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HIEN TNMT\2021\QHSDD\Trinh Tham dinh\"/>
    </mc:Choice>
  </mc:AlternateContent>
  <bookViews>
    <workbookView xWindow="0" yWindow="0" windowWidth="19440" windowHeight="7650" tabRatio="782" firstSheet="47" activeTab="53"/>
  </bookViews>
  <sheets>
    <sheet name="X1" sheetId="174" state="hidden" r:id="rId1"/>
    <sheet name="X2" sheetId="177" state="hidden" r:id="rId2"/>
    <sheet name="X3" sheetId="178" state="hidden" r:id="rId3"/>
    <sheet name="X4" sheetId="180" state="hidden" r:id="rId4"/>
    <sheet name="X5" sheetId="181" state="hidden" r:id="rId5"/>
    <sheet name="X6" sheetId="182" state="hidden" r:id="rId6"/>
    <sheet name="X7" sheetId="183" state="hidden" r:id="rId7"/>
    <sheet name="X8" sheetId="184" state="hidden" r:id="rId8"/>
    <sheet name="X9" sheetId="185" state="hidden" r:id="rId9"/>
    <sheet name="X10" sheetId="186" state="hidden" r:id="rId10"/>
    <sheet name="X11" sheetId="187" state="hidden" r:id="rId11"/>
    <sheet name="X12" sheetId="188" state="hidden" r:id="rId12"/>
    <sheet name="X13" sheetId="189" state="hidden" r:id="rId13"/>
    <sheet name="X14" sheetId="190" state="hidden" r:id="rId14"/>
    <sheet name="X15" sheetId="191" state="hidden" r:id="rId15"/>
    <sheet name="X16" sheetId="192" state="hidden" r:id="rId16"/>
    <sheet name="X17" sheetId="193" state="hidden" r:id="rId17"/>
    <sheet name="X18" sheetId="194" state="hidden" r:id="rId18"/>
    <sheet name="X19" sheetId="195" state="hidden" r:id="rId19"/>
    <sheet name="X20" sheetId="196" state="hidden" r:id="rId20"/>
    <sheet name="X21" sheetId="197" state="hidden" r:id="rId21"/>
    <sheet name="X22" sheetId="198" state="hidden" r:id="rId22"/>
    <sheet name="X23" sheetId="199" state="hidden" r:id="rId23"/>
    <sheet name="X24" sheetId="200" state="hidden" r:id="rId24"/>
    <sheet name="X25" sheetId="201" state="hidden" r:id="rId25"/>
    <sheet name="X26" sheetId="202" state="hidden" r:id="rId26"/>
    <sheet name="X27" sheetId="203" state="hidden" r:id="rId27"/>
    <sheet name="X28" sheetId="204" state="hidden" r:id="rId28"/>
    <sheet name="X29" sheetId="205" state="hidden" r:id="rId29"/>
    <sheet name="X30" sheetId="206" state="hidden" r:id="rId30"/>
    <sheet name="X31" sheetId="207" state="hidden" r:id="rId31"/>
    <sheet name="X32" sheetId="208" state="hidden" r:id="rId32"/>
    <sheet name="X33" sheetId="209" state="hidden" r:id="rId33"/>
    <sheet name="X34" sheetId="210" state="hidden" r:id="rId34"/>
    <sheet name="X35" sheetId="211" state="hidden" r:id="rId35"/>
    <sheet name="foxz_2" sheetId="270" state="veryHidden" r:id="rId36"/>
    <sheet name="foxz_3" sheetId="271" state="veryHidden" r:id="rId37"/>
    <sheet name="KT" sheetId="213" state="hidden" r:id="rId38"/>
    <sheet name="NSL" sheetId="3" state="hidden" r:id="rId39"/>
    <sheet name="CC" sheetId="223" state="hidden" r:id="rId40"/>
    <sheet name="03CH (cop bc)" sheetId="274" state="hidden" r:id="rId41"/>
    <sheet name="03CH (cop to trinh)" sheetId="273" state="hidden" r:id="rId42"/>
    <sheet name="HT+BD" sheetId="269" state="hidden" r:id="rId43"/>
    <sheet name="KT (2)" sheetId="276" state="hidden" r:id="rId44"/>
    <sheet name="HTg(TK2020)" sheetId="278" state="hidden" r:id="rId45"/>
    <sheet name="HTg (luu)" sheetId="279" state="hidden" r:id="rId46"/>
    <sheet name="HTg" sheetId="1" state="hidden" r:id="rId47"/>
    <sheet name="bia" sheetId="245" r:id="rId48"/>
    <sheet name="01CH" sheetId="214" r:id="rId49"/>
    <sheet name="02CH" sheetId="235" r:id="rId50"/>
    <sheet name="03CH" sheetId="216" r:id="rId51"/>
    <sheet name="04CH" sheetId="217" r:id="rId52"/>
    <sheet name="05CH" sheetId="219" r:id="rId53"/>
    <sheet name="10aCH" sheetId="275" r:id="rId54"/>
    <sheet name="11CH" sheetId="221" r:id="rId55"/>
    <sheet name="12CH" sheetId="234" r:id="rId56"/>
  </sheets>
  <definedNames>
    <definedName name="_xlnm._FilterDatabase" localSheetId="53" hidden="1">'10aCH'!$C$1:$C$1387</definedName>
    <definedName name="_xlnm._FilterDatabase" localSheetId="38" hidden="1">NSL!$A$1100:$Y$1569</definedName>
    <definedName name="_xlnm.Print_Titles" localSheetId="53">'10aCH'!$4:$5</definedName>
    <definedName name="_xlnm.Print_Titles" localSheetId="38">NSL!$3:$4</definedName>
  </definedNames>
  <calcPr calcId="152511"/>
</workbook>
</file>

<file path=xl/calcChain.xml><?xml version="1.0" encoding="utf-8"?>
<calcChain xmlns="http://schemas.openxmlformats.org/spreadsheetml/2006/main">
  <c r="T38" i="3" l="1"/>
  <c r="P38" i="3"/>
  <c r="O38" i="3"/>
  <c r="Q61" i="3"/>
  <c r="R61" i="3"/>
  <c r="V38" i="3"/>
  <c r="X38" i="3"/>
  <c r="J38" i="3"/>
  <c r="I11" i="275" l="1"/>
  <c r="I12" i="275"/>
  <c r="I13" i="275"/>
  <c r="I14" i="275"/>
  <c r="I15" i="275"/>
  <c r="I16" i="275"/>
  <c r="I17" i="275"/>
  <c r="I18" i="275"/>
  <c r="I19" i="275"/>
  <c r="I20" i="275"/>
  <c r="I21" i="275"/>
  <c r="I22" i="275"/>
  <c r="I23" i="275"/>
  <c r="I24" i="275"/>
  <c r="I25" i="275"/>
  <c r="I26" i="275"/>
  <c r="I27" i="275"/>
  <c r="I28" i="275"/>
  <c r="I29" i="275"/>
  <c r="I30" i="275"/>
  <c r="I31" i="275"/>
  <c r="I32" i="275"/>
  <c r="I33" i="275"/>
  <c r="I34" i="275"/>
  <c r="I35" i="275"/>
  <c r="I36" i="275"/>
  <c r="I37" i="275"/>
  <c r="I38" i="275"/>
  <c r="I39" i="275"/>
  <c r="I40" i="275"/>
  <c r="I41" i="275"/>
  <c r="I42" i="275"/>
  <c r="I43" i="275"/>
  <c r="I44" i="275"/>
  <c r="I45" i="275"/>
  <c r="I46" i="275"/>
  <c r="I47" i="275"/>
  <c r="I48" i="275"/>
  <c r="I49" i="275"/>
  <c r="I50" i="275"/>
  <c r="I51" i="275"/>
  <c r="I52" i="275"/>
  <c r="I53" i="275"/>
  <c r="I54" i="275"/>
  <c r="I55" i="275"/>
  <c r="I56" i="275"/>
  <c r="I57" i="275"/>
  <c r="I58" i="275"/>
  <c r="I59" i="275"/>
  <c r="I60" i="275"/>
  <c r="I61" i="275"/>
  <c r="I62" i="275"/>
  <c r="I63" i="275"/>
  <c r="I64" i="275"/>
  <c r="I65" i="275"/>
  <c r="I66" i="275"/>
  <c r="I67" i="275"/>
  <c r="I68" i="275"/>
  <c r="I69" i="275"/>
  <c r="I70" i="275"/>
  <c r="I71" i="275"/>
  <c r="I72" i="275"/>
  <c r="I74" i="275"/>
  <c r="I75" i="275"/>
  <c r="I76" i="275"/>
  <c r="I77" i="275"/>
  <c r="I78" i="275"/>
  <c r="I79" i="275"/>
  <c r="I80" i="275"/>
  <c r="I81" i="275"/>
  <c r="I82" i="275"/>
  <c r="I83" i="275"/>
  <c r="I84" i="275"/>
  <c r="I85" i="275"/>
  <c r="I86" i="275"/>
  <c r="I87" i="275"/>
  <c r="I88" i="275"/>
  <c r="I89" i="275"/>
  <c r="I90" i="275"/>
  <c r="I91" i="275"/>
  <c r="I92" i="275"/>
  <c r="I93" i="275"/>
  <c r="I94" i="275"/>
  <c r="I95" i="275"/>
  <c r="I96" i="275"/>
  <c r="I97" i="275"/>
  <c r="I98" i="275"/>
  <c r="I99" i="275"/>
  <c r="I100" i="275"/>
  <c r="I101" i="275"/>
  <c r="I102" i="275"/>
  <c r="I103" i="275"/>
  <c r="I104" i="275"/>
  <c r="I105" i="275"/>
  <c r="I106" i="275"/>
  <c r="I107" i="275"/>
  <c r="I108" i="275"/>
  <c r="I109" i="275"/>
  <c r="I110" i="275"/>
  <c r="I111" i="275"/>
  <c r="I112" i="275"/>
  <c r="I113" i="275"/>
  <c r="I114" i="275"/>
  <c r="I115" i="275"/>
  <c r="I116" i="275"/>
  <c r="I117" i="275"/>
  <c r="I118" i="275"/>
  <c r="I119" i="275"/>
  <c r="I120" i="275"/>
  <c r="I121" i="275"/>
  <c r="I122" i="275"/>
  <c r="I123" i="275"/>
  <c r="I124" i="275"/>
  <c r="I125" i="275"/>
  <c r="I126" i="275"/>
  <c r="I127" i="275"/>
  <c r="I128" i="275"/>
  <c r="I129" i="275"/>
  <c r="I130" i="275"/>
  <c r="I131" i="275"/>
  <c r="I132" i="275"/>
  <c r="I133" i="275"/>
  <c r="I134" i="275"/>
  <c r="I135" i="275"/>
  <c r="I136" i="275"/>
  <c r="I137" i="275"/>
  <c r="I138" i="275"/>
  <c r="I139" i="275"/>
  <c r="I140" i="275"/>
  <c r="I141" i="275"/>
  <c r="I142" i="275"/>
  <c r="I143" i="275"/>
  <c r="I144" i="275"/>
  <c r="I145" i="275"/>
  <c r="I146" i="275"/>
  <c r="I147" i="275"/>
  <c r="I148" i="275"/>
  <c r="I149" i="275"/>
  <c r="I150" i="275"/>
  <c r="I151" i="275"/>
  <c r="I152" i="275"/>
  <c r="I153" i="275"/>
  <c r="I154" i="275"/>
  <c r="I155" i="275"/>
  <c r="I156" i="275"/>
  <c r="I157" i="275"/>
  <c r="I158" i="275"/>
  <c r="I159" i="275"/>
  <c r="I160" i="275"/>
  <c r="I161" i="275"/>
  <c r="I162" i="275"/>
  <c r="I163" i="275"/>
  <c r="I164" i="275"/>
  <c r="I165" i="275"/>
  <c r="I166" i="275"/>
  <c r="I167" i="275"/>
  <c r="I169" i="275"/>
  <c r="I170" i="275"/>
  <c r="I171" i="275"/>
  <c r="I172" i="275"/>
  <c r="I173" i="275"/>
  <c r="I174" i="275"/>
  <c r="I175" i="275"/>
  <c r="I176" i="275"/>
  <c r="I177" i="275"/>
  <c r="I178" i="275"/>
  <c r="I179" i="275"/>
  <c r="I180" i="275"/>
  <c r="I181" i="275"/>
  <c r="I182" i="275"/>
  <c r="I183" i="275"/>
  <c r="I184" i="275"/>
  <c r="I185" i="275"/>
  <c r="I186" i="275"/>
  <c r="I187" i="275"/>
  <c r="I188" i="275"/>
  <c r="I189" i="275"/>
  <c r="I190" i="275"/>
  <c r="I191" i="275"/>
  <c r="I192" i="275"/>
  <c r="I193" i="275"/>
  <c r="I194" i="275"/>
  <c r="I195" i="275"/>
  <c r="I196" i="275"/>
  <c r="I197" i="275"/>
  <c r="I198" i="275"/>
  <c r="I199" i="275"/>
  <c r="I200" i="275"/>
  <c r="I201" i="275"/>
  <c r="I202" i="275"/>
  <c r="I203" i="275"/>
  <c r="I204" i="275"/>
  <c r="I205" i="275"/>
  <c r="I206" i="275"/>
  <c r="I207" i="275"/>
  <c r="I208" i="275"/>
  <c r="I209" i="275"/>
  <c r="I210" i="275"/>
  <c r="I211" i="275"/>
  <c r="I212" i="275"/>
  <c r="I213" i="275"/>
  <c r="I214" i="275"/>
  <c r="I215" i="275"/>
  <c r="I216" i="275"/>
  <c r="I217" i="275"/>
  <c r="I218" i="275"/>
  <c r="I219" i="275"/>
  <c r="I220" i="275"/>
  <c r="I221" i="275"/>
  <c r="I222" i="275"/>
  <c r="I223" i="275"/>
  <c r="I224" i="275"/>
  <c r="I225" i="275"/>
  <c r="I226" i="275"/>
  <c r="I227" i="275"/>
  <c r="I231" i="275"/>
  <c r="I233" i="275"/>
  <c r="I237" i="275"/>
  <c r="I244" i="275"/>
  <c r="I246" i="275"/>
  <c r="I247" i="275"/>
  <c r="I248" i="275"/>
  <c r="I249" i="275"/>
  <c r="I251" i="275"/>
  <c r="I252" i="275"/>
  <c r="I254" i="275"/>
  <c r="I255" i="275"/>
  <c r="I256" i="275"/>
  <c r="I257" i="275"/>
  <c r="I258" i="275"/>
  <c r="I259" i="275"/>
  <c r="I260" i="275"/>
  <c r="I261" i="275"/>
  <c r="I262" i="275"/>
  <c r="I263" i="275"/>
  <c r="I264" i="275"/>
  <c r="I265" i="275"/>
  <c r="I266" i="275"/>
  <c r="I267" i="275"/>
  <c r="I268" i="275"/>
  <c r="I269" i="275"/>
  <c r="I270" i="275"/>
  <c r="I271" i="275"/>
  <c r="I272" i="275"/>
  <c r="I273" i="275"/>
  <c r="I274" i="275"/>
  <c r="I275" i="275"/>
  <c r="I277" i="275"/>
  <c r="I278" i="275"/>
  <c r="I280" i="275"/>
  <c r="I281" i="275"/>
  <c r="I282" i="275"/>
  <c r="I283" i="275"/>
  <c r="I284" i="275"/>
  <c r="I285" i="275"/>
  <c r="I286" i="275"/>
  <c r="I287" i="275"/>
  <c r="I290" i="275"/>
  <c r="I291" i="275"/>
  <c r="I292" i="275"/>
  <c r="I293" i="275"/>
  <c r="I294" i="275"/>
  <c r="I295" i="275"/>
  <c r="I296" i="275"/>
  <c r="I297" i="275"/>
  <c r="I298" i="275"/>
  <c r="I299" i="275"/>
  <c r="I300" i="275"/>
  <c r="I301" i="275"/>
  <c r="I302" i="275"/>
  <c r="I303" i="275"/>
  <c r="I304" i="275"/>
  <c r="I305" i="275"/>
  <c r="I306" i="275"/>
  <c r="I307" i="275"/>
  <c r="I308" i="275"/>
  <c r="I309" i="275"/>
  <c r="I310" i="275"/>
  <c r="I311" i="275"/>
  <c r="I312" i="275"/>
  <c r="I313" i="275"/>
  <c r="I314" i="275"/>
  <c r="I315" i="275"/>
  <c r="I316" i="275"/>
  <c r="I317" i="275"/>
  <c r="I318" i="275"/>
  <c r="I319" i="275"/>
  <c r="I320" i="275"/>
  <c r="I321" i="275"/>
  <c r="I322" i="275"/>
  <c r="I323" i="275"/>
  <c r="I324" i="275"/>
  <c r="I325" i="275"/>
  <c r="I326" i="275"/>
  <c r="I327" i="275"/>
  <c r="I328" i="275"/>
  <c r="I329" i="275"/>
  <c r="I330" i="275"/>
  <c r="I331" i="275"/>
  <c r="I332" i="275"/>
  <c r="I333" i="275"/>
  <c r="I334" i="275"/>
  <c r="I335" i="275"/>
  <c r="I336" i="275"/>
  <c r="I337" i="275"/>
  <c r="I338" i="275"/>
  <c r="I339" i="275"/>
  <c r="I340" i="275"/>
  <c r="I341" i="275"/>
  <c r="I342" i="275"/>
  <c r="I343" i="275"/>
  <c r="I344" i="275"/>
  <c r="I345" i="275"/>
  <c r="I346" i="275"/>
  <c r="I347" i="275"/>
  <c r="I348" i="275"/>
  <c r="I349" i="275"/>
  <c r="I350" i="275"/>
  <c r="I351" i="275"/>
  <c r="I352" i="275"/>
  <c r="I353" i="275"/>
  <c r="I354" i="275"/>
  <c r="I355" i="275"/>
  <c r="I356" i="275"/>
  <c r="I357" i="275"/>
  <c r="I358" i="275"/>
  <c r="I359" i="275"/>
  <c r="I360" i="275"/>
  <c r="I361" i="275"/>
  <c r="I362" i="275"/>
  <c r="I363" i="275"/>
  <c r="I364" i="275"/>
  <c r="I365" i="275"/>
  <c r="I366" i="275"/>
  <c r="I367" i="275"/>
  <c r="I368" i="275"/>
  <c r="I369" i="275"/>
  <c r="I370" i="275"/>
  <c r="I371" i="275"/>
  <c r="I372" i="275"/>
  <c r="I373" i="275"/>
  <c r="I374" i="275"/>
  <c r="I375" i="275"/>
  <c r="I376" i="275"/>
  <c r="I377" i="275"/>
  <c r="I378" i="275"/>
  <c r="I379" i="275"/>
  <c r="I380" i="275"/>
  <c r="I381" i="275"/>
  <c r="I382" i="275"/>
  <c r="I383" i="275"/>
  <c r="I384" i="275"/>
  <c r="I385" i="275"/>
  <c r="I386" i="275"/>
  <c r="I387" i="275"/>
  <c r="I388" i="275"/>
  <c r="I389" i="275"/>
  <c r="I390" i="275"/>
  <c r="I391" i="275"/>
  <c r="I392" i="275"/>
  <c r="I393" i="275"/>
  <c r="I394" i="275"/>
  <c r="I395" i="275"/>
  <c r="I396" i="275"/>
  <c r="I397" i="275"/>
  <c r="I398" i="275"/>
  <c r="I399" i="275"/>
  <c r="I400" i="275"/>
  <c r="I401" i="275"/>
  <c r="I402" i="275"/>
  <c r="I403" i="275"/>
  <c r="I404" i="275"/>
  <c r="I405" i="275"/>
  <c r="I406" i="275"/>
  <c r="I407" i="275"/>
  <c r="I408" i="275"/>
  <c r="I409" i="275"/>
  <c r="I410" i="275"/>
  <c r="I411" i="275"/>
  <c r="I412" i="275"/>
  <c r="I413" i="275"/>
  <c r="I414" i="275"/>
  <c r="I415" i="275"/>
  <c r="I416" i="275"/>
  <c r="I417" i="275"/>
  <c r="I418" i="275"/>
  <c r="I419" i="275"/>
  <c r="I420" i="275"/>
  <c r="I421" i="275"/>
  <c r="I422" i="275"/>
  <c r="I423" i="275"/>
  <c r="I424" i="275"/>
  <c r="I425" i="275"/>
  <c r="I426" i="275"/>
  <c r="I427" i="275"/>
  <c r="I428" i="275"/>
  <c r="I429" i="275"/>
  <c r="I430" i="275"/>
  <c r="I431" i="275"/>
  <c r="I432" i="275"/>
  <c r="I433" i="275"/>
  <c r="I434" i="275"/>
  <c r="I435" i="275"/>
  <c r="I436" i="275"/>
  <c r="I437" i="275"/>
  <c r="I438" i="275"/>
  <c r="I439" i="275"/>
  <c r="I440" i="275"/>
  <c r="I441" i="275"/>
  <c r="I442" i="275"/>
  <c r="I443" i="275"/>
  <c r="I444" i="275"/>
  <c r="I445" i="275"/>
  <c r="I446" i="275"/>
  <c r="I447" i="275"/>
  <c r="I448" i="275"/>
  <c r="I449" i="275"/>
  <c r="I450" i="275"/>
  <c r="I451" i="275"/>
  <c r="I452" i="275"/>
  <c r="I453" i="275"/>
  <c r="I454" i="275"/>
  <c r="I455" i="275"/>
  <c r="I456" i="275"/>
  <c r="I457" i="275"/>
  <c r="I458" i="275"/>
  <c r="I459" i="275"/>
  <c r="I460" i="275"/>
  <c r="I461" i="275"/>
  <c r="I462" i="275"/>
  <c r="I463" i="275"/>
  <c r="I464" i="275"/>
  <c r="I465" i="275"/>
  <c r="I466" i="275"/>
  <c r="I467" i="275"/>
  <c r="I468" i="275"/>
  <c r="I469" i="275"/>
  <c r="I470" i="275"/>
  <c r="I471" i="275"/>
  <c r="I472" i="275"/>
  <c r="I473" i="275"/>
  <c r="I474" i="275"/>
  <c r="I475" i="275"/>
  <c r="I476" i="275"/>
  <c r="I477" i="275"/>
  <c r="I478" i="275"/>
  <c r="I479" i="275"/>
  <c r="I480" i="275"/>
  <c r="I481" i="275"/>
  <c r="I482" i="275"/>
  <c r="I483" i="275"/>
  <c r="I484" i="275"/>
  <c r="I485" i="275"/>
  <c r="I486" i="275"/>
  <c r="I487" i="275"/>
  <c r="I488" i="275"/>
  <c r="I489" i="275"/>
  <c r="I490" i="275"/>
  <c r="I491" i="275"/>
  <c r="I492" i="275"/>
  <c r="I493" i="275"/>
  <c r="I494" i="275"/>
  <c r="I495" i="275"/>
  <c r="I496" i="275"/>
  <c r="I497" i="275"/>
  <c r="I498" i="275"/>
  <c r="I499" i="275"/>
  <c r="I500" i="275"/>
  <c r="I501" i="275"/>
  <c r="I502" i="275"/>
  <c r="I503" i="275"/>
  <c r="I504" i="275"/>
  <c r="I505" i="275"/>
  <c r="I506" i="275"/>
  <c r="I507" i="275"/>
  <c r="I508" i="275"/>
  <c r="I509" i="275"/>
  <c r="I510" i="275"/>
  <c r="I511" i="275"/>
  <c r="I512" i="275"/>
  <c r="I513" i="275"/>
  <c r="I514" i="275"/>
  <c r="I515" i="275"/>
  <c r="I516" i="275"/>
  <c r="I517" i="275"/>
  <c r="I518" i="275"/>
  <c r="I519" i="275"/>
  <c r="I520" i="275"/>
  <c r="I521" i="275"/>
  <c r="I522" i="275"/>
  <c r="I523" i="275"/>
  <c r="I524" i="275"/>
  <c r="I525" i="275"/>
  <c r="I526" i="275"/>
  <c r="I527" i="275"/>
  <c r="I528" i="275"/>
  <c r="I529" i="275"/>
  <c r="I530" i="275"/>
  <c r="I531" i="275"/>
  <c r="I532" i="275"/>
  <c r="I533" i="275"/>
  <c r="I534" i="275"/>
  <c r="I535" i="275"/>
  <c r="I536" i="275"/>
  <c r="I537" i="275"/>
  <c r="I538" i="275"/>
  <c r="I539" i="275"/>
  <c r="I540" i="275"/>
  <c r="I541" i="275"/>
  <c r="I542" i="275"/>
  <c r="I543" i="275"/>
  <c r="I544" i="275"/>
  <c r="I545" i="275"/>
  <c r="I546" i="275"/>
  <c r="I547" i="275"/>
  <c r="I548" i="275"/>
  <c r="I549" i="275"/>
  <c r="I550" i="275"/>
  <c r="I551" i="275"/>
  <c r="I552" i="275"/>
  <c r="I553" i="275"/>
  <c r="I554" i="275"/>
  <c r="I555" i="275"/>
  <c r="I556" i="275"/>
  <c r="I557" i="275"/>
  <c r="I558" i="275"/>
  <c r="I559" i="275"/>
  <c r="I560" i="275"/>
  <c r="I561" i="275"/>
  <c r="I562" i="275"/>
  <c r="I563" i="275"/>
  <c r="I564" i="275"/>
  <c r="I565" i="275"/>
  <c r="I566" i="275"/>
  <c r="I567" i="275"/>
  <c r="I568" i="275"/>
  <c r="I569" i="275"/>
  <c r="I570" i="275"/>
  <c r="I571" i="275"/>
  <c r="I572" i="275"/>
  <c r="I573" i="275"/>
  <c r="I574" i="275"/>
  <c r="I575" i="275"/>
  <c r="I576" i="275"/>
  <c r="I577" i="275"/>
  <c r="I578" i="275"/>
  <c r="I579" i="275"/>
  <c r="I580" i="275"/>
  <c r="I581" i="275"/>
  <c r="I582" i="275"/>
  <c r="I583" i="275"/>
  <c r="I584" i="275"/>
  <c r="I585" i="275"/>
  <c r="I586" i="275"/>
  <c r="I587" i="275"/>
  <c r="I588" i="275"/>
  <c r="I589" i="275"/>
  <c r="I590" i="275"/>
  <c r="I591" i="275"/>
  <c r="I592" i="275"/>
  <c r="I593" i="275"/>
  <c r="I594" i="275"/>
  <c r="I595" i="275"/>
  <c r="I596" i="275"/>
  <c r="I597" i="275"/>
  <c r="I598" i="275"/>
  <c r="I599" i="275"/>
  <c r="I600" i="275"/>
  <c r="I601" i="275"/>
  <c r="I602" i="275"/>
  <c r="I603" i="275"/>
  <c r="I604" i="275"/>
  <c r="I605" i="275"/>
  <c r="I606" i="275"/>
  <c r="I607" i="275"/>
  <c r="I608" i="275"/>
  <c r="I609" i="275"/>
  <c r="I610" i="275"/>
  <c r="I611" i="275"/>
  <c r="I612" i="275"/>
  <c r="I613" i="275"/>
  <c r="I614" i="275"/>
  <c r="I615" i="275"/>
  <c r="I616" i="275"/>
  <c r="I617" i="275"/>
  <c r="I618" i="275"/>
  <c r="I619" i="275"/>
  <c r="I620" i="275"/>
  <c r="I621" i="275"/>
  <c r="I622" i="275"/>
  <c r="I623" i="275"/>
  <c r="I624" i="275"/>
  <c r="I625" i="275"/>
  <c r="I626" i="275"/>
  <c r="I627" i="275"/>
  <c r="I628" i="275"/>
  <c r="I629" i="275"/>
  <c r="I630" i="275"/>
  <c r="I631" i="275"/>
  <c r="I632" i="275"/>
  <c r="I633" i="275"/>
  <c r="I634" i="275"/>
  <c r="I635" i="275"/>
  <c r="I636" i="275"/>
  <c r="I637" i="275"/>
  <c r="I638" i="275"/>
  <c r="I639" i="275"/>
  <c r="I640" i="275"/>
  <c r="I641" i="275"/>
  <c r="I642" i="275"/>
  <c r="I643" i="275"/>
  <c r="I644" i="275"/>
  <c r="I645" i="275"/>
  <c r="I646" i="275"/>
  <c r="I647" i="275"/>
  <c r="I648" i="275"/>
  <c r="I649" i="275"/>
  <c r="I650" i="275"/>
  <c r="I651" i="275"/>
  <c r="I652" i="275"/>
  <c r="I653" i="275"/>
  <c r="I654" i="275"/>
  <c r="I655" i="275"/>
  <c r="I656" i="275"/>
  <c r="I657" i="275"/>
  <c r="I658" i="275"/>
  <c r="I659" i="275"/>
  <c r="I660" i="275"/>
  <c r="I661" i="275"/>
  <c r="I662" i="275"/>
  <c r="I663" i="275"/>
  <c r="I664" i="275"/>
  <c r="I665" i="275"/>
  <c r="I666" i="275"/>
  <c r="I667" i="275"/>
  <c r="I668" i="275"/>
  <c r="I669" i="275"/>
  <c r="I670" i="275"/>
  <c r="I671" i="275"/>
  <c r="I672" i="275"/>
  <c r="I673" i="275"/>
  <c r="I674" i="275"/>
  <c r="I675" i="275"/>
  <c r="I676" i="275"/>
  <c r="I677" i="275"/>
  <c r="I678" i="275"/>
  <c r="I679" i="275"/>
  <c r="I680" i="275"/>
  <c r="I681" i="275"/>
  <c r="I682" i="275"/>
  <c r="I683" i="275"/>
  <c r="I684" i="275"/>
  <c r="I685" i="275"/>
  <c r="I686" i="275"/>
  <c r="I687" i="275"/>
  <c r="I688" i="275"/>
  <c r="I689" i="275"/>
  <c r="I690" i="275"/>
  <c r="I691" i="275"/>
  <c r="I692" i="275"/>
  <c r="I693" i="275"/>
  <c r="I694" i="275"/>
  <c r="I695" i="275"/>
  <c r="I696" i="275"/>
  <c r="I697" i="275"/>
  <c r="I698" i="275"/>
  <c r="I699" i="275"/>
  <c r="I700" i="275"/>
  <c r="I701" i="275"/>
  <c r="I702" i="275"/>
  <c r="I703" i="275"/>
  <c r="I704" i="275"/>
  <c r="I705" i="275"/>
  <c r="I706" i="275"/>
  <c r="I707" i="275"/>
  <c r="I708" i="275"/>
  <c r="I709" i="275"/>
  <c r="I710" i="275"/>
  <c r="I711" i="275"/>
  <c r="I712" i="275"/>
  <c r="I713" i="275"/>
  <c r="I714" i="275"/>
  <c r="I715" i="275"/>
  <c r="I716" i="275"/>
  <c r="I717" i="275"/>
  <c r="I718" i="275"/>
  <c r="I719" i="275"/>
  <c r="I720" i="275"/>
  <c r="I721" i="275"/>
  <c r="I722" i="275"/>
  <c r="I723" i="275"/>
  <c r="I724" i="275"/>
  <c r="I725" i="275"/>
  <c r="I726" i="275"/>
  <c r="I727" i="275"/>
  <c r="I728" i="275"/>
  <c r="I729" i="275"/>
  <c r="I730" i="275"/>
  <c r="I731" i="275"/>
  <c r="I732" i="275"/>
  <c r="I733" i="275"/>
  <c r="I734" i="275"/>
  <c r="I735" i="275"/>
  <c r="I736" i="275"/>
  <c r="I737" i="275"/>
  <c r="I738" i="275"/>
  <c r="I739" i="275"/>
  <c r="I740" i="275"/>
  <c r="I741" i="275"/>
  <c r="I742" i="275"/>
  <c r="I743" i="275"/>
  <c r="I744" i="275"/>
  <c r="I745" i="275"/>
  <c r="I746" i="275"/>
  <c r="I747" i="275"/>
  <c r="I748" i="275"/>
  <c r="I749" i="275"/>
  <c r="I750" i="275"/>
  <c r="I751" i="275"/>
  <c r="I752" i="275"/>
  <c r="I753" i="275"/>
  <c r="I754" i="275"/>
  <c r="I755" i="275"/>
  <c r="I756" i="275"/>
  <c r="I757" i="275"/>
  <c r="I758" i="275"/>
  <c r="I759" i="275"/>
  <c r="I760" i="275"/>
  <c r="I761" i="275"/>
  <c r="I762" i="275"/>
  <c r="I763" i="275"/>
  <c r="I764" i="275"/>
  <c r="I765" i="275"/>
  <c r="I766" i="275"/>
  <c r="I767" i="275"/>
  <c r="I768" i="275"/>
  <c r="I769" i="275"/>
  <c r="I770" i="275"/>
  <c r="I771" i="275"/>
  <c r="I772" i="275"/>
  <c r="I773" i="275"/>
  <c r="I774" i="275"/>
  <c r="I775" i="275"/>
  <c r="I776" i="275"/>
  <c r="I777" i="275"/>
  <c r="I778" i="275"/>
  <c r="I779" i="275"/>
  <c r="I780" i="275"/>
  <c r="I781" i="275"/>
  <c r="I782" i="275"/>
  <c r="I783" i="275"/>
  <c r="I784" i="275"/>
  <c r="I785" i="275"/>
  <c r="I786" i="275"/>
  <c r="I787" i="275"/>
  <c r="I788" i="275"/>
  <c r="I789" i="275"/>
  <c r="I790" i="275"/>
  <c r="I791" i="275"/>
  <c r="I792" i="275"/>
  <c r="I793" i="275"/>
  <c r="I794" i="275"/>
  <c r="I795" i="275"/>
  <c r="I796" i="275"/>
  <c r="I797" i="275"/>
  <c r="I798" i="275"/>
  <c r="I799" i="275"/>
  <c r="I800" i="275"/>
  <c r="I801" i="275"/>
  <c r="I802" i="275"/>
  <c r="I803" i="275"/>
  <c r="I804" i="275"/>
  <c r="I805" i="275"/>
  <c r="I806" i="275"/>
  <c r="I807" i="275"/>
  <c r="I808" i="275"/>
  <c r="I809" i="275"/>
  <c r="I810" i="275"/>
  <c r="I811" i="275"/>
  <c r="I812" i="275"/>
  <c r="I813" i="275"/>
  <c r="I814" i="275"/>
  <c r="I815" i="275"/>
  <c r="I816" i="275"/>
  <c r="I817" i="275"/>
  <c r="I818" i="275"/>
  <c r="I819" i="275"/>
  <c r="I820" i="275"/>
  <c r="I821" i="275"/>
  <c r="I822" i="275"/>
  <c r="I823" i="275"/>
  <c r="I824" i="275"/>
  <c r="I825" i="275"/>
  <c r="I826" i="275"/>
  <c r="I827" i="275"/>
  <c r="I828" i="275"/>
  <c r="I829" i="275"/>
  <c r="I830" i="275"/>
  <c r="I831" i="275"/>
  <c r="I832" i="275"/>
  <c r="I833" i="275"/>
  <c r="I834" i="275"/>
  <c r="I835" i="275"/>
  <c r="I836" i="275"/>
  <c r="I837" i="275"/>
  <c r="I838" i="275"/>
  <c r="I839" i="275"/>
  <c r="I840" i="275"/>
  <c r="I841" i="275"/>
  <c r="I842" i="275"/>
  <c r="I843" i="275"/>
  <c r="I844" i="275"/>
  <c r="I845" i="275"/>
  <c r="I846" i="275"/>
  <c r="I847" i="275"/>
  <c r="I848" i="275"/>
  <c r="I849" i="275"/>
  <c r="I850" i="275"/>
  <c r="I851" i="275"/>
  <c r="I852" i="275"/>
  <c r="I853" i="275"/>
  <c r="I854" i="275"/>
  <c r="I855" i="275"/>
  <c r="I856" i="275"/>
  <c r="I857" i="275"/>
  <c r="I858" i="275"/>
  <c r="I859" i="275"/>
  <c r="I860" i="275"/>
  <c r="I861" i="275"/>
  <c r="I862" i="275"/>
  <c r="I863" i="275"/>
  <c r="I864" i="275"/>
  <c r="I865" i="275"/>
  <c r="I866" i="275"/>
  <c r="I867" i="275"/>
  <c r="I868" i="275"/>
  <c r="I869" i="275"/>
  <c r="I870" i="275"/>
  <c r="I871" i="275"/>
  <c r="I872" i="275"/>
  <c r="I873" i="275"/>
  <c r="I874" i="275"/>
  <c r="I875" i="275"/>
  <c r="I876" i="275"/>
  <c r="I877" i="275"/>
  <c r="I878" i="275"/>
  <c r="I879" i="275"/>
  <c r="I880" i="275"/>
  <c r="I881" i="275"/>
  <c r="I882" i="275"/>
  <c r="I883" i="275"/>
  <c r="I884" i="275"/>
  <c r="I885" i="275"/>
  <c r="I886" i="275"/>
  <c r="I887" i="275"/>
  <c r="I888" i="275"/>
  <c r="I889" i="275"/>
  <c r="I890" i="275"/>
  <c r="I891" i="275"/>
  <c r="I892" i="275"/>
  <c r="I893" i="275"/>
  <c r="I894" i="275"/>
  <c r="I895" i="275"/>
  <c r="I896" i="275"/>
  <c r="I897" i="275"/>
  <c r="I898" i="275"/>
  <c r="I899" i="275"/>
  <c r="I900" i="275"/>
  <c r="I901" i="275"/>
  <c r="I902" i="275"/>
  <c r="I903" i="275"/>
  <c r="I904" i="275"/>
  <c r="I905" i="275"/>
  <c r="I906" i="275"/>
  <c r="I907" i="275"/>
  <c r="I908" i="275"/>
  <c r="I909" i="275"/>
  <c r="I910" i="275"/>
  <c r="I911" i="275"/>
  <c r="I912" i="275"/>
  <c r="I913" i="275"/>
  <c r="I914" i="275"/>
  <c r="I915" i="275"/>
  <c r="I916" i="275"/>
  <c r="I917" i="275"/>
  <c r="I918" i="275"/>
  <c r="I919" i="275"/>
  <c r="I920" i="275"/>
  <c r="I921" i="275"/>
  <c r="I922" i="275"/>
  <c r="I923" i="275"/>
  <c r="I924" i="275"/>
  <c r="I925" i="275"/>
  <c r="I926" i="275"/>
  <c r="I927" i="275"/>
  <c r="I928" i="275"/>
  <c r="I929" i="275"/>
  <c r="I930" i="275"/>
  <c r="I931" i="275"/>
  <c r="I932" i="275"/>
  <c r="I933" i="275"/>
  <c r="I934" i="275"/>
  <c r="I935" i="275"/>
  <c r="I936" i="275"/>
  <c r="I937" i="275"/>
  <c r="I938" i="275"/>
  <c r="I939" i="275"/>
  <c r="I940" i="275"/>
  <c r="I941" i="275"/>
  <c r="I942" i="275"/>
  <c r="I943" i="275"/>
  <c r="I944" i="275"/>
  <c r="I945" i="275"/>
  <c r="I946" i="275"/>
  <c r="I947" i="275"/>
  <c r="I948" i="275"/>
  <c r="I949" i="275"/>
  <c r="I950" i="275"/>
  <c r="I951" i="275"/>
  <c r="I952" i="275"/>
  <c r="I953" i="275"/>
  <c r="I954" i="275"/>
  <c r="I955" i="275"/>
  <c r="I956" i="275"/>
  <c r="I957" i="275"/>
  <c r="I958" i="275"/>
  <c r="I959" i="275"/>
  <c r="I960" i="275"/>
  <c r="I961" i="275"/>
  <c r="I962" i="275"/>
  <c r="I963" i="275"/>
  <c r="I964" i="275"/>
  <c r="I965" i="275"/>
  <c r="I966" i="275"/>
  <c r="I967" i="275"/>
  <c r="I968" i="275"/>
  <c r="I969" i="275"/>
  <c r="I970" i="275"/>
  <c r="I971" i="275"/>
  <c r="I972" i="275"/>
  <c r="I973" i="275"/>
  <c r="I974" i="275"/>
  <c r="I975" i="275"/>
  <c r="I976" i="275"/>
  <c r="I977" i="275"/>
  <c r="I978" i="275"/>
  <c r="I979" i="275"/>
  <c r="I980" i="275"/>
  <c r="I981" i="275"/>
  <c r="I982" i="275"/>
  <c r="I983" i="275"/>
  <c r="I984" i="275"/>
  <c r="I985" i="275"/>
  <c r="I986" i="275"/>
  <c r="I987" i="275"/>
  <c r="I988" i="275"/>
  <c r="I989" i="275"/>
  <c r="I990" i="275"/>
  <c r="I991" i="275"/>
  <c r="I992" i="275"/>
  <c r="I993" i="275"/>
  <c r="I994" i="275"/>
  <c r="I995" i="275"/>
  <c r="I996" i="275"/>
  <c r="I997" i="275"/>
  <c r="I998" i="275"/>
  <c r="I999" i="275"/>
  <c r="I1000" i="275"/>
  <c r="I1001" i="275"/>
  <c r="I1002" i="275"/>
  <c r="I1003" i="275"/>
  <c r="I1004" i="275"/>
  <c r="I1005" i="275"/>
  <c r="I1006" i="275"/>
  <c r="I1007" i="275"/>
  <c r="I1008" i="275"/>
  <c r="I1009" i="275"/>
  <c r="I1010" i="275"/>
  <c r="I1011" i="275"/>
  <c r="I1012" i="275"/>
  <c r="I1013" i="275"/>
  <c r="I1014" i="275"/>
  <c r="I1015" i="275"/>
  <c r="I1016" i="275"/>
  <c r="I1017" i="275"/>
  <c r="I1018" i="275"/>
  <c r="I1019" i="275"/>
  <c r="I1020" i="275"/>
  <c r="I1021" i="275"/>
  <c r="I1022" i="275"/>
  <c r="I1023" i="275"/>
  <c r="I1024" i="275"/>
  <c r="I1025" i="275"/>
  <c r="I1026" i="275"/>
  <c r="I1027" i="275"/>
  <c r="I1028" i="275"/>
  <c r="I1029" i="275"/>
  <c r="I1030" i="275"/>
  <c r="I1031" i="275"/>
  <c r="I1032" i="275"/>
  <c r="I1033" i="275"/>
  <c r="I1034" i="275"/>
  <c r="I1035" i="275"/>
  <c r="I1036" i="275"/>
  <c r="I1037" i="275"/>
  <c r="I1038" i="275"/>
  <c r="I1039" i="275"/>
  <c r="I1040" i="275"/>
  <c r="I1041" i="275"/>
  <c r="I1042" i="275"/>
  <c r="I1043" i="275"/>
  <c r="I1044" i="275"/>
  <c r="I1045" i="275"/>
  <c r="I1046" i="275"/>
  <c r="I1047" i="275"/>
  <c r="I1061" i="275"/>
  <c r="I1062" i="275"/>
  <c r="I1063" i="275"/>
  <c r="I1064" i="275"/>
  <c r="I1065" i="275"/>
  <c r="I1066" i="275"/>
  <c r="I1067" i="275"/>
  <c r="I1068" i="275"/>
  <c r="I1069" i="275"/>
  <c r="I1070" i="275"/>
  <c r="I1071" i="275"/>
  <c r="I1072" i="275"/>
  <c r="I1073" i="275"/>
  <c r="I1074" i="275"/>
  <c r="I1075" i="275"/>
  <c r="I1076" i="275"/>
  <c r="I1077" i="275"/>
  <c r="I1078" i="275"/>
  <c r="I1079" i="275"/>
  <c r="I1080" i="275"/>
  <c r="I1081" i="275"/>
  <c r="I1082" i="275"/>
  <c r="I1083" i="275"/>
  <c r="I1084" i="275"/>
  <c r="I1085" i="275"/>
  <c r="I1086" i="275"/>
  <c r="I1087" i="275"/>
  <c r="I1088" i="275"/>
  <c r="I1089" i="275"/>
  <c r="I1090" i="275"/>
  <c r="I1091" i="275"/>
  <c r="I1092" i="275"/>
  <c r="I1093" i="275"/>
  <c r="I1094" i="275"/>
  <c r="I1095" i="275"/>
  <c r="I1096" i="275"/>
  <c r="I1097" i="275"/>
  <c r="I1098" i="275"/>
  <c r="I1099" i="275"/>
  <c r="I1100" i="275"/>
  <c r="I1101" i="275"/>
  <c r="I1102" i="275"/>
  <c r="I1103" i="275"/>
  <c r="I1104" i="275"/>
  <c r="I1105" i="275"/>
  <c r="I1106" i="275"/>
  <c r="I1107" i="275"/>
  <c r="I1108" i="275"/>
  <c r="I1109" i="275"/>
  <c r="I1110" i="275"/>
  <c r="I1111" i="275"/>
  <c r="I1112" i="275"/>
  <c r="I1113" i="275"/>
  <c r="I1115" i="275"/>
  <c r="I1116" i="275"/>
  <c r="I1117" i="275"/>
  <c r="I1118" i="275"/>
  <c r="I1119" i="275"/>
  <c r="I1120" i="275"/>
  <c r="I1121" i="275"/>
  <c r="I1122" i="275"/>
  <c r="I1123" i="275"/>
  <c r="I1124" i="275"/>
  <c r="I1125" i="275"/>
  <c r="I1126" i="275"/>
  <c r="I1127" i="275"/>
  <c r="I1128" i="275"/>
  <c r="I1129" i="275"/>
  <c r="I1130" i="275"/>
  <c r="I1131" i="275"/>
  <c r="I1132" i="275"/>
  <c r="I1133" i="275"/>
  <c r="I1134" i="275"/>
  <c r="I1135" i="275"/>
  <c r="I1136" i="275"/>
  <c r="I1137" i="275"/>
  <c r="I1138" i="275"/>
  <c r="I1139" i="275"/>
  <c r="I1140" i="275"/>
  <c r="I1141" i="275"/>
  <c r="I1142" i="275"/>
  <c r="I1143" i="275"/>
  <c r="I1144" i="275"/>
  <c r="I1145" i="275"/>
  <c r="I1146" i="275"/>
  <c r="I1147" i="275"/>
  <c r="I1148" i="275"/>
  <c r="I1149" i="275"/>
  <c r="I1150" i="275"/>
  <c r="I1151" i="275"/>
  <c r="I1152" i="275"/>
  <c r="I1153" i="275"/>
  <c r="I1154" i="275"/>
  <c r="I1155" i="275"/>
  <c r="I1156" i="275"/>
  <c r="I1157" i="275"/>
  <c r="I1158" i="275"/>
  <c r="I1159" i="275"/>
  <c r="I1160" i="275"/>
  <c r="I1161" i="275"/>
  <c r="I1162" i="275"/>
  <c r="I1163" i="275"/>
  <c r="I1164" i="275"/>
  <c r="I1165" i="275"/>
  <c r="I1166" i="275"/>
  <c r="I1167" i="275"/>
  <c r="I1168" i="275"/>
  <c r="I1169" i="275"/>
  <c r="I1170" i="275"/>
  <c r="I1171" i="275"/>
  <c r="I1172" i="275"/>
  <c r="I1173" i="275"/>
  <c r="I1174" i="275"/>
  <c r="I1175" i="275"/>
  <c r="I1176" i="275"/>
  <c r="I1177" i="275"/>
  <c r="I1178" i="275"/>
  <c r="I1179" i="275"/>
  <c r="I1180" i="275"/>
  <c r="I1181" i="275"/>
  <c r="I1182" i="275"/>
  <c r="I1183" i="275"/>
  <c r="I1184" i="275"/>
  <c r="I1185" i="275"/>
  <c r="I1186" i="275"/>
  <c r="I1187" i="275"/>
  <c r="I1188" i="275"/>
  <c r="I1189" i="275"/>
  <c r="I1190" i="275"/>
  <c r="I1191" i="275"/>
  <c r="I1192" i="275"/>
  <c r="I1193" i="275"/>
  <c r="I1194" i="275"/>
  <c r="I1195" i="275"/>
  <c r="I1196" i="275"/>
  <c r="I1197" i="275"/>
  <c r="I1198" i="275"/>
  <c r="I1199" i="275"/>
  <c r="I1200" i="275"/>
  <c r="I1201" i="275"/>
  <c r="I1202" i="275"/>
  <c r="I1203" i="275"/>
  <c r="I1204" i="275"/>
  <c r="I1205" i="275"/>
  <c r="I1206" i="275"/>
  <c r="I1207" i="275"/>
  <c r="I1208" i="275"/>
  <c r="I1209" i="275"/>
  <c r="I1210" i="275"/>
  <c r="I1211" i="275"/>
  <c r="I1212" i="275"/>
  <c r="I1213" i="275"/>
  <c r="I1214" i="275"/>
  <c r="I1215" i="275"/>
  <c r="I1216" i="275"/>
  <c r="I1217" i="275"/>
  <c r="I1218" i="275"/>
  <c r="I1219" i="275"/>
  <c r="I1220" i="275"/>
  <c r="I1221" i="275"/>
  <c r="I1222" i="275"/>
  <c r="I1223" i="275"/>
  <c r="I1224" i="275"/>
  <c r="I1225" i="275"/>
  <c r="I1226" i="275"/>
  <c r="I1227" i="275"/>
  <c r="I1228" i="275"/>
  <c r="I1229" i="275"/>
  <c r="I1230" i="275"/>
  <c r="I1231" i="275"/>
  <c r="I1232" i="275"/>
  <c r="I1233" i="275"/>
  <c r="I1234" i="275"/>
  <c r="I1235" i="275"/>
  <c r="I1236" i="275"/>
  <c r="I1237" i="275"/>
  <c r="I1238" i="275"/>
  <c r="I1239" i="275"/>
  <c r="I1240" i="275"/>
  <c r="I1241" i="275"/>
  <c r="I1242" i="275"/>
  <c r="I1243" i="275"/>
  <c r="I1244" i="275"/>
  <c r="I1245" i="275"/>
  <c r="I1246" i="275"/>
  <c r="I1247" i="275"/>
  <c r="I1248" i="275"/>
  <c r="I1249" i="275"/>
  <c r="I1250" i="275"/>
  <c r="I1251" i="275"/>
  <c r="I1252" i="275"/>
  <c r="I1253" i="275"/>
  <c r="I1254" i="275"/>
  <c r="I1255" i="275"/>
  <c r="I1256" i="275"/>
  <c r="I1257" i="275"/>
  <c r="I1258" i="275"/>
  <c r="I1259" i="275"/>
  <c r="I1260" i="275"/>
  <c r="I1261" i="275"/>
  <c r="I1262" i="275"/>
  <c r="I1263" i="275"/>
  <c r="I1264" i="275"/>
  <c r="I1265" i="275"/>
  <c r="I1266" i="275"/>
  <c r="I1267" i="275"/>
  <c r="I1268" i="275"/>
  <c r="I1269" i="275"/>
  <c r="I1270" i="275"/>
  <c r="I1271" i="275"/>
  <c r="I1272" i="275"/>
  <c r="I1273" i="275"/>
  <c r="I1274" i="275"/>
  <c r="I1275" i="275"/>
  <c r="I1276" i="275"/>
  <c r="I1277" i="275"/>
  <c r="I1278" i="275"/>
  <c r="I1279" i="275"/>
  <c r="I1280" i="275"/>
  <c r="I1281" i="275"/>
  <c r="I1282" i="275"/>
  <c r="I1283" i="275"/>
  <c r="I1284" i="275"/>
  <c r="I1285" i="275"/>
  <c r="I1286" i="275"/>
  <c r="I1287" i="275"/>
  <c r="I1288" i="275"/>
  <c r="I1289" i="275"/>
  <c r="I1290" i="275"/>
  <c r="I1291" i="275"/>
  <c r="I1292" i="275"/>
  <c r="I1293" i="275"/>
  <c r="I1294" i="275"/>
  <c r="I1295" i="275"/>
  <c r="I1296" i="275"/>
  <c r="I1297" i="275"/>
  <c r="I1298" i="275"/>
  <c r="I1299" i="275"/>
  <c r="I1300" i="275"/>
  <c r="I1301" i="275"/>
  <c r="I1302" i="275"/>
  <c r="I1303" i="275"/>
  <c r="I1304" i="275"/>
  <c r="I1305" i="275"/>
  <c r="I1306" i="275"/>
  <c r="I1307" i="275"/>
  <c r="I1308" i="275"/>
  <c r="I1309" i="275"/>
  <c r="I1310" i="275"/>
  <c r="I1311" i="275"/>
  <c r="I1312" i="275"/>
  <c r="I1313" i="275"/>
  <c r="I1314" i="275"/>
  <c r="I1315" i="275"/>
  <c r="I1316" i="275"/>
  <c r="I1317" i="275"/>
  <c r="I1318" i="275"/>
  <c r="I1319" i="275"/>
  <c r="I1320" i="275"/>
  <c r="I1321" i="275"/>
  <c r="I1322" i="275"/>
  <c r="I1323" i="275"/>
  <c r="I1324" i="275"/>
  <c r="I1325" i="275"/>
  <c r="I1326" i="275"/>
  <c r="I1327" i="275"/>
  <c r="I1328" i="275"/>
  <c r="I1329" i="275"/>
  <c r="I1330" i="275"/>
  <c r="I1331" i="275"/>
  <c r="I1332" i="275"/>
  <c r="I1333" i="275"/>
  <c r="I1334" i="275"/>
  <c r="I1335" i="275"/>
  <c r="I1336" i="275"/>
  <c r="I1337" i="275"/>
  <c r="I1338" i="275"/>
  <c r="I1339" i="275"/>
  <c r="I1340" i="275"/>
  <c r="I1341" i="275"/>
  <c r="I1342" i="275"/>
  <c r="I1343" i="275"/>
  <c r="I1344" i="275"/>
  <c r="I1345" i="275"/>
  <c r="I1346" i="275"/>
  <c r="I1347" i="275"/>
  <c r="I1348" i="275"/>
  <c r="I1349" i="275"/>
  <c r="I1350" i="275"/>
  <c r="I1351" i="275"/>
  <c r="I1352" i="275"/>
  <c r="I1353" i="275"/>
  <c r="I1354" i="275"/>
  <c r="I1355" i="275"/>
  <c r="I1356" i="275"/>
  <c r="I1357" i="275"/>
  <c r="I1358" i="275"/>
  <c r="I1359" i="275"/>
  <c r="I1360" i="275"/>
  <c r="I1361" i="275"/>
  <c r="I1362" i="275"/>
  <c r="I1363" i="275"/>
  <c r="I1364" i="275"/>
  <c r="I1365" i="275"/>
  <c r="I1366" i="275"/>
  <c r="I1367" i="275"/>
  <c r="I1368" i="275"/>
  <c r="I1369" i="275"/>
  <c r="I1370" i="275"/>
  <c r="I1371" i="275"/>
  <c r="I1372" i="275"/>
  <c r="I1373" i="275"/>
  <c r="I1374" i="275"/>
  <c r="I1375" i="275"/>
  <c r="I1376" i="275"/>
  <c r="I1377" i="275"/>
  <c r="I1378" i="275"/>
  <c r="I1379" i="275"/>
  <c r="I1380" i="275"/>
  <c r="I1381" i="275"/>
  <c r="I1382" i="275"/>
  <c r="I1383" i="275"/>
  <c r="I1384" i="275"/>
  <c r="I1385" i="275"/>
  <c r="I1386" i="275"/>
  <c r="I1387" i="275"/>
  <c r="K6" i="275"/>
  <c r="M6" i="275"/>
  <c r="O6" i="275"/>
  <c r="P6" i="275"/>
  <c r="Q6" i="275"/>
  <c r="R6" i="275"/>
  <c r="S6" i="275"/>
  <c r="T6" i="275"/>
  <c r="U6" i="275"/>
  <c r="V6" i="275"/>
  <c r="W6" i="275"/>
  <c r="X6" i="275"/>
  <c r="Y6" i="275"/>
  <c r="Z6" i="275"/>
  <c r="AA6" i="275"/>
  <c r="AB6" i="275"/>
  <c r="AC6" i="275"/>
  <c r="AD6" i="275"/>
  <c r="AE6" i="275"/>
  <c r="AF6" i="275"/>
  <c r="AG6" i="275"/>
  <c r="E1113" i="3"/>
  <c r="E1114" i="3"/>
  <c r="E1115" i="3"/>
  <c r="E1141" i="3" l="1"/>
  <c r="E1142" i="3"/>
  <c r="E1143" i="3"/>
  <c r="E1144" i="3"/>
  <c r="E1145" i="3"/>
  <c r="E1146" i="3"/>
  <c r="E1147" i="3"/>
  <c r="E1148" i="3"/>
  <c r="E1407" i="3"/>
  <c r="E1378" i="3"/>
  <c r="E1377" i="3"/>
  <c r="E1376" i="3"/>
  <c r="E1375" i="3"/>
  <c r="E1374" i="3"/>
  <c r="E1373" i="3"/>
  <c r="E1372" i="3"/>
  <c r="E1371" i="3"/>
  <c r="E1364" i="3"/>
  <c r="E1365" i="3"/>
  <c r="E1366" i="3"/>
  <c r="E400" i="3"/>
  <c r="E314" i="3"/>
  <c r="E315" i="3"/>
  <c r="E316" i="3"/>
  <c r="E317" i="3"/>
  <c r="E318" i="3"/>
  <c r="E319" i="3"/>
  <c r="E320" i="3"/>
  <c r="E321" i="3"/>
  <c r="E111" i="3"/>
  <c r="N61" i="3" l="1"/>
  <c r="E160" i="3"/>
  <c r="E161" i="3"/>
  <c r="E162" i="3"/>
  <c r="W61" i="3" l="1"/>
  <c r="S61" i="3"/>
  <c r="M61" i="3"/>
  <c r="L61" i="3"/>
  <c r="T24" i="1"/>
  <c r="T28" i="1"/>
  <c r="Q28" i="1"/>
  <c r="Q24" i="1"/>
  <c r="P14" i="1"/>
  <c r="P22" i="1"/>
  <c r="O14" i="1"/>
  <c r="O22" i="1"/>
  <c r="L14" i="1"/>
  <c r="L22" i="1"/>
  <c r="G14" i="1"/>
  <c r="G23" i="1"/>
  <c r="G22" i="1"/>
  <c r="P58" i="1"/>
  <c r="G58" i="1"/>
  <c r="J18" i="1"/>
  <c r="J17" i="1"/>
  <c r="J14" i="1"/>
  <c r="J13" i="1"/>
  <c r="T61" i="1"/>
  <c r="J39" i="1"/>
  <c r="G38" i="1"/>
  <c r="T38" i="1"/>
  <c r="R34" i="1"/>
  <c r="K33" i="1"/>
  <c r="T42" i="1"/>
  <c r="T56" i="1"/>
  <c r="O53" i="1"/>
  <c r="U20" i="1"/>
  <c r="I16" i="1"/>
  <c r="P15" i="1"/>
  <c r="O11" i="1"/>
  <c r="M10" i="1"/>
  <c r="I10" i="1"/>
  <c r="L49" i="1"/>
  <c r="I49" i="1"/>
  <c r="M2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29" i="1"/>
  <c r="E28" i="1"/>
  <c r="E27" i="1"/>
  <c r="E26" i="1"/>
  <c r="E25" i="1"/>
  <c r="E24" i="1"/>
  <c r="E23" i="1"/>
  <c r="E22" i="1"/>
  <c r="E20" i="1"/>
  <c r="E19" i="1"/>
  <c r="E18" i="1"/>
  <c r="E17" i="1"/>
  <c r="E16" i="1"/>
  <c r="E15" i="1"/>
  <c r="E14" i="1"/>
  <c r="E13" i="1"/>
  <c r="E12" i="1"/>
  <c r="E11" i="1"/>
  <c r="E10" i="1"/>
  <c r="H22" i="1"/>
  <c r="I22" i="1"/>
  <c r="J22" i="1"/>
  <c r="K22" i="1"/>
  <c r="N22" i="1"/>
  <c r="Q22" i="1"/>
  <c r="R22" i="1"/>
  <c r="S22" i="1"/>
  <c r="T22" i="1"/>
  <c r="U22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H24" i="1"/>
  <c r="I24" i="1"/>
  <c r="J24" i="1"/>
  <c r="K24" i="1"/>
  <c r="L24" i="1"/>
  <c r="M24" i="1"/>
  <c r="N24" i="1"/>
  <c r="O24" i="1"/>
  <c r="P24" i="1"/>
  <c r="R24" i="1"/>
  <c r="S24" i="1"/>
  <c r="U24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H28" i="1"/>
  <c r="I28" i="1"/>
  <c r="J28" i="1"/>
  <c r="K28" i="1"/>
  <c r="L28" i="1"/>
  <c r="M28" i="1"/>
  <c r="N28" i="1"/>
  <c r="O28" i="1"/>
  <c r="P28" i="1"/>
  <c r="R28" i="1"/>
  <c r="S28" i="1"/>
  <c r="U28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H33" i="1"/>
  <c r="I33" i="1"/>
  <c r="J33" i="1"/>
  <c r="L33" i="1"/>
  <c r="M33" i="1"/>
  <c r="N33" i="1"/>
  <c r="O33" i="1"/>
  <c r="P33" i="1"/>
  <c r="Q33" i="1"/>
  <c r="R33" i="1"/>
  <c r="S33" i="1"/>
  <c r="T33" i="1"/>
  <c r="U33" i="1"/>
  <c r="H34" i="1"/>
  <c r="I34" i="1"/>
  <c r="J34" i="1"/>
  <c r="K34" i="1"/>
  <c r="L34" i="1"/>
  <c r="M34" i="1"/>
  <c r="N34" i="1"/>
  <c r="O34" i="1"/>
  <c r="P34" i="1"/>
  <c r="Q34" i="1"/>
  <c r="S34" i="1"/>
  <c r="T34" i="1"/>
  <c r="U34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H38" i="1"/>
  <c r="I38" i="1"/>
  <c r="J38" i="1"/>
  <c r="K38" i="1"/>
  <c r="L38" i="1"/>
  <c r="M38" i="1"/>
  <c r="N38" i="1"/>
  <c r="O38" i="1"/>
  <c r="P38" i="1"/>
  <c r="Q38" i="1"/>
  <c r="R38" i="1"/>
  <c r="S38" i="1"/>
  <c r="U38" i="1"/>
  <c r="H39" i="1"/>
  <c r="I39" i="1"/>
  <c r="K39" i="1"/>
  <c r="L39" i="1"/>
  <c r="M39" i="1"/>
  <c r="N39" i="1"/>
  <c r="O39" i="1"/>
  <c r="P39" i="1"/>
  <c r="Q39" i="1"/>
  <c r="R39" i="1"/>
  <c r="S39" i="1"/>
  <c r="T39" i="1"/>
  <c r="U39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H42" i="1"/>
  <c r="I42" i="1"/>
  <c r="J42" i="1"/>
  <c r="K42" i="1"/>
  <c r="L42" i="1"/>
  <c r="M42" i="1"/>
  <c r="N42" i="1"/>
  <c r="O42" i="1"/>
  <c r="P42" i="1"/>
  <c r="Q42" i="1"/>
  <c r="R42" i="1"/>
  <c r="S42" i="1"/>
  <c r="U42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H49" i="1"/>
  <c r="J49" i="1"/>
  <c r="K49" i="1"/>
  <c r="M49" i="1"/>
  <c r="N49" i="1"/>
  <c r="O49" i="1"/>
  <c r="P49" i="1"/>
  <c r="Q49" i="1"/>
  <c r="R49" i="1"/>
  <c r="S49" i="1"/>
  <c r="T49" i="1"/>
  <c r="U49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H53" i="1"/>
  <c r="I53" i="1"/>
  <c r="J53" i="1"/>
  <c r="K53" i="1"/>
  <c r="L53" i="1"/>
  <c r="M53" i="1"/>
  <c r="N53" i="1"/>
  <c r="P53" i="1"/>
  <c r="Q53" i="1"/>
  <c r="R53" i="1"/>
  <c r="S53" i="1"/>
  <c r="T53" i="1"/>
  <c r="U53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H56" i="1"/>
  <c r="I56" i="1"/>
  <c r="J56" i="1"/>
  <c r="K56" i="1"/>
  <c r="L56" i="1"/>
  <c r="M56" i="1"/>
  <c r="N56" i="1"/>
  <c r="O56" i="1"/>
  <c r="P56" i="1"/>
  <c r="Q56" i="1"/>
  <c r="R56" i="1"/>
  <c r="S56" i="1"/>
  <c r="U56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H58" i="1"/>
  <c r="I58" i="1"/>
  <c r="J58" i="1"/>
  <c r="K58" i="1"/>
  <c r="L58" i="1"/>
  <c r="M58" i="1"/>
  <c r="N58" i="1"/>
  <c r="O58" i="1"/>
  <c r="Q58" i="1"/>
  <c r="R58" i="1"/>
  <c r="S58" i="1"/>
  <c r="T58" i="1"/>
  <c r="U58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H61" i="1"/>
  <c r="I61" i="1"/>
  <c r="J61" i="1"/>
  <c r="K61" i="1"/>
  <c r="L61" i="1"/>
  <c r="M61" i="1"/>
  <c r="N61" i="1"/>
  <c r="O61" i="1"/>
  <c r="P61" i="1"/>
  <c r="Q61" i="1"/>
  <c r="R61" i="1"/>
  <c r="S61" i="1"/>
  <c r="U61" i="1"/>
  <c r="G39" i="1"/>
  <c r="G59" i="1"/>
  <c r="G60" i="1"/>
  <c r="G61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1" i="1"/>
  <c r="G42" i="1"/>
  <c r="G40" i="1"/>
  <c r="G37" i="1"/>
  <c r="G36" i="1"/>
  <c r="G32" i="1"/>
  <c r="G33" i="1"/>
  <c r="G34" i="1"/>
  <c r="G35" i="1"/>
  <c r="G31" i="1"/>
  <c r="G28" i="1"/>
  <c r="G29" i="1"/>
  <c r="G27" i="1"/>
  <c r="G26" i="1"/>
  <c r="G25" i="1"/>
  <c r="G24" i="1"/>
  <c r="H10" i="1"/>
  <c r="J10" i="1"/>
  <c r="K10" i="1"/>
  <c r="L10" i="1"/>
  <c r="N10" i="1"/>
  <c r="O10" i="1"/>
  <c r="P10" i="1"/>
  <c r="Q10" i="1"/>
  <c r="R10" i="1"/>
  <c r="S10" i="1"/>
  <c r="T10" i="1"/>
  <c r="U10" i="1"/>
  <c r="H11" i="1"/>
  <c r="I11" i="1"/>
  <c r="J11" i="1"/>
  <c r="K11" i="1"/>
  <c r="L11" i="1"/>
  <c r="M11" i="1"/>
  <c r="N11" i="1"/>
  <c r="P11" i="1"/>
  <c r="Q11" i="1"/>
  <c r="R11" i="1"/>
  <c r="S11" i="1"/>
  <c r="T11" i="1"/>
  <c r="U11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H13" i="1"/>
  <c r="I13" i="1"/>
  <c r="K13" i="1"/>
  <c r="L13" i="1"/>
  <c r="M13" i="1"/>
  <c r="N13" i="1"/>
  <c r="O13" i="1"/>
  <c r="P13" i="1"/>
  <c r="Q13" i="1"/>
  <c r="R13" i="1"/>
  <c r="S13" i="1"/>
  <c r="T13" i="1"/>
  <c r="U13" i="1"/>
  <c r="H14" i="1"/>
  <c r="I14" i="1"/>
  <c r="K14" i="1"/>
  <c r="M14" i="1"/>
  <c r="N14" i="1"/>
  <c r="Q14" i="1"/>
  <c r="R14" i="1"/>
  <c r="S14" i="1"/>
  <c r="T14" i="1"/>
  <c r="U14" i="1"/>
  <c r="H15" i="1"/>
  <c r="I15" i="1"/>
  <c r="J15" i="1"/>
  <c r="K15" i="1"/>
  <c r="L15" i="1"/>
  <c r="M15" i="1"/>
  <c r="N15" i="1"/>
  <c r="O15" i="1"/>
  <c r="Q15" i="1"/>
  <c r="R15" i="1"/>
  <c r="S15" i="1"/>
  <c r="T15" i="1"/>
  <c r="U15" i="1"/>
  <c r="H16" i="1"/>
  <c r="J16" i="1"/>
  <c r="K16" i="1"/>
  <c r="L16" i="1"/>
  <c r="M16" i="1"/>
  <c r="N16" i="1"/>
  <c r="O16" i="1"/>
  <c r="P16" i="1"/>
  <c r="Q16" i="1"/>
  <c r="R16" i="1"/>
  <c r="S16" i="1"/>
  <c r="T16" i="1"/>
  <c r="U16" i="1"/>
  <c r="H17" i="1"/>
  <c r="I17" i="1"/>
  <c r="K17" i="1"/>
  <c r="L17" i="1"/>
  <c r="M17" i="1"/>
  <c r="N17" i="1"/>
  <c r="O17" i="1"/>
  <c r="P17" i="1"/>
  <c r="Q17" i="1"/>
  <c r="R17" i="1"/>
  <c r="S17" i="1"/>
  <c r="T17" i="1"/>
  <c r="U17" i="1"/>
  <c r="H18" i="1"/>
  <c r="I18" i="1"/>
  <c r="K18" i="1"/>
  <c r="L18" i="1"/>
  <c r="M18" i="1"/>
  <c r="N18" i="1"/>
  <c r="O18" i="1"/>
  <c r="P18" i="1"/>
  <c r="Q18" i="1"/>
  <c r="R18" i="1"/>
  <c r="S18" i="1"/>
  <c r="T18" i="1"/>
  <c r="U18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G19" i="1"/>
  <c r="G20" i="1"/>
  <c r="G18" i="1"/>
  <c r="G17" i="1"/>
  <c r="G16" i="1"/>
  <c r="G15" i="1"/>
  <c r="G13" i="1"/>
  <c r="G11" i="1"/>
  <c r="G12" i="1"/>
  <c r="G10" i="1"/>
  <c r="F72" i="279"/>
  <c r="F71" i="279"/>
  <c r="F70" i="279"/>
  <c r="F69" i="279"/>
  <c r="F68" i="279"/>
  <c r="F67" i="279"/>
  <c r="F66" i="279"/>
  <c r="F65" i="279"/>
  <c r="F64" i="279"/>
  <c r="F63" i="279"/>
  <c r="F59" i="279"/>
  <c r="D59" i="279" s="1"/>
  <c r="F58" i="279"/>
  <c r="D58" i="279" s="1"/>
  <c r="F57" i="279"/>
  <c r="D57" i="279" s="1"/>
  <c r="F56" i="279"/>
  <c r="D56" i="279" s="1"/>
  <c r="F55" i="279"/>
  <c r="D55" i="279" s="1"/>
  <c r="F54" i="279"/>
  <c r="D54" i="279" s="1"/>
  <c r="F53" i="279"/>
  <c r="D53" i="279" s="1"/>
  <c r="F52" i="279"/>
  <c r="D52" i="279" s="1"/>
  <c r="F51" i="279"/>
  <c r="D51" i="279" s="1"/>
  <c r="F50" i="279"/>
  <c r="D50" i="279" s="1"/>
  <c r="F49" i="279"/>
  <c r="D49" i="279" s="1"/>
  <c r="F48" i="279"/>
  <c r="D48" i="279" s="1"/>
  <c r="F47" i="279"/>
  <c r="D47" i="279" s="1"/>
  <c r="F46" i="279"/>
  <c r="D46" i="279" s="1"/>
  <c r="F45" i="279"/>
  <c r="D45" i="279" s="1"/>
  <c r="F44" i="279"/>
  <c r="D44" i="279" s="1"/>
  <c r="F43" i="279"/>
  <c r="D43" i="279"/>
  <c r="F42" i="279"/>
  <c r="D42" i="279" s="1"/>
  <c r="F41" i="279"/>
  <c r="D41" i="279" s="1"/>
  <c r="F40" i="279"/>
  <c r="D40" i="279" s="1"/>
  <c r="F39" i="279"/>
  <c r="D39" i="279" s="1"/>
  <c r="F38" i="279"/>
  <c r="D38" i="279" s="1"/>
  <c r="F37" i="279"/>
  <c r="D37" i="279" s="1"/>
  <c r="F36" i="279"/>
  <c r="D36" i="279" s="1"/>
  <c r="F35" i="279"/>
  <c r="D35" i="279"/>
  <c r="F34" i="279"/>
  <c r="D34" i="279" s="1"/>
  <c r="F33" i="279"/>
  <c r="D33" i="279" s="1"/>
  <c r="F32" i="279"/>
  <c r="D32" i="279" s="1"/>
  <c r="F31" i="279"/>
  <c r="D31" i="279" s="1"/>
  <c r="F30" i="279"/>
  <c r="D30" i="279" s="1"/>
  <c r="F29" i="279"/>
  <c r="D29" i="279" s="1"/>
  <c r="U28" i="279"/>
  <c r="U19" i="279" s="1"/>
  <c r="T28" i="279"/>
  <c r="S28" i="279"/>
  <c r="S19" i="279" s="1"/>
  <c r="R28" i="279"/>
  <c r="R19" i="279" s="1"/>
  <c r="Q28" i="279"/>
  <c r="Q19" i="279" s="1"/>
  <c r="P28" i="279"/>
  <c r="O28" i="279"/>
  <c r="N28" i="279"/>
  <c r="N19" i="279" s="1"/>
  <c r="M28" i="279"/>
  <c r="M19" i="279" s="1"/>
  <c r="L28" i="279"/>
  <c r="K28" i="279"/>
  <c r="K19" i="279" s="1"/>
  <c r="J28" i="279"/>
  <c r="J19" i="279" s="1"/>
  <c r="I28" i="279"/>
  <c r="I19" i="279" s="1"/>
  <c r="H28" i="279"/>
  <c r="G28" i="279"/>
  <c r="F28" i="279" s="1"/>
  <c r="D28" i="279" s="1"/>
  <c r="E28" i="279"/>
  <c r="E19" i="279" s="1"/>
  <c r="F27" i="279"/>
  <c r="D27" i="279" s="1"/>
  <c r="F26" i="279"/>
  <c r="D26" i="279" s="1"/>
  <c r="F25" i="279"/>
  <c r="D25" i="279" s="1"/>
  <c r="F24" i="279"/>
  <c r="D24" i="279" s="1"/>
  <c r="F23" i="279"/>
  <c r="D23" i="279"/>
  <c r="F22" i="279"/>
  <c r="D22" i="279" s="1"/>
  <c r="G21" i="279"/>
  <c r="F21" i="279" s="1"/>
  <c r="D21" i="279" s="1"/>
  <c r="P20" i="279"/>
  <c r="O20" i="279"/>
  <c r="L20" i="279"/>
  <c r="L19" i="279" s="1"/>
  <c r="G20" i="279"/>
  <c r="T19" i="279"/>
  <c r="P19" i="279"/>
  <c r="H19" i="279"/>
  <c r="F18" i="279"/>
  <c r="D18" i="279"/>
  <c r="F17" i="279"/>
  <c r="D17" i="279" s="1"/>
  <c r="F16" i="279"/>
  <c r="D16" i="279" s="1"/>
  <c r="F15" i="279"/>
  <c r="D15" i="279" s="1"/>
  <c r="F14" i="279"/>
  <c r="D14" i="279" s="1"/>
  <c r="F13" i="279"/>
  <c r="D13" i="279" s="1"/>
  <c r="P12" i="279"/>
  <c r="P6" i="279" s="1"/>
  <c r="O12" i="279"/>
  <c r="O6" i="279" s="1"/>
  <c r="L12" i="279"/>
  <c r="L6" i="279" s="1"/>
  <c r="L5" i="279" s="1"/>
  <c r="G12" i="279"/>
  <c r="F11" i="279"/>
  <c r="D11" i="279" s="1"/>
  <c r="F10" i="279"/>
  <c r="D10" i="279" s="1"/>
  <c r="F9" i="279"/>
  <c r="D9" i="279" s="1"/>
  <c r="F8" i="279"/>
  <c r="D8" i="279" s="1"/>
  <c r="U7" i="279"/>
  <c r="T7" i="279"/>
  <c r="S7" i="279"/>
  <c r="R7" i="279"/>
  <c r="Q7" i="279"/>
  <c r="P7" i="279"/>
  <c r="O7" i="279"/>
  <c r="N7" i="279"/>
  <c r="M7" i="279"/>
  <c r="L7" i="279"/>
  <c r="K7" i="279"/>
  <c r="J7" i="279"/>
  <c r="I7" i="279"/>
  <c r="H7" i="279"/>
  <c r="G7" i="279"/>
  <c r="F7" i="279" s="1"/>
  <c r="D7" i="279" s="1"/>
  <c r="E7" i="279"/>
  <c r="U6" i="279"/>
  <c r="T6" i="279"/>
  <c r="S6" i="279"/>
  <c r="R6" i="279"/>
  <c r="Q6" i="279"/>
  <c r="Q5" i="279" s="1"/>
  <c r="N6" i="279"/>
  <c r="M6" i="279"/>
  <c r="K6" i="279"/>
  <c r="J6" i="279"/>
  <c r="I6" i="279"/>
  <c r="H6" i="279"/>
  <c r="G6" i="279"/>
  <c r="E6" i="279"/>
  <c r="T5" i="279"/>
  <c r="S5" i="279" l="1"/>
  <c r="U5" i="279"/>
  <c r="I5" i="279"/>
  <c r="H5" i="279"/>
  <c r="P5" i="279"/>
  <c r="M5" i="279"/>
  <c r="F6" i="279"/>
  <c r="D6" i="279" s="1"/>
  <c r="K5" i="279"/>
  <c r="F12" i="279"/>
  <c r="D12" i="279" s="1"/>
  <c r="F20" i="279"/>
  <c r="D20" i="279" s="1"/>
  <c r="J5" i="279"/>
  <c r="N5" i="279"/>
  <c r="R5" i="279"/>
  <c r="G19" i="279"/>
  <c r="O19" i="279"/>
  <c r="E30" i="1"/>
  <c r="T9" i="1"/>
  <c r="H9" i="1"/>
  <c r="N8" i="1"/>
  <c r="E9" i="1"/>
  <c r="E21" i="1"/>
  <c r="E8" i="1"/>
  <c r="L8" i="1"/>
  <c r="N30" i="1"/>
  <c r="N21" i="1" s="1"/>
  <c r="P8" i="1"/>
  <c r="R8" i="1"/>
  <c r="N9" i="1"/>
  <c r="H8" i="1"/>
  <c r="J8" i="1"/>
  <c r="I9" i="1"/>
  <c r="L9" i="1"/>
  <c r="T8" i="1"/>
  <c r="R30" i="1"/>
  <c r="R21" i="1" s="1"/>
  <c r="J30" i="1"/>
  <c r="J21" i="1" s="1"/>
  <c r="R9" i="1"/>
  <c r="J9" i="1"/>
  <c r="G9" i="1"/>
  <c r="S30" i="1"/>
  <c r="S21" i="1" s="1"/>
  <c r="O30" i="1"/>
  <c r="O21" i="1" s="1"/>
  <c r="K30" i="1"/>
  <c r="K21" i="1" s="1"/>
  <c r="U30" i="1"/>
  <c r="U21" i="1" s="1"/>
  <c r="Q30" i="1"/>
  <c r="Q21" i="1" s="1"/>
  <c r="M30" i="1"/>
  <c r="M21" i="1" s="1"/>
  <c r="I30" i="1"/>
  <c r="P9" i="1"/>
  <c r="O8" i="1"/>
  <c r="U9" i="1"/>
  <c r="Q9" i="1"/>
  <c r="M9" i="1"/>
  <c r="I8" i="1"/>
  <c r="S8" i="1"/>
  <c r="O9" i="1"/>
  <c r="K8" i="1"/>
  <c r="T30" i="1"/>
  <c r="T21" i="1" s="1"/>
  <c r="P30" i="1"/>
  <c r="P21" i="1" s="1"/>
  <c r="L30" i="1"/>
  <c r="L21" i="1" s="1"/>
  <c r="H30" i="1"/>
  <c r="H21" i="1" s="1"/>
  <c r="I21" i="1"/>
  <c r="G30" i="1"/>
  <c r="G21" i="1" s="1"/>
  <c r="S9" i="1"/>
  <c r="K9" i="1"/>
  <c r="U8" i="1"/>
  <c r="Q8" i="1"/>
  <c r="M8" i="1"/>
  <c r="G8" i="1"/>
  <c r="O5" i="279"/>
  <c r="F19" i="279"/>
  <c r="D19" i="279" s="1"/>
  <c r="G5" i="279"/>
  <c r="F5" i="279" l="1"/>
  <c r="D5" i="279" s="1"/>
  <c r="P5" i="1"/>
  <c r="P7" i="1" s="1"/>
  <c r="N5" i="1"/>
  <c r="N7" i="1" s="1"/>
  <c r="J5" i="1"/>
  <c r="J7" i="1" s="1"/>
  <c r="L5" i="1"/>
  <c r="L7" i="1" s="1"/>
  <c r="H5" i="1"/>
  <c r="H7" i="1" s="1"/>
  <c r="S5" i="1"/>
  <c r="S7" i="1" s="1"/>
  <c r="R5" i="1"/>
  <c r="R7" i="1" s="1"/>
  <c r="E5" i="1"/>
  <c r="T5" i="1"/>
  <c r="T7" i="1" s="1"/>
  <c r="M5" i="1"/>
  <c r="M7" i="1" s="1"/>
  <c r="Q5" i="1"/>
  <c r="Q7" i="1" s="1"/>
  <c r="K5" i="1"/>
  <c r="K7" i="1" s="1"/>
  <c r="I5" i="1"/>
  <c r="I7" i="1" s="1"/>
  <c r="U5" i="1"/>
  <c r="U7" i="1" s="1"/>
  <c r="O5" i="1"/>
  <c r="O7" i="1" s="1"/>
  <c r="G5" i="1"/>
  <c r="G7" i="1" s="1"/>
  <c r="U38" i="3" l="1"/>
  <c r="N59" i="3" l="1"/>
  <c r="N46" i="3"/>
  <c r="M59" i="3"/>
  <c r="M457" i="3" l="1"/>
  <c r="E440" i="3"/>
  <c r="E441" i="3"/>
  <c r="E1295" i="3" l="1"/>
  <c r="E793" i="3"/>
  <c r="E794" i="3"/>
  <c r="E795" i="3"/>
  <c r="E796" i="3"/>
  <c r="E789" i="3"/>
  <c r="E1505" i="3" l="1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760" i="3"/>
  <c r="E1384" i="3"/>
  <c r="E1385" i="3"/>
  <c r="E1386" i="3"/>
  <c r="E1383" i="3"/>
  <c r="E1382" i="3"/>
  <c r="E387" i="3"/>
  <c r="H253" i="275" l="1"/>
  <c r="I253" i="275" s="1"/>
  <c r="H250" i="275"/>
  <c r="I250" i="275" s="1"/>
  <c r="H245" i="275"/>
  <c r="I245" i="275" s="1"/>
  <c r="H243" i="275"/>
  <c r="I243" i="275" s="1"/>
  <c r="H242" i="275"/>
  <c r="I242" i="275" s="1"/>
  <c r="H241" i="275"/>
  <c r="I241" i="275" s="1"/>
  <c r="H230" i="275"/>
  <c r="I230" i="275" s="1"/>
  <c r="C230" i="275"/>
  <c r="H229" i="275"/>
  <c r="I229" i="275" s="1"/>
  <c r="D229" i="275"/>
  <c r="H240" i="275"/>
  <c r="I240" i="275" s="1"/>
  <c r="H239" i="275"/>
  <c r="I239" i="275" s="1"/>
  <c r="H238" i="275"/>
  <c r="I238" i="275" s="1"/>
  <c r="H236" i="275"/>
  <c r="I236" i="275" s="1"/>
  <c r="H235" i="275"/>
  <c r="I235" i="275" s="1"/>
  <c r="H234" i="275"/>
  <c r="I234" i="275" s="1"/>
  <c r="H232" i="275"/>
  <c r="I232" i="275" s="1"/>
  <c r="H228" i="275"/>
  <c r="I228" i="275" l="1"/>
  <c r="F56" i="274"/>
  <c r="F57" i="274"/>
  <c r="T7" i="221"/>
  <c r="E1124" i="3"/>
  <c r="E1125" i="3"/>
  <c r="E1126" i="3"/>
  <c r="E1127" i="3"/>
  <c r="E1129" i="3"/>
  <c r="L1114" i="275" l="1"/>
  <c r="L6" i="275" s="1"/>
  <c r="J1114" i="275"/>
  <c r="H1060" i="275"/>
  <c r="I1060" i="275" s="1"/>
  <c r="H1059" i="275"/>
  <c r="I1059" i="275" s="1"/>
  <c r="H1058" i="275"/>
  <c r="I1058" i="275" s="1"/>
  <c r="H1057" i="275"/>
  <c r="I1057" i="275" s="1"/>
  <c r="H1056" i="275"/>
  <c r="I1056" i="275" s="1"/>
  <c r="H1055" i="275"/>
  <c r="I1055" i="275" s="1"/>
  <c r="H1054" i="275"/>
  <c r="I1054" i="275" s="1"/>
  <c r="H1053" i="275"/>
  <c r="I1053" i="275" s="1"/>
  <c r="H1052" i="275"/>
  <c r="I1052" i="275" s="1"/>
  <c r="H1051" i="275"/>
  <c r="I1051" i="275" s="1"/>
  <c r="H1050" i="275"/>
  <c r="I1050" i="275" s="1"/>
  <c r="H1049" i="275"/>
  <c r="I1049" i="275" s="1"/>
  <c r="H1048" i="275"/>
  <c r="I1048" i="275" s="1"/>
  <c r="H289" i="275"/>
  <c r="I289" i="275" s="1"/>
  <c r="H288" i="275"/>
  <c r="I288" i="275" s="1"/>
  <c r="H279" i="275"/>
  <c r="I279" i="275" s="1"/>
  <c r="H276" i="275"/>
  <c r="N168" i="275"/>
  <c r="I10" i="275"/>
  <c r="E1108" i="3"/>
  <c r="E1109" i="3"/>
  <c r="E1381" i="3"/>
  <c r="E1380" i="3"/>
  <c r="E1389" i="3"/>
  <c r="E1388" i="3"/>
  <c r="E1387" i="3"/>
  <c r="E422" i="3"/>
  <c r="E421" i="3"/>
  <c r="E420" i="3"/>
  <c r="E419" i="3"/>
  <c r="E399" i="3"/>
  <c r="E159" i="3"/>
  <c r="E153" i="3"/>
  <c r="I168" i="275" l="1"/>
  <c r="N6" i="275"/>
  <c r="I1114" i="275"/>
  <c r="J6" i="275"/>
  <c r="I276" i="275"/>
  <c r="H6" i="275"/>
  <c r="I6" i="275" s="1"/>
  <c r="F1048" i="275"/>
  <c r="F1052" i="275"/>
  <c r="F1056" i="275"/>
  <c r="F1060" i="275"/>
  <c r="F1053" i="275"/>
  <c r="F1057" i="275"/>
  <c r="F1049" i="275"/>
  <c r="F1051" i="275"/>
  <c r="F1055" i="275"/>
  <c r="F1059" i="275"/>
  <c r="F1050" i="275"/>
  <c r="F1054" i="275"/>
  <c r="F1058" i="275"/>
  <c r="E65" i="276" l="1"/>
  <c r="E64" i="276"/>
  <c r="E63" i="276"/>
  <c r="E62" i="276"/>
  <c r="E61" i="276"/>
  <c r="E60" i="276"/>
  <c r="E59" i="276"/>
  <c r="E58" i="276"/>
  <c r="E57" i="276"/>
  <c r="E56" i="276"/>
  <c r="E55" i="276"/>
  <c r="E54" i="276"/>
  <c r="E53" i="276"/>
  <c r="E52" i="276"/>
  <c r="E51" i="276"/>
  <c r="E50" i="276"/>
  <c r="E49" i="276"/>
  <c r="E48" i="276"/>
  <c r="E47" i="276"/>
  <c r="E46" i="276"/>
  <c r="E45" i="276"/>
  <c r="E44" i="276"/>
  <c r="E43" i="276"/>
  <c r="E42" i="276"/>
  <c r="E41" i="276"/>
  <c r="E40" i="276"/>
  <c r="E39" i="276"/>
  <c r="E38" i="276"/>
  <c r="E37" i="276"/>
  <c r="E36" i="276"/>
  <c r="E35" i="276"/>
  <c r="E34" i="276"/>
  <c r="E33" i="276"/>
  <c r="E32" i="276"/>
  <c r="E31" i="276"/>
  <c r="E30" i="276"/>
  <c r="E29" i="276"/>
  <c r="E28" i="276"/>
  <c r="E27" i="276"/>
  <c r="E26" i="276"/>
  <c r="E25" i="276"/>
  <c r="E24" i="276"/>
  <c r="E23" i="276"/>
  <c r="E22" i="276"/>
  <c r="U20" i="276"/>
  <c r="T20" i="276"/>
  <c r="P20" i="276"/>
  <c r="M20" i="276"/>
  <c r="L20" i="276"/>
  <c r="K20" i="276"/>
  <c r="E19" i="276"/>
  <c r="E16" i="276"/>
  <c r="E13" i="276"/>
  <c r="E12" i="276"/>
  <c r="E11" i="276"/>
  <c r="E10" i="276"/>
  <c r="E9" i="276"/>
  <c r="E8" i="276"/>
  <c r="E7" i="276"/>
  <c r="E6" i="276"/>
  <c r="E5" i="276"/>
  <c r="W4" i="276"/>
  <c r="V4" i="276"/>
  <c r="U4" i="276"/>
  <c r="T4" i="276"/>
  <c r="S4" i="276"/>
  <c r="R4" i="276"/>
  <c r="Q4" i="276"/>
  <c r="P4" i="276"/>
  <c r="O4" i="276"/>
  <c r="N4" i="276"/>
  <c r="M4" i="276"/>
  <c r="L4" i="276"/>
  <c r="K4" i="276"/>
  <c r="J4" i="276"/>
  <c r="I4" i="276"/>
  <c r="E1379" i="3" l="1"/>
  <c r="O875" i="3"/>
  <c r="O874" i="3"/>
  <c r="E417" i="3"/>
  <c r="E395" i="3"/>
  <c r="E388" i="3"/>
  <c r="E210" i="3"/>
  <c r="E152" i="3"/>
  <c r="E125" i="3"/>
  <c r="E95" i="3"/>
  <c r="E40" i="3" l="1"/>
  <c r="E39" i="3"/>
  <c r="E38" i="3"/>
  <c r="E49" i="3"/>
  <c r="E48" i="3"/>
  <c r="E47" i="3"/>
  <c r="E46" i="3"/>
  <c r="E59" i="3"/>
  <c r="E60" i="3"/>
  <c r="E61" i="3"/>
  <c r="S1102" i="3" l="1"/>
  <c r="E970" i="3" l="1"/>
  <c r="E966" i="3"/>
  <c r="E965" i="3"/>
  <c r="E967" i="3"/>
  <c r="E968" i="3"/>
  <c r="E969" i="3"/>
  <c r="E971" i="3"/>
  <c r="E972" i="3"/>
  <c r="E973" i="3"/>
  <c r="E958" i="3"/>
  <c r="E959" i="3"/>
  <c r="E960" i="3"/>
  <c r="E961" i="3"/>
  <c r="E962" i="3"/>
  <c r="E963" i="3"/>
  <c r="E964" i="3"/>
  <c r="E952" i="3"/>
  <c r="E953" i="3"/>
  <c r="E954" i="3"/>
  <c r="E955" i="3"/>
  <c r="E956" i="3"/>
  <c r="E957" i="3"/>
  <c r="E921" i="3"/>
  <c r="E922" i="3"/>
  <c r="E923" i="3"/>
  <c r="E924" i="3"/>
  <c r="E925" i="3"/>
  <c r="E926" i="3"/>
  <c r="E927" i="3"/>
  <c r="E1184" i="3" l="1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341" i="3"/>
  <c r="E1337" i="3"/>
  <c r="E1298" i="3"/>
  <c r="E1297" i="3"/>
  <c r="E1293" i="3"/>
  <c r="E1067" i="3"/>
  <c r="E1150" i="3"/>
  <c r="E1151" i="3"/>
  <c r="E1152" i="3"/>
  <c r="E1153" i="3"/>
  <c r="E1154" i="3"/>
  <c r="E742" i="3"/>
  <c r="E705" i="3"/>
  <c r="E585" i="3"/>
  <c r="E569" i="3"/>
  <c r="E570" i="3"/>
  <c r="E571" i="3"/>
  <c r="E548" i="3"/>
  <c r="P883" i="3"/>
  <c r="P876" i="3"/>
  <c r="P875" i="3"/>
  <c r="P874" i="3"/>
  <c r="P872" i="3"/>
  <c r="V876" i="3"/>
  <c r="E1406" i="3"/>
  <c r="E454" i="3"/>
  <c r="E451" i="3"/>
  <c r="E452" i="3"/>
  <c r="E453" i="3"/>
  <c r="E401" i="3"/>
  <c r="E369" i="3"/>
  <c r="E368" i="3"/>
  <c r="E367" i="3"/>
  <c r="E335" i="3"/>
  <c r="E307" i="3"/>
  <c r="E306" i="3"/>
  <c r="E209" i="3"/>
  <c r="E165" i="3"/>
  <c r="E164" i="3"/>
  <c r="E130" i="3"/>
  <c r="P873" i="3" l="1"/>
  <c r="E907" i="3"/>
  <c r="E908" i="3"/>
  <c r="E909" i="3"/>
  <c r="E1346" i="3" l="1"/>
  <c r="E1347" i="3"/>
  <c r="E1066" i="3"/>
  <c r="E1065" i="3"/>
  <c r="E1053" i="3"/>
  <c r="M874" i="3"/>
  <c r="M873" i="3"/>
  <c r="K874" i="3"/>
  <c r="Q874" i="3"/>
  <c r="N874" i="3"/>
  <c r="E862" i="3"/>
  <c r="E863" i="3"/>
  <c r="E864" i="3"/>
  <c r="E865" i="3"/>
  <c r="E866" i="3"/>
  <c r="E867" i="3"/>
  <c r="E868" i="3"/>
  <c r="E398" i="3"/>
  <c r="E397" i="3"/>
  <c r="E396" i="3"/>
  <c r="E394" i="3"/>
  <c r="E393" i="3"/>
  <c r="E392" i="3"/>
  <c r="E340" i="3"/>
  <c r="E339" i="3"/>
  <c r="E338" i="3"/>
  <c r="E310" i="3"/>
  <c r="E225" i="3"/>
  <c r="E103" i="3"/>
  <c r="E102" i="3"/>
  <c r="E1236" i="3" l="1"/>
  <c r="E1214" i="3" l="1"/>
  <c r="E749" i="3"/>
  <c r="E1525" i="3" l="1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17" i="3"/>
  <c r="E1518" i="3"/>
  <c r="E1519" i="3"/>
  <c r="E1520" i="3"/>
  <c r="E1521" i="3"/>
  <c r="E1522" i="3"/>
  <c r="E1523" i="3"/>
  <c r="E1516" i="3"/>
  <c r="E1343" i="3"/>
  <c r="E1342" i="3"/>
  <c r="E1340" i="3"/>
  <c r="E1336" i="3"/>
  <c r="E1326" i="3"/>
  <c r="E1322" i="3"/>
  <c r="E1321" i="3"/>
  <c r="E1320" i="3"/>
  <c r="E1319" i="3"/>
  <c r="E1318" i="3"/>
  <c r="E1307" i="3"/>
  <c r="E1304" i="3"/>
  <c r="E1302" i="3"/>
  <c r="E1300" i="3"/>
  <c r="E1299" i="3"/>
  <c r="E1292" i="3"/>
  <c r="E1291" i="3"/>
  <c r="E1280" i="3"/>
  <c r="E1271" i="3"/>
  <c r="E1272" i="3"/>
  <c r="E1273" i="3"/>
  <c r="E1274" i="3"/>
  <c r="E1275" i="3"/>
  <c r="E1270" i="3"/>
  <c r="E1264" i="3"/>
  <c r="E1251" i="3"/>
  <c r="E1252" i="3"/>
  <c r="E1253" i="3"/>
  <c r="E1254" i="3"/>
  <c r="E1255" i="3"/>
  <c r="E1229" i="3"/>
  <c r="E1230" i="3"/>
  <c r="E1231" i="3"/>
  <c r="E1232" i="3"/>
  <c r="E1233" i="3"/>
  <c r="E1234" i="3"/>
  <c r="E1235" i="3"/>
  <c r="E1237" i="3"/>
  <c r="E1238" i="3"/>
  <c r="E1239" i="3"/>
  <c r="E1240" i="3"/>
  <c r="E1241" i="3"/>
  <c r="E1242" i="3"/>
  <c r="E1243" i="3"/>
  <c r="E1204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090" i="3"/>
  <c r="E1089" i="3"/>
  <c r="E1056" i="3"/>
  <c r="E1055" i="3"/>
  <c r="E1052" i="3"/>
  <c r="E1110" i="3"/>
  <c r="E1111" i="3"/>
  <c r="E1112" i="3"/>
  <c r="E1016" i="3"/>
  <c r="E1017" i="3"/>
  <c r="E1018" i="3"/>
  <c r="E1019" i="3"/>
  <c r="E1005" i="3"/>
  <c r="E945" i="3" l="1"/>
  <c r="E798" i="3"/>
  <c r="E799" i="3"/>
  <c r="E800" i="3"/>
  <c r="E801" i="3"/>
  <c r="E802" i="3"/>
  <c r="E786" i="3"/>
  <c r="E785" i="3"/>
  <c r="E1463" i="3"/>
  <c r="E1462" i="3"/>
  <c r="E1457" i="3"/>
  <c r="E1454" i="3"/>
  <c r="E1453" i="3"/>
  <c r="E781" i="3"/>
  <c r="E757" i="3"/>
  <c r="E744" i="3"/>
  <c r="E745" i="3"/>
  <c r="E728" i="3"/>
  <c r="E729" i="3"/>
  <c r="E730" i="3"/>
  <c r="E731" i="3"/>
  <c r="E724" i="3"/>
  <c r="E725" i="3"/>
  <c r="E710" i="3"/>
  <c r="E711" i="3"/>
  <c r="E708" i="3"/>
  <c r="E704" i="3"/>
  <c r="E703" i="3"/>
  <c r="E702" i="3"/>
  <c r="E701" i="3"/>
  <c r="E685" i="3"/>
  <c r="E672" i="3"/>
  <c r="E651" i="3"/>
  <c r="E636" i="3"/>
  <c r="E635" i="3"/>
  <c r="E634" i="3"/>
  <c r="E633" i="3"/>
  <c r="E632" i="3"/>
  <c r="E631" i="3"/>
  <c r="E630" i="3"/>
  <c r="E629" i="3"/>
  <c r="E617" i="3"/>
  <c r="E618" i="3"/>
  <c r="E619" i="3"/>
  <c r="E620" i="3"/>
  <c r="E621" i="3"/>
  <c r="E622" i="3"/>
  <c r="E623" i="3"/>
  <c r="E624" i="3"/>
  <c r="E604" i="3"/>
  <c r="E603" i="3"/>
  <c r="E602" i="3"/>
  <c r="E601" i="3"/>
  <c r="E600" i="3"/>
  <c r="E599" i="3"/>
  <c r="E592" i="3"/>
  <c r="E593" i="3"/>
  <c r="E588" i="3"/>
  <c r="E577" i="3"/>
  <c r="E575" i="3"/>
  <c r="E568" i="3"/>
  <c r="E558" i="3"/>
  <c r="E557" i="3"/>
  <c r="E556" i="3"/>
  <c r="E555" i="3"/>
  <c r="E516" i="3"/>
  <c r="E512" i="3"/>
  <c r="E496" i="3"/>
  <c r="E497" i="3"/>
  <c r="E880" i="3" l="1"/>
  <c r="E425" i="3"/>
  <c r="E426" i="3"/>
  <c r="E427" i="3"/>
  <c r="E428" i="3"/>
  <c r="E429" i="3"/>
  <c r="E430" i="3"/>
  <c r="E431" i="3"/>
  <c r="E432" i="3"/>
  <c r="E418" i="3"/>
  <c r="E414" i="3"/>
  <c r="E411" i="3"/>
  <c r="E410" i="3"/>
  <c r="E402" i="3"/>
  <c r="E386" i="3"/>
  <c r="E380" i="3"/>
  <c r="E366" i="3"/>
  <c r="E370" i="3"/>
  <c r="E371" i="3"/>
  <c r="E372" i="3"/>
  <c r="E361" i="3"/>
  <c r="E362" i="3"/>
  <c r="E363" i="3"/>
  <c r="E364" i="3"/>
  <c r="E365" i="3"/>
  <c r="E355" i="3"/>
  <c r="E356" i="3"/>
  <c r="E357" i="3"/>
  <c r="E358" i="3"/>
  <c r="E359" i="3"/>
  <c r="E360" i="3"/>
  <c r="E354" i="3"/>
  <c r="E352" i="3"/>
  <c r="E287" i="3"/>
  <c r="E166" i="3" l="1"/>
  <c r="E342" i="3" l="1"/>
  <c r="E341" i="3"/>
  <c r="E337" i="3"/>
  <c r="E336" i="3"/>
  <c r="E334" i="3"/>
  <c r="E330" i="3"/>
  <c r="E329" i="3"/>
  <c r="E328" i="3"/>
  <c r="E327" i="3"/>
  <c r="E309" i="3"/>
  <c r="E304" i="3"/>
  <c r="E299" i="3"/>
  <c r="E298" i="3"/>
  <c r="E297" i="3"/>
  <c r="E296" i="3"/>
  <c r="E295" i="3"/>
  <c r="E294" i="3"/>
  <c r="E293" i="3"/>
  <c r="E292" i="3"/>
  <c r="E291" i="3"/>
  <c r="E290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58" i="3"/>
  <c r="E217" i="3"/>
  <c r="E203" i="3" l="1"/>
  <c r="E192" i="3"/>
  <c r="E187" i="3"/>
  <c r="E186" i="3"/>
  <c r="E184" i="3"/>
  <c r="E185" i="3"/>
  <c r="E149" i="3"/>
  <c r="E147" i="3"/>
  <c r="E146" i="3"/>
  <c r="E143" i="3"/>
  <c r="E144" i="3"/>
  <c r="E145" i="3"/>
  <c r="E139" i="3"/>
  <c r="E140" i="3"/>
  <c r="E141" i="3"/>
  <c r="E138" i="3"/>
  <c r="E135" i="3"/>
  <c r="E136" i="3"/>
  <c r="E104" i="3"/>
  <c r="E90" i="3"/>
  <c r="E91" i="3"/>
  <c r="E92" i="3"/>
  <c r="E93" i="3"/>
  <c r="E94" i="3"/>
  <c r="E96" i="3"/>
  <c r="E97" i="3"/>
  <c r="E98" i="3"/>
  <c r="E99" i="3"/>
  <c r="E100" i="3"/>
  <c r="E101" i="3"/>
  <c r="E32" i="3"/>
  <c r="E33" i="3"/>
  <c r="E34" i="3"/>
  <c r="E27" i="3"/>
  <c r="E28" i="3"/>
  <c r="E29" i="3"/>
  <c r="E22" i="3"/>
  <c r="E23" i="3"/>
  <c r="V48" i="274" l="1"/>
  <c r="U48" i="274"/>
  <c r="T48" i="274"/>
  <c r="S48" i="274"/>
  <c r="R48" i="274"/>
  <c r="Q48" i="274"/>
  <c r="P48" i="274"/>
  <c r="O48" i="274"/>
  <c r="N48" i="274"/>
  <c r="M48" i="274"/>
  <c r="L48" i="274"/>
  <c r="K48" i="274"/>
  <c r="J48" i="274"/>
  <c r="I48" i="274"/>
  <c r="V47" i="274"/>
  <c r="U47" i="274"/>
  <c r="T47" i="274"/>
  <c r="S47" i="274"/>
  <c r="R47" i="274"/>
  <c r="Q47" i="274"/>
  <c r="P47" i="274"/>
  <c r="O47" i="274"/>
  <c r="N47" i="274"/>
  <c r="M47" i="274"/>
  <c r="L47" i="274"/>
  <c r="K47" i="274"/>
  <c r="J47" i="274"/>
  <c r="I47" i="274"/>
  <c r="H47" i="274"/>
  <c r="V46" i="274"/>
  <c r="U46" i="274"/>
  <c r="T46" i="274"/>
  <c r="S46" i="274"/>
  <c r="R46" i="274"/>
  <c r="Q46" i="274"/>
  <c r="P46" i="274"/>
  <c r="O46" i="274"/>
  <c r="N46" i="274"/>
  <c r="M46" i="274"/>
  <c r="L46" i="274"/>
  <c r="K46" i="274"/>
  <c r="J46" i="274"/>
  <c r="I46" i="274"/>
  <c r="H46" i="274"/>
  <c r="V5" i="274"/>
  <c r="U5" i="274"/>
  <c r="T5" i="274"/>
  <c r="S5" i="274"/>
  <c r="R5" i="274"/>
  <c r="Q5" i="274"/>
  <c r="P5" i="274"/>
  <c r="O5" i="274"/>
  <c r="N5" i="274"/>
  <c r="M5" i="274"/>
  <c r="L5" i="274"/>
  <c r="K5" i="274"/>
  <c r="J5" i="274"/>
  <c r="I5" i="274"/>
  <c r="H5" i="274"/>
  <c r="D46" i="274" l="1"/>
  <c r="D47" i="274"/>
  <c r="X49" i="273"/>
  <c r="W49" i="273"/>
  <c r="V49" i="273"/>
  <c r="U49" i="273"/>
  <c r="T49" i="273"/>
  <c r="S49" i="273"/>
  <c r="R49" i="273"/>
  <c r="Q49" i="273"/>
  <c r="P49" i="273"/>
  <c r="O49" i="273"/>
  <c r="N49" i="273"/>
  <c r="M49" i="273"/>
  <c r="L49" i="273"/>
  <c r="K49" i="273"/>
  <c r="X48" i="273"/>
  <c r="W48" i="273"/>
  <c r="V48" i="273"/>
  <c r="U48" i="273"/>
  <c r="T48" i="273"/>
  <c r="S48" i="273"/>
  <c r="R48" i="273"/>
  <c r="Q48" i="273"/>
  <c r="P48" i="273"/>
  <c r="O48" i="273"/>
  <c r="N48" i="273"/>
  <c r="M48" i="273"/>
  <c r="L48" i="273"/>
  <c r="K48" i="273"/>
  <c r="J48" i="273"/>
  <c r="X47" i="273"/>
  <c r="W47" i="273"/>
  <c r="V47" i="273"/>
  <c r="U47" i="273"/>
  <c r="T47" i="273"/>
  <c r="S47" i="273"/>
  <c r="R47" i="273"/>
  <c r="Q47" i="273"/>
  <c r="P47" i="273"/>
  <c r="O47" i="273"/>
  <c r="N47" i="273"/>
  <c r="M47" i="273"/>
  <c r="L47" i="273"/>
  <c r="K47" i="273"/>
  <c r="J47" i="273"/>
  <c r="X6" i="273"/>
  <c r="W6" i="273"/>
  <c r="V6" i="273"/>
  <c r="U6" i="273"/>
  <c r="T6" i="273"/>
  <c r="S6" i="273"/>
  <c r="R6" i="273"/>
  <c r="Q6" i="273"/>
  <c r="P6" i="273"/>
  <c r="O6" i="273"/>
  <c r="N6" i="273"/>
  <c r="M6" i="273"/>
  <c r="L6" i="273"/>
  <c r="K6" i="273"/>
  <c r="J6" i="273"/>
  <c r="H48" i="273" l="1"/>
  <c r="G48" i="273" s="1"/>
  <c r="H47" i="273"/>
  <c r="G47" i="273" s="1"/>
  <c r="E1551" i="3"/>
  <c r="E1548" i="3"/>
  <c r="E1549" i="3"/>
  <c r="E1550" i="3"/>
  <c r="E1552" i="3"/>
  <c r="E1553" i="3"/>
  <c r="E1554" i="3"/>
  <c r="E1555" i="3"/>
  <c r="E1556" i="3"/>
  <c r="E1557" i="3"/>
  <c r="E1558" i="3"/>
  <c r="E1559" i="3"/>
  <c r="E1051" i="3"/>
  <c r="E1054" i="3"/>
  <c r="E1057" i="3"/>
  <c r="E1058" i="3"/>
  <c r="E1059" i="3"/>
  <c r="E1060" i="3"/>
  <c r="E1061" i="3"/>
  <c r="E1062" i="3"/>
  <c r="E1063" i="3"/>
  <c r="E1064" i="3"/>
  <c r="E1068" i="3"/>
  <c r="E1069" i="3"/>
  <c r="E1070" i="3"/>
  <c r="E1071" i="3"/>
  <c r="E1072" i="3"/>
  <c r="E1073" i="3"/>
  <c r="E1139" i="3"/>
  <c r="E1133" i="3"/>
  <c r="E1134" i="3"/>
  <c r="E1135" i="3"/>
  <c r="E1136" i="3"/>
  <c r="E1137" i="3"/>
  <c r="E1138" i="3"/>
  <c r="E1140" i="3"/>
  <c r="E1106" i="3"/>
  <c r="E1116" i="3"/>
  <c r="E1117" i="3"/>
  <c r="E1118" i="3"/>
  <c r="E1119" i="3"/>
  <c r="E1120" i="3"/>
  <c r="E490" i="3"/>
  <c r="E326" i="3"/>
  <c r="E286" i="3"/>
  <c r="E227" i="3"/>
  <c r="E89" i="3"/>
  <c r="E88" i="3"/>
  <c r="E1004" i="3" l="1"/>
  <c r="E1006" i="3"/>
  <c r="E1007" i="3"/>
  <c r="E1008" i="3"/>
  <c r="E1009" i="3"/>
  <c r="E1010" i="3"/>
  <c r="E1011" i="3"/>
  <c r="E1012" i="3"/>
  <c r="E1013" i="3"/>
  <c r="E1014" i="3"/>
  <c r="E1015" i="3"/>
  <c r="E1020" i="3"/>
  <c r="E1021" i="3"/>
  <c r="E1022" i="3"/>
  <c r="E1023" i="3"/>
  <c r="E1024" i="3"/>
  <c r="E1025" i="3"/>
  <c r="E1026" i="3"/>
  <c r="E1027" i="3"/>
  <c r="E974" i="3"/>
  <c r="E975" i="3"/>
  <c r="E976" i="3"/>
  <c r="E977" i="3"/>
  <c r="E938" i="3"/>
  <c r="E939" i="3"/>
  <c r="E940" i="3"/>
  <c r="E941" i="3"/>
  <c r="E942" i="3"/>
  <c r="E943" i="3"/>
  <c r="E944" i="3"/>
  <c r="E946" i="3"/>
  <c r="E947" i="3"/>
  <c r="E948" i="3"/>
  <c r="E951" i="3"/>
  <c r="E978" i="3"/>
  <c r="E979" i="3"/>
  <c r="E949" i="3"/>
  <c r="E980" i="3"/>
  <c r="E929" i="3"/>
  <c r="E930" i="3"/>
  <c r="E931" i="3"/>
  <c r="E932" i="3"/>
  <c r="E933" i="3"/>
  <c r="E934" i="3"/>
  <c r="E935" i="3"/>
  <c r="E936" i="3"/>
  <c r="E937" i="3"/>
  <c r="E671" i="3" l="1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28" i="3"/>
  <c r="E627" i="3"/>
  <c r="E626" i="3"/>
  <c r="E625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598" i="3"/>
  <c r="E597" i="3"/>
  <c r="E596" i="3"/>
  <c r="E595" i="3"/>
  <c r="E594" i="3"/>
  <c r="E591" i="3"/>
  <c r="E590" i="3"/>
  <c r="E589" i="3"/>
  <c r="E587" i="3"/>
  <c r="E586" i="3"/>
  <c r="E584" i="3"/>
  <c r="E583" i="3"/>
  <c r="E582" i="3"/>
  <c r="E581" i="3"/>
  <c r="E580" i="3"/>
  <c r="E579" i="3"/>
  <c r="E578" i="3"/>
  <c r="E576" i="3"/>
  <c r="E574" i="3"/>
  <c r="E573" i="3"/>
  <c r="E572" i="3"/>
  <c r="E567" i="3"/>
  <c r="E566" i="3"/>
  <c r="E565" i="3"/>
  <c r="E564" i="3"/>
  <c r="E563" i="3"/>
  <c r="E562" i="3"/>
  <c r="E561" i="3"/>
  <c r="E560" i="3"/>
  <c r="E559" i="3"/>
  <c r="E491" i="3"/>
  <c r="E554" i="3"/>
  <c r="E553" i="3"/>
  <c r="E552" i="3"/>
  <c r="E551" i="3"/>
  <c r="E550" i="3"/>
  <c r="E549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5" i="3"/>
  <c r="E514" i="3"/>
  <c r="E513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5" i="3"/>
  <c r="E494" i="3"/>
  <c r="E493" i="3"/>
  <c r="E492" i="3"/>
  <c r="E489" i="3"/>
  <c r="E488" i="3"/>
  <c r="E487" i="3"/>
  <c r="E486" i="3"/>
  <c r="E485" i="3"/>
  <c r="E484" i="3"/>
  <c r="E483" i="3"/>
  <c r="E675" i="3"/>
  <c r="E676" i="3"/>
  <c r="E677" i="3"/>
  <c r="E678" i="3"/>
  <c r="E679" i="3"/>
  <c r="F680" i="3"/>
  <c r="G680" i="3"/>
  <c r="H680" i="3"/>
  <c r="I680" i="3"/>
  <c r="J680" i="3"/>
  <c r="K680" i="3"/>
  <c r="L680" i="3"/>
  <c r="M680" i="3"/>
  <c r="N680" i="3"/>
  <c r="O680" i="3"/>
  <c r="P680" i="3"/>
  <c r="Q680" i="3"/>
  <c r="R680" i="3"/>
  <c r="S680" i="3"/>
  <c r="T680" i="3"/>
  <c r="U680" i="3"/>
  <c r="V680" i="3"/>
  <c r="W680" i="3"/>
  <c r="X680" i="3"/>
  <c r="E681" i="3"/>
  <c r="E682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V683" i="3"/>
  <c r="W683" i="3"/>
  <c r="X683" i="3"/>
  <c r="E684" i="3"/>
  <c r="E686" i="3"/>
  <c r="E687" i="3"/>
  <c r="E688" i="3"/>
  <c r="E689" i="3"/>
  <c r="E690" i="3"/>
  <c r="E691" i="3"/>
  <c r="E692" i="3"/>
  <c r="F693" i="3"/>
  <c r="G693" i="3"/>
  <c r="H693" i="3"/>
  <c r="I693" i="3"/>
  <c r="J693" i="3"/>
  <c r="K693" i="3"/>
  <c r="L693" i="3"/>
  <c r="M693" i="3"/>
  <c r="N693" i="3"/>
  <c r="O693" i="3"/>
  <c r="P693" i="3"/>
  <c r="Q693" i="3"/>
  <c r="R693" i="3"/>
  <c r="S693" i="3"/>
  <c r="T693" i="3"/>
  <c r="U693" i="3"/>
  <c r="V693" i="3"/>
  <c r="W693" i="3"/>
  <c r="X693" i="3"/>
  <c r="E694" i="3"/>
  <c r="E695" i="3"/>
  <c r="E696" i="3"/>
  <c r="E697" i="3"/>
  <c r="E698" i="3"/>
  <c r="E699" i="3"/>
  <c r="E700" i="3"/>
  <c r="E706" i="3"/>
  <c r="E707" i="3"/>
  <c r="E709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6" i="3"/>
  <c r="E727" i="3"/>
  <c r="E732" i="3"/>
  <c r="E733" i="3"/>
  <c r="E734" i="3"/>
  <c r="E735" i="3"/>
  <c r="E736" i="3"/>
  <c r="E737" i="3"/>
  <c r="E738" i="3"/>
  <c r="E739" i="3"/>
  <c r="E740" i="3"/>
  <c r="E741" i="3"/>
  <c r="E743" i="3"/>
  <c r="E746" i="3"/>
  <c r="E747" i="3"/>
  <c r="E748" i="3"/>
  <c r="E750" i="3"/>
  <c r="E751" i="3"/>
  <c r="E752" i="3"/>
  <c r="E753" i="3"/>
  <c r="E754" i="3"/>
  <c r="E755" i="3"/>
  <c r="E756" i="3"/>
  <c r="E758" i="3"/>
  <c r="E759" i="3"/>
  <c r="E766" i="3"/>
  <c r="E765" i="3"/>
  <c r="E764" i="3"/>
  <c r="E763" i="3"/>
  <c r="E762" i="3"/>
  <c r="E761" i="3"/>
  <c r="E792" i="3"/>
  <c r="E791" i="3"/>
  <c r="E790" i="3"/>
  <c r="E788" i="3"/>
  <c r="E787" i="3"/>
  <c r="E784" i="3"/>
  <c r="E783" i="3"/>
  <c r="E782" i="3"/>
  <c r="E1461" i="3"/>
  <c r="E1460" i="3"/>
  <c r="E1459" i="3"/>
  <c r="E1458" i="3"/>
  <c r="E1456" i="3"/>
  <c r="E1455" i="3"/>
  <c r="E1452" i="3"/>
  <c r="E1451" i="3"/>
  <c r="E1450" i="3"/>
  <c r="E1449" i="3"/>
  <c r="E780" i="3"/>
  <c r="E779" i="3"/>
  <c r="E778" i="3"/>
  <c r="E803" i="3"/>
  <c r="E804" i="3"/>
  <c r="E805" i="3"/>
  <c r="E806" i="3"/>
  <c r="E808" i="3"/>
  <c r="E809" i="3"/>
  <c r="E810" i="3"/>
  <c r="F811" i="3"/>
  <c r="G811" i="3"/>
  <c r="H811" i="3"/>
  <c r="I811" i="3"/>
  <c r="J811" i="3"/>
  <c r="K811" i="3"/>
  <c r="L811" i="3"/>
  <c r="M811" i="3"/>
  <c r="N811" i="3"/>
  <c r="O811" i="3"/>
  <c r="P811" i="3"/>
  <c r="Q811" i="3"/>
  <c r="R811" i="3"/>
  <c r="S811" i="3"/>
  <c r="T811" i="3"/>
  <c r="U811" i="3"/>
  <c r="V811" i="3"/>
  <c r="W811" i="3"/>
  <c r="X811" i="3"/>
  <c r="E812" i="3"/>
  <c r="E813" i="3"/>
  <c r="F814" i="3"/>
  <c r="G814" i="3"/>
  <c r="H814" i="3"/>
  <c r="I814" i="3"/>
  <c r="J814" i="3"/>
  <c r="K814" i="3"/>
  <c r="L814" i="3"/>
  <c r="M814" i="3"/>
  <c r="N814" i="3"/>
  <c r="O814" i="3"/>
  <c r="P814" i="3"/>
  <c r="Q814" i="3"/>
  <c r="R814" i="3"/>
  <c r="S814" i="3"/>
  <c r="T814" i="3"/>
  <c r="U814" i="3"/>
  <c r="V814" i="3"/>
  <c r="W814" i="3"/>
  <c r="X814" i="3"/>
  <c r="E1092" i="3"/>
  <c r="E1091" i="3"/>
  <c r="E1088" i="3"/>
  <c r="E1087" i="3"/>
  <c r="E1084" i="3"/>
  <c r="E1085" i="3"/>
  <c r="E1086" i="3"/>
  <c r="E1083" i="3"/>
  <c r="E1082" i="3"/>
  <c r="E1081" i="3"/>
  <c r="E1080" i="3"/>
  <c r="E1079" i="3"/>
  <c r="E1078" i="3"/>
  <c r="E1077" i="3"/>
  <c r="E1076" i="3"/>
  <c r="E1168" i="3"/>
  <c r="E1167" i="3"/>
  <c r="E1166" i="3"/>
  <c r="E1219" i="3"/>
  <c r="E1218" i="3"/>
  <c r="E1217" i="3"/>
  <c r="E1216" i="3"/>
  <c r="E1215" i="3"/>
  <c r="E1213" i="3"/>
  <c r="E1212" i="3"/>
  <c r="E1211" i="3"/>
  <c r="E1210" i="3"/>
  <c r="E1209" i="3"/>
  <c r="E1208" i="3"/>
  <c r="E1207" i="3"/>
  <c r="E1206" i="3"/>
  <c r="E1205" i="3"/>
  <c r="E1203" i="3"/>
  <c r="E1228" i="3"/>
  <c r="E1345" i="3"/>
  <c r="E1344" i="3"/>
  <c r="E1339" i="3"/>
  <c r="E1338" i="3"/>
  <c r="E1335" i="3"/>
  <c r="E1334" i="3"/>
  <c r="E1333" i="3"/>
  <c r="E1332" i="3"/>
  <c r="E1331" i="3"/>
  <c r="E1330" i="3"/>
  <c r="E1329" i="3"/>
  <c r="E1328" i="3"/>
  <c r="E1327" i="3"/>
  <c r="E1325" i="3"/>
  <c r="E1324" i="3"/>
  <c r="E1323" i="3"/>
  <c r="E1317" i="3"/>
  <c r="E1316" i="3"/>
  <c r="E1315" i="3"/>
  <c r="E1314" i="3"/>
  <c r="E1313" i="3"/>
  <c r="E1312" i="3"/>
  <c r="E1311" i="3"/>
  <c r="E1310" i="3"/>
  <c r="E1309" i="3"/>
  <c r="E1308" i="3"/>
  <c r="E1306" i="3"/>
  <c r="E1305" i="3"/>
  <c r="E1303" i="3"/>
  <c r="E1301" i="3"/>
  <c r="E1296" i="3"/>
  <c r="E1294" i="3"/>
  <c r="E1290" i="3"/>
  <c r="E1289" i="3"/>
  <c r="E1288" i="3"/>
  <c r="E1287" i="3"/>
  <c r="E1286" i="3"/>
  <c r="E1285" i="3"/>
  <c r="E1283" i="3"/>
  <c r="E1282" i="3"/>
  <c r="E1279" i="3"/>
  <c r="E1278" i="3"/>
  <c r="E1277" i="3"/>
  <c r="E1276" i="3"/>
  <c r="E1269" i="3"/>
  <c r="E1284" i="3"/>
  <c r="E1268" i="3"/>
  <c r="E1267" i="3"/>
  <c r="E1266" i="3"/>
  <c r="E1265" i="3"/>
  <c r="E1263" i="3"/>
  <c r="E1262" i="3"/>
  <c r="E1261" i="3"/>
  <c r="E1260" i="3"/>
  <c r="E1259" i="3"/>
  <c r="E1258" i="3"/>
  <c r="E1257" i="3"/>
  <c r="E1256" i="3"/>
  <c r="E1250" i="3"/>
  <c r="E1249" i="3"/>
  <c r="E1248" i="3"/>
  <c r="E1247" i="3"/>
  <c r="E1246" i="3"/>
  <c r="E1348" i="3"/>
  <c r="E1349" i="3"/>
  <c r="E1350" i="3"/>
  <c r="E1351" i="3"/>
  <c r="F1352" i="3"/>
  <c r="G1352" i="3"/>
  <c r="H1352" i="3"/>
  <c r="I1352" i="3"/>
  <c r="J1352" i="3"/>
  <c r="K1352" i="3"/>
  <c r="L1352" i="3"/>
  <c r="M1352" i="3"/>
  <c r="N1352" i="3"/>
  <c r="O1352" i="3"/>
  <c r="P1352" i="3"/>
  <c r="Q1352" i="3"/>
  <c r="R1352" i="3"/>
  <c r="S1352" i="3"/>
  <c r="T1352" i="3"/>
  <c r="U1352" i="3"/>
  <c r="V1352" i="3"/>
  <c r="W1352" i="3"/>
  <c r="X1352" i="3"/>
  <c r="E1353" i="3"/>
  <c r="E1354" i="3"/>
  <c r="E1355" i="3"/>
  <c r="E1356" i="3"/>
  <c r="E1357" i="3"/>
  <c r="E1358" i="3"/>
  <c r="E1359" i="3"/>
  <c r="E1360" i="3"/>
  <c r="E1361" i="3"/>
  <c r="E1362" i="3"/>
  <c r="E1363" i="3"/>
  <c r="E1367" i="3"/>
  <c r="E1368" i="3"/>
  <c r="E1369" i="3"/>
  <c r="E1370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47" i="3"/>
  <c r="E1446" i="3"/>
  <c r="E1445" i="3"/>
  <c r="E1444" i="3"/>
  <c r="E1443" i="3"/>
  <c r="E1442" i="3"/>
  <c r="E1515" i="3"/>
  <c r="E1514" i="3"/>
  <c r="E1513" i="3"/>
  <c r="E1512" i="3"/>
  <c r="E1511" i="3"/>
  <c r="E1510" i="3"/>
  <c r="E1509" i="3"/>
  <c r="E680" i="3" l="1"/>
  <c r="E811" i="3"/>
  <c r="E683" i="3"/>
  <c r="E448" i="3" l="1"/>
  <c r="E901" i="3"/>
  <c r="E902" i="3"/>
  <c r="E903" i="3"/>
  <c r="E904" i="3"/>
  <c r="E905" i="3"/>
  <c r="E906" i="3"/>
  <c r="E916" i="3"/>
  <c r="E892" i="3"/>
  <c r="E893" i="3"/>
  <c r="E894" i="3"/>
  <c r="E895" i="3"/>
  <c r="E896" i="3"/>
  <c r="E897" i="3"/>
  <c r="E898" i="3"/>
  <c r="E899" i="3"/>
  <c r="E900" i="3"/>
  <c r="E878" i="3" l="1"/>
  <c r="E881" i="3"/>
  <c r="E877" i="3" l="1"/>
  <c r="E852" i="3"/>
  <c r="E853" i="3"/>
  <c r="E854" i="3"/>
  <c r="E855" i="3"/>
  <c r="E856" i="3"/>
  <c r="E857" i="3"/>
  <c r="E858" i="3"/>
  <c r="E859" i="3"/>
  <c r="E860" i="3"/>
  <c r="E861" i="3"/>
  <c r="E872" i="3"/>
  <c r="E873" i="3"/>
  <c r="E874" i="3"/>
  <c r="E875" i="3"/>
  <c r="E876" i="3"/>
  <c r="E879" i="3"/>
  <c r="E882" i="3"/>
  <c r="E883" i="3"/>
  <c r="E884" i="3"/>
  <c r="E885" i="3"/>
  <c r="E886" i="3"/>
  <c r="E887" i="3"/>
  <c r="E888" i="3"/>
  <c r="E841" i="3"/>
  <c r="E842" i="3"/>
  <c r="E843" i="3"/>
  <c r="E844" i="3"/>
  <c r="E845" i="3"/>
  <c r="E846" i="3"/>
  <c r="E847" i="3"/>
  <c r="E848" i="3"/>
  <c r="E849" i="3"/>
  <c r="E850" i="3"/>
  <c r="E851" i="3"/>
  <c r="E835" i="3"/>
  <c r="E836" i="3"/>
  <c r="E837" i="3"/>
  <c r="E838" i="3"/>
  <c r="E839" i="3"/>
  <c r="E840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1423" i="3" l="1"/>
  <c r="E1424" i="3"/>
  <c r="E1425" i="3"/>
  <c r="E1426" i="3"/>
  <c r="E1427" i="3"/>
  <c r="E1428" i="3"/>
  <c r="E1429" i="3"/>
  <c r="E1430" i="3"/>
  <c r="E1431" i="3"/>
  <c r="E1432" i="3"/>
  <c r="E1433" i="3"/>
  <c r="E44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39" i="3"/>
  <c r="E442" i="3"/>
  <c r="E443" i="3"/>
  <c r="E444" i="3"/>
  <c r="E445" i="3"/>
  <c r="E447" i="3"/>
  <c r="E457" i="3"/>
  <c r="E449" i="3"/>
  <c r="E450" i="3"/>
  <c r="E455" i="3"/>
  <c r="E456" i="3"/>
  <c r="E458" i="3"/>
  <c r="E459" i="3"/>
  <c r="E460" i="3"/>
  <c r="E461" i="3"/>
  <c r="E462" i="3"/>
  <c r="E463" i="3"/>
  <c r="E464" i="3"/>
  <c r="E465" i="3"/>
  <c r="E466" i="3"/>
  <c r="E409" i="3"/>
  <c r="E412" i="3"/>
  <c r="E413" i="3"/>
  <c r="E415" i="3"/>
  <c r="E416" i="3"/>
  <c r="E423" i="3"/>
  <c r="E424" i="3"/>
  <c r="E434" i="3"/>
  <c r="E435" i="3"/>
  <c r="E389" i="3"/>
  <c r="E390" i="3"/>
  <c r="E391" i="3"/>
  <c r="E403" i="3"/>
  <c r="E404" i="3"/>
  <c r="E405" i="3"/>
  <c r="E406" i="3"/>
  <c r="E407" i="3"/>
  <c r="E408" i="3"/>
  <c r="E349" i="3"/>
  <c r="E350" i="3"/>
  <c r="E351" i="3"/>
  <c r="E353" i="3"/>
  <c r="E373" i="3"/>
  <c r="E374" i="3"/>
  <c r="E375" i="3"/>
  <c r="E376" i="3"/>
  <c r="E377" i="3"/>
  <c r="E378" i="3"/>
  <c r="E379" i="3"/>
  <c r="E381" i="3"/>
  <c r="E382" i="3"/>
  <c r="E383" i="3"/>
  <c r="E384" i="3"/>
  <c r="E385" i="3"/>
  <c r="E343" i="3"/>
  <c r="E344" i="3"/>
  <c r="E345" i="3"/>
  <c r="E322" i="3"/>
  <c r="E323" i="3"/>
  <c r="E324" i="3"/>
  <c r="E325" i="3"/>
  <c r="E331" i="3"/>
  <c r="E332" i="3"/>
  <c r="E333" i="3"/>
  <c r="E285" i="3"/>
  <c r="E288" i="3"/>
  <c r="E289" i="3"/>
  <c r="E300" i="3"/>
  <c r="E301" i="3"/>
  <c r="E302" i="3"/>
  <c r="E303" i="3"/>
  <c r="E305" i="3"/>
  <c r="E308" i="3"/>
  <c r="E311" i="3"/>
  <c r="E312" i="3"/>
  <c r="E313" i="3"/>
  <c r="E226" i="3"/>
  <c r="E228" i="3"/>
  <c r="E229" i="3"/>
  <c r="E230" i="3"/>
  <c r="E231" i="3"/>
  <c r="E232" i="3"/>
  <c r="E233" i="3"/>
  <c r="E234" i="3"/>
  <c r="E235" i="3"/>
  <c r="E236" i="3"/>
  <c r="E237" i="3"/>
  <c r="E218" i="3"/>
  <c r="E219" i="3"/>
  <c r="E220" i="3"/>
  <c r="E221" i="3"/>
  <c r="E222" i="3"/>
  <c r="E223" i="3"/>
  <c r="E224" i="3"/>
  <c r="E196" i="3"/>
  <c r="E197" i="3"/>
  <c r="E198" i="3"/>
  <c r="E199" i="3"/>
  <c r="E200" i="3"/>
  <c r="E201" i="3"/>
  <c r="E202" i="3"/>
  <c r="E204" i="3"/>
  <c r="E205" i="3"/>
  <c r="E206" i="3"/>
  <c r="E207" i="3"/>
  <c r="E208" i="3"/>
  <c r="E193" i="3"/>
  <c r="E194" i="3"/>
  <c r="E195" i="3"/>
  <c r="E188" i="3"/>
  <c r="E189" i="3"/>
  <c r="E190" i="3"/>
  <c r="E191" i="3"/>
  <c r="E177" i="3"/>
  <c r="E178" i="3"/>
  <c r="E179" i="3"/>
  <c r="E1183" i="3"/>
  <c r="E180" i="3"/>
  <c r="E181" i="3"/>
  <c r="E182" i="3"/>
  <c r="E183" i="3"/>
  <c r="E151" i="3"/>
  <c r="E150" i="3"/>
  <c r="E148" i="3"/>
  <c r="E154" i="3"/>
  <c r="E155" i="3"/>
  <c r="E156" i="3"/>
  <c r="E157" i="3"/>
  <c r="E158" i="3"/>
  <c r="E168" i="3"/>
  <c r="E169" i="3"/>
  <c r="E170" i="3"/>
  <c r="E171" i="3"/>
  <c r="E172" i="3"/>
  <c r="E173" i="3"/>
  <c r="E137" i="3"/>
  <c r="E142" i="3"/>
  <c r="E163" i="3"/>
  <c r="E167" i="3"/>
  <c r="E123" i="3"/>
  <c r="E112" i="3"/>
  <c r="E113" i="3"/>
  <c r="E114" i="3"/>
  <c r="E115" i="3"/>
  <c r="E116" i="3"/>
  <c r="E117" i="3"/>
  <c r="E118" i="3"/>
  <c r="E119" i="3"/>
  <c r="E120" i="3"/>
  <c r="E121" i="3"/>
  <c r="E122" i="3"/>
  <c r="E124" i="3"/>
  <c r="E126" i="3"/>
  <c r="E127" i="3"/>
  <c r="E128" i="3"/>
  <c r="E129" i="3"/>
  <c r="E131" i="3"/>
  <c r="E132" i="3"/>
  <c r="E133" i="3"/>
  <c r="E134" i="3"/>
  <c r="E82" i="3"/>
  <c r="E83" i="3"/>
  <c r="E84" i="3"/>
  <c r="E85" i="3"/>
  <c r="E86" i="3"/>
  <c r="E87" i="3"/>
  <c r="E105" i="3"/>
  <c r="E106" i="3"/>
  <c r="E107" i="3"/>
  <c r="E108" i="3"/>
  <c r="E109" i="3"/>
  <c r="E110" i="3"/>
  <c r="E68" i="3"/>
  <c r="E69" i="3"/>
  <c r="E70" i="3"/>
  <c r="E71" i="3"/>
  <c r="E72" i="3"/>
  <c r="E73" i="3"/>
  <c r="E74" i="3"/>
  <c r="E75" i="3"/>
  <c r="E76" i="3"/>
  <c r="E26" i="3"/>
  <c r="E35" i="3"/>
  <c r="E36" i="3"/>
  <c r="E30" i="3"/>
  <c r="E41" i="3"/>
  <c r="E42" i="3"/>
  <c r="E24" i="3" l="1"/>
  <c r="E25" i="3"/>
  <c r="K17" i="234"/>
  <c r="D10" i="269"/>
  <c r="G10" i="269" s="1"/>
  <c r="L18" i="269"/>
  <c r="M18" i="269"/>
  <c r="R18" i="269"/>
  <c r="U18" i="269"/>
  <c r="D6" i="181"/>
  <c r="D6" i="183"/>
  <c r="S7" i="269"/>
  <c r="V7" i="269"/>
  <c r="W7" i="269"/>
  <c r="X7" i="269"/>
  <c r="L8" i="269"/>
  <c r="N8" i="269"/>
  <c r="P8" i="269"/>
  <c r="Q8" i="269"/>
  <c r="M8" i="214"/>
  <c r="T8" i="269"/>
  <c r="U8" i="269"/>
  <c r="V8" i="269"/>
  <c r="W8" i="269"/>
  <c r="X8" i="269"/>
  <c r="K7" i="269"/>
  <c r="F10" i="1"/>
  <c r="F11" i="1"/>
  <c r="F12" i="1"/>
  <c r="F13" i="1"/>
  <c r="F14" i="1"/>
  <c r="D14" i="1" s="1"/>
  <c r="F15" i="1"/>
  <c r="F16" i="1"/>
  <c r="F17" i="1"/>
  <c r="F18" i="1"/>
  <c r="F19" i="1"/>
  <c r="F20" i="1"/>
  <c r="F22" i="1"/>
  <c r="D22" i="1" s="1"/>
  <c r="F23" i="1"/>
  <c r="F24" i="1"/>
  <c r="F25" i="1"/>
  <c r="D25" i="1" s="1"/>
  <c r="F26" i="1"/>
  <c r="F27" i="1"/>
  <c r="F28" i="1"/>
  <c r="F29" i="1"/>
  <c r="D28" i="234" s="1"/>
  <c r="F31" i="1"/>
  <c r="F32" i="1"/>
  <c r="F33" i="1"/>
  <c r="F34" i="1"/>
  <c r="D32" i="223" s="1"/>
  <c r="F35" i="1"/>
  <c r="F36" i="1"/>
  <c r="F37" i="1"/>
  <c r="F38" i="1"/>
  <c r="D36" i="223" s="1"/>
  <c r="F39" i="1"/>
  <c r="F40" i="1"/>
  <c r="F41" i="1"/>
  <c r="F42" i="1"/>
  <c r="D42" i="1" s="1"/>
  <c r="F43" i="1"/>
  <c r="F44" i="1"/>
  <c r="F45" i="1"/>
  <c r="F46" i="1"/>
  <c r="F47" i="1"/>
  <c r="D47" i="1" s="1"/>
  <c r="F48" i="1"/>
  <c r="F49" i="1"/>
  <c r="D47" i="223" s="1"/>
  <c r="F50" i="1"/>
  <c r="F51" i="1"/>
  <c r="F52" i="1"/>
  <c r="F53" i="1"/>
  <c r="F54" i="1"/>
  <c r="D54" i="1" s="1"/>
  <c r="F55" i="1"/>
  <c r="F56" i="1"/>
  <c r="F57" i="1"/>
  <c r="F58" i="1"/>
  <c r="D58" i="1" s="1"/>
  <c r="F59" i="1"/>
  <c r="F60" i="1"/>
  <c r="F61" i="1"/>
  <c r="G7" i="269"/>
  <c r="G8" i="269"/>
  <c r="G9" i="269"/>
  <c r="G11" i="269"/>
  <c r="G12" i="269"/>
  <c r="G13" i="269"/>
  <c r="G14" i="269"/>
  <c r="G15" i="269"/>
  <c r="G16" i="269"/>
  <c r="G17" i="269"/>
  <c r="G18" i="269"/>
  <c r="G19" i="269"/>
  <c r="G20" i="269"/>
  <c r="G21" i="269"/>
  <c r="G22" i="269"/>
  <c r="G23" i="269"/>
  <c r="G24" i="269"/>
  <c r="G25" i="269"/>
  <c r="G26" i="269"/>
  <c r="G27" i="269"/>
  <c r="G28" i="269"/>
  <c r="G29" i="269"/>
  <c r="G30" i="269"/>
  <c r="G31" i="269"/>
  <c r="G32" i="269"/>
  <c r="G33" i="269"/>
  <c r="G34" i="269"/>
  <c r="G35" i="269"/>
  <c r="G36" i="269"/>
  <c r="G37" i="269"/>
  <c r="G38" i="269"/>
  <c r="G39" i="269"/>
  <c r="G40" i="269"/>
  <c r="G41" i="269"/>
  <c r="G42" i="269"/>
  <c r="G43" i="269"/>
  <c r="G44" i="269"/>
  <c r="G45" i="269"/>
  <c r="G6" i="269"/>
  <c r="P10" i="269"/>
  <c r="Y47" i="269"/>
  <c r="X47" i="269"/>
  <c r="W47" i="269"/>
  <c r="V47" i="269"/>
  <c r="U47" i="269"/>
  <c r="T47" i="269"/>
  <c r="S47" i="269"/>
  <c r="R47" i="269"/>
  <c r="Q47" i="269"/>
  <c r="P47" i="269"/>
  <c r="O47" i="269"/>
  <c r="N47" i="269"/>
  <c r="M47" i="269"/>
  <c r="L47" i="269"/>
  <c r="K47" i="269"/>
  <c r="Y46" i="269"/>
  <c r="X46" i="269"/>
  <c r="W46" i="269"/>
  <c r="V46" i="269"/>
  <c r="U46" i="269"/>
  <c r="T46" i="269"/>
  <c r="S46" i="269"/>
  <c r="R46" i="269"/>
  <c r="Q46" i="269"/>
  <c r="P46" i="269"/>
  <c r="O46" i="269"/>
  <c r="N46" i="269"/>
  <c r="M46" i="269"/>
  <c r="L46" i="269"/>
  <c r="K46" i="269"/>
  <c r="Y45" i="269"/>
  <c r="X45" i="269"/>
  <c r="W45" i="269"/>
  <c r="V45" i="269"/>
  <c r="U45" i="269"/>
  <c r="T45" i="269"/>
  <c r="S45" i="269"/>
  <c r="R45" i="269"/>
  <c r="Q45" i="269"/>
  <c r="P45" i="269"/>
  <c r="O45" i="269"/>
  <c r="N45" i="269"/>
  <c r="M45" i="269"/>
  <c r="L45" i="269"/>
  <c r="K45" i="269"/>
  <c r="Y44" i="269"/>
  <c r="X44" i="269"/>
  <c r="W44" i="269"/>
  <c r="V44" i="269"/>
  <c r="U44" i="269"/>
  <c r="T44" i="269"/>
  <c r="S44" i="269"/>
  <c r="R44" i="269"/>
  <c r="Q44" i="269"/>
  <c r="P44" i="269"/>
  <c r="O44" i="269"/>
  <c r="N44" i="269"/>
  <c r="M44" i="269"/>
  <c r="L44" i="269"/>
  <c r="K44" i="269"/>
  <c r="Y43" i="269"/>
  <c r="X43" i="269"/>
  <c r="W43" i="269"/>
  <c r="V43" i="269"/>
  <c r="U43" i="269"/>
  <c r="T43" i="269"/>
  <c r="S43" i="269"/>
  <c r="R43" i="269"/>
  <c r="Q43" i="269"/>
  <c r="P43" i="269"/>
  <c r="O43" i="269"/>
  <c r="N43" i="269"/>
  <c r="M43" i="269"/>
  <c r="L43" i="269"/>
  <c r="K43" i="269"/>
  <c r="Y42" i="269"/>
  <c r="X42" i="269"/>
  <c r="W42" i="269"/>
  <c r="V42" i="269"/>
  <c r="U42" i="269"/>
  <c r="T42" i="269"/>
  <c r="S42" i="269"/>
  <c r="R42" i="269"/>
  <c r="Q42" i="269"/>
  <c r="P42" i="269"/>
  <c r="O42" i="269"/>
  <c r="N42" i="269"/>
  <c r="M42" i="269"/>
  <c r="L42" i="269"/>
  <c r="K42" i="269"/>
  <c r="Y41" i="269"/>
  <c r="X41" i="269"/>
  <c r="W41" i="269"/>
  <c r="V41" i="269"/>
  <c r="U41" i="269"/>
  <c r="T41" i="269"/>
  <c r="S41" i="269"/>
  <c r="R41" i="269"/>
  <c r="Q41" i="269"/>
  <c r="P41" i="269"/>
  <c r="O41" i="269"/>
  <c r="N41" i="269"/>
  <c r="M41" i="269"/>
  <c r="L41" i="269"/>
  <c r="K41" i="269"/>
  <c r="Y40" i="269"/>
  <c r="X40" i="269"/>
  <c r="W40" i="269"/>
  <c r="V40" i="269"/>
  <c r="U40" i="269"/>
  <c r="T40" i="269"/>
  <c r="S40" i="269"/>
  <c r="R40" i="269"/>
  <c r="Q40" i="269"/>
  <c r="P40" i="269"/>
  <c r="O40" i="269"/>
  <c r="N40" i="269"/>
  <c r="M40" i="269"/>
  <c r="L40" i="269"/>
  <c r="K40" i="269"/>
  <c r="Y39" i="269"/>
  <c r="X39" i="269"/>
  <c r="W39" i="269"/>
  <c r="V39" i="269"/>
  <c r="U39" i="269"/>
  <c r="T39" i="269"/>
  <c r="S39" i="269"/>
  <c r="R39" i="269"/>
  <c r="Q39" i="269"/>
  <c r="P39" i="269"/>
  <c r="O39" i="269"/>
  <c r="N39" i="269"/>
  <c r="M39" i="269"/>
  <c r="L39" i="269"/>
  <c r="K39" i="269"/>
  <c r="Y38" i="269"/>
  <c r="X38" i="269"/>
  <c r="W38" i="269"/>
  <c r="V38" i="269"/>
  <c r="U38" i="269"/>
  <c r="T38" i="269"/>
  <c r="S38" i="269"/>
  <c r="R38" i="269"/>
  <c r="Q38" i="269"/>
  <c r="P38" i="269"/>
  <c r="O38" i="269"/>
  <c r="N38" i="269"/>
  <c r="M38" i="269"/>
  <c r="L38" i="269"/>
  <c r="K38" i="269"/>
  <c r="Y37" i="269"/>
  <c r="X37" i="269"/>
  <c r="W37" i="269"/>
  <c r="V37" i="269"/>
  <c r="U37" i="269"/>
  <c r="T37" i="269"/>
  <c r="S37" i="269"/>
  <c r="R37" i="269"/>
  <c r="Q37" i="269"/>
  <c r="P37" i="269"/>
  <c r="O37" i="269"/>
  <c r="N37" i="269"/>
  <c r="M37" i="269"/>
  <c r="L37" i="269"/>
  <c r="K37" i="269"/>
  <c r="Y36" i="269"/>
  <c r="X36" i="269"/>
  <c r="W36" i="269"/>
  <c r="V36" i="269"/>
  <c r="U36" i="269"/>
  <c r="T36" i="269"/>
  <c r="S36" i="269"/>
  <c r="R36" i="269"/>
  <c r="Q36" i="269"/>
  <c r="P36" i="269"/>
  <c r="O36" i="269"/>
  <c r="N36" i="269"/>
  <c r="M36" i="269"/>
  <c r="L36" i="269"/>
  <c r="K36" i="269"/>
  <c r="Y35" i="269"/>
  <c r="X35" i="269"/>
  <c r="W35" i="269"/>
  <c r="V35" i="269"/>
  <c r="U35" i="269"/>
  <c r="T35" i="269"/>
  <c r="S35" i="269"/>
  <c r="R35" i="269"/>
  <c r="Q35" i="269"/>
  <c r="P35" i="269"/>
  <c r="O35" i="269"/>
  <c r="N35" i="269"/>
  <c r="M35" i="269"/>
  <c r="L35" i="269"/>
  <c r="K35" i="269"/>
  <c r="Y34" i="269"/>
  <c r="X34" i="269"/>
  <c r="W34" i="269"/>
  <c r="V34" i="269"/>
  <c r="U34" i="269"/>
  <c r="T34" i="269"/>
  <c r="S34" i="269"/>
  <c r="R34" i="269"/>
  <c r="Q34" i="269"/>
  <c r="P34" i="269"/>
  <c r="O34" i="269"/>
  <c r="N34" i="269"/>
  <c r="M34" i="269"/>
  <c r="L34" i="269"/>
  <c r="K34" i="269"/>
  <c r="Y33" i="269"/>
  <c r="X33" i="269"/>
  <c r="W33" i="269"/>
  <c r="V33" i="269"/>
  <c r="U33" i="269"/>
  <c r="T33" i="269"/>
  <c r="S33" i="269"/>
  <c r="R33" i="269"/>
  <c r="Q33" i="269"/>
  <c r="P33" i="269"/>
  <c r="O33" i="269"/>
  <c r="N33" i="269"/>
  <c r="M33" i="269"/>
  <c r="L33" i="269"/>
  <c r="K33" i="269"/>
  <c r="Y32" i="269"/>
  <c r="X32" i="269"/>
  <c r="W32" i="269"/>
  <c r="V32" i="269"/>
  <c r="U32" i="269"/>
  <c r="T32" i="269"/>
  <c r="S32" i="269"/>
  <c r="R32" i="269"/>
  <c r="Q32" i="269"/>
  <c r="P32" i="269"/>
  <c r="O32" i="269"/>
  <c r="N32" i="269"/>
  <c r="M32" i="269"/>
  <c r="L32" i="269"/>
  <c r="K32" i="269"/>
  <c r="Y31" i="269"/>
  <c r="X31" i="269"/>
  <c r="W31" i="269"/>
  <c r="V31" i="269"/>
  <c r="U31" i="269"/>
  <c r="T31" i="269"/>
  <c r="S31" i="269"/>
  <c r="R31" i="269"/>
  <c r="Q31" i="269"/>
  <c r="P31" i="269"/>
  <c r="O31" i="269"/>
  <c r="N31" i="269"/>
  <c r="M31" i="269"/>
  <c r="L31" i="269"/>
  <c r="K31" i="269"/>
  <c r="Y30" i="269"/>
  <c r="X30" i="269"/>
  <c r="W30" i="269"/>
  <c r="V30" i="269"/>
  <c r="U30" i="269"/>
  <c r="T30" i="269"/>
  <c r="S30" i="269"/>
  <c r="R30" i="269"/>
  <c r="Q30" i="269"/>
  <c r="P30" i="269"/>
  <c r="O30" i="269"/>
  <c r="N30" i="269"/>
  <c r="M30" i="269"/>
  <c r="L30" i="269"/>
  <c r="K30" i="269"/>
  <c r="Y29" i="269"/>
  <c r="X29" i="269"/>
  <c r="W29" i="269"/>
  <c r="V29" i="269"/>
  <c r="U29" i="269"/>
  <c r="T29" i="269"/>
  <c r="S29" i="269"/>
  <c r="R29" i="269"/>
  <c r="Q29" i="269"/>
  <c r="P29" i="269"/>
  <c r="O29" i="269"/>
  <c r="N29" i="269"/>
  <c r="M29" i="269"/>
  <c r="L29" i="269"/>
  <c r="K29" i="269"/>
  <c r="Y28" i="269"/>
  <c r="X28" i="269"/>
  <c r="W28" i="269"/>
  <c r="V28" i="269"/>
  <c r="U28" i="269"/>
  <c r="T28" i="269"/>
  <c r="S28" i="269"/>
  <c r="R28" i="269"/>
  <c r="Q28" i="269"/>
  <c r="P28" i="269"/>
  <c r="O28" i="269"/>
  <c r="N28" i="269"/>
  <c r="M28" i="269"/>
  <c r="L28" i="269"/>
  <c r="K28" i="269"/>
  <c r="Y27" i="269"/>
  <c r="R27" i="269"/>
  <c r="Q27" i="269"/>
  <c r="N27" i="269"/>
  <c r="L27" i="269"/>
  <c r="Y26" i="269"/>
  <c r="X26" i="269"/>
  <c r="W26" i="269"/>
  <c r="V26" i="269"/>
  <c r="U26" i="269"/>
  <c r="T26" i="269"/>
  <c r="S26" i="269"/>
  <c r="R26" i="269"/>
  <c r="Q26" i="269"/>
  <c r="P26" i="269"/>
  <c r="O26" i="269"/>
  <c r="N26" i="269"/>
  <c r="M26" i="269"/>
  <c r="L26" i="269"/>
  <c r="K26" i="269"/>
  <c r="Y25" i="269"/>
  <c r="X25" i="269"/>
  <c r="W25" i="269"/>
  <c r="V25" i="269"/>
  <c r="U25" i="269"/>
  <c r="T25" i="269"/>
  <c r="S25" i="269"/>
  <c r="R25" i="269"/>
  <c r="Q25" i="269"/>
  <c r="P25" i="269"/>
  <c r="O25" i="269"/>
  <c r="N25" i="269"/>
  <c r="M25" i="269"/>
  <c r="L25" i="269"/>
  <c r="K25" i="269"/>
  <c r="Y24" i="269"/>
  <c r="X24" i="269"/>
  <c r="W24" i="269"/>
  <c r="V24" i="269"/>
  <c r="U24" i="269"/>
  <c r="T24" i="269"/>
  <c r="S24" i="269"/>
  <c r="R24" i="269"/>
  <c r="Q24" i="269"/>
  <c r="P24" i="269"/>
  <c r="O24" i="269"/>
  <c r="N24" i="269"/>
  <c r="M24" i="269"/>
  <c r="L24" i="269"/>
  <c r="K24" i="269"/>
  <c r="Y23" i="269"/>
  <c r="X23" i="269"/>
  <c r="W23" i="269"/>
  <c r="V23" i="269"/>
  <c r="U23" i="269"/>
  <c r="T23" i="269"/>
  <c r="S23" i="269"/>
  <c r="R23" i="269"/>
  <c r="Q23" i="269"/>
  <c r="P23" i="269"/>
  <c r="O23" i="269"/>
  <c r="N23" i="269"/>
  <c r="M23" i="269"/>
  <c r="L23" i="269"/>
  <c r="K23" i="269"/>
  <c r="Y22" i="269"/>
  <c r="X22" i="269"/>
  <c r="W22" i="269"/>
  <c r="V22" i="269"/>
  <c r="U22" i="269"/>
  <c r="T22" i="269"/>
  <c r="S22" i="269"/>
  <c r="R22" i="269"/>
  <c r="Q22" i="269"/>
  <c r="P22" i="269"/>
  <c r="O22" i="269"/>
  <c r="N22" i="269"/>
  <c r="M22" i="269"/>
  <c r="L22" i="269"/>
  <c r="K22" i="269"/>
  <c r="Y21" i="269"/>
  <c r="X21" i="269"/>
  <c r="W21" i="269"/>
  <c r="V21" i="269"/>
  <c r="U21" i="269"/>
  <c r="T21" i="269"/>
  <c r="S21" i="269"/>
  <c r="R21" i="269"/>
  <c r="Q21" i="269"/>
  <c r="P21" i="269"/>
  <c r="O21" i="269"/>
  <c r="N21" i="269"/>
  <c r="M21" i="269"/>
  <c r="L21" i="269"/>
  <c r="K21" i="269"/>
  <c r="Y20" i="269"/>
  <c r="X20" i="269"/>
  <c r="W20" i="269"/>
  <c r="V20" i="269"/>
  <c r="U20" i="269"/>
  <c r="T20" i="269"/>
  <c r="S20" i="269"/>
  <c r="R20" i="269"/>
  <c r="Q20" i="269"/>
  <c r="P20" i="269"/>
  <c r="O20" i="269"/>
  <c r="N20" i="269"/>
  <c r="M20" i="269"/>
  <c r="L20" i="269"/>
  <c r="K20" i="269"/>
  <c r="Y19" i="269"/>
  <c r="X19" i="269"/>
  <c r="W19" i="269"/>
  <c r="V19" i="269"/>
  <c r="U19" i="269"/>
  <c r="T19" i="269"/>
  <c r="S19" i="269"/>
  <c r="R19" i="269"/>
  <c r="Q19" i="269"/>
  <c r="P19" i="269"/>
  <c r="O19" i="269"/>
  <c r="N19" i="269"/>
  <c r="M19" i="269"/>
  <c r="L19" i="269"/>
  <c r="K19" i="269"/>
  <c r="Q18" i="269"/>
  <c r="Y17" i="269"/>
  <c r="X17" i="269"/>
  <c r="W17" i="269"/>
  <c r="V17" i="269"/>
  <c r="U17" i="269"/>
  <c r="T17" i="269"/>
  <c r="S17" i="269"/>
  <c r="R17" i="269"/>
  <c r="Q17" i="269"/>
  <c r="P17" i="269"/>
  <c r="O17" i="269"/>
  <c r="N17" i="269"/>
  <c r="M17" i="269"/>
  <c r="L17" i="269"/>
  <c r="K17" i="269"/>
  <c r="Y16" i="269"/>
  <c r="X16" i="269"/>
  <c r="W16" i="269"/>
  <c r="V16" i="269"/>
  <c r="U16" i="269"/>
  <c r="T16" i="269"/>
  <c r="S16" i="269"/>
  <c r="R16" i="269"/>
  <c r="Q16" i="269"/>
  <c r="P16" i="269"/>
  <c r="O16" i="269"/>
  <c r="N16" i="269"/>
  <c r="M16" i="269"/>
  <c r="L16" i="269"/>
  <c r="K16" i="269"/>
  <c r="Y15" i="269"/>
  <c r="X15" i="269"/>
  <c r="W15" i="269"/>
  <c r="V15" i="269"/>
  <c r="U15" i="269"/>
  <c r="T15" i="269"/>
  <c r="S15" i="269"/>
  <c r="R15" i="269"/>
  <c r="Q15" i="269"/>
  <c r="P15" i="269"/>
  <c r="O15" i="269"/>
  <c r="N15" i="269"/>
  <c r="M15" i="269"/>
  <c r="L15" i="269"/>
  <c r="K15" i="269"/>
  <c r="Y14" i="269"/>
  <c r="X14" i="269"/>
  <c r="W14" i="269"/>
  <c r="V14" i="269"/>
  <c r="U14" i="269"/>
  <c r="T14" i="269"/>
  <c r="S14" i="269"/>
  <c r="R14" i="269"/>
  <c r="Q14" i="269"/>
  <c r="P14" i="269"/>
  <c r="O14" i="269"/>
  <c r="N14" i="269"/>
  <c r="M14" i="269"/>
  <c r="L14" i="269"/>
  <c r="K14" i="269"/>
  <c r="Y13" i="269"/>
  <c r="X13" i="269"/>
  <c r="W13" i="269"/>
  <c r="V13" i="269"/>
  <c r="U13" i="269"/>
  <c r="T13" i="269"/>
  <c r="S13" i="269"/>
  <c r="R13" i="269"/>
  <c r="Q13" i="269"/>
  <c r="P13" i="269"/>
  <c r="O13" i="269"/>
  <c r="N13" i="269"/>
  <c r="M13" i="269"/>
  <c r="L13" i="269"/>
  <c r="K13" i="269"/>
  <c r="Y12" i="269"/>
  <c r="X12" i="269"/>
  <c r="W12" i="269"/>
  <c r="V12" i="269"/>
  <c r="U12" i="269"/>
  <c r="T12" i="269"/>
  <c r="S12" i="269"/>
  <c r="R12" i="269"/>
  <c r="Q12" i="269"/>
  <c r="P12" i="269"/>
  <c r="O12" i="269"/>
  <c r="N12" i="269"/>
  <c r="M12" i="269"/>
  <c r="L12" i="269"/>
  <c r="K12" i="269"/>
  <c r="Y11" i="269"/>
  <c r="X11" i="269"/>
  <c r="W11" i="269"/>
  <c r="V11" i="269"/>
  <c r="U11" i="269"/>
  <c r="T11" i="269"/>
  <c r="S11" i="269"/>
  <c r="R11" i="269"/>
  <c r="Q11" i="269"/>
  <c r="P11" i="269"/>
  <c r="O11" i="269"/>
  <c r="N11" i="269"/>
  <c r="M11" i="269"/>
  <c r="L11" i="269"/>
  <c r="K11" i="269"/>
  <c r="Y10" i="269"/>
  <c r="X10" i="269"/>
  <c r="W10" i="269"/>
  <c r="V10" i="269"/>
  <c r="U10" i="269"/>
  <c r="T10" i="269"/>
  <c r="S10" i="269"/>
  <c r="R10" i="269"/>
  <c r="Q10" i="269"/>
  <c r="O10" i="269"/>
  <c r="N10" i="269"/>
  <c r="M10" i="269"/>
  <c r="L10" i="269"/>
  <c r="K10" i="269"/>
  <c r="Y9" i="269"/>
  <c r="X9" i="269"/>
  <c r="W9" i="269"/>
  <c r="V9" i="269"/>
  <c r="U9" i="269"/>
  <c r="T9" i="269"/>
  <c r="S9" i="269"/>
  <c r="R9" i="269"/>
  <c r="Q9" i="269"/>
  <c r="P9" i="269"/>
  <c r="O9" i="269"/>
  <c r="N9" i="269"/>
  <c r="M9" i="269"/>
  <c r="L9" i="269"/>
  <c r="K9" i="269"/>
  <c r="Y8" i="269"/>
  <c r="R8" i="269"/>
  <c r="M8" i="269"/>
  <c r="K8" i="269"/>
  <c r="T7" i="269"/>
  <c r="P7" i="269"/>
  <c r="N7" i="269"/>
  <c r="Y5" i="269"/>
  <c r="X5" i="269"/>
  <c r="W5" i="269"/>
  <c r="V5" i="269"/>
  <c r="U5" i="269"/>
  <c r="T5" i="269"/>
  <c r="S5" i="269"/>
  <c r="R5" i="269"/>
  <c r="Q5" i="269"/>
  <c r="P5" i="269"/>
  <c r="O5" i="269"/>
  <c r="N5" i="269"/>
  <c r="M5" i="269"/>
  <c r="L5" i="269"/>
  <c r="K5" i="269"/>
  <c r="A3" i="269"/>
  <c r="D28" i="193"/>
  <c r="D7" i="193"/>
  <c r="D9" i="192"/>
  <c r="D9" i="196"/>
  <c r="D9" i="200"/>
  <c r="D10" i="181"/>
  <c r="D10" i="185"/>
  <c r="D10" i="189"/>
  <c r="D10" i="197"/>
  <c r="F10" i="214"/>
  <c r="J10" i="214"/>
  <c r="N10" i="214"/>
  <c r="R10" i="214"/>
  <c r="G11" i="214"/>
  <c r="K11" i="214"/>
  <c r="D12" i="187"/>
  <c r="D12" i="191"/>
  <c r="D12" i="195"/>
  <c r="D13" i="184"/>
  <c r="P12" i="214"/>
  <c r="D13" i="192"/>
  <c r="D14" i="174"/>
  <c r="D14" i="181"/>
  <c r="D14" i="185"/>
  <c r="Q13" i="214"/>
  <c r="D14" i="193"/>
  <c r="D14" i="197"/>
  <c r="F14" i="214"/>
  <c r="D15" i="182"/>
  <c r="D15" i="186"/>
  <c r="D15" i="190"/>
  <c r="D15" i="198"/>
  <c r="G15" i="214"/>
  <c r="K15" i="214"/>
  <c r="O15" i="214"/>
  <c r="S15" i="214"/>
  <c r="D16" i="195"/>
  <c r="H16" i="214"/>
  <c r="L16" i="214"/>
  <c r="D17" i="200"/>
  <c r="D18" i="174"/>
  <c r="I17" i="214"/>
  <c r="M17" i="214"/>
  <c r="D18" i="189"/>
  <c r="D8" i="181"/>
  <c r="D8" i="185"/>
  <c r="D8" i="210"/>
  <c r="D9" i="202"/>
  <c r="D9" i="204"/>
  <c r="D9" i="205"/>
  <c r="D9" i="206"/>
  <c r="D9" i="210"/>
  <c r="D9" i="211"/>
  <c r="D10" i="201"/>
  <c r="D10" i="203"/>
  <c r="D10" i="207"/>
  <c r="D10" i="209"/>
  <c r="D10" i="211"/>
  <c r="D12" i="210"/>
  <c r="D13" i="210"/>
  <c r="D13" i="211"/>
  <c r="D16" i="201"/>
  <c r="D16" i="204"/>
  <c r="D16" i="210"/>
  <c r="D18" i="210"/>
  <c r="D20" i="202"/>
  <c r="D20" i="207"/>
  <c r="D20" i="211"/>
  <c r="D29" i="203"/>
  <c r="D29" i="204"/>
  <c r="D29" i="210"/>
  <c r="D29" i="211"/>
  <c r="D30" i="201"/>
  <c r="D30" i="203"/>
  <c r="D30" i="205"/>
  <c r="D30" i="209"/>
  <c r="D30" i="210"/>
  <c r="D30" i="211"/>
  <c r="D31" i="203"/>
  <c r="D31" i="204"/>
  <c r="D31" i="205"/>
  <c r="D31" i="208"/>
  <c r="D31" i="210"/>
  <c r="D31" i="211"/>
  <c r="D32" i="201"/>
  <c r="D32" i="203"/>
  <c r="D32" i="206"/>
  <c r="D32" i="207"/>
  <c r="D32" i="208"/>
  <c r="D32" i="210"/>
  <c r="D32" i="211"/>
  <c r="D33" i="202"/>
  <c r="D33" i="203"/>
  <c r="D33" i="205"/>
  <c r="D33" i="207"/>
  <c r="D33" i="208"/>
  <c r="D33" i="211"/>
  <c r="D34" i="201"/>
  <c r="D34" i="202"/>
  <c r="D34" i="204"/>
  <c r="D34" i="205"/>
  <c r="D34" i="207"/>
  <c r="D34" i="208"/>
  <c r="D34" i="211"/>
  <c r="D35" i="202"/>
  <c r="D35" i="203"/>
  <c r="D35" i="204"/>
  <c r="D35" i="205"/>
  <c r="D35" i="207"/>
  <c r="D35" i="210"/>
  <c r="D35" i="211"/>
  <c r="D36" i="201"/>
  <c r="D36" i="203"/>
  <c r="D36" i="204"/>
  <c r="D36" i="205"/>
  <c r="D36" i="206"/>
  <c r="D36" i="207"/>
  <c r="D36" i="210"/>
  <c r="D36" i="211"/>
  <c r="D37" i="201"/>
  <c r="D37" i="203"/>
  <c r="D37" i="205"/>
  <c r="D37" i="206"/>
  <c r="D37" i="207"/>
  <c r="D37" i="208"/>
  <c r="D37" i="211"/>
  <c r="D38" i="201"/>
  <c r="D38" i="202"/>
  <c r="D38" i="204"/>
  <c r="D38" i="205"/>
  <c r="D38" i="208"/>
  <c r="D38" i="209"/>
  <c r="D38" i="210"/>
  <c r="D38" i="211"/>
  <c r="D39" i="201"/>
  <c r="D39" i="204"/>
  <c r="D39" i="205"/>
  <c r="D39" i="208"/>
  <c r="D39" i="210"/>
  <c r="D39" i="211"/>
  <c r="D40" i="201"/>
  <c r="D40" i="203"/>
  <c r="D40" i="204"/>
  <c r="D40" i="205"/>
  <c r="D40" i="206"/>
  <c r="D40" i="208"/>
  <c r="D40" i="210"/>
  <c r="D40" i="211"/>
  <c r="D41" i="204"/>
  <c r="D41" i="209"/>
  <c r="D41" i="210"/>
  <c r="D41" i="211"/>
  <c r="D42" i="210"/>
  <c r="D46" i="210"/>
  <c r="D48" i="210"/>
  <c r="D50" i="210"/>
  <c r="D51" i="203"/>
  <c r="D51" i="211"/>
  <c r="D52" i="210"/>
  <c r="D55" i="209"/>
  <c r="D55" i="211"/>
  <c r="D57" i="208"/>
  <c r="D57" i="211"/>
  <c r="D58" i="210"/>
  <c r="D59" i="211"/>
  <c r="A3" i="214"/>
  <c r="A3" i="235" s="1"/>
  <c r="BJ61" i="223"/>
  <c r="AF59" i="234"/>
  <c r="E1158" i="3"/>
  <c r="K14" i="234"/>
  <c r="E1163" i="3"/>
  <c r="E1524" i="3"/>
  <c r="E920" i="3"/>
  <c r="AK14" i="234" s="1"/>
  <c r="E1102" i="3"/>
  <c r="AR9" i="223" s="1"/>
  <c r="E1103" i="3"/>
  <c r="AR12" i="234" s="1"/>
  <c r="X47" i="234"/>
  <c r="E1038" i="3"/>
  <c r="E1039" i="3"/>
  <c r="E1040" i="3"/>
  <c r="E1041" i="3"/>
  <c r="AN12" i="223"/>
  <c r="E1042" i="3"/>
  <c r="AN16" i="223"/>
  <c r="E1043" i="3"/>
  <c r="AN57" i="223"/>
  <c r="E1037" i="3"/>
  <c r="AN56" i="223"/>
  <c r="AI52" i="234"/>
  <c r="AM10" i="234"/>
  <c r="AP13" i="234"/>
  <c r="E1161" i="3"/>
  <c r="E1162" i="3"/>
  <c r="E1159" i="3"/>
  <c r="E1130" i="3"/>
  <c r="AS27" i="234" s="1"/>
  <c r="E1093" i="3"/>
  <c r="AQ11" i="223" s="1"/>
  <c r="E768" i="3"/>
  <c r="U58" i="234"/>
  <c r="E250" i="3"/>
  <c r="E246" i="3"/>
  <c r="U45" i="223"/>
  <c r="U19" i="234"/>
  <c r="E243" i="3"/>
  <c r="U13" i="234"/>
  <c r="E1156" i="3"/>
  <c r="E1157" i="3"/>
  <c r="E1160" i="3"/>
  <c r="E773" i="3"/>
  <c r="AE38" i="234"/>
  <c r="X37" i="223"/>
  <c r="E767" i="3"/>
  <c r="AE31" i="223"/>
  <c r="AE54" i="234"/>
  <c r="AB46" i="223"/>
  <c r="AB17" i="234"/>
  <c r="X15" i="234"/>
  <c r="Y10" i="234"/>
  <c r="F57" i="216"/>
  <c r="D57" i="274" s="1"/>
  <c r="Q9" i="223"/>
  <c r="O11" i="223"/>
  <c r="AX32" i="223"/>
  <c r="AX17" i="234"/>
  <c r="E1098" i="3"/>
  <c r="E1094" i="3"/>
  <c r="E1095" i="3"/>
  <c r="E1096" i="3"/>
  <c r="E1097" i="3"/>
  <c r="BB60" i="234"/>
  <c r="E1437" i="3"/>
  <c r="E1438" i="3"/>
  <c r="AZ15" i="223"/>
  <c r="AZ17" i="234"/>
  <c r="AZ34" i="234"/>
  <c r="E1003" i="3"/>
  <c r="AM11" i="223" s="1"/>
  <c r="AM58" i="234"/>
  <c r="AM26" i="223"/>
  <c r="AM16" i="223"/>
  <c r="E774" i="3"/>
  <c r="E775" i="3"/>
  <c r="E770" i="3"/>
  <c r="AE16" i="234"/>
  <c r="E771" i="3"/>
  <c r="E772" i="3"/>
  <c r="AD8" i="223"/>
  <c r="AD12" i="234"/>
  <c r="AB9" i="234"/>
  <c r="AB10" i="234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983" i="3"/>
  <c r="AK47" i="223"/>
  <c r="AK45" i="223"/>
  <c r="AJ60" i="234"/>
  <c r="AI33" i="234"/>
  <c r="AR60" i="234"/>
  <c r="E251" i="3"/>
  <c r="K27" i="214"/>
  <c r="D28" i="195"/>
  <c r="D7" i="200"/>
  <c r="AI47" i="234"/>
  <c r="AI41" i="234"/>
  <c r="E249" i="3"/>
  <c r="U56" i="223"/>
  <c r="E247" i="3"/>
  <c r="U36" i="223"/>
  <c r="E248" i="3"/>
  <c r="U37" i="223"/>
  <c r="E245" i="3"/>
  <c r="E241" i="3"/>
  <c r="U10" i="234"/>
  <c r="G30" i="234"/>
  <c r="H30" i="234"/>
  <c r="I30" i="234"/>
  <c r="J30" i="234"/>
  <c r="K30" i="234"/>
  <c r="L30" i="234"/>
  <c r="M30" i="234"/>
  <c r="N30" i="234"/>
  <c r="O30" i="234"/>
  <c r="P30" i="234"/>
  <c r="Q30" i="234"/>
  <c r="S30" i="234"/>
  <c r="T30" i="234"/>
  <c r="U30" i="234"/>
  <c r="V30" i="234"/>
  <c r="W30" i="234"/>
  <c r="X30" i="234"/>
  <c r="Y30" i="234"/>
  <c r="Z30" i="234"/>
  <c r="AC30" i="234"/>
  <c r="AD30" i="234"/>
  <c r="AE30" i="234"/>
  <c r="AF30" i="234"/>
  <c r="AG30" i="234"/>
  <c r="AH30" i="234"/>
  <c r="AI30" i="234"/>
  <c r="AJ30" i="234"/>
  <c r="AK30" i="234"/>
  <c r="AL30" i="234"/>
  <c r="AM30" i="234"/>
  <c r="AN30" i="234"/>
  <c r="AO30" i="234"/>
  <c r="AQ30" i="234"/>
  <c r="AR30" i="234"/>
  <c r="AS30" i="234"/>
  <c r="AT30" i="234"/>
  <c r="AU30" i="234"/>
  <c r="AV30" i="234"/>
  <c r="AW30" i="234"/>
  <c r="AX30" i="234"/>
  <c r="AY30" i="234"/>
  <c r="AZ30" i="234"/>
  <c r="BA30" i="234"/>
  <c r="BB30" i="234"/>
  <c r="BC30" i="234"/>
  <c r="BD30" i="234"/>
  <c r="BE30" i="234"/>
  <c r="BF30" i="234"/>
  <c r="G31" i="234"/>
  <c r="H31" i="234"/>
  <c r="I31" i="234"/>
  <c r="J31" i="234"/>
  <c r="K31" i="234"/>
  <c r="L31" i="234"/>
  <c r="M31" i="234"/>
  <c r="N31" i="234"/>
  <c r="O31" i="234"/>
  <c r="P31" i="234"/>
  <c r="Q31" i="234"/>
  <c r="S31" i="234"/>
  <c r="T31" i="234"/>
  <c r="U31" i="234"/>
  <c r="V31" i="234"/>
  <c r="W31" i="234"/>
  <c r="X31" i="234"/>
  <c r="Y31" i="234"/>
  <c r="Z31" i="234"/>
  <c r="AB31" i="234"/>
  <c r="AD31" i="234"/>
  <c r="AE31" i="234"/>
  <c r="AF31" i="234"/>
  <c r="AG31" i="234"/>
  <c r="AH31" i="234"/>
  <c r="AI31" i="234"/>
  <c r="AJ31" i="234"/>
  <c r="AK31" i="234"/>
  <c r="AL31" i="234"/>
  <c r="AM31" i="234"/>
  <c r="AN31" i="234"/>
  <c r="AO31" i="234"/>
  <c r="AP31" i="234"/>
  <c r="AQ31" i="234"/>
  <c r="AR31" i="234"/>
  <c r="AS31" i="234"/>
  <c r="AT31" i="234"/>
  <c r="AU31" i="234"/>
  <c r="AV31" i="234"/>
  <c r="AW31" i="234"/>
  <c r="AX31" i="234"/>
  <c r="AY31" i="234"/>
  <c r="AZ31" i="234"/>
  <c r="BA31" i="234"/>
  <c r="BB31" i="234"/>
  <c r="BC31" i="234"/>
  <c r="BD31" i="234"/>
  <c r="BE31" i="234"/>
  <c r="BF31" i="234"/>
  <c r="G32" i="234"/>
  <c r="H32" i="234"/>
  <c r="I32" i="234"/>
  <c r="J32" i="234"/>
  <c r="K32" i="234"/>
  <c r="L32" i="234"/>
  <c r="M32" i="234"/>
  <c r="N32" i="234"/>
  <c r="O32" i="234"/>
  <c r="P32" i="234"/>
  <c r="Q32" i="234"/>
  <c r="S32" i="234"/>
  <c r="T32" i="234"/>
  <c r="U32" i="234"/>
  <c r="V32" i="234"/>
  <c r="W32" i="234"/>
  <c r="X32" i="234"/>
  <c r="Y32" i="234"/>
  <c r="Z32" i="234"/>
  <c r="AB32" i="234"/>
  <c r="AC32" i="234"/>
  <c r="AF32" i="234"/>
  <c r="AG32" i="234"/>
  <c r="AH32" i="234"/>
  <c r="AI32" i="234"/>
  <c r="AJ32" i="234"/>
  <c r="AK32" i="234"/>
  <c r="AL32" i="234"/>
  <c r="AM32" i="234"/>
  <c r="AN32" i="234"/>
  <c r="AO32" i="234"/>
  <c r="AP32" i="234"/>
  <c r="AQ32" i="234"/>
  <c r="AR32" i="234"/>
  <c r="AS32" i="234"/>
  <c r="AT32" i="234"/>
  <c r="AU32" i="234"/>
  <c r="AV32" i="234"/>
  <c r="AW32" i="234"/>
  <c r="AX32" i="234"/>
  <c r="AY32" i="234"/>
  <c r="AZ32" i="234"/>
  <c r="BA32" i="234"/>
  <c r="BB32" i="234"/>
  <c r="BC32" i="234"/>
  <c r="BD32" i="234"/>
  <c r="BE32" i="234"/>
  <c r="BF32" i="234"/>
  <c r="G33" i="234"/>
  <c r="H33" i="234"/>
  <c r="I33" i="234"/>
  <c r="J33" i="234"/>
  <c r="K33" i="234"/>
  <c r="L33" i="234"/>
  <c r="M33" i="234"/>
  <c r="N33" i="234"/>
  <c r="O33" i="234"/>
  <c r="P33" i="234"/>
  <c r="Q33" i="234"/>
  <c r="S33" i="234"/>
  <c r="T33" i="234"/>
  <c r="U33" i="234"/>
  <c r="V33" i="234"/>
  <c r="W33" i="234"/>
  <c r="X33" i="234"/>
  <c r="Y33" i="234"/>
  <c r="Z33" i="234"/>
  <c r="AB33" i="234"/>
  <c r="AC33" i="234"/>
  <c r="AD33" i="234"/>
  <c r="AF33" i="234"/>
  <c r="AG33" i="234"/>
  <c r="AH33" i="234"/>
  <c r="AJ33" i="234"/>
  <c r="AK33" i="234"/>
  <c r="AL33" i="234"/>
  <c r="AM33" i="234"/>
  <c r="AN33" i="234"/>
  <c r="AO33" i="234"/>
  <c r="AP33" i="234"/>
  <c r="AQ33" i="234"/>
  <c r="AS33" i="234"/>
  <c r="AT33" i="234"/>
  <c r="AU33" i="234"/>
  <c r="AV33" i="234"/>
  <c r="AW33" i="234"/>
  <c r="AY33" i="234"/>
  <c r="AZ33" i="234"/>
  <c r="BA33" i="234"/>
  <c r="BB33" i="234"/>
  <c r="BC33" i="234"/>
  <c r="BD33" i="234"/>
  <c r="BE33" i="234"/>
  <c r="BF33" i="234"/>
  <c r="G34" i="234"/>
  <c r="H34" i="234"/>
  <c r="I34" i="234"/>
  <c r="J34" i="234"/>
  <c r="K34" i="234"/>
  <c r="L34" i="234"/>
  <c r="M34" i="234"/>
  <c r="N34" i="234"/>
  <c r="O34" i="234"/>
  <c r="P34" i="234"/>
  <c r="Q34" i="234"/>
  <c r="S34" i="234"/>
  <c r="T34" i="234"/>
  <c r="U34" i="234"/>
  <c r="V34" i="234"/>
  <c r="W34" i="234"/>
  <c r="X34" i="234"/>
  <c r="Y34" i="234"/>
  <c r="Z34" i="234"/>
  <c r="AB34" i="234"/>
  <c r="AC34" i="234"/>
  <c r="AD34" i="234"/>
  <c r="AE34" i="234"/>
  <c r="AG34" i="234"/>
  <c r="AH34" i="234"/>
  <c r="AI34" i="234"/>
  <c r="AJ34" i="234"/>
  <c r="AK34" i="234"/>
  <c r="AL34" i="234"/>
  <c r="AM34" i="234"/>
  <c r="AN34" i="234"/>
  <c r="AO34" i="234"/>
  <c r="AP34" i="234"/>
  <c r="AQ34" i="234"/>
  <c r="AR34" i="234"/>
  <c r="AS34" i="234"/>
  <c r="AT34" i="234"/>
  <c r="AU34" i="234"/>
  <c r="AV34" i="234"/>
  <c r="AW34" i="234"/>
  <c r="AX34" i="234"/>
  <c r="AY34" i="234"/>
  <c r="BA34" i="234"/>
  <c r="BB34" i="234"/>
  <c r="BC34" i="234"/>
  <c r="BD34" i="234"/>
  <c r="BE34" i="234"/>
  <c r="BF34" i="234"/>
  <c r="G35" i="234"/>
  <c r="H35" i="234"/>
  <c r="I35" i="234"/>
  <c r="J35" i="234"/>
  <c r="K35" i="234"/>
  <c r="L35" i="234"/>
  <c r="M35" i="234"/>
  <c r="N35" i="234"/>
  <c r="O35" i="234"/>
  <c r="P35" i="234"/>
  <c r="Q35" i="234"/>
  <c r="S35" i="234"/>
  <c r="T35" i="234"/>
  <c r="U35" i="234"/>
  <c r="V35" i="234"/>
  <c r="W35" i="234"/>
  <c r="X35" i="234"/>
  <c r="Y35" i="234"/>
  <c r="Z35" i="234"/>
  <c r="AB35" i="234"/>
  <c r="AC35" i="234"/>
  <c r="AD35" i="234"/>
  <c r="AE35" i="234"/>
  <c r="AF35" i="234"/>
  <c r="AH35" i="234"/>
  <c r="AI35" i="234"/>
  <c r="AJ35" i="234"/>
  <c r="AK35" i="234"/>
  <c r="AL35" i="234"/>
  <c r="AM35" i="234"/>
  <c r="AN35" i="234"/>
  <c r="AO35" i="234"/>
  <c r="AP35" i="234"/>
  <c r="AQ35" i="234"/>
  <c r="AR35" i="234"/>
  <c r="AS35" i="234"/>
  <c r="AT35" i="234"/>
  <c r="AU35" i="234"/>
  <c r="AV35" i="234"/>
  <c r="AW35" i="234"/>
  <c r="AX35" i="234"/>
  <c r="AY35" i="234"/>
  <c r="AZ35" i="234"/>
  <c r="BA35" i="234"/>
  <c r="BB35" i="234"/>
  <c r="BC35" i="234"/>
  <c r="BD35" i="234"/>
  <c r="BE35" i="234"/>
  <c r="BF35" i="234"/>
  <c r="G36" i="234"/>
  <c r="H36" i="234"/>
  <c r="I36" i="234"/>
  <c r="J36" i="234"/>
  <c r="K36" i="234"/>
  <c r="L36" i="234"/>
  <c r="M36" i="234"/>
  <c r="N36" i="234"/>
  <c r="O36" i="234"/>
  <c r="P36" i="234"/>
  <c r="Q36" i="234"/>
  <c r="S36" i="234"/>
  <c r="T36" i="234"/>
  <c r="U36" i="234"/>
  <c r="V36" i="234"/>
  <c r="W36" i="234"/>
  <c r="X36" i="234"/>
  <c r="Y36" i="234"/>
  <c r="Z36" i="234"/>
  <c r="AB36" i="234"/>
  <c r="AC36" i="234"/>
  <c r="AD36" i="234"/>
  <c r="AE36" i="234"/>
  <c r="AF36" i="234"/>
  <c r="AG36" i="234"/>
  <c r="AI36" i="234"/>
  <c r="AJ36" i="234"/>
  <c r="AK36" i="234"/>
  <c r="AL36" i="234"/>
  <c r="AM36" i="234"/>
  <c r="AN36" i="234"/>
  <c r="AO36" i="234"/>
  <c r="AP36" i="234"/>
  <c r="AQ36" i="234"/>
  <c r="AR36" i="234"/>
  <c r="AS36" i="234"/>
  <c r="AT36" i="234"/>
  <c r="AU36" i="234"/>
  <c r="AV36" i="234"/>
  <c r="AW36" i="234"/>
  <c r="AX36" i="234"/>
  <c r="AY36" i="234"/>
  <c r="AZ36" i="234"/>
  <c r="BA36" i="234"/>
  <c r="BB36" i="234"/>
  <c r="BC36" i="234"/>
  <c r="BD36" i="234"/>
  <c r="BE36" i="234"/>
  <c r="BF36" i="234"/>
  <c r="G37" i="234"/>
  <c r="H37" i="234"/>
  <c r="I37" i="234"/>
  <c r="J37" i="234"/>
  <c r="K37" i="234"/>
  <c r="L37" i="234"/>
  <c r="M37" i="234"/>
  <c r="N37" i="234"/>
  <c r="O37" i="234"/>
  <c r="P37" i="234"/>
  <c r="Q37" i="234"/>
  <c r="S37" i="234"/>
  <c r="T37" i="234"/>
  <c r="V37" i="234"/>
  <c r="W37" i="234"/>
  <c r="Y37" i="234"/>
  <c r="Z37" i="234"/>
  <c r="AB37" i="234"/>
  <c r="AC37" i="234"/>
  <c r="AD37" i="234"/>
  <c r="AF37" i="234"/>
  <c r="AG37" i="234"/>
  <c r="AH37" i="234"/>
  <c r="AL37" i="234"/>
  <c r="AM37" i="234"/>
  <c r="AO37" i="234"/>
  <c r="AP37" i="234"/>
  <c r="AR37" i="234"/>
  <c r="AT37" i="234"/>
  <c r="AU37" i="234"/>
  <c r="AV37" i="234"/>
  <c r="AW37" i="234"/>
  <c r="AX37" i="234"/>
  <c r="AY37" i="234"/>
  <c r="AZ37" i="234"/>
  <c r="BB37" i="234"/>
  <c r="BC37" i="234"/>
  <c r="BD37" i="234"/>
  <c r="BE37" i="234"/>
  <c r="BF37" i="234"/>
  <c r="G38" i="234"/>
  <c r="H38" i="234"/>
  <c r="I38" i="234"/>
  <c r="J38" i="234"/>
  <c r="K38" i="234"/>
  <c r="L38" i="234"/>
  <c r="M38" i="234"/>
  <c r="N38" i="234"/>
  <c r="O38" i="234"/>
  <c r="P38" i="234"/>
  <c r="Q38" i="234"/>
  <c r="S38" i="234"/>
  <c r="T38" i="234"/>
  <c r="V38" i="234"/>
  <c r="W38" i="234"/>
  <c r="Y38" i="234"/>
  <c r="Z38" i="234"/>
  <c r="AB38" i="234"/>
  <c r="AC38" i="234"/>
  <c r="AD38" i="234"/>
  <c r="AF38" i="234"/>
  <c r="AG38" i="234"/>
  <c r="AH38" i="234"/>
  <c r="AK38" i="234"/>
  <c r="AL38" i="234"/>
  <c r="AM38" i="234"/>
  <c r="AO38" i="234"/>
  <c r="AP38" i="234"/>
  <c r="AT38" i="234"/>
  <c r="AU38" i="234"/>
  <c r="AV38" i="234"/>
  <c r="AW38" i="234"/>
  <c r="AX38" i="234"/>
  <c r="AY38" i="234"/>
  <c r="AZ38" i="234"/>
  <c r="BB38" i="234"/>
  <c r="BC38" i="234"/>
  <c r="BD38" i="234"/>
  <c r="BE38" i="234"/>
  <c r="BF38" i="234"/>
  <c r="G39" i="234"/>
  <c r="H39" i="234"/>
  <c r="I39" i="234"/>
  <c r="J39" i="234"/>
  <c r="K39" i="234"/>
  <c r="L39" i="234"/>
  <c r="M39" i="234"/>
  <c r="N39" i="234"/>
  <c r="O39" i="234"/>
  <c r="P39" i="234"/>
  <c r="Q39" i="234"/>
  <c r="S39" i="234"/>
  <c r="T39" i="234"/>
  <c r="U39" i="234"/>
  <c r="V39" i="234"/>
  <c r="W39" i="234"/>
  <c r="X39" i="234"/>
  <c r="Y39" i="234"/>
  <c r="Z39" i="234"/>
  <c r="AB39" i="234"/>
  <c r="AC39" i="234"/>
  <c r="AD39" i="234"/>
  <c r="AE39" i="234"/>
  <c r="AF39" i="234"/>
  <c r="AG39" i="234"/>
  <c r="AH39" i="234"/>
  <c r="AI39" i="234"/>
  <c r="AJ39" i="234"/>
  <c r="AL39" i="234"/>
  <c r="AM39" i="234"/>
  <c r="AN39" i="234"/>
  <c r="AO39" i="234"/>
  <c r="AP39" i="234"/>
  <c r="AQ39" i="234"/>
  <c r="AR39" i="234"/>
  <c r="AS39" i="234"/>
  <c r="AT39" i="234"/>
  <c r="AU39" i="234"/>
  <c r="AV39" i="234"/>
  <c r="AW39" i="234"/>
  <c r="AX39" i="234"/>
  <c r="AY39" i="234"/>
  <c r="AZ39" i="234"/>
  <c r="BA39" i="234"/>
  <c r="BB39" i="234"/>
  <c r="BC39" i="234"/>
  <c r="BD39" i="234"/>
  <c r="BE39" i="234"/>
  <c r="BF39" i="234"/>
  <c r="G40" i="234"/>
  <c r="H40" i="234"/>
  <c r="I40" i="234"/>
  <c r="J40" i="234"/>
  <c r="K40" i="234"/>
  <c r="L40" i="234"/>
  <c r="M40" i="234"/>
  <c r="N40" i="234"/>
  <c r="O40" i="234"/>
  <c r="P40" i="234"/>
  <c r="Q40" i="234"/>
  <c r="S40" i="234"/>
  <c r="T40" i="234"/>
  <c r="U40" i="234"/>
  <c r="V40" i="234"/>
  <c r="W40" i="234"/>
  <c r="X40" i="234"/>
  <c r="Y40" i="234"/>
  <c r="Z40" i="234"/>
  <c r="AB40" i="234"/>
  <c r="AC40" i="234"/>
  <c r="AD40" i="234"/>
  <c r="AE40" i="234"/>
  <c r="AF40" i="234"/>
  <c r="AG40" i="234"/>
  <c r="AH40" i="234"/>
  <c r="AI40" i="234"/>
  <c r="AJ40" i="234"/>
  <c r="AK40" i="234"/>
  <c r="AM40" i="234"/>
  <c r="AN40" i="234"/>
  <c r="AO40" i="234"/>
  <c r="AP40" i="234"/>
  <c r="AQ40" i="234"/>
  <c r="AR40" i="234"/>
  <c r="AS40" i="234"/>
  <c r="AT40" i="234"/>
  <c r="AU40" i="234"/>
  <c r="AV40" i="234"/>
  <c r="AW40" i="234"/>
  <c r="AX40" i="234"/>
  <c r="AY40" i="234"/>
  <c r="AZ40" i="234"/>
  <c r="BA40" i="234"/>
  <c r="BB40" i="234"/>
  <c r="BC40" i="234"/>
  <c r="BD40" i="234"/>
  <c r="BE40" i="234"/>
  <c r="BF40" i="234"/>
  <c r="G41" i="234"/>
  <c r="H41" i="234"/>
  <c r="I41" i="234"/>
  <c r="J41" i="234"/>
  <c r="K41" i="234"/>
  <c r="L41" i="234"/>
  <c r="M41" i="234"/>
  <c r="N41" i="234"/>
  <c r="O41" i="234"/>
  <c r="P41" i="234"/>
  <c r="Q41" i="234"/>
  <c r="S41" i="234"/>
  <c r="T41" i="234"/>
  <c r="U41" i="234"/>
  <c r="V41" i="234"/>
  <c r="W41" i="234"/>
  <c r="X41" i="234"/>
  <c r="Y41" i="234"/>
  <c r="Z41" i="234"/>
  <c r="AB41" i="234"/>
  <c r="AC41" i="234"/>
  <c r="AD41" i="234"/>
  <c r="AE41" i="234"/>
  <c r="AF41" i="234"/>
  <c r="AG41" i="234"/>
  <c r="AH41" i="234"/>
  <c r="AJ41" i="234"/>
  <c r="AK41" i="234"/>
  <c r="AL41" i="234"/>
  <c r="AN41" i="234"/>
  <c r="AO41" i="234"/>
  <c r="AP41" i="234"/>
  <c r="AQ41" i="234"/>
  <c r="AR41" i="234"/>
  <c r="AS41" i="234"/>
  <c r="AT41" i="234"/>
  <c r="AU41" i="234"/>
  <c r="AV41" i="234"/>
  <c r="AW41" i="234"/>
  <c r="AX41" i="234"/>
  <c r="AY41" i="234"/>
  <c r="AZ41" i="234"/>
  <c r="BA41" i="234"/>
  <c r="BB41" i="234"/>
  <c r="BC41" i="234"/>
  <c r="BD41" i="234"/>
  <c r="BE41" i="234"/>
  <c r="BF41" i="234"/>
  <c r="G42" i="234"/>
  <c r="H42" i="234"/>
  <c r="I42" i="234"/>
  <c r="J42" i="234"/>
  <c r="K42" i="234"/>
  <c r="L42" i="234"/>
  <c r="M42" i="234"/>
  <c r="N42" i="234"/>
  <c r="O42" i="234"/>
  <c r="P42" i="234"/>
  <c r="Q42" i="234"/>
  <c r="S42" i="234"/>
  <c r="T42" i="234"/>
  <c r="U42" i="234"/>
  <c r="V42" i="234"/>
  <c r="W42" i="234"/>
  <c r="X42" i="234"/>
  <c r="Y42" i="234"/>
  <c r="Z42" i="234"/>
  <c r="AB42" i="234"/>
  <c r="AC42" i="234"/>
  <c r="AD42" i="234"/>
  <c r="AE42" i="234"/>
  <c r="AF42" i="234"/>
  <c r="AG42" i="234"/>
  <c r="AH42" i="234"/>
  <c r="AI42" i="234"/>
  <c r="AJ42" i="234"/>
  <c r="AK42" i="234"/>
  <c r="AL42" i="234"/>
  <c r="AM42" i="234"/>
  <c r="AO42" i="234"/>
  <c r="AP42" i="234"/>
  <c r="AQ42" i="234"/>
  <c r="AR42" i="234"/>
  <c r="AS42" i="234"/>
  <c r="AT42" i="234"/>
  <c r="AU42" i="234"/>
  <c r="AV42" i="234"/>
  <c r="AW42" i="234"/>
  <c r="AX42" i="234"/>
  <c r="AY42" i="234"/>
  <c r="AZ42" i="234"/>
  <c r="BA42" i="234"/>
  <c r="BB42" i="234"/>
  <c r="BC42" i="234"/>
  <c r="BD42" i="234"/>
  <c r="BE42" i="234"/>
  <c r="BF42" i="234"/>
  <c r="BE60" i="234"/>
  <c r="BD60" i="234"/>
  <c r="BC60" i="234"/>
  <c r="BA60" i="234"/>
  <c r="AZ60" i="234"/>
  <c r="AY60" i="234"/>
  <c r="AX60" i="234"/>
  <c r="AW60" i="234"/>
  <c r="AV60" i="234"/>
  <c r="AU60" i="234"/>
  <c r="AT60" i="234"/>
  <c r="AP60" i="234"/>
  <c r="AO60" i="234"/>
  <c r="AN60" i="234"/>
  <c r="AM60" i="234"/>
  <c r="AK60" i="234"/>
  <c r="AH60" i="234"/>
  <c r="AG60" i="234"/>
  <c r="AF60" i="234"/>
  <c r="AE60" i="234"/>
  <c r="AD60" i="234"/>
  <c r="AC60" i="234"/>
  <c r="Z60" i="234"/>
  <c r="Y60" i="234"/>
  <c r="W60" i="234"/>
  <c r="V60" i="234"/>
  <c r="T60" i="234"/>
  <c r="S60" i="234"/>
  <c r="Q60" i="234"/>
  <c r="P60" i="234"/>
  <c r="O60" i="234"/>
  <c r="M60" i="234"/>
  <c r="L60" i="234"/>
  <c r="K60" i="234"/>
  <c r="J60" i="234"/>
  <c r="I60" i="234"/>
  <c r="H60" i="234"/>
  <c r="G60" i="234"/>
  <c r="BF59" i="234"/>
  <c r="BD59" i="234"/>
  <c r="BC59" i="234"/>
  <c r="BB59" i="234"/>
  <c r="BA59" i="234"/>
  <c r="AZ59" i="234"/>
  <c r="AY59" i="234"/>
  <c r="AX59" i="234"/>
  <c r="AW59" i="234"/>
  <c r="AV59" i="234"/>
  <c r="AU59" i="234"/>
  <c r="AT59" i="234"/>
  <c r="AS59" i="234"/>
  <c r="AR59" i="234"/>
  <c r="AQ59" i="234"/>
  <c r="AP59" i="234"/>
  <c r="AO59" i="234"/>
  <c r="AN59" i="234"/>
  <c r="AM59" i="234"/>
  <c r="AL59" i="234"/>
  <c r="AK59" i="234"/>
  <c r="AJ59" i="234"/>
  <c r="AI59" i="234"/>
  <c r="AH59" i="234"/>
  <c r="AG59" i="234"/>
  <c r="AE59" i="234"/>
  <c r="AD59" i="234"/>
  <c r="AC59" i="234"/>
  <c r="AB59" i="234"/>
  <c r="Z59" i="234"/>
  <c r="Y59" i="234"/>
  <c r="W59" i="234"/>
  <c r="V59" i="234"/>
  <c r="U59" i="234"/>
  <c r="T59" i="234"/>
  <c r="S59" i="234"/>
  <c r="Q59" i="234"/>
  <c r="P59" i="234"/>
  <c r="O59" i="234"/>
  <c r="N59" i="234"/>
  <c r="M59" i="234"/>
  <c r="L59" i="234"/>
  <c r="K59" i="234"/>
  <c r="J59" i="234"/>
  <c r="I59" i="234"/>
  <c r="H59" i="234"/>
  <c r="G59" i="234"/>
  <c r="BF58" i="234"/>
  <c r="BE58" i="234"/>
  <c r="BC58" i="234"/>
  <c r="BB58" i="234"/>
  <c r="BA58" i="234"/>
  <c r="AZ58" i="234"/>
  <c r="AY58" i="234"/>
  <c r="AX58" i="234"/>
  <c r="AW58" i="234"/>
  <c r="AV58" i="234"/>
  <c r="AU58" i="234"/>
  <c r="AT58" i="234"/>
  <c r="AS58" i="234"/>
  <c r="AQ58" i="234"/>
  <c r="AP58" i="234"/>
  <c r="AO58" i="234"/>
  <c r="AL58" i="234"/>
  <c r="AK58" i="234"/>
  <c r="AJ58" i="234"/>
  <c r="AH58" i="234"/>
  <c r="AG58" i="234"/>
  <c r="AF58" i="234"/>
  <c r="AE58" i="234"/>
  <c r="AD58" i="234"/>
  <c r="AC58" i="234"/>
  <c r="AB58" i="234"/>
  <c r="Z58" i="234"/>
  <c r="Y58" i="234"/>
  <c r="W58" i="234"/>
  <c r="V58" i="234"/>
  <c r="T58" i="234"/>
  <c r="P58" i="234"/>
  <c r="N58" i="234"/>
  <c r="M58" i="234"/>
  <c r="L58" i="234"/>
  <c r="J58" i="234"/>
  <c r="I58" i="234"/>
  <c r="H58" i="234"/>
  <c r="G58" i="234"/>
  <c r="BF57" i="234"/>
  <c r="BE57" i="234"/>
  <c r="BD57" i="234"/>
  <c r="BB57" i="234"/>
  <c r="BA57" i="234"/>
  <c r="AZ57" i="234"/>
  <c r="AY57" i="234"/>
  <c r="AX57" i="234"/>
  <c r="AW57" i="234"/>
  <c r="AV57" i="234"/>
  <c r="AU57" i="234"/>
  <c r="AT57" i="234"/>
  <c r="AS57" i="234"/>
  <c r="AQ57" i="234"/>
  <c r="AP57" i="234"/>
  <c r="AO57" i="234"/>
  <c r="AM57" i="234"/>
  <c r="AL57" i="234"/>
  <c r="AK57" i="234"/>
  <c r="AH57" i="234"/>
  <c r="AG57" i="234"/>
  <c r="AF57" i="234"/>
  <c r="AE57" i="234"/>
  <c r="AD57" i="234"/>
  <c r="AC57" i="234"/>
  <c r="AB57" i="234"/>
  <c r="Z57" i="234"/>
  <c r="Y57" i="234"/>
  <c r="W57" i="234"/>
  <c r="V57" i="234"/>
  <c r="T57" i="234"/>
  <c r="S57" i="234"/>
  <c r="Q57" i="234"/>
  <c r="P57" i="234"/>
  <c r="O57" i="234"/>
  <c r="N57" i="234"/>
  <c r="M57" i="234"/>
  <c r="L57" i="234"/>
  <c r="K57" i="234"/>
  <c r="J57" i="234"/>
  <c r="I57" i="234"/>
  <c r="H57" i="234"/>
  <c r="G57" i="234"/>
  <c r="BF56" i="234"/>
  <c r="BE56" i="234"/>
  <c r="BD56" i="234"/>
  <c r="BC56" i="234"/>
  <c r="BA56" i="234"/>
  <c r="AZ56" i="234"/>
  <c r="AY56" i="234"/>
  <c r="AX56" i="234"/>
  <c r="AW56" i="234"/>
  <c r="AV56" i="234"/>
  <c r="AU56" i="234"/>
  <c r="AT56" i="234"/>
  <c r="AS56" i="234"/>
  <c r="AR56" i="234"/>
  <c r="AQ56" i="234"/>
  <c r="AP56" i="234"/>
  <c r="AO56" i="234"/>
  <c r="AN56" i="234"/>
  <c r="AM56" i="234"/>
  <c r="AL56" i="234"/>
  <c r="AK56" i="234"/>
  <c r="AJ56" i="234"/>
  <c r="AI56" i="234"/>
  <c r="AH56" i="234"/>
  <c r="AG56" i="234"/>
  <c r="AF56" i="234"/>
  <c r="AE56" i="234"/>
  <c r="AD56" i="234"/>
  <c r="AC56" i="234"/>
  <c r="AB56" i="234"/>
  <c r="Z56" i="234"/>
  <c r="Y56" i="234"/>
  <c r="X56" i="234"/>
  <c r="W56" i="234"/>
  <c r="V56" i="234"/>
  <c r="U56" i="234"/>
  <c r="T56" i="234"/>
  <c r="S56" i="234"/>
  <c r="Q56" i="234"/>
  <c r="P56" i="234"/>
  <c r="O56" i="234"/>
  <c r="N56" i="234"/>
  <c r="M56" i="234"/>
  <c r="L56" i="234"/>
  <c r="K56" i="234"/>
  <c r="J56" i="234"/>
  <c r="I56" i="234"/>
  <c r="H56" i="234"/>
  <c r="G56" i="234"/>
  <c r="BF55" i="234"/>
  <c r="BE55" i="234"/>
  <c r="BD55" i="234"/>
  <c r="BC55" i="234"/>
  <c r="BB55" i="234"/>
  <c r="AZ55" i="234"/>
  <c r="AY55" i="234"/>
  <c r="AX55" i="234"/>
  <c r="AW55" i="234"/>
  <c r="AV55" i="234"/>
  <c r="AU55" i="234"/>
  <c r="AT55" i="234"/>
  <c r="AS55" i="234"/>
  <c r="AR55" i="234"/>
  <c r="AQ55" i="234"/>
  <c r="AP55" i="234"/>
  <c r="AO55" i="234"/>
  <c r="AN55" i="234"/>
  <c r="AM55" i="234"/>
  <c r="AL55" i="234"/>
  <c r="AK55" i="234"/>
  <c r="AJ55" i="234"/>
  <c r="AI55" i="234"/>
  <c r="AH55" i="234"/>
  <c r="AG55" i="234"/>
  <c r="AF55" i="234"/>
  <c r="AE55" i="234"/>
  <c r="AD55" i="234"/>
  <c r="AC55" i="234"/>
  <c r="AB55" i="234"/>
  <c r="Z55" i="234"/>
  <c r="Y55" i="234"/>
  <c r="X55" i="234"/>
  <c r="W55" i="234"/>
  <c r="V55" i="234"/>
  <c r="U55" i="234"/>
  <c r="T55" i="234"/>
  <c r="S55" i="234"/>
  <c r="Q55" i="234"/>
  <c r="P55" i="234"/>
  <c r="O55" i="234"/>
  <c r="N55" i="234"/>
  <c r="M55" i="234"/>
  <c r="L55" i="234"/>
  <c r="K55" i="234"/>
  <c r="J55" i="234"/>
  <c r="I55" i="234"/>
  <c r="H55" i="234"/>
  <c r="G55" i="234"/>
  <c r="BF54" i="234"/>
  <c r="BE54" i="234"/>
  <c r="BD54" i="234"/>
  <c r="BC54" i="234"/>
  <c r="BB54" i="234"/>
  <c r="BA54" i="234"/>
  <c r="AY54" i="234"/>
  <c r="AX54" i="234"/>
  <c r="AW54" i="234"/>
  <c r="AV54" i="234"/>
  <c r="AU54" i="234"/>
  <c r="AT54" i="234"/>
  <c r="AS54" i="234"/>
  <c r="AR54" i="234"/>
  <c r="AQ54" i="234"/>
  <c r="AP54" i="234"/>
  <c r="AO54" i="234"/>
  <c r="AN54" i="234"/>
  <c r="AM54" i="234"/>
  <c r="AL54" i="234"/>
  <c r="AJ54" i="234"/>
  <c r="AH54" i="234"/>
  <c r="AG54" i="234"/>
  <c r="AF54" i="234"/>
  <c r="AC54" i="234"/>
  <c r="AB54" i="234"/>
  <c r="Z54" i="234"/>
  <c r="Y54" i="234"/>
  <c r="X54" i="234"/>
  <c r="W54" i="234"/>
  <c r="V54" i="234"/>
  <c r="U54" i="234"/>
  <c r="T54" i="234"/>
  <c r="S54" i="234"/>
  <c r="Q54" i="234"/>
  <c r="P54" i="234"/>
  <c r="O54" i="234"/>
  <c r="N54" i="234"/>
  <c r="M54" i="234"/>
  <c r="L54" i="234"/>
  <c r="K54" i="234"/>
  <c r="J54" i="234"/>
  <c r="I54" i="234"/>
  <c r="H54" i="234"/>
  <c r="G54" i="234"/>
  <c r="BF53" i="234"/>
  <c r="BE53" i="234"/>
  <c r="BD53" i="234"/>
  <c r="BC53" i="234"/>
  <c r="BB53" i="234"/>
  <c r="BA53" i="234"/>
  <c r="AZ53" i="234"/>
  <c r="AX53" i="234"/>
  <c r="AW53" i="234"/>
  <c r="AV53" i="234"/>
  <c r="AU53" i="234"/>
  <c r="AT53" i="234"/>
  <c r="AS53" i="234"/>
  <c r="AR53" i="234"/>
  <c r="AQ53" i="234"/>
  <c r="AP53" i="234"/>
  <c r="AO53" i="234"/>
  <c r="AN53" i="234"/>
  <c r="AM53" i="234"/>
  <c r="AL53" i="234"/>
  <c r="AK53" i="234"/>
  <c r="AJ53" i="234"/>
  <c r="AI53" i="234"/>
  <c r="AH53" i="234"/>
  <c r="AG53" i="234"/>
  <c r="AF53" i="234"/>
  <c r="AE53" i="234"/>
  <c r="AD53" i="234"/>
  <c r="AC53" i="234"/>
  <c r="AB53" i="234"/>
  <c r="Z53" i="234"/>
  <c r="Y53" i="234"/>
  <c r="X53" i="234"/>
  <c r="W53" i="234"/>
  <c r="V53" i="234"/>
  <c r="U53" i="234"/>
  <c r="T53" i="234"/>
  <c r="S53" i="234"/>
  <c r="Q53" i="234"/>
  <c r="P53" i="234"/>
  <c r="O53" i="234"/>
  <c r="N53" i="234"/>
  <c r="M53" i="234"/>
  <c r="L53" i="234"/>
  <c r="K53" i="234"/>
  <c r="J53" i="234"/>
  <c r="I53" i="234"/>
  <c r="H53" i="234"/>
  <c r="G53" i="234"/>
  <c r="BF52" i="234"/>
  <c r="BE52" i="234"/>
  <c r="BD52" i="234"/>
  <c r="BC52" i="234"/>
  <c r="BB52" i="234"/>
  <c r="BA52" i="234"/>
  <c r="AZ52" i="234"/>
  <c r="AY52" i="234"/>
  <c r="AW52" i="234"/>
  <c r="AV52" i="234"/>
  <c r="AU52" i="234"/>
  <c r="AT52" i="234"/>
  <c r="AS52" i="234"/>
  <c r="AR52" i="234"/>
  <c r="AQ52" i="234"/>
  <c r="AP52" i="234"/>
  <c r="AO52" i="234"/>
  <c r="AM52" i="234"/>
  <c r="AL52" i="234"/>
  <c r="AK52" i="234"/>
  <c r="AJ52" i="234"/>
  <c r="AH52" i="234"/>
  <c r="AG52" i="234"/>
  <c r="AF52" i="234"/>
  <c r="AE52" i="234"/>
  <c r="AD52" i="234"/>
  <c r="AC52" i="234"/>
  <c r="AB52" i="234"/>
  <c r="Z52" i="234"/>
  <c r="Y52" i="234"/>
  <c r="X52" i="234"/>
  <c r="W52" i="234"/>
  <c r="V52" i="234"/>
  <c r="T52" i="234"/>
  <c r="S52" i="234"/>
  <c r="Q52" i="234"/>
  <c r="P52" i="234"/>
  <c r="O52" i="234"/>
  <c r="N52" i="234"/>
  <c r="M52" i="234"/>
  <c r="L52" i="234"/>
  <c r="K52" i="234"/>
  <c r="J52" i="234"/>
  <c r="I52" i="234"/>
  <c r="H52" i="234"/>
  <c r="G52" i="234"/>
  <c r="BF51" i="234"/>
  <c r="BE51" i="234"/>
  <c r="BD51" i="234"/>
  <c r="BC51" i="234"/>
  <c r="BB51" i="234"/>
  <c r="BA51" i="234"/>
  <c r="AZ51" i="234"/>
  <c r="AY51" i="234"/>
  <c r="AX51" i="234"/>
  <c r="AV51" i="234"/>
  <c r="AU51" i="234"/>
  <c r="AT51" i="234"/>
  <c r="AS51" i="234"/>
  <c r="AR51" i="234"/>
  <c r="AQ51" i="234"/>
  <c r="AP51" i="234"/>
  <c r="AO51" i="234"/>
  <c r="AN51" i="234"/>
  <c r="AM51" i="234"/>
  <c r="AL51" i="234"/>
  <c r="AK51" i="234"/>
  <c r="AJ51" i="234"/>
  <c r="AI51" i="234"/>
  <c r="AH51" i="234"/>
  <c r="AG51" i="234"/>
  <c r="AF51" i="234"/>
  <c r="AE51" i="234"/>
  <c r="AD51" i="234"/>
  <c r="AC51" i="234"/>
  <c r="AB51" i="234"/>
  <c r="Z51" i="234"/>
  <c r="Y51" i="234"/>
  <c r="X51" i="234"/>
  <c r="W51" i="234"/>
  <c r="V51" i="234"/>
  <c r="U51" i="234"/>
  <c r="T51" i="234"/>
  <c r="S51" i="234"/>
  <c r="Q51" i="234"/>
  <c r="P51" i="234"/>
  <c r="O51" i="234"/>
  <c r="N51" i="234"/>
  <c r="M51" i="234"/>
  <c r="L51" i="234"/>
  <c r="K51" i="234"/>
  <c r="J51" i="234"/>
  <c r="I51" i="234"/>
  <c r="H51" i="234"/>
  <c r="G51" i="234"/>
  <c r="BF50" i="234"/>
  <c r="BE50" i="234"/>
  <c r="BD50" i="234"/>
  <c r="BC50" i="234"/>
  <c r="BB50" i="234"/>
  <c r="BA50" i="234"/>
  <c r="AZ50" i="234"/>
  <c r="AY50" i="234"/>
  <c r="AX50" i="234"/>
  <c r="AW50" i="234"/>
  <c r="AU50" i="234"/>
  <c r="AT50" i="234"/>
  <c r="AS50" i="234"/>
  <c r="AR50" i="234"/>
  <c r="AQ50" i="234"/>
  <c r="AP50" i="234"/>
  <c r="AO50" i="234"/>
  <c r="AN50" i="234"/>
  <c r="AM50" i="234"/>
  <c r="AL50" i="234"/>
  <c r="AK50" i="234"/>
  <c r="AJ50" i="234"/>
  <c r="AI50" i="234"/>
  <c r="AH50" i="234"/>
  <c r="AG50" i="234"/>
  <c r="AF50" i="234"/>
  <c r="AE50" i="234"/>
  <c r="AD50" i="234"/>
  <c r="AC50" i="234"/>
  <c r="AB50" i="234"/>
  <c r="Z50" i="234"/>
  <c r="Y50" i="234"/>
  <c r="X50" i="234"/>
  <c r="W50" i="234"/>
  <c r="V50" i="234"/>
  <c r="U50" i="234"/>
  <c r="T50" i="234"/>
  <c r="S50" i="234"/>
  <c r="Q50" i="234"/>
  <c r="P50" i="234"/>
  <c r="O50" i="234"/>
  <c r="N50" i="234"/>
  <c r="M50" i="234"/>
  <c r="L50" i="234"/>
  <c r="K50" i="234"/>
  <c r="J50" i="234"/>
  <c r="I50" i="234"/>
  <c r="H50" i="234"/>
  <c r="G50" i="234"/>
  <c r="BF49" i="234"/>
  <c r="BE49" i="234"/>
  <c r="BD49" i="234"/>
  <c r="BC49" i="234"/>
  <c r="BB49" i="234"/>
  <c r="BA49" i="234"/>
  <c r="AZ49" i="234"/>
  <c r="AY49" i="234"/>
  <c r="AX49" i="234"/>
  <c r="AW49" i="234"/>
  <c r="AV49" i="234"/>
  <c r="AT49" i="234"/>
  <c r="AS49" i="234"/>
  <c r="AR49" i="234"/>
  <c r="AQ49" i="234"/>
  <c r="AP49" i="234"/>
  <c r="AO49" i="234"/>
  <c r="AN49" i="234"/>
  <c r="AM49" i="234"/>
  <c r="AL49" i="234"/>
  <c r="AK49" i="234"/>
  <c r="AJ49" i="234"/>
  <c r="AI49" i="234"/>
  <c r="AH49" i="234"/>
  <c r="AG49" i="234"/>
  <c r="AF49" i="234"/>
  <c r="AE49" i="234"/>
  <c r="AD49" i="234"/>
  <c r="AC49" i="234"/>
  <c r="AB49" i="234"/>
  <c r="Z49" i="234"/>
  <c r="Y49" i="234"/>
  <c r="X49" i="234"/>
  <c r="W49" i="234"/>
  <c r="V49" i="234"/>
  <c r="U49" i="234"/>
  <c r="T49" i="234"/>
  <c r="S49" i="234"/>
  <c r="Q49" i="234"/>
  <c r="P49" i="234"/>
  <c r="O49" i="234"/>
  <c r="N49" i="234"/>
  <c r="M49" i="234"/>
  <c r="L49" i="234"/>
  <c r="K49" i="234"/>
  <c r="J49" i="234"/>
  <c r="I49" i="234"/>
  <c r="H49" i="234"/>
  <c r="G49" i="234"/>
  <c r="BF48" i="234"/>
  <c r="BE48" i="234"/>
  <c r="BD48" i="234"/>
  <c r="BC48" i="234"/>
  <c r="BB48" i="234"/>
  <c r="BA48" i="234"/>
  <c r="AZ48" i="234"/>
  <c r="AY48" i="234"/>
  <c r="AX48" i="234"/>
  <c r="AW48" i="234"/>
  <c r="AV48" i="234"/>
  <c r="AU48" i="234"/>
  <c r="AS48" i="234"/>
  <c r="AR48" i="234"/>
  <c r="AQ48" i="234"/>
  <c r="AP48" i="234"/>
  <c r="AO48" i="234"/>
  <c r="AN48" i="234"/>
  <c r="AL48" i="234"/>
  <c r="AJ48" i="234"/>
  <c r="AI48" i="234"/>
  <c r="AH48" i="234"/>
  <c r="AG48" i="234"/>
  <c r="AF48" i="234"/>
  <c r="AE48" i="234"/>
  <c r="AC48" i="234"/>
  <c r="AB48" i="234"/>
  <c r="Z48" i="234"/>
  <c r="Y48" i="234"/>
  <c r="X48" i="234"/>
  <c r="W48" i="234"/>
  <c r="V48" i="234"/>
  <c r="U48" i="234"/>
  <c r="T48" i="234"/>
  <c r="S48" i="234"/>
  <c r="Q48" i="234"/>
  <c r="P48" i="234"/>
  <c r="O48" i="234"/>
  <c r="N48" i="234"/>
  <c r="M48" i="234"/>
  <c r="L48" i="234"/>
  <c r="K48" i="234"/>
  <c r="J48" i="234"/>
  <c r="I48" i="234"/>
  <c r="H48" i="234"/>
  <c r="G48" i="234"/>
  <c r="BF47" i="234"/>
  <c r="BE47" i="234"/>
  <c r="BD47" i="234"/>
  <c r="BC47" i="234"/>
  <c r="BB47" i="234"/>
  <c r="AZ47" i="234"/>
  <c r="AY47" i="234"/>
  <c r="AV47" i="234"/>
  <c r="AU47" i="234"/>
  <c r="AT47" i="234"/>
  <c r="AR47" i="234"/>
  <c r="AQ47" i="234"/>
  <c r="AP47" i="234"/>
  <c r="AO47" i="234"/>
  <c r="AN47" i="234"/>
  <c r="AM47" i="234"/>
  <c r="AL47" i="234"/>
  <c r="AK47" i="234"/>
  <c r="AJ47" i="234"/>
  <c r="AH47" i="234"/>
  <c r="AG47" i="234"/>
  <c r="AD47" i="234"/>
  <c r="AC47" i="234"/>
  <c r="Z47" i="234"/>
  <c r="Y47" i="234"/>
  <c r="V47" i="234"/>
  <c r="U47" i="234"/>
  <c r="T47" i="234"/>
  <c r="S47" i="234"/>
  <c r="Q47" i="234"/>
  <c r="P47" i="234"/>
  <c r="O47" i="234"/>
  <c r="N47" i="234"/>
  <c r="M47" i="234"/>
  <c r="L47" i="234"/>
  <c r="K47" i="234"/>
  <c r="J47" i="234"/>
  <c r="I47" i="234"/>
  <c r="H47" i="234"/>
  <c r="G47" i="234"/>
  <c r="BF46" i="234"/>
  <c r="BE46" i="234"/>
  <c r="BD46" i="234"/>
  <c r="BC46" i="234"/>
  <c r="BB46" i="234"/>
  <c r="BA46" i="234"/>
  <c r="AZ46" i="234"/>
  <c r="AY46" i="234"/>
  <c r="AV46" i="234"/>
  <c r="AU46" i="234"/>
  <c r="AT46" i="234"/>
  <c r="AS46" i="234"/>
  <c r="AQ46" i="234"/>
  <c r="AP46" i="234"/>
  <c r="AO46" i="234"/>
  <c r="AN46" i="234"/>
  <c r="AM46" i="234"/>
  <c r="AH46" i="234"/>
  <c r="AG46" i="234"/>
  <c r="AF46" i="234"/>
  <c r="AD46" i="234"/>
  <c r="AC46" i="234"/>
  <c r="AB46" i="234"/>
  <c r="Z46" i="234"/>
  <c r="V46" i="234"/>
  <c r="T46" i="234"/>
  <c r="Q46" i="234"/>
  <c r="P46" i="234"/>
  <c r="O46" i="234"/>
  <c r="N46" i="234"/>
  <c r="M46" i="234"/>
  <c r="L46" i="234"/>
  <c r="K46" i="234"/>
  <c r="J46" i="234"/>
  <c r="I46" i="234"/>
  <c r="H46" i="234"/>
  <c r="G46" i="234"/>
  <c r="BF45" i="234"/>
  <c r="BE45" i="234"/>
  <c r="BD45" i="234"/>
  <c r="BC45" i="234"/>
  <c r="BB45" i="234"/>
  <c r="BA45" i="234"/>
  <c r="AZ45" i="234"/>
  <c r="AY45" i="234"/>
  <c r="AX45" i="234"/>
  <c r="AW45" i="234"/>
  <c r="AV45" i="234"/>
  <c r="AU45" i="234"/>
  <c r="AT45" i="234"/>
  <c r="AS45" i="234"/>
  <c r="AR45" i="234"/>
  <c r="AP45" i="234"/>
  <c r="AO45" i="234"/>
  <c r="AN45" i="234"/>
  <c r="AM45" i="234"/>
  <c r="AL45" i="234"/>
  <c r="AK45" i="234"/>
  <c r="AJ45" i="234"/>
  <c r="AI45" i="234"/>
  <c r="AH45" i="234"/>
  <c r="AG45" i="234"/>
  <c r="AF45" i="234"/>
  <c r="AE45" i="234"/>
  <c r="AD45" i="234"/>
  <c r="AC45" i="234"/>
  <c r="AB45" i="234"/>
  <c r="Z45" i="234"/>
  <c r="Y45" i="234"/>
  <c r="X45" i="234"/>
  <c r="W45" i="234"/>
  <c r="V45" i="234"/>
  <c r="U45" i="234"/>
  <c r="T45" i="234"/>
  <c r="S45" i="234"/>
  <c r="Q45" i="234"/>
  <c r="P45" i="234"/>
  <c r="O45" i="234"/>
  <c r="N45" i="234"/>
  <c r="M45" i="234"/>
  <c r="L45" i="234"/>
  <c r="K45" i="234"/>
  <c r="J45" i="234"/>
  <c r="I45" i="234"/>
  <c r="H45" i="234"/>
  <c r="G45" i="234"/>
  <c r="BF44" i="234"/>
  <c r="BE44" i="234"/>
  <c r="BD44" i="234"/>
  <c r="BC44" i="234"/>
  <c r="BB44" i="234"/>
  <c r="BA44" i="234"/>
  <c r="AZ44" i="234"/>
  <c r="AY44" i="234"/>
  <c r="AX44" i="234"/>
  <c r="AW44" i="234"/>
  <c r="AV44" i="234"/>
  <c r="AU44" i="234"/>
  <c r="AT44" i="234"/>
  <c r="AS44" i="234"/>
  <c r="AR44" i="234"/>
  <c r="AQ44" i="234"/>
  <c r="AO44" i="234"/>
  <c r="AN44" i="234"/>
  <c r="AM44" i="234"/>
  <c r="AL44" i="234"/>
  <c r="AK44" i="234"/>
  <c r="AJ44" i="234"/>
  <c r="AI44" i="234"/>
  <c r="AH44" i="234"/>
  <c r="AG44" i="234"/>
  <c r="AF44" i="234"/>
  <c r="AE44" i="234"/>
  <c r="AD44" i="234"/>
  <c r="AC44" i="234"/>
  <c r="AB44" i="234"/>
  <c r="Z44" i="234"/>
  <c r="Y44" i="234"/>
  <c r="X44" i="234"/>
  <c r="W44" i="234"/>
  <c r="V44" i="234"/>
  <c r="U44" i="234"/>
  <c r="T44" i="234"/>
  <c r="S44" i="234"/>
  <c r="Q44" i="234"/>
  <c r="P44" i="234"/>
  <c r="O44" i="234"/>
  <c r="N44" i="234"/>
  <c r="M44" i="234"/>
  <c r="L44" i="234"/>
  <c r="K44" i="234"/>
  <c r="J44" i="234"/>
  <c r="I44" i="234"/>
  <c r="H44" i="234"/>
  <c r="G44" i="234"/>
  <c r="BF43" i="234"/>
  <c r="BE43" i="234"/>
  <c r="BD43" i="234"/>
  <c r="BC43" i="234"/>
  <c r="BB43" i="234"/>
  <c r="BA43" i="234"/>
  <c r="AZ43" i="234"/>
  <c r="AY43" i="234"/>
  <c r="AX43" i="234"/>
  <c r="AW43" i="234"/>
  <c r="AV43" i="234"/>
  <c r="AU43" i="234"/>
  <c r="AT43" i="234"/>
  <c r="AS43" i="234"/>
  <c r="AR43" i="234"/>
  <c r="AQ43" i="234"/>
  <c r="AP43" i="234"/>
  <c r="AN43" i="234"/>
  <c r="AM43" i="234"/>
  <c r="AL43" i="234"/>
  <c r="AK43" i="234"/>
  <c r="AJ43" i="234"/>
  <c r="AI43" i="234"/>
  <c r="AH43" i="234"/>
  <c r="AG43" i="234"/>
  <c r="AF43" i="234"/>
  <c r="AE43" i="234"/>
  <c r="AD43" i="234"/>
  <c r="AC43" i="234"/>
  <c r="AB43" i="234"/>
  <c r="Z43" i="234"/>
  <c r="Y43" i="234"/>
  <c r="X43" i="234"/>
  <c r="W43" i="234"/>
  <c r="V43" i="234"/>
  <c r="U43" i="234"/>
  <c r="T43" i="234"/>
  <c r="S43" i="234"/>
  <c r="Q43" i="234"/>
  <c r="P43" i="234"/>
  <c r="O43" i="234"/>
  <c r="N43" i="234"/>
  <c r="M43" i="234"/>
  <c r="L43" i="234"/>
  <c r="K43" i="234"/>
  <c r="J43" i="234"/>
  <c r="I43" i="234"/>
  <c r="H43" i="234"/>
  <c r="G43" i="234"/>
  <c r="BF28" i="234"/>
  <c r="BE28" i="234"/>
  <c r="BD28" i="234"/>
  <c r="BC28" i="234"/>
  <c r="BB28" i="234"/>
  <c r="BA28" i="234"/>
  <c r="AZ28" i="234"/>
  <c r="AY28" i="234"/>
  <c r="AX28" i="234"/>
  <c r="AW28" i="234"/>
  <c r="AV28" i="234"/>
  <c r="AU28" i="234"/>
  <c r="AT28" i="234"/>
  <c r="AS28" i="234"/>
  <c r="AR28" i="234"/>
  <c r="AQ28" i="234"/>
  <c r="AP28" i="234"/>
  <c r="AO28" i="234"/>
  <c r="AN28" i="234"/>
  <c r="AM28" i="234"/>
  <c r="AL28" i="234"/>
  <c r="AK28" i="234"/>
  <c r="AJ28" i="234"/>
  <c r="AI28" i="234"/>
  <c r="AH28" i="234"/>
  <c r="AG28" i="234"/>
  <c r="AF28" i="234"/>
  <c r="AE28" i="234"/>
  <c r="AD28" i="234"/>
  <c r="AC28" i="234"/>
  <c r="AB28" i="234"/>
  <c r="Y28" i="234"/>
  <c r="X28" i="234"/>
  <c r="W28" i="234"/>
  <c r="V28" i="234"/>
  <c r="U28" i="234"/>
  <c r="T28" i="234"/>
  <c r="S28" i="234"/>
  <c r="Q28" i="234"/>
  <c r="P28" i="234"/>
  <c r="O28" i="234"/>
  <c r="N28" i="234"/>
  <c r="M28" i="234"/>
  <c r="L28" i="234"/>
  <c r="K28" i="234"/>
  <c r="J28" i="234"/>
  <c r="I28" i="234"/>
  <c r="H28" i="234"/>
  <c r="G28" i="234"/>
  <c r="BF27" i="234"/>
  <c r="BE27" i="234"/>
  <c r="BD27" i="234"/>
  <c r="BC27" i="234"/>
  <c r="BB27" i="234"/>
  <c r="BA27" i="234"/>
  <c r="AZ27" i="234"/>
  <c r="AY27" i="234"/>
  <c r="AX27" i="234"/>
  <c r="AW27" i="234"/>
  <c r="AV27" i="234"/>
  <c r="AU27" i="234"/>
  <c r="AT27" i="234"/>
  <c r="AR27" i="234"/>
  <c r="AQ27" i="234"/>
  <c r="AP27" i="234"/>
  <c r="AO27" i="234"/>
  <c r="AN27" i="234"/>
  <c r="AL27" i="234"/>
  <c r="AK27" i="234"/>
  <c r="AJ27" i="234"/>
  <c r="AI27" i="234"/>
  <c r="AH27" i="234"/>
  <c r="AG27" i="234"/>
  <c r="AF27" i="234"/>
  <c r="AE27" i="234"/>
  <c r="AD27" i="234"/>
  <c r="AC27" i="234"/>
  <c r="AB27" i="234"/>
  <c r="Z27" i="234"/>
  <c r="X27" i="234"/>
  <c r="W27" i="234"/>
  <c r="V27" i="234"/>
  <c r="U27" i="234"/>
  <c r="T27" i="234"/>
  <c r="S27" i="234"/>
  <c r="Q27" i="234"/>
  <c r="P27" i="234"/>
  <c r="O27" i="234"/>
  <c r="N27" i="234"/>
  <c r="M27" i="234"/>
  <c r="L27" i="234"/>
  <c r="K27" i="234"/>
  <c r="J27" i="234"/>
  <c r="I27" i="234"/>
  <c r="H27" i="234"/>
  <c r="G27" i="234"/>
  <c r="BF26" i="234"/>
  <c r="BE26" i="234"/>
  <c r="BD26" i="234"/>
  <c r="BC26" i="234"/>
  <c r="BB26" i="234"/>
  <c r="BA26" i="234"/>
  <c r="AZ26" i="234"/>
  <c r="AY26" i="234"/>
  <c r="AX26" i="234"/>
  <c r="AW26" i="234"/>
  <c r="AV26" i="234"/>
  <c r="AU26" i="234"/>
  <c r="AT26" i="234"/>
  <c r="AS26" i="234"/>
  <c r="AR26" i="234"/>
  <c r="AQ26" i="234"/>
  <c r="AP26" i="234"/>
  <c r="AO26" i="234"/>
  <c r="AN26" i="234"/>
  <c r="AM26" i="234"/>
  <c r="AL26" i="234"/>
  <c r="AK26" i="234"/>
  <c r="AJ26" i="234"/>
  <c r="AI26" i="234"/>
  <c r="AH26" i="234"/>
  <c r="AG26" i="234"/>
  <c r="AF26" i="234"/>
  <c r="AE26" i="234"/>
  <c r="AD26" i="234"/>
  <c r="AC26" i="234"/>
  <c r="AB26" i="234"/>
  <c r="Z26" i="234"/>
  <c r="Y26" i="234"/>
  <c r="W26" i="234"/>
  <c r="V26" i="234"/>
  <c r="U26" i="234"/>
  <c r="T26" i="234"/>
  <c r="S26" i="234"/>
  <c r="Q26" i="234"/>
  <c r="P26" i="234"/>
  <c r="O26" i="234"/>
  <c r="N26" i="234"/>
  <c r="M26" i="234"/>
  <c r="L26" i="234"/>
  <c r="K26" i="234"/>
  <c r="J26" i="234"/>
  <c r="I26" i="234"/>
  <c r="H26" i="234"/>
  <c r="G26" i="234"/>
  <c r="BF25" i="234"/>
  <c r="BE25" i="234"/>
  <c r="BD25" i="234"/>
  <c r="BC25" i="234"/>
  <c r="BB25" i="234"/>
  <c r="BA25" i="234"/>
  <c r="AZ25" i="234"/>
  <c r="AY25" i="234"/>
  <c r="AX25" i="234"/>
  <c r="AW25" i="234"/>
  <c r="AV25" i="234"/>
  <c r="AU25" i="234"/>
  <c r="AT25" i="234"/>
  <c r="AS25" i="234"/>
  <c r="AR25" i="234"/>
  <c r="AQ25" i="234"/>
  <c r="AP25" i="234"/>
  <c r="AO25" i="234"/>
  <c r="AN25" i="234"/>
  <c r="AM25" i="234"/>
  <c r="AL25" i="234"/>
  <c r="AK25" i="234"/>
  <c r="AJ25" i="234"/>
  <c r="AI25" i="234"/>
  <c r="AH25" i="234"/>
  <c r="AG25" i="234"/>
  <c r="AF25" i="234"/>
  <c r="AE25" i="234"/>
  <c r="AD25" i="234"/>
  <c r="AC25" i="234"/>
  <c r="AB25" i="234"/>
  <c r="Z25" i="234"/>
  <c r="Y25" i="234"/>
  <c r="X25" i="234"/>
  <c r="V25" i="234"/>
  <c r="U25" i="234"/>
  <c r="T25" i="234"/>
  <c r="S25" i="234"/>
  <c r="Q25" i="234"/>
  <c r="P25" i="234"/>
  <c r="O25" i="234"/>
  <c r="N25" i="234"/>
  <c r="M25" i="234"/>
  <c r="L25" i="234"/>
  <c r="K25" i="234"/>
  <c r="J25" i="234"/>
  <c r="I25" i="234"/>
  <c r="H25" i="234"/>
  <c r="G25" i="234"/>
  <c r="BF24" i="234"/>
  <c r="BE24" i="234"/>
  <c r="BD24" i="234"/>
  <c r="BC24" i="234"/>
  <c r="BB24" i="234"/>
  <c r="BA24" i="234"/>
  <c r="AZ24" i="234"/>
  <c r="AY24" i="234"/>
  <c r="AX24" i="234"/>
  <c r="AW24" i="234"/>
  <c r="AV24" i="234"/>
  <c r="AU24" i="234"/>
  <c r="AT24" i="234"/>
  <c r="AS24" i="234"/>
  <c r="AR24" i="234"/>
  <c r="AQ24" i="234"/>
  <c r="AP24" i="234"/>
  <c r="AO24" i="234"/>
  <c r="AN24" i="234"/>
  <c r="AM24" i="234"/>
  <c r="AL24" i="234"/>
  <c r="AK24" i="234"/>
  <c r="AJ24" i="234"/>
  <c r="AI24" i="234"/>
  <c r="AH24" i="234"/>
  <c r="AG24" i="234"/>
  <c r="AF24" i="234"/>
  <c r="AE24" i="234"/>
  <c r="AD24" i="234"/>
  <c r="AC24" i="234"/>
  <c r="AB24" i="234"/>
  <c r="Z24" i="234"/>
  <c r="Y24" i="234"/>
  <c r="X24" i="234"/>
  <c r="W24" i="234"/>
  <c r="U24" i="234"/>
  <c r="T24" i="234"/>
  <c r="S24" i="234"/>
  <c r="Q24" i="234"/>
  <c r="P24" i="234"/>
  <c r="O24" i="234"/>
  <c r="N24" i="234"/>
  <c r="M24" i="234"/>
  <c r="L24" i="234"/>
  <c r="K24" i="234"/>
  <c r="J24" i="234"/>
  <c r="I24" i="234"/>
  <c r="H24" i="234"/>
  <c r="G24" i="234"/>
  <c r="BF23" i="234"/>
  <c r="BE23" i="234"/>
  <c r="BD23" i="234"/>
  <c r="BC23" i="234"/>
  <c r="BB23" i="234"/>
  <c r="BA23" i="234"/>
  <c r="AZ23" i="234"/>
  <c r="AY23" i="234"/>
  <c r="AX23" i="234"/>
  <c r="AW23" i="234"/>
  <c r="AV23" i="234"/>
  <c r="AU23" i="234"/>
  <c r="AT23" i="234"/>
  <c r="AS23" i="234"/>
  <c r="AR23" i="234"/>
  <c r="AQ23" i="234"/>
  <c r="AP23" i="234"/>
  <c r="AO23" i="234"/>
  <c r="AN23" i="234"/>
  <c r="AM23" i="234"/>
  <c r="AL23" i="234"/>
  <c r="AK23" i="234"/>
  <c r="AJ23" i="234"/>
  <c r="AI23" i="234"/>
  <c r="AH23" i="234"/>
  <c r="AG23" i="234"/>
  <c r="AF23" i="234"/>
  <c r="AE23" i="234"/>
  <c r="AD23" i="234"/>
  <c r="AC23" i="234"/>
  <c r="AB23" i="234"/>
  <c r="Z23" i="234"/>
  <c r="Y23" i="234"/>
  <c r="X23" i="234"/>
  <c r="W23" i="234"/>
  <c r="V23" i="234"/>
  <c r="T23" i="234"/>
  <c r="S23" i="234"/>
  <c r="Q23" i="234"/>
  <c r="P23" i="234"/>
  <c r="O23" i="234"/>
  <c r="N23" i="234"/>
  <c r="M23" i="234"/>
  <c r="L23" i="234"/>
  <c r="K23" i="234"/>
  <c r="J23" i="234"/>
  <c r="I23" i="234"/>
  <c r="H23" i="234"/>
  <c r="G23" i="234"/>
  <c r="BF22" i="234"/>
  <c r="BE22" i="234"/>
  <c r="BD22" i="234"/>
  <c r="BC22" i="234"/>
  <c r="BB22" i="234"/>
  <c r="BA22" i="234"/>
  <c r="AZ22" i="234"/>
  <c r="AY22" i="234"/>
  <c r="AX22" i="234"/>
  <c r="AW22" i="234"/>
  <c r="AV22" i="234"/>
  <c r="AU22" i="234"/>
  <c r="AT22" i="234"/>
  <c r="AS22" i="234"/>
  <c r="AR22" i="234"/>
  <c r="AQ22" i="234"/>
  <c r="AP22" i="234"/>
  <c r="AO22" i="234"/>
  <c r="AN22" i="234"/>
  <c r="AM22" i="234"/>
  <c r="AL22" i="234"/>
  <c r="AJ22" i="234"/>
  <c r="AI22" i="234"/>
  <c r="AH22" i="234"/>
  <c r="AG22" i="234"/>
  <c r="AF22" i="234"/>
  <c r="AE22" i="234"/>
  <c r="AD22" i="234"/>
  <c r="AC22" i="234"/>
  <c r="AB22" i="234"/>
  <c r="Z22" i="234"/>
  <c r="Y22" i="234"/>
  <c r="X22" i="234"/>
  <c r="W22" i="234"/>
  <c r="V22" i="234"/>
  <c r="U22" i="234"/>
  <c r="S22" i="234"/>
  <c r="Q22" i="234"/>
  <c r="P22" i="234"/>
  <c r="O22" i="234"/>
  <c r="N22" i="234"/>
  <c r="M22" i="234"/>
  <c r="L22" i="234"/>
  <c r="K22" i="234"/>
  <c r="J22" i="234"/>
  <c r="I22" i="234"/>
  <c r="H22" i="234"/>
  <c r="G22" i="234"/>
  <c r="BF21" i="234"/>
  <c r="BE21" i="234"/>
  <c r="BD21" i="234"/>
  <c r="BC21" i="234"/>
  <c r="BB21" i="234"/>
  <c r="BA21" i="234"/>
  <c r="AZ21" i="234"/>
  <c r="AY21" i="234"/>
  <c r="AX21" i="234"/>
  <c r="AW21" i="234"/>
  <c r="AV21" i="234"/>
  <c r="AU21" i="234"/>
  <c r="AT21" i="234"/>
  <c r="AS21" i="234"/>
  <c r="AR21" i="234"/>
  <c r="AQ21" i="234"/>
  <c r="AP21" i="234"/>
  <c r="AO21" i="234"/>
  <c r="AN21" i="234"/>
  <c r="AM21" i="234"/>
  <c r="AL21" i="234"/>
  <c r="AK21" i="234"/>
  <c r="AJ21" i="234"/>
  <c r="AI21" i="234"/>
  <c r="AH21" i="234"/>
  <c r="AG21" i="234"/>
  <c r="AF21" i="234"/>
  <c r="AE21" i="234"/>
  <c r="AD21" i="234"/>
  <c r="AC21" i="234"/>
  <c r="AB21" i="234"/>
  <c r="Z21" i="234"/>
  <c r="Y21" i="234"/>
  <c r="X21" i="234"/>
  <c r="W21" i="234"/>
  <c r="V21" i="234"/>
  <c r="U21" i="234"/>
  <c r="T21" i="234"/>
  <c r="Q21" i="234"/>
  <c r="P21" i="234"/>
  <c r="O21" i="234"/>
  <c r="N21" i="234"/>
  <c r="M21" i="234"/>
  <c r="L21" i="234"/>
  <c r="K21" i="234"/>
  <c r="J21" i="234"/>
  <c r="I21" i="234"/>
  <c r="H21" i="234"/>
  <c r="G21" i="234"/>
  <c r="BF19" i="234"/>
  <c r="BE19" i="234"/>
  <c r="BD19" i="234"/>
  <c r="BC19" i="234"/>
  <c r="BB19" i="234"/>
  <c r="BA19" i="234"/>
  <c r="AZ19" i="234"/>
  <c r="AY19" i="234"/>
  <c r="AX19" i="234"/>
  <c r="AW19" i="234"/>
  <c r="AV19" i="234"/>
  <c r="AU19" i="234"/>
  <c r="AS19" i="234"/>
  <c r="AR19" i="234"/>
  <c r="AQ19" i="234"/>
  <c r="AP19" i="234"/>
  <c r="AO19" i="234"/>
  <c r="AN19" i="234"/>
  <c r="AM19" i="234"/>
  <c r="AL19" i="234"/>
  <c r="AK19" i="234"/>
  <c r="AJ19" i="234"/>
  <c r="AI19" i="234"/>
  <c r="AH19" i="234"/>
  <c r="AG19" i="234"/>
  <c r="AF19" i="234"/>
  <c r="AE19" i="234"/>
  <c r="AD19" i="234"/>
  <c r="AC19" i="234"/>
  <c r="AB19" i="234"/>
  <c r="Z19" i="234"/>
  <c r="Y19" i="234"/>
  <c r="X19" i="234"/>
  <c r="W19" i="234"/>
  <c r="V19" i="234"/>
  <c r="T19" i="234"/>
  <c r="S19" i="234"/>
  <c r="P19" i="234"/>
  <c r="O19" i="234"/>
  <c r="N19" i="234"/>
  <c r="M19" i="234"/>
  <c r="L19" i="234"/>
  <c r="K19" i="234"/>
  <c r="J19" i="234"/>
  <c r="I19" i="234"/>
  <c r="H19" i="234"/>
  <c r="G19" i="234"/>
  <c r="BF18" i="234"/>
  <c r="BE18" i="234"/>
  <c r="BD18" i="234"/>
  <c r="BC18" i="234"/>
  <c r="BB18" i="234"/>
  <c r="BA18" i="234"/>
  <c r="AZ18" i="234"/>
  <c r="AY18" i="234"/>
  <c r="AX18" i="234"/>
  <c r="AW18" i="234"/>
  <c r="AV18" i="234"/>
  <c r="AU18" i="234"/>
  <c r="AT18" i="234"/>
  <c r="AS18" i="234"/>
  <c r="AR18" i="234"/>
  <c r="AQ18" i="234"/>
  <c r="AP18" i="234"/>
  <c r="AO18" i="234"/>
  <c r="AN18" i="234"/>
  <c r="AM18" i="234"/>
  <c r="AL18" i="234"/>
  <c r="AK18" i="234"/>
  <c r="AJ18" i="234"/>
  <c r="AI18" i="234"/>
  <c r="AH18" i="234"/>
  <c r="AG18" i="234"/>
  <c r="AF18" i="234"/>
  <c r="AE18" i="234"/>
  <c r="AD18" i="234"/>
  <c r="AC18" i="234"/>
  <c r="AB18" i="234"/>
  <c r="Z18" i="234"/>
  <c r="Y18" i="234"/>
  <c r="X18" i="234"/>
  <c r="W18" i="234"/>
  <c r="V18" i="234"/>
  <c r="U18" i="234"/>
  <c r="T18" i="234"/>
  <c r="S18" i="234"/>
  <c r="Q18" i="234"/>
  <c r="O18" i="234"/>
  <c r="N18" i="234"/>
  <c r="M18" i="234"/>
  <c r="L18" i="234"/>
  <c r="K18" i="234"/>
  <c r="J18" i="234"/>
  <c r="I18" i="234"/>
  <c r="H18" i="234"/>
  <c r="G18" i="234"/>
  <c r="BF17" i="234"/>
  <c r="BE17" i="234"/>
  <c r="BD17" i="234"/>
  <c r="BC17" i="234"/>
  <c r="BB17" i="234"/>
  <c r="AY17" i="234"/>
  <c r="AW17" i="234"/>
  <c r="AV17" i="234"/>
  <c r="AU17" i="234"/>
  <c r="AO17" i="234"/>
  <c r="AL17" i="234"/>
  <c r="AH17" i="234"/>
  <c r="AG17" i="234"/>
  <c r="AC17" i="234"/>
  <c r="Z17" i="234"/>
  <c r="V17" i="234"/>
  <c r="T17" i="234"/>
  <c r="Q17" i="234"/>
  <c r="P17" i="234"/>
  <c r="N17" i="234"/>
  <c r="M17" i="234"/>
  <c r="L17" i="234"/>
  <c r="J17" i="234"/>
  <c r="I17" i="234"/>
  <c r="H17" i="234"/>
  <c r="G17" i="234"/>
  <c r="BF16" i="234"/>
  <c r="BE16" i="234"/>
  <c r="BC16" i="234"/>
  <c r="BB16" i="234"/>
  <c r="BA16" i="234"/>
  <c r="AV16" i="234"/>
  <c r="AU16" i="234"/>
  <c r="AO16" i="234"/>
  <c r="AN16" i="234"/>
  <c r="AM16" i="234"/>
  <c r="AH16" i="234"/>
  <c r="AG16" i="234"/>
  <c r="AC16" i="234"/>
  <c r="V16" i="234"/>
  <c r="T16" i="234"/>
  <c r="P16" i="234"/>
  <c r="O16" i="234"/>
  <c r="M16" i="234"/>
  <c r="J16" i="234"/>
  <c r="I16" i="234"/>
  <c r="H16" i="234"/>
  <c r="G16" i="234"/>
  <c r="BF15" i="234"/>
  <c r="BE15" i="234"/>
  <c r="BD15" i="234"/>
  <c r="BC15" i="234"/>
  <c r="BB15" i="234"/>
  <c r="BA15" i="234"/>
  <c r="AZ15" i="234"/>
  <c r="AY15" i="234"/>
  <c r="AX15" i="234"/>
  <c r="AW15" i="234"/>
  <c r="AV15" i="234"/>
  <c r="AU15" i="234"/>
  <c r="AT15" i="234"/>
  <c r="AS15" i="234"/>
  <c r="AR15" i="234"/>
  <c r="AQ15" i="234"/>
  <c r="AP15" i="234"/>
  <c r="AO15" i="234"/>
  <c r="AN15" i="234"/>
  <c r="AM15" i="234"/>
  <c r="AL15" i="234"/>
  <c r="AK15" i="234"/>
  <c r="AJ15" i="234"/>
  <c r="AI15" i="234"/>
  <c r="AH15" i="234"/>
  <c r="AG15" i="234"/>
  <c r="AF15" i="234"/>
  <c r="AE15" i="234"/>
  <c r="AD15" i="234"/>
  <c r="AC15" i="234"/>
  <c r="AB15" i="234"/>
  <c r="Z15" i="234"/>
  <c r="Y15" i="234"/>
  <c r="W15" i="234"/>
  <c r="V15" i="234"/>
  <c r="U15" i="234"/>
  <c r="T15" i="234"/>
  <c r="S15" i="234"/>
  <c r="Q15" i="234"/>
  <c r="P15" i="234"/>
  <c r="O15" i="234"/>
  <c r="N15" i="234"/>
  <c r="L15" i="234"/>
  <c r="K15" i="234"/>
  <c r="J15" i="234"/>
  <c r="I15" i="234"/>
  <c r="H15" i="234"/>
  <c r="G15" i="234"/>
  <c r="BF14" i="234"/>
  <c r="BE14" i="234"/>
  <c r="BD14" i="234"/>
  <c r="BC14" i="234"/>
  <c r="BB14" i="234"/>
  <c r="BA14" i="234"/>
  <c r="AZ14" i="234"/>
  <c r="AY14" i="234"/>
  <c r="AX14" i="234"/>
  <c r="AW14" i="234"/>
  <c r="AV14" i="234"/>
  <c r="AU14" i="234"/>
  <c r="AT14" i="234"/>
  <c r="AS14" i="234"/>
  <c r="AR14" i="234"/>
  <c r="AQ14" i="234"/>
  <c r="AP14" i="234"/>
  <c r="AO14" i="234"/>
  <c r="AN14" i="234"/>
  <c r="AM14" i="234"/>
  <c r="AL14" i="234"/>
  <c r="AJ14" i="234"/>
  <c r="AI14" i="234"/>
  <c r="AH14" i="234"/>
  <c r="AG14" i="234"/>
  <c r="AF14" i="234"/>
  <c r="AE14" i="234"/>
  <c r="AC14" i="234"/>
  <c r="AB14" i="234"/>
  <c r="Z14" i="234"/>
  <c r="Y14" i="234"/>
  <c r="X14" i="234"/>
  <c r="W14" i="234"/>
  <c r="V14" i="234"/>
  <c r="U14" i="234"/>
  <c r="T14" i="234"/>
  <c r="Q14" i="234"/>
  <c r="P14" i="234"/>
  <c r="O14" i="234"/>
  <c r="M14" i="234"/>
  <c r="J14" i="234"/>
  <c r="I14" i="234"/>
  <c r="H14" i="234"/>
  <c r="G14" i="234"/>
  <c r="BF13" i="234"/>
  <c r="BE13" i="234"/>
  <c r="BD13" i="234"/>
  <c r="BC13" i="234"/>
  <c r="AV13" i="234"/>
  <c r="AU13" i="234"/>
  <c r="AO13" i="234"/>
  <c r="AH13" i="234"/>
  <c r="AG13" i="234"/>
  <c r="AD13" i="234"/>
  <c r="AC13" i="234"/>
  <c r="V13" i="234"/>
  <c r="P13" i="234"/>
  <c r="O13" i="234"/>
  <c r="M13" i="234"/>
  <c r="J13" i="234"/>
  <c r="I13" i="234"/>
  <c r="H13" i="234"/>
  <c r="G13" i="234"/>
  <c r="BF12" i="234"/>
  <c r="BE12" i="234"/>
  <c r="BC12" i="234"/>
  <c r="AV12" i="234"/>
  <c r="AU12" i="234"/>
  <c r="AO12" i="234"/>
  <c r="AH12" i="234"/>
  <c r="AG12" i="234"/>
  <c r="AC12" i="234"/>
  <c r="Z12" i="234"/>
  <c r="V12" i="234"/>
  <c r="P12" i="234"/>
  <c r="N12" i="234"/>
  <c r="M12" i="234"/>
  <c r="L12" i="234"/>
  <c r="I12" i="234"/>
  <c r="H12" i="234"/>
  <c r="G12" i="234"/>
  <c r="BF11" i="234"/>
  <c r="BE11" i="234"/>
  <c r="BD11" i="234"/>
  <c r="BC11" i="234"/>
  <c r="BB11" i="234"/>
  <c r="BA11" i="234"/>
  <c r="AZ11" i="234"/>
  <c r="AY11" i="234"/>
  <c r="AX11" i="234"/>
  <c r="AW11" i="234"/>
  <c r="AV11" i="234"/>
  <c r="AU11" i="234"/>
  <c r="AT11" i="234"/>
  <c r="AS11" i="234"/>
  <c r="AR11" i="234"/>
  <c r="AQ11" i="234"/>
  <c r="AP11" i="234"/>
  <c r="AO11" i="234"/>
  <c r="AN11" i="234"/>
  <c r="AM11" i="234"/>
  <c r="AL11" i="234"/>
  <c r="AK11" i="234"/>
  <c r="AJ11" i="234"/>
  <c r="AI11" i="234"/>
  <c r="AH11" i="234"/>
  <c r="AG11" i="234"/>
  <c r="AF11" i="234"/>
  <c r="AE11" i="234"/>
  <c r="AD11" i="234"/>
  <c r="AC11" i="234"/>
  <c r="AB11" i="234"/>
  <c r="Z11" i="234"/>
  <c r="Y11" i="234"/>
  <c r="X11" i="234"/>
  <c r="W11" i="234"/>
  <c r="V11" i="234"/>
  <c r="U11" i="234"/>
  <c r="T11" i="234"/>
  <c r="S11" i="234"/>
  <c r="Q11" i="234"/>
  <c r="P11" i="234"/>
  <c r="O11" i="234"/>
  <c r="N11" i="234"/>
  <c r="M11" i="234"/>
  <c r="L11" i="234"/>
  <c r="K11" i="234"/>
  <c r="J11" i="234"/>
  <c r="H11" i="234"/>
  <c r="G11" i="234"/>
  <c r="BF10" i="234"/>
  <c r="BE10" i="234"/>
  <c r="BD10" i="234"/>
  <c r="BC10" i="234"/>
  <c r="AV10" i="234"/>
  <c r="AU10" i="234"/>
  <c r="AT10" i="234"/>
  <c r="AP10" i="234"/>
  <c r="AO10" i="234"/>
  <c r="AL10" i="234"/>
  <c r="AH10" i="234"/>
  <c r="AG10" i="234"/>
  <c r="AD10" i="234"/>
  <c r="AC10" i="234"/>
  <c r="Z10" i="234"/>
  <c r="V10" i="234"/>
  <c r="T10" i="234"/>
  <c r="S10" i="234"/>
  <c r="P10" i="234"/>
  <c r="N10" i="234"/>
  <c r="M10" i="234"/>
  <c r="L10" i="234"/>
  <c r="I10" i="234"/>
  <c r="G10" i="234"/>
  <c r="BF9" i="234"/>
  <c r="BE9" i="234"/>
  <c r="BD9" i="234"/>
  <c r="BC9" i="234"/>
  <c r="AY9" i="234"/>
  <c r="AV9" i="234"/>
  <c r="AU9" i="234"/>
  <c r="AO9" i="234"/>
  <c r="AL9" i="234"/>
  <c r="AH9" i="234"/>
  <c r="AG9" i="234"/>
  <c r="AC9" i="234"/>
  <c r="Z9" i="234"/>
  <c r="V9" i="234"/>
  <c r="P9" i="234"/>
  <c r="N9" i="234"/>
  <c r="M9" i="234"/>
  <c r="L9" i="234"/>
  <c r="I9" i="234"/>
  <c r="H9" i="234"/>
  <c r="BF5" i="234"/>
  <c r="BE5" i="234"/>
  <c r="BD5" i="234"/>
  <c r="BC5" i="234"/>
  <c r="BB5" i="234"/>
  <c r="BA5" i="234"/>
  <c r="AZ5" i="234"/>
  <c r="AY5" i="234"/>
  <c r="AX5" i="234"/>
  <c r="AW5" i="234"/>
  <c r="AV5" i="234"/>
  <c r="AU5" i="234"/>
  <c r="AT5" i="234"/>
  <c r="AS5" i="234"/>
  <c r="AR5" i="234"/>
  <c r="AQ5" i="234"/>
  <c r="AP5" i="234"/>
  <c r="AO5" i="234"/>
  <c r="AN5" i="234"/>
  <c r="AM5" i="234"/>
  <c r="AL5" i="234"/>
  <c r="AK5" i="234"/>
  <c r="AJ5" i="234"/>
  <c r="AI5" i="234"/>
  <c r="AH5" i="234"/>
  <c r="AG5" i="234"/>
  <c r="AF5" i="234"/>
  <c r="AE5" i="234"/>
  <c r="AD5" i="234"/>
  <c r="AC5" i="234"/>
  <c r="AB5" i="234"/>
  <c r="AA5" i="234"/>
  <c r="Z5" i="234"/>
  <c r="Y5" i="234"/>
  <c r="X5" i="234"/>
  <c r="W5" i="234"/>
  <c r="V5" i="234"/>
  <c r="U5" i="234"/>
  <c r="T5" i="234"/>
  <c r="S5" i="234"/>
  <c r="R5" i="234"/>
  <c r="Q5" i="234"/>
  <c r="P5" i="234"/>
  <c r="O5" i="234"/>
  <c r="N5" i="234"/>
  <c r="M5" i="234"/>
  <c r="L5" i="234"/>
  <c r="K5" i="234"/>
  <c r="J5" i="234"/>
  <c r="I5" i="234"/>
  <c r="H5" i="234"/>
  <c r="G5" i="234"/>
  <c r="F5" i="234"/>
  <c r="E5" i="234"/>
  <c r="AJ36" i="223"/>
  <c r="Q16" i="234"/>
  <c r="AW10" i="234"/>
  <c r="BA12" i="234"/>
  <c r="E265" i="3"/>
  <c r="W16" i="234" s="1"/>
  <c r="E266" i="3"/>
  <c r="E267" i="3"/>
  <c r="E260" i="3"/>
  <c r="E261" i="3"/>
  <c r="E262" i="3"/>
  <c r="W10" i="234" s="1"/>
  <c r="E263" i="3"/>
  <c r="W46" i="223"/>
  <c r="E242" i="3"/>
  <c r="U11" i="223"/>
  <c r="E244" i="3"/>
  <c r="E1132" i="3"/>
  <c r="AS38" i="234" s="1"/>
  <c r="D39" i="200"/>
  <c r="D32" i="188"/>
  <c r="D10" i="188"/>
  <c r="D38" i="192"/>
  <c r="D35" i="188"/>
  <c r="D39" i="182"/>
  <c r="D39" i="178"/>
  <c r="D41" i="183"/>
  <c r="D32" i="187"/>
  <c r="D31" i="182"/>
  <c r="D41" i="192"/>
  <c r="M43" i="214"/>
  <c r="D32" i="185"/>
  <c r="D34" i="188"/>
  <c r="D39" i="191"/>
  <c r="D9" i="194"/>
  <c r="D9" i="197"/>
  <c r="D9" i="198"/>
  <c r="D10" i="183"/>
  <c r="D10" i="184"/>
  <c r="P13" i="214"/>
  <c r="L14" i="214"/>
  <c r="D22" i="185"/>
  <c r="S22" i="214"/>
  <c r="D24" i="200"/>
  <c r="D29" i="206"/>
  <c r="D30" i="197"/>
  <c r="D31" i="198"/>
  <c r="D31" i="200"/>
  <c r="D31" i="202"/>
  <c r="D32" i="196"/>
  <c r="D33" i="191"/>
  <c r="D33" i="195"/>
  <c r="D33" i="196"/>
  <c r="D33" i="198"/>
  <c r="D34" i="196"/>
  <c r="D36" i="193"/>
  <c r="D36" i="197"/>
  <c r="D37" i="182"/>
  <c r="D37" i="196"/>
  <c r="D37" i="198"/>
  <c r="D38" i="193"/>
  <c r="D38" i="198"/>
  <c r="D38" i="199"/>
  <c r="D39" i="194"/>
  <c r="D39" i="198"/>
  <c r="D39" i="202"/>
  <c r="K31" i="214"/>
  <c r="P32" i="214"/>
  <c r="D48" i="174"/>
  <c r="S34" i="214"/>
  <c r="I36" i="214"/>
  <c r="P36" i="214"/>
  <c r="P40" i="214"/>
  <c r="K41" i="214"/>
  <c r="D55" i="198"/>
  <c r="E42" i="214"/>
  <c r="D56" i="185"/>
  <c r="R43" i="214"/>
  <c r="H44" i="214"/>
  <c r="D58" i="185"/>
  <c r="AY11" i="223"/>
  <c r="E436" i="3"/>
  <c r="E1439" i="3"/>
  <c r="E1031" i="3"/>
  <c r="E1032" i="3"/>
  <c r="AN37" i="223"/>
  <c r="E1033" i="3"/>
  <c r="E1034" i="3"/>
  <c r="E1035" i="3"/>
  <c r="E1036" i="3"/>
  <c r="AN51" i="223"/>
  <c r="AD13" i="223"/>
  <c r="AD15" i="223"/>
  <c r="E238" i="3"/>
  <c r="S8" i="223"/>
  <c r="E214" i="3"/>
  <c r="E259" i="3"/>
  <c r="E264" i="3"/>
  <c r="E1464" i="3"/>
  <c r="E1506" i="3"/>
  <c r="S46" i="234"/>
  <c r="H46" i="216"/>
  <c r="F46" i="214"/>
  <c r="I46" i="216"/>
  <c r="J46" i="216"/>
  <c r="J46" i="214"/>
  <c r="N46" i="216"/>
  <c r="N46" i="214"/>
  <c r="J47" i="216"/>
  <c r="J47" i="214"/>
  <c r="N47" i="216"/>
  <c r="M47" i="214"/>
  <c r="K48" i="216"/>
  <c r="M48" i="216"/>
  <c r="BG63" i="174"/>
  <c r="BH63" i="174"/>
  <c r="BI63" i="174"/>
  <c r="BE59" i="223"/>
  <c r="BD59" i="223"/>
  <c r="BC59" i="223"/>
  <c r="BA59" i="223"/>
  <c r="AW59" i="223"/>
  <c r="AV59" i="223"/>
  <c r="AP59" i="223"/>
  <c r="AO59" i="223"/>
  <c r="AN59" i="223"/>
  <c r="AH59" i="223"/>
  <c r="AG59" i="223"/>
  <c r="AC59" i="223"/>
  <c r="Z59" i="223"/>
  <c r="V59" i="223"/>
  <c r="T59" i="223"/>
  <c r="P59" i="223"/>
  <c r="M59" i="223"/>
  <c r="I59" i="223"/>
  <c r="G59" i="223"/>
  <c r="BF58" i="223"/>
  <c r="BD58" i="223"/>
  <c r="BC58" i="223"/>
  <c r="BB58" i="223"/>
  <c r="BA58" i="223"/>
  <c r="AZ58" i="223"/>
  <c r="AY58" i="223"/>
  <c r="AX58" i="223"/>
  <c r="AW58" i="223"/>
  <c r="AV58" i="223"/>
  <c r="AU58" i="223"/>
  <c r="AT58" i="223"/>
  <c r="AS58" i="223"/>
  <c r="AR58" i="223"/>
  <c r="AQ58" i="223"/>
  <c r="AP58" i="223"/>
  <c r="AO58" i="223"/>
  <c r="AN58" i="223"/>
  <c r="AM58" i="223"/>
  <c r="AL58" i="223"/>
  <c r="AK58" i="223"/>
  <c r="AJ58" i="223"/>
  <c r="AI58" i="223"/>
  <c r="AH58" i="223"/>
  <c r="AG58" i="223"/>
  <c r="AF58" i="223"/>
  <c r="AE58" i="223"/>
  <c r="AD58" i="223"/>
  <c r="AC58" i="223"/>
  <c r="AB58" i="223"/>
  <c r="Z58" i="223"/>
  <c r="Y58" i="223"/>
  <c r="W58" i="223"/>
  <c r="V58" i="223"/>
  <c r="U58" i="223"/>
  <c r="T58" i="223"/>
  <c r="S58" i="223"/>
  <c r="Q58" i="223"/>
  <c r="P58" i="223"/>
  <c r="O58" i="223"/>
  <c r="N58" i="223"/>
  <c r="M58" i="223"/>
  <c r="L58" i="223"/>
  <c r="K58" i="223"/>
  <c r="J58" i="223"/>
  <c r="I58" i="223"/>
  <c r="H58" i="223"/>
  <c r="G58" i="223"/>
  <c r="BF57" i="223"/>
  <c r="BE57" i="223"/>
  <c r="BC57" i="223"/>
  <c r="BB57" i="223"/>
  <c r="BA57" i="223"/>
  <c r="AZ57" i="223"/>
  <c r="AY57" i="223"/>
  <c r="AX57" i="223"/>
  <c r="AW57" i="223"/>
  <c r="AV57" i="223"/>
  <c r="AU57" i="223"/>
  <c r="AT57" i="223"/>
  <c r="AS57" i="223"/>
  <c r="AQ57" i="223"/>
  <c r="AP57" i="223"/>
  <c r="AO57" i="223"/>
  <c r="AL57" i="223"/>
  <c r="AK57" i="223"/>
  <c r="AJ57" i="223"/>
  <c r="AH57" i="223"/>
  <c r="AG57" i="223"/>
  <c r="AF57" i="223"/>
  <c r="AE57" i="223"/>
  <c r="AD57" i="223"/>
  <c r="AC57" i="223"/>
  <c r="AB57" i="223"/>
  <c r="Z57" i="223"/>
  <c r="Y57" i="223"/>
  <c r="W57" i="223"/>
  <c r="V57" i="223"/>
  <c r="T57" i="223"/>
  <c r="P57" i="223"/>
  <c r="N57" i="223"/>
  <c r="M57" i="223"/>
  <c r="L57" i="223"/>
  <c r="J57" i="223"/>
  <c r="I57" i="223"/>
  <c r="H57" i="223"/>
  <c r="G57" i="223"/>
  <c r="BF56" i="223"/>
  <c r="BE56" i="223"/>
  <c r="BD56" i="223"/>
  <c r="BB56" i="223"/>
  <c r="AZ56" i="223"/>
  <c r="AY56" i="223"/>
  <c r="AX56" i="223"/>
  <c r="AW56" i="223"/>
  <c r="AV56" i="223"/>
  <c r="AU56" i="223"/>
  <c r="AT56" i="223"/>
  <c r="AS56" i="223"/>
  <c r="AQ56" i="223"/>
  <c r="AP56" i="223"/>
  <c r="AM56" i="223"/>
  <c r="AL56" i="223"/>
  <c r="AH56" i="223"/>
  <c r="AG56" i="223"/>
  <c r="AF56" i="223"/>
  <c r="AE56" i="223"/>
  <c r="AD56" i="223"/>
  <c r="AC56" i="223"/>
  <c r="AB56" i="223"/>
  <c r="Z56" i="223"/>
  <c r="Y56" i="223"/>
  <c r="W56" i="223"/>
  <c r="V56" i="223"/>
  <c r="T56" i="223"/>
  <c r="S56" i="223"/>
  <c r="Q56" i="223"/>
  <c r="P56" i="223"/>
  <c r="O56" i="223"/>
  <c r="N56" i="223"/>
  <c r="M56" i="223"/>
  <c r="L56" i="223"/>
  <c r="K56" i="223"/>
  <c r="J56" i="223"/>
  <c r="I56" i="223"/>
  <c r="H56" i="223"/>
  <c r="G56" i="223"/>
  <c r="BF55" i="223"/>
  <c r="BE55" i="223"/>
  <c r="BD55" i="223"/>
  <c r="BC55" i="223"/>
  <c r="BA55" i="223"/>
  <c r="AZ55" i="223"/>
  <c r="AY55" i="223"/>
  <c r="AX55" i="223"/>
  <c r="AW55" i="223"/>
  <c r="AV55" i="223"/>
  <c r="AU55" i="223"/>
  <c r="AT55" i="223"/>
  <c r="AS55" i="223"/>
  <c r="AR55" i="223"/>
  <c r="AQ55" i="223"/>
  <c r="AP55" i="223"/>
  <c r="AO55" i="223"/>
  <c r="AN55" i="223"/>
  <c r="AM55" i="223"/>
  <c r="AL55" i="223"/>
  <c r="AK55" i="223"/>
  <c r="AJ55" i="223"/>
  <c r="AI55" i="223"/>
  <c r="AH55" i="223"/>
  <c r="AG55" i="223"/>
  <c r="AF55" i="223"/>
  <c r="AE55" i="223"/>
  <c r="AD55" i="223"/>
  <c r="AC55" i="223"/>
  <c r="AB55" i="223"/>
  <c r="Z55" i="223"/>
  <c r="Y55" i="223"/>
  <c r="X55" i="223"/>
  <c r="W55" i="223"/>
  <c r="V55" i="223"/>
  <c r="U55" i="223"/>
  <c r="T55" i="223"/>
  <c r="S55" i="223"/>
  <c r="Q55" i="223"/>
  <c r="P55" i="223"/>
  <c r="O55" i="223"/>
  <c r="N55" i="223"/>
  <c r="M55" i="223"/>
  <c r="L55" i="223"/>
  <c r="K55" i="223"/>
  <c r="J55" i="223"/>
  <c r="I55" i="223"/>
  <c r="H55" i="223"/>
  <c r="G55" i="223"/>
  <c r="BF54" i="223"/>
  <c r="BE54" i="223"/>
  <c r="BD54" i="223"/>
  <c r="BC54" i="223"/>
  <c r="BB54" i="223"/>
  <c r="AZ54" i="223"/>
  <c r="AY54" i="223"/>
  <c r="AX54" i="223"/>
  <c r="AW54" i="223"/>
  <c r="AV54" i="223"/>
  <c r="AU54" i="223"/>
  <c r="AT54" i="223"/>
  <c r="AS54" i="223"/>
  <c r="AR54" i="223"/>
  <c r="AQ54" i="223"/>
  <c r="AP54" i="223"/>
  <c r="AO54" i="223"/>
  <c r="AN54" i="223"/>
  <c r="AM54" i="223"/>
  <c r="AL54" i="223"/>
  <c r="AK54" i="223"/>
  <c r="AJ54" i="223"/>
  <c r="AI54" i="223"/>
  <c r="AH54" i="223"/>
  <c r="AG54" i="223"/>
  <c r="AF54" i="223"/>
  <c r="AE54" i="223"/>
  <c r="AD54" i="223"/>
  <c r="AC54" i="223"/>
  <c r="AB54" i="223"/>
  <c r="Z54" i="223"/>
  <c r="Y54" i="223"/>
  <c r="X54" i="223"/>
  <c r="W54" i="223"/>
  <c r="V54" i="223"/>
  <c r="U54" i="223"/>
  <c r="T54" i="223"/>
  <c r="S54" i="223"/>
  <c r="Q54" i="223"/>
  <c r="P54" i="223"/>
  <c r="O54" i="223"/>
  <c r="N54" i="223"/>
  <c r="M54" i="223"/>
  <c r="L54" i="223"/>
  <c r="K54" i="223"/>
  <c r="J54" i="223"/>
  <c r="I54" i="223"/>
  <c r="H54" i="223"/>
  <c r="G54" i="223"/>
  <c r="BF53" i="223"/>
  <c r="BE53" i="223"/>
  <c r="BD53" i="223"/>
  <c r="BC53" i="223"/>
  <c r="BB53" i="223"/>
  <c r="BA53" i="223"/>
  <c r="AY53" i="223"/>
  <c r="AX53" i="223"/>
  <c r="AW53" i="223"/>
  <c r="AV53" i="223"/>
  <c r="AU53" i="223"/>
  <c r="AT53" i="223"/>
  <c r="AS53" i="223"/>
  <c r="AR53" i="223"/>
  <c r="AQ53" i="223"/>
  <c r="AP53" i="223"/>
  <c r="AO53" i="223"/>
  <c r="AN53" i="223"/>
  <c r="AM53" i="223"/>
  <c r="AL53" i="223"/>
  <c r="AJ53" i="223"/>
  <c r="AH53" i="223"/>
  <c r="AG53" i="223"/>
  <c r="AF53" i="223"/>
  <c r="AC53" i="223"/>
  <c r="AB53" i="223"/>
  <c r="Z53" i="223"/>
  <c r="Y53" i="223"/>
  <c r="X53" i="223"/>
  <c r="W53" i="223"/>
  <c r="V53" i="223"/>
  <c r="U53" i="223"/>
  <c r="T53" i="223"/>
  <c r="S53" i="223"/>
  <c r="Q53" i="223"/>
  <c r="P53" i="223"/>
  <c r="O53" i="223"/>
  <c r="N53" i="223"/>
  <c r="M53" i="223"/>
  <c r="L53" i="223"/>
  <c r="K53" i="223"/>
  <c r="J53" i="223"/>
  <c r="I53" i="223"/>
  <c r="H53" i="223"/>
  <c r="G53" i="223"/>
  <c r="BF52" i="223"/>
  <c r="BE52" i="223"/>
  <c r="BD52" i="223"/>
  <c r="BC52" i="223"/>
  <c r="BB52" i="223"/>
  <c r="BA52" i="223"/>
  <c r="AZ52" i="223"/>
  <c r="AX52" i="223"/>
  <c r="AW52" i="223"/>
  <c r="AV52" i="223"/>
  <c r="AU52" i="223"/>
  <c r="AT52" i="223"/>
  <c r="AS52" i="223"/>
  <c r="AR52" i="223"/>
  <c r="AQ52" i="223"/>
  <c r="AP52" i="223"/>
  <c r="AO52" i="223"/>
  <c r="AN52" i="223"/>
  <c r="AM52" i="223"/>
  <c r="AL52" i="223"/>
  <c r="AK52" i="223"/>
  <c r="AJ52" i="223"/>
  <c r="AI52" i="223"/>
  <c r="AH52" i="223"/>
  <c r="AG52" i="223"/>
  <c r="AF52" i="223"/>
  <c r="AE52" i="223"/>
  <c r="AD52" i="223"/>
  <c r="AC52" i="223"/>
  <c r="AB52" i="223"/>
  <c r="Z52" i="223"/>
  <c r="Y52" i="223"/>
  <c r="X52" i="223"/>
  <c r="W52" i="223"/>
  <c r="V52" i="223"/>
  <c r="U52" i="223"/>
  <c r="T52" i="223"/>
  <c r="S52" i="223"/>
  <c r="Q52" i="223"/>
  <c r="P52" i="223"/>
  <c r="O52" i="223"/>
  <c r="N52" i="223"/>
  <c r="M52" i="223"/>
  <c r="L52" i="223"/>
  <c r="K52" i="223"/>
  <c r="J52" i="223"/>
  <c r="I52" i="223"/>
  <c r="H52" i="223"/>
  <c r="G52" i="223"/>
  <c r="BF51" i="223"/>
  <c r="BE51" i="223"/>
  <c r="BD51" i="223"/>
  <c r="BC51" i="223"/>
  <c r="BB51" i="223"/>
  <c r="AZ51" i="223"/>
  <c r="AY51" i="223"/>
  <c r="AW51" i="223"/>
  <c r="AV51" i="223"/>
  <c r="AU51" i="223"/>
  <c r="AT51" i="223"/>
  <c r="AS51" i="223"/>
  <c r="AR51" i="223"/>
  <c r="AQ51" i="223"/>
  <c r="AP51" i="223"/>
  <c r="AO51" i="223"/>
  <c r="AM51" i="223"/>
  <c r="AL51" i="223"/>
  <c r="AK51" i="223"/>
  <c r="AJ51" i="223"/>
  <c r="AH51" i="223"/>
  <c r="AG51" i="223"/>
  <c r="AF51" i="223"/>
  <c r="AE51" i="223"/>
  <c r="AD51" i="223"/>
  <c r="AC51" i="223"/>
  <c r="AB51" i="223"/>
  <c r="Z51" i="223"/>
  <c r="Y51" i="223"/>
  <c r="X51" i="223"/>
  <c r="W51" i="223"/>
  <c r="V51" i="223"/>
  <c r="T51" i="223"/>
  <c r="S51" i="223"/>
  <c r="Q51" i="223"/>
  <c r="P51" i="223"/>
  <c r="O51" i="223"/>
  <c r="N51" i="223"/>
  <c r="M51" i="223"/>
  <c r="L51" i="223"/>
  <c r="K51" i="223"/>
  <c r="J51" i="223"/>
  <c r="I51" i="223"/>
  <c r="H51" i="223"/>
  <c r="G51" i="223"/>
  <c r="BF50" i="223"/>
  <c r="BE50" i="223"/>
  <c r="BD50" i="223"/>
  <c r="BC50" i="223"/>
  <c r="BB50" i="223"/>
  <c r="BA50" i="223"/>
  <c r="AZ50" i="223"/>
  <c r="AY50" i="223"/>
  <c r="AX50" i="223"/>
  <c r="AV50" i="223"/>
  <c r="AU50" i="223"/>
  <c r="AT50" i="223"/>
  <c r="AS50" i="223"/>
  <c r="AR50" i="223"/>
  <c r="AQ50" i="223"/>
  <c r="AP50" i="223"/>
  <c r="AO50" i="223"/>
  <c r="AN50" i="223"/>
  <c r="AM50" i="223"/>
  <c r="AL50" i="223"/>
  <c r="AK50" i="223"/>
  <c r="AJ50" i="223"/>
  <c r="AI50" i="223"/>
  <c r="AH50" i="223"/>
  <c r="AG50" i="223"/>
  <c r="AF50" i="223"/>
  <c r="AE50" i="223"/>
  <c r="AD50" i="223"/>
  <c r="AC50" i="223"/>
  <c r="AB50" i="223"/>
  <c r="Z50" i="223"/>
  <c r="Y50" i="223"/>
  <c r="X50" i="223"/>
  <c r="W50" i="223"/>
  <c r="V50" i="223"/>
  <c r="U50" i="223"/>
  <c r="T50" i="223"/>
  <c r="S50" i="223"/>
  <c r="Q50" i="223"/>
  <c r="P50" i="223"/>
  <c r="O50" i="223"/>
  <c r="N50" i="223"/>
  <c r="M50" i="223"/>
  <c r="L50" i="223"/>
  <c r="K50" i="223"/>
  <c r="J50" i="223"/>
  <c r="I50" i="223"/>
  <c r="H50" i="223"/>
  <c r="G50" i="223"/>
  <c r="BF49" i="223"/>
  <c r="BE49" i="223"/>
  <c r="BD49" i="223"/>
  <c r="BC49" i="223"/>
  <c r="BB49" i="223"/>
  <c r="BA49" i="223"/>
  <c r="AZ49" i="223"/>
  <c r="AY49" i="223"/>
  <c r="AX49" i="223"/>
  <c r="AW49" i="223"/>
  <c r="AU49" i="223"/>
  <c r="AT49" i="223"/>
  <c r="AS49" i="223"/>
  <c r="AR49" i="223"/>
  <c r="AQ49" i="223"/>
  <c r="AP49" i="223"/>
  <c r="AO49" i="223"/>
  <c r="AN49" i="223"/>
  <c r="AM49" i="223"/>
  <c r="AL49" i="223"/>
  <c r="AK49" i="223"/>
  <c r="AJ49" i="223"/>
  <c r="AI49" i="223"/>
  <c r="AH49" i="223"/>
  <c r="AG49" i="223"/>
  <c r="AF49" i="223"/>
  <c r="AE49" i="223"/>
  <c r="AD49" i="223"/>
  <c r="AC49" i="223"/>
  <c r="AB49" i="223"/>
  <c r="Z49" i="223"/>
  <c r="Y49" i="223"/>
  <c r="X49" i="223"/>
  <c r="W49" i="223"/>
  <c r="V49" i="223"/>
  <c r="U49" i="223"/>
  <c r="T49" i="223"/>
  <c r="S49" i="223"/>
  <c r="Q49" i="223"/>
  <c r="P49" i="223"/>
  <c r="O49" i="223"/>
  <c r="N49" i="223"/>
  <c r="M49" i="223"/>
  <c r="L49" i="223"/>
  <c r="K49" i="223"/>
  <c r="J49" i="223"/>
  <c r="I49" i="223"/>
  <c r="H49" i="223"/>
  <c r="G49" i="223"/>
  <c r="BF48" i="223"/>
  <c r="BE48" i="223"/>
  <c r="BD48" i="223"/>
  <c r="BC48" i="223"/>
  <c r="BB48" i="223"/>
  <c r="BA48" i="223"/>
  <c r="AZ48" i="223"/>
  <c r="AY48" i="223"/>
  <c r="AX48" i="223"/>
  <c r="AW48" i="223"/>
  <c r="AV48" i="223"/>
  <c r="AT48" i="223"/>
  <c r="AS48" i="223"/>
  <c r="AR48" i="223"/>
  <c r="AQ48" i="223"/>
  <c r="AP48" i="223"/>
  <c r="AO48" i="223"/>
  <c r="AN48" i="223"/>
  <c r="AM48" i="223"/>
  <c r="AL48" i="223"/>
  <c r="AK48" i="223"/>
  <c r="AJ48" i="223"/>
  <c r="AI48" i="223"/>
  <c r="AH48" i="223"/>
  <c r="AG48" i="223"/>
  <c r="AF48" i="223"/>
  <c r="AE48" i="223"/>
  <c r="AD48" i="223"/>
  <c r="AC48" i="223"/>
  <c r="AB48" i="223"/>
  <c r="Z48" i="223"/>
  <c r="Y48" i="223"/>
  <c r="X48" i="223"/>
  <c r="W48" i="223"/>
  <c r="V48" i="223"/>
  <c r="U48" i="223"/>
  <c r="T48" i="223"/>
  <c r="S48" i="223"/>
  <c r="Q48" i="223"/>
  <c r="P48" i="223"/>
  <c r="O48" i="223"/>
  <c r="N48" i="223"/>
  <c r="M48" i="223"/>
  <c r="L48" i="223"/>
  <c r="K48" i="223"/>
  <c r="J48" i="223"/>
  <c r="I48" i="223"/>
  <c r="H48" i="223"/>
  <c r="G48" i="223"/>
  <c r="BF47" i="223"/>
  <c r="BE47" i="223"/>
  <c r="BD47" i="223"/>
  <c r="BC47" i="223"/>
  <c r="BB47" i="223"/>
  <c r="BA47" i="223"/>
  <c r="AY47" i="223"/>
  <c r="AX47" i="223"/>
  <c r="AW47" i="223"/>
  <c r="AV47" i="223"/>
  <c r="AU47" i="223"/>
  <c r="AS47" i="223"/>
  <c r="AR47" i="223"/>
  <c r="AQ47" i="223"/>
  <c r="AP47" i="223"/>
  <c r="AO47" i="223"/>
  <c r="AN47" i="223"/>
  <c r="AL47" i="223"/>
  <c r="AJ47" i="223"/>
  <c r="AH47" i="223"/>
  <c r="AG47" i="223"/>
  <c r="AF47" i="223"/>
  <c r="AE47" i="223"/>
  <c r="AC47" i="223"/>
  <c r="AB47" i="223"/>
  <c r="Z47" i="223"/>
  <c r="Y47" i="223"/>
  <c r="W47" i="223"/>
  <c r="V47" i="223"/>
  <c r="U47" i="223"/>
  <c r="T47" i="223"/>
  <c r="S47" i="223"/>
  <c r="Q47" i="223"/>
  <c r="P47" i="223"/>
  <c r="O47" i="223"/>
  <c r="N47" i="223"/>
  <c r="M47" i="223"/>
  <c r="L47" i="223"/>
  <c r="K47" i="223"/>
  <c r="J47" i="223"/>
  <c r="I47" i="223"/>
  <c r="H47" i="223"/>
  <c r="G47" i="223"/>
  <c r="BF46" i="223"/>
  <c r="BE46" i="223"/>
  <c r="BD46" i="223"/>
  <c r="BC46" i="223"/>
  <c r="BB46" i="223"/>
  <c r="AY46" i="223"/>
  <c r="AV46" i="223"/>
  <c r="AU46" i="223"/>
  <c r="AT46" i="223"/>
  <c r="AR46" i="223"/>
  <c r="AQ46" i="223"/>
  <c r="AP46" i="223"/>
  <c r="AO46" i="223"/>
  <c r="AN46" i="223"/>
  <c r="AM46" i="223"/>
  <c r="AL46" i="223"/>
  <c r="AJ46" i="223"/>
  <c r="AH46" i="223"/>
  <c r="AG46" i="223"/>
  <c r="AD46" i="223"/>
  <c r="AC46" i="223"/>
  <c r="Z46" i="223"/>
  <c r="Y46" i="223"/>
  <c r="V46" i="223"/>
  <c r="U46" i="223"/>
  <c r="T46" i="223"/>
  <c r="Q46" i="223"/>
  <c r="P46" i="223"/>
  <c r="O46" i="223"/>
  <c r="N46" i="223"/>
  <c r="M46" i="223"/>
  <c r="L46" i="223"/>
  <c r="K46" i="223"/>
  <c r="J46" i="223"/>
  <c r="I46" i="223"/>
  <c r="H46" i="223"/>
  <c r="G46" i="223"/>
  <c r="BF45" i="223"/>
  <c r="BE45" i="223"/>
  <c r="BD45" i="223"/>
  <c r="BC45" i="223"/>
  <c r="BB45" i="223"/>
  <c r="BA45" i="223"/>
  <c r="AV45" i="223"/>
  <c r="AU45" i="223"/>
  <c r="AT45" i="223"/>
  <c r="AS45" i="223"/>
  <c r="AP45" i="223"/>
  <c r="AO45" i="223"/>
  <c r="AN45" i="223"/>
  <c r="AH45" i="223"/>
  <c r="AG45" i="223"/>
  <c r="AF45" i="223"/>
  <c r="AD45" i="223"/>
  <c r="AC45" i="223"/>
  <c r="AB45" i="223"/>
  <c r="Z45" i="223"/>
  <c r="T45" i="223"/>
  <c r="Q45" i="223"/>
  <c r="P45" i="223"/>
  <c r="O45" i="223"/>
  <c r="N45" i="223"/>
  <c r="M45" i="223"/>
  <c r="L45" i="223"/>
  <c r="K45" i="223"/>
  <c r="J45" i="223"/>
  <c r="I45" i="223"/>
  <c r="H45" i="223"/>
  <c r="G45" i="223"/>
  <c r="BF44" i="223"/>
  <c r="BE44" i="223"/>
  <c r="BD44" i="223"/>
  <c r="BC44" i="223"/>
  <c r="BB44" i="223"/>
  <c r="BA44" i="223"/>
  <c r="AZ44" i="223"/>
  <c r="AY44" i="223"/>
  <c r="AX44" i="223"/>
  <c r="AW44" i="223"/>
  <c r="AV44" i="223"/>
  <c r="AU44" i="223"/>
  <c r="AT44" i="223"/>
  <c r="AS44" i="223"/>
  <c r="AR44" i="223"/>
  <c r="AP44" i="223"/>
  <c r="AO44" i="223"/>
  <c r="AN44" i="223"/>
  <c r="AM44" i="223"/>
  <c r="AL44" i="223"/>
  <c r="AK44" i="223"/>
  <c r="AJ44" i="223"/>
  <c r="AH44" i="223"/>
  <c r="AG44" i="223"/>
  <c r="AF44" i="223"/>
  <c r="AE44" i="223"/>
  <c r="AD44" i="223"/>
  <c r="AC44" i="223"/>
  <c r="AB44" i="223"/>
  <c r="Z44" i="223"/>
  <c r="Y44" i="223"/>
  <c r="X44" i="223"/>
  <c r="W44" i="223"/>
  <c r="V44" i="223"/>
  <c r="U44" i="223"/>
  <c r="T44" i="223"/>
  <c r="S44" i="223"/>
  <c r="Q44" i="223"/>
  <c r="P44" i="223"/>
  <c r="O44" i="223"/>
  <c r="N44" i="223"/>
  <c r="M44" i="223"/>
  <c r="L44" i="223"/>
  <c r="K44" i="223"/>
  <c r="J44" i="223"/>
  <c r="I44" i="223"/>
  <c r="H44" i="223"/>
  <c r="G44" i="223"/>
  <c r="BF43" i="223"/>
  <c r="BE43" i="223"/>
  <c r="BD43" i="223"/>
  <c r="BC43" i="223"/>
  <c r="BB43" i="223"/>
  <c r="BA43" i="223"/>
  <c r="AZ43" i="223"/>
  <c r="AY43" i="223"/>
  <c r="AX43" i="223"/>
  <c r="AW43" i="223"/>
  <c r="AV43" i="223"/>
  <c r="AU43" i="223"/>
  <c r="AT43" i="223"/>
  <c r="AS43" i="223"/>
  <c r="AR43" i="223"/>
  <c r="AQ43" i="223"/>
  <c r="AO43" i="223"/>
  <c r="AN43" i="223"/>
  <c r="AM43" i="223"/>
  <c r="AL43" i="223"/>
  <c r="AK43" i="223"/>
  <c r="AJ43" i="223"/>
  <c r="AI43" i="223"/>
  <c r="AH43" i="223"/>
  <c r="AG43" i="223"/>
  <c r="AF43" i="223"/>
  <c r="AE43" i="223"/>
  <c r="AD43" i="223"/>
  <c r="AC43" i="223"/>
  <c r="AB43" i="223"/>
  <c r="Z43" i="223"/>
  <c r="Y43" i="223"/>
  <c r="X43" i="223"/>
  <c r="W43" i="223"/>
  <c r="V43" i="223"/>
  <c r="U43" i="223"/>
  <c r="T43" i="223"/>
  <c r="S43" i="223"/>
  <c r="Q43" i="223"/>
  <c r="P43" i="223"/>
  <c r="O43" i="223"/>
  <c r="N43" i="223"/>
  <c r="M43" i="223"/>
  <c r="L43" i="223"/>
  <c r="K43" i="223"/>
  <c r="J43" i="223"/>
  <c r="I43" i="223"/>
  <c r="H43" i="223"/>
  <c r="G43" i="223"/>
  <c r="BF42" i="223"/>
  <c r="BE42" i="223"/>
  <c r="BD42" i="223"/>
  <c r="BC42" i="223"/>
  <c r="BB42" i="223"/>
  <c r="BA42" i="223"/>
  <c r="AZ42" i="223"/>
  <c r="AY42" i="223"/>
  <c r="AX42" i="223"/>
  <c r="AW42" i="223"/>
  <c r="AV42" i="223"/>
  <c r="AU42" i="223"/>
  <c r="AT42" i="223"/>
  <c r="AS42" i="223"/>
  <c r="AR42" i="223"/>
  <c r="AQ42" i="223"/>
  <c r="AP42" i="223"/>
  <c r="AN42" i="223"/>
  <c r="AM42" i="223"/>
  <c r="AL42" i="223"/>
  <c r="AK42" i="223"/>
  <c r="AJ42" i="223"/>
  <c r="AI42" i="223"/>
  <c r="AH42" i="223"/>
  <c r="AG42" i="223"/>
  <c r="AF42" i="223"/>
  <c r="AE42" i="223"/>
  <c r="AD42" i="223"/>
  <c r="AC42" i="223"/>
  <c r="AB42" i="223"/>
  <c r="Z42" i="223"/>
  <c r="Y42" i="223"/>
  <c r="X42" i="223"/>
  <c r="W42" i="223"/>
  <c r="V42" i="223"/>
  <c r="U42" i="223"/>
  <c r="T42" i="223"/>
  <c r="S42" i="223"/>
  <c r="Q42" i="223"/>
  <c r="P42" i="223"/>
  <c r="O42" i="223"/>
  <c r="N42" i="223"/>
  <c r="M42" i="223"/>
  <c r="L42" i="223"/>
  <c r="K42" i="223"/>
  <c r="J42" i="223"/>
  <c r="I42" i="223"/>
  <c r="H42" i="223"/>
  <c r="G42" i="223"/>
  <c r="BF41" i="223"/>
  <c r="BE41" i="223"/>
  <c r="BD41" i="223"/>
  <c r="BC41" i="223"/>
  <c r="BB41" i="223"/>
  <c r="BA41" i="223"/>
  <c r="AZ41" i="223"/>
  <c r="AY41" i="223"/>
  <c r="AX41" i="223"/>
  <c r="AW41" i="223"/>
  <c r="AV41" i="223"/>
  <c r="AU41" i="223"/>
  <c r="AT41" i="223"/>
  <c r="AS41" i="223"/>
  <c r="AR41" i="223"/>
  <c r="AQ41" i="223"/>
  <c r="AP41" i="223"/>
  <c r="AO41" i="223"/>
  <c r="AM41" i="223"/>
  <c r="AL41" i="223"/>
  <c r="AK41" i="223"/>
  <c r="AJ41" i="223"/>
  <c r="AI41" i="223"/>
  <c r="AH41" i="223"/>
  <c r="AG41" i="223"/>
  <c r="AF41" i="223"/>
  <c r="AE41" i="223"/>
  <c r="AD41" i="223"/>
  <c r="AC41" i="223"/>
  <c r="AB41" i="223"/>
  <c r="Z41" i="223"/>
  <c r="Y41" i="223"/>
  <c r="X41" i="223"/>
  <c r="W41" i="223"/>
  <c r="V41" i="223"/>
  <c r="U41" i="223"/>
  <c r="T41" i="223"/>
  <c r="S41" i="223"/>
  <c r="Q41" i="223"/>
  <c r="P41" i="223"/>
  <c r="O41" i="223"/>
  <c r="N41" i="223"/>
  <c r="M41" i="223"/>
  <c r="L41" i="223"/>
  <c r="K41" i="223"/>
  <c r="J41" i="223"/>
  <c r="I41" i="223"/>
  <c r="H41" i="223"/>
  <c r="G41" i="223"/>
  <c r="BF40" i="223"/>
  <c r="BE40" i="223"/>
  <c r="BD40" i="223"/>
  <c r="BC40" i="223"/>
  <c r="BB40" i="223"/>
  <c r="BA40" i="223"/>
  <c r="AZ40" i="223"/>
  <c r="AY40" i="223"/>
  <c r="AX40" i="223"/>
  <c r="AW40" i="223"/>
  <c r="AV40" i="223"/>
  <c r="AU40" i="223"/>
  <c r="AT40" i="223"/>
  <c r="AS40" i="223"/>
  <c r="AR40" i="223"/>
  <c r="AQ40" i="223"/>
  <c r="AP40" i="223"/>
  <c r="AO40" i="223"/>
  <c r="AN40" i="223"/>
  <c r="AL40" i="223"/>
  <c r="AK40" i="223"/>
  <c r="AJ40" i="223"/>
  <c r="AH40" i="223"/>
  <c r="AG40" i="223"/>
  <c r="AF40" i="223"/>
  <c r="AE40" i="223"/>
  <c r="AD40" i="223"/>
  <c r="AC40" i="223"/>
  <c r="AB40" i="223"/>
  <c r="Z40" i="223"/>
  <c r="Y40" i="223"/>
  <c r="X40" i="223"/>
  <c r="W40" i="223"/>
  <c r="V40" i="223"/>
  <c r="U40" i="223"/>
  <c r="T40" i="223"/>
  <c r="S40" i="223"/>
  <c r="Q40" i="223"/>
  <c r="P40" i="223"/>
  <c r="O40" i="223"/>
  <c r="N40" i="223"/>
  <c r="M40" i="223"/>
  <c r="L40" i="223"/>
  <c r="K40" i="223"/>
  <c r="J40" i="223"/>
  <c r="I40" i="223"/>
  <c r="H40" i="223"/>
  <c r="G40" i="223"/>
  <c r="BF39" i="223"/>
  <c r="BE39" i="223"/>
  <c r="BD39" i="223"/>
  <c r="BC39" i="223"/>
  <c r="BB39" i="223"/>
  <c r="BA39" i="223"/>
  <c r="AZ39" i="223"/>
  <c r="AY39" i="223"/>
  <c r="AX39" i="223"/>
  <c r="AW39" i="223"/>
  <c r="AV39" i="223"/>
  <c r="AU39" i="223"/>
  <c r="AT39" i="223"/>
  <c r="AS39" i="223"/>
  <c r="AR39" i="223"/>
  <c r="AQ39" i="223"/>
  <c r="AP39" i="223"/>
  <c r="AO39" i="223"/>
  <c r="AN39" i="223"/>
  <c r="AM39" i="223"/>
  <c r="AK39" i="223"/>
  <c r="AJ39" i="223"/>
  <c r="AI39" i="223"/>
  <c r="AH39" i="223"/>
  <c r="AG39" i="223"/>
  <c r="AF39" i="223"/>
  <c r="AE39" i="223"/>
  <c r="AD39" i="223"/>
  <c r="AC39" i="223"/>
  <c r="AB39" i="223"/>
  <c r="Z39" i="223"/>
  <c r="Y39" i="223"/>
  <c r="X39" i="223"/>
  <c r="W39" i="223"/>
  <c r="V39" i="223"/>
  <c r="U39" i="223"/>
  <c r="T39" i="223"/>
  <c r="S39" i="223"/>
  <c r="Q39" i="223"/>
  <c r="P39" i="223"/>
  <c r="O39" i="223"/>
  <c r="N39" i="223"/>
  <c r="M39" i="223"/>
  <c r="L39" i="223"/>
  <c r="K39" i="223"/>
  <c r="J39" i="223"/>
  <c r="I39" i="223"/>
  <c r="H39" i="223"/>
  <c r="G39" i="223"/>
  <c r="BF38" i="223"/>
  <c r="BE38" i="223"/>
  <c r="BD38" i="223"/>
  <c r="BC38" i="223"/>
  <c r="BB38" i="223"/>
  <c r="BA38" i="223"/>
  <c r="AZ38" i="223"/>
  <c r="AY38" i="223"/>
  <c r="AX38" i="223"/>
  <c r="AW38" i="223"/>
  <c r="AV38" i="223"/>
  <c r="AU38" i="223"/>
  <c r="AT38" i="223"/>
  <c r="AS38" i="223"/>
  <c r="AR38" i="223"/>
  <c r="AQ38" i="223"/>
  <c r="AP38" i="223"/>
  <c r="AO38" i="223"/>
  <c r="AN38" i="223"/>
  <c r="AM38" i="223"/>
  <c r="AL38" i="223"/>
  <c r="AJ38" i="223"/>
  <c r="AI38" i="223"/>
  <c r="AH38" i="223"/>
  <c r="AG38" i="223"/>
  <c r="AF38" i="223"/>
  <c r="AE38" i="223"/>
  <c r="AD38" i="223"/>
  <c r="AC38" i="223"/>
  <c r="AB38" i="223"/>
  <c r="Z38" i="223"/>
  <c r="Y38" i="223"/>
  <c r="X38" i="223"/>
  <c r="W38" i="223"/>
  <c r="V38" i="223"/>
  <c r="U38" i="223"/>
  <c r="T38" i="223"/>
  <c r="S38" i="223"/>
  <c r="Q38" i="223"/>
  <c r="P38" i="223"/>
  <c r="O38" i="223"/>
  <c r="N38" i="223"/>
  <c r="M38" i="223"/>
  <c r="L38" i="223"/>
  <c r="K38" i="223"/>
  <c r="J38" i="223"/>
  <c r="I38" i="223"/>
  <c r="H38" i="223"/>
  <c r="G38" i="223"/>
  <c r="BF37" i="223"/>
  <c r="BE37" i="223"/>
  <c r="BD37" i="223"/>
  <c r="BC37" i="223"/>
  <c r="BB37" i="223"/>
  <c r="AZ37" i="223"/>
  <c r="AY37" i="223"/>
  <c r="AX37" i="223"/>
  <c r="AW37" i="223"/>
  <c r="AV37" i="223"/>
  <c r="AU37" i="223"/>
  <c r="AT37" i="223"/>
  <c r="AP37" i="223"/>
  <c r="AO37" i="223"/>
  <c r="AM37" i="223"/>
  <c r="AL37" i="223"/>
  <c r="AK37" i="223"/>
  <c r="AH37" i="223"/>
  <c r="AG37" i="223"/>
  <c r="AF37" i="223"/>
  <c r="AD37" i="223"/>
  <c r="AC37" i="223"/>
  <c r="AB37" i="223"/>
  <c r="Z37" i="223"/>
  <c r="Y37" i="223"/>
  <c r="W37" i="223"/>
  <c r="V37" i="223"/>
  <c r="T37" i="223"/>
  <c r="S37" i="223"/>
  <c r="Q37" i="223"/>
  <c r="P37" i="223"/>
  <c r="O37" i="223"/>
  <c r="N37" i="223"/>
  <c r="M37" i="223"/>
  <c r="L37" i="223"/>
  <c r="K37" i="223"/>
  <c r="J37" i="223"/>
  <c r="I37" i="223"/>
  <c r="H37" i="223"/>
  <c r="G37" i="223"/>
  <c r="BF36" i="223"/>
  <c r="BE36" i="223"/>
  <c r="BD36" i="223"/>
  <c r="BC36" i="223"/>
  <c r="BB36" i="223"/>
  <c r="AZ36" i="223"/>
  <c r="AY36" i="223"/>
  <c r="AX36" i="223"/>
  <c r="AW36" i="223"/>
  <c r="AV36" i="223"/>
  <c r="AU36" i="223"/>
  <c r="AT36" i="223"/>
  <c r="AR36" i="223"/>
  <c r="AP36" i="223"/>
  <c r="AO36" i="223"/>
  <c r="AM36" i="223"/>
  <c r="AL36" i="223"/>
  <c r="AH36" i="223"/>
  <c r="AG36" i="223"/>
  <c r="AF36" i="223"/>
  <c r="AD36" i="223"/>
  <c r="AC36" i="223"/>
  <c r="AB36" i="223"/>
  <c r="Z36" i="223"/>
  <c r="Y36" i="223"/>
  <c r="W36" i="223"/>
  <c r="V36" i="223"/>
  <c r="T36" i="223"/>
  <c r="S36" i="223"/>
  <c r="Q36" i="223"/>
  <c r="P36" i="223"/>
  <c r="O36" i="223"/>
  <c r="N36" i="223"/>
  <c r="M36" i="223"/>
  <c r="L36" i="223"/>
  <c r="K36" i="223"/>
  <c r="J36" i="223"/>
  <c r="I36" i="223"/>
  <c r="H36" i="223"/>
  <c r="G36" i="223"/>
  <c r="BF35" i="223"/>
  <c r="BE35" i="223"/>
  <c r="BD35" i="223"/>
  <c r="BC35" i="223"/>
  <c r="BB35" i="223"/>
  <c r="BA35" i="223"/>
  <c r="AZ35" i="223"/>
  <c r="AY35" i="223"/>
  <c r="AX35" i="223"/>
  <c r="AW35" i="223"/>
  <c r="AV35" i="223"/>
  <c r="AU35" i="223"/>
  <c r="AT35" i="223"/>
  <c r="AS35" i="223"/>
  <c r="AR35" i="223"/>
  <c r="AQ35" i="223"/>
  <c r="AP35" i="223"/>
  <c r="AO35" i="223"/>
  <c r="AN35" i="223"/>
  <c r="AM35" i="223"/>
  <c r="AL35" i="223"/>
  <c r="AK35" i="223"/>
  <c r="AJ35" i="223"/>
  <c r="AI35" i="223"/>
  <c r="AG35" i="223"/>
  <c r="AF35" i="223"/>
  <c r="AE35" i="223"/>
  <c r="AD35" i="223"/>
  <c r="AC35" i="223"/>
  <c r="AB35" i="223"/>
  <c r="Z35" i="223"/>
  <c r="Y35" i="223"/>
  <c r="X35" i="223"/>
  <c r="W35" i="223"/>
  <c r="V35" i="223"/>
  <c r="U35" i="223"/>
  <c r="T35" i="223"/>
  <c r="S35" i="223"/>
  <c r="Q35" i="223"/>
  <c r="P35" i="223"/>
  <c r="O35" i="223"/>
  <c r="N35" i="223"/>
  <c r="M35" i="223"/>
  <c r="L35" i="223"/>
  <c r="K35" i="223"/>
  <c r="J35" i="223"/>
  <c r="I35" i="223"/>
  <c r="H35" i="223"/>
  <c r="G35" i="223"/>
  <c r="BF34" i="223"/>
  <c r="BE34" i="223"/>
  <c r="BD34" i="223"/>
  <c r="BC34" i="223"/>
  <c r="BB34" i="223"/>
  <c r="BA34" i="223"/>
  <c r="AZ34" i="223"/>
  <c r="AY34" i="223"/>
  <c r="AX34" i="223"/>
  <c r="AW34" i="223"/>
  <c r="AV34" i="223"/>
  <c r="AU34" i="223"/>
  <c r="AT34" i="223"/>
  <c r="AS34" i="223"/>
  <c r="AR34" i="223"/>
  <c r="AQ34" i="223"/>
  <c r="AP34" i="223"/>
  <c r="AO34" i="223"/>
  <c r="AN34" i="223"/>
  <c r="AM34" i="223"/>
  <c r="AL34" i="223"/>
  <c r="AK34" i="223"/>
  <c r="AJ34" i="223"/>
  <c r="AI34" i="223"/>
  <c r="AH34" i="223"/>
  <c r="AF34" i="223"/>
  <c r="AE34" i="223"/>
  <c r="AD34" i="223"/>
  <c r="AC34" i="223"/>
  <c r="AB34" i="223"/>
  <c r="Z34" i="223"/>
  <c r="Y34" i="223"/>
  <c r="X34" i="223"/>
  <c r="W34" i="223"/>
  <c r="V34" i="223"/>
  <c r="U34" i="223"/>
  <c r="T34" i="223"/>
  <c r="S34" i="223"/>
  <c r="Q34" i="223"/>
  <c r="P34" i="223"/>
  <c r="O34" i="223"/>
  <c r="N34" i="223"/>
  <c r="M34" i="223"/>
  <c r="L34" i="223"/>
  <c r="K34" i="223"/>
  <c r="J34" i="223"/>
  <c r="I34" i="223"/>
  <c r="H34" i="223"/>
  <c r="G34" i="223"/>
  <c r="BF33" i="223"/>
  <c r="BE33" i="223"/>
  <c r="BD33" i="223"/>
  <c r="BC33" i="223"/>
  <c r="BB33" i="223"/>
  <c r="BA33" i="223"/>
  <c r="AY33" i="223"/>
  <c r="AW33" i="223"/>
  <c r="AV33" i="223"/>
  <c r="AU33" i="223"/>
  <c r="AS33" i="223"/>
  <c r="AR33" i="223"/>
  <c r="AQ33" i="223"/>
  <c r="AP33" i="223"/>
  <c r="AO33" i="223"/>
  <c r="AN33" i="223"/>
  <c r="AM33" i="223"/>
  <c r="AL33" i="223"/>
  <c r="AK33" i="223"/>
  <c r="AJ33" i="223"/>
  <c r="AI33" i="223"/>
  <c r="AH33" i="223"/>
  <c r="AG33" i="223"/>
  <c r="AE33" i="223"/>
  <c r="AD33" i="223"/>
  <c r="AC33" i="223"/>
  <c r="AB33" i="223"/>
  <c r="Z33" i="223"/>
  <c r="Y33" i="223"/>
  <c r="X33" i="223"/>
  <c r="W33" i="223"/>
  <c r="V33" i="223"/>
  <c r="U33" i="223"/>
  <c r="T33" i="223"/>
  <c r="S33" i="223"/>
  <c r="Q33" i="223"/>
  <c r="P33" i="223"/>
  <c r="O33" i="223"/>
  <c r="N33" i="223"/>
  <c r="M33" i="223"/>
  <c r="L33" i="223"/>
  <c r="K33" i="223"/>
  <c r="J33" i="223"/>
  <c r="I33" i="223"/>
  <c r="H33" i="223"/>
  <c r="G33" i="223"/>
  <c r="BF32" i="223"/>
  <c r="BE32" i="223"/>
  <c r="BD32" i="223"/>
  <c r="BC32" i="223"/>
  <c r="BB32" i="223"/>
  <c r="BA32" i="223"/>
  <c r="AY32" i="223"/>
  <c r="AW32" i="223"/>
  <c r="AV32" i="223"/>
  <c r="AU32" i="223"/>
  <c r="AT32" i="223"/>
  <c r="AS32" i="223"/>
  <c r="AQ32" i="223"/>
  <c r="AP32" i="223"/>
  <c r="AO32" i="223"/>
  <c r="AN32" i="223"/>
  <c r="AM32" i="223"/>
  <c r="AL32" i="223"/>
  <c r="AK32" i="223"/>
  <c r="AJ32" i="223"/>
  <c r="AH32" i="223"/>
  <c r="AG32" i="223"/>
  <c r="AF32" i="223"/>
  <c r="AD32" i="223"/>
  <c r="AC32" i="223"/>
  <c r="AB32" i="223"/>
  <c r="Z32" i="223"/>
  <c r="Y32" i="223"/>
  <c r="X32" i="223"/>
  <c r="W32" i="223"/>
  <c r="V32" i="223"/>
  <c r="U32" i="223"/>
  <c r="T32" i="223"/>
  <c r="S32" i="223"/>
  <c r="Q32" i="223"/>
  <c r="P32" i="223"/>
  <c r="O32" i="223"/>
  <c r="N32" i="223"/>
  <c r="M32" i="223"/>
  <c r="L32" i="223"/>
  <c r="K32" i="223"/>
  <c r="J32" i="223"/>
  <c r="I32" i="223"/>
  <c r="H32" i="223"/>
  <c r="G32" i="223"/>
  <c r="BF31" i="223"/>
  <c r="BE31" i="223"/>
  <c r="BD31" i="223"/>
  <c r="BC31" i="223"/>
  <c r="BB31" i="223"/>
  <c r="BA31" i="223"/>
  <c r="AZ31" i="223"/>
  <c r="AY31" i="223"/>
  <c r="AX31" i="223"/>
  <c r="AW31" i="223"/>
  <c r="AV31" i="223"/>
  <c r="AU31" i="223"/>
  <c r="AT31" i="223"/>
  <c r="AS31" i="223"/>
  <c r="AR31" i="223"/>
  <c r="AQ31" i="223"/>
  <c r="AP31" i="223"/>
  <c r="AO31" i="223"/>
  <c r="AN31" i="223"/>
  <c r="AM31" i="223"/>
  <c r="AL31" i="223"/>
  <c r="AK31" i="223"/>
  <c r="AJ31" i="223"/>
  <c r="AI31" i="223"/>
  <c r="AH31" i="223"/>
  <c r="AG31" i="223"/>
  <c r="AF31" i="223"/>
  <c r="AC31" i="223"/>
  <c r="AB31" i="223"/>
  <c r="Z31" i="223"/>
  <c r="Y31" i="223"/>
  <c r="X31" i="223"/>
  <c r="W31" i="223"/>
  <c r="V31" i="223"/>
  <c r="U31" i="223"/>
  <c r="T31" i="223"/>
  <c r="S31" i="223"/>
  <c r="Q31" i="223"/>
  <c r="P31" i="223"/>
  <c r="O31" i="223"/>
  <c r="N31" i="223"/>
  <c r="M31" i="223"/>
  <c r="L31" i="223"/>
  <c r="K31" i="223"/>
  <c r="J31" i="223"/>
  <c r="I31" i="223"/>
  <c r="H31" i="223"/>
  <c r="G31" i="223"/>
  <c r="BF30" i="223"/>
  <c r="BE30" i="223"/>
  <c r="BD30" i="223"/>
  <c r="BC30" i="223"/>
  <c r="BB30" i="223"/>
  <c r="BA30" i="223"/>
  <c r="AZ30" i="223"/>
  <c r="AY30" i="223"/>
  <c r="AX30" i="223"/>
  <c r="AW30" i="223"/>
  <c r="AV30" i="223"/>
  <c r="AU30" i="223"/>
  <c r="AT30" i="223"/>
  <c r="AS30" i="223"/>
  <c r="AR30" i="223"/>
  <c r="AQ30" i="223"/>
  <c r="AP30" i="223"/>
  <c r="AO30" i="223"/>
  <c r="AN30" i="223"/>
  <c r="AM30" i="223"/>
  <c r="AL30" i="223"/>
  <c r="AK30" i="223"/>
  <c r="AJ30" i="223"/>
  <c r="AI30" i="223"/>
  <c r="AH30" i="223"/>
  <c r="AG30" i="223"/>
  <c r="AF30" i="223"/>
  <c r="AE30" i="223"/>
  <c r="AD30" i="223"/>
  <c r="AB30" i="223"/>
  <c r="Z30" i="223"/>
  <c r="Y30" i="223"/>
  <c r="X30" i="223"/>
  <c r="W30" i="223"/>
  <c r="V30" i="223"/>
  <c r="U30" i="223"/>
  <c r="T30" i="223"/>
  <c r="S30" i="223"/>
  <c r="Q30" i="223"/>
  <c r="P30" i="223"/>
  <c r="O30" i="223"/>
  <c r="N30" i="223"/>
  <c r="M30" i="223"/>
  <c r="L30" i="223"/>
  <c r="K30" i="223"/>
  <c r="J30" i="223"/>
  <c r="I30" i="223"/>
  <c r="H30" i="223"/>
  <c r="G30" i="223"/>
  <c r="BF29" i="223"/>
  <c r="BE29" i="223"/>
  <c r="BD29" i="223"/>
  <c r="BC29" i="223"/>
  <c r="BB29" i="223"/>
  <c r="BA29" i="223"/>
  <c r="AZ29" i="223"/>
  <c r="AY29" i="223"/>
  <c r="AX29" i="223"/>
  <c r="AW29" i="223"/>
  <c r="AV29" i="223"/>
  <c r="AU29" i="223"/>
  <c r="AT29" i="223"/>
  <c r="AS29" i="223"/>
  <c r="AR29" i="223"/>
  <c r="AQ29" i="223"/>
  <c r="AO29" i="223"/>
  <c r="AN29" i="223"/>
  <c r="AM29" i="223"/>
  <c r="AL29" i="223"/>
  <c r="AK29" i="223"/>
  <c r="AJ29" i="223"/>
  <c r="AI29" i="223"/>
  <c r="AH29" i="223"/>
  <c r="AG29" i="223"/>
  <c r="AF29" i="223"/>
  <c r="AE29" i="223"/>
  <c r="AD29" i="223"/>
  <c r="AC29" i="223"/>
  <c r="Z29" i="223"/>
  <c r="Y29" i="223"/>
  <c r="X29" i="223"/>
  <c r="W29" i="223"/>
  <c r="V29" i="223"/>
  <c r="U29" i="223"/>
  <c r="T29" i="223"/>
  <c r="S29" i="223"/>
  <c r="Q29" i="223"/>
  <c r="P29" i="223"/>
  <c r="O29" i="223"/>
  <c r="N29" i="223"/>
  <c r="M29" i="223"/>
  <c r="L29" i="223"/>
  <c r="K29" i="223"/>
  <c r="J29" i="223"/>
  <c r="I29" i="223"/>
  <c r="H29" i="223"/>
  <c r="G29" i="223"/>
  <c r="BF27" i="223"/>
  <c r="BE27" i="223"/>
  <c r="BD27" i="223"/>
  <c r="BC27" i="223"/>
  <c r="BB27" i="223"/>
  <c r="BA27" i="223"/>
  <c r="AZ27" i="223"/>
  <c r="AY27" i="223"/>
  <c r="AX27" i="223"/>
  <c r="AW27" i="223"/>
  <c r="AV27" i="223"/>
  <c r="AU27" i="223"/>
  <c r="AT27" i="223"/>
  <c r="AS27" i="223"/>
  <c r="AR27" i="223"/>
  <c r="AQ27" i="223"/>
  <c r="AP27" i="223"/>
  <c r="AO27" i="223"/>
  <c r="AN27" i="223"/>
  <c r="AM27" i="223"/>
  <c r="AL27" i="223"/>
  <c r="AK27" i="223"/>
  <c r="AJ27" i="223"/>
  <c r="AI27" i="223"/>
  <c r="AH27" i="223"/>
  <c r="AG27" i="223"/>
  <c r="AF27" i="223"/>
  <c r="AE27" i="223"/>
  <c r="AD27" i="223"/>
  <c r="AC27" i="223"/>
  <c r="AB27" i="223"/>
  <c r="Y27" i="223"/>
  <c r="X27" i="223"/>
  <c r="W27" i="223"/>
  <c r="V27" i="223"/>
  <c r="U27" i="223"/>
  <c r="T27" i="223"/>
  <c r="S27" i="223"/>
  <c r="Q27" i="223"/>
  <c r="P27" i="223"/>
  <c r="O27" i="223"/>
  <c r="N27" i="223"/>
  <c r="M27" i="223"/>
  <c r="L27" i="223"/>
  <c r="K27" i="223"/>
  <c r="J27" i="223"/>
  <c r="I27" i="223"/>
  <c r="H27" i="223"/>
  <c r="G27" i="223"/>
  <c r="BF26" i="223"/>
  <c r="BE26" i="223"/>
  <c r="BD26" i="223"/>
  <c r="BC26" i="223"/>
  <c r="BB26" i="223"/>
  <c r="BA26" i="223"/>
  <c r="AZ26" i="223"/>
  <c r="AY26" i="223"/>
  <c r="AX26" i="223"/>
  <c r="AW26" i="223"/>
  <c r="AV26" i="223"/>
  <c r="AU26" i="223"/>
  <c r="AT26" i="223"/>
  <c r="AR26" i="223"/>
  <c r="AQ26" i="223"/>
  <c r="AP26" i="223"/>
  <c r="AO26" i="223"/>
  <c r="AN26" i="223"/>
  <c r="AL26" i="223"/>
  <c r="AK26" i="223"/>
  <c r="AJ26" i="223"/>
  <c r="AI26" i="223"/>
  <c r="AH26" i="223"/>
  <c r="AG26" i="223"/>
  <c r="AF26" i="223"/>
  <c r="AE26" i="223"/>
  <c r="AD26" i="223"/>
  <c r="AC26" i="223"/>
  <c r="AB26" i="223"/>
  <c r="Z26" i="223"/>
  <c r="X26" i="223"/>
  <c r="W26" i="223"/>
  <c r="V26" i="223"/>
  <c r="U26" i="223"/>
  <c r="T26" i="223"/>
  <c r="S26" i="223"/>
  <c r="Q26" i="223"/>
  <c r="P26" i="223"/>
  <c r="O26" i="223"/>
  <c r="N26" i="223"/>
  <c r="M26" i="223"/>
  <c r="L26" i="223"/>
  <c r="K26" i="223"/>
  <c r="J26" i="223"/>
  <c r="I26" i="223"/>
  <c r="H26" i="223"/>
  <c r="G26" i="223"/>
  <c r="BF25" i="223"/>
  <c r="BE25" i="223"/>
  <c r="BD25" i="223"/>
  <c r="BC25" i="223"/>
  <c r="BB25" i="223"/>
  <c r="BA25" i="223"/>
  <c r="AZ25" i="223"/>
  <c r="AY25" i="223"/>
  <c r="AX25" i="223"/>
  <c r="AW25" i="223"/>
  <c r="AV25" i="223"/>
  <c r="AU25" i="223"/>
  <c r="AT25" i="223"/>
  <c r="AS25" i="223"/>
  <c r="AR25" i="223"/>
  <c r="AQ25" i="223"/>
  <c r="AP25" i="223"/>
  <c r="AO25" i="223"/>
  <c r="AN25" i="223"/>
  <c r="AM25" i="223"/>
  <c r="AL25" i="223"/>
  <c r="AK25" i="223"/>
  <c r="AJ25" i="223"/>
  <c r="AI25" i="223"/>
  <c r="AH25" i="223"/>
  <c r="AG25" i="223"/>
  <c r="AF25" i="223"/>
  <c r="AE25" i="223"/>
  <c r="AD25" i="223"/>
  <c r="AC25" i="223"/>
  <c r="AB25" i="223"/>
  <c r="Z25" i="223"/>
  <c r="Y25" i="223"/>
  <c r="W25" i="223"/>
  <c r="V25" i="223"/>
  <c r="U25" i="223"/>
  <c r="T25" i="223"/>
  <c r="S25" i="223"/>
  <c r="Q25" i="223"/>
  <c r="P25" i="223"/>
  <c r="O25" i="223"/>
  <c r="N25" i="223"/>
  <c r="M25" i="223"/>
  <c r="L25" i="223"/>
  <c r="K25" i="223"/>
  <c r="J25" i="223"/>
  <c r="I25" i="223"/>
  <c r="H25" i="223"/>
  <c r="G25" i="223"/>
  <c r="BF24" i="223"/>
  <c r="BE24" i="223"/>
  <c r="BD24" i="223"/>
  <c r="BC24" i="223"/>
  <c r="BB24" i="223"/>
  <c r="BA24" i="223"/>
  <c r="AZ24" i="223"/>
  <c r="AY24" i="223"/>
  <c r="AX24" i="223"/>
  <c r="AW24" i="223"/>
  <c r="AV24" i="223"/>
  <c r="AU24" i="223"/>
  <c r="AT24" i="223"/>
  <c r="AS24" i="223"/>
  <c r="AR24" i="223"/>
  <c r="AQ24" i="223"/>
  <c r="AP24" i="223"/>
  <c r="AO24" i="223"/>
  <c r="AN24" i="223"/>
  <c r="AM24" i="223"/>
  <c r="AL24" i="223"/>
  <c r="AK24" i="223"/>
  <c r="AJ24" i="223"/>
  <c r="AI24" i="223"/>
  <c r="AH24" i="223"/>
  <c r="AG24" i="223"/>
  <c r="AF24" i="223"/>
  <c r="AE24" i="223"/>
  <c r="AD24" i="223"/>
  <c r="AC24" i="223"/>
  <c r="AB24" i="223"/>
  <c r="Z24" i="223"/>
  <c r="Y24" i="223"/>
  <c r="X24" i="223"/>
  <c r="V24" i="223"/>
  <c r="U24" i="223"/>
  <c r="T24" i="223"/>
  <c r="S24" i="223"/>
  <c r="Q24" i="223"/>
  <c r="P24" i="223"/>
  <c r="O24" i="223"/>
  <c r="N24" i="223"/>
  <c r="M24" i="223"/>
  <c r="L24" i="223"/>
  <c r="K24" i="223"/>
  <c r="J24" i="223"/>
  <c r="I24" i="223"/>
  <c r="H24" i="223"/>
  <c r="G24" i="223"/>
  <c r="BF23" i="223"/>
  <c r="BE23" i="223"/>
  <c r="BD23" i="223"/>
  <c r="BC23" i="223"/>
  <c r="BB23" i="223"/>
  <c r="BA23" i="223"/>
  <c r="AZ23" i="223"/>
  <c r="AY23" i="223"/>
  <c r="AX23" i="223"/>
  <c r="AW23" i="223"/>
  <c r="AV23" i="223"/>
  <c r="AU23" i="223"/>
  <c r="AT23" i="223"/>
  <c r="AS23" i="223"/>
  <c r="AR23" i="223"/>
  <c r="AQ23" i="223"/>
  <c r="AP23" i="223"/>
  <c r="AO23" i="223"/>
  <c r="AN23" i="223"/>
  <c r="AM23" i="223"/>
  <c r="AL23" i="223"/>
  <c r="AK23" i="223"/>
  <c r="AJ23" i="223"/>
  <c r="AI23" i="223"/>
  <c r="AH23" i="223"/>
  <c r="AG23" i="223"/>
  <c r="AF23" i="223"/>
  <c r="AE23" i="223"/>
  <c r="AD23" i="223"/>
  <c r="AC23" i="223"/>
  <c r="AB23" i="223"/>
  <c r="Z23" i="223"/>
  <c r="Y23" i="223"/>
  <c r="X23" i="223"/>
  <c r="W23" i="223"/>
  <c r="U23" i="223"/>
  <c r="T23" i="223"/>
  <c r="S23" i="223"/>
  <c r="Q23" i="223"/>
  <c r="P23" i="223"/>
  <c r="O23" i="223"/>
  <c r="N23" i="223"/>
  <c r="M23" i="223"/>
  <c r="L23" i="223"/>
  <c r="K23" i="223"/>
  <c r="J23" i="223"/>
  <c r="I23" i="223"/>
  <c r="H23" i="223"/>
  <c r="G23" i="223"/>
  <c r="BF22" i="223"/>
  <c r="BE22" i="223"/>
  <c r="BD22" i="223"/>
  <c r="BC22" i="223"/>
  <c r="BB22" i="223"/>
  <c r="BA22" i="223"/>
  <c r="AZ22" i="223"/>
  <c r="AY22" i="223"/>
  <c r="AX22" i="223"/>
  <c r="AW22" i="223"/>
  <c r="AV22" i="223"/>
  <c r="AU22" i="223"/>
  <c r="AT22" i="223"/>
  <c r="AS22" i="223"/>
  <c r="AR22" i="223"/>
  <c r="AQ22" i="223"/>
  <c r="AP22" i="223"/>
  <c r="AO22" i="223"/>
  <c r="AN22" i="223"/>
  <c r="AM22" i="223"/>
  <c r="AL22" i="223"/>
  <c r="AK22" i="223"/>
  <c r="AJ22" i="223"/>
  <c r="AI22" i="223"/>
  <c r="AH22" i="223"/>
  <c r="AG22" i="223"/>
  <c r="AF22" i="223"/>
  <c r="AE22" i="223"/>
  <c r="AD22" i="223"/>
  <c r="AC22" i="223"/>
  <c r="AB22" i="223"/>
  <c r="Z22" i="223"/>
  <c r="Y22" i="223"/>
  <c r="X22" i="223"/>
  <c r="W22" i="223"/>
  <c r="V22" i="223"/>
  <c r="T22" i="223"/>
  <c r="S22" i="223"/>
  <c r="Q22" i="223"/>
  <c r="P22" i="223"/>
  <c r="O22" i="223"/>
  <c r="N22" i="223"/>
  <c r="M22" i="223"/>
  <c r="L22" i="223"/>
  <c r="K22" i="223"/>
  <c r="J22" i="223"/>
  <c r="I22" i="223"/>
  <c r="H22" i="223"/>
  <c r="G22" i="223"/>
  <c r="BF21" i="223"/>
  <c r="BE21" i="223"/>
  <c r="BD21" i="223"/>
  <c r="BC21" i="223"/>
  <c r="BB21" i="223"/>
  <c r="BA21" i="223"/>
  <c r="AZ21" i="223"/>
  <c r="AY21" i="223"/>
  <c r="AX21" i="223"/>
  <c r="AW21" i="223"/>
  <c r="AV21" i="223"/>
  <c r="AU21" i="223"/>
  <c r="AT21" i="223"/>
  <c r="AS21" i="223"/>
  <c r="AR21" i="223"/>
  <c r="AQ21" i="223"/>
  <c r="AP21" i="223"/>
  <c r="AO21" i="223"/>
  <c r="AN21" i="223"/>
  <c r="AM21" i="223"/>
  <c r="AL21" i="223"/>
  <c r="AJ21" i="223"/>
  <c r="AI21" i="223"/>
  <c r="AH21" i="223"/>
  <c r="AG21" i="223"/>
  <c r="AF21" i="223"/>
  <c r="AE21" i="223"/>
  <c r="AD21" i="223"/>
  <c r="AC21" i="223"/>
  <c r="AB21" i="223"/>
  <c r="Z21" i="223"/>
  <c r="Y21" i="223"/>
  <c r="X21" i="223"/>
  <c r="W21" i="223"/>
  <c r="V21" i="223"/>
  <c r="U21" i="223"/>
  <c r="S21" i="223"/>
  <c r="Q21" i="223"/>
  <c r="P21" i="223"/>
  <c r="O21" i="223"/>
  <c r="N21" i="223"/>
  <c r="M21" i="223"/>
  <c r="L21" i="223"/>
  <c r="K21" i="223"/>
  <c r="J21" i="223"/>
  <c r="I21" i="223"/>
  <c r="H21" i="223"/>
  <c r="G21" i="223"/>
  <c r="BF20" i="223"/>
  <c r="BE20" i="223"/>
  <c r="BD20" i="223"/>
  <c r="BC20" i="223"/>
  <c r="BB20" i="223"/>
  <c r="BA20" i="223"/>
  <c r="AZ20" i="223"/>
  <c r="AY20" i="223"/>
  <c r="AX20" i="223"/>
  <c r="AW20" i="223"/>
  <c r="AV20" i="223"/>
  <c r="AU20" i="223"/>
  <c r="AT20" i="223"/>
  <c r="AS20" i="223"/>
  <c r="AR20" i="223"/>
  <c r="AQ20" i="223"/>
  <c r="AP20" i="223"/>
  <c r="AO20" i="223"/>
  <c r="AN20" i="223"/>
  <c r="AM20" i="223"/>
  <c r="AL20" i="223"/>
  <c r="AK20" i="223"/>
  <c r="AJ20" i="223"/>
  <c r="AI20" i="223"/>
  <c r="AH20" i="223"/>
  <c r="AG20" i="223"/>
  <c r="AF20" i="223"/>
  <c r="AE20" i="223"/>
  <c r="AD20" i="223"/>
  <c r="AC20" i="223"/>
  <c r="AB20" i="223"/>
  <c r="Z20" i="223"/>
  <c r="Y20" i="223"/>
  <c r="X20" i="223"/>
  <c r="W20" i="223"/>
  <c r="V20" i="223"/>
  <c r="U20" i="223"/>
  <c r="T20" i="223"/>
  <c r="Q20" i="223"/>
  <c r="P20" i="223"/>
  <c r="O20" i="223"/>
  <c r="N20" i="223"/>
  <c r="M20" i="223"/>
  <c r="L20" i="223"/>
  <c r="K20" i="223"/>
  <c r="J20" i="223"/>
  <c r="I20" i="223"/>
  <c r="H20" i="223"/>
  <c r="G20" i="223"/>
  <c r="BF18" i="223"/>
  <c r="BE18" i="223"/>
  <c r="BD18" i="223"/>
  <c r="BC18" i="223"/>
  <c r="BB18" i="223"/>
  <c r="BA18" i="223"/>
  <c r="AZ18" i="223"/>
  <c r="AY18" i="223"/>
  <c r="AX18" i="223"/>
  <c r="AW18" i="223"/>
  <c r="AV18" i="223"/>
  <c r="AU18" i="223"/>
  <c r="AS18" i="223"/>
  <c r="AR18" i="223"/>
  <c r="AQ18" i="223"/>
  <c r="AP18" i="223"/>
  <c r="AO18" i="223"/>
  <c r="AN18" i="223"/>
  <c r="AM18" i="223"/>
  <c r="AL18" i="223"/>
  <c r="AJ18" i="223"/>
  <c r="AI18" i="223"/>
  <c r="AH18" i="223"/>
  <c r="AG18" i="223"/>
  <c r="AF18" i="223"/>
  <c r="AE18" i="223"/>
  <c r="AD18" i="223"/>
  <c r="AC18" i="223"/>
  <c r="AB18" i="223"/>
  <c r="Z18" i="223"/>
  <c r="Y18" i="223"/>
  <c r="X18" i="223"/>
  <c r="W18" i="223"/>
  <c r="V18" i="223"/>
  <c r="T18" i="223"/>
  <c r="S18" i="223"/>
  <c r="P18" i="223"/>
  <c r="O18" i="223"/>
  <c r="N18" i="223"/>
  <c r="M18" i="223"/>
  <c r="L18" i="223"/>
  <c r="K18" i="223"/>
  <c r="J18" i="223"/>
  <c r="I18" i="223"/>
  <c r="H18" i="223"/>
  <c r="G18" i="223"/>
  <c r="BF17" i="223"/>
  <c r="BE17" i="223"/>
  <c r="BD17" i="223"/>
  <c r="BC17" i="223"/>
  <c r="BB17" i="223"/>
  <c r="BA17" i="223"/>
  <c r="AZ17" i="223"/>
  <c r="AY17" i="223"/>
  <c r="AX17" i="223"/>
  <c r="AW17" i="223"/>
  <c r="AV17" i="223"/>
  <c r="AU17" i="223"/>
  <c r="AT17" i="223"/>
  <c r="AS17" i="223"/>
  <c r="AR17" i="223"/>
  <c r="AQ17" i="223"/>
  <c r="AP17" i="223"/>
  <c r="AO17" i="223"/>
  <c r="AN17" i="223"/>
  <c r="AM17" i="223"/>
  <c r="AL17" i="223"/>
  <c r="AK17" i="223"/>
  <c r="AJ17" i="223"/>
  <c r="AI17" i="223"/>
  <c r="AH17" i="223"/>
  <c r="AG17" i="223"/>
  <c r="AF17" i="223"/>
  <c r="AE17" i="223"/>
  <c r="AD17" i="223"/>
  <c r="AC17" i="223"/>
  <c r="AB17" i="223"/>
  <c r="Z17" i="223"/>
  <c r="Y17" i="223"/>
  <c r="X17" i="223"/>
  <c r="W17" i="223"/>
  <c r="V17" i="223"/>
  <c r="U17" i="223"/>
  <c r="T17" i="223"/>
  <c r="S17" i="223"/>
  <c r="Q17" i="223"/>
  <c r="O17" i="223"/>
  <c r="N17" i="223"/>
  <c r="M17" i="223"/>
  <c r="L17" i="223"/>
  <c r="K17" i="223"/>
  <c r="J17" i="223"/>
  <c r="I17" i="223"/>
  <c r="H17" i="223"/>
  <c r="G17" i="223"/>
  <c r="BF16" i="223"/>
  <c r="BE16" i="223"/>
  <c r="BD16" i="223"/>
  <c r="BC16" i="223"/>
  <c r="BB16" i="223"/>
  <c r="AY16" i="223"/>
  <c r="AW16" i="223"/>
  <c r="AV16" i="223"/>
  <c r="AU16" i="223"/>
  <c r="AO16" i="223"/>
  <c r="AL16" i="223"/>
  <c r="AH16" i="223"/>
  <c r="AG16" i="223"/>
  <c r="AC16" i="223"/>
  <c r="Z16" i="223"/>
  <c r="V16" i="223"/>
  <c r="T16" i="223"/>
  <c r="Q16" i="223"/>
  <c r="P16" i="223"/>
  <c r="N16" i="223"/>
  <c r="M16" i="223"/>
  <c r="L16" i="223"/>
  <c r="J16" i="223"/>
  <c r="I16" i="223"/>
  <c r="H16" i="223"/>
  <c r="G16" i="223"/>
  <c r="BF15" i="223"/>
  <c r="BE15" i="223"/>
  <c r="BC15" i="223"/>
  <c r="BB15" i="223"/>
  <c r="AV15" i="223"/>
  <c r="AU15" i="223"/>
  <c r="AN15" i="223"/>
  <c r="AM15" i="223"/>
  <c r="AH15" i="223"/>
  <c r="AG15" i="223"/>
  <c r="T15" i="223"/>
  <c r="P15" i="223"/>
  <c r="O15" i="223"/>
  <c r="M15" i="223"/>
  <c r="J15" i="223"/>
  <c r="I15" i="223"/>
  <c r="H15" i="223"/>
  <c r="G15" i="223"/>
  <c r="BF14" i="223"/>
  <c r="BE14" i="223"/>
  <c r="BD14" i="223"/>
  <c r="BC14" i="223"/>
  <c r="BB14" i="223"/>
  <c r="BA14" i="223"/>
  <c r="AZ14" i="223"/>
  <c r="AY14" i="223"/>
  <c r="AX14" i="223"/>
  <c r="AW14" i="223"/>
  <c r="AV14" i="223"/>
  <c r="AU14" i="223"/>
  <c r="AT14" i="223"/>
  <c r="AS14" i="223"/>
  <c r="AR14" i="223"/>
  <c r="AQ14" i="223"/>
  <c r="AP14" i="223"/>
  <c r="AO14" i="223"/>
  <c r="AN14" i="223"/>
  <c r="AM14" i="223"/>
  <c r="AL14" i="223"/>
  <c r="AK14" i="223"/>
  <c r="AJ14" i="223"/>
  <c r="AI14" i="223"/>
  <c r="AH14" i="223"/>
  <c r="AG14" i="223"/>
  <c r="AF14" i="223"/>
  <c r="AE14" i="223"/>
  <c r="AD14" i="223"/>
  <c r="AC14" i="223"/>
  <c r="AB14" i="223"/>
  <c r="Z14" i="223"/>
  <c r="Y14" i="223"/>
  <c r="W14" i="223"/>
  <c r="V14" i="223"/>
  <c r="U14" i="223"/>
  <c r="T14" i="223"/>
  <c r="S14" i="223"/>
  <c r="Q14" i="223"/>
  <c r="P14" i="223"/>
  <c r="O14" i="223"/>
  <c r="N14" i="223"/>
  <c r="L14" i="223"/>
  <c r="K14" i="223"/>
  <c r="J14" i="223"/>
  <c r="I14" i="223"/>
  <c r="H14" i="223"/>
  <c r="G14" i="223"/>
  <c r="BF13" i="223"/>
  <c r="BE13" i="223"/>
  <c r="BD13" i="223"/>
  <c r="BC13" i="223"/>
  <c r="BB13" i="223"/>
  <c r="AY13" i="223"/>
  <c r="AW13" i="223"/>
  <c r="AV13" i="223"/>
  <c r="AU13" i="223"/>
  <c r="AT13" i="223"/>
  <c r="AS13" i="223"/>
  <c r="AP13" i="223"/>
  <c r="AO13" i="223"/>
  <c r="AN13" i="223"/>
  <c r="AM13" i="223"/>
  <c r="AL13" i="223"/>
  <c r="AH13" i="223"/>
  <c r="AG13" i="223"/>
  <c r="AF13" i="223"/>
  <c r="AE13" i="223"/>
  <c r="AC13" i="223"/>
  <c r="AB13" i="223"/>
  <c r="Z13" i="223"/>
  <c r="Y13" i="223"/>
  <c r="X13" i="223"/>
  <c r="W13" i="223"/>
  <c r="V13" i="223"/>
  <c r="U13" i="223"/>
  <c r="T13" i="223"/>
  <c r="Q13" i="223"/>
  <c r="P13" i="223"/>
  <c r="O13" i="223"/>
  <c r="M13" i="223"/>
  <c r="I13" i="223"/>
  <c r="H13" i="223"/>
  <c r="G13" i="223"/>
  <c r="BF12" i="223"/>
  <c r="BE12" i="223"/>
  <c r="BD12" i="223"/>
  <c r="BC12" i="223"/>
  <c r="AV12" i="223"/>
  <c r="AH12" i="223"/>
  <c r="AG12" i="223"/>
  <c r="AC12" i="223"/>
  <c r="P12" i="223"/>
  <c r="O12" i="223"/>
  <c r="M12" i="223"/>
  <c r="J12" i="223"/>
  <c r="I12" i="223"/>
  <c r="H12" i="223"/>
  <c r="G12" i="223"/>
  <c r="BF11" i="223"/>
  <c r="BE11" i="223"/>
  <c r="BC11" i="223"/>
  <c r="AV11" i="223"/>
  <c r="AH11" i="223"/>
  <c r="AG11" i="223"/>
  <c r="AC11" i="223"/>
  <c r="P11" i="223"/>
  <c r="N11" i="223"/>
  <c r="M11" i="223"/>
  <c r="L11" i="223"/>
  <c r="I11" i="223"/>
  <c r="G11" i="223"/>
  <c r="BF10" i="223"/>
  <c r="BE10" i="223"/>
  <c r="BD10" i="223"/>
  <c r="BC10" i="223"/>
  <c r="BB10" i="223"/>
  <c r="BA10" i="223"/>
  <c r="AY10" i="223"/>
  <c r="AX10" i="223"/>
  <c r="AW10" i="223"/>
  <c r="AV10" i="223"/>
  <c r="AU10" i="223"/>
  <c r="AS10" i="223"/>
  <c r="AR10" i="223"/>
  <c r="AQ10" i="223"/>
  <c r="AP10" i="223"/>
  <c r="AO10" i="223"/>
  <c r="AN10" i="223"/>
  <c r="AM10" i="223"/>
  <c r="AL10" i="223"/>
  <c r="AK10" i="223"/>
  <c r="AH10" i="223"/>
  <c r="AG10" i="223"/>
  <c r="AF10" i="223"/>
  <c r="AE10" i="223"/>
  <c r="AD10" i="223"/>
  <c r="AC10" i="223"/>
  <c r="AB10" i="223"/>
  <c r="Z10" i="223"/>
  <c r="X10" i="223"/>
  <c r="W10" i="223"/>
  <c r="V10" i="223"/>
  <c r="U10" i="223"/>
  <c r="T10" i="223"/>
  <c r="S10" i="223"/>
  <c r="Q10" i="223"/>
  <c r="P10" i="223"/>
  <c r="O10" i="223"/>
  <c r="N10" i="223"/>
  <c r="M10" i="223"/>
  <c r="L10" i="223"/>
  <c r="K10" i="223"/>
  <c r="J10" i="223"/>
  <c r="BF9" i="223"/>
  <c r="BE9" i="223"/>
  <c r="BD9" i="223"/>
  <c r="BC9" i="223"/>
  <c r="AV9" i="223"/>
  <c r="AP9" i="223"/>
  <c r="AO9" i="223"/>
  <c r="AH9" i="223"/>
  <c r="AG9" i="223"/>
  <c r="AC9" i="223"/>
  <c r="Z9" i="223"/>
  <c r="P9" i="223"/>
  <c r="N9" i="223"/>
  <c r="M9" i="223"/>
  <c r="L9" i="223"/>
  <c r="I9" i="223"/>
  <c r="BF8" i="223"/>
  <c r="BE8" i="223"/>
  <c r="BD8" i="223"/>
  <c r="BC8" i="223"/>
  <c r="AY8" i="223"/>
  <c r="AV8" i="223"/>
  <c r="AU8" i="223"/>
  <c r="AH8" i="223"/>
  <c r="AG8" i="223"/>
  <c r="AC8" i="223"/>
  <c r="Z8" i="223"/>
  <c r="V8" i="223"/>
  <c r="P8" i="223"/>
  <c r="N8" i="223"/>
  <c r="M8" i="223"/>
  <c r="L8" i="223"/>
  <c r="I8" i="223"/>
  <c r="BF4" i="223"/>
  <c r="BE4" i="223"/>
  <c r="BD4" i="223"/>
  <c r="BC4" i="223"/>
  <c r="BB4" i="223"/>
  <c r="BA4" i="223"/>
  <c r="AZ4" i="223"/>
  <c r="AY4" i="223"/>
  <c r="AX4" i="223"/>
  <c r="AW4" i="223"/>
  <c r="AV4" i="223"/>
  <c r="AU4" i="223"/>
  <c r="AT4" i="223"/>
  <c r="AS4" i="223"/>
  <c r="AR4" i="223"/>
  <c r="AQ4" i="223"/>
  <c r="AP4" i="223"/>
  <c r="AO4" i="223"/>
  <c r="AN4" i="223"/>
  <c r="AM4" i="223"/>
  <c r="AL4" i="223"/>
  <c r="AK4" i="223"/>
  <c r="AJ4" i="223"/>
  <c r="AI4" i="223"/>
  <c r="AH4" i="223"/>
  <c r="AG4" i="223"/>
  <c r="AF4" i="223"/>
  <c r="AE4" i="223"/>
  <c r="AD4" i="223"/>
  <c r="AC4" i="223"/>
  <c r="AB4" i="223"/>
  <c r="AA4" i="223"/>
  <c r="Z4" i="223"/>
  <c r="Y4" i="223"/>
  <c r="X4" i="223"/>
  <c r="W4" i="223"/>
  <c r="V4" i="223"/>
  <c r="U4" i="223"/>
  <c r="T4" i="223"/>
  <c r="S4" i="223"/>
  <c r="R4" i="223"/>
  <c r="Q4" i="223"/>
  <c r="P4" i="223"/>
  <c r="O4" i="223"/>
  <c r="N4" i="223"/>
  <c r="M4" i="223"/>
  <c r="L4" i="223"/>
  <c r="K4" i="223"/>
  <c r="J4" i="223"/>
  <c r="I4" i="223"/>
  <c r="H4" i="223"/>
  <c r="G4" i="223"/>
  <c r="F4" i="223"/>
  <c r="E4" i="223"/>
  <c r="AY45" i="223"/>
  <c r="E346" i="3"/>
  <c r="AT16" i="234"/>
  <c r="AT17" i="234"/>
  <c r="E1198" i="3"/>
  <c r="E1199" i="3"/>
  <c r="AT18" i="223"/>
  <c r="E1200" i="3"/>
  <c r="E1104" i="3"/>
  <c r="AR13" i="234" s="1"/>
  <c r="E1105" i="3"/>
  <c r="AR16" i="234" s="1"/>
  <c r="E1107" i="3"/>
  <c r="AR16" i="223" s="1"/>
  <c r="E776" i="3"/>
  <c r="S5" i="219"/>
  <c r="R5" i="219"/>
  <c r="Q5" i="219"/>
  <c r="P5" i="219"/>
  <c r="O5" i="219"/>
  <c r="N5" i="219"/>
  <c r="M5" i="219"/>
  <c r="L5" i="219"/>
  <c r="K5" i="219"/>
  <c r="J5" i="219"/>
  <c r="I5" i="219"/>
  <c r="H5" i="219"/>
  <c r="G5" i="219"/>
  <c r="F5" i="219"/>
  <c r="E5" i="219"/>
  <c r="F5" i="217"/>
  <c r="G5" i="217"/>
  <c r="H5" i="217"/>
  <c r="I5" i="217"/>
  <c r="J5" i="217"/>
  <c r="K5" i="217"/>
  <c r="L5" i="217"/>
  <c r="M5" i="217"/>
  <c r="N5" i="217"/>
  <c r="O5" i="217"/>
  <c r="P5" i="217"/>
  <c r="Q5" i="217"/>
  <c r="R5" i="217"/>
  <c r="S5" i="217"/>
  <c r="E5" i="217"/>
  <c r="H5" i="216"/>
  <c r="I5" i="216"/>
  <c r="J5" i="216"/>
  <c r="K5" i="216"/>
  <c r="L5" i="216"/>
  <c r="M5" i="216"/>
  <c r="N5" i="216"/>
  <c r="O5" i="216"/>
  <c r="P5" i="216"/>
  <c r="Q5" i="216"/>
  <c r="R5" i="216"/>
  <c r="S5" i="216"/>
  <c r="T5" i="216"/>
  <c r="U5" i="216"/>
  <c r="G5" i="216"/>
  <c r="F5" i="214"/>
  <c r="G5" i="214"/>
  <c r="H5" i="214"/>
  <c r="I5" i="214"/>
  <c r="J5" i="214"/>
  <c r="K5" i="214"/>
  <c r="L5" i="214"/>
  <c r="M5" i="214"/>
  <c r="N5" i="214"/>
  <c r="O5" i="214"/>
  <c r="P5" i="214"/>
  <c r="Q5" i="214"/>
  <c r="R5" i="214"/>
  <c r="S5" i="214"/>
  <c r="E5" i="214"/>
  <c r="J4" i="213"/>
  <c r="K4" i="213"/>
  <c r="L4" i="213"/>
  <c r="M4" i="213"/>
  <c r="N4" i="213"/>
  <c r="O4" i="213"/>
  <c r="P4" i="213"/>
  <c r="Q4" i="213"/>
  <c r="R4" i="213"/>
  <c r="S4" i="213"/>
  <c r="T4" i="213"/>
  <c r="U4" i="213"/>
  <c r="V4" i="213"/>
  <c r="W4" i="213"/>
  <c r="I4" i="213"/>
  <c r="L46" i="216"/>
  <c r="Q46" i="216"/>
  <c r="R46" i="216"/>
  <c r="S46" i="216"/>
  <c r="T46" i="216"/>
  <c r="U46" i="216"/>
  <c r="P47" i="216"/>
  <c r="Q47" i="216"/>
  <c r="R47" i="216"/>
  <c r="S47" i="216"/>
  <c r="T47" i="216"/>
  <c r="U47" i="216"/>
  <c r="L48" i="216"/>
  <c r="Q48" i="216"/>
  <c r="R48" i="216"/>
  <c r="S48" i="216"/>
  <c r="T48" i="216"/>
  <c r="U48" i="216"/>
  <c r="O46" i="214"/>
  <c r="P46" i="214"/>
  <c r="Q46" i="214"/>
  <c r="R46" i="214"/>
  <c r="S46" i="214"/>
  <c r="N47" i="214"/>
  <c r="O47" i="214"/>
  <c r="P47" i="214"/>
  <c r="Q47" i="214"/>
  <c r="R47" i="214"/>
  <c r="S47" i="214"/>
  <c r="BE59" i="211"/>
  <c r="BD59" i="211"/>
  <c r="BC59" i="211"/>
  <c r="BB59" i="211"/>
  <c r="BA59" i="211"/>
  <c r="AZ59" i="211"/>
  <c r="AY59" i="211"/>
  <c r="AX59" i="211"/>
  <c r="AW59" i="211"/>
  <c r="AV59" i="211"/>
  <c r="AU59" i="211"/>
  <c r="AT59" i="211"/>
  <c r="AS59" i="211"/>
  <c r="AR59" i="211"/>
  <c r="AQ59" i="211"/>
  <c r="AP59" i="211"/>
  <c r="AO59" i="211"/>
  <c r="AN59" i="211"/>
  <c r="AM59" i="211"/>
  <c r="AL59" i="211"/>
  <c r="AK59" i="211"/>
  <c r="AJ59" i="211"/>
  <c r="AI59" i="211"/>
  <c r="AH59" i="211"/>
  <c r="AG59" i="211"/>
  <c r="AF59" i="211"/>
  <c r="AE59" i="211"/>
  <c r="AD59" i="211"/>
  <c r="AC59" i="211"/>
  <c r="AB59" i="211"/>
  <c r="Z59" i="211"/>
  <c r="Y59" i="211"/>
  <c r="X59" i="211"/>
  <c r="W59" i="211"/>
  <c r="V59" i="211"/>
  <c r="U59" i="211"/>
  <c r="T59" i="211"/>
  <c r="S59" i="211"/>
  <c r="Q59" i="211"/>
  <c r="P59" i="211"/>
  <c r="O59" i="211"/>
  <c r="N59" i="211"/>
  <c r="M59" i="211"/>
  <c r="L59" i="211"/>
  <c r="K59" i="211"/>
  <c r="J59" i="211"/>
  <c r="I59" i="211"/>
  <c r="H59" i="211"/>
  <c r="G59" i="211"/>
  <c r="BF58" i="211"/>
  <c r="BD58" i="211"/>
  <c r="BC58" i="211"/>
  <c r="BB58" i="211"/>
  <c r="BA58" i="211"/>
  <c r="AZ58" i="211"/>
  <c r="AY58" i="211"/>
  <c r="AX58" i="211"/>
  <c r="AW58" i="211"/>
  <c r="AV58" i="211"/>
  <c r="AU58" i="211"/>
  <c r="AT58" i="211"/>
  <c r="AS58" i="211"/>
  <c r="AR58" i="211"/>
  <c r="AQ58" i="211"/>
  <c r="AP58" i="211"/>
  <c r="AO58" i="211"/>
  <c r="AN58" i="211"/>
  <c r="AM58" i="211"/>
  <c r="AL58" i="211"/>
  <c r="AK58" i="211"/>
  <c r="AJ58" i="211"/>
  <c r="AI58" i="211"/>
  <c r="AH58" i="211"/>
  <c r="AG58" i="211"/>
  <c r="AF58" i="211"/>
  <c r="AE58" i="211"/>
  <c r="AD58" i="211"/>
  <c r="AC58" i="211"/>
  <c r="AB58" i="211"/>
  <c r="Z58" i="211"/>
  <c r="Y58" i="211"/>
  <c r="X58" i="211"/>
  <c r="W58" i="211"/>
  <c r="V58" i="211"/>
  <c r="U58" i="211"/>
  <c r="T58" i="211"/>
  <c r="S58" i="211"/>
  <c r="Q58" i="211"/>
  <c r="P58" i="211"/>
  <c r="O58" i="211"/>
  <c r="N58" i="211"/>
  <c r="M58" i="211"/>
  <c r="L58" i="211"/>
  <c r="K58" i="211"/>
  <c r="J58" i="211"/>
  <c r="I58" i="211"/>
  <c r="H58" i="211"/>
  <c r="G58" i="211"/>
  <c r="BF57" i="211"/>
  <c r="BE57" i="211"/>
  <c r="BC57" i="211"/>
  <c r="BB57" i="211"/>
  <c r="BA57" i="211"/>
  <c r="AZ57" i="211"/>
  <c r="AY57" i="211"/>
  <c r="AX57" i="211"/>
  <c r="AW57" i="211"/>
  <c r="AV57" i="211"/>
  <c r="AU57" i="211"/>
  <c r="AT57" i="211"/>
  <c r="AS57" i="211"/>
  <c r="AR57" i="211"/>
  <c r="AQ57" i="211"/>
  <c r="AP57" i="211"/>
  <c r="AO57" i="211"/>
  <c r="AN57" i="211"/>
  <c r="AM57" i="211"/>
  <c r="AL57" i="211"/>
  <c r="AK57" i="211"/>
  <c r="AJ57" i="211"/>
  <c r="AI57" i="211"/>
  <c r="AH57" i="211"/>
  <c r="AG57" i="211"/>
  <c r="AF57" i="211"/>
  <c r="AE57" i="211"/>
  <c r="AD57" i="211"/>
  <c r="AC57" i="211"/>
  <c r="AB57" i="211"/>
  <c r="Z57" i="211"/>
  <c r="Y57" i="211"/>
  <c r="X57" i="211"/>
  <c r="W57" i="211"/>
  <c r="V57" i="211"/>
  <c r="U57" i="211"/>
  <c r="T57" i="211"/>
  <c r="S57" i="211"/>
  <c r="Q57" i="211"/>
  <c r="P57" i="211"/>
  <c r="O57" i="211"/>
  <c r="N57" i="211"/>
  <c r="M57" i="211"/>
  <c r="L57" i="211"/>
  <c r="K57" i="211"/>
  <c r="J57" i="211"/>
  <c r="I57" i="211"/>
  <c r="H57" i="211"/>
  <c r="G57" i="211"/>
  <c r="BF56" i="211"/>
  <c r="BE56" i="211"/>
  <c r="BD56" i="211"/>
  <c r="BB56" i="211"/>
  <c r="BA56" i="211"/>
  <c r="AZ56" i="211"/>
  <c r="AY56" i="211"/>
  <c r="AX56" i="211"/>
  <c r="AW56" i="211"/>
  <c r="AV56" i="211"/>
  <c r="AU56" i="211"/>
  <c r="AT56" i="211"/>
  <c r="AS56" i="211"/>
  <c r="AR56" i="211"/>
  <c r="AQ56" i="211"/>
  <c r="AP56" i="211"/>
  <c r="AO56" i="211"/>
  <c r="AN56" i="211"/>
  <c r="AM56" i="211"/>
  <c r="AL56" i="211"/>
  <c r="AK56" i="211"/>
  <c r="AJ56" i="211"/>
  <c r="AI56" i="211"/>
  <c r="AH56" i="211"/>
  <c r="AG56" i="211"/>
  <c r="AF56" i="211"/>
  <c r="AE56" i="211"/>
  <c r="AD56" i="211"/>
  <c r="AC56" i="211"/>
  <c r="AB56" i="211"/>
  <c r="Z56" i="211"/>
  <c r="Y56" i="211"/>
  <c r="X56" i="211"/>
  <c r="W56" i="211"/>
  <c r="V56" i="211"/>
  <c r="U56" i="211"/>
  <c r="T56" i="211"/>
  <c r="S56" i="211"/>
  <c r="Q56" i="211"/>
  <c r="P56" i="211"/>
  <c r="O56" i="211"/>
  <c r="N56" i="211"/>
  <c r="M56" i="211"/>
  <c r="L56" i="211"/>
  <c r="K56" i="211"/>
  <c r="J56" i="211"/>
  <c r="I56" i="211"/>
  <c r="H56" i="211"/>
  <c r="G56" i="211"/>
  <c r="BF55" i="211"/>
  <c r="BE55" i="211"/>
  <c r="BD55" i="211"/>
  <c r="BC55" i="211"/>
  <c r="BA55" i="211"/>
  <c r="AZ55" i="211"/>
  <c r="AY55" i="211"/>
  <c r="AX55" i="211"/>
  <c r="AW55" i="211"/>
  <c r="AV55" i="211"/>
  <c r="AU55" i="211"/>
  <c r="AT55" i="211"/>
  <c r="AS55" i="211"/>
  <c r="AR55" i="211"/>
  <c r="AQ55" i="211"/>
  <c r="AP55" i="211"/>
  <c r="AO55" i="211"/>
  <c r="AN55" i="211"/>
  <c r="AM55" i="211"/>
  <c r="AL55" i="211"/>
  <c r="AK55" i="211"/>
  <c r="AJ55" i="211"/>
  <c r="AI55" i="211"/>
  <c r="AH55" i="211"/>
  <c r="AG55" i="211"/>
  <c r="AF55" i="211"/>
  <c r="AE55" i="211"/>
  <c r="AD55" i="211"/>
  <c r="AC55" i="211"/>
  <c r="AB55" i="211"/>
  <c r="Z55" i="211"/>
  <c r="Y55" i="211"/>
  <c r="X55" i="211"/>
  <c r="W55" i="211"/>
  <c r="V55" i="211"/>
  <c r="U55" i="211"/>
  <c r="T55" i="211"/>
  <c r="S55" i="211"/>
  <c r="Q55" i="211"/>
  <c r="P55" i="211"/>
  <c r="O55" i="211"/>
  <c r="N55" i="211"/>
  <c r="M55" i="211"/>
  <c r="L55" i="211"/>
  <c r="K55" i="211"/>
  <c r="J55" i="211"/>
  <c r="I55" i="211"/>
  <c r="H55" i="211"/>
  <c r="G55" i="211"/>
  <c r="BF54" i="211"/>
  <c r="BE54" i="211"/>
  <c r="BD54" i="211"/>
  <c r="BC54" i="211"/>
  <c r="BB54" i="211"/>
  <c r="AZ54" i="211"/>
  <c r="AY54" i="211"/>
  <c r="AX54" i="211"/>
  <c r="AW54" i="211"/>
  <c r="AV54" i="211"/>
  <c r="AU54" i="211"/>
  <c r="AT54" i="211"/>
  <c r="AS54" i="211"/>
  <c r="AR54" i="211"/>
  <c r="AQ54" i="211"/>
  <c r="AP54" i="211"/>
  <c r="AO54" i="211"/>
  <c r="AN54" i="211"/>
  <c r="AM54" i="211"/>
  <c r="AL54" i="211"/>
  <c r="AK54" i="211"/>
  <c r="AJ54" i="211"/>
  <c r="AI54" i="211"/>
  <c r="AH54" i="211"/>
  <c r="AG54" i="211"/>
  <c r="AF54" i="211"/>
  <c r="AE54" i="211"/>
  <c r="AD54" i="211"/>
  <c r="AC54" i="211"/>
  <c r="AB54" i="211"/>
  <c r="Z54" i="211"/>
  <c r="Y54" i="211"/>
  <c r="X54" i="211"/>
  <c r="W54" i="211"/>
  <c r="V54" i="211"/>
  <c r="U54" i="211"/>
  <c r="T54" i="211"/>
  <c r="S54" i="211"/>
  <c r="Q54" i="211"/>
  <c r="P54" i="211"/>
  <c r="O54" i="211"/>
  <c r="N54" i="211"/>
  <c r="M54" i="211"/>
  <c r="L54" i="211"/>
  <c r="K54" i="211"/>
  <c r="J54" i="211"/>
  <c r="I54" i="211"/>
  <c r="H54" i="211"/>
  <c r="G54" i="211"/>
  <c r="BF53" i="211"/>
  <c r="BE53" i="211"/>
  <c r="BD53" i="211"/>
  <c r="BC53" i="211"/>
  <c r="BB53" i="211"/>
  <c r="BA53" i="211"/>
  <c r="AY53" i="211"/>
  <c r="AX53" i="211"/>
  <c r="AW53" i="211"/>
  <c r="AV53" i="211"/>
  <c r="AU53" i="211"/>
  <c r="AT53" i="211"/>
  <c r="AS53" i="211"/>
  <c r="AR53" i="211"/>
  <c r="AQ53" i="211"/>
  <c r="AP53" i="211"/>
  <c r="AO53" i="211"/>
  <c r="AN53" i="211"/>
  <c r="AM53" i="211"/>
  <c r="AL53" i="211"/>
  <c r="AK53" i="211"/>
  <c r="AJ53" i="211"/>
  <c r="AI53" i="211"/>
  <c r="AH53" i="211"/>
  <c r="AG53" i="211"/>
  <c r="AF53" i="211"/>
  <c r="AE53" i="211"/>
  <c r="AD53" i="211"/>
  <c r="AC53" i="211"/>
  <c r="AB53" i="211"/>
  <c r="Z53" i="211"/>
  <c r="Y53" i="211"/>
  <c r="X53" i="211"/>
  <c r="W53" i="211"/>
  <c r="V53" i="211"/>
  <c r="U53" i="211"/>
  <c r="T53" i="211"/>
  <c r="S53" i="211"/>
  <c r="Q53" i="211"/>
  <c r="P53" i="211"/>
  <c r="O53" i="211"/>
  <c r="N53" i="211"/>
  <c r="M53" i="211"/>
  <c r="L53" i="211"/>
  <c r="K53" i="211"/>
  <c r="J53" i="211"/>
  <c r="I53" i="211"/>
  <c r="H53" i="211"/>
  <c r="G53" i="211"/>
  <c r="BF52" i="211"/>
  <c r="BE52" i="211"/>
  <c r="BD52" i="211"/>
  <c r="BC52" i="211"/>
  <c r="BB52" i="211"/>
  <c r="BA52" i="211"/>
  <c r="AZ52" i="211"/>
  <c r="AX52" i="211"/>
  <c r="AW52" i="211"/>
  <c r="AV52" i="211"/>
  <c r="AU52" i="211"/>
  <c r="AT52" i="211"/>
  <c r="AS52" i="211"/>
  <c r="AR52" i="211"/>
  <c r="AQ52" i="211"/>
  <c r="AP52" i="211"/>
  <c r="AO52" i="211"/>
  <c r="AN52" i="211"/>
  <c r="AM52" i="211"/>
  <c r="AL52" i="211"/>
  <c r="AK52" i="211"/>
  <c r="AJ52" i="211"/>
  <c r="AI52" i="211"/>
  <c r="AH52" i="211"/>
  <c r="AG52" i="211"/>
  <c r="AF52" i="211"/>
  <c r="AE52" i="211"/>
  <c r="AD52" i="211"/>
  <c r="AC52" i="211"/>
  <c r="AB52" i="211"/>
  <c r="Z52" i="211"/>
  <c r="Y52" i="211"/>
  <c r="X52" i="211"/>
  <c r="W52" i="211"/>
  <c r="V52" i="211"/>
  <c r="U52" i="211"/>
  <c r="T52" i="211"/>
  <c r="S52" i="211"/>
  <c r="Q52" i="211"/>
  <c r="P52" i="211"/>
  <c r="O52" i="211"/>
  <c r="N52" i="211"/>
  <c r="M52" i="211"/>
  <c r="L52" i="211"/>
  <c r="K52" i="211"/>
  <c r="J52" i="211"/>
  <c r="I52" i="211"/>
  <c r="H52" i="211"/>
  <c r="G52" i="211"/>
  <c r="BF51" i="211"/>
  <c r="BE51" i="211"/>
  <c r="BD51" i="211"/>
  <c r="BC51" i="211"/>
  <c r="BB51" i="211"/>
  <c r="BA51" i="211"/>
  <c r="AZ51" i="211"/>
  <c r="AY51" i="211"/>
  <c r="AW51" i="211"/>
  <c r="AV51" i="211"/>
  <c r="AU51" i="211"/>
  <c r="AT51" i="211"/>
  <c r="AS51" i="211"/>
  <c r="AR51" i="211"/>
  <c r="AQ51" i="211"/>
  <c r="AP51" i="211"/>
  <c r="AO51" i="211"/>
  <c r="AN51" i="211"/>
  <c r="AM51" i="211"/>
  <c r="AL51" i="211"/>
  <c r="AK51" i="211"/>
  <c r="AJ51" i="211"/>
  <c r="AI51" i="211"/>
  <c r="AH51" i="211"/>
  <c r="AG51" i="211"/>
  <c r="AF51" i="211"/>
  <c r="AE51" i="211"/>
  <c r="AD51" i="211"/>
  <c r="AC51" i="211"/>
  <c r="AB51" i="211"/>
  <c r="Z51" i="211"/>
  <c r="Y51" i="211"/>
  <c r="X51" i="211"/>
  <c r="W51" i="211"/>
  <c r="V51" i="211"/>
  <c r="U51" i="211"/>
  <c r="T51" i="211"/>
  <c r="S51" i="211"/>
  <c r="Q51" i="211"/>
  <c r="P51" i="211"/>
  <c r="O51" i="211"/>
  <c r="N51" i="211"/>
  <c r="M51" i="211"/>
  <c r="L51" i="211"/>
  <c r="K51" i="211"/>
  <c r="J51" i="211"/>
  <c r="I51" i="211"/>
  <c r="H51" i="211"/>
  <c r="G51" i="211"/>
  <c r="BF50" i="211"/>
  <c r="BE50" i="211"/>
  <c r="BD50" i="211"/>
  <c r="BC50" i="211"/>
  <c r="BB50" i="211"/>
  <c r="BA50" i="211"/>
  <c r="AZ50" i="211"/>
  <c r="AY50" i="211"/>
  <c r="AX50" i="211"/>
  <c r="AV50" i="211"/>
  <c r="AU50" i="211"/>
  <c r="AT50" i="211"/>
  <c r="AS50" i="211"/>
  <c r="AR50" i="211"/>
  <c r="AQ50" i="211"/>
  <c r="AP50" i="211"/>
  <c r="AO50" i="211"/>
  <c r="AN50" i="211"/>
  <c r="AM50" i="211"/>
  <c r="AL50" i="211"/>
  <c r="AK50" i="211"/>
  <c r="AJ50" i="211"/>
  <c r="AI50" i="211"/>
  <c r="AH50" i="211"/>
  <c r="AG50" i="211"/>
  <c r="AF50" i="211"/>
  <c r="AE50" i="211"/>
  <c r="AD50" i="211"/>
  <c r="AC50" i="211"/>
  <c r="AB50" i="211"/>
  <c r="Z50" i="211"/>
  <c r="Y50" i="211"/>
  <c r="X50" i="211"/>
  <c r="W50" i="211"/>
  <c r="V50" i="211"/>
  <c r="U50" i="211"/>
  <c r="T50" i="211"/>
  <c r="S50" i="211"/>
  <c r="Q50" i="211"/>
  <c r="P50" i="211"/>
  <c r="O50" i="211"/>
  <c r="N50" i="211"/>
  <c r="M50" i="211"/>
  <c r="L50" i="211"/>
  <c r="K50" i="211"/>
  <c r="J50" i="211"/>
  <c r="I50" i="211"/>
  <c r="H50" i="211"/>
  <c r="G50" i="211"/>
  <c r="BF49" i="211"/>
  <c r="BE49" i="211"/>
  <c r="BD49" i="211"/>
  <c r="BC49" i="211"/>
  <c r="BB49" i="211"/>
  <c r="BA49" i="211"/>
  <c r="AZ49" i="211"/>
  <c r="AY49" i="211"/>
  <c r="AX49" i="211"/>
  <c r="AW49" i="211"/>
  <c r="AU49" i="211"/>
  <c r="AT49" i="211"/>
  <c r="AS49" i="211"/>
  <c r="AR49" i="211"/>
  <c r="AQ49" i="211"/>
  <c r="AP49" i="211"/>
  <c r="AO49" i="211"/>
  <c r="AN49" i="211"/>
  <c r="AM49" i="211"/>
  <c r="AL49" i="211"/>
  <c r="AK49" i="211"/>
  <c r="AJ49" i="211"/>
  <c r="AI49" i="211"/>
  <c r="AH49" i="211"/>
  <c r="AG49" i="211"/>
  <c r="AF49" i="211"/>
  <c r="AE49" i="211"/>
  <c r="AD49" i="211"/>
  <c r="AC49" i="211"/>
  <c r="AB49" i="211"/>
  <c r="Z49" i="211"/>
  <c r="Y49" i="211"/>
  <c r="X49" i="211"/>
  <c r="W49" i="211"/>
  <c r="V49" i="211"/>
  <c r="U49" i="211"/>
  <c r="T49" i="211"/>
  <c r="S49" i="211"/>
  <c r="Q49" i="211"/>
  <c r="P49" i="211"/>
  <c r="O49" i="211"/>
  <c r="N49" i="211"/>
  <c r="M49" i="211"/>
  <c r="L49" i="211"/>
  <c r="K49" i="211"/>
  <c r="J49" i="211"/>
  <c r="I49" i="211"/>
  <c r="H49" i="211"/>
  <c r="G49" i="211"/>
  <c r="BF48" i="211"/>
  <c r="BE48" i="211"/>
  <c r="BD48" i="211"/>
  <c r="BC48" i="211"/>
  <c r="BB48" i="211"/>
  <c r="BA48" i="211"/>
  <c r="AZ48" i="211"/>
  <c r="AY48" i="211"/>
  <c r="AX48" i="211"/>
  <c r="AW48" i="211"/>
  <c r="AV48" i="211"/>
  <c r="AT48" i="211"/>
  <c r="AS48" i="211"/>
  <c r="AR48" i="211"/>
  <c r="AQ48" i="211"/>
  <c r="AP48" i="211"/>
  <c r="AO48" i="211"/>
  <c r="AN48" i="211"/>
  <c r="AM48" i="211"/>
  <c r="AL48" i="211"/>
  <c r="AK48" i="211"/>
  <c r="AJ48" i="211"/>
  <c r="AI48" i="211"/>
  <c r="AH48" i="211"/>
  <c r="AG48" i="211"/>
  <c r="AF48" i="211"/>
  <c r="AE48" i="211"/>
  <c r="AD48" i="211"/>
  <c r="AC48" i="211"/>
  <c r="AB48" i="211"/>
  <c r="Z48" i="211"/>
  <c r="Y48" i="211"/>
  <c r="X48" i="211"/>
  <c r="W48" i="211"/>
  <c r="V48" i="211"/>
  <c r="U48" i="211"/>
  <c r="T48" i="211"/>
  <c r="S48" i="211"/>
  <c r="Q48" i="211"/>
  <c r="P48" i="211"/>
  <c r="O48" i="211"/>
  <c r="N48" i="211"/>
  <c r="M48" i="211"/>
  <c r="L48" i="211"/>
  <c r="K48" i="211"/>
  <c r="J48" i="211"/>
  <c r="I48" i="211"/>
  <c r="H48" i="211"/>
  <c r="G48" i="211"/>
  <c r="BF47" i="211"/>
  <c r="BE47" i="211"/>
  <c r="BD47" i="211"/>
  <c r="BC47" i="211"/>
  <c r="BB47" i="211"/>
  <c r="BA47" i="211"/>
  <c r="AZ47" i="211"/>
  <c r="AY47" i="211"/>
  <c r="AX47" i="211"/>
  <c r="AW47" i="211"/>
  <c r="AV47" i="211"/>
  <c r="AU47" i="211"/>
  <c r="AS47" i="211"/>
  <c r="AR47" i="211"/>
  <c r="AQ47" i="211"/>
  <c r="AP47" i="211"/>
  <c r="AO47" i="211"/>
  <c r="AN47" i="211"/>
  <c r="AM47" i="211"/>
  <c r="AL47" i="211"/>
  <c r="AK47" i="211"/>
  <c r="AJ47" i="211"/>
  <c r="AI47" i="211"/>
  <c r="AH47" i="211"/>
  <c r="AG47" i="211"/>
  <c r="AF47" i="211"/>
  <c r="AE47" i="211"/>
  <c r="AD47" i="211"/>
  <c r="AC47" i="211"/>
  <c r="AB47" i="211"/>
  <c r="Z47" i="211"/>
  <c r="Y47" i="211"/>
  <c r="X47" i="211"/>
  <c r="W47" i="211"/>
  <c r="V47" i="211"/>
  <c r="U47" i="211"/>
  <c r="T47" i="211"/>
  <c r="S47" i="211"/>
  <c r="Q47" i="211"/>
  <c r="P47" i="211"/>
  <c r="O47" i="211"/>
  <c r="N47" i="211"/>
  <c r="M47" i="211"/>
  <c r="L47" i="211"/>
  <c r="K47" i="211"/>
  <c r="J47" i="211"/>
  <c r="I47" i="211"/>
  <c r="H47" i="211"/>
  <c r="G47" i="211"/>
  <c r="BF46" i="211"/>
  <c r="BE46" i="211"/>
  <c r="BD46" i="211"/>
  <c r="BC46" i="211"/>
  <c r="BB46" i="211"/>
  <c r="BA46" i="211"/>
  <c r="AZ46" i="211"/>
  <c r="AY46" i="211"/>
  <c r="AX46" i="211"/>
  <c r="AW46" i="211"/>
  <c r="AV46" i="211"/>
  <c r="AU46" i="211"/>
  <c r="AT46" i="211"/>
  <c r="AR46" i="211"/>
  <c r="AQ46" i="211"/>
  <c r="AP46" i="211"/>
  <c r="AO46" i="211"/>
  <c r="AN46" i="211"/>
  <c r="AM46" i="211"/>
  <c r="AL46" i="211"/>
  <c r="AK46" i="211"/>
  <c r="AJ46" i="211"/>
  <c r="AI46" i="211"/>
  <c r="AH46" i="211"/>
  <c r="AG46" i="211"/>
  <c r="AF46" i="211"/>
  <c r="AE46" i="211"/>
  <c r="AD46" i="211"/>
  <c r="AC46" i="211"/>
  <c r="AB46" i="211"/>
  <c r="Z46" i="211"/>
  <c r="Y46" i="211"/>
  <c r="X46" i="211"/>
  <c r="W46" i="211"/>
  <c r="V46" i="211"/>
  <c r="U46" i="211"/>
  <c r="T46" i="211"/>
  <c r="S46" i="211"/>
  <c r="Q46" i="211"/>
  <c r="P46" i="211"/>
  <c r="O46" i="211"/>
  <c r="N46" i="211"/>
  <c r="M46" i="211"/>
  <c r="L46" i="211"/>
  <c r="K46" i="211"/>
  <c r="J46" i="211"/>
  <c r="I46" i="211"/>
  <c r="H46" i="211"/>
  <c r="G46" i="211"/>
  <c r="BF45" i="211"/>
  <c r="BE45" i="211"/>
  <c r="BD45" i="211"/>
  <c r="BC45" i="211"/>
  <c r="BB45" i="211"/>
  <c r="BA45" i="211"/>
  <c r="AZ45" i="211"/>
  <c r="AY45" i="211"/>
  <c r="AX45" i="211"/>
  <c r="AW45" i="211"/>
  <c r="AV45" i="211"/>
  <c r="AU45" i="211"/>
  <c r="AT45" i="211"/>
  <c r="AS45" i="211"/>
  <c r="AQ45" i="211"/>
  <c r="AP45" i="211"/>
  <c r="AO45" i="211"/>
  <c r="AN45" i="211"/>
  <c r="AM45" i="211"/>
  <c r="AL45" i="211"/>
  <c r="AK45" i="211"/>
  <c r="AJ45" i="211"/>
  <c r="AI45" i="211"/>
  <c r="AH45" i="211"/>
  <c r="AG45" i="211"/>
  <c r="AF45" i="211"/>
  <c r="AE45" i="211"/>
  <c r="AD45" i="211"/>
  <c r="AC45" i="211"/>
  <c r="AB45" i="211"/>
  <c r="Z45" i="211"/>
  <c r="Y45" i="211"/>
  <c r="X45" i="211"/>
  <c r="W45" i="211"/>
  <c r="V45" i="211"/>
  <c r="U45" i="211"/>
  <c r="T45" i="211"/>
  <c r="S45" i="211"/>
  <c r="Q45" i="211"/>
  <c r="P45" i="211"/>
  <c r="O45" i="211"/>
  <c r="N45" i="211"/>
  <c r="M45" i="211"/>
  <c r="L45" i="211"/>
  <c r="K45" i="211"/>
  <c r="J45" i="211"/>
  <c r="I45" i="211"/>
  <c r="H45" i="211"/>
  <c r="G45" i="211"/>
  <c r="BF44" i="211"/>
  <c r="BE44" i="211"/>
  <c r="BD44" i="211"/>
  <c r="BC44" i="211"/>
  <c r="BB44" i="211"/>
  <c r="BA44" i="211"/>
  <c r="AZ44" i="211"/>
  <c r="AY44" i="211"/>
  <c r="AX44" i="211"/>
  <c r="AW44" i="211"/>
  <c r="AV44" i="211"/>
  <c r="AU44" i="211"/>
  <c r="AT44" i="211"/>
  <c r="AS44" i="211"/>
  <c r="AR44" i="211"/>
  <c r="AP44" i="211"/>
  <c r="AO44" i="211"/>
  <c r="AN44" i="211"/>
  <c r="AM44" i="211"/>
  <c r="AL44" i="211"/>
  <c r="AK44" i="211"/>
  <c r="AJ44" i="211"/>
  <c r="AI44" i="211"/>
  <c r="AH44" i="211"/>
  <c r="AG44" i="211"/>
  <c r="AF44" i="211"/>
  <c r="AE44" i="211"/>
  <c r="AD44" i="211"/>
  <c r="AC44" i="211"/>
  <c r="AB44" i="211"/>
  <c r="Z44" i="211"/>
  <c r="Y44" i="211"/>
  <c r="X44" i="211"/>
  <c r="W44" i="211"/>
  <c r="V44" i="211"/>
  <c r="U44" i="211"/>
  <c r="T44" i="211"/>
  <c r="S44" i="211"/>
  <c r="Q44" i="211"/>
  <c r="P44" i="211"/>
  <c r="O44" i="211"/>
  <c r="N44" i="211"/>
  <c r="M44" i="211"/>
  <c r="L44" i="211"/>
  <c r="K44" i="211"/>
  <c r="J44" i="211"/>
  <c r="I44" i="211"/>
  <c r="H44" i="211"/>
  <c r="G44" i="211"/>
  <c r="BF43" i="211"/>
  <c r="BE43" i="211"/>
  <c r="BD43" i="211"/>
  <c r="BC43" i="211"/>
  <c r="BB43" i="211"/>
  <c r="BA43" i="211"/>
  <c r="AZ43" i="211"/>
  <c r="AY43" i="211"/>
  <c r="AX43" i="211"/>
  <c r="AW43" i="211"/>
  <c r="AV43" i="211"/>
  <c r="AU43" i="211"/>
  <c r="AT43" i="211"/>
  <c r="AS43" i="211"/>
  <c r="AR43" i="211"/>
  <c r="AQ43" i="211"/>
  <c r="AO43" i="211"/>
  <c r="AN43" i="211"/>
  <c r="AM43" i="211"/>
  <c r="AL43" i="211"/>
  <c r="AK43" i="211"/>
  <c r="AJ43" i="211"/>
  <c r="AI43" i="211"/>
  <c r="AH43" i="211"/>
  <c r="AG43" i="211"/>
  <c r="AF43" i="211"/>
  <c r="AE43" i="211"/>
  <c r="AD43" i="211"/>
  <c r="AC43" i="211"/>
  <c r="AB43" i="211"/>
  <c r="Z43" i="211"/>
  <c r="Y43" i="211"/>
  <c r="X43" i="211"/>
  <c r="W43" i="211"/>
  <c r="V43" i="211"/>
  <c r="U43" i="211"/>
  <c r="T43" i="211"/>
  <c r="S43" i="211"/>
  <c r="Q43" i="211"/>
  <c r="P43" i="211"/>
  <c r="O43" i="211"/>
  <c r="N43" i="211"/>
  <c r="M43" i="211"/>
  <c r="L43" i="211"/>
  <c r="K43" i="211"/>
  <c r="J43" i="211"/>
  <c r="I43" i="211"/>
  <c r="H43" i="211"/>
  <c r="G43" i="211"/>
  <c r="BF42" i="211"/>
  <c r="BE42" i="211"/>
  <c r="BD42" i="211"/>
  <c r="BC42" i="211"/>
  <c r="BB42" i="211"/>
  <c r="BA42" i="211"/>
  <c r="AZ42" i="211"/>
  <c r="AY42" i="211"/>
  <c r="AX42" i="211"/>
  <c r="AW42" i="211"/>
  <c r="AV42" i="211"/>
  <c r="AU42" i="211"/>
  <c r="AT42" i="211"/>
  <c r="AS42" i="211"/>
  <c r="AR42" i="211"/>
  <c r="AQ42" i="211"/>
  <c r="AP42" i="211"/>
  <c r="AN42" i="211"/>
  <c r="AM42" i="211"/>
  <c r="AL42" i="211"/>
  <c r="AK42" i="211"/>
  <c r="AJ42" i="211"/>
  <c r="AI42" i="211"/>
  <c r="AH42" i="211"/>
  <c r="AG42" i="211"/>
  <c r="AF42" i="211"/>
  <c r="AE42" i="211"/>
  <c r="AD42" i="211"/>
  <c r="AC42" i="211"/>
  <c r="AB42" i="211"/>
  <c r="Z42" i="211"/>
  <c r="Y42" i="211"/>
  <c r="X42" i="211"/>
  <c r="W42" i="211"/>
  <c r="V42" i="211"/>
  <c r="U42" i="211"/>
  <c r="T42" i="211"/>
  <c r="S42" i="211"/>
  <c r="Q42" i="211"/>
  <c r="P42" i="211"/>
  <c r="O42" i="211"/>
  <c r="N42" i="211"/>
  <c r="M42" i="211"/>
  <c r="L42" i="211"/>
  <c r="K42" i="211"/>
  <c r="J42" i="211"/>
  <c r="I42" i="211"/>
  <c r="H42" i="211"/>
  <c r="G42" i="211"/>
  <c r="BF41" i="211"/>
  <c r="BE41" i="211"/>
  <c r="BD41" i="211"/>
  <c r="BC41" i="211"/>
  <c r="BB41" i="211"/>
  <c r="BA41" i="211"/>
  <c r="AZ41" i="211"/>
  <c r="AY41" i="211"/>
  <c r="AX41" i="211"/>
  <c r="AW41" i="211"/>
  <c r="AV41" i="211"/>
  <c r="AU41" i="211"/>
  <c r="AT41" i="211"/>
  <c r="AS41" i="211"/>
  <c r="AR41" i="211"/>
  <c r="AQ41" i="211"/>
  <c r="AP41" i="211"/>
  <c r="AO41" i="211"/>
  <c r="AM41" i="211"/>
  <c r="AL41" i="211"/>
  <c r="AK41" i="211"/>
  <c r="AJ41" i="211"/>
  <c r="AI41" i="211"/>
  <c r="AH41" i="211"/>
  <c r="AG41" i="211"/>
  <c r="AF41" i="211"/>
  <c r="AE41" i="211"/>
  <c r="AD41" i="211"/>
  <c r="AC41" i="211"/>
  <c r="AB41" i="211"/>
  <c r="Z41" i="211"/>
  <c r="Y41" i="211"/>
  <c r="X41" i="211"/>
  <c r="W41" i="211"/>
  <c r="V41" i="211"/>
  <c r="U41" i="211"/>
  <c r="T41" i="211"/>
  <c r="S41" i="211"/>
  <c r="Q41" i="211"/>
  <c r="P41" i="211"/>
  <c r="O41" i="211"/>
  <c r="N41" i="211"/>
  <c r="M41" i="211"/>
  <c r="L41" i="211"/>
  <c r="K41" i="211"/>
  <c r="J41" i="211"/>
  <c r="I41" i="211"/>
  <c r="H41" i="211"/>
  <c r="G41" i="211"/>
  <c r="BF40" i="211"/>
  <c r="BE40" i="211"/>
  <c r="BD40" i="211"/>
  <c r="BC40" i="211"/>
  <c r="BB40" i="211"/>
  <c r="BA40" i="211"/>
  <c r="AZ40" i="211"/>
  <c r="AY40" i="211"/>
  <c r="AX40" i="211"/>
  <c r="AW40" i="211"/>
  <c r="AV40" i="211"/>
  <c r="AU40" i="211"/>
  <c r="AT40" i="211"/>
  <c r="AS40" i="211"/>
  <c r="AR40" i="211"/>
  <c r="AQ40" i="211"/>
  <c r="AP40" i="211"/>
  <c r="AO40" i="211"/>
  <c r="AN40" i="211"/>
  <c r="AL40" i="211"/>
  <c r="AK40" i="211"/>
  <c r="AJ40" i="211"/>
  <c r="AI40" i="211"/>
  <c r="AH40" i="211"/>
  <c r="AG40" i="211"/>
  <c r="AF40" i="211"/>
  <c r="AE40" i="211"/>
  <c r="AD40" i="211"/>
  <c r="AC40" i="211"/>
  <c r="AB40" i="211"/>
  <c r="Z40" i="211"/>
  <c r="Y40" i="211"/>
  <c r="X40" i="211"/>
  <c r="W40" i="211"/>
  <c r="V40" i="211"/>
  <c r="U40" i="211"/>
  <c r="T40" i="211"/>
  <c r="S40" i="211"/>
  <c r="Q40" i="211"/>
  <c r="P40" i="211"/>
  <c r="O40" i="211"/>
  <c r="N40" i="211"/>
  <c r="M40" i="211"/>
  <c r="L40" i="211"/>
  <c r="K40" i="211"/>
  <c r="J40" i="211"/>
  <c r="I40" i="211"/>
  <c r="H40" i="211"/>
  <c r="G40" i="211"/>
  <c r="BF39" i="211"/>
  <c r="BE39" i="211"/>
  <c r="BD39" i="211"/>
  <c r="BC39" i="211"/>
  <c r="BB39" i="211"/>
  <c r="BA39" i="211"/>
  <c r="AZ39" i="211"/>
  <c r="AY39" i="211"/>
  <c r="AX39" i="211"/>
  <c r="AW39" i="211"/>
  <c r="AV39" i="211"/>
  <c r="AU39" i="211"/>
  <c r="AT39" i="211"/>
  <c r="AS39" i="211"/>
  <c r="AR39" i="211"/>
  <c r="AQ39" i="211"/>
  <c r="AP39" i="211"/>
  <c r="AO39" i="211"/>
  <c r="AN39" i="211"/>
  <c r="AM39" i="211"/>
  <c r="AK39" i="211"/>
  <c r="AJ39" i="211"/>
  <c r="AI39" i="211"/>
  <c r="AH39" i="211"/>
  <c r="AG39" i="211"/>
  <c r="AF39" i="211"/>
  <c r="AE39" i="211"/>
  <c r="AD39" i="211"/>
  <c r="AC39" i="211"/>
  <c r="AB39" i="211"/>
  <c r="Z39" i="211"/>
  <c r="Y39" i="211"/>
  <c r="X39" i="211"/>
  <c r="W39" i="211"/>
  <c r="V39" i="211"/>
  <c r="U39" i="211"/>
  <c r="T39" i="211"/>
  <c r="S39" i="211"/>
  <c r="Q39" i="211"/>
  <c r="P39" i="211"/>
  <c r="O39" i="211"/>
  <c r="N39" i="211"/>
  <c r="M39" i="211"/>
  <c r="L39" i="211"/>
  <c r="K39" i="211"/>
  <c r="J39" i="211"/>
  <c r="I39" i="211"/>
  <c r="H39" i="211"/>
  <c r="G39" i="211"/>
  <c r="BF38" i="211"/>
  <c r="BE38" i="211"/>
  <c r="BD38" i="211"/>
  <c r="BC38" i="211"/>
  <c r="BB38" i="211"/>
  <c r="BA38" i="211"/>
  <c r="AZ38" i="211"/>
  <c r="AY38" i="211"/>
  <c r="AX38" i="211"/>
  <c r="AW38" i="211"/>
  <c r="AV38" i="211"/>
  <c r="AU38" i="211"/>
  <c r="AT38" i="211"/>
  <c r="AS38" i="211"/>
  <c r="AR38" i="211"/>
  <c r="AQ38" i="211"/>
  <c r="AP38" i="211"/>
  <c r="AO38" i="211"/>
  <c r="AN38" i="211"/>
  <c r="AM38" i="211"/>
  <c r="AL38" i="211"/>
  <c r="AJ38" i="211"/>
  <c r="AI38" i="211"/>
  <c r="AH38" i="211"/>
  <c r="AG38" i="211"/>
  <c r="AF38" i="211"/>
  <c r="AE38" i="211"/>
  <c r="AD38" i="211"/>
  <c r="AC38" i="211"/>
  <c r="AB38" i="211"/>
  <c r="Z38" i="211"/>
  <c r="Y38" i="211"/>
  <c r="X38" i="211"/>
  <c r="W38" i="211"/>
  <c r="V38" i="211"/>
  <c r="U38" i="211"/>
  <c r="T38" i="211"/>
  <c r="S38" i="211"/>
  <c r="Q38" i="211"/>
  <c r="P38" i="211"/>
  <c r="O38" i="211"/>
  <c r="N38" i="211"/>
  <c r="M38" i="211"/>
  <c r="L38" i="211"/>
  <c r="K38" i="211"/>
  <c r="J38" i="211"/>
  <c r="I38" i="211"/>
  <c r="H38" i="211"/>
  <c r="G38" i="211"/>
  <c r="BF37" i="211"/>
  <c r="BE37" i="211"/>
  <c r="BD37" i="211"/>
  <c r="BC37" i="211"/>
  <c r="BB37" i="211"/>
  <c r="BA37" i="211"/>
  <c r="AZ37" i="211"/>
  <c r="AY37" i="211"/>
  <c r="AX37" i="211"/>
  <c r="AW37" i="211"/>
  <c r="AV37" i="211"/>
  <c r="AU37" i="211"/>
  <c r="AT37" i="211"/>
  <c r="AS37" i="211"/>
  <c r="AR37" i="211"/>
  <c r="AQ37" i="211"/>
  <c r="AP37" i="211"/>
  <c r="AO37" i="211"/>
  <c r="AN37" i="211"/>
  <c r="AM37" i="211"/>
  <c r="AL37" i="211"/>
  <c r="AK37" i="211"/>
  <c r="AI37" i="211"/>
  <c r="AH37" i="211"/>
  <c r="AG37" i="211"/>
  <c r="AF37" i="211"/>
  <c r="AE37" i="211"/>
  <c r="AD37" i="211"/>
  <c r="AC37" i="211"/>
  <c r="AB37" i="211"/>
  <c r="Z37" i="211"/>
  <c r="Y37" i="211"/>
  <c r="X37" i="211"/>
  <c r="W37" i="211"/>
  <c r="V37" i="211"/>
  <c r="U37" i="211"/>
  <c r="T37" i="211"/>
  <c r="S37" i="211"/>
  <c r="Q37" i="211"/>
  <c r="P37" i="211"/>
  <c r="O37" i="211"/>
  <c r="N37" i="211"/>
  <c r="M37" i="211"/>
  <c r="L37" i="211"/>
  <c r="K37" i="211"/>
  <c r="J37" i="211"/>
  <c r="I37" i="211"/>
  <c r="H37" i="211"/>
  <c r="G37" i="211"/>
  <c r="BF36" i="211"/>
  <c r="BE36" i="211"/>
  <c r="BD36" i="211"/>
  <c r="BC36" i="211"/>
  <c r="BB36" i="211"/>
  <c r="BA36" i="211"/>
  <c r="AZ36" i="211"/>
  <c r="AY36" i="211"/>
  <c r="AX36" i="211"/>
  <c r="AW36" i="211"/>
  <c r="AV36" i="211"/>
  <c r="AU36" i="211"/>
  <c r="AT36" i="211"/>
  <c r="AS36" i="211"/>
  <c r="AR36" i="211"/>
  <c r="AQ36" i="211"/>
  <c r="AP36" i="211"/>
  <c r="AO36" i="211"/>
  <c r="AN36" i="211"/>
  <c r="AM36" i="211"/>
  <c r="AL36" i="211"/>
  <c r="AK36" i="211"/>
  <c r="AJ36" i="211"/>
  <c r="AH36" i="211"/>
  <c r="AG36" i="211"/>
  <c r="AF36" i="211"/>
  <c r="AE36" i="211"/>
  <c r="AD36" i="211"/>
  <c r="AC36" i="211"/>
  <c r="AB36" i="211"/>
  <c r="Z36" i="211"/>
  <c r="Y36" i="211"/>
  <c r="X36" i="211"/>
  <c r="W36" i="211"/>
  <c r="V36" i="211"/>
  <c r="U36" i="211"/>
  <c r="T36" i="211"/>
  <c r="S36" i="211"/>
  <c r="Q36" i="211"/>
  <c r="P36" i="211"/>
  <c r="O36" i="211"/>
  <c r="N36" i="211"/>
  <c r="M36" i="211"/>
  <c r="L36" i="211"/>
  <c r="K36" i="211"/>
  <c r="J36" i="211"/>
  <c r="I36" i="211"/>
  <c r="H36" i="211"/>
  <c r="G36" i="211"/>
  <c r="BF35" i="211"/>
  <c r="BE35" i="211"/>
  <c r="BD35" i="211"/>
  <c r="BC35" i="211"/>
  <c r="BB35" i="211"/>
  <c r="BA35" i="211"/>
  <c r="AZ35" i="211"/>
  <c r="AY35" i="211"/>
  <c r="AX35" i="211"/>
  <c r="AW35" i="211"/>
  <c r="AV35" i="211"/>
  <c r="AU35" i="211"/>
  <c r="AT35" i="211"/>
  <c r="AS35" i="211"/>
  <c r="AR35" i="211"/>
  <c r="AQ35" i="211"/>
  <c r="AP35" i="211"/>
  <c r="AO35" i="211"/>
  <c r="AN35" i="211"/>
  <c r="AM35" i="211"/>
  <c r="AL35" i="211"/>
  <c r="AK35" i="211"/>
  <c r="AJ35" i="211"/>
  <c r="AI35" i="211"/>
  <c r="AG35" i="211"/>
  <c r="AF35" i="211"/>
  <c r="AE35" i="211"/>
  <c r="AD35" i="211"/>
  <c r="AC35" i="211"/>
  <c r="AB35" i="211"/>
  <c r="Z35" i="211"/>
  <c r="Y35" i="211"/>
  <c r="X35" i="211"/>
  <c r="W35" i="211"/>
  <c r="V35" i="211"/>
  <c r="U35" i="211"/>
  <c r="T35" i="211"/>
  <c r="S35" i="211"/>
  <c r="Q35" i="211"/>
  <c r="P35" i="211"/>
  <c r="O35" i="211"/>
  <c r="N35" i="211"/>
  <c r="M35" i="211"/>
  <c r="L35" i="211"/>
  <c r="K35" i="211"/>
  <c r="J35" i="211"/>
  <c r="I35" i="211"/>
  <c r="H35" i="211"/>
  <c r="G35" i="211"/>
  <c r="BF34" i="211"/>
  <c r="BE34" i="211"/>
  <c r="BD34" i="211"/>
  <c r="BC34" i="211"/>
  <c r="BB34" i="211"/>
  <c r="BA34" i="211"/>
  <c r="AZ34" i="211"/>
  <c r="AY34" i="211"/>
  <c r="AX34" i="211"/>
  <c r="AW34" i="211"/>
  <c r="AV34" i="211"/>
  <c r="AU34" i="211"/>
  <c r="AT34" i="211"/>
  <c r="AS34" i="211"/>
  <c r="AR34" i="211"/>
  <c r="AQ34" i="211"/>
  <c r="AP34" i="211"/>
  <c r="AO34" i="211"/>
  <c r="AN34" i="211"/>
  <c r="AM34" i="211"/>
  <c r="AL34" i="211"/>
  <c r="AK34" i="211"/>
  <c r="AJ34" i="211"/>
  <c r="AI34" i="211"/>
  <c r="AH34" i="211"/>
  <c r="AF34" i="211"/>
  <c r="AE34" i="211"/>
  <c r="AD34" i="211"/>
  <c r="AC34" i="211"/>
  <c r="AB34" i="211"/>
  <c r="Z34" i="211"/>
  <c r="Y34" i="211"/>
  <c r="X34" i="211"/>
  <c r="W34" i="211"/>
  <c r="V34" i="211"/>
  <c r="U34" i="211"/>
  <c r="T34" i="211"/>
  <c r="S34" i="211"/>
  <c r="Q34" i="211"/>
  <c r="P34" i="211"/>
  <c r="O34" i="211"/>
  <c r="N34" i="211"/>
  <c r="M34" i="211"/>
  <c r="L34" i="211"/>
  <c r="K34" i="211"/>
  <c r="J34" i="211"/>
  <c r="I34" i="211"/>
  <c r="H34" i="211"/>
  <c r="G34" i="211"/>
  <c r="BF33" i="211"/>
  <c r="BE33" i="211"/>
  <c r="BD33" i="211"/>
  <c r="BC33" i="211"/>
  <c r="BB33" i="211"/>
  <c r="BA33" i="211"/>
  <c r="AZ33" i="211"/>
  <c r="AY33" i="211"/>
  <c r="AX33" i="211"/>
  <c r="AW33" i="211"/>
  <c r="AV33" i="211"/>
  <c r="AU33" i="211"/>
  <c r="AT33" i="211"/>
  <c r="AS33" i="211"/>
  <c r="AR33" i="211"/>
  <c r="AQ33" i="211"/>
  <c r="AP33" i="211"/>
  <c r="AO33" i="211"/>
  <c r="AN33" i="211"/>
  <c r="AM33" i="211"/>
  <c r="AL33" i="211"/>
  <c r="AK33" i="211"/>
  <c r="AJ33" i="211"/>
  <c r="AI33" i="211"/>
  <c r="AH33" i="211"/>
  <c r="AG33" i="211"/>
  <c r="AE33" i="211"/>
  <c r="AD33" i="211"/>
  <c r="AC33" i="211"/>
  <c r="AB33" i="211"/>
  <c r="Z33" i="211"/>
  <c r="Y33" i="211"/>
  <c r="X33" i="211"/>
  <c r="W33" i="211"/>
  <c r="V33" i="211"/>
  <c r="U33" i="211"/>
  <c r="T33" i="211"/>
  <c r="S33" i="211"/>
  <c r="Q33" i="211"/>
  <c r="P33" i="211"/>
  <c r="O33" i="211"/>
  <c r="N33" i="211"/>
  <c r="M33" i="211"/>
  <c r="L33" i="211"/>
  <c r="K33" i="211"/>
  <c r="J33" i="211"/>
  <c r="I33" i="211"/>
  <c r="H33" i="211"/>
  <c r="G33" i="211"/>
  <c r="BF32" i="211"/>
  <c r="BE32" i="211"/>
  <c r="BD32" i="211"/>
  <c r="BC32" i="211"/>
  <c r="BB32" i="211"/>
  <c r="BA32" i="211"/>
  <c r="AZ32" i="211"/>
  <c r="AY32" i="211"/>
  <c r="AX32" i="211"/>
  <c r="AW32" i="211"/>
  <c r="AV32" i="211"/>
  <c r="AU32" i="211"/>
  <c r="AT32" i="211"/>
  <c r="AS32" i="211"/>
  <c r="AR32" i="211"/>
  <c r="AQ32" i="211"/>
  <c r="AP32" i="211"/>
  <c r="AO32" i="211"/>
  <c r="AN32" i="211"/>
  <c r="AM32" i="211"/>
  <c r="AL32" i="211"/>
  <c r="AK32" i="211"/>
  <c r="AJ32" i="211"/>
  <c r="AI32" i="211"/>
  <c r="AH32" i="211"/>
  <c r="AG32" i="211"/>
  <c r="AF32" i="211"/>
  <c r="AD32" i="211"/>
  <c r="AC32" i="211"/>
  <c r="AB32" i="211"/>
  <c r="Z32" i="211"/>
  <c r="Y32" i="211"/>
  <c r="X32" i="211"/>
  <c r="W32" i="211"/>
  <c r="V32" i="211"/>
  <c r="U32" i="211"/>
  <c r="T32" i="211"/>
  <c r="S32" i="211"/>
  <c r="Q32" i="211"/>
  <c r="P32" i="211"/>
  <c r="O32" i="211"/>
  <c r="N32" i="211"/>
  <c r="M32" i="211"/>
  <c r="L32" i="211"/>
  <c r="K32" i="211"/>
  <c r="J32" i="211"/>
  <c r="I32" i="211"/>
  <c r="H32" i="211"/>
  <c r="G32" i="211"/>
  <c r="BF31" i="211"/>
  <c r="BE31" i="211"/>
  <c r="BD31" i="211"/>
  <c r="BC31" i="211"/>
  <c r="BB31" i="211"/>
  <c r="BA31" i="211"/>
  <c r="AZ31" i="211"/>
  <c r="AY31" i="211"/>
  <c r="AX31" i="211"/>
  <c r="AW31" i="211"/>
  <c r="AV31" i="211"/>
  <c r="AU31" i="211"/>
  <c r="AT31" i="211"/>
  <c r="AS31" i="211"/>
  <c r="AR31" i="211"/>
  <c r="AQ31" i="211"/>
  <c r="AP31" i="211"/>
  <c r="AO31" i="211"/>
  <c r="AN31" i="211"/>
  <c r="AM31" i="211"/>
  <c r="AL31" i="211"/>
  <c r="AK31" i="211"/>
  <c r="AJ31" i="211"/>
  <c r="AI31" i="211"/>
  <c r="AH31" i="211"/>
  <c r="AG31" i="211"/>
  <c r="AF31" i="211"/>
  <c r="AE31" i="211"/>
  <c r="AC31" i="211"/>
  <c r="AB31" i="211"/>
  <c r="Z31" i="211"/>
  <c r="Y31" i="211"/>
  <c r="X31" i="211"/>
  <c r="W31" i="211"/>
  <c r="V31" i="211"/>
  <c r="U31" i="211"/>
  <c r="T31" i="211"/>
  <c r="S31" i="211"/>
  <c r="Q31" i="211"/>
  <c r="P31" i="211"/>
  <c r="O31" i="211"/>
  <c r="N31" i="211"/>
  <c r="M31" i="211"/>
  <c r="L31" i="211"/>
  <c r="K31" i="211"/>
  <c r="J31" i="211"/>
  <c r="I31" i="211"/>
  <c r="H31" i="211"/>
  <c r="G31" i="211"/>
  <c r="BF30" i="211"/>
  <c r="BE30" i="211"/>
  <c r="BD30" i="211"/>
  <c r="BC30" i="211"/>
  <c r="BB30" i="211"/>
  <c r="BA30" i="211"/>
  <c r="AZ30" i="211"/>
  <c r="AY30" i="211"/>
  <c r="AX30" i="211"/>
  <c r="AW30" i="211"/>
  <c r="AV30" i="211"/>
  <c r="AU30" i="211"/>
  <c r="AT30" i="211"/>
  <c r="AS30" i="211"/>
  <c r="AR30" i="211"/>
  <c r="AQ30" i="211"/>
  <c r="AP30" i="211"/>
  <c r="AO30" i="211"/>
  <c r="AN30" i="211"/>
  <c r="AM30" i="211"/>
  <c r="AL30" i="211"/>
  <c r="AK30" i="211"/>
  <c r="AJ30" i="211"/>
  <c r="AI30" i="211"/>
  <c r="AH30" i="211"/>
  <c r="AG30" i="211"/>
  <c r="AF30" i="211"/>
  <c r="AE30" i="211"/>
  <c r="AD30" i="211"/>
  <c r="AB30" i="211"/>
  <c r="Z30" i="211"/>
  <c r="Y30" i="211"/>
  <c r="X30" i="211"/>
  <c r="W30" i="211"/>
  <c r="V30" i="211"/>
  <c r="U30" i="211"/>
  <c r="T30" i="211"/>
  <c r="S30" i="211"/>
  <c r="Q30" i="211"/>
  <c r="P30" i="211"/>
  <c r="O30" i="211"/>
  <c r="N30" i="211"/>
  <c r="M30" i="211"/>
  <c r="L30" i="211"/>
  <c r="K30" i="211"/>
  <c r="J30" i="211"/>
  <c r="I30" i="211"/>
  <c r="H30" i="211"/>
  <c r="G30" i="211"/>
  <c r="BF29" i="211"/>
  <c r="BE29" i="211"/>
  <c r="BD29" i="211"/>
  <c r="BC29" i="211"/>
  <c r="BB29" i="211"/>
  <c r="BA29" i="211"/>
  <c r="AZ29" i="211"/>
  <c r="AY29" i="211"/>
  <c r="AX29" i="211"/>
  <c r="AW29" i="211"/>
  <c r="AV29" i="211"/>
  <c r="AU29" i="211"/>
  <c r="AT29" i="211"/>
  <c r="AS29" i="211"/>
  <c r="AR29" i="211"/>
  <c r="AQ29" i="211"/>
  <c r="AP29" i="211"/>
  <c r="AO29" i="211"/>
  <c r="AN29" i="211"/>
  <c r="AM29" i="211"/>
  <c r="AL29" i="211"/>
  <c r="AK29" i="211"/>
  <c r="AJ29" i="211"/>
  <c r="AI29" i="211"/>
  <c r="AH29" i="211"/>
  <c r="AG29" i="211"/>
  <c r="AF29" i="211"/>
  <c r="AE29" i="211"/>
  <c r="AD29" i="211"/>
  <c r="AC29" i="211"/>
  <c r="Z29" i="211"/>
  <c r="Y29" i="211"/>
  <c r="X29" i="211"/>
  <c r="W29" i="211"/>
  <c r="V29" i="211"/>
  <c r="U29" i="211"/>
  <c r="T29" i="211"/>
  <c r="S29" i="211"/>
  <c r="Q29" i="211"/>
  <c r="P29" i="211"/>
  <c r="O29" i="211"/>
  <c r="N29" i="211"/>
  <c r="M29" i="211"/>
  <c r="L29" i="211"/>
  <c r="K29" i="211"/>
  <c r="J29" i="211"/>
  <c r="I29" i="211"/>
  <c r="H29" i="211"/>
  <c r="G29" i="211"/>
  <c r="BF27" i="211"/>
  <c r="BE27" i="211"/>
  <c r="BD27" i="211"/>
  <c r="BC27" i="211"/>
  <c r="BB27" i="211"/>
  <c r="BA27" i="211"/>
  <c r="AZ27" i="211"/>
  <c r="AY27" i="211"/>
  <c r="AX27" i="211"/>
  <c r="AW27" i="211"/>
  <c r="AV27" i="211"/>
  <c r="AU27" i="211"/>
  <c r="AT27" i="211"/>
  <c r="AS27" i="211"/>
  <c r="AR27" i="211"/>
  <c r="AQ27" i="211"/>
  <c r="AP27" i="211"/>
  <c r="AO27" i="211"/>
  <c r="AN27" i="211"/>
  <c r="AM27" i="211"/>
  <c r="AL27" i="211"/>
  <c r="AK27" i="211"/>
  <c r="AJ27" i="211"/>
  <c r="AI27" i="211"/>
  <c r="AH27" i="211"/>
  <c r="AG27" i="211"/>
  <c r="AF27" i="211"/>
  <c r="AE27" i="211"/>
  <c r="AD27" i="211"/>
  <c r="AC27" i="211"/>
  <c r="AB27" i="211"/>
  <c r="Y27" i="211"/>
  <c r="X27" i="211"/>
  <c r="W27" i="211"/>
  <c r="V27" i="211"/>
  <c r="U27" i="211"/>
  <c r="T27" i="211"/>
  <c r="S27" i="211"/>
  <c r="Q27" i="211"/>
  <c r="P27" i="211"/>
  <c r="O27" i="211"/>
  <c r="N27" i="211"/>
  <c r="M27" i="211"/>
  <c r="L27" i="211"/>
  <c r="K27" i="211"/>
  <c r="J27" i="211"/>
  <c r="I27" i="211"/>
  <c r="H27" i="211"/>
  <c r="G27" i="211"/>
  <c r="BF26" i="211"/>
  <c r="BE26" i="211"/>
  <c r="BD26" i="211"/>
  <c r="BC26" i="211"/>
  <c r="BB26" i="211"/>
  <c r="BA26" i="211"/>
  <c r="AZ26" i="211"/>
  <c r="AY26" i="211"/>
  <c r="AX26" i="211"/>
  <c r="AW26" i="211"/>
  <c r="AV26" i="211"/>
  <c r="AU26" i="211"/>
  <c r="AT26" i="211"/>
  <c r="AS26" i="211"/>
  <c r="AR26" i="211"/>
  <c r="AQ26" i="211"/>
  <c r="AP26" i="211"/>
  <c r="AO26" i="211"/>
  <c r="AN26" i="211"/>
  <c r="AM26" i="211"/>
  <c r="AL26" i="211"/>
  <c r="AK26" i="211"/>
  <c r="AJ26" i="211"/>
  <c r="AI26" i="211"/>
  <c r="AH26" i="211"/>
  <c r="AG26" i="211"/>
  <c r="AF26" i="211"/>
  <c r="AE26" i="211"/>
  <c r="AD26" i="211"/>
  <c r="AC26" i="211"/>
  <c r="AB26" i="211"/>
  <c r="Z26" i="211"/>
  <c r="X26" i="211"/>
  <c r="W26" i="211"/>
  <c r="V26" i="211"/>
  <c r="U26" i="211"/>
  <c r="T26" i="211"/>
  <c r="S26" i="211"/>
  <c r="Q26" i="211"/>
  <c r="P26" i="211"/>
  <c r="O26" i="211"/>
  <c r="N26" i="211"/>
  <c r="M26" i="211"/>
  <c r="L26" i="211"/>
  <c r="K26" i="211"/>
  <c r="J26" i="211"/>
  <c r="I26" i="211"/>
  <c r="H26" i="211"/>
  <c r="G26" i="211"/>
  <c r="BF25" i="211"/>
  <c r="BE25" i="211"/>
  <c r="BD25" i="211"/>
  <c r="BC25" i="211"/>
  <c r="BB25" i="211"/>
  <c r="BA25" i="211"/>
  <c r="AZ25" i="211"/>
  <c r="AY25" i="211"/>
  <c r="AX25" i="211"/>
  <c r="AW25" i="211"/>
  <c r="AV25" i="211"/>
  <c r="AU25" i="211"/>
  <c r="AT25" i="211"/>
  <c r="AS25" i="211"/>
  <c r="AR25" i="211"/>
  <c r="AQ25" i="211"/>
  <c r="AP25" i="211"/>
  <c r="AO25" i="211"/>
  <c r="AN25" i="211"/>
  <c r="AM25" i="211"/>
  <c r="AL25" i="211"/>
  <c r="AK25" i="211"/>
  <c r="AJ25" i="211"/>
  <c r="AI25" i="211"/>
  <c r="AH25" i="211"/>
  <c r="AG25" i="211"/>
  <c r="AF25" i="211"/>
  <c r="AE25" i="211"/>
  <c r="AD25" i="211"/>
  <c r="AC25" i="211"/>
  <c r="AB25" i="211"/>
  <c r="Z25" i="211"/>
  <c r="Y25" i="211"/>
  <c r="W25" i="211"/>
  <c r="V25" i="211"/>
  <c r="U25" i="211"/>
  <c r="T25" i="211"/>
  <c r="S25" i="211"/>
  <c r="Q25" i="211"/>
  <c r="P25" i="211"/>
  <c r="O25" i="211"/>
  <c r="N25" i="211"/>
  <c r="M25" i="211"/>
  <c r="L25" i="211"/>
  <c r="K25" i="211"/>
  <c r="J25" i="211"/>
  <c r="I25" i="211"/>
  <c r="H25" i="211"/>
  <c r="G25" i="211"/>
  <c r="BF24" i="211"/>
  <c r="BE24" i="211"/>
  <c r="BD24" i="211"/>
  <c r="BC24" i="211"/>
  <c r="BB24" i="211"/>
  <c r="BA24" i="211"/>
  <c r="AZ24" i="211"/>
  <c r="AY24" i="211"/>
  <c r="AX24" i="211"/>
  <c r="AW24" i="211"/>
  <c r="AV24" i="211"/>
  <c r="AU24" i="211"/>
  <c r="AT24" i="211"/>
  <c r="AS24" i="211"/>
  <c r="AR24" i="211"/>
  <c r="AQ24" i="211"/>
  <c r="AP24" i="211"/>
  <c r="AO24" i="211"/>
  <c r="AN24" i="211"/>
  <c r="AM24" i="211"/>
  <c r="AL24" i="211"/>
  <c r="AK24" i="211"/>
  <c r="AJ24" i="211"/>
  <c r="AI24" i="211"/>
  <c r="AH24" i="211"/>
  <c r="AG24" i="211"/>
  <c r="AF24" i="211"/>
  <c r="AE24" i="211"/>
  <c r="AD24" i="211"/>
  <c r="AC24" i="211"/>
  <c r="AB24" i="211"/>
  <c r="Z24" i="211"/>
  <c r="Y24" i="211"/>
  <c r="X24" i="211"/>
  <c r="V24" i="211"/>
  <c r="U24" i="211"/>
  <c r="T24" i="211"/>
  <c r="S24" i="211"/>
  <c r="Q24" i="211"/>
  <c r="P24" i="211"/>
  <c r="O24" i="211"/>
  <c r="N24" i="211"/>
  <c r="M24" i="211"/>
  <c r="L24" i="211"/>
  <c r="K24" i="211"/>
  <c r="J24" i="211"/>
  <c r="I24" i="211"/>
  <c r="H24" i="211"/>
  <c r="G24" i="211"/>
  <c r="BF23" i="211"/>
  <c r="BE23" i="211"/>
  <c r="BD23" i="211"/>
  <c r="BC23" i="211"/>
  <c r="BB23" i="211"/>
  <c r="BA23" i="211"/>
  <c r="AZ23" i="211"/>
  <c r="AY23" i="211"/>
  <c r="AX23" i="211"/>
  <c r="AW23" i="211"/>
  <c r="AV23" i="211"/>
  <c r="AU23" i="211"/>
  <c r="AT23" i="211"/>
  <c r="AS23" i="211"/>
  <c r="AR23" i="211"/>
  <c r="AQ23" i="211"/>
  <c r="AP23" i="211"/>
  <c r="AO23" i="211"/>
  <c r="AN23" i="211"/>
  <c r="AM23" i="211"/>
  <c r="AL23" i="211"/>
  <c r="AK23" i="211"/>
  <c r="AJ23" i="211"/>
  <c r="AI23" i="211"/>
  <c r="AH23" i="211"/>
  <c r="AG23" i="211"/>
  <c r="AF23" i="211"/>
  <c r="AE23" i="211"/>
  <c r="AD23" i="211"/>
  <c r="AC23" i="211"/>
  <c r="AB23" i="211"/>
  <c r="Z23" i="211"/>
  <c r="Y23" i="211"/>
  <c r="X23" i="211"/>
  <c r="W23" i="211"/>
  <c r="U23" i="211"/>
  <c r="T23" i="211"/>
  <c r="S23" i="211"/>
  <c r="Q23" i="211"/>
  <c r="P23" i="211"/>
  <c r="O23" i="211"/>
  <c r="N23" i="211"/>
  <c r="M23" i="211"/>
  <c r="L23" i="211"/>
  <c r="K23" i="211"/>
  <c r="J23" i="211"/>
  <c r="I23" i="211"/>
  <c r="H23" i="211"/>
  <c r="G23" i="211"/>
  <c r="BF22" i="211"/>
  <c r="BE22" i="211"/>
  <c r="BD22" i="211"/>
  <c r="BC22" i="211"/>
  <c r="BB22" i="211"/>
  <c r="BA22" i="211"/>
  <c r="AZ22" i="211"/>
  <c r="AY22" i="211"/>
  <c r="AX22" i="211"/>
  <c r="AW22" i="211"/>
  <c r="AV22" i="211"/>
  <c r="AU22" i="211"/>
  <c r="AT22" i="211"/>
  <c r="AS22" i="211"/>
  <c r="AR22" i="211"/>
  <c r="AQ22" i="211"/>
  <c r="AP22" i="211"/>
  <c r="AO22" i="211"/>
  <c r="AN22" i="211"/>
  <c r="AM22" i="211"/>
  <c r="AL22" i="211"/>
  <c r="AK22" i="211"/>
  <c r="AJ22" i="211"/>
  <c r="AI22" i="211"/>
  <c r="AH22" i="211"/>
  <c r="AG22" i="211"/>
  <c r="AF22" i="211"/>
  <c r="AE22" i="211"/>
  <c r="AD22" i="211"/>
  <c r="AC22" i="211"/>
  <c r="AB22" i="211"/>
  <c r="Z22" i="211"/>
  <c r="Y22" i="211"/>
  <c r="X22" i="211"/>
  <c r="W22" i="211"/>
  <c r="V22" i="211"/>
  <c r="T22" i="211"/>
  <c r="S22" i="211"/>
  <c r="Q22" i="211"/>
  <c r="P22" i="211"/>
  <c r="O22" i="211"/>
  <c r="N22" i="211"/>
  <c r="M22" i="211"/>
  <c r="L22" i="211"/>
  <c r="K22" i="211"/>
  <c r="J22" i="211"/>
  <c r="I22" i="211"/>
  <c r="H22" i="211"/>
  <c r="G22" i="211"/>
  <c r="BF21" i="211"/>
  <c r="BE21" i="211"/>
  <c r="BD21" i="211"/>
  <c r="BC21" i="211"/>
  <c r="BB21" i="211"/>
  <c r="BA21" i="211"/>
  <c r="AZ21" i="211"/>
  <c r="AY21" i="211"/>
  <c r="AX21" i="211"/>
  <c r="AW21" i="211"/>
  <c r="AV21" i="211"/>
  <c r="AU21" i="211"/>
  <c r="AT21" i="211"/>
  <c r="AS21" i="211"/>
  <c r="AR21" i="211"/>
  <c r="AQ21" i="211"/>
  <c r="AP21" i="211"/>
  <c r="AO21" i="211"/>
  <c r="AN21" i="211"/>
  <c r="AM21" i="211"/>
  <c r="AL21" i="211"/>
  <c r="AK21" i="211"/>
  <c r="AJ21" i="211"/>
  <c r="AI21" i="211"/>
  <c r="AH21" i="211"/>
  <c r="AG21" i="211"/>
  <c r="AF21" i="211"/>
  <c r="AE21" i="211"/>
  <c r="AD21" i="211"/>
  <c r="AC21" i="211"/>
  <c r="AB21" i="211"/>
  <c r="Z21" i="211"/>
  <c r="Y21" i="211"/>
  <c r="X21" i="211"/>
  <c r="W21" i="211"/>
  <c r="V21" i="211"/>
  <c r="U21" i="211"/>
  <c r="S21" i="211"/>
  <c r="Q21" i="211"/>
  <c r="P21" i="211"/>
  <c r="O21" i="211"/>
  <c r="N21" i="211"/>
  <c r="M21" i="211"/>
  <c r="L21" i="211"/>
  <c r="K21" i="211"/>
  <c r="J21" i="211"/>
  <c r="I21" i="211"/>
  <c r="H21" i="211"/>
  <c r="G21" i="211"/>
  <c r="BF20" i="211"/>
  <c r="BE20" i="211"/>
  <c r="BD20" i="211"/>
  <c r="BC20" i="211"/>
  <c r="BB20" i="211"/>
  <c r="BA20" i="211"/>
  <c r="AZ20" i="211"/>
  <c r="AY20" i="211"/>
  <c r="AX20" i="211"/>
  <c r="AW20" i="211"/>
  <c r="AV20" i="211"/>
  <c r="AU20" i="211"/>
  <c r="AT20" i="211"/>
  <c r="AS20" i="211"/>
  <c r="AR20" i="211"/>
  <c r="AQ20" i="211"/>
  <c r="AP20" i="211"/>
  <c r="AO20" i="211"/>
  <c r="AN20" i="211"/>
  <c r="AM20" i="211"/>
  <c r="AL20" i="211"/>
  <c r="AK20" i="211"/>
  <c r="AJ20" i="211"/>
  <c r="AI20" i="211"/>
  <c r="AH20" i="211"/>
  <c r="AG20" i="211"/>
  <c r="AF20" i="211"/>
  <c r="AE20" i="211"/>
  <c r="AD20" i="211"/>
  <c r="AC20" i="211"/>
  <c r="AB20" i="211"/>
  <c r="Z20" i="211"/>
  <c r="Y20" i="211"/>
  <c r="X20" i="211"/>
  <c r="W20" i="211"/>
  <c r="V20" i="211"/>
  <c r="U20" i="211"/>
  <c r="T20" i="211"/>
  <c r="Q20" i="211"/>
  <c r="P20" i="211"/>
  <c r="O20" i="211"/>
  <c r="N20" i="211"/>
  <c r="M20" i="211"/>
  <c r="L20" i="211"/>
  <c r="K20" i="211"/>
  <c r="J20" i="211"/>
  <c r="I20" i="211"/>
  <c r="H20" i="211"/>
  <c r="G20" i="211"/>
  <c r="BF18" i="211"/>
  <c r="BE18" i="211"/>
  <c r="BD18" i="211"/>
  <c r="BC18" i="211"/>
  <c r="BB18" i="211"/>
  <c r="BA18" i="211"/>
  <c r="AZ18" i="211"/>
  <c r="AY18" i="211"/>
  <c r="AX18" i="211"/>
  <c r="AW18" i="211"/>
  <c r="AV18" i="211"/>
  <c r="AU18" i="211"/>
  <c r="AT18" i="211"/>
  <c r="AS18" i="211"/>
  <c r="AR18" i="211"/>
  <c r="AQ18" i="211"/>
  <c r="AP18" i="211"/>
  <c r="AO18" i="211"/>
  <c r="AN18" i="211"/>
  <c r="AM18" i="211"/>
  <c r="AL18" i="211"/>
  <c r="AK18" i="211"/>
  <c r="AJ18" i="211"/>
  <c r="AI18" i="211"/>
  <c r="AH18" i="211"/>
  <c r="AG18" i="211"/>
  <c r="AF18" i="211"/>
  <c r="AE18" i="211"/>
  <c r="AD18" i="211"/>
  <c r="AC18" i="211"/>
  <c r="AB18" i="211"/>
  <c r="Z18" i="211"/>
  <c r="Y18" i="211"/>
  <c r="X18" i="211"/>
  <c r="W18" i="211"/>
  <c r="V18" i="211"/>
  <c r="U18" i="211"/>
  <c r="T18" i="211"/>
  <c r="S18" i="211"/>
  <c r="P18" i="211"/>
  <c r="O18" i="211"/>
  <c r="N18" i="211"/>
  <c r="M18" i="211"/>
  <c r="L18" i="211"/>
  <c r="K18" i="211"/>
  <c r="J18" i="211"/>
  <c r="I18" i="211"/>
  <c r="H18" i="211"/>
  <c r="G18" i="211"/>
  <c r="BF17" i="211"/>
  <c r="BE17" i="211"/>
  <c r="BD17" i="211"/>
  <c r="BC17" i="211"/>
  <c r="BB17" i="211"/>
  <c r="BA17" i="211"/>
  <c r="AZ17" i="211"/>
  <c r="AY17" i="211"/>
  <c r="AX17" i="211"/>
  <c r="AW17" i="211"/>
  <c r="AV17" i="211"/>
  <c r="AU17" i="211"/>
  <c r="AT17" i="211"/>
  <c r="AS17" i="211"/>
  <c r="AR17" i="211"/>
  <c r="AQ17" i="211"/>
  <c r="AP17" i="211"/>
  <c r="AO17" i="211"/>
  <c r="AN17" i="211"/>
  <c r="AM17" i="211"/>
  <c r="AL17" i="211"/>
  <c r="AK17" i="211"/>
  <c r="AJ17" i="211"/>
  <c r="AI17" i="211"/>
  <c r="AH17" i="211"/>
  <c r="AG17" i="211"/>
  <c r="AF17" i="211"/>
  <c r="AE17" i="211"/>
  <c r="AD17" i="211"/>
  <c r="AC17" i="211"/>
  <c r="AB17" i="211"/>
  <c r="Z17" i="211"/>
  <c r="Y17" i="211"/>
  <c r="X17" i="211"/>
  <c r="W17" i="211"/>
  <c r="V17" i="211"/>
  <c r="U17" i="211"/>
  <c r="T17" i="211"/>
  <c r="S17" i="211"/>
  <c r="Q17" i="211"/>
  <c r="O17" i="211"/>
  <c r="N17" i="211"/>
  <c r="M17" i="211"/>
  <c r="L17" i="211"/>
  <c r="K17" i="211"/>
  <c r="J17" i="211"/>
  <c r="I17" i="211"/>
  <c r="H17" i="211"/>
  <c r="G17" i="211"/>
  <c r="BF16" i="211"/>
  <c r="BE16" i="211"/>
  <c r="BD16" i="211"/>
  <c r="BC16" i="211"/>
  <c r="BB16" i="211"/>
  <c r="BA16" i="211"/>
  <c r="AZ16" i="211"/>
  <c r="AY16" i="211"/>
  <c r="AX16" i="211"/>
  <c r="AW16" i="211"/>
  <c r="AV16" i="211"/>
  <c r="AU16" i="211"/>
  <c r="AT16" i="211"/>
  <c r="AS16" i="211"/>
  <c r="AR16" i="211"/>
  <c r="AQ16" i="211"/>
  <c r="AP16" i="211"/>
  <c r="AO16" i="211"/>
  <c r="AN16" i="211"/>
  <c r="AM16" i="211"/>
  <c r="AL16" i="211"/>
  <c r="AK16" i="211"/>
  <c r="AJ16" i="211"/>
  <c r="AI16" i="211"/>
  <c r="AH16" i="211"/>
  <c r="AG16" i="211"/>
  <c r="AF16" i="211"/>
  <c r="AE16" i="211"/>
  <c r="AD16" i="211"/>
  <c r="AC16" i="211"/>
  <c r="AB16" i="211"/>
  <c r="Z16" i="211"/>
  <c r="Y16" i="211"/>
  <c r="X16" i="211"/>
  <c r="W16" i="211"/>
  <c r="V16" i="211"/>
  <c r="U16" i="211"/>
  <c r="T16" i="211"/>
  <c r="S16" i="211"/>
  <c r="Q16" i="211"/>
  <c r="P16" i="211"/>
  <c r="N16" i="211"/>
  <c r="M16" i="211"/>
  <c r="L16" i="211"/>
  <c r="K16" i="211"/>
  <c r="J16" i="211"/>
  <c r="I16" i="211"/>
  <c r="H16" i="211"/>
  <c r="G16" i="211"/>
  <c r="BF15" i="211"/>
  <c r="BE15" i="211"/>
  <c r="BD15" i="211"/>
  <c r="BC15" i="211"/>
  <c r="BB15" i="211"/>
  <c r="BA15" i="211"/>
  <c r="AZ15" i="211"/>
  <c r="AY15" i="211"/>
  <c r="AX15" i="211"/>
  <c r="AW15" i="211"/>
  <c r="AV15" i="211"/>
  <c r="AU15" i="211"/>
  <c r="AT15" i="211"/>
  <c r="AS15" i="211"/>
  <c r="AR15" i="211"/>
  <c r="AQ15" i="211"/>
  <c r="AP15" i="211"/>
  <c r="AO15" i="211"/>
  <c r="AN15" i="211"/>
  <c r="AM15" i="211"/>
  <c r="AL15" i="211"/>
  <c r="AK15" i="211"/>
  <c r="AJ15" i="211"/>
  <c r="AI15" i="211"/>
  <c r="AH15" i="211"/>
  <c r="AG15" i="211"/>
  <c r="AF15" i="211"/>
  <c r="AE15" i="211"/>
  <c r="AD15" i="211"/>
  <c r="AC15" i="211"/>
  <c r="AB15" i="211"/>
  <c r="Z15" i="211"/>
  <c r="Y15" i="211"/>
  <c r="X15" i="211"/>
  <c r="W15" i="211"/>
  <c r="V15" i="211"/>
  <c r="U15" i="211"/>
  <c r="T15" i="211"/>
  <c r="S15" i="211"/>
  <c r="Q15" i="211"/>
  <c r="P15" i="211"/>
  <c r="O15" i="211"/>
  <c r="M15" i="211"/>
  <c r="L15" i="211"/>
  <c r="K15" i="211"/>
  <c r="J15" i="211"/>
  <c r="I15" i="211"/>
  <c r="H15" i="211"/>
  <c r="G15" i="211"/>
  <c r="BF14" i="211"/>
  <c r="BE14" i="211"/>
  <c r="BD14" i="211"/>
  <c r="BC14" i="211"/>
  <c r="BB14" i="211"/>
  <c r="BA14" i="211"/>
  <c r="AZ14" i="211"/>
  <c r="AY14" i="211"/>
  <c r="AX14" i="211"/>
  <c r="AW14" i="211"/>
  <c r="AV14" i="211"/>
  <c r="AU14" i="211"/>
  <c r="AT14" i="211"/>
  <c r="AS14" i="211"/>
  <c r="AR14" i="211"/>
  <c r="AQ14" i="211"/>
  <c r="AP14" i="211"/>
  <c r="AO14" i="211"/>
  <c r="AN14" i="211"/>
  <c r="AM14" i="211"/>
  <c r="AL14" i="211"/>
  <c r="AK14" i="211"/>
  <c r="AJ14" i="211"/>
  <c r="AI14" i="211"/>
  <c r="AH14" i="211"/>
  <c r="AG14" i="211"/>
  <c r="AF14" i="211"/>
  <c r="AE14" i="211"/>
  <c r="AD14" i="211"/>
  <c r="AC14" i="211"/>
  <c r="AB14" i="211"/>
  <c r="Z14" i="211"/>
  <c r="Y14" i="211"/>
  <c r="X14" i="211"/>
  <c r="W14" i="211"/>
  <c r="V14" i="211"/>
  <c r="U14" i="211"/>
  <c r="T14" i="211"/>
  <c r="S14" i="211"/>
  <c r="Q14" i="211"/>
  <c r="P14" i="211"/>
  <c r="O14" i="211"/>
  <c r="N14" i="211"/>
  <c r="L14" i="211"/>
  <c r="K14" i="211"/>
  <c r="J14" i="211"/>
  <c r="I14" i="211"/>
  <c r="H14" i="211"/>
  <c r="G14" i="211"/>
  <c r="BF13" i="211"/>
  <c r="BE13" i="211"/>
  <c r="BD13" i="211"/>
  <c r="BC13" i="211"/>
  <c r="BB13" i="211"/>
  <c r="BA13" i="211"/>
  <c r="AZ13" i="211"/>
  <c r="AY13" i="211"/>
  <c r="AX13" i="211"/>
  <c r="AW13" i="211"/>
  <c r="AV13" i="211"/>
  <c r="AU13" i="211"/>
  <c r="AT13" i="211"/>
  <c r="AS13" i="211"/>
  <c r="AR13" i="211"/>
  <c r="AQ13" i="211"/>
  <c r="AP13" i="211"/>
  <c r="AO13" i="211"/>
  <c r="AN13" i="211"/>
  <c r="AM13" i="211"/>
  <c r="AL13" i="211"/>
  <c r="AK13" i="211"/>
  <c r="AJ13" i="211"/>
  <c r="AI13" i="211"/>
  <c r="AH13" i="211"/>
  <c r="AG13" i="211"/>
  <c r="AF13" i="211"/>
  <c r="AE13" i="211"/>
  <c r="AD13" i="211"/>
  <c r="AC13" i="211"/>
  <c r="AB13" i="211"/>
  <c r="Z13" i="211"/>
  <c r="Y13" i="211"/>
  <c r="X13" i="211"/>
  <c r="W13" i="211"/>
  <c r="V13" i="211"/>
  <c r="U13" i="211"/>
  <c r="T13" i="211"/>
  <c r="S13" i="211"/>
  <c r="Q13" i="211"/>
  <c r="P13" i="211"/>
  <c r="O13" i="211"/>
  <c r="N13" i="211"/>
  <c r="M13" i="211"/>
  <c r="K13" i="211"/>
  <c r="J13" i="211"/>
  <c r="I13" i="211"/>
  <c r="H13" i="211"/>
  <c r="G13" i="211"/>
  <c r="BF12" i="211"/>
  <c r="BE12" i="211"/>
  <c r="BD12" i="211"/>
  <c r="BC12" i="211"/>
  <c r="BB12" i="211"/>
  <c r="BA12" i="211"/>
  <c r="AZ12" i="211"/>
  <c r="AY12" i="211"/>
  <c r="AX12" i="211"/>
  <c r="AW12" i="211"/>
  <c r="AV12" i="211"/>
  <c r="AU12" i="211"/>
  <c r="AT12" i="211"/>
  <c r="AS12" i="211"/>
  <c r="AR12" i="211"/>
  <c r="AQ12" i="211"/>
  <c r="AP12" i="211"/>
  <c r="AO12" i="211"/>
  <c r="AN12" i="211"/>
  <c r="AM12" i="211"/>
  <c r="AL12" i="211"/>
  <c r="AK12" i="211"/>
  <c r="AJ12" i="211"/>
  <c r="AI12" i="211"/>
  <c r="AH12" i="211"/>
  <c r="AG12" i="211"/>
  <c r="AF12" i="211"/>
  <c r="AE12" i="211"/>
  <c r="AD12" i="211"/>
  <c r="AC12" i="211"/>
  <c r="AB12" i="211"/>
  <c r="Z12" i="211"/>
  <c r="Y12" i="211"/>
  <c r="X12" i="211"/>
  <c r="W12" i="211"/>
  <c r="V12" i="211"/>
  <c r="U12" i="211"/>
  <c r="T12" i="211"/>
  <c r="S12" i="211"/>
  <c r="Q12" i="211"/>
  <c r="P12" i="211"/>
  <c r="O12" i="211"/>
  <c r="N12" i="211"/>
  <c r="M12" i="211"/>
  <c r="L12" i="211"/>
  <c r="J12" i="211"/>
  <c r="I12" i="211"/>
  <c r="H12" i="211"/>
  <c r="G12" i="211"/>
  <c r="BF11" i="211"/>
  <c r="BE11" i="211"/>
  <c r="BD11" i="211"/>
  <c r="BC11" i="211"/>
  <c r="BB11" i="211"/>
  <c r="BA11" i="211"/>
  <c r="AZ11" i="211"/>
  <c r="AY11" i="211"/>
  <c r="AX11" i="211"/>
  <c r="AW11" i="211"/>
  <c r="AV11" i="211"/>
  <c r="AU11" i="211"/>
  <c r="AT11" i="211"/>
  <c r="AS11" i="211"/>
  <c r="AR11" i="211"/>
  <c r="AQ11" i="211"/>
  <c r="AP11" i="211"/>
  <c r="AO11" i="211"/>
  <c r="AN11" i="211"/>
  <c r="AM11" i="211"/>
  <c r="AL11" i="211"/>
  <c r="AK11" i="211"/>
  <c r="AJ11" i="211"/>
  <c r="AI11" i="211"/>
  <c r="AH11" i="211"/>
  <c r="AG11" i="211"/>
  <c r="AF11" i="211"/>
  <c r="AE11" i="211"/>
  <c r="AD11" i="211"/>
  <c r="AC11" i="211"/>
  <c r="AB11" i="211"/>
  <c r="Z11" i="211"/>
  <c r="Y11" i="211"/>
  <c r="X11" i="211"/>
  <c r="W11" i="211"/>
  <c r="V11" i="211"/>
  <c r="U11" i="211"/>
  <c r="T11" i="211"/>
  <c r="S11" i="211"/>
  <c r="Q11" i="211"/>
  <c r="P11" i="211"/>
  <c r="O11" i="211"/>
  <c r="N11" i="211"/>
  <c r="M11" i="211"/>
  <c r="L11" i="211"/>
  <c r="K11" i="211"/>
  <c r="I11" i="211"/>
  <c r="H11" i="211"/>
  <c r="G11" i="211"/>
  <c r="BF10" i="211"/>
  <c r="BE10" i="211"/>
  <c r="BD10" i="211"/>
  <c r="BC10" i="211"/>
  <c r="BB10" i="211"/>
  <c r="BA10" i="211"/>
  <c r="AZ10" i="211"/>
  <c r="AY10" i="211"/>
  <c r="AX10" i="211"/>
  <c r="AW10" i="211"/>
  <c r="AV10" i="211"/>
  <c r="AU10" i="211"/>
  <c r="AT10" i="211"/>
  <c r="AS10" i="211"/>
  <c r="AR10" i="211"/>
  <c r="AQ10" i="211"/>
  <c r="AP10" i="211"/>
  <c r="AO10" i="211"/>
  <c r="AN10" i="211"/>
  <c r="AM10" i="211"/>
  <c r="AL10" i="211"/>
  <c r="AK10" i="211"/>
  <c r="AJ10" i="211"/>
  <c r="AI10" i="211"/>
  <c r="AH10" i="211"/>
  <c r="AG10" i="211"/>
  <c r="AF10" i="211"/>
  <c r="AE10" i="211"/>
  <c r="AD10" i="211"/>
  <c r="AC10" i="211"/>
  <c r="AB10" i="211"/>
  <c r="Z10" i="211"/>
  <c r="Y10" i="211"/>
  <c r="X10" i="211"/>
  <c r="W10" i="211"/>
  <c r="V10" i="211"/>
  <c r="U10" i="211"/>
  <c r="T10" i="211"/>
  <c r="S10" i="211"/>
  <c r="Q10" i="211"/>
  <c r="P10" i="211"/>
  <c r="O10" i="211"/>
  <c r="N10" i="211"/>
  <c r="M10" i="211"/>
  <c r="L10" i="211"/>
  <c r="K10" i="211"/>
  <c r="J10" i="211"/>
  <c r="H10" i="211"/>
  <c r="G10" i="211"/>
  <c r="BF9" i="211"/>
  <c r="BE9" i="211"/>
  <c r="BD9" i="211"/>
  <c r="BC9" i="211"/>
  <c r="BB9" i="211"/>
  <c r="BA9" i="211"/>
  <c r="AZ9" i="211"/>
  <c r="AY9" i="211"/>
  <c r="AX9" i="211"/>
  <c r="AW9" i="211"/>
  <c r="AV9" i="211"/>
  <c r="AU9" i="211"/>
  <c r="AT9" i="211"/>
  <c r="AS9" i="211"/>
  <c r="AR9" i="211"/>
  <c r="AQ9" i="211"/>
  <c r="AP9" i="211"/>
  <c r="AO9" i="211"/>
  <c r="AN9" i="211"/>
  <c r="AM9" i="211"/>
  <c r="AL9" i="211"/>
  <c r="AK9" i="211"/>
  <c r="AJ9" i="211"/>
  <c r="AI9" i="211"/>
  <c r="AH9" i="211"/>
  <c r="AG9" i="211"/>
  <c r="AF9" i="211"/>
  <c r="AE9" i="211"/>
  <c r="AD9" i="211"/>
  <c r="AC9" i="211"/>
  <c r="AB9" i="211"/>
  <c r="Z9" i="211"/>
  <c r="Y9" i="211"/>
  <c r="X9" i="211"/>
  <c r="W9" i="211"/>
  <c r="V9" i="211"/>
  <c r="U9" i="211"/>
  <c r="T9" i="211"/>
  <c r="S9" i="211"/>
  <c r="Q9" i="211"/>
  <c r="P9" i="211"/>
  <c r="O9" i="211"/>
  <c r="N9" i="211"/>
  <c r="M9" i="211"/>
  <c r="L9" i="211"/>
  <c r="K9" i="211"/>
  <c r="J9" i="211"/>
  <c r="I9" i="211"/>
  <c r="G9" i="211"/>
  <c r="BF8" i="211"/>
  <c r="BE8" i="211"/>
  <c r="BD8" i="211"/>
  <c r="BC8" i="211"/>
  <c r="BB8" i="211"/>
  <c r="BA8" i="211"/>
  <c r="AZ8" i="211"/>
  <c r="AY8" i="211"/>
  <c r="AX8" i="211"/>
  <c r="AW8" i="211"/>
  <c r="AV8" i="211"/>
  <c r="AU8" i="211"/>
  <c r="AT8" i="211"/>
  <c r="AS8" i="211"/>
  <c r="AR8" i="211"/>
  <c r="AQ8" i="211"/>
  <c r="AP8" i="211"/>
  <c r="AO8" i="211"/>
  <c r="AN8" i="211"/>
  <c r="AM8" i="211"/>
  <c r="AL8" i="211"/>
  <c r="AK8" i="211"/>
  <c r="AJ8" i="211"/>
  <c r="AI8" i="211"/>
  <c r="AH8" i="211"/>
  <c r="AG8" i="211"/>
  <c r="AF8" i="211"/>
  <c r="AE8" i="211"/>
  <c r="AD8" i="211"/>
  <c r="AC8" i="211"/>
  <c r="AB8" i="211"/>
  <c r="Z8" i="211"/>
  <c r="Y8" i="211"/>
  <c r="X8" i="211"/>
  <c r="W8" i="211"/>
  <c r="V8" i="211"/>
  <c r="U8" i="211"/>
  <c r="T8" i="211"/>
  <c r="S8" i="211"/>
  <c r="Q8" i="211"/>
  <c r="P8" i="211"/>
  <c r="O8" i="211"/>
  <c r="N8" i="211"/>
  <c r="M8" i="211"/>
  <c r="L8" i="211"/>
  <c r="K8" i="211"/>
  <c r="J8" i="211"/>
  <c r="I8" i="211"/>
  <c r="H8" i="211"/>
  <c r="D11" i="211"/>
  <c r="D47" i="211"/>
  <c r="BF4" i="211"/>
  <c r="BE4" i="211"/>
  <c r="BD4" i="211"/>
  <c r="BC4" i="211"/>
  <c r="BB4" i="211"/>
  <c r="BA4" i="211"/>
  <c r="AZ4" i="211"/>
  <c r="AY4" i="211"/>
  <c r="AX4" i="211"/>
  <c r="AW4" i="211"/>
  <c r="AV4" i="211"/>
  <c r="AU4" i="211"/>
  <c r="AT4" i="211"/>
  <c r="AS4" i="211"/>
  <c r="AR4" i="211"/>
  <c r="AQ4" i="211"/>
  <c r="AP4" i="211"/>
  <c r="AO4" i="211"/>
  <c r="AN4" i="211"/>
  <c r="AM4" i="211"/>
  <c r="AL4" i="211"/>
  <c r="AK4" i="211"/>
  <c r="AJ4" i="211"/>
  <c r="AI4" i="211"/>
  <c r="AH4" i="211"/>
  <c r="AG4" i="211"/>
  <c r="AF4" i="211"/>
  <c r="AE4" i="211"/>
  <c r="AD4" i="211"/>
  <c r="AC4" i="211"/>
  <c r="AB4" i="211"/>
  <c r="AA4" i="211"/>
  <c r="Z4" i="211"/>
  <c r="Y4" i="211"/>
  <c r="X4" i="211"/>
  <c r="W4" i="211"/>
  <c r="V4" i="211"/>
  <c r="U4" i="211"/>
  <c r="T4" i="211"/>
  <c r="S4" i="211"/>
  <c r="R4" i="211"/>
  <c r="Q4" i="211"/>
  <c r="P4" i="211"/>
  <c r="O4" i="211"/>
  <c r="N4" i="211"/>
  <c r="M4" i="211"/>
  <c r="L4" i="211"/>
  <c r="K4" i="211"/>
  <c r="J4" i="211"/>
  <c r="I4" i="211"/>
  <c r="H4" i="211"/>
  <c r="G4" i="211"/>
  <c r="F4" i="211"/>
  <c r="E4" i="211"/>
  <c r="BE59" i="210"/>
  <c r="BD59" i="210"/>
  <c r="BC59" i="210"/>
  <c r="BB59" i="210"/>
  <c r="BA59" i="210"/>
  <c r="AZ59" i="210"/>
  <c r="AY59" i="210"/>
  <c r="AX59" i="210"/>
  <c r="AW59" i="210"/>
  <c r="AV59" i="210"/>
  <c r="AU59" i="210"/>
  <c r="AT59" i="210"/>
  <c r="AS59" i="210"/>
  <c r="AR59" i="210"/>
  <c r="AQ59" i="210"/>
  <c r="AP59" i="210"/>
  <c r="AO59" i="210"/>
  <c r="AN59" i="210"/>
  <c r="AM59" i="210"/>
  <c r="AL59" i="210"/>
  <c r="AK59" i="210"/>
  <c r="AJ59" i="210"/>
  <c r="AI59" i="210"/>
  <c r="AH59" i="210"/>
  <c r="AG59" i="210"/>
  <c r="AF59" i="210"/>
  <c r="AE59" i="210"/>
  <c r="AD59" i="210"/>
  <c r="AC59" i="210"/>
  <c r="AB59" i="210"/>
  <c r="Z59" i="210"/>
  <c r="Y59" i="210"/>
  <c r="X59" i="210"/>
  <c r="W59" i="210"/>
  <c r="V59" i="210"/>
  <c r="U59" i="210"/>
  <c r="T59" i="210"/>
  <c r="S59" i="210"/>
  <c r="Q59" i="210"/>
  <c r="P59" i="210"/>
  <c r="O59" i="210"/>
  <c r="N59" i="210"/>
  <c r="M59" i="210"/>
  <c r="L59" i="210"/>
  <c r="K59" i="210"/>
  <c r="J59" i="210"/>
  <c r="I59" i="210"/>
  <c r="H59" i="210"/>
  <c r="G59" i="210"/>
  <c r="BF58" i="210"/>
  <c r="BD58" i="210"/>
  <c r="BC58" i="210"/>
  <c r="BB58" i="210"/>
  <c r="BA58" i="210"/>
  <c r="AZ58" i="210"/>
  <c r="AY58" i="210"/>
  <c r="AX58" i="210"/>
  <c r="AW58" i="210"/>
  <c r="AV58" i="210"/>
  <c r="AU58" i="210"/>
  <c r="AT58" i="210"/>
  <c r="AS58" i="210"/>
  <c r="AR58" i="210"/>
  <c r="AQ58" i="210"/>
  <c r="AP58" i="210"/>
  <c r="AO58" i="210"/>
  <c r="AN58" i="210"/>
  <c r="AM58" i="210"/>
  <c r="AL58" i="210"/>
  <c r="AK58" i="210"/>
  <c r="AJ58" i="210"/>
  <c r="AI58" i="210"/>
  <c r="AH58" i="210"/>
  <c r="AG58" i="210"/>
  <c r="AF58" i="210"/>
  <c r="AE58" i="210"/>
  <c r="AD58" i="210"/>
  <c r="AC58" i="210"/>
  <c r="AB58" i="210"/>
  <c r="Z58" i="210"/>
  <c r="Y58" i="210"/>
  <c r="X58" i="210"/>
  <c r="W58" i="210"/>
  <c r="V58" i="210"/>
  <c r="U58" i="210"/>
  <c r="T58" i="210"/>
  <c r="S58" i="210"/>
  <c r="Q58" i="210"/>
  <c r="P58" i="210"/>
  <c r="O58" i="210"/>
  <c r="N58" i="210"/>
  <c r="M58" i="210"/>
  <c r="L58" i="210"/>
  <c r="K58" i="210"/>
  <c r="J58" i="210"/>
  <c r="I58" i="210"/>
  <c r="H58" i="210"/>
  <c r="G58" i="210"/>
  <c r="BF57" i="210"/>
  <c r="BE57" i="210"/>
  <c r="BC57" i="210"/>
  <c r="BB57" i="210"/>
  <c r="BA57" i="210"/>
  <c r="AZ57" i="210"/>
  <c r="AY57" i="210"/>
  <c r="AX57" i="210"/>
  <c r="AW57" i="210"/>
  <c r="AV57" i="210"/>
  <c r="AU57" i="210"/>
  <c r="AT57" i="210"/>
  <c r="AS57" i="210"/>
  <c r="AR57" i="210"/>
  <c r="AQ57" i="210"/>
  <c r="AP57" i="210"/>
  <c r="AO57" i="210"/>
  <c r="AN57" i="210"/>
  <c r="AM57" i="210"/>
  <c r="AL57" i="210"/>
  <c r="AK57" i="210"/>
  <c r="AJ57" i="210"/>
  <c r="AI57" i="210"/>
  <c r="AH57" i="210"/>
  <c r="AG57" i="210"/>
  <c r="AF57" i="210"/>
  <c r="AE57" i="210"/>
  <c r="AD57" i="210"/>
  <c r="AC57" i="210"/>
  <c r="AB57" i="210"/>
  <c r="Z57" i="210"/>
  <c r="Y57" i="210"/>
  <c r="X57" i="210"/>
  <c r="W57" i="210"/>
  <c r="V57" i="210"/>
  <c r="U57" i="210"/>
  <c r="T57" i="210"/>
  <c r="S57" i="210"/>
  <c r="Q57" i="210"/>
  <c r="P57" i="210"/>
  <c r="O57" i="210"/>
  <c r="N57" i="210"/>
  <c r="M57" i="210"/>
  <c r="L57" i="210"/>
  <c r="K57" i="210"/>
  <c r="J57" i="210"/>
  <c r="I57" i="210"/>
  <c r="H57" i="210"/>
  <c r="G57" i="210"/>
  <c r="BF56" i="210"/>
  <c r="BE56" i="210"/>
  <c r="BD56" i="210"/>
  <c r="BB56" i="210"/>
  <c r="BA56" i="210"/>
  <c r="AZ56" i="210"/>
  <c r="AY56" i="210"/>
  <c r="AX56" i="210"/>
  <c r="AW56" i="210"/>
  <c r="AV56" i="210"/>
  <c r="AU56" i="210"/>
  <c r="AT56" i="210"/>
  <c r="AS56" i="210"/>
  <c r="AR56" i="210"/>
  <c r="AQ56" i="210"/>
  <c r="AP56" i="210"/>
  <c r="AO56" i="210"/>
  <c r="AN56" i="210"/>
  <c r="AM56" i="210"/>
  <c r="AL56" i="210"/>
  <c r="AK56" i="210"/>
  <c r="AJ56" i="210"/>
  <c r="AI56" i="210"/>
  <c r="AH56" i="210"/>
  <c r="AG56" i="210"/>
  <c r="AF56" i="210"/>
  <c r="AE56" i="210"/>
  <c r="AD56" i="210"/>
  <c r="AC56" i="210"/>
  <c r="AB56" i="210"/>
  <c r="Z56" i="210"/>
  <c r="Y56" i="210"/>
  <c r="X56" i="210"/>
  <c r="W56" i="210"/>
  <c r="V56" i="210"/>
  <c r="U56" i="210"/>
  <c r="T56" i="210"/>
  <c r="S56" i="210"/>
  <c r="Q56" i="210"/>
  <c r="P56" i="210"/>
  <c r="O56" i="210"/>
  <c r="N56" i="210"/>
  <c r="M56" i="210"/>
  <c r="L56" i="210"/>
  <c r="K56" i="210"/>
  <c r="J56" i="210"/>
  <c r="I56" i="210"/>
  <c r="H56" i="210"/>
  <c r="G56" i="210"/>
  <c r="BF55" i="210"/>
  <c r="BE55" i="210"/>
  <c r="BD55" i="210"/>
  <c r="BC55" i="210"/>
  <c r="BA55" i="210"/>
  <c r="AZ55" i="210"/>
  <c r="AY55" i="210"/>
  <c r="AX55" i="210"/>
  <c r="AW55" i="210"/>
  <c r="AV55" i="210"/>
  <c r="AU55" i="210"/>
  <c r="AT55" i="210"/>
  <c r="AS55" i="210"/>
  <c r="AR55" i="210"/>
  <c r="AQ55" i="210"/>
  <c r="AP55" i="210"/>
  <c r="AO55" i="210"/>
  <c r="AN55" i="210"/>
  <c r="AM55" i="210"/>
  <c r="AL55" i="210"/>
  <c r="AK55" i="210"/>
  <c r="AJ55" i="210"/>
  <c r="AI55" i="210"/>
  <c r="AH55" i="210"/>
  <c r="AG55" i="210"/>
  <c r="AF55" i="210"/>
  <c r="AE55" i="210"/>
  <c r="AD55" i="210"/>
  <c r="AC55" i="210"/>
  <c r="AB55" i="210"/>
  <c r="Z55" i="210"/>
  <c r="Y55" i="210"/>
  <c r="X55" i="210"/>
  <c r="W55" i="210"/>
  <c r="V55" i="210"/>
  <c r="U55" i="210"/>
  <c r="T55" i="210"/>
  <c r="S55" i="210"/>
  <c r="Q55" i="210"/>
  <c r="P55" i="210"/>
  <c r="O55" i="210"/>
  <c r="N55" i="210"/>
  <c r="M55" i="210"/>
  <c r="L55" i="210"/>
  <c r="K55" i="210"/>
  <c r="J55" i="210"/>
  <c r="I55" i="210"/>
  <c r="H55" i="210"/>
  <c r="G55" i="210"/>
  <c r="BF54" i="210"/>
  <c r="BE54" i="210"/>
  <c r="BD54" i="210"/>
  <c r="BC54" i="210"/>
  <c r="BB54" i="210"/>
  <c r="AZ54" i="210"/>
  <c r="AY54" i="210"/>
  <c r="AX54" i="210"/>
  <c r="AW54" i="210"/>
  <c r="AV54" i="210"/>
  <c r="AU54" i="210"/>
  <c r="AT54" i="210"/>
  <c r="AS54" i="210"/>
  <c r="AR54" i="210"/>
  <c r="AQ54" i="210"/>
  <c r="AP54" i="210"/>
  <c r="AO54" i="210"/>
  <c r="AN54" i="210"/>
  <c r="AM54" i="210"/>
  <c r="AL54" i="210"/>
  <c r="AK54" i="210"/>
  <c r="AJ54" i="210"/>
  <c r="AI54" i="210"/>
  <c r="AH54" i="210"/>
  <c r="AG54" i="210"/>
  <c r="AF54" i="210"/>
  <c r="AE54" i="210"/>
  <c r="AD54" i="210"/>
  <c r="AC54" i="210"/>
  <c r="AB54" i="210"/>
  <c r="Z54" i="210"/>
  <c r="Y54" i="210"/>
  <c r="X54" i="210"/>
  <c r="W54" i="210"/>
  <c r="V54" i="210"/>
  <c r="U54" i="210"/>
  <c r="T54" i="210"/>
  <c r="S54" i="210"/>
  <c r="Q54" i="210"/>
  <c r="P54" i="210"/>
  <c r="O54" i="210"/>
  <c r="N54" i="210"/>
  <c r="M54" i="210"/>
  <c r="L54" i="210"/>
  <c r="K54" i="210"/>
  <c r="J54" i="210"/>
  <c r="I54" i="210"/>
  <c r="H54" i="210"/>
  <c r="G54" i="210"/>
  <c r="BF53" i="210"/>
  <c r="BE53" i="210"/>
  <c r="BD53" i="210"/>
  <c r="BC53" i="210"/>
  <c r="BB53" i="210"/>
  <c r="BA53" i="210"/>
  <c r="AY53" i="210"/>
  <c r="AX53" i="210"/>
  <c r="AW53" i="210"/>
  <c r="AV53" i="210"/>
  <c r="AU53" i="210"/>
  <c r="AT53" i="210"/>
  <c r="AS53" i="210"/>
  <c r="AR53" i="210"/>
  <c r="AQ53" i="210"/>
  <c r="AP53" i="210"/>
  <c r="AO53" i="210"/>
  <c r="AN53" i="210"/>
  <c r="AM53" i="210"/>
  <c r="AL53" i="210"/>
  <c r="AK53" i="210"/>
  <c r="AJ53" i="210"/>
  <c r="AI53" i="210"/>
  <c r="AH53" i="210"/>
  <c r="AG53" i="210"/>
  <c r="AF53" i="210"/>
  <c r="AE53" i="210"/>
  <c r="AD53" i="210"/>
  <c r="AC53" i="210"/>
  <c r="AB53" i="210"/>
  <c r="Z53" i="210"/>
  <c r="Y53" i="210"/>
  <c r="X53" i="210"/>
  <c r="W53" i="210"/>
  <c r="V53" i="210"/>
  <c r="U53" i="210"/>
  <c r="T53" i="210"/>
  <c r="S53" i="210"/>
  <c r="Q53" i="210"/>
  <c r="P53" i="210"/>
  <c r="O53" i="210"/>
  <c r="N53" i="210"/>
  <c r="M53" i="210"/>
  <c r="L53" i="210"/>
  <c r="K53" i="210"/>
  <c r="J53" i="210"/>
  <c r="I53" i="210"/>
  <c r="H53" i="210"/>
  <c r="G53" i="210"/>
  <c r="BF52" i="210"/>
  <c r="BE52" i="210"/>
  <c r="BD52" i="210"/>
  <c r="BC52" i="210"/>
  <c r="BB52" i="210"/>
  <c r="BA52" i="210"/>
  <c r="AZ52" i="210"/>
  <c r="AX52" i="210"/>
  <c r="AW52" i="210"/>
  <c r="AV52" i="210"/>
  <c r="AU52" i="210"/>
  <c r="AT52" i="210"/>
  <c r="AS52" i="210"/>
  <c r="AR52" i="210"/>
  <c r="AQ52" i="210"/>
  <c r="AP52" i="210"/>
  <c r="AO52" i="210"/>
  <c r="AN52" i="210"/>
  <c r="AM52" i="210"/>
  <c r="AL52" i="210"/>
  <c r="AK52" i="210"/>
  <c r="AJ52" i="210"/>
  <c r="AI52" i="210"/>
  <c r="AH52" i="210"/>
  <c r="AG52" i="210"/>
  <c r="AF52" i="210"/>
  <c r="AE52" i="210"/>
  <c r="AD52" i="210"/>
  <c r="AC52" i="210"/>
  <c r="AB52" i="210"/>
  <c r="Z52" i="210"/>
  <c r="Y52" i="210"/>
  <c r="X52" i="210"/>
  <c r="W52" i="210"/>
  <c r="V52" i="210"/>
  <c r="U52" i="210"/>
  <c r="T52" i="210"/>
  <c r="S52" i="210"/>
  <c r="Q52" i="210"/>
  <c r="P52" i="210"/>
  <c r="O52" i="210"/>
  <c r="N52" i="210"/>
  <c r="M52" i="210"/>
  <c r="L52" i="210"/>
  <c r="K52" i="210"/>
  <c r="J52" i="210"/>
  <c r="I52" i="210"/>
  <c r="H52" i="210"/>
  <c r="G52" i="210"/>
  <c r="BF51" i="210"/>
  <c r="BE51" i="210"/>
  <c r="BD51" i="210"/>
  <c r="BC51" i="210"/>
  <c r="BB51" i="210"/>
  <c r="BA51" i="210"/>
  <c r="AZ51" i="210"/>
  <c r="AY51" i="210"/>
  <c r="AW51" i="210"/>
  <c r="AV51" i="210"/>
  <c r="AU51" i="210"/>
  <c r="AT51" i="210"/>
  <c r="AS51" i="210"/>
  <c r="AR51" i="210"/>
  <c r="AQ51" i="210"/>
  <c r="AP51" i="210"/>
  <c r="AO51" i="210"/>
  <c r="AN51" i="210"/>
  <c r="AM51" i="210"/>
  <c r="AL51" i="210"/>
  <c r="AK51" i="210"/>
  <c r="AJ51" i="210"/>
  <c r="AI51" i="210"/>
  <c r="AH51" i="210"/>
  <c r="AG51" i="210"/>
  <c r="AF51" i="210"/>
  <c r="AE51" i="210"/>
  <c r="AD51" i="210"/>
  <c r="AC51" i="210"/>
  <c r="AB51" i="210"/>
  <c r="Z51" i="210"/>
  <c r="Y51" i="210"/>
  <c r="X51" i="210"/>
  <c r="W51" i="210"/>
  <c r="V51" i="210"/>
  <c r="U51" i="210"/>
  <c r="T51" i="210"/>
  <c r="S51" i="210"/>
  <c r="Q51" i="210"/>
  <c r="P51" i="210"/>
  <c r="O51" i="210"/>
  <c r="N51" i="210"/>
  <c r="M51" i="210"/>
  <c r="L51" i="210"/>
  <c r="K51" i="210"/>
  <c r="J51" i="210"/>
  <c r="I51" i="210"/>
  <c r="H51" i="210"/>
  <c r="G51" i="210"/>
  <c r="BF50" i="210"/>
  <c r="BE50" i="210"/>
  <c r="BD50" i="210"/>
  <c r="BC50" i="210"/>
  <c r="BB50" i="210"/>
  <c r="BA50" i="210"/>
  <c r="AZ50" i="210"/>
  <c r="AY50" i="210"/>
  <c r="AX50" i="210"/>
  <c r="AV50" i="210"/>
  <c r="AU50" i="210"/>
  <c r="AT50" i="210"/>
  <c r="AS50" i="210"/>
  <c r="AR50" i="210"/>
  <c r="AQ50" i="210"/>
  <c r="AP50" i="210"/>
  <c r="AO50" i="210"/>
  <c r="AN50" i="210"/>
  <c r="AM50" i="210"/>
  <c r="AL50" i="210"/>
  <c r="AK50" i="210"/>
  <c r="AJ50" i="210"/>
  <c r="AI50" i="210"/>
  <c r="AH50" i="210"/>
  <c r="AG50" i="210"/>
  <c r="AF50" i="210"/>
  <c r="AE50" i="210"/>
  <c r="AD50" i="210"/>
  <c r="AC50" i="210"/>
  <c r="AB50" i="210"/>
  <c r="Z50" i="210"/>
  <c r="Y50" i="210"/>
  <c r="X50" i="210"/>
  <c r="W50" i="210"/>
  <c r="V50" i="210"/>
  <c r="U50" i="210"/>
  <c r="T50" i="210"/>
  <c r="S50" i="210"/>
  <c r="Q50" i="210"/>
  <c r="P50" i="210"/>
  <c r="O50" i="210"/>
  <c r="N50" i="210"/>
  <c r="M50" i="210"/>
  <c r="L50" i="210"/>
  <c r="K50" i="210"/>
  <c r="J50" i="210"/>
  <c r="I50" i="210"/>
  <c r="H50" i="210"/>
  <c r="G50" i="210"/>
  <c r="BF49" i="210"/>
  <c r="BE49" i="210"/>
  <c r="BD49" i="210"/>
  <c r="BC49" i="210"/>
  <c r="BB49" i="210"/>
  <c r="BA49" i="210"/>
  <c r="AZ49" i="210"/>
  <c r="AY49" i="210"/>
  <c r="AX49" i="210"/>
  <c r="AW49" i="210"/>
  <c r="AU49" i="210"/>
  <c r="AT49" i="210"/>
  <c r="AS49" i="210"/>
  <c r="AR49" i="210"/>
  <c r="AQ49" i="210"/>
  <c r="AP49" i="210"/>
  <c r="AO49" i="210"/>
  <c r="AN49" i="210"/>
  <c r="AM49" i="210"/>
  <c r="AL49" i="210"/>
  <c r="AK49" i="210"/>
  <c r="AJ49" i="210"/>
  <c r="AI49" i="210"/>
  <c r="AH49" i="210"/>
  <c r="AG49" i="210"/>
  <c r="AF49" i="210"/>
  <c r="AE49" i="210"/>
  <c r="AD49" i="210"/>
  <c r="AC49" i="210"/>
  <c r="AB49" i="210"/>
  <c r="Z49" i="210"/>
  <c r="Y49" i="210"/>
  <c r="X49" i="210"/>
  <c r="W49" i="210"/>
  <c r="V49" i="210"/>
  <c r="U49" i="210"/>
  <c r="T49" i="210"/>
  <c r="S49" i="210"/>
  <c r="Q49" i="210"/>
  <c r="P49" i="210"/>
  <c r="O49" i="210"/>
  <c r="N49" i="210"/>
  <c r="M49" i="210"/>
  <c r="L49" i="210"/>
  <c r="K49" i="210"/>
  <c r="J49" i="210"/>
  <c r="I49" i="210"/>
  <c r="H49" i="210"/>
  <c r="G49" i="210"/>
  <c r="BF48" i="210"/>
  <c r="BE48" i="210"/>
  <c r="BD48" i="210"/>
  <c r="BC48" i="210"/>
  <c r="BB48" i="210"/>
  <c r="BA48" i="210"/>
  <c r="AZ48" i="210"/>
  <c r="AY48" i="210"/>
  <c r="AX48" i="210"/>
  <c r="AW48" i="210"/>
  <c r="AV48" i="210"/>
  <c r="AT48" i="210"/>
  <c r="AS48" i="210"/>
  <c r="AR48" i="210"/>
  <c r="AQ48" i="210"/>
  <c r="AP48" i="210"/>
  <c r="AO48" i="210"/>
  <c r="AN48" i="210"/>
  <c r="AM48" i="210"/>
  <c r="AL48" i="210"/>
  <c r="AK48" i="210"/>
  <c r="AJ48" i="210"/>
  <c r="AI48" i="210"/>
  <c r="AH48" i="210"/>
  <c r="AG48" i="210"/>
  <c r="AF48" i="210"/>
  <c r="AE48" i="210"/>
  <c r="AD48" i="210"/>
  <c r="AC48" i="210"/>
  <c r="AB48" i="210"/>
  <c r="Z48" i="210"/>
  <c r="Y48" i="210"/>
  <c r="X48" i="210"/>
  <c r="W48" i="210"/>
  <c r="V48" i="210"/>
  <c r="U48" i="210"/>
  <c r="T48" i="210"/>
  <c r="S48" i="210"/>
  <c r="Q48" i="210"/>
  <c r="P48" i="210"/>
  <c r="O48" i="210"/>
  <c r="N48" i="210"/>
  <c r="M48" i="210"/>
  <c r="L48" i="210"/>
  <c r="K48" i="210"/>
  <c r="J48" i="210"/>
  <c r="I48" i="210"/>
  <c r="H48" i="210"/>
  <c r="G48" i="210"/>
  <c r="BF47" i="210"/>
  <c r="BE47" i="210"/>
  <c r="BD47" i="210"/>
  <c r="BC47" i="210"/>
  <c r="BB47" i="210"/>
  <c r="BA47" i="210"/>
  <c r="AZ47" i="210"/>
  <c r="AY47" i="210"/>
  <c r="AX47" i="210"/>
  <c r="AW47" i="210"/>
  <c r="AV47" i="210"/>
  <c r="AU47" i="210"/>
  <c r="AS47" i="210"/>
  <c r="AR47" i="210"/>
  <c r="AQ47" i="210"/>
  <c r="AP47" i="210"/>
  <c r="AO47" i="210"/>
  <c r="AN47" i="210"/>
  <c r="AM47" i="210"/>
  <c r="AL47" i="210"/>
  <c r="AK47" i="210"/>
  <c r="AJ47" i="210"/>
  <c r="AI47" i="210"/>
  <c r="AH47" i="210"/>
  <c r="AG47" i="210"/>
  <c r="AF47" i="210"/>
  <c r="AE47" i="210"/>
  <c r="AD47" i="210"/>
  <c r="AC47" i="210"/>
  <c r="AB47" i="210"/>
  <c r="Z47" i="210"/>
  <c r="Y47" i="210"/>
  <c r="X47" i="210"/>
  <c r="W47" i="210"/>
  <c r="V47" i="210"/>
  <c r="U47" i="210"/>
  <c r="T47" i="210"/>
  <c r="S47" i="210"/>
  <c r="Q47" i="210"/>
  <c r="P47" i="210"/>
  <c r="O47" i="210"/>
  <c r="N47" i="210"/>
  <c r="M47" i="210"/>
  <c r="L47" i="210"/>
  <c r="K47" i="210"/>
  <c r="J47" i="210"/>
  <c r="I47" i="210"/>
  <c r="H47" i="210"/>
  <c r="G47" i="210"/>
  <c r="BF46" i="210"/>
  <c r="BE46" i="210"/>
  <c r="BD46" i="210"/>
  <c r="BC46" i="210"/>
  <c r="BB46" i="210"/>
  <c r="BA46" i="210"/>
  <c r="AZ46" i="210"/>
  <c r="AY46" i="210"/>
  <c r="AX46" i="210"/>
  <c r="AW46" i="210"/>
  <c r="AV46" i="210"/>
  <c r="AU46" i="210"/>
  <c r="AT46" i="210"/>
  <c r="AR46" i="210"/>
  <c r="AQ46" i="210"/>
  <c r="AP46" i="210"/>
  <c r="AO46" i="210"/>
  <c r="AN46" i="210"/>
  <c r="AM46" i="210"/>
  <c r="AL46" i="210"/>
  <c r="AK46" i="210"/>
  <c r="AJ46" i="210"/>
  <c r="AI46" i="210"/>
  <c r="AH46" i="210"/>
  <c r="AG46" i="210"/>
  <c r="AF46" i="210"/>
  <c r="AE46" i="210"/>
  <c r="AD46" i="210"/>
  <c r="AC46" i="210"/>
  <c r="AB46" i="210"/>
  <c r="Z46" i="210"/>
  <c r="Y46" i="210"/>
  <c r="X46" i="210"/>
  <c r="W46" i="210"/>
  <c r="V46" i="210"/>
  <c r="U46" i="210"/>
  <c r="T46" i="210"/>
  <c r="S46" i="210"/>
  <c r="Q46" i="210"/>
  <c r="P46" i="210"/>
  <c r="O46" i="210"/>
  <c r="N46" i="210"/>
  <c r="M46" i="210"/>
  <c r="L46" i="210"/>
  <c r="K46" i="210"/>
  <c r="J46" i="210"/>
  <c r="I46" i="210"/>
  <c r="H46" i="210"/>
  <c r="G46" i="210"/>
  <c r="BF45" i="210"/>
  <c r="BE45" i="210"/>
  <c r="BD45" i="210"/>
  <c r="BC45" i="210"/>
  <c r="BB45" i="210"/>
  <c r="BA45" i="210"/>
  <c r="AZ45" i="210"/>
  <c r="AY45" i="210"/>
  <c r="AX45" i="210"/>
  <c r="AW45" i="210"/>
  <c r="AV45" i="210"/>
  <c r="AU45" i="210"/>
  <c r="AT45" i="210"/>
  <c r="AS45" i="210"/>
  <c r="AQ45" i="210"/>
  <c r="AP45" i="210"/>
  <c r="AO45" i="210"/>
  <c r="AN45" i="210"/>
  <c r="AM45" i="210"/>
  <c r="AL45" i="210"/>
  <c r="AK45" i="210"/>
  <c r="AJ45" i="210"/>
  <c r="AI45" i="210"/>
  <c r="AH45" i="210"/>
  <c r="AG45" i="210"/>
  <c r="AF45" i="210"/>
  <c r="AE45" i="210"/>
  <c r="AD45" i="210"/>
  <c r="AC45" i="210"/>
  <c r="AB45" i="210"/>
  <c r="Z45" i="210"/>
  <c r="Y45" i="210"/>
  <c r="X45" i="210"/>
  <c r="W45" i="210"/>
  <c r="V45" i="210"/>
  <c r="U45" i="210"/>
  <c r="T45" i="210"/>
  <c r="S45" i="210"/>
  <c r="Q45" i="210"/>
  <c r="P45" i="210"/>
  <c r="O45" i="210"/>
  <c r="N45" i="210"/>
  <c r="M45" i="210"/>
  <c r="L45" i="210"/>
  <c r="K45" i="210"/>
  <c r="J45" i="210"/>
  <c r="I45" i="210"/>
  <c r="H45" i="210"/>
  <c r="G45" i="210"/>
  <c r="BF44" i="210"/>
  <c r="BE44" i="210"/>
  <c r="BD44" i="210"/>
  <c r="BC44" i="210"/>
  <c r="BB44" i="210"/>
  <c r="BA44" i="210"/>
  <c r="AZ44" i="210"/>
  <c r="AY44" i="210"/>
  <c r="AX44" i="210"/>
  <c r="AW44" i="210"/>
  <c r="AV44" i="210"/>
  <c r="AU44" i="210"/>
  <c r="AT44" i="210"/>
  <c r="AS44" i="210"/>
  <c r="AR44" i="210"/>
  <c r="AP44" i="210"/>
  <c r="AO44" i="210"/>
  <c r="AN44" i="210"/>
  <c r="AM44" i="210"/>
  <c r="AL44" i="210"/>
  <c r="AK44" i="210"/>
  <c r="AJ44" i="210"/>
  <c r="AI44" i="210"/>
  <c r="AH44" i="210"/>
  <c r="AG44" i="210"/>
  <c r="AF44" i="210"/>
  <c r="AE44" i="210"/>
  <c r="AD44" i="210"/>
  <c r="AC44" i="210"/>
  <c r="AB44" i="210"/>
  <c r="Z44" i="210"/>
  <c r="Y44" i="210"/>
  <c r="X44" i="210"/>
  <c r="W44" i="210"/>
  <c r="V44" i="210"/>
  <c r="U44" i="210"/>
  <c r="T44" i="210"/>
  <c r="S44" i="210"/>
  <c r="Q44" i="210"/>
  <c r="P44" i="210"/>
  <c r="O44" i="210"/>
  <c r="N44" i="210"/>
  <c r="M44" i="210"/>
  <c r="L44" i="210"/>
  <c r="K44" i="210"/>
  <c r="J44" i="210"/>
  <c r="I44" i="210"/>
  <c r="H44" i="210"/>
  <c r="G44" i="210"/>
  <c r="BF43" i="210"/>
  <c r="BE43" i="210"/>
  <c r="BD43" i="210"/>
  <c r="BC43" i="210"/>
  <c r="BB43" i="210"/>
  <c r="BA43" i="210"/>
  <c r="AZ43" i="210"/>
  <c r="AY43" i="210"/>
  <c r="AX43" i="210"/>
  <c r="AW43" i="210"/>
  <c r="AV43" i="210"/>
  <c r="AU43" i="210"/>
  <c r="AT43" i="210"/>
  <c r="AS43" i="210"/>
  <c r="AR43" i="210"/>
  <c r="AQ43" i="210"/>
  <c r="AO43" i="210"/>
  <c r="AN43" i="210"/>
  <c r="AM43" i="210"/>
  <c r="AL43" i="210"/>
  <c r="AK43" i="210"/>
  <c r="AJ43" i="210"/>
  <c r="AI43" i="210"/>
  <c r="AH43" i="210"/>
  <c r="AG43" i="210"/>
  <c r="AF43" i="210"/>
  <c r="AE43" i="210"/>
  <c r="AD43" i="210"/>
  <c r="AC43" i="210"/>
  <c r="AB43" i="210"/>
  <c r="Z43" i="210"/>
  <c r="Y43" i="210"/>
  <c r="X43" i="210"/>
  <c r="W43" i="210"/>
  <c r="V43" i="210"/>
  <c r="U43" i="210"/>
  <c r="T43" i="210"/>
  <c r="S43" i="210"/>
  <c r="Q43" i="210"/>
  <c r="P43" i="210"/>
  <c r="O43" i="210"/>
  <c r="N43" i="210"/>
  <c r="M43" i="210"/>
  <c r="L43" i="210"/>
  <c r="K43" i="210"/>
  <c r="J43" i="210"/>
  <c r="I43" i="210"/>
  <c r="H43" i="210"/>
  <c r="G43" i="210"/>
  <c r="BF42" i="210"/>
  <c r="BE42" i="210"/>
  <c r="BD42" i="210"/>
  <c r="BC42" i="210"/>
  <c r="BB42" i="210"/>
  <c r="BA42" i="210"/>
  <c r="AZ42" i="210"/>
  <c r="AY42" i="210"/>
  <c r="AX42" i="210"/>
  <c r="AW42" i="210"/>
  <c r="AV42" i="210"/>
  <c r="AU42" i="210"/>
  <c r="AT42" i="210"/>
  <c r="AS42" i="210"/>
  <c r="AR42" i="210"/>
  <c r="AQ42" i="210"/>
  <c r="AP42" i="210"/>
  <c r="AN42" i="210"/>
  <c r="AM42" i="210"/>
  <c r="AL42" i="210"/>
  <c r="AK42" i="210"/>
  <c r="AJ42" i="210"/>
  <c r="AI42" i="210"/>
  <c r="AH42" i="210"/>
  <c r="AG42" i="210"/>
  <c r="AF42" i="210"/>
  <c r="AE42" i="210"/>
  <c r="AD42" i="210"/>
  <c r="AC42" i="210"/>
  <c r="AB42" i="210"/>
  <c r="Z42" i="210"/>
  <c r="Y42" i="210"/>
  <c r="X42" i="210"/>
  <c r="W42" i="210"/>
  <c r="V42" i="210"/>
  <c r="U42" i="210"/>
  <c r="T42" i="210"/>
  <c r="S42" i="210"/>
  <c r="Q42" i="210"/>
  <c r="P42" i="210"/>
  <c r="O42" i="210"/>
  <c r="N42" i="210"/>
  <c r="M42" i="210"/>
  <c r="L42" i="210"/>
  <c r="K42" i="210"/>
  <c r="J42" i="210"/>
  <c r="I42" i="210"/>
  <c r="H42" i="210"/>
  <c r="G42" i="210"/>
  <c r="BF41" i="210"/>
  <c r="BE41" i="210"/>
  <c r="BD41" i="210"/>
  <c r="BC41" i="210"/>
  <c r="BB41" i="210"/>
  <c r="BA41" i="210"/>
  <c r="AZ41" i="210"/>
  <c r="AY41" i="210"/>
  <c r="AX41" i="210"/>
  <c r="AW41" i="210"/>
  <c r="AV41" i="210"/>
  <c r="AU41" i="210"/>
  <c r="AT41" i="210"/>
  <c r="AS41" i="210"/>
  <c r="AR41" i="210"/>
  <c r="AQ41" i="210"/>
  <c r="AP41" i="210"/>
  <c r="AO41" i="210"/>
  <c r="AM41" i="210"/>
  <c r="AL41" i="210"/>
  <c r="AK41" i="210"/>
  <c r="AJ41" i="210"/>
  <c r="AI41" i="210"/>
  <c r="AH41" i="210"/>
  <c r="AG41" i="210"/>
  <c r="AF41" i="210"/>
  <c r="AE41" i="210"/>
  <c r="AD41" i="210"/>
  <c r="AC41" i="210"/>
  <c r="AB41" i="210"/>
  <c r="Z41" i="210"/>
  <c r="Y41" i="210"/>
  <c r="X41" i="210"/>
  <c r="W41" i="210"/>
  <c r="V41" i="210"/>
  <c r="U41" i="210"/>
  <c r="T41" i="210"/>
  <c r="S41" i="210"/>
  <c r="Q41" i="210"/>
  <c r="P41" i="210"/>
  <c r="O41" i="210"/>
  <c r="N41" i="210"/>
  <c r="M41" i="210"/>
  <c r="L41" i="210"/>
  <c r="K41" i="210"/>
  <c r="J41" i="210"/>
  <c r="I41" i="210"/>
  <c r="H41" i="210"/>
  <c r="G41" i="210"/>
  <c r="BF40" i="210"/>
  <c r="BE40" i="210"/>
  <c r="BD40" i="210"/>
  <c r="BC40" i="210"/>
  <c r="BB40" i="210"/>
  <c r="BA40" i="210"/>
  <c r="AZ40" i="210"/>
  <c r="AY40" i="210"/>
  <c r="AX40" i="210"/>
  <c r="AW40" i="210"/>
  <c r="AV40" i="210"/>
  <c r="AU40" i="210"/>
  <c r="AT40" i="210"/>
  <c r="AS40" i="210"/>
  <c r="AR40" i="210"/>
  <c r="AQ40" i="210"/>
  <c r="AP40" i="210"/>
  <c r="AO40" i="210"/>
  <c r="AN40" i="210"/>
  <c r="AL40" i="210"/>
  <c r="AK40" i="210"/>
  <c r="AJ40" i="210"/>
  <c r="AI40" i="210"/>
  <c r="AH40" i="210"/>
  <c r="AG40" i="210"/>
  <c r="AF40" i="210"/>
  <c r="AE40" i="210"/>
  <c r="AD40" i="210"/>
  <c r="AC40" i="210"/>
  <c r="AB40" i="210"/>
  <c r="Z40" i="210"/>
  <c r="Y40" i="210"/>
  <c r="X40" i="210"/>
  <c r="W40" i="210"/>
  <c r="V40" i="210"/>
  <c r="U40" i="210"/>
  <c r="T40" i="210"/>
  <c r="S40" i="210"/>
  <c r="Q40" i="210"/>
  <c r="P40" i="210"/>
  <c r="O40" i="210"/>
  <c r="N40" i="210"/>
  <c r="M40" i="210"/>
  <c r="L40" i="210"/>
  <c r="K40" i="210"/>
  <c r="J40" i="210"/>
  <c r="I40" i="210"/>
  <c r="H40" i="210"/>
  <c r="G40" i="210"/>
  <c r="BF39" i="210"/>
  <c r="BE39" i="210"/>
  <c r="BD39" i="210"/>
  <c r="BC39" i="210"/>
  <c r="BB39" i="210"/>
  <c r="BA39" i="210"/>
  <c r="AZ39" i="210"/>
  <c r="AY39" i="210"/>
  <c r="AX39" i="210"/>
  <c r="AW39" i="210"/>
  <c r="AV39" i="210"/>
  <c r="AU39" i="210"/>
  <c r="AT39" i="210"/>
  <c r="AS39" i="210"/>
  <c r="AR39" i="210"/>
  <c r="AQ39" i="210"/>
  <c r="AP39" i="210"/>
  <c r="AO39" i="210"/>
  <c r="AN39" i="210"/>
  <c r="AM39" i="210"/>
  <c r="AK39" i="210"/>
  <c r="AJ39" i="210"/>
  <c r="AI39" i="210"/>
  <c r="AH39" i="210"/>
  <c r="AG39" i="210"/>
  <c r="AF39" i="210"/>
  <c r="AE39" i="210"/>
  <c r="AD39" i="210"/>
  <c r="AC39" i="210"/>
  <c r="AB39" i="210"/>
  <c r="Z39" i="210"/>
  <c r="Y39" i="210"/>
  <c r="X39" i="210"/>
  <c r="W39" i="210"/>
  <c r="V39" i="210"/>
  <c r="U39" i="210"/>
  <c r="T39" i="210"/>
  <c r="S39" i="210"/>
  <c r="Q39" i="210"/>
  <c r="P39" i="210"/>
  <c r="O39" i="210"/>
  <c r="N39" i="210"/>
  <c r="M39" i="210"/>
  <c r="L39" i="210"/>
  <c r="K39" i="210"/>
  <c r="J39" i="210"/>
  <c r="I39" i="210"/>
  <c r="H39" i="210"/>
  <c r="G39" i="210"/>
  <c r="BF38" i="210"/>
  <c r="BE38" i="210"/>
  <c r="BD38" i="210"/>
  <c r="BC38" i="210"/>
  <c r="BB38" i="210"/>
  <c r="BA38" i="210"/>
  <c r="AZ38" i="210"/>
  <c r="AY38" i="210"/>
  <c r="AX38" i="210"/>
  <c r="AW38" i="210"/>
  <c r="AV38" i="210"/>
  <c r="AU38" i="210"/>
  <c r="AT38" i="210"/>
  <c r="AS38" i="210"/>
  <c r="AR38" i="210"/>
  <c r="AQ38" i="210"/>
  <c r="AP38" i="210"/>
  <c r="AO38" i="210"/>
  <c r="AN38" i="210"/>
  <c r="AM38" i="210"/>
  <c r="AL38" i="210"/>
  <c r="AJ38" i="210"/>
  <c r="AI38" i="210"/>
  <c r="AH38" i="210"/>
  <c r="AG38" i="210"/>
  <c r="AF38" i="210"/>
  <c r="AE38" i="210"/>
  <c r="AD38" i="210"/>
  <c r="AC38" i="210"/>
  <c r="AB38" i="210"/>
  <c r="Z38" i="210"/>
  <c r="Y38" i="210"/>
  <c r="X38" i="210"/>
  <c r="W38" i="210"/>
  <c r="V38" i="210"/>
  <c r="U38" i="210"/>
  <c r="T38" i="210"/>
  <c r="S38" i="210"/>
  <c r="Q38" i="210"/>
  <c r="P38" i="210"/>
  <c r="O38" i="210"/>
  <c r="N38" i="210"/>
  <c r="M38" i="210"/>
  <c r="L38" i="210"/>
  <c r="K38" i="210"/>
  <c r="J38" i="210"/>
  <c r="I38" i="210"/>
  <c r="H38" i="210"/>
  <c r="G38" i="210"/>
  <c r="BF37" i="210"/>
  <c r="BE37" i="210"/>
  <c r="BD37" i="210"/>
  <c r="BC37" i="210"/>
  <c r="BB37" i="210"/>
  <c r="BA37" i="210"/>
  <c r="AZ37" i="210"/>
  <c r="AY37" i="210"/>
  <c r="AX37" i="210"/>
  <c r="AW37" i="210"/>
  <c r="AV37" i="210"/>
  <c r="AU37" i="210"/>
  <c r="AT37" i="210"/>
  <c r="AS37" i="210"/>
  <c r="AR37" i="210"/>
  <c r="AQ37" i="210"/>
  <c r="AP37" i="210"/>
  <c r="AO37" i="210"/>
  <c r="AN37" i="210"/>
  <c r="AM37" i="210"/>
  <c r="AL37" i="210"/>
  <c r="AK37" i="210"/>
  <c r="AI37" i="210"/>
  <c r="AH37" i="210"/>
  <c r="AG37" i="210"/>
  <c r="AF37" i="210"/>
  <c r="AE37" i="210"/>
  <c r="AD37" i="210"/>
  <c r="AC37" i="210"/>
  <c r="AB37" i="210"/>
  <c r="Z37" i="210"/>
  <c r="Y37" i="210"/>
  <c r="X37" i="210"/>
  <c r="W37" i="210"/>
  <c r="V37" i="210"/>
  <c r="U37" i="210"/>
  <c r="T37" i="210"/>
  <c r="S37" i="210"/>
  <c r="Q37" i="210"/>
  <c r="P37" i="210"/>
  <c r="O37" i="210"/>
  <c r="N37" i="210"/>
  <c r="M37" i="210"/>
  <c r="L37" i="210"/>
  <c r="K37" i="210"/>
  <c r="J37" i="210"/>
  <c r="I37" i="210"/>
  <c r="H37" i="210"/>
  <c r="G37" i="210"/>
  <c r="BF36" i="210"/>
  <c r="BE36" i="210"/>
  <c r="BD36" i="210"/>
  <c r="BC36" i="210"/>
  <c r="BB36" i="210"/>
  <c r="BA36" i="210"/>
  <c r="AZ36" i="210"/>
  <c r="AY36" i="210"/>
  <c r="AX36" i="210"/>
  <c r="AW36" i="210"/>
  <c r="AV36" i="210"/>
  <c r="AU36" i="210"/>
  <c r="AT36" i="210"/>
  <c r="AS36" i="210"/>
  <c r="AR36" i="210"/>
  <c r="AQ36" i="210"/>
  <c r="AP36" i="210"/>
  <c r="AO36" i="210"/>
  <c r="AN36" i="210"/>
  <c r="AM36" i="210"/>
  <c r="AL36" i="210"/>
  <c r="AK36" i="210"/>
  <c r="AJ36" i="210"/>
  <c r="AH36" i="210"/>
  <c r="AG36" i="210"/>
  <c r="AF36" i="210"/>
  <c r="AE36" i="210"/>
  <c r="AD36" i="210"/>
  <c r="AC36" i="210"/>
  <c r="AB36" i="210"/>
  <c r="Z36" i="210"/>
  <c r="Y36" i="210"/>
  <c r="X36" i="210"/>
  <c r="W36" i="210"/>
  <c r="V36" i="210"/>
  <c r="U36" i="210"/>
  <c r="T36" i="210"/>
  <c r="S36" i="210"/>
  <c r="Q36" i="210"/>
  <c r="P36" i="210"/>
  <c r="O36" i="210"/>
  <c r="N36" i="210"/>
  <c r="M36" i="210"/>
  <c r="L36" i="210"/>
  <c r="K36" i="210"/>
  <c r="J36" i="210"/>
  <c r="I36" i="210"/>
  <c r="H36" i="210"/>
  <c r="G36" i="210"/>
  <c r="BF35" i="210"/>
  <c r="BE35" i="210"/>
  <c r="BD35" i="210"/>
  <c r="BC35" i="210"/>
  <c r="BB35" i="210"/>
  <c r="BA35" i="210"/>
  <c r="AZ35" i="210"/>
  <c r="AY35" i="210"/>
  <c r="AX35" i="210"/>
  <c r="AW35" i="210"/>
  <c r="AV35" i="210"/>
  <c r="AU35" i="210"/>
  <c r="AT35" i="210"/>
  <c r="AS35" i="210"/>
  <c r="AR35" i="210"/>
  <c r="AQ35" i="210"/>
  <c r="AP35" i="210"/>
  <c r="AO35" i="210"/>
  <c r="AN35" i="210"/>
  <c r="AM35" i="210"/>
  <c r="AL35" i="210"/>
  <c r="AK35" i="210"/>
  <c r="AJ35" i="210"/>
  <c r="AI35" i="210"/>
  <c r="AG35" i="210"/>
  <c r="AF35" i="210"/>
  <c r="AE35" i="210"/>
  <c r="AD35" i="210"/>
  <c r="AC35" i="210"/>
  <c r="AB35" i="210"/>
  <c r="Z35" i="210"/>
  <c r="Y35" i="210"/>
  <c r="X35" i="210"/>
  <c r="W35" i="210"/>
  <c r="V35" i="210"/>
  <c r="U35" i="210"/>
  <c r="T35" i="210"/>
  <c r="S35" i="210"/>
  <c r="Q35" i="210"/>
  <c r="P35" i="210"/>
  <c r="O35" i="210"/>
  <c r="N35" i="210"/>
  <c r="M35" i="210"/>
  <c r="L35" i="210"/>
  <c r="K35" i="210"/>
  <c r="J35" i="210"/>
  <c r="I35" i="210"/>
  <c r="H35" i="210"/>
  <c r="G35" i="210"/>
  <c r="BF34" i="210"/>
  <c r="BE34" i="210"/>
  <c r="BD34" i="210"/>
  <c r="BC34" i="210"/>
  <c r="BB34" i="210"/>
  <c r="BA34" i="210"/>
  <c r="AZ34" i="210"/>
  <c r="AY34" i="210"/>
  <c r="AX34" i="210"/>
  <c r="AW34" i="210"/>
  <c r="AV34" i="210"/>
  <c r="AU34" i="210"/>
  <c r="AT34" i="210"/>
  <c r="AS34" i="210"/>
  <c r="AR34" i="210"/>
  <c r="AQ34" i="210"/>
  <c r="AP34" i="210"/>
  <c r="AO34" i="210"/>
  <c r="AN34" i="210"/>
  <c r="AM34" i="210"/>
  <c r="AL34" i="210"/>
  <c r="AK34" i="210"/>
  <c r="AJ34" i="210"/>
  <c r="AI34" i="210"/>
  <c r="AH34" i="210"/>
  <c r="AF34" i="210"/>
  <c r="AE34" i="210"/>
  <c r="AD34" i="210"/>
  <c r="AC34" i="210"/>
  <c r="AB34" i="210"/>
  <c r="Z34" i="210"/>
  <c r="Y34" i="210"/>
  <c r="X34" i="210"/>
  <c r="W34" i="210"/>
  <c r="V34" i="210"/>
  <c r="U34" i="210"/>
  <c r="T34" i="210"/>
  <c r="S34" i="210"/>
  <c r="Q34" i="210"/>
  <c r="P34" i="210"/>
  <c r="O34" i="210"/>
  <c r="N34" i="210"/>
  <c r="M34" i="210"/>
  <c r="L34" i="210"/>
  <c r="K34" i="210"/>
  <c r="J34" i="210"/>
  <c r="I34" i="210"/>
  <c r="H34" i="210"/>
  <c r="G34" i="210"/>
  <c r="BF33" i="210"/>
  <c r="BE33" i="210"/>
  <c r="BD33" i="210"/>
  <c r="BC33" i="210"/>
  <c r="BB33" i="210"/>
  <c r="BA33" i="210"/>
  <c r="AZ33" i="210"/>
  <c r="AY33" i="210"/>
  <c r="AX33" i="210"/>
  <c r="AW33" i="210"/>
  <c r="AV33" i="210"/>
  <c r="AU33" i="210"/>
  <c r="AT33" i="210"/>
  <c r="AS33" i="210"/>
  <c r="AR33" i="210"/>
  <c r="AQ33" i="210"/>
  <c r="AP33" i="210"/>
  <c r="AO33" i="210"/>
  <c r="AN33" i="210"/>
  <c r="AM33" i="210"/>
  <c r="AL33" i="210"/>
  <c r="AK33" i="210"/>
  <c r="AJ33" i="210"/>
  <c r="AI33" i="210"/>
  <c r="AH33" i="210"/>
  <c r="AG33" i="210"/>
  <c r="AE33" i="210"/>
  <c r="AD33" i="210"/>
  <c r="AC33" i="210"/>
  <c r="AB33" i="210"/>
  <c r="Z33" i="210"/>
  <c r="Y33" i="210"/>
  <c r="X33" i="210"/>
  <c r="W33" i="210"/>
  <c r="V33" i="210"/>
  <c r="U33" i="210"/>
  <c r="T33" i="210"/>
  <c r="S33" i="210"/>
  <c r="Q33" i="210"/>
  <c r="P33" i="210"/>
  <c r="O33" i="210"/>
  <c r="N33" i="210"/>
  <c r="M33" i="210"/>
  <c r="L33" i="210"/>
  <c r="K33" i="210"/>
  <c r="J33" i="210"/>
  <c r="I33" i="210"/>
  <c r="H33" i="210"/>
  <c r="G33" i="210"/>
  <c r="BF32" i="210"/>
  <c r="BE32" i="210"/>
  <c r="BD32" i="210"/>
  <c r="BC32" i="210"/>
  <c r="BB32" i="210"/>
  <c r="BA32" i="210"/>
  <c r="AZ32" i="210"/>
  <c r="AY32" i="210"/>
  <c r="AX32" i="210"/>
  <c r="AW32" i="210"/>
  <c r="AV32" i="210"/>
  <c r="AU32" i="210"/>
  <c r="AT32" i="210"/>
  <c r="AS32" i="210"/>
  <c r="AR32" i="210"/>
  <c r="AQ32" i="210"/>
  <c r="AP32" i="210"/>
  <c r="AO32" i="210"/>
  <c r="AN32" i="210"/>
  <c r="AM32" i="210"/>
  <c r="AL32" i="210"/>
  <c r="AK32" i="210"/>
  <c r="AJ32" i="210"/>
  <c r="AI32" i="210"/>
  <c r="AH32" i="210"/>
  <c r="AG32" i="210"/>
  <c r="AF32" i="210"/>
  <c r="AD32" i="210"/>
  <c r="AC32" i="210"/>
  <c r="AB32" i="210"/>
  <c r="Z32" i="210"/>
  <c r="Y32" i="210"/>
  <c r="X32" i="210"/>
  <c r="W32" i="210"/>
  <c r="V32" i="210"/>
  <c r="U32" i="210"/>
  <c r="T32" i="210"/>
  <c r="S32" i="210"/>
  <c r="Q32" i="210"/>
  <c r="P32" i="210"/>
  <c r="O32" i="210"/>
  <c r="N32" i="210"/>
  <c r="M32" i="210"/>
  <c r="L32" i="210"/>
  <c r="K32" i="210"/>
  <c r="J32" i="210"/>
  <c r="I32" i="210"/>
  <c r="H32" i="210"/>
  <c r="G32" i="210"/>
  <c r="BF31" i="210"/>
  <c r="BE31" i="210"/>
  <c r="BD31" i="210"/>
  <c r="BC31" i="210"/>
  <c r="BB31" i="210"/>
  <c r="BA31" i="210"/>
  <c r="AZ31" i="210"/>
  <c r="AY31" i="210"/>
  <c r="AX31" i="210"/>
  <c r="AW31" i="210"/>
  <c r="AV31" i="210"/>
  <c r="AU31" i="210"/>
  <c r="AT31" i="210"/>
  <c r="AS31" i="210"/>
  <c r="AR31" i="210"/>
  <c r="AQ31" i="210"/>
  <c r="AP31" i="210"/>
  <c r="AO31" i="210"/>
  <c r="AN31" i="210"/>
  <c r="AM31" i="210"/>
  <c r="AL31" i="210"/>
  <c r="AK31" i="210"/>
  <c r="AJ31" i="210"/>
  <c r="AI31" i="210"/>
  <c r="AH31" i="210"/>
  <c r="AG31" i="210"/>
  <c r="AF31" i="210"/>
  <c r="AE31" i="210"/>
  <c r="AC31" i="210"/>
  <c r="AB31" i="210"/>
  <c r="Z31" i="210"/>
  <c r="Y31" i="210"/>
  <c r="X31" i="210"/>
  <c r="W31" i="210"/>
  <c r="V31" i="210"/>
  <c r="U31" i="210"/>
  <c r="T31" i="210"/>
  <c r="S31" i="210"/>
  <c r="Q31" i="210"/>
  <c r="P31" i="210"/>
  <c r="O31" i="210"/>
  <c r="N31" i="210"/>
  <c r="M31" i="210"/>
  <c r="L31" i="210"/>
  <c r="K31" i="210"/>
  <c r="J31" i="210"/>
  <c r="I31" i="210"/>
  <c r="H31" i="210"/>
  <c r="G31" i="210"/>
  <c r="BF30" i="210"/>
  <c r="BE30" i="210"/>
  <c r="BD30" i="210"/>
  <c r="BC30" i="210"/>
  <c r="BB30" i="210"/>
  <c r="BA30" i="210"/>
  <c r="AZ30" i="210"/>
  <c r="AY30" i="210"/>
  <c r="AX30" i="210"/>
  <c r="AW30" i="210"/>
  <c r="AV30" i="210"/>
  <c r="AU30" i="210"/>
  <c r="AT30" i="210"/>
  <c r="AS30" i="210"/>
  <c r="AR30" i="210"/>
  <c r="AQ30" i="210"/>
  <c r="AP30" i="210"/>
  <c r="AO30" i="210"/>
  <c r="AN30" i="210"/>
  <c r="AM30" i="210"/>
  <c r="AL30" i="210"/>
  <c r="AK30" i="210"/>
  <c r="AJ30" i="210"/>
  <c r="AI30" i="210"/>
  <c r="AH30" i="210"/>
  <c r="AG30" i="210"/>
  <c r="AF30" i="210"/>
  <c r="AE30" i="210"/>
  <c r="AD30" i="210"/>
  <c r="AB30" i="210"/>
  <c r="Z30" i="210"/>
  <c r="Y30" i="210"/>
  <c r="X30" i="210"/>
  <c r="W30" i="210"/>
  <c r="V30" i="210"/>
  <c r="U30" i="210"/>
  <c r="T30" i="210"/>
  <c r="S30" i="210"/>
  <c r="Q30" i="210"/>
  <c r="P30" i="210"/>
  <c r="O30" i="210"/>
  <c r="N30" i="210"/>
  <c r="M30" i="210"/>
  <c r="L30" i="210"/>
  <c r="K30" i="210"/>
  <c r="J30" i="210"/>
  <c r="I30" i="210"/>
  <c r="H30" i="210"/>
  <c r="G30" i="210"/>
  <c r="BF29" i="210"/>
  <c r="BE29" i="210"/>
  <c r="BD29" i="210"/>
  <c r="BC29" i="210"/>
  <c r="BB29" i="210"/>
  <c r="BA29" i="210"/>
  <c r="AZ29" i="210"/>
  <c r="AY29" i="210"/>
  <c r="AX29" i="210"/>
  <c r="AW29" i="210"/>
  <c r="AV29" i="210"/>
  <c r="AU29" i="210"/>
  <c r="AT29" i="210"/>
  <c r="AS29" i="210"/>
  <c r="AR29" i="210"/>
  <c r="AQ29" i="210"/>
  <c r="AP29" i="210"/>
  <c r="AO29" i="210"/>
  <c r="AN29" i="210"/>
  <c r="AM29" i="210"/>
  <c r="AL29" i="210"/>
  <c r="AK29" i="210"/>
  <c r="AJ29" i="210"/>
  <c r="AI29" i="210"/>
  <c r="AH29" i="210"/>
  <c r="AG29" i="210"/>
  <c r="AF29" i="210"/>
  <c r="AE29" i="210"/>
  <c r="AD29" i="210"/>
  <c r="AC29" i="210"/>
  <c r="Z29" i="210"/>
  <c r="Y29" i="210"/>
  <c r="X29" i="210"/>
  <c r="W29" i="210"/>
  <c r="V29" i="210"/>
  <c r="U29" i="210"/>
  <c r="T29" i="210"/>
  <c r="S29" i="210"/>
  <c r="Q29" i="210"/>
  <c r="P29" i="210"/>
  <c r="O29" i="210"/>
  <c r="N29" i="210"/>
  <c r="M29" i="210"/>
  <c r="L29" i="210"/>
  <c r="K29" i="210"/>
  <c r="J29" i="210"/>
  <c r="I29" i="210"/>
  <c r="H29" i="210"/>
  <c r="G29" i="210"/>
  <c r="BF27" i="210"/>
  <c r="BE27" i="210"/>
  <c r="BD27" i="210"/>
  <c r="BC27" i="210"/>
  <c r="BB27" i="210"/>
  <c r="BA27" i="210"/>
  <c r="AZ27" i="210"/>
  <c r="AY27" i="210"/>
  <c r="AX27" i="210"/>
  <c r="AW27" i="210"/>
  <c r="AV27" i="210"/>
  <c r="AU27" i="210"/>
  <c r="AT27" i="210"/>
  <c r="AS27" i="210"/>
  <c r="AR27" i="210"/>
  <c r="AQ27" i="210"/>
  <c r="AP27" i="210"/>
  <c r="AO27" i="210"/>
  <c r="AN27" i="210"/>
  <c r="AM27" i="210"/>
  <c r="AL27" i="210"/>
  <c r="AK27" i="210"/>
  <c r="AJ27" i="210"/>
  <c r="AI27" i="210"/>
  <c r="AH27" i="210"/>
  <c r="AG27" i="210"/>
  <c r="AF27" i="210"/>
  <c r="AE27" i="210"/>
  <c r="AD27" i="210"/>
  <c r="AC27" i="210"/>
  <c r="AB27" i="210"/>
  <c r="Y27" i="210"/>
  <c r="X27" i="210"/>
  <c r="W27" i="210"/>
  <c r="V27" i="210"/>
  <c r="U27" i="210"/>
  <c r="T27" i="210"/>
  <c r="S27" i="210"/>
  <c r="Q27" i="210"/>
  <c r="P27" i="210"/>
  <c r="O27" i="210"/>
  <c r="N27" i="210"/>
  <c r="M27" i="210"/>
  <c r="L27" i="210"/>
  <c r="K27" i="210"/>
  <c r="J27" i="210"/>
  <c r="I27" i="210"/>
  <c r="H27" i="210"/>
  <c r="G27" i="210"/>
  <c r="BF26" i="210"/>
  <c r="BE26" i="210"/>
  <c r="BD26" i="210"/>
  <c r="BC26" i="210"/>
  <c r="BB26" i="210"/>
  <c r="BA26" i="210"/>
  <c r="AZ26" i="210"/>
  <c r="AY26" i="210"/>
  <c r="AX26" i="210"/>
  <c r="AW26" i="210"/>
  <c r="AV26" i="210"/>
  <c r="AU26" i="210"/>
  <c r="AT26" i="210"/>
  <c r="AS26" i="210"/>
  <c r="AR26" i="210"/>
  <c r="AQ26" i="210"/>
  <c r="AP26" i="210"/>
  <c r="AO26" i="210"/>
  <c r="AN26" i="210"/>
  <c r="AM26" i="210"/>
  <c r="AL26" i="210"/>
  <c r="AK26" i="210"/>
  <c r="AJ26" i="210"/>
  <c r="AI26" i="210"/>
  <c r="AH26" i="210"/>
  <c r="AG26" i="210"/>
  <c r="AF26" i="210"/>
  <c r="AE26" i="210"/>
  <c r="AD26" i="210"/>
  <c r="AC26" i="210"/>
  <c r="AB26" i="210"/>
  <c r="Z26" i="210"/>
  <c r="X26" i="210"/>
  <c r="W26" i="210"/>
  <c r="V26" i="210"/>
  <c r="U26" i="210"/>
  <c r="T26" i="210"/>
  <c r="S26" i="210"/>
  <c r="Q26" i="210"/>
  <c r="P26" i="210"/>
  <c r="O26" i="210"/>
  <c r="N26" i="210"/>
  <c r="M26" i="210"/>
  <c r="L26" i="210"/>
  <c r="K26" i="210"/>
  <c r="J26" i="210"/>
  <c r="I26" i="210"/>
  <c r="H26" i="210"/>
  <c r="G26" i="210"/>
  <c r="BF25" i="210"/>
  <c r="BE25" i="210"/>
  <c r="BD25" i="210"/>
  <c r="BC25" i="210"/>
  <c r="BB25" i="210"/>
  <c r="BA25" i="210"/>
  <c r="AZ25" i="210"/>
  <c r="AY25" i="210"/>
  <c r="AX25" i="210"/>
  <c r="AW25" i="210"/>
  <c r="AV25" i="210"/>
  <c r="AU25" i="210"/>
  <c r="AT25" i="210"/>
  <c r="AS25" i="210"/>
  <c r="AR25" i="210"/>
  <c r="AQ25" i="210"/>
  <c r="AP25" i="210"/>
  <c r="AO25" i="210"/>
  <c r="AN25" i="210"/>
  <c r="AM25" i="210"/>
  <c r="AL25" i="210"/>
  <c r="AK25" i="210"/>
  <c r="AJ25" i="210"/>
  <c r="AI25" i="210"/>
  <c r="AH25" i="210"/>
  <c r="AG25" i="210"/>
  <c r="AF25" i="210"/>
  <c r="AE25" i="210"/>
  <c r="AD25" i="210"/>
  <c r="AC25" i="210"/>
  <c r="AB25" i="210"/>
  <c r="Z25" i="210"/>
  <c r="Y25" i="210"/>
  <c r="W25" i="210"/>
  <c r="V25" i="210"/>
  <c r="U25" i="210"/>
  <c r="T25" i="210"/>
  <c r="S25" i="210"/>
  <c r="Q25" i="210"/>
  <c r="P25" i="210"/>
  <c r="O25" i="210"/>
  <c r="N25" i="210"/>
  <c r="M25" i="210"/>
  <c r="L25" i="210"/>
  <c r="K25" i="210"/>
  <c r="J25" i="210"/>
  <c r="I25" i="210"/>
  <c r="H25" i="210"/>
  <c r="G25" i="210"/>
  <c r="BF24" i="210"/>
  <c r="BE24" i="210"/>
  <c r="BD24" i="210"/>
  <c r="BC24" i="210"/>
  <c r="BB24" i="210"/>
  <c r="BA24" i="210"/>
  <c r="AZ24" i="210"/>
  <c r="AY24" i="210"/>
  <c r="AX24" i="210"/>
  <c r="AW24" i="210"/>
  <c r="AV24" i="210"/>
  <c r="AU24" i="210"/>
  <c r="AT24" i="210"/>
  <c r="AS24" i="210"/>
  <c r="AR24" i="210"/>
  <c r="AQ24" i="210"/>
  <c r="AP24" i="210"/>
  <c r="AO24" i="210"/>
  <c r="AN24" i="210"/>
  <c r="AM24" i="210"/>
  <c r="AL24" i="210"/>
  <c r="AK24" i="210"/>
  <c r="AJ24" i="210"/>
  <c r="AI24" i="210"/>
  <c r="AH24" i="210"/>
  <c r="AG24" i="210"/>
  <c r="AF24" i="210"/>
  <c r="AE24" i="210"/>
  <c r="AD24" i="210"/>
  <c r="AC24" i="210"/>
  <c r="AB24" i="210"/>
  <c r="Z24" i="210"/>
  <c r="Y24" i="210"/>
  <c r="X24" i="210"/>
  <c r="V24" i="210"/>
  <c r="U24" i="210"/>
  <c r="T24" i="210"/>
  <c r="S24" i="210"/>
  <c r="Q24" i="210"/>
  <c r="P24" i="210"/>
  <c r="O24" i="210"/>
  <c r="N24" i="210"/>
  <c r="M24" i="210"/>
  <c r="L24" i="210"/>
  <c r="K24" i="210"/>
  <c r="J24" i="210"/>
  <c r="I24" i="210"/>
  <c r="H24" i="210"/>
  <c r="G24" i="210"/>
  <c r="BF23" i="210"/>
  <c r="BE23" i="210"/>
  <c r="BD23" i="210"/>
  <c r="BC23" i="210"/>
  <c r="BB23" i="210"/>
  <c r="BA23" i="210"/>
  <c r="AZ23" i="210"/>
  <c r="AY23" i="210"/>
  <c r="AX23" i="210"/>
  <c r="AW23" i="210"/>
  <c r="AV23" i="210"/>
  <c r="AU23" i="210"/>
  <c r="AT23" i="210"/>
  <c r="AS23" i="210"/>
  <c r="AR23" i="210"/>
  <c r="AQ23" i="210"/>
  <c r="AP23" i="210"/>
  <c r="AO23" i="210"/>
  <c r="AN23" i="210"/>
  <c r="AM23" i="210"/>
  <c r="AL23" i="210"/>
  <c r="AK23" i="210"/>
  <c r="AJ23" i="210"/>
  <c r="AI23" i="210"/>
  <c r="AH23" i="210"/>
  <c r="AG23" i="210"/>
  <c r="AF23" i="210"/>
  <c r="AE23" i="210"/>
  <c r="AD23" i="210"/>
  <c r="AC23" i="210"/>
  <c r="AB23" i="210"/>
  <c r="Z23" i="210"/>
  <c r="Y23" i="210"/>
  <c r="X23" i="210"/>
  <c r="W23" i="210"/>
  <c r="U23" i="210"/>
  <c r="T23" i="210"/>
  <c r="S23" i="210"/>
  <c r="Q23" i="210"/>
  <c r="P23" i="210"/>
  <c r="O23" i="210"/>
  <c r="N23" i="210"/>
  <c r="M23" i="210"/>
  <c r="L23" i="210"/>
  <c r="K23" i="210"/>
  <c r="J23" i="210"/>
  <c r="I23" i="210"/>
  <c r="H23" i="210"/>
  <c r="G23" i="210"/>
  <c r="BF22" i="210"/>
  <c r="BE22" i="210"/>
  <c r="BD22" i="210"/>
  <c r="BC22" i="210"/>
  <c r="BB22" i="210"/>
  <c r="BA22" i="210"/>
  <c r="AZ22" i="210"/>
  <c r="AY22" i="210"/>
  <c r="AX22" i="210"/>
  <c r="AW22" i="210"/>
  <c r="AV22" i="210"/>
  <c r="AU22" i="210"/>
  <c r="AT22" i="210"/>
  <c r="AS22" i="210"/>
  <c r="AR22" i="210"/>
  <c r="AQ22" i="210"/>
  <c r="AP22" i="210"/>
  <c r="AO22" i="210"/>
  <c r="AN22" i="210"/>
  <c r="AM22" i="210"/>
  <c r="AL22" i="210"/>
  <c r="AK22" i="210"/>
  <c r="AJ22" i="210"/>
  <c r="AI22" i="210"/>
  <c r="AH22" i="210"/>
  <c r="AG22" i="210"/>
  <c r="AF22" i="210"/>
  <c r="AE22" i="210"/>
  <c r="AD22" i="210"/>
  <c r="AC22" i="210"/>
  <c r="AB22" i="210"/>
  <c r="Z22" i="210"/>
  <c r="Y22" i="210"/>
  <c r="X22" i="210"/>
  <c r="W22" i="210"/>
  <c r="V22" i="210"/>
  <c r="T22" i="210"/>
  <c r="S22" i="210"/>
  <c r="Q22" i="210"/>
  <c r="P22" i="210"/>
  <c r="O22" i="210"/>
  <c r="N22" i="210"/>
  <c r="M22" i="210"/>
  <c r="L22" i="210"/>
  <c r="K22" i="210"/>
  <c r="J22" i="210"/>
  <c r="I22" i="210"/>
  <c r="H22" i="210"/>
  <c r="G22" i="210"/>
  <c r="BF21" i="210"/>
  <c r="BE21" i="210"/>
  <c r="BD21" i="210"/>
  <c r="BC21" i="210"/>
  <c r="BB21" i="210"/>
  <c r="BA21" i="210"/>
  <c r="AZ21" i="210"/>
  <c r="AY21" i="210"/>
  <c r="AX21" i="210"/>
  <c r="AW21" i="210"/>
  <c r="AV21" i="210"/>
  <c r="AU21" i="210"/>
  <c r="AT21" i="210"/>
  <c r="AS21" i="210"/>
  <c r="AR21" i="210"/>
  <c r="AQ21" i="210"/>
  <c r="AP21" i="210"/>
  <c r="AO21" i="210"/>
  <c r="AN21" i="210"/>
  <c r="AM21" i="210"/>
  <c r="AL21" i="210"/>
  <c r="AK21" i="210"/>
  <c r="AJ21" i="210"/>
  <c r="AI21" i="210"/>
  <c r="AH21" i="210"/>
  <c r="AG21" i="210"/>
  <c r="AF21" i="210"/>
  <c r="AE21" i="210"/>
  <c r="AD21" i="210"/>
  <c r="AC21" i="210"/>
  <c r="AB21" i="210"/>
  <c r="Z21" i="210"/>
  <c r="Y21" i="210"/>
  <c r="X21" i="210"/>
  <c r="W21" i="210"/>
  <c r="V21" i="210"/>
  <c r="U21" i="210"/>
  <c r="S21" i="210"/>
  <c r="Q21" i="210"/>
  <c r="P21" i="210"/>
  <c r="O21" i="210"/>
  <c r="N21" i="210"/>
  <c r="M21" i="210"/>
  <c r="L21" i="210"/>
  <c r="K21" i="210"/>
  <c r="J21" i="210"/>
  <c r="I21" i="210"/>
  <c r="H21" i="210"/>
  <c r="G21" i="210"/>
  <c r="BF20" i="210"/>
  <c r="BE20" i="210"/>
  <c r="BD20" i="210"/>
  <c r="BC20" i="210"/>
  <c r="BB20" i="210"/>
  <c r="BA20" i="210"/>
  <c r="AZ20" i="210"/>
  <c r="AY20" i="210"/>
  <c r="AX20" i="210"/>
  <c r="AW20" i="210"/>
  <c r="AV20" i="210"/>
  <c r="AU20" i="210"/>
  <c r="AT20" i="210"/>
  <c r="AS20" i="210"/>
  <c r="AR20" i="210"/>
  <c r="AQ20" i="210"/>
  <c r="AP20" i="210"/>
  <c r="AO20" i="210"/>
  <c r="AN20" i="210"/>
  <c r="AM20" i="210"/>
  <c r="AL20" i="210"/>
  <c r="AK20" i="210"/>
  <c r="AJ20" i="210"/>
  <c r="AI20" i="210"/>
  <c r="AH20" i="210"/>
  <c r="AG20" i="210"/>
  <c r="AF20" i="210"/>
  <c r="AE20" i="210"/>
  <c r="AD20" i="210"/>
  <c r="AC20" i="210"/>
  <c r="AB20" i="210"/>
  <c r="Z20" i="210"/>
  <c r="Y20" i="210"/>
  <c r="X20" i="210"/>
  <c r="W20" i="210"/>
  <c r="V20" i="210"/>
  <c r="U20" i="210"/>
  <c r="T20" i="210"/>
  <c r="Q20" i="210"/>
  <c r="P20" i="210"/>
  <c r="O20" i="210"/>
  <c r="N20" i="210"/>
  <c r="M20" i="210"/>
  <c r="L20" i="210"/>
  <c r="K20" i="210"/>
  <c r="J20" i="210"/>
  <c r="I20" i="210"/>
  <c r="H20" i="210"/>
  <c r="G20" i="210"/>
  <c r="BF18" i="210"/>
  <c r="BE18" i="210"/>
  <c r="BD18" i="210"/>
  <c r="BC18" i="210"/>
  <c r="BB18" i="210"/>
  <c r="BA18" i="210"/>
  <c r="AZ18" i="210"/>
  <c r="AY18" i="210"/>
  <c r="AX18" i="210"/>
  <c r="AW18" i="210"/>
  <c r="AV18" i="210"/>
  <c r="AU18" i="210"/>
  <c r="AT18" i="210"/>
  <c r="AS18" i="210"/>
  <c r="AR18" i="210"/>
  <c r="AQ18" i="210"/>
  <c r="AP18" i="210"/>
  <c r="AO18" i="210"/>
  <c r="AN18" i="210"/>
  <c r="AM18" i="210"/>
  <c r="AL18" i="210"/>
  <c r="AK18" i="210"/>
  <c r="AJ18" i="210"/>
  <c r="AI18" i="210"/>
  <c r="AH18" i="210"/>
  <c r="AG18" i="210"/>
  <c r="AF18" i="210"/>
  <c r="AE18" i="210"/>
  <c r="AD18" i="210"/>
  <c r="AC18" i="210"/>
  <c r="AB18" i="210"/>
  <c r="Z18" i="210"/>
  <c r="Y18" i="210"/>
  <c r="X18" i="210"/>
  <c r="W18" i="210"/>
  <c r="V18" i="210"/>
  <c r="U18" i="210"/>
  <c r="T18" i="210"/>
  <c r="S18" i="210"/>
  <c r="P18" i="210"/>
  <c r="O18" i="210"/>
  <c r="N18" i="210"/>
  <c r="M18" i="210"/>
  <c r="L18" i="210"/>
  <c r="K18" i="210"/>
  <c r="J18" i="210"/>
  <c r="I18" i="210"/>
  <c r="H18" i="210"/>
  <c r="G18" i="210"/>
  <c r="BF17" i="210"/>
  <c r="BE17" i="210"/>
  <c r="BD17" i="210"/>
  <c r="BC17" i="210"/>
  <c r="BB17" i="210"/>
  <c r="BA17" i="210"/>
  <c r="AZ17" i="210"/>
  <c r="AY17" i="210"/>
  <c r="AX17" i="210"/>
  <c r="AW17" i="210"/>
  <c r="AV17" i="210"/>
  <c r="AU17" i="210"/>
  <c r="AT17" i="210"/>
  <c r="AS17" i="210"/>
  <c r="AR17" i="210"/>
  <c r="AQ17" i="210"/>
  <c r="AP17" i="210"/>
  <c r="AO17" i="210"/>
  <c r="AN17" i="210"/>
  <c r="AM17" i="210"/>
  <c r="AL17" i="210"/>
  <c r="AK17" i="210"/>
  <c r="AJ17" i="210"/>
  <c r="AI17" i="210"/>
  <c r="AH17" i="210"/>
  <c r="AG17" i="210"/>
  <c r="AF17" i="210"/>
  <c r="AE17" i="210"/>
  <c r="AD17" i="210"/>
  <c r="AC17" i="210"/>
  <c r="AB17" i="210"/>
  <c r="Z17" i="210"/>
  <c r="Y17" i="210"/>
  <c r="X17" i="210"/>
  <c r="W17" i="210"/>
  <c r="V17" i="210"/>
  <c r="U17" i="210"/>
  <c r="T17" i="210"/>
  <c r="S17" i="210"/>
  <c r="Q17" i="210"/>
  <c r="O17" i="210"/>
  <c r="N17" i="210"/>
  <c r="M17" i="210"/>
  <c r="L17" i="210"/>
  <c r="K17" i="210"/>
  <c r="J17" i="210"/>
  <c r="I17" i="210"/>
  <c r="H17" i="210"/>
  <c r="G17" i="210"/>
  <c r="BF16" i="210"/>
  <c r="BE16" i="210"/>
  <c r="BD16" i="210"/>
  <c r="BC16" i="210"/>
  <c r="BB16" i="210"/>
  <c r="BA16" i="210"/>
  <c r="AZ16" i="210"/>
  <c r="AY16" i="210"/>
  <c r="AX16" i="210"/>
  <c r="AW16" i="210"/>
  <c r="AV16" i="210"/>
  <c r="AU16" i="210"/>
  <c r="AT16" i="210"/>
  <c r="AS16" i="210"/>
  <c r="AR16" i="210"/>
  <c r="AQ16" i="210"/>
  <c r="AP16" i="210"/>
  <c r="AO16" i="210"/>
  <c r="AN16" i="210"/>
  <c r="AM16" i="210"/>
  <c r="AL16" i="210"/>
  <c r="AK16" i="210"/>
  <c r="AJ16" i="210"/>
  <c r="AI16" i="210"/>
  <c r="AH16" i="210"/>
  <c r="AG16" i="210"/>
  <c r="AF16" i="210"/>
  <c r="AE16" i="210"/>
  <c r="AD16" i="210"/>
  <c r="AC16" i="210"/>
  <c r="AB16" i="210"/>
  <c r="Z16" i="210"/>
  <c r="Y16" i="210"/>
  <c r="X16" i="210"/>
  <c r="W16" i="210"/>
  <c r="V16" i="210"/>
  <c r="U16" i="210"/>
  <c r="T16" i="210"/>
  <c r="S16" i="210"/>
  <c r="Q16" i="210"/>
  <c r="P16" i="210"/>
  <c r="N16" i="210"/>
  <c r="M16" i="210"/>
  <c r="L16" i="210"/>
  <c r="K16" i="210"/>
  <c r="J16" i="210"/>
  <c r="I16" i="210"/>
  <c r="H16" i="210"/>
  <c r="G16" i="210"/>
  <c r="BF15" i="210"/>
  <c r="BE15" i="210"/>
  <c r="BD15" i="210"/>
  <c r="BC15" i="210"/>
  <c r="BB15" i="210"/>
  <c r="BA15" i="210"/>
  <c r="AZ15" i="210"/>
  <c r="AY15" i="210"/>
  <c r="AX15" i="210"/>
  <c r="AW15" i="210"/>
  <c r="AV15" i="210"/>
  <c r="AU15" i="210"/>
  <c r="AT15" i="210"/>
  <c r="AS15" i="210"/>
  <c r="AR15" i="210"/>
  <c r="AQ15" i="210"/>
  <c r="AP15" i="210"/>
  <c r="AO15" i="210"/>
  <c r="AN15" i="210"/>
  <c r="AM15" i="210"/>
  <c r="AL15" i="210"/>
  <c r="AK15" i="210"/>
  <c r="AJ15" i="210"/>
  <c r="AI15" i="210"/>
  <c r="AH15" i="210"/>
  <c r="AG15" i="210"/>
  <c r="AF15" i="210"/>
  <c r="AE15" i="210"/>
  <c r="AD15" i="210"/>
  <c r="AC15" i="210"/>
  <c r="AB15" i="210"/>
  <c r="Z15" i="210"/>
  <c r="Y15" i="210"/>
  <c r="X15" i="210"/>
  <c r="W15" i="210"/>
  <c r="V15" i="210"/>
  <c r="U15" i="210"/>
  <c r="T15" i="210"/>
  <c r="S15" i="210"/>
  <c r="Q15" i="210"/>
  <c r="P15" i="210"/>
  <c r="O15" i="210"/>
  <c r="M15" i="210"/>
  <c r="L15" i="210"/>
  <c r="K15" i="210"/>
  <c r="J15" i="210"/>
  <c r="I15" i="210"/>
  <c r="H15" i="210"/>
  <c r="G15" i="210"/>
  <c r="BF14" i="210"/>
  <c r="BE14" i="210"/>
  <c r="BD14" i="210"/>
  <c r="BC14" i="210"/>
  <c r="BB14" i="210"/>
  <c r="BA14" i="210"/>
  <c r="AZ14" i="210"/>
  <c r="AY14" i="210"/>
  <c r="AX14" i="210"/>
  <c r="AW14" i="210"/>
  <c r="AV14" i="210"/>
  <c r="AU14" i="210"/>
  <c r="AT14" i="210"/>
  <c r="AS14" i="210"/>
  <c r="AR14" i="210"/>
  <c r="AQ14" i="210"/>
  <c r="AP14" i="210"/>
  <c r="AO14" i="210"/>
  <c r="AN14" i="210"/>
  <c r="AM14" i="210"/>
  <c r="AL14" i="210"/>
  <c r="AK14" i="210"/>
  <c r="AJ14" i="210"/>
  <c r="AI14" i="210"/>
  <c r="AH14" i="210"/>
  <c r="AG14" i="210"/>
  <c r="AF14" i="210"/>
  <c r="AE14" i="210"/>
  <c r="AD14" i="210"/>
  <c r="AC14" i="210"/>
  <c r="AB14" i="210"/>
  <c r="Z14" i="210"/>
  <c r="Y14" i="210"/>
  <c r="X14" i="210"/>
  <c r="W14" i="210"/>
  <c r="V14" i="210"/>
  <c r="U14" i="210"/>
  <c r="T14" i="210"/>
  <c r="S14" i="210"/>
  <c r="Q14" i="210"/>
  <c r="P14" i="210"/>
  <c r="O14" i="210"/>
  <c r="N14" i="210"/>
  <c r="L14" i="210"/>
  <c r="K14" i="210"/>
  <c r="J14" i="210"/>
  <c r="I14" i="210"/>
  <c r="H14" i="210"/>
  <c r="G14" i="210"/>
  <c r="BF13" i="210"/>
  <c r="BE13" i="210"/>
  <c r="BD13" i="210"/>
  <c r="BC13" i="210"/>
  <c r="BB13" i="210"/>
  <c r="BA13" i="210"/>
  <c r="AZ13" i="210"/>
  <c r="AY13" i="210"/>
  <c r="AX13" i="210"/>
  <c r="AW13" i="210"/>
  <c r="AV13" i="210"/>
  <c r="AU13" i="210"/>
  <c r="AT13" i="210"/>
  <c r="AS13" i="210"/>
  <c r="AR13" i="210"/>
  <c r="AQ13" i="210"/>
  <c r="AP13" i="210"/>
  <c r="AO13" i="210"/>
  <c r="AN13" i="210"/>
  <c r="AM13" i="210"/>
  <c r="AL13" i="210"/>
  <c r="AK13" i="210"/>
  <c r="AJ13" i="210"/>
  <c r="AI13" i="210"/>
  <c r="AH13" i="210"/>
  <c r="AG13" i="210"/>
  <c r="AF13" i="210"/>
  <c r="AE13" i="210"/>
  <c r="AD13" i="210"/>
  <c r="AC13" i="210"/>
  <c r="AB13" i="210"/>
  <c r="Z13" i="210"/>
  <c r="Y13" i="210"/>
  <c r="X13" i="210"/>
  <c r="W13" i="210"/>
  <c r="V13" i="210"/>
  <c r="U13" i="210"/>
  <c r="T13" i="210"/>
  <c r="S13" i="210"/>
  <c r="Q13" i="210"/>
  <c r="P13" i="210"/>
  <c r="O13" i="210"/>
  <c r="N13" i="210"/>
  <c r="M13" i="210"/>
  <c r="K13" i="210"/>
  <c r="J13" i="210"/>
  <c r="I13" i="210"/>
  <c r="H13" i="210"/>
  <c r="G13" i="210"/>
  <c r="BF12" i="210"/>
  <c r="BE12" i="210"/>
  <c r="BD12" i="210"/>
  <c r="BC12" i="210"/>
  <c r="BB12" i="210"/>
  <c r="BA12" i="210"/>
  <c r="AZ12" i="210"/>
  <c r="AY12" i="210"/>
  <c r="AX12" i="210"/>
  <c r="AW12" i="210"/>
  <c r="AV12" i="210"/>
  <c r="AU12" i="210"/>
  <c r="AT12" i="210"/>
  <c r="AS12" i="210"/>
  <c r="AR12" i="210"/>
  <c r="AQ12" i="210"/>
  <c r="AP12" i="210"/>
  <c r="AO12" i="210"/>
  <c r="AN12" i="210"/>
  <c r="AM12" i="210"/>
  <c r="AL12" i="210"/>
  <c r="AK12" i="210"/>
  <c r="AJ12" i="210"/>
  <c r="AI12" i="210"/>
  <c r="AH12" i="210"/>
  <c r="AG12" i="210"/>
  <c r="AF12" i="210"/>
  <c r="AE12" i="210"/>
  <c r="AD12" i="210"/>
  <c r="AC12" i="210"/>
  <c r="AB12" i="210"/>
  <c r="Z12" i="210"/>
  <c r="Y12" i="210"/>
  <c r="X12" i="210"/>
  <c r="W12" i="210"/>
  <c r="V12" i="210"/>
  <c r="U12" i="210"/>
  <c r="T12" i="210"/>
  <c r="S12" i="210"/>
  <c r="Q12" i="210"/>
  <c r="P12" i="210"/>
  <c r="O12" i="210"/>
  <c r="N12" i="210"/>
  <c r="M12" i="210"/>
  <c r="L12" i="210"/>
  <c r="J12" i="210"/>
  <c r="I12" i="210"/>
  <c r="H12" i="210"/>
  <c r="G12" i="210"/>
  <c r="BF11" i="210"/>
  <c r="BE11" i="210"/>
  <c r="BD11" i="210"/>
  <c r="BC11" i="210"/>
  <c r="BB11" i="210"/>
  <c r="BA11" i="210"/>
  <c r="AZ11" i="210"/>
  <c r="AY11" i="210"/>
  <c r="AX11" i="210"/>
  <c r="AW11" i="210"/>
  <c r="AV11" i="210"/>
  <c r="AU11" i="210"/>
  <c r="AT11" i="210"/>
  <c r="AS11" i="210"/>
  <c r="AR11" i="210"/>
  <c r="AQ11" i="210"/>
  <c r="AP11" i="210"/>
  <c r="AO11" i="210"/>
  <c r="AN11" i="210"/>
  <c r="AM11" i="210"/>
  <c r="AL11" i="210"/>
  <c r="AK11" i="210"/>
  <c r="AJ11" i="210"/>
  <c r="AI11" i="210"/>
  <c r="AH11" i="210"/>
  <c r="AG11" i="210"/>
  <c r="AF11" i="210"/>
  <c r="AE11" i="210"/>
  <c r="AD11" i="210"/>
  <c r="AC11" i="210"/>
  <c r="AB11" i="210"/>
  <c r="Z11" i="210"/>
  <c r="Y11" i="210"/>
  <c r="X11" i="210"/>
  <c r="W11" i="210"/>
  <c r="V11" i="210"/>
  <c r="U11" i="210"/>
  <c r="T11" i="210"/>
  <c r="S11" i="210"/>
  <c r="Q11" i="210"/>
  <c r="P11" i="210"/>
  <c r="O11" i="210"/>
  <c r="N11" i="210"/>
  <c r="M11" i="210"/>
  <c r="L11" i="210"/>
  <c r="K11" i="210"/>
  <c r="I11" i="210"/>
  <c r="H11" i="210"/>
  <c r="G11" i="210"/>
  <c r="BF10" i="210"/>
  <c r="BE10" i="210"/>
  <c r="BD10" i="210"/>
  <c r="BC10" i="210"/>
  <c r="BB10" i="210"/>
  <c r="BA10" i="210"/>
  <c r="AZ10" i="210"/>
  <c r="AY10" i="210"/>
  <c r="AX10" i="210"/>
  <c r="AW10" i="210"/>
  <c r="AV10" i="210"/>
  <c r="AU10" i="210"/>
  <c r="AT10" i="210"/>
  <c r="AS10" i="210"/>
  <c r="AR10" i="210"/>
  <c r="AQ10" i="210"/>
  <c r="AP10" i="210"/>
  <c r="AO10" i="210"/>
  <c r="AN10" i="210"/>
  <c r="AM10" i="210"/>
  <c r="AL10" i="210"/>
  <c r="AK10" i="210"/>
  <c r="AJ10" i="210"/>
  <c r="AI10" i="210"/>
  <c r="AH10" i="210"/>
  <c r="AG10" i="210"/>
  <c r="AF10" i="210"/>
  <c r="AE10" i="210"/>
  <c r="AD10" i="210"/>
  <c r="AC10" i="210"/>
  <c r="AB10" i="210"/>
  <c r="Z10" i="210"/>
  <c r="Y10" i="210"/>
  <c r="X10" i="210"/>
  <c r="W10" i="210"/>
  <c r="V10" i="210"/>
  <c r="U10" i="210"/>
  <c r="T10" i="210"/>
  <c r="S10" i="210"/>
  <c r="Q10" i="210"/>
  <c r="P10" i="210"/>
  <c r="O10" i="210"/>
  <c r="N10" i="210"/>
  <c r="M10" i="210"/>
  <c r="L10" i="210"/>
  <c r="K10" i="210"/>
  <c r="J10" i="210"/>
  <c r="H10" i="210"/>
  <c r="G10" i="210"/>
  <c r="BF9" i="210"/>
  <c r="BE9" i="210"/>
  <c r="BD9" i="210"/>
  <c r="BC9" i="210"/>
  <c r="BB9" i="210"/>
  <c r="BA9" i="210"/>
  <c r="AZ9" i="210"/>
  <c r="AY9" i="210"/>
  <c r="AX9" i="210"/>
  <c r="AW9" i="210"/>
  <c r="AV9" i="210"/>
  <c r="AU9" i="210"/>
  <c r="AT9" i="210"/>
  <c r="AS9" i="210"/>
  <c r="AR9" i="210"/>
  <c r="AQ9" i="210"/>
  <c r="AP9" i="210"/>
  <c r="AO9" i="210"/>
  <c r="AN9" i="210"/>
  <c r="AM9" i="210"/>
  <c r="AL9" i="210"/>
  <c r="AK9" i="210"/>
  <c r="AJ9" i="210"/>
  <c r="AI9" i="210"/>
  <c r="AH9" i="210"/>
  <c r="AG9" i="210"/>
  <c r="AF9" i="210"/>
  <c r="AE9" i="210"/>
  <c r="AD9" i="210"/>
  <c r="AC9" i="210"/>
  <c r="AB9" i="210"/>
  <c r="Z9" i="210"/>
  <c r="Y9" i="210"/>
  <c r="X9" i="210"/>
  <c r="W9" i="210"/>
  <c r="V9" i="210"/>
  <c r="U9" i="210"/>
  <c r="T9" i="210"/>
  <c r="S9" i="210"/>
  <c r="Q9" i="210"/>
  <c r="P9" i="210"/>
  <c r="O9" i="210"/>
  <c r="N9" i="210"/>
  <c r="M9" i="210"/>
  <c r="L9" i="210"/>
  <c r="K9" i="210"/>
  <c r="J9" i="210"/>
  <c r="I9" i="210"/>
  <c r="G9" i="210"/>
  <c r="BF8" i="210"/>
  <c r="BE8" i="210"/>
  <c r="BD8" i="210"/>
  <c r="BC8" i="210"/>
  <c r="BB8" i="210"/>
  <c r="BA8" i="210"/>
  <c r="AZ8" i="210"/>
  <c r="AY8" i="210"/>
  <c r="AX8" i="210"/>
  <c r="AW8" i="210"/>
  <c r="AV8" i="210"/>
  <c r="AU8" i="210"/>
  <c r="AT8" i="210"/>
  <c r="AS8" i="210"/>
  <c r="AR8" i="210"/>
  <c r="AQ8" i="210"/>
  <c r="AP8" i="210"/>
  <c r="AO8" i="210"/>
  <c r="AN8" i="210"/>
  <c r="AM8" i="210"/>
  <c r="AL8" i="210"/>
  <c r="AK8" i="210"/>
  <c r="AJ8" i="210"/>
  <c r="AI8" i="210"/>
  <c r="AH8" i="210"/>
  <c r="AG8" i="210"/>
  <c r="AF8" i="210"/>
  <c r="AE8" i="210"/>
  <c r="AD8" i="210"/>
  <c r="AC8" i="210"/>
  <c r="AB8" i="210"/>
  <c r="Z8" i="210"/>
  <c r="Y8" i="210"/>
  <c r="X8" i="210"/>
  <c r="W8" i="210"/>
  <c r="V8" i="210"/>
  <c r="U8" i="210"/>
  <c r="T8" i="210"/>
  <c r="S8" i="210"/>
  <c r="Q8" i="210"/>
  <c r="P8" i="210"/>
  <c r="O8" i="210"/>
  <c r="N8" i="210"/>
  <c r="M8" i="210"/>
  <c r="L8" i="210"/>
  <c r="K8" i="210"/>
  <c r="J8" i="210"/>
  <c r="I8" i="210"/>
  <c r="H8" i="210"/>
  <c r="D22" i="210"/>
  <c r="D24" i="210"/>
  <c r="D33" i="210"/>
  <c r="D34" i="210"/>
  <c r="D53" i="210"/>
  <c r="BF4" i="210"/>
  <c r="BE4" i="210"/>
  <c r="BD4" i="210"/>
  <c r="BC4" i="210"/>
  <c r="BB4" i="210"/>
  <c r="BA4" i="210"/>
  <c r="AZ4" i="210"/>
  <c r="AY4" i="210"/>
  <c r="AX4" i="210"/>
  <c r="AW4" i="210"/>
  <c r="AV4" i="210"/>
  <c r="AU4" i="210"/>
  <c r="AT4" i="210"/>
  <c r="AS4" i="210"/>
  <c r="AR4" i="210"/>
  <c r="AQ4" i="210"/>
  <c r="AP4" i="210"/>
  <c r="AO4" i="210"/>
  <c r="AN4" i="210"/>
  <c r="AM4" i="210"/>
  <c r="AL4" i="210"/>
  <c r="AK4" i="210"/>
  <c r="AJ4" i="210"/>
  <c r="AI4" i="210"/>
  <c r="AH4" i="210"/>
  <c r="AG4" i="210"/>
  <c r="AF4" i="210"/>
  <c r="AE4" i="210"/>
  <c r="AD4" i="210"/>
  <c r="AC4" i="210"/>
  <c r="AB4" i="210"/>
  <c r="AA4" i="210"/>
  <c r="Z4" i="210"/>
  <c r="Y4" i="210"/>
  <c r="X4" i="210"/>
  <c r="W4" i="210"/>
  <c r="V4" i="210"/>
  <c r="U4" i="210"/>
  <c r="T4" i="210"/>
  <c r="S4" i="210"/>
  <c r="R4" i="210"/>
  <c r="Q4" i="210"/>
  <c r="P4" i="210"/>
  <c r="O4" i="210"/>
  <c r="N4" i="210"/>
  <c r="M4" i="210"/>
  <c r="L4" i="210"/>
  <c r="K4" i="210"/>
  <c r="J4" i="210"/>
  <c r="I4" i="210"/>
  <c r="H4" i="210"/>
  <c r="G4" i="210"/>
  <c r="F4" i="210"/>
  <c r="E4" i="210"/>
  <c r="BE59" i="209"/>
  <c r="BD59" i="209"/>
  <c r="BC59" i="209"/>
  <c r="BB59" i="209"/>
  <c r="BA59" i="209"/>
  <c r="AZ59" i="209"/>
  <c r="AY59" i="209"/>
  <c r="AX59" i="209"/>
  <c r="AW59" i="209"/>
  <c r="AV59" i="209"/>
  <c r="AU59" i="209"/>
  <c r="AT59" i="209"/>
  <c r="AS59" i="209"/>
  <c r="AR59" i="209"/>
  <c r="AQ59" i="209"/>
  <c r="AP59" i="209"/>
  <c r="AO59" i="209"/>
  <c r="AN59" i="209"/>
  <c r="AM59" i="209"/>
  <c r="AL59" i="209"/>
  <c r="AK59" i="209"/>
  <c r="AJ59" i="209"/>
  <c r="AI59" i="209"/>
  <c r="AH59" i="209"/>
  <c r="AG59" i="209"/>
  <c r="AF59" i="209"/>
  <c r="AE59" i="209"/>
  <c r="AD59" i="209"/>
  <c r="AC59" i="209"/>
  <c r="AB59" i="209"/>
  <c r="Z59" i="209"/>
  <c r="Y59" i="209"/>
  <c r="X59" i="209"/>
  <c r="W59" i="209"/>
  <c r="V59" i="209"/>
  <c r="U59" i="209"/>
  <c r="T59" i="209"/>
  <c r="S59" i="209"/>
  <c r="Q59" i="209"/>
  <c r="P59" i="209"/>
  <c r="O59" i="209"/>
  <c r="N59" i="209"/>
  <c r="M59" i="209"/>
  <c r="L59" i="209"/>
  <c r="K59" i="209"/>
  <c r="J59" i="209"/>
  <c r="I59" i="209"/>
  <c r="H59" i="209"/>
  <c r="G59" i="209"/>
  <c r="BF58" i="209"/>
  <c r="BD58" i="209"/>
  <c r="BC58" i="209"/>
  <c r="BB58" i="209"/>
  <c r="BA58" i="209"/>
  <c r="AZ58" i="209"/>
  <c r="AY58" i="209"/>
  <c r="AX58" i="209"/>
  <c r="AW58" i="209"/>
  <c r="AV58" i="209"/>
  <c r="AU58" i="209"/>
  <c r="AT58" i="209"/>
  <c r="AS58" i="209"/>
  <c r="AR58" i="209"/>
  <c r="AQ58" i="209"/>
  <c r="AP58" i="209"/>
  <c r="AO58" i="209"/>
  <c r="AN58" i="209"/>
  <c r="AM58" i="209"/>
  <c r="AL58" i="209"/>
  <c r="AK58" i="209"/>
  <c r="AJ58" i="209"/>
  <c r="AI58" i="209"/>
  <c r="AH58" i="209"/>
  <c r="AG58" i="209"/>
  <c r="AF58" i="209"/>
  <c r="AE58" i="209"/>
  <c r="AD58" i="209"/>
  <c r="AC58" i="209"/>
  <c r="AB58" i="209"/>
  <c r="Z58" i="209"/>
  <c r="Y58" i="209"/>
  <c r="X58" i="209"/>
  <c r="W58" i="209"/>
  <c r="V58" i="209"/>
  <c r="U58" i="209"/>
  <c r="T58" i="209"/>
  <c r="S58" i="209"/>
  <c r="Q58" i="209"/>
  <c r="P58" i="209"/>
  <c r="O58" i="209"/>
  <c r="N58" i="209"/>
  <c r="M58" i="209"/>
  <c r="L58" i="209"/>
  <c r="K58" i="209"/>
  <c r="J58" i="209"/>
  <c r="I58" i="209"/>
  <c r="H58" i="209"/>
  <c r="G58" i="209"/>
  <c r="BF57" i="209"/>
  <c r="BE57" i="209"/>
  <c r="BC57" i="209"/>
  <c r="BB57" i="209"/>
  <c r="BA57" i="209"/>
  <c r="AZ57" i="209"/>
  <c r="AY57" i="209"/>
  <c r="AX57" i="209"/>
  <c r="AW57" i="209"/>
  <c r="AV57" i="209"/>
  <c r="AU57" i="209"/>
  <c r="AT57" i="209"/>
  <c r="AS57" i="209"/>
  <c r="AR57" i="209"/>
  <c r="AQ57" i="209"/>
  <c r="AP57" i="209"/>
  <c r="AO57" i="209"/>
  <c r="AN57" i="209"/>
  <c r="AM57" i="209"/>
  <c r="AL57" i="209"/>
  <c r="AK57" i="209"/>
  <c r="AJ57" i="209"/>
  <c r="AI57" i="209"/>
  <c r="AH57" i="209"/>
  <c r="AG57" i="209"/>
  <c r="AF57" i="209"/>
  <c r="AE57" i="209"/>
  <c r="AD57" i="209"/>
  <c r="AC57" i="209"/>
  <c r="AB57" i="209"/>
  <c r="Z57" i="209"/>
  <c r="Y57" i="209"/>
  <c r="X57" i="209"/>
  <c r="W57" i="209"/>
  <c r="V57" i="209"/>
  <c r="U57" i="209"/>
  <c r="T57" i="209"/>
  <c r="S57" i="209"/>
  <c r="Q57" i="209"/>
  <c r="P57" i="209"/>
  <c r="O57" i="209"/>
  <c r="N57" i="209"/>
  <c r="M57" i="209"/>
  <c r="L57" i="209"/>
  <c r="K57" i="209"/>
  <c r="J57" i="209"/>
  <c r="I57" i="209"/>
  <c r="H57" i="209"/>
  <c r="G57" i="209"/>
  <c r="BF56" i="209"/>
  <c r="BE56" i="209"/>
  <c r="BD56" i="209"/>
  <c r="BB56" i="209"/>
  <c r="BA56" i="209"/>
  <c r="AZ56" i="209"/>
  <c r="AY56" i="209"/>
  <c r="AX56" i="209"/>
  <c r="AW56" i="209"/>
  <c r="AV56" i="209"/>
  <c r="AU56" i="209"/>
  <c r="AT56" i="209"/>
  <c r="AS56" i="209"/>
  <c r="AR56" i="209"/>
  <c r="AQ56" i="209"/>
  <c r="AP56" i="209"/>
  <c r="AO56" i="209"/>
  <c r="AN56" i="209"/>
  <c r="AM56" i="209"/>
  <c r="AL56" i="209"/>
  <c r="AK56" i="209"/>
  <c r="AJ56" i="209"/>
  <c r="AI56" i="209"/>
  <c r="AH56" i="209"/>
  <c r="AG56" i="209"/>
  <c r="AF56" i="209"/>
  <c r="AE56" i="209"/>
  <c r="AD56" i="209"/>
  <c r="AC56" i="209"/>
  <c r="AB56" i="209"/>
  <c r="Z56" i="209"/>
  <c r="Y56" i="209"/>
  <c r="X56" i="209"/>
  <c r="W56" i="209"/>
  <c r="V56" i="209"/>
  <c r="U56" i="209"/>
  <c r="T56" i="209"/>
  <c r="S56" i="209"/>
  <c r="Q56" i="209"/>
  <c r="P56" i="209"/>
  <c r="O56" i="209"/>
  <c r="N56" i="209"/>
  <c r="M56" i="209"/>
  <c r="L56" i="209"/>
  <c r="K56" i="209"/>
  <c r="J56" i="209"/>
  <c r="I56" i="209"/>
  <c r="H56" i="209"/>
  <c r="G56" i="209"/>
  <c r="BF55" i="209"/>
  <c r="BE55" i="209"/>
  <c r="BD55" i="209"/>
  <c r="BC55" i="209"/>
  <c r="BA55" i="209"/>
  <c r="AZ55" i="209"/>
  <c r="AY55" i="209"/>
  <c r="AX55" i="209"/>
  <c r="AW55" i="209"/>
  <c r="AV55" i="209"/>
  <c r="AU55" i="209"/>
  <c r="AT55" i="209"/>
  <c r="AS55" i="209"/>
  <c r="AR55" i="209"/>
  <c r="AQ55" i="209"/>
  <c r="AP55" i="209"/>
  <c r="AO55" i="209"/>
  <c r="AN55" i="209"/>
  <c r="AM55" i="209"/>
  <c r="AL55" i="209"/>
  <c r="AK55" i="209"/>
  <c r="AJ55" i="209"/>
  <c r="AI55" i="209"/>
  <c r="AH55" i="209"/>
  <c r="AG55" i="209"/>
  <c r="AF55" i="209"/>
  <c r="AE55" i="209"/>
  <c r="AD55" i="209"/>
  <c r="AC55" i="209"/>
  <c r="AB55" i="209"/>
  <c r="Z55" i="209"/>
  <c r="Y55" i="209"/>
  <c r="X55" i="209"/>
  <c r="W55" i="209"/>
  <c r="V55" i="209"/>
  <c r="U55" i="209"/>
  <c r="T55" i="209"/>
  <c r="S55" i="209"/>
  <c r="Q55" i="209"/>
  <c r="P55" i="209"/>
  <c r="O55" i="209"/>
  <c r="N55" i="209"/>
  <c r="M55" i="209"/>
  <c r="L55" i="209"/>
  <c r="K55" i="209"/>
  <c r="J55" i="209"/>
  <c r="I55" i="209"/>
  <c r="H55" i="209"/>
  <c r="G55" i="209"/>
  <c r="BF54" i="209"/>
  <c r="BE54" i="209"/>
  <c r="BD54" i="209"/>
  <c r="BC54" i="209"/>
  <c r="BB54" i="209"/>
  <c r="AZ54" i="209"/>
  <c r="AY54" i="209"/>
  <c r="AX54" i="209"/>
  <c r="AW54" i="209"/>
  <c r="AV54" i="209"/>
  <c r="AU54" i="209"/>
  <c r="AT54" i="209"/>
  <c r="AS54" i="209"/>
  <c r="AR54" i="209"/>
  <c r="AQ54" i="209"/>
  <c r="AP54" i="209"/>
  <c r="AO54" i="209"/>
  <c r="AN54" i="209"/>
  <c r="AM54" i="209"/>
  <c r="AL54" i="209"/>
  <c r="AK54" i="209"/>
  <c r="AJ54" i="209"/>
  <c r="AI54" i="209"/>
  <c r="AH54" i="209"/>
  <c r="AG54" i="209"/>
  <c r="AF54" i="209"/>
  <c r="AE54" i="209"/>
  <c r="AD54" i="209"/>
  <c r="AC54" i="209"/>
  <c r="AB54" i="209"/>
  <c r="Z54" i="209"/>
  <c r="Y54" i="209"/>
  <c r="X54" i="209"/>
  <c r="W54" i="209"/>
  <c r="V54" i="209"/>
  <c r="U54" i="209"/>
  <c r="T54" i="209"/>
  <c r="S54" i="209"/>
  <c r="Q54" i="209"/>
  <c r="P54" i="209"/>
  <c r="O54" i="209"/>
  <c r="N54" i="209"/>
  <c r="M54" i="209"/>
  <c r="L54" i="209"/>
  <c r="K54" i="209"/>
  <c r="J54" i="209"/>
  <c r="I54" i="209"/>
  <c r="H54" i="209"/>
  <c r="G54" i="209"/>
  <c r="BF53" i="209"/>
  <c r="BE53" i="209"/>
  <c r="BD53" i="209"/>
  <c r="BC53" i="209"/>
  <c r="BB53" i="209"/>
  <c r="BA53" i="209"/>
  <c r="AY53" i="209"/>
  <c r="AX53" i="209"/>
  <c r="AW53" i="209"/>
  <c r="AV53" i="209"/>
  <c r="AU53" i="209"/>
  <c r="AT53" i="209"/>
  <c r="AS53" i="209"/>
  <c r="AR53" i="209"/>
  <c r="AQ53" i="209"/>
  <c r="AP53" i="209"/>
  <c r="AO53" i="209"/>
  <c r="AN53" i="209"/>
  <c r="AM53" i="209"/>
  <c r="AL53" i="209"/>
  <c r="AK53" i="209"/>
  <c r="AJ53" i="209"/>
  <c r="AI53" i="209"/>
  <c r="AH53" i="209"/>
  <c r="AG53" i="209"/>
  <c r="AF53" i="209"/>
  <c r="AE53" i="209"/>
  <c r="AD53" i="209"/>
  <c r="AC53" i="209"/>
  <c r="AB53" i="209"/>
  <c r="Z53" i="209"/>
  <c r="Y53" i="209"/>
  <c r="X53" i="209"/>
  <c r="W53" i="209"/>
  <c r="V53" i="209"/>
  <c r="U53" i="209"/>
  <c r="T53" i="209"/>
  <c r="S53" i="209"/>
  <c r="Q53" i="209"/>
  <c r="P53" i="209"/>
  <c r="O53" i="209"/>
  <c r="N53" i="209"/>
  <c r="M53" i="209"/>
  <c r="L53" i="209"/>
  <c r="K53" i="209"/>
  <c r="J53" i="209"/>
  <c r="I53" i="209"/>
  <c r="H53" i="209"/>
  <c r="G53" i="209"/>
  <c r="BF52" i="209"/>
  <c r="BE52" i="209"/>
  <c r="BD52" i="209"/>
  <c r="BC52" i="209"/>
  <c r="BB52" i="209"/>
  <c r="BA52" i="209"/>
  <c r="AZ52" i="209"/>
  <c r="AX52" i="209"/>
  <c r="AW52" i="209"/>
  <c r="AV52" i="209"/>
  <c r="AU52" i="209"/>
  <c r="AT52" i="209"/>
  <c r="AS52" i="209"/>
  <c r="AR52" i="209"/>
  <c r="AQ52" i="209"/>
  <c r="AP52" i="209"/>
  <c r="AO52" i="209"/>
  <c r="AN52" i="209"/>
  <c r="AM52" i="209"/>
  <c r="AL52" i="209"/>
  <c r="AK52" i="209"/>
  <c r="AJ52" i="209"/>
  <c r="AI52" i="209"/>
  <c r="AH52" i="209"/>
  <c r="AG52" i="209"/>
  <c r="AF52" i="209"/>
  <c r="AE52" i="209"/>
  <c r="AD52" i="209"/>
  <c r="AC52" i="209"/>
  <c r="AB52" i="209"/>
  <c r="Z52" i="209"/>
  <c r="Y52" i="209"/>
  <c r="X52" i="209"/>
  <c r="W52" i="209"/>
  <c r="V52" i="209"/>
  <c r="U52" i="209"/>
  <c r="T52" i="209"/>
  <c r="S52" i="209"/>
  <c r="Q52" i="209"/>
  <c r="P52" i="209"/>
  <c r="O52" i="209"/>
  <c r="N52" i="209"/>
  <c r="M52" i="209"/>
  <c r="L52" i="209"/>
  <c r="K52" i="209"/>
  <c r="J52" i="209"/>
  <c r="I52" i="209"/>
  <c r="H52" i="209"/>
  <c r="G52" i="209"/>
  <c r="BF51" i="209"/>
  <c r="BE51" i="209"/>
  <c r="BD51" i="209"/>
  <c r="BC51" i="209"/>
  <c r="BB51" i="209"/>
  <c r="BA51" i="209"/>
  <c r="AZ51" i="209"/>
  <c r="AY51" i="209"/>
  <c r="AW51" i="209"/>
  <c r="AV51" i="209"/>
  <c r="AU51" i="209"/>
  <c r="AT51" i="209"/>
  <c r="AS51" i="209"/>
  <c r="AR51" i="209"/>
  <c r="AQ51" i="209"/>
  <c r="AP51" i="209"/>
  <c r="AO51" i="209"/>
  <c r="AN51" i="209"/>
  <c r="AM51" i="209"/>
  <c r="AL51" i="209"/>
  <c r="AK51" i="209"/>
  <c r="AJ51" i="209"/>
  <c r="AI51" i="209"/>
  <c r="AH51" i="209"/>
  <c r="AG51" i="209"/>
  <c r="AF51" i="209"/>
  <c r="AE51" i="209"/>
  <c r="AD51" i="209"/>
  <c r="AC51" i="209"/>
  <c r="AB51" i="209"/>
  <c r="Z51" i="209"/>
  <c r="Y51" i="209"/>
  <c r="X51" i="209"/>
  <c r="W51" i="209"/>
  <c r="V51" i="209"/>
  <c r="U51" i="209"/>
  <c r="T51" i="209"/>
  <c r="S51" i="209"/>
  <c r="Q51" i="209"/>
  <c r="P51" i="209"/>
  <c r="O51" i="209"/>
  <c r="N51" i="209"/>
  <c r="M51" i="209"/>
  <c r="L51" i="209"/>
  <c r="K51" i="209"/>
  <c r="J51" i="209"/>
  <c r="I51" i="209"/>
  <c r="H51" i="209"/>
  <c r="G51" i="209"/>
  <c r="BF50" i="209"/>
  <c r="BE50" i="209"/>
  <c r="BD50" i="209"/>
  <c r="BC50" i="209"/>
  <c r="BB50" i="209"/>
  <c r="BA50" i="209"/>
  <c r="AZ50" i="209"/>
  <c r="AY50" i="209"/>
  <c r="AX50" i="209"/>
  <c r="AV50" i="209"/>
  <c r="AU50" i="209"/>
  <c r="AT50" i="209"/>
  <c r="AS50" i="209"/>
  <c r="AR50" i="209"/>
  <c r="AQ50" i="209"/>
  <c r="AP50" i="209"/>
  <c r="AO50" i="209"/>
  <c r="AN50" i="209"/>
  <c r="AM50" i="209"/>
  <c r="AL50" i="209"/>
  <c r="AK50" i="209"/>
  <c r="AJ50" i="209"/>
  <c r="AI50" i="209"/>
  <c r="AH50" i="209"/>
  <c r="AG50" i="209"/>
  <c r="AF50" i="209"/>
  <c r="AE50" i="209"/>
  <c r="AD50" i="209"/>
  <c r="AC50" i="209"/>
  <c r="AB50" i="209"/>
  <c r="Z50" i="209"/>
  <c r="Y50" i="209"/>
  <c r="X50" i="209"/>
  <c r="W50" i="209"/>
  <c r="V50" i="209"/>
  <c r="U50" i="209"/>
  <c r="T50" i="209"/>
  <c r="S50" i="209"/>
  <c r="Q50" i="209"/>
  <c r="P50" i="209"/>
  <c r="O50" i="209"/>
  <c r="N50" i="209"/>
  <c r="M50" i="209"/>
  <c r="L50" i="209"/>
  <c r="K50" i="209"/>
  <c r="J50" i="209"/>
  <c r="I50" i="209"/>
  <c r="H50" i="209"/>
  <c r="G50" i="209"/>
  <c r="BF49" i="209"/>
  <c r="BE49" i="209"/>
  <c r="BD49" i="209"/>
  <c r="BC49" i="209"/>
  <c r="BB49" i="209"/>
  <c r="BA49" i="209"/>
  <c r="AZ49" i="209"/>
  <c r="AY49" i="209"/>
  <c r="AX49" i="209"/>
  <c r="AW49" i="209"/>
  <c r="AU49" i="209"/>
  <c r="AT49" i="209"/>
  <c r="AS49" i="209"/>
  <c r="AR49" i="209"/>
  <c r="AQ49" i="209"/>
  <c r="AP49" i="209"/>
  <c r="AO49" i="209"/>
  <c r="AN49" i="209"/>
  <c r="AM49" i="209"/>
  <c r="AL49" i="209"/>
  <c r="AK49" i="209"/>
  <c r="AJ49" i="209"/>
  <c r="AI49" i="209"/>
  <c r="AH49" i="209"/>
  <c r="AG49" i="209"/>
  <c r="AF49" i="209"/>
  <c r="AE49" i="209"/>
  <c r="AD49" i="209"/>
  <c r="AC49" i="209"/>
  <c r="AB49" i="209"/>
  <c r="Z49" i="209"/>
  <c r="Y49" i="209"/>
  <c r="X49" i="209"/>
  <c r="W49" i="209"/>
  <c r="V49" i="209"/>
  <c r="U49" i="209"/>
  <c r="T49" i="209"/>
  <c r="S49" i="209"/>
  <c r="Q49" i="209"/>
  <c r="P49" i="209"/>
  <c r="O49" i="209"/>
  <c r="N49" i="209"/>
  <c r="M49" i="209"/>
  <c r="L49" i="209"/>
  <c r="K49" i="209"/>
  <c r="J49" i="209"/>
  <c r="I49" i="209"/>
  <c r="H49" i="209"/>
  <c r="G49" i="209"/>
  <c r="BF48" i="209"/>
  <c r="BE48" i="209"/>
  <c r="BD48" i="209"/>
  <c r="BC48" i="209"/>
  <c r="BB48" i="209"/>
  <c r="BA48" i="209"/>
  <c r="AZ48" i="209"/>
  <c r="AY48" i="209"/>
  <c r="AX48" i="209"/>
  <c r="AW48" i="209"/>
  <c r="AV48" i="209"/>
  <c r="AT48" i="209"/>
  <c r="AS48" i="209"/>
  <c r="AR48" i="209"/>
  <c r="AQ48" i="209"/>
  <c r="AP48" i="209"/>
  <c r="AO48" i="209"/>
  <c r="AN48" i="209"/>
  <c r="AM48" i="209"/>
  <c r="AL48" i="209"/>
  <c r="AK48" i="209"/>
  <c r="AJ48" i="209"/>
  <c r="AI48" i="209"/>
  <c r="AH48" i="209"/>
  <c r="AG48" i="209"/>
  <c r="AF48" i="209"/>
  <c r="AE48" i="209"/>
  <c r="AD48" i="209"/>
  <c r="AC48" i="209"/>
  <c r="AB48" i="209"/>
  <c r="Z48" i="209"/>
  <c r="Y48" i="209"/>
  <c r="X48" i="209"/>
  <c r="W48" i="209"/>
  <c r="V48" i="209"/>
  <c r="U48" i="209"/>
  <c r="T48" i="209"/>
  <c r="S48" i="209"/>
  <c r="Q48" i="209"/>
  <c r="P48" i="209"/>
  <c r="O48" i="209"/>
  <c r="N48" i="209"/>
  <c r="M48" i="209"/>
  <c r="L48" i="209"/>
  <c r="K48" i="209"/>
  <c r="J48" i="209"/>
  <c r="I48" i="209"/>
  <c r="H48" i="209"/>
  <c r="G48" i="209"/>
  <c r="BF47" i="209"/>
  <c r="BE47" i="209"/>
  <c r="BD47" i="209"/>
  <c r="BC47" i="209"/>
  <c r="BB47" i="209"/>
  <c r="BA47" i="209"/>
  <c r="AZ47" i="209"/>
  <c r="AY47" i="209"/>
  <c r="AX47" i="209"/>
  <c r="AW47" i="209"/>
  <c r="AV47" i="209"/>
  <c r="AU47" i="209"/>
  <c r="AS47" i="209"/>
  <c r="AR47" i="209"/>
  <c r="AQ47" i="209"/>
  <c r="AP47" i="209"/>
  <c r="AO47" i="209"/>
  <c r="AN47" i="209"/>
  <c r="AM47" i="209"/>
  <c r="AL47" i="209"/>
  <c r="AK47" i="209"/>
  <c r="AJ47" i="209"/>
  <c r="AI47" i="209"/>
  <c r="AH47" i="209"/>
  <c r="AG47" i="209"/>
  <c r="AF47" i="209"/>
  <c r="AE47" i="209"/>
  <c r="AD47" i="209"/>
  <c r="AC47" i="209"/>
  <c r="AB47" i="209"/>
  <c r="Z47" i="209"/>
  <c r="Y47" i="209"/>
  <c r="X47" i="209"/>
  <c r="W47" i="209"/>
  <c r="V47" i="209"/>
  <c r="U47" i="209"/>
  <c r="T47" i="209"/>
  <c r="S47" i="209"/>
  <c r="Q47" i="209"/>
  <c r="P47" i="209"/>
  <c r="O47" i="209"/>
  <c r="N47" i="209"/>
  <c r="M47" i="209"/>
  <c r="L47" i="209"/>
  <c r="K47" i="209"/>
  <c r="J47" i="209"/>
  <c r="I47" i="209"/>
  <c r="H47" i="209"/>
  <c r="G47" i="209"/>
  <c r="BF46" i="209"/>
  <c r="BE46" i="209"/>
  <c r="BD46" i="209"/>
  <c r="BC46" i="209"/>
  <c r="BB46" i="209"/>
  <c r="BA46" i="209"/>
  <c r="AZ46" i="209"/>
  <c r="AY46" i="209"/>
  <c r="AX46" i="209"/>
  <c r="AW46" i="209"/>
  <c r="AV46" i="209"/>
  <c r="AU46" i="209"/>
  <c r="AT46" i="209"/>
  <c r="AR46" i="209"/>
  <c r="AQ46" i="209"/>
  <c r="AP46" i="209"/>
  <c r="AO46" i="209"/>
  <c r="AN46" i="209"/>
  <c r="AM46" i="209"/>
  <c r="AL46" i="209"/>
  <c r="AK46" i="209"/>
  <c r="AJ46" i="209"/>
  <c r="AI46" i="209"/>
  <c r="AH46" i="209"/>
  <c r="AG46" i="209"/>
  <c r="AF46" i="209"/>
  <c r="AE46" i="209"/>
  <c r="AD46" i="209"/>
  <c r="AC46" i="209"/>
  <c r="AB46" i="209"/>
  <c r="Z46" i="209"/>
  <c r="Y46" i="209"/>
  <c r="X46" i="209"/>
  <c r="W46" i="209"/>
  <c r="V46" i="209"/>
  <c r="U46" i="209"/>
  <c r="T46" i="209"/>
  <c r="S46" i="209"/>
  <c r="Q46" i="209"/>
  <c r="P46" i="209"/>
  <c r="O46" i="209"/>
  <c r="N46" i="209"/>
  <c r="M46" i="209"/>
  <c r="L46" i="209"/>
  <c r="K46" i="209"/>
  <c r="J46" i="209"/>
  <c r="I46" i="209"/>
  <c r="H46" i="209"/>
  <c r="G46" i="209"/>
  <c r="BF45" i="209"/>
  <c r="BE45" i="209"/>
  <c r="BD45" i="209"/>
  <c r="BC45" i="209"/>
  <c r="BB45" i="209"/>
  <c r="BA45" i="209"/>
  <c r="AZ45" i="209"/>
  <c r="AY45" i="209"/>
  <c r="AX45" i="209"/>
  <c r="AW45" i="209"/>
  <c r="AV45" i="209"/>
  <c r="AU45" i="209"/>
  <c r="AT45" i="209"/>
  <c r="AS45" i="209"/>
  <c r="AQ45" i="209"/>
  <c r="AP45" i="209"/>
  <c r="AO45" i="209"/>
  <c r="AN45" i="209"/>
  <c r="AM45" i="209"/>
  <c r="AL45" i="209"/>
  <c r="AK45" i="209"/>
  <c r="AJ45" i="209"/>
  <c r="AI45" i="209"/>
  <c r="AH45" i="209"/>
  <c r="AG45" i="209"/>
  <c r="AF45" i="209"/>
  <c r="AE45" i="209"/>
  <c r="AD45" i="209"/>
  <c r="AC45" i="209"/>
  <c r="AB45" i="209"/>
  <c r="Z45" i="209"/>
  <c r="Y45" i="209"/>
  <c r="X45" i="209"/>
  <c r="W45" i="209"/>
  <c r="V45" i="209"/>
  <c r="U45" i="209"/>
  <c r="T45" i="209"/>
  <c r="S45" i="209"/>
  <c r="Q45" i="209"/>
  <c r="P45" i="209"/>
  <c r="O45" i="209"/>
  <c r="N45" i="209"/>
  <c r="M45" i="209"/>
  <c r="L45" i="209"/>
  <c r="K45" i="209"/>
  <c r="J45" i="209"/>
  <c r="I45" i="209"/>
  <c r="H45" i="209"/>
  <c r="G45" i="209"/>
  <c r="BF44" i="209"/>
  <c r="BE44" i="209"/>
  <c r="BD44" i="209"/>
  <c r="BC44" i="209"/>
  <c r="BB44" i="209"/>
  <c r="BA44" i="209"/>
  <c r="AZ44" i="209"/>
  <c r="AY44" i="209"/>
  <c r="AX44" i="209"/>
  <c r="AW44" i="209"/>
  <c r="AV44" i="209"/>
  <c r="AU44" i="209"/>
  <c r="AT44" i="209"/>
  <c r="AS44" i="209"/>
  <c r="AR44" i="209"/>
  <c r="AP44" i="209"/>
  <c r="AO44" i="209"/>
  <c r="AN44" i="209"/>
  <c r="AM44" i="209"/>
  <c r="AL44" i="209"/>
  <c r="AK44" i="209"/>
  <c r="AJ44" i="209"/>
  <c r="AI44" i="209"/>
  <c r="AH44" i="209"/>
  <c r="AG44" i="209"/>
  <c r="AF44" i="209"/>
  <c r="AE44" i="209"/>
  <c r="AD44" i="209"/>
  <c r="AC44" i="209"/>
  <c r="AB44" i="209"/>
  <c r="Z44" i="209"/>
  <c r="Y44" i="209"/>
  <c r="X44" i="209"/>
  <c r="W44" i="209"/>
  <c r="V44" i="209"/>
  <c r="U44" i="209"/>
  <c r="T44" i="209"/>
  <c r="S44" i="209"/>
  <c r="Q44" i="209"/>
  <c r="P44" i="209"/>
  <c r="O44" i="209"/>
  <c r="N44" i="209"/>
  <c r="M44" i="209"/>
  <c r="L44" i="209"/>
  <c r="K44" i="209"/>
  <c r="J44" i="209"/>
  <c r="I44" i="209"/>
  <c r="H44" i="209"/>
  <c r="G44" i="209"/>
  <c r="BF43" i="209"/>
  <c r="BE43" i="209"/>
  <c r="BD43" i="209"/>
  <c r="BC43" i="209"/>
  <c r="BB43" i="209"/>
  <c r="BA43" i="209"/>
  <c r="AZ43" i="209"/>
  <c r="AY43" i="209"/>
  <c r="AX43" i="209"/>
  <c r="AW43" i="209"/>
  <c r="AV43" i="209"/>
  <c r="AU43" i="209"/>
  <c r="AT43" i="209"/>
  <c r="AS43" i="209"/>
  <c r="AR43" i="209"/>
  <c r="AQ43" i="209"/>
  <c r="AO43" i="209"/>
  <c r="AN43" i="209"/>
  <c r="AM43" i="209"/>
  <c r="AL43" i="209"/>
  <c r="AK43" i="209"/>
  <c r="AJ43" i="209"/>
  <c r="AI43" i="209"/>
  <c r="AH43" i="209"/>
  <c r="AG43" i="209"/>
  <c r="AF43" i="209"/>
  <c r="AE43" i="209"/>
  <c r="AD43" i="209"/>
  <c r="AC43" i="209"/>
  <c r="AB43" i="209"/>
  <c r="Z43" i="209"/>
  <c r="Y43" i="209"/>
  <c r="X43" i="209"/>
  <c r="W43" i="209"/>
  <c r="V43" i="209"/>
  <c r="U43" i="209"/>
  <c r="T43" i="209"/>
  <c r="S43" i="209"/>
  <c r="Q43" i="209"/>
  <c r="P43" i="209"/>
  <c r="O43" i="209"/>
  <c r="N43" i="209"/>
  <c r="M43" i="209"/>
  <c r="L43" i="209"/>
  <c r="K43" i="209"/>
  <c r="J43" i="209"/>
  <c r="I43" i="209"/>
  <c r="H43" i="209"/>
  <c r="G43" i="209"/>
  <c r="BF42" i="209"/>
  <c r="BE42" i="209"/>
  <c r="BD42" i="209"/>
  <c r="BC42" i="209"/>
  <c r="BB42" i="209"/>
  <c r="BA42" i="209"/>
  <c r="AZ42" i="209"/>
  <c r="AY42" i="209"/>
  <c r="AX42" i="209"/>
  <c r="AW42" i="209"/>
  <c r="AV42" i="209"/>
  <c r="AU42" i="209"/>
  <c r="AT42" i="209"/>
  <c r="AS42" i="209"/>
  <c r="AR42" i="209"/>
  <c r="AQ42" i="209"/>
  <c r="AP42" i="209"/>
  <c r="AN42" i="209"/>
  <c r="AM42" i="209"/>
  <c r="AL42" i="209"/>
  <c r="AK42" i="209"/>
  <c r="AJ42" i="209"/>
  <c r="AI42" i="209"/>
  <c r="AH42" i="209"/>
  <c r="AG42" i="209"/>
  <c r="AF42" i="209"/>
  <c r="AE42" i="209"/>
  <c r="AD42" i="209"/>
  <c r="AC42" i="209"/>
  <c r="AB42" i="209"/>
  <c r="Z42" i="209"/>
  <c r="Y42" i="209"/>
  <c r="X42" i="209"/>
  <c r="W42" i="209"/>
  <c r="V42" i="209"/>
  <c r="U42" i="209"/>
  <c r="T42" i="209"/>
  <c r="S42" i="209"/>
  <c r="Q42" i="209"/>
  <c r="P42" i="209"/>
  <c r="O42" i="209"/>
  <c r="N42" i="209"/>
  <c r="M42" i="209"/>
  <c r="L42" i="209"/>
  <c r="K42" i="209"/>
  <c r="J42" i="209"/>
  <c r="I42" i="209"/>
  <c r="H42" i="209"/>
  <c r="G42" i="209"/>
  <c r="BF41" i="209"/>
  <c r="BE41" i="209"/>
  <c r="BD41" i="209"/>
  <c r="BC41" i="209"/>
  <c r="BB41" i="209"/>
  <c r="BA41" i="209"/>
  <c r="AZ41" i="209"/>
  <c r="AY41" i="209"/>
  <c r="AX41" i="209"/>
  <c r="AW41" i="209"/>
  <c r="AV41" i="209"/>
  <c r="AU41" i="209"/>
  <c r="AT41" i="209"/>
  <c r="AS41" i="209"/>
  <c r="AR41" i="209"/>
  <c r="AQ41" i="209"/>
  <c r="AP41" i="209"/>
  <c r="AO41" i="209"/>
  <c r="AM41" i="209"/>
  <c r="AL41" i="209"/>
  <c r="AK41" i="209"/>
  <c r="AJ41" i="209"/>
  <c r="AI41" i="209"/>
  <c r="AH41" i="209"/>
  <c r="AG41" i="209"/>
  <c r="AF41" i="209"/>
  <c r="AE41" i="209"/>
  <c r="AD41" i="209"/>
  <c r="AC41" i="209"/>
  <c r="AB41" i="209"/>
  <c r="Z41" i="209"/>
  <c r="Y41" i="209"/>
  <c r="X41" i="209"/>
  <c r="W41" i="209"/>
  <c r="V41" i="209"/>
  <c r="U41" i="209"/>
  <c r="T41" i="209"/>
  <c r="S41" i="209"/>
  <c r="Q41" i="209"/>
  <c r="P41" i="209"/>
  <c r="O41" i="209"/>
  <c r="N41" i="209"/>
  <c r="M41" i="209"/>
  <c r="L41" i="209"/>
  <c r="K41" i="209"/>
  <c r="J41" i="209"/>
  <c r="I41" i="209"/>
  <c r="H41" i="209"/>
  <c r="G41" i="209"/>
  <c r="BF40" i="209"/>
  <c r="BE40" i="209"/>
  <c r="BD40" i="209"/>
  <c r="BC40" i="209"/>
  <c r="BB40" i="209"/>
  <c r="BA40" i="209"/>
  <c r="AZ40" i="209"/>
  <c r="AY40" i="209"/>
  <c r="AX40" i="209"/>
  <c r="AW40" i="209"/>
  <c r="AV40" i="209"/>
  <c r="AU40" i="209"/>
  <c r="AT40" i="209"/>
  <c r="AS40" i="209"/>
  <c r="AR40" i="209"/>
  <c r="AQ40" i="209"/>
  <c r="AP40" i="209"/>
  <c r="AO40" i="209"/>
  <c r="AN40" i="209"/>
  <c r="AL40" i="209"/>
  <c r="AK40" i="209"/>
  <c r="AJ40" i="209"/>
  <c r="AI40" i="209"/>
  <c r="AH40" i="209"/>
  <c r="AG40" i="209"/>
  <c r="AF40" i="209"/>
  <c r="AE40" i="209"/>
  <c r="AD40" i="209"/>
  <c r="AC40" i="209"/>
  <c r="AB40" i="209"/>
  <c r="Z40" i="209"/>
  <c r="Y40" i="209"/>
  <c r="X40" i="209"/>
  <c r="W40" i="209"/>
  <c r="V40" i="209"/>
  <c r="U40" i="209"/>
  <c r="T40" i="209"/>
  <c r="S40" i="209"/>
  <c r="Q40" i="209"/>
  <c r="P40" i="209"/>
  <c r="O40" i="209"/>
  <c r="N40" i="209"/>
  <c r="M40" i="209"/>
  <c r="L40" i="209"/>
  <c r="K40" i="209"/>
  <c r="J40" i="209"/>
  <c r="I40" i="209"/>
  <c r="H40" i="209"/>
  <c r="G40" i="209"/>
  <c r="BF39" i="209"/>
  <c r="BE39" i="209"/>
  <c r="BD39" i="209"/>
  <c r="BC39" i="209"/>
  <c r="BB39" i="209"/>
  <c r="BA39" i="209"/>
  <c r="AZ39" i="209"/>
  <c r="AY39" i="209"/>
  <c r="AX39" i="209"/>
  <c r="AW39" i="209"/>
  <c r="AV39" i="209"/>
  <c r="AU39" i="209"/>
  <c r="AT39" i="209"/>
  <c r="AS39" i="209"/>
  <c r="AR39" i="209"/>
  <c r="AQ39" i="209"/>
  <c r="AP39" i="209"/>
  <c r="AO39" i="209"/>
  <c r="AN39" i="209"/>
  <c r="AM39" i="209"/>
  <c r="AK39" i="209"/>
  <c r="AJ39" i="209"/>
  <c r="AI39" i="209"/>
  <c r="AH39" i="209"/>
  <c r="AG39" i="209"/>
  <c r="AF39" i="209"/>
  <c r="AE39" i="209"/>
  <c r="AD39" i="209"/>
  <c r="AC39" i="209"/>
  <c r="AB39" i="209"/>
  <c r="Z39" i="209"/>
  <c r="Y39" i="209"/>
  <c r="X39" i="209"/>
  <c r="W39" i="209"/>
  <c r="V39" i="209"/>
  <c r="U39" i="209"/>
  <c r="T39" i="209"/>
  <c r="S39" i="209"/>
  <c r="Q39" i="209"/>
  <c r="P39" i="209"/>
  <c r="O39" i="209"/>
  <c r="N39" i="209"/>
  <c r="M39" i="209"/>
  <c r="L39" i="209"/>
  <c r="K39" i="209"/>
  <c r="J39" i="209"/>
  <c r="I39" i="209"/>
  <c r="H39" i="209"/>
  <c r="G39" i="209"/>
  <c r="BF38" i="209"/>
  <c r="BE38" i="209"/>
  <c r="BD38" i="209"/>
  <c r="BC38" i="209"/>
  <c r="BB38" i="209"/>
  <c r="BA38" i="209"/>
  <c r="AZ38" i="209"/>
  <c r="AY38" i="209"/>
  <c r="AX38" i="209"/>
  <c r="AW38" i="209"/>
  <c r="AV38" i="209"/>
  <c r="AU38" i="209"/>
  <c r="AT38" i="209"/>
  <c r="AS38" i="209"/>
  <c r="AR38" i="209"/>
  <c r="AQ38" i="209"/>
  <c r="AP38" i="209"/>
  <c r="AO38" i="209"/>
  <c r="AN38" i="209"/>
  <c r="AM38" i="209"/>
  <c r="AL38" i="209"/>
  <c r="AJ38" i="209"/>
  <c r="AI38" i="209"/>
  <c r="AH38" i="209"/>
  <c r="AG38" i="209"/>
  <c r="AF38" i="209"/>
  <c r="AE38" i="209"/>
  <c r="AD38" i="209"/>
  <c r="AC38" i="209"/>
  <c r="AB38" i="209"/>
  <c r="Z38" i="209"/>
  <c r="Y38" i="209"/>
  <c r="X38" i="209"/>
  <c r="W38" i="209"/>
  <c r="V38" i="209"/>
  <c r="U38" i="209"/>
  <c r="T38" i="209"/>
  <c r="S38" i="209"/>
  <c r="Q38" i="209"/>
  <c r="P38" i="209"/>
  <c r="O38" i="209"/>
  <c r="N38" i="209"/>
  <c r="M38" i="209"/>
  <c r="L38" i="209"/>
  <c r="K38" i="209"/>
  <c r="J38" i="209"/>
  <c r="I38" i="209"/>
  <c r="H38" i="209"/>
  <c r="G38" i="209"/>
  <c r="BF37" i="209"/>
  <c r="BE37" i="209"/>
  <c r="BD37" i="209"/>
  <c r="BC37" i="209"/>
  <c r="BB37" i="209"/>
  <c r="BA37" i="209"/>
  <c r="AZ37" i="209"/>
  <c r="AY37" i="209"/>
  <c r="AX37" i="209"/>
  <c r="AW37" i="209"/>
  <c r="AV37" i="209"/>
  <c r="AU37" i="209"/>
  <c r="AT37" i="209"/>
  <c r="AS37" i="209"/>
  <c r="AR37" i="209"/>
  <c r="AQ37" i="209"/>
  <c r="AP37" i="209"/>
  <c r="AO37" i="209"/>
  <c r="AN37" i="209"/>
  <c r="AM37" i="209"/>
  <c r="AL37" i="209"/>
  <c r="AK37" i="209"/>
  <c r="AI37" i="209"/>
  <c r="AH37" i="209"/>
  <c r="AG37" i="209"/>
  <c r="AF37" i="209"/>
  <c r="AE37" i="209"/>
  <c r="AD37" i="209"/>
  <c r="AC37" i="209"/>
  <c r="AB37" i="209"/>
  <c r="Z37" i="209"/>
  <c r="Y37" i="209"/>
  <c r="X37" i="209"/>
  <c r="W37" i="209"/>
  <c r="V37" i="209"/>
  <c r="U37" i="209"/>
  <c r="T37" i="209"/>
  <c r="S37" i="209"/>
  <c r="Q37" i="209"/>
  <c r="P37" i="209"/>
  <c r="O37" i="209"/>
  <c r="N37" i="209"/>
  <c r="M37" i="209"/>
  <c r="L37" i="209"/>
  <c r="K37" i="209"/>
  <c r="J37" i="209"/>
  <c r="I37" i="209"/>
  <c r="H37" i="209"/>
  <c r="G37" i="209"/>
  <c r="BF36" i="209"/>
  <c r="BE36" i="209"/>
  <c r="BD36" i="209"/>
  <c r="BC36" i="209"/>
  <c r="BB36" i="209"/>
  <c r="BA36" i="209"/>
  <c r="AZ36" i="209"/>
  <c r="AY36" i="209"/>
  <c r="AX36" i="209"/>
  <c r="AW36" i="209"/>
  <c r="AV36" i="209"/>
  <c r="AU36" i="209"/>
  <c r="AT36" i="209"/>
  <c r="AS36" i="209"/>
  <c r="AR36" i="209"/>
  <c r="AQ36" i="209"/>
  <c r="AP36" i="209"/>
  <c r="AO36" i="209"/>
  <c r="AN36" i="209"/>
  <c r="AM36" i="209"/>
  <c r="AL36" i="209"/>
  <c r="AK36" i="209"/>
  <c r="AJ36" i="209"/>
  <c r="AH36" i="209"/>
  <c r="AG36" i="209"/>
  <c r="AF36" i="209"/>
  <c r="AE36" i="209"/>
  <c r="AD36" i="209"/>
  <c r="AC36" i="209"/>
  <c r="AB36" i="209"/>
  <c r="Z36" i="209"/>
  <c r="Y36" i="209"/>
  <c r="X36" i="209"/>
  <c r="W36" i="209"/>
  <c r="V36" i="209"/>
  <c r="U36" i="209"/>
  <c r="T36" i="209"/>
  <c r="S36" i="209"/>
  <c r="Q36" i="209"/>
  <c r="P36" i="209"/>
  <c r="O36" i="209"/>
  <c r="N36" i="209"/>
  <c r="M36" i="209"/>
  <c r="L36" i="209"/>
  <c r="K36" i="209"/>
  <c r="J36" i="209"/>
  <c r="I36" i="209"/>
  <c r="H36" i="209"/>
  <c r="G36" i="209"/>
  <c r="BF35" i="209"/>
  <c r="BE35" i="209"/>
  <c r="BD35" i="209"/>
  <c r="BC35" i="209"/>
  <c r="BB35" i="209"/>
  <c r="BA35" i="209"/>
  <c r="AZ35" i="209"/>
  <c r="AY35" i="209"/>
  <c r="AX35" i="209"/>
  <c r="AW35" i="209"/>
  <c r="AV35" i="209"/>
  <c r="AU35" i="209"/>
  <c r="AT35" i="209"/>
  <c r="AS35" i="209"/>
  <c r="AR35" i="209"/>
  <c r="AQ35" i="209"/>
  <c r="AP35" i="209"/>
  <c r="AO35" i="209"/>
  <c r="AN35" i="209"/>
  <c r="AM35" i="209"/>
  <c r="AL35" i="209"/>
  <c r="AK35" i="209"/>
  <c r="AJ35" i="209"/>
  <c r="AI35" i="209"/>
  <c r="AG35" i="209"/>
  <c r="AF35" i="209"/>
  <c r="AE35" i="209"/>
  <c r="AD35" i="209"/>
  <c r="AC35" i="209"/>
  <c r="AB35" i="209"/>
  <c r="Z35" i="209"/>
  <c r="Y35" i="209"/>
  <c r="X35" i="209"/>
  <c r="W35" i="209"/>
  <c r="V35" i="209"/>
  <c r="U35" i="209"/>
  <c r="T35" i="209"/>
  <c r="S35" i="209"/>
  <c r="Q35" i="209"/>
  <c r="P35" i="209"/>
  <c r="O35" i="209"/>
  <c r="N35" i="209"/>
  <c r="M35" i="209"/>
  <c r="L35" i="209"/>
  <c r="K35" i="209"/>
  <c r="J35" i="209"/>
  <c r="I35" i="209"/>
  <c r="H35" i="209"/>
  <c r="G35" i="209"/>
  <c r="BF34" i="209"/>
  <c r="BE34" i="209"/>
  <c r="BD34" i="209"/>
  <c r="BC34" i="209"/>
  <c r="BB34" i="209"/>
  <c r="BA34" i="209"/>
  <c r="AZ34" i="209"/>
  <c r="AY34" i="209"/>
  <c r="AX34" i="209"/>
  <c r="AW34" i="209"/>
  <c r="AV34" i="209"/>
  <c r="AU34" i="209"/>
  <c r="AT34" i="209"/>
  <c r="AS34" i="209"/>
  <c r="AR34" i="209"/>
  <c r="AQ34" i="209"/>
  <c r="AP34" i="209"/>
  <c r="AO34" i="209"/>
  <c r="AN34" i="209"/>
  <c r="AM34" i="209"/>
  <c r="AL34" i="209"/>
  <c r="AK34" i="209"/>
  <c r="AJ34" i="209"/>
  <c r="AI34" i="209"/>
  <c r="AH34" i="209"/>
  <c r="AF34" i="209"/>
  <c r="AE34" i="209"/>
  <c r="AD34" i="209"/>
  <c r="AC34" i="209"/>
  <c r="AB34" i="209"/>
  <c r="Z34" i="209"/>
  <c r="Y34" i="209"/>
  <c r="X34" i="209"/>
  <c r="W34" i="209"/>
  <c r="V34" i="209"/>
  <c r="U34" i="209"/>
  <c r="T34" i="209"/>
  <c r="S34" i="209"/>
  <c r="Q34" i="209"/>
  <c r="P34" i="209"/>
  <c r="O34" i="209"/>
  <c r="N34" i="209"/>
  <c r="M34" i="209"/>
  <c r="L34" i="209"/>
  <c r="K34" i="209"/>
  <c r="J34" i="209"/>
  <c r="I34" i="209"/>
  <c r="H34" i="209"/>
  <c r="G34" i="209"/>
  <c r="BF33" i="209"/>
  <c r="BE33" i="209"/>
  <c r="BD33" i="209"/>
  <c r="BC33" i="209"/>
  <c r="BB33" i="209"/>
  <c r="BA33" i="209"/>
  <c r="AZ33" i="209"/>
  <c r="AY33" i="209"/>
  <c r="AX33" i="209"/>
  <c r="AW33" i="209"/>
  <c r="AV33" i="209"/>
  <c r="AU33" i="209"/>
  <c r="AT33" i="209"/>
  <c r="AS33" i="209"/>
  <c r="AR33" i="209"/>
  <c r="AQ33" i="209"/>
  <c r="AP33" i="209"/>
  <c r="AO33" i="209"/>
  <c r="AN33" i="209"/>
  <c r="AM33" i="209"/>
  <c r="AL33" i="209"/>
  <c r="AK33" i="209"/>
  <c r="AJ33" i="209"/>
  <c r="AI33" i="209"/>
  <c r="AH33" i="209"/>
  <c r="AG33" i="209"/>
  <c r="AE33" i="209"/>
  <c r="AD33" i="209"/>
  <c r="AC33" i="209"/>
  <c r="AB33" i="209"/>
  <c r="Z33" i="209"/>
  <c r="Y33" i="209"/>
  <c r="X33" i="209"/>
  <c r="W33" i="209"/>
  <c r="V33" i="209"/>
  <c r="U33" i="209"/>
  <c r="T33" i="209"/>
  <c r="S33" i="209"/>
  <c r="Q33" i="209"/>
  <c r="P33" i="209"/>
  <c r="O33" i="209"/>
  <c r="N33" i="209"/>
  <c r="M33" i="209"/>
  <c r="L33" i="209"/>
  <c r="K33" i="209"/>
  <c r="J33" i="209"/>
  <c r="I33" i="209"/>
  <c r="H33" i="209"/>
  <c r="G33" i="209"/>
  <c r="BF32" i="209"/>
  <c r="BE32" i="209"/>
  <c r="BD32" i="209"/>
  <c r="BC32" i="209"/>
  <c r="BB32" i="209"/>
  <c r="BA32" i="209"/>
  <c r="AZ32" i="209"/>
  <c r="AY32" i="209"/>
  <c r="AX32" i="209"/>
  <c r="AW32" i="209"/>
  <c r="AV32" i="209"/>
  <c r="AU32" i="209"/>
  <c r="AT32" i="209"/>
  <c r="AS32" i="209"/>
  <c r="AR32" i="209"/>
  <c r="AQ32" i="209"/>
  <c r="AP32" i="209"/>
  <c r="AO32" i="209"/>
  <c r="AN32" i="209"/>
  <c r="AM32" i="209"/>
  <c r="AL32" i="209"/>
  <c r="AK32" i="209"/>
  <c r="AJ32" i="209"/>
  <c r="AI32" i="209"/>
  <c r="AH32" i="209"/>
  <c r="AG32" i="209"/>
  <c r="AF32" i="209"/>
  <c r="AD32" i="209"/>
  <c r="AC32" i="209"/>
  <c r="AB32" i="209"/>
  <c r="Z32" i="209"/>
  <c r="Y32" i="209"/>
  <c r="X32" i="209"/>
  <c r="W32" i="209"/>
  <c r="V32" i="209"/>
  <c r="U32" i="209"/>
  <c r="T32" i="209"/>
  <c r="S32" i="209"/>
  <c r="Q32" i="209"/>
  <c r="P32" i="209"/>
  <c r="O32" i="209"/>
  <c r="N32" i="209"/>
  <c r="M32" i="209"/>
  <c r="L32" i="209"/>
  <c r="K32" i="209"/>
  <c r="J32" i="209"/>
  <c r="I32" i="209"/>
  <c r="H32" i="209"/>
  <c r="G32" i="209"/>
  <c r="BF31" i="209"/>
  <c r="BE31" i="209"/>
  <c r="BD31" i="209"/>
  <c r="BC31" i="209"/>
  <c r="BB31" i="209"/>
  <c r="BA31" i="209"/>
  <c r="AZ31" i="209"/>
  <c r="AY31" i="209"/>
  <c r="AX31" i="209"/>
  <c r="AW31" i="209"/>
  <c r="AV31" i="209"/>
  <c r="AU31" i="209"/>
  <c r="AT31" i="209"/>
  <c r="AS31" i="209"/>
  <c r="AR31" i="209"/>
  <c r="AQ31" i="209"/>
  <c r="AP31" i="209"/>
  <c r="AO31" i="209"/>
  <c r="AN31" i="209"/>
  <c r="AM31" i="209"/>
  <c r="AL31" i="209"/>
  <c r="AK31" i="209"/>
  <c r="AJ31" i="209"/>
  <c r="AI31" i="209"/>
  <c r="AH31" i="209"/>
  <c r="AG31" i="209"/>
  <c r="AF31" i="209"/>
  <c r="AE31" i="209"/>
  <c r="AC31" i="209"/>
  <c r="AB31" i="209"/>
  <c r="Z31" i="209"/>
  <c r="Y31" i="209"/>
  <c r="X31" i="209"/>
  <c r="W31" i="209"/>
  <c r="V31" i="209"/>
  <c r="U31" i="209"/>
  <c r="T31" i="209"/>
  <c r="S31" i="209"/>
  <c r="Q31" i="209"/>
  <c r="P31" i="209"/>
  <c r="O31" i="209"/>
  <c r="N31" i="209"/>
  <c r="M31" i="209"/>
  <c r="L31" i="209"/>
  <c r="K31" i="209"/>
  <c r="J31" i="209"/>
  <c r="I31" i="209"/>
  <c r="H31" i="209"/>
  <c r="G31" i="209"/>
  <c r="BF30" i="209"/>
  <c r="BE30" i="209"/>
  <c r="BD30" i="209"/>
  <c r="BC30" i="209"/>
  <c r="BB30" i="209"/>
  <c r="BA30" i="209"/>
  <c r="AZ30" i="209"/>
  <c r="AY30" i="209"/>
  <c r="AX30" i="209"/>
  <c r="AW30" i="209"/>
  <c r="AV30" i="209"/>
  <c r="AU30" i="209"/>
  <c r="AT30" i="209"/>
  <c r="AS30" i="209"/>
  <c r="AR30" i="209"/>
  <c r="AQ30" i="209"/>
  <c r="AP30" i="209"/>
  <c r="AO30" i="209"/>
  <c r="AN30" i="209"/>
  <c r="AM30" i="209"/>
  <c r="AL30" i="209"/>
  <c r="AK30" i="209"/>
  <c r="AJ30" i="209"/>
  <c r="AI30" i="209"/>
  <c r="AH30" i="209"/>
  <c r="AG30" i="209"/>
  <c r="AF30" i="209"/>
  <c r="AE30" i="209"/>
  <c r="AD30" i="209"/>
  <c r="AB30" i="209"/>
  <c r="Z30" i="209"/>
  <c r="Y30" i="209"/>
  <c r="X30" i="209"/>
  <c r="W30" i="209"/>
  <c r="V30" i="209"/>
  <c r="U30" i="209"/>
  <c r="T30" i="209"/>
  <c r="S30" i="209"/>
  <c r="Q30" i="209"/>
  <c r="P30" i="209"/>
  <c r="O30" i="209"/>
  <c r="N30" i="209"/>
  <c r="M30" i="209"/>
  <c r="L30" i="209"/>
  <c r="K30" i="209"/>
  <c r="J30" i="209"/>
  <c r="I30" i="209"/>
  <c r="H30" i="209"/>
  <c r="G30" i="209"/>
  <c r="BF29" i="209"/>
  <c r="BE29" i="209"/>
  <c r="BD29" i="209"/>
  <c r="BC29" i="209"/>
  <c r="BB29" i="209"/>
  <c r="BA29" i="209"/>
  <c r="AZ29" i="209"/>
  <c r="AY29" i="209"/>
  <c r="AX29" i="209"/>
  <c r="AW29" i="209"/>
  <c r="AV29" i="209"/>
  <c r="AU29" i="209"/>
  <c r="AT29" i="209"/>
  <c r="AS29" i="209"/>
  <c r="AR29" i="209"/>
  <c r="AQ29" i="209"/>
  <c r="AP29" i="209"/>
  <c r="AO29" i="209"/>
  <c r="AN29" i="209"/>
  <c r="AM29" i="209"/>
  <c r="AL29" i="209"/>
  <c r="AK29" i="209"/>
  <c r="AJ29" i="209"/>
  <c r="AI29" i="209"/>
  <c r="AH29" i="209"/>
  <c r="AG29" i="209"/>
  <c r="AF29" i="209"/>
  <c r="AE29" i="209"/>
  <c r="AD29" i="209"/>
  <c r="AC29" i="209"/>
  <c r="Z29" i="209"/>
  <c r="Y29" i="209"/>
  <c r="X29" i="209"/>
  <c r="W29" i="209"/>
  <c r="V29" i="209"/>
  <c r="U29" i="209"/>
  <c r="T29" i="209"/>
  <c r="S29" i="209"/>
  <c r="Q29" i="209"/>
  <c r="P29" i="209"/>
  <c r="O29" i="209"/>
  <c r="N29" i="209"/>
  <c r="M29" i="209"/>
  <c r="L29" i="209"/>
  <c r="K29" i="209"/>
  <c r="J29" i="209"/>
  <c r="I29" i="209"/>
  <c r="H29" i="209"/>
  <c r="G29" i="209"/>
  <c r="BF27" i="209"/>
  <c r="BE27" i="209"/>
  <c r="BD27" i="209"/>
  <c r="BC27" i="209"/>
  <c r="BB27" i="209"/>
  <c r="BA27" i="209"/>
  <c r="AZ27" i="209"/>
  <c r="AY27" i="209"/>
  <c r="AX27" i="209"/>
  <c r="AW27" i="209"/>
  <c r="AV27" i="209"/>
  <c r="AU27" i="209"/>
  <c r="AT27" i="209"/>
  <c r="AS27" i="209"/>
  <c r="AR27" i="209"/>
  <c r="AQ27" i="209"/>
  <c r="AP27" i="209"/>
  <c r="AO27" i="209"/>
  <c r="AN27" i="209"/>
  <c r="AM27" i="209"/>
  <c r="AL27" i="209"/>
  <c r="AK27" i="209"/>
  <c r="AJ27" i="209"/>
  <c r="AI27" i="209"/>
  <c r="AH27" i="209"/>
  <c r="AG27" i="209"/>
  <c r="AF27" i="209"/>
  <c r="AE27" i="209"/>
  <c r="AD27" i="209"/>
  <c r="AC27" i="209"/>
  <c r="AB27" i="209"/>
  <c r="Y27" i="209"/>
  <c r="X27" i="209"/>
  <c r="W27" i="209"/>
  <c r="V27" i="209"/>
  <c r="U27" i="209"/>
  <c r="T27" i="209"/>
  <c r="S27" i="209"/>
  <c r="Q27" i="209"/>
  <c r="P27" i="209"/>
  <c r="O27" i="209"/>
  <c r="N27" i="209"/>
  <c r="M27" i="209"/>
  <c r="L27" i="209"/>
  <c r="K27" i="209"/>
  <c r="J27" i="209"/>
  <c r="I27" i="209"/>
  <c r="H27" i="209"/>
  <c r="G27" i="209"/>
  <c r="BF26" i="209"/>
  <c r="BE26" i="209"/>
  <c r="BD26" i="209"/>
  <c r="BC26" i="209"/>
  <c r="BB26" i="209"/>
  <c r="BA26" i="209"/>
  <c r="AZ26" i="209"/>
  <c r="AY26" i="209"/>
  <c r="AX26" i="209"/>
  <c r="AW26" i="209"/>
  <c r="AV26" i="209"/>
  <c r="AU26" i="209"/>
  <c r="AT26" i="209"/>
  <c r="AS26" i="209"/>
  <c r="AR26" i="209"/>
  <c r="AQ26" i="209"/>
  <c r="AP26" i="209"/>
  <c r="AO26" i="209"/>
  <c r="AN26" i="209"/>
  <c r="AM26" i="209"/>
  <c r="AL26" i="209"/>
  <c r="AK26" i="209"/>
  <c r="AJ26" i="209"/>
  <c r="AI26" i="209"/>
  <c r="AH26" i="209"/>
  <c r="AG26" i="209"/>
  <c r="AF26" i="209"/>
  <c r="AE26" i="209"/>
  <c r="AD26" i="209"/>
  <c r="AC26" i="209"/>
  <c r="AB26" i="209"/>
  <c r="Z26" i="209"/>
  <c r="X26" i="209"/>
  <c r="W26" i="209"/>
  <c r="V26" i="209"/>
  <c r="U26" i="209"/>
  <c r="T26" i="209"/>
  <c r="S26" i="209"/>
  <c r="Q26" i="209"/>
  <c r="P26" i="209"/>
  <c r="O26" i="209"/>
  <c r="N26" i="209"/>
  <c r="M26" i="209"/>
  <c r="L26" i="209"/>
  <c r="K26" i="209"/>
  <c r="J26" i="209"/>
  <c r="I26" i="209"/>
  <c r="H26" i="209"/>
  <c r="G26" i="209"/>
  <c r="BF25" i="209"/>
  <c r="BE25" i="209"/>
  <c r="BD25" i="209"/>
  <c r="BC25" i="209"/>
  <c r="BB25" i="209"/>
  <c r="BA25" i="209"/>
  <c r="AZ25" i="209"/>
  <c r="AY25" i="209"/>
  <c r="AX25" i="209"/>
  <c r="AW25" i="209"/>
  <c r="AV25" i="209"/>
  <c r="AU25" i="209"/>
  <c r="AT25" i="209"/>
  <c r="AS25" i="209"/>
  <c r="AR25" i="209"/>
  <c r="AQ25" i="209"/>
  <c r="AP25" i="209"/>
  <c r="AO25" i="209"/>
  <c r="AN25" i="209"/>
  <c r="AM25" i="209"/>
  <c r="AL25" i="209"/>
  <c r="AK25" i="209"/>
  <c r="AJ25" i="209"/>
  <c r="AI25" i="209"/>
  <c r="AH25" i="209"/>
  <c r="AG25" i="209"/>
  <c r="AF25" i="209"/>
  <c r="AE25" i="209"/>
  <c r="AD25" i="209"/>
  <c r="AC25" i="209"/>
  <c r="AB25" i="209"/>
  <c r="Z25" i="209"/>
  <c r="Y25" i="209"/>
  <c r="W25" i="209"/>
  <c r="V25" i="209"/>
  <c r="U25" i="209"/>
  <c r="T25" i="209"/>
  <c r="S25" i="209"/>
  <c r="Q25" i="209"/>
  <c r="P25" i="209"/>
  <c r="O25" i="209"/>
  <c r="N25" i="209"/>
  <c r="M25" i="209"/>
  <c r="L25" i="209"/>
  <c r="K25" i="209"/>
  <c r="J25" i="209"/>
  <c r="I25" i="209"/>
  <c r="H25" i="209"/>
  <c r="G25" i="209"/>
  <c r="BF24" i="209"/>
  <c r="BE24" i="209"/>
  <c r="BD24" i="209"/>
  <c r="BC24" i="209"/>
  <c r="BB24" i="209"/>
  <c r="BA24" i="209"/>
  <c r="AZ24" i="209"/>
  <c r="AY24" i="209"/>
  <c r="AX24" i="209"/>
  <c r="AW24" i="209"/>
  <c r="AV24" i="209"/>
  <c r="AU24" i="209"/>
  <c r="AT24" i="209"/>
  <c r="AS24" i="209"/>
  <c r="AR24" i="209"/>
  <c r="AQ24" i="209"/>
  <c r="AP24" i="209"/>
  <c r="AO24" i="209"/>
  <c r="AN24" i="209"/>
  <c r="AM24" i="209"/>
  <c r="AL24" i="209"/>
  <c r="AK24" i="209"/>
  <c r="AJ24" i="209"/>
  <c r="AI24" i="209"/>
  <c r="AH24" i="209"/>
  <c r="AG24" i="209"/>
  <c r="AF24" i="209"/>
  <c r="AE24" i="209"/>
  <c r="AD24" i="209"/>
  <c r="AC24" i="209"/>
  <c r="AB24" i="209"/>
  <c r="Z24" i="209"/>
  <c r="Y24" i="209"/>
  <c r="X24" i="209"/>
  <c r="V24" i="209"/>
  <c r="U24" i="209"/>
  <c r="T24" i="209"/>
  <c r="S24" i="209"/>
  <c r="Q24" i="209"/>
  <c r="P24" i="209"/>
  <c r="O24" i="209"/>
  <c r="N24" i="209"/>
  <c r="M24" i="209"/>
  <c r="L24" i="209"/>
  <c r="K24" i="209"/>
  <c r="J24" i="209"/>
  <c r="I24" i="209"/>
  <c r="H24" i="209"/>
  <c r="G24" i="209"/>
  <c r="BF23" i="209"/>
  <c r="BE23" i="209"/>
  <c r="BD23" i="209"/>
  <c r="BC23" i="209"/>
  <c r="BB23" i="209"/>
  <c r="BA23" i="209"/>
  <c r="AZ23" i="209"/>
  <c r="AY23" i="209"/>
  <c r="AX23" i="209"/>
  <c r="AW23" i="209"/>
  <c r="AV23" i="209"/>
  <c r="AU23" i="209"/>
  <c r="AT23" i="209"/>
  <c r="AS23" i="209"/>
  <c r="AR23" i="209"/>
  <c r="AQ23" i="209"/>
  <c r="AP23" i="209"/>
  <c r="AO23" i="209"/>
  <c r="AN23" i="209"/>
  <c r="AM23" i="209"/>
  <c r="AL23" i="209"/>
  <c r="AK23" i="209"/>
  <c r="AJ23" i="209"/>
  <c r="AI23" i="209"/>
  <c r="AH23" i="209"/>
  <c r="AG23" i="209"/>
  <c r="AF23" i="209"/>
  <c r="AE23" i="209"/>
  <c r="AD23" i="209"/>
  <c r="AC23" i="209"/>
  <c r="AB23" i="209"/>
  <c r="Z23" i="209"/>
  <c r="Y23" i="209"/>
  <c r="X23" i="209"/>
  <c r="W23" i="209"/>
  <c r="U23" i="209"/>
  <c r="T23" i="209"/>
  <c r="S23" i="209"/>
  <c r="Q23" i="209"/>
  <c r="P23" i="209"/>
  <c r="O23" i="209"/>
  <c r="N23" i="209"/>
  <c r="M23" i="209"/>
  <c r="L23" i="209"/>
  <c r="K23" i="209"/>
  <c r="J23" i="209"/>
  <c r="I23" i="209"/>
  <c r="H23" i="209"/>
  <c r="G23" i="209"/>
  <c r="BF22" i="209"/>
  <c r="BE22" i="209"/>
  <c r="BD22" i="209"/>
  <c r="BC22" i="209"/>
  <c r="BB22" i="209"/>
  <c r="BA22" i="209"/>
  <c r="AZ22" i="209"/>
  <c r="AY22" i="209"/>
  <c r="AX22" i="209"/>
  <c r="AW22" i="209"/>
  <c r="AV22" i="209"/>
  <c r="AU22" i="209"/>
  <c r="AT22" i="209"/>
  <c r="AS22" i="209"/>
  <c r="AR22" i="209"/>
  <c r="AQ22" i="209"/>
  <c r="AP22" i="209"/>
  <c r="AO22" i="209"/>
  <c r="AN22" i="209"/>
  <c r="AM22" i="209"/>
  <c r="AL22" i="209"/>
  <c r="AK22" i="209"/>
  <c r="AJ22" i="209"/>
  <c r="AI22" i="209"/>
  <c r="AH22" i="209"/>
  <c r="AG22" i="209"/>
  <c r="AF22" i="209"/>
  <c r="AE22" i="209"/>
  <c r="AD22" i="209"/>
  <c r="AC22" i="209"/>
  <c r="AB22" i="209"/>
  <c r="Z22" i="209"/>
  <c r="Y22" i="209"/>
  <c r="X22" i="209"/>
  <c r="W22" i="209"/>
  <c r="V22" i="209"/>
  <c r="T22" i="209"/>
  <c r="S22" i="209"/>
  <c r="Q22" i="209"/>
  <c r="P22" i="209"/>
  <c r="O22" i="209"/>
  <c r="N22" i="209"/>
  <c r="M22" i="209"/>
  <c r="L22" i="209"/>
  <c r="K22" i="209"/>
  <c r="J22" i="209"/>
  <c r="I22" i="209"/>
  <c r="H22" i="209"/>
  <c r="G22" i="209"/>
  <c r="BF21" i="209"/>
  <c r="BE21" i="209"/>
  <c r="BD21" i="209"/>
  <c r="BC21" i="209"/>
  <c r="BB21" i="209"/>
  <c r="BA21" i="209"/>
  <c r="AZ21" i="209"/>
  <c r="AY21" i="209"/>
  <c r="AX21" i="209"/>
  <c r="AW21" i="209"/>
  <c r="AV21" i="209"/>
  <c r="AU21" i="209"/>
  <c r="AT21" i="209"/>
  <c r="AS21" i="209"/>
  <c r="AR21" i="209"/>
  <c r="AQ21" i="209"/>
  <c r="AP21" i="209"/>
  <c r="AO21" i="209"/>
  <c r="AN21" i="209"/>
  <c r="AM21" i="209"/>
  <c r="AL21" i="209"/>
  <c r="AK21" i="209"/>
  <c r="AJ21" i="209"/>
  <c r="AI21" i="209"/>
  <c r="AH21" i="209"/>
  <c r="AG21" i="209"/>
  <c r="AF21" i="209"/>
  <c r="AE21" i="209"/>
  <c r="AD21" i="209"/>
  <c r="AC21" i="209"/>
  <c r="AB21" i="209"/>
  <c r="Z21" i="209"/>
  <c r="Y21" i="209"/>
  <c r="X21" i="209"/>
  <c r="W21" i="209"/>
  <c r="V21" i="209"/>
  <c r="U21" i="209"/>
  <c r="S21" i="209"/>
  <c r="Q21" i="209"/>
  <c r="P21" i="209"/>
  <c r="O21" i="209"/>
  <c r="N21" i="209"/>
  <c r="M21" i="209"/>
  <c r="L21" i="209"/>
  <c r="K21" i="209"/>
  <c r="J21" i="209"/>
  <c r="I21" i="209"/>
  <c r="H21" i="209"/>
  <c r="G21" i="209"/>
  <c r="BF20" i="209"/>
  <c r="BE20" i="209"/>
  <c r="BD20" i="209"/>
  <c r="BC20" i="209"/>
  <c r="BB20" i="209"/>
  <c r="BA20" i="209"/>
  <c r="AZ20" i="209"/>
  <c r="AY20" i="209"/>
  <c r="AX20" i="209"/>
  <c r="AW20" i="209"/>
  <c r="AV20" i="209"/>
  <c r="AU20" i="209"/>
  <c r="AT20" i="209"/>
  <c r="AS20" i="209"/>
  <c r="AR20" i="209"/>
  <c r="AQ20" i="209"/>
  <c r="AP20" i="209"/>
  <c r="AO20" i="209"/>
  <c r="AN20" i="209"/>
  <c r="AM20" i="209"/>
  <c r="AL20" i="209"/>
  <c r="AK20" i="209"/>
  <c r="AJ20" i="209"/>
  <c r="AI20" i="209"/>
  <c r="AH20" i="209"/>
  <c r="AG20" i="209"/>
  <c r="AF20" i="209"/>
  <c r="AE20" i="209"/>
  <c r="AD20" i="209"/>
  <c r="AC20" i="209"/>
  <c r="AB20" i="209"/>
  <c r="Z20" i="209"/>
  <c r="Y20" i="209"/>
  <c r="X20" i="209"/>
  <c r="W20" i="209"/>
  <c r="V20" i="209"/>
  <c r="U20" i="209"/>
  <c r="T20" i="209"/>
  <c r="Q20" i="209"/>
  <c r="P20" i="209"/>
  <c r="O20" i="209"/>
  <c r="N20" i="209"/>
  <c r="M20" i="209"/>
  <c r="L20" i="209"/>
  <c r="K20" i="209"/>
  <c r="J20" i="209"/>
  <c r="I20" i="209"/>
  <c r="H20" i="209"/>
  <c r="G20" i="209"/>
  <c r="BF18" i="209"/>
  <c r="BE18" i="209"/>
  <c r="BD18" i="209"/>
  <c r="BC18" i="209"/>
  <c r="BB18" i="209"/>
  <c r="BA18" i="209"/>
  <c r="AZ18" i="209"/>
  <c r="AY18" i="209"/>
  <c r="AX18" i="209"/>
  <c r="AW18" i="209"/>
  <c r="AV18" i="209"/>
  <c r="AU18" i="209"/>
  <c r="AT18" i="209"/>
  <c r="AS18" i="209"/>
  <c r="AR18" i="209"/>
  <c r="AQ18" i="209"/>
  <c r="AP18" i="209"/>
  <c r="AO18" i="209"/>
  <c r="AN18" i="209"/>
  <c r="AM18" i="209"/>
  <c r="AL18" i="209"/>
  <c r="AK18" i="209"/>
  <c r="AJ18" i="209"/>
  <c r="AI18" i="209"/>
  <c r="AH18" i="209"/>
  <c r="AG18" i="209"/>
  <c r="AF18" i="209"/>
  <c r="AE18" i="209"/>
  <c r="AD18" i="209"/>
  <c r="AC18" i="209"/>
  <c r="AB18" i="209"/>
  <c r="Z18" i="209"/>
  <c r="Y18" i="209"/>
  <c r="X18" i="209"/>
  <c r="W18" i="209"/>
  <c r="V18" i="209"/>
  <c r="U18" i="209"/>
  <c r="T18" i="209"/>
  <c r="S18" i="209"/>
  <c r="P18" i="209"/>
  <c r="O18" i="209"/>
  <c r="N18" i="209"/>
  <c r="M18" i="209"/>
  <c r="L18" i="209"/>
  <c r="K18" i="209"/>
  <c r="J18" i="209"/>
  <c r="I18" i="209"/>
  <c r="H18" i="209"/>
  <c r="G18" i="209"/>
  <c r="BF17" i="209"/>
  <c r="BE17" i="209"/>
  <c r="BD17" i="209"/>
  <c r="BC17" i="209"/>
  <c r="BB17" i="209"/>
  <c r="BA17" i="209"/>
  <c r="AZ17" i="209"/>
  <c r="AY17" i="209"/>
  <c r="AX17" i="209"/>
  <c r="AW17" i="209"/>
  <c r="AV17" i="209"/>
  <c r="AU17" i="209"/>
  <c r="AT17" i="209"/>
  <c r="AS17" i="209"/>
  <c r="AR17" i="209"/>
  <c r="AQ17" i="209"/>
  <c r="AP17" i="209"/>
  <c r="AO17" i="209"/>
  <c r="AN17" i="209"/>
  <c r="AM17" i="209"/>
  <c r="AL17" i="209"/>
  <c r="AK17" i="209"/>
  <c r="AJ17" i="209"/>
  <c r="AI17" i="209"/>
  <c r="AH17" i="209"/>
  <c r="AG17" i="209"/>
  <c r="AF17" i="209"/>
  <c r="AE17" i="209"/>
  <c r="AD17" i="209"/>
  <c r="AC17" i="209"/>
  <c r="AB17" i="209"/>
  <c r="Z17" i="209"/>
  <c r="Y17" i="209"/>
  <c r="X17" i="209"/>
  <c r="W17" i="209"/>
  <c r="V17" i="209"/>
  <c r="U17" i="209"/>
  <c r="T17" i="209"/>
  <c r="S17" i="209"/>
  <c r="Q17" i="209"/>
  <c r="O17" i="209"/>
  <c r="N17" i="209"/>
  <c r="M17" i="209"/>
  <c r="L17" i="209"/>
  <c r="K17" i="209"/>
  <c r="J17" i="209"/>
  <c r="I17" i="209"/>
  <c r="H17" i="209"/>
  <c r="G17" i="209"/>
  <c r="BF16" i="209"/>
  <c r="BE16" i="209"/>
  <c r="BD16" i="209"/>
  <c r="BC16" i="209"/>
  <c r="BB16" i="209"/>
  <c r="BA16" i="209"/>
  <c r="AZ16" i="209"/>
  <c r="AY16" i="209"/>
  <c r="AX16" i="209"/>
  <c r="AW16" i="209"/>
  <c r="AV16" i="209"/>
  <c r="AU16" i="209"/>
  <c r="AT16" i="209"/>
  <c r="AS16" i="209"/>
  <c r="AR16" i="209"/>
  <c r="AQ16" i="209"/>
  <c r="AP16" i="209"/>
  <c r="AO16" i="209"/>
  <c r="AN16" i="209"/>
  <c r="AM16" i="209"/>
  <c r="AL16" i="209"/>
  <c r="AK16" i="209"/>
  <c r="AJ16" i="209"/>
  <c r="AI16" i="209"/>
  <c r="AH16" i="209"/>
  <c r="AG16" i="209"/>
  <c r="AF16" i="209"/>
  <c r="AE16" i="209"/>
  <c r="AD16" i="209"/>
  <c r="AC16" i="209"/>
  <c r="AB16" i="209"/>
  <c r="Z16" i="209"/>
  <c r="Y16" i="209"/>
  <c r="X16" i="209"/>
  <c r="W16" i="209"/>
  <c r="V16" i="209"/>
  <c r="U16" i="209"/>
  <c r="T16" i="209"/>
  <c r="S16" i="209"/>
  <c r="Q16" i="209"/>
  <c r="P16" i="209"/>
  <c r="N16" i="209"/>
  <c r="M16" i="209"/>
  <c r="L16" i="209"/>
  <c r="K16" i="209"/>
  <c r="J16" i="209"/>
  <c r="I16" i="209"/>
  <c r="H16" i="209"/>
  <c r="G16" i="209"/>
  <c r="BF15" i="209"/>
  <c r="BE15" i="209"/>
  <c r="BD15" i="209"/>
  <c r="BC15" i="209"/>
  <c r="BB15" i="209"/>
  <c r="BA15" i="209"/>
  <c r="AZ15" i="209"/>
  <c r="AY15" i="209"/>
  <c r="AX15" i="209"/>
  <c r="AW15" i="209"/>
  <c r="AV15" i="209"/>
  <c r="AU15" i="209"/>
  <c r="AT15" i="209"/>
  <c r="AS15" i="209"/>
  <c r="AR15" i="209"/>
  <c r="AQ15" i="209"/>
  <c r="AP15" i="209"/>
  <c r="AO15" i="209"/>
  <c r="AN15" i="209"/>
  <c r="AM15" i="209"/>
  <c r="AL15" i="209"/>
  <c r="AK15" i="209"/>
  <c r="AJ15" i="209"/>
  <c r="AI15" i="209"/>
  <c r="AH15" i="209"/>
  <c r="AG15" i="209"/>
  <c r="AF15" i="209"/>
  <c r="AE15" i="209"/>
  <c r="AD15" i="209"/>
  <c r="AC15" i="209"/>
  <c r="AB15" i="209"/>
  <c r="Z15" i="209"/>
  <c r="Y15" i="209"/>
  <c r="X15" i="209"/>
  <c r="W15" i="209"/>
  <c r="V15" i="209"/>
  <c r="U15" i="209"/>
  <c r="T15" i="209"/>
  <c r="S15" i="209"/>
  <c r="Q15" i="209"/>
  <c r="P15" i="209"/>
  <c r="O15" i="209"/>
  <c r="M15" i="209"/>
  <c r="L15" i="209"/>
  <c r="K15" i="209"/>
  <c r="J15" i="209"/>
  <c r="I15" i="209"/>
  <c r="H15" i="209"/>
  <c r="G15" i="209"/>
  <c r="BF14" i="209"/>
  <c r="BE14" i="209"/>
  <c r="BD14" i="209"/>
  <c r="BC14" i="209"/>
  <c r="BB14" i="209"/>
  <c r="BA14" i="209"/>
  <c r="AZ14" i="209"/>
  <c r="AY14" i="209"/>
  <c r="AX14" i="209"/>
  <c r="AW14" i="209"/>
  <c r="AV14" i="209"/>
  <c r="AU14" i="209"/>
  <c r="AT14" i="209"/>
  <c r="AS14" i="209"/>
  <c r="AR14" i="209"/>
  <c r="AQ14" i="209"/>
  <c r="AP14" i="209"/>
  <c r="AO14" i="209"/>
  <c r="AN14" i="209"/>
  <c r="AM14" i="209"/>
  <c r="AL14" i="209"/>
  <c r="AK14" i="209"/>
  <c r="AJ14" i="209"/>
  <c r="AI14" i="209"/>
  <c r="AH14" i="209"/>
  <c r="AG14" i="209"/>
  <c r="AF14" i="209"/>
  <c r="AE14" i="209"/>
  <c r="AD14" i="209"/>
  <c r="AC14" i="209"/>
  <c r="AB14" i="209"/>
  <c r="Z14" i="209"/>
  <c r="Y14" i="209"/>
  <c r="X14" i="209"/>
  <c r="W14" i="209"/>
  <c r="V14" i="209"/>
  <c r="U14" i="209"/>
  <c r="T14" i="209"/>
  <c r="S14" i="209"/>
  <c r="Q14" i="209"/>
  <c r="P14" i="209"/>
  <c r="O14" i="209"/>
  <c r="N14" i="209"/>
  <c r="L14" i="209"/>
  <c r="K14" i="209"/>
  <c r="J14" i="209"/>
  <c r="I14" i="209"/>
  <c r="H14" i="209"/>
  <c r="G14" i="209"/>
  <c r="BF13" i="209"/>
  <c r="BE13" i="209"/>
  <c r="BD13" i="209"/>
  <c r="BC13" i="209"/>
  <c r="BB13" i="209"/>
  <c r="BA13" i="209"/>
  <c r="AZ13" i="209"/>
  <c r="AY13" i="209"/>
  <c r="AX13" i="209"/>
  <c r="AW13" i="209"/>
  <c r="AV13" i="209"/>
  <c r="AU13" i="209"/>
  <c r="AT13" i="209"/>
  <c r="AS13" i="209"/>
  <c r="AR13" i="209"/>
  <c r="AQ13" i="209"/>
  <c r="AP13" i="209"/>
  <c r="AO13" i="209"/>
  <c r="AN13" i="209"/>
  <c r="AM13" i="209"/>
  <c r="AL13" i="209"/>
  <c r="AK13" i="209"/>
  <c r="AJ13" i="209"/>
  <c r="AI13" i="209"/>
  <c r="AH13" i="209"/>
  <c r="AG13" i="209"/>
  <c r="AF13" i="209"/>
  <c r="AE13" i="209"/>
  <c r="AD13" i="209"/>
  <c r="AC13" i="209"/>
  <c r="AB13" i="209"/>
  <c r="Z13" i="209"/>
  <c r="Y13" i="209"/>
  <c r="X13" i="209"/>
  <c r="W13" i="209"/>
  <c r="V13" i="209"/>
  <c r="U13" i="209"/>
  <c r="T13" i="209"/>
  <c r="S13" i="209"/>
  <c r="Q13" i="209"/>
  <c r="P13" i="209"/>
  <c r="O13" i="209"/>
  <c r="N13" i="209"/>
  <c r="M13" i="209"/>
  <c r="K13" i="209"/>
  <c r="J13" i="209"/>
  <c r="I13" i="209"/>
  <c r="H13" i="209"/>
  <c r="G13" i="209"/>
  <c r="BF12" i="209"/>
  <c r="BE12" i="209"/>
  <c r="BD12" i="209"/>
  <c r="BC12" i="209"/>
  <c r="BB12" i="209"/>
  <c r="BA12" i="209"/>
  <c r="AZ12" i="209"/>
  <c r="AY12" i="209"/>
  <c r="AX12" i="209"/>
  <c r="AW12" i="209"/>
  <c r="AV12" i="209"/>
  <c r="AU12" i="209"/>
  <c r="AT12" i="209"/>
  <c r="AS12" i="209"/>
  <c r="AR12" i="209"/>
  <c r="AQ12" i="209"/>
  <c r="AP12" i="209"/>
  <c r="AO12" i="209"/>
  <c r="AN12" i="209"/>
  <c r="AM12" i="209"/>
  <c r="AL12" i="209"/>
  <c r="AK12" i="209"/>
  <c r="AJ12" i="209"/>
  <c r="AI12" i="209"/>
  <c r="AH12" i="209"/>
  <c r="AG12" i="209"/>
  <c r="AF12" i="209"/>
  <c r="AE12" i="209"/>
  <c r="AD12" i="209"/>
  <c r="AC12" i="209"/>
  <c r="AB12" i="209"/>
  <c r="Z12" i="209"/>
  <c r="Y12" i="209"/>
  <c r="X12" i="209"/>
  <c r="W12" i="209"/>
  <c r="V12" i="209"/>
  <c r="U12" i="209"/>
  <c r="T12" i="209"/>
  <c r="S12" i="209"/>
  <c r="Q12" i="209"/>
  <c r="P12" i="209"/>
  <c r="O12" i="209"/>
  <c r="N12" i="209"/>
  <c r="M12" i="209"/>
  <c r="L12" i="209"/>
  <c r="J12" i="209"/>
  <c r="I12" i="209"/>
  <c r="H12" i="209"/>
  <c r="G12" i="209"/>
  <c r="BF11" i="209"/>
  <c r="BE11" i="209"/>
  <c r="BD11" i="209"/>
  <c r="BC11" i="209"/>
  <c r="BB11" i="209"/>
  <c r="BA11" i="209"/>
  <c r="AZ11" i="209"/>
  <c r="AY11" i="209"/>
  <c r="AX11" i="209"/>
  <c r="AW11" i="209"/>
  <c r="AV11" i="209"/>
  <c r="AU11" i="209"/>
  <c r="AT11" i="209"/>
  <c r="AS11" i="209"/>
  <c r="AR11" i="209"/>
  <c r="AQ11" i="209"/>
  <c r="AP11" i="209"/>
  <c r="AO11" i="209"/>
  <c r="AN11" i="209"/>
  <c r="AM11" i="209"/>
  <c r="AL11" i="209"/>
  <c r="AK11" i="209"/>
  <c r="AJ11" i="209"/>
  <c r="AI11" i="209"/>
  <c r="AH11" i="209"/>
  <c r="AG11" i="209"/>
  <c r="AF11" i="209"/>
  <c r="AE11" i="209"/>
  <c r="AD11" i="209"/>
  <c r="AC11" i="209"/>
  <c r="AB11" i="209"/>
  <c r="Z11" i="209"/>
  <c r="Y11" i="209"/>
  <c r="X11" i="209"/>
  <c r="W11" i="209"/>
  <c r="V11" i="209"/>
  <c r="U11" i="209"/>
  <c r="T11" i="209"/>
  <c r="S11" i="209"/>
  <c r="Q11" i="209"/>
  <c r="P11" i="209"/>
  <c r="O11" i="209"/>
  <c r="N11" i="209"/>
  <c r="M11" i="209"/>
  <c r="L11" i="209"/>
  <c r="K11" i="209"/>
  <c r="I11" i="209"/>
  <c r="H11" i="209"/>
  <c r="G11" i="209"/>
  <c r="BF10" i="209"/>
  <c r="BE10" i="209"/>
  <c r="BD10" i="209"/>
  <c r="BC10" i="209"/>
  <c r="BB10" i="209"/>
  <c r="BA10" i="209"/>
  <c r="AZ10" i="209"/>
  <c r="AY10" i="209"/>
  <c r="AX10" i="209"/>
  <c r="AW10" i="209"/>
  <c r="AV10" i="209"/>
  <c r="AU10" i="209"/>
  <c r="AT10" i="209"/>
  <c r="AS10" i="209"/>
  <c r="AR10" i="209"/>
  <c r="AQ10" i="209"/>
  <c r="AP10" i="209"/>
  <c r="AO10" i="209"/>
  <c r="AN10" i="209"/>
  <c r="AM10" i="209"/>
  <c r="AL10" i="209"/>
  <c r="AK10" i="209"/>
  <c r="AJ10" i="209"/>
  <c r="AI10" i="209"/>
  <c r="AH10" i="209"/>
  <c r="AG10" i="209"/>
  <c r="AF10" i="209"/>
  <c r="AE10" i="209"/>
  <c r="AD10" i="209"/>
  <c r="AC10" i="209"/>
  <c r="AB10" i="209"/>
  <c r="Z10" i="209"/>
  <c r="Y10" i="209"/>
  <c r="X10" i="209"/>
  <c r="W10" i="209"/>
  <c r="V10" i="209"/>
  <c r="U10" i="209"/>
  <c r="T10" i="209"/>
  <c r="S10" i="209"/>
  <c r="Q10" i="209"/>
  <c r="P10" i="209"/>
  <c r="O10" i="209"/>
  <c r="N10" i="209"/>
  <c r="M10" i="209"/>
  <c r="L10" i="209"/>
  <c r="K10" i="209"/>
  <c r="J10" i="209"/>
  <c r="H10" i="209"/>
  <c r="G10" i="209"/>
  <c r="BF9" i="209"/>
  <c r="BE9" i="209"/>
  <c r="BD9" i="209"/>
  <c r="BC9" i="209"/>
  <c r="BB9" i="209"/>
  <c r="BA9" i="209"/>
  <c r="AZ9" i="209"/>
  <c r="AY9" i="209"/>
  <c r="AX9" i="209"/>
  <c r="AW9" i="209"/>
  <c r="AV9" i="209"/>
  <c r="AU9" i="209"/>
  <c r="AT9" i="209"/>
  <c r="AS9" i="209"/>
  <c r="AR9" i="209"/>
  <c r="AQ9" i="209"/>
  <c r="AP9" i="209"/>
  <c r="AO9" i="209"/>
  <c r="AN9" i="209"/>
  <c r="AM9" i="209"/>
  <c r="AL9" i="209"/>
  <c r="AK9" i="209"/>
  <c r="AJ9" i="209"/>
  <c r="AI9" i="209"/>
  <c r="AH9" i="209"/>
  <c r="AG9" i="209"/>
  <c r="AF9" i="209"/>
  <c r="AE9" i="209"/>
  <c r="AD9" i="209"/>
  <c r="AC9" i="209"/>
  <c r="AB9" i="209"/>
  <c r="Z9" i="209"/>
  <c r="Y9" i="209"/>
  <c r="X9" i="209"/>
  <c r="W9" i="209"/>
  <c r="V9" i="209"/>
  <c r="U9" i="209"/>
  <c r="T9" i="209"/>
  <c r="S9" i="209"/>
  <c r="Q9" i="209"/>
  <c r="P9" i="209"/>
  <c r="O9" i="209"/>
  <c r="N9" i="209"/>
  <c r="M9" i="209"/>
  <c r="L9" i="209"/>
  <c r="K9" i="209"/>
  <c r="J9" i="209"/>
  <c r="I9" i="209"/>
  <c r="G9" i="209"/>
  <c r="BF8" i="209"/>
  <c r="BE8" i="209"/>
  <c r="BD8" i="209"/>
  <c r="BC8" i="209"/>
  <c r="BB8" i="209"/>
  <c r="BA8" i="209"/>
  <c r="AZ8" i="209"/>
  <c r="AY8" i="209"/>
  <c r="AX8" i="209"/>
  <c r="AW8" i="209"/>
  <c r="AV8" i="209"/>
  <c r="AU8" i="209"/>
  <c r="AT8" i="209"/>
  <c r="AS8" i="209"/>
  <c r="AR8" i="209"/>
  <c r="AQ8" i="209"/>
  <c r="AP8" i="209"/>
  <c r="AO8" i="209"/>
  <c r="AN8" i="209"/>
  <c r="AM8" i="209"/>
  <c r="AL8" i="209"/>
  <c r="AK8" i="209"/>
  <c r="AJ8" i="209"/>
  <c r="AI8" i="209"/>
  <c r="AH8" i="209"/>
  <c r="AG8" i="209"/>
  <c r="AF8" i="209"/>
  <c r="AE8" i="209"/>
  <c r="AD8" i="209"/>
  <c r="AC8" i="209"/>
  <c r="AB8" i="209"/>
  <c r="Z8" i="209"/>
  <c r="Y8" i="209"/>
  <c r="X8" i="209"/>
  <c r="W8" i="209"/>
  <c r="V8" i="209"/>
  <c r="U8" i="209"/>
  <c r="T8" i="209"/>
  <c r="S8" i="209"/>
  <c r="Q8" i="209"/>
  <c r="P8" i="209"/>
  <c r="O8" i="209"/>
  <c r="N8" i="209"/>
  <c r="M8" i="209"/>
  <c r="L8" i="209"/>
  <c r="K8" i="209"/>
  <c r="J8" i="209"/>
  <c r="I8" i="209"/>
  <c r="H8" i="209"/>
  <c r="D16" i="209"/>
  <c r="BF4" i="209"/>
  <c r="BE4" i="209"/>
  <c r="BD4" i="209"/>
  <c r="BC4" i="209"/>
  <c r="BB4" i="209"/>
  <c r="BA4" i="209"/>
  <c r="AZ4" i="209"/>
  <c r="AY4" i="209"/>
  <c r="AX4" i="209"/>
  <c r="AW4" i="209"/>
  <c r="AV4" i="209"/>
  <c r="AU4" i="209"/>
  <c r="AT4" i="209"/>
  <c r="AS4" i="209"/>
  <c r="AR4" i="209"/>
  <c r="AQ4" i="209"/>
  <c r="AP4" i="209"/>
  <c r="AO4" i="209"/>
  <c r="AN4" i="209"/>
  <c r="AM4" i="209"/>
  <c r="AL4" i="209"/>
  <c r="AK4" i="209"/>
  <c r="AJ4" i="209"/>
  <c r="AI4" i="209"/>
  <c r="AH4" i="209"/>
  <c r="AG4" i="209"/>
  <c r="AF4" i="209"/>
  <c r="AE4" i="209"/>
  <c r="AD4" i="209"/>
  <c r="AC4" i="209"/>
  <c r="AB4" i="209"/>
  <c r="AA4" i="209"/>
  <c r="Z4" i="209"/>
  <c r="Y4" i="209"/>
  <c r="X4" i="209"/>
  <c r="W4" i="209"/>
  <c r="V4" i="209"/>
  <c r="U4" i="209"/>
  <c r="T4" i="209"/>
  <c r="S4" i="209"/>
  <c r="R4" i="209"/>
  <c r="Q4" i="209"/>
  <c r="P4" i="209"/>
  <c r="O4" i="209"/>
  <c r="N4" i="209"/>
  <c r="M4" i="209"/>
  <c r="L4" i="209"/>
  <c r="K4" i="209"/>
  <c r="J4" i="209"/>
  <c r="I4" i="209"/>
  <c r="H4" i="209"/>
  <c r="G4" i="209"/>
  <c r="F4" i="209"/>
  <c r="E4" i="209"/>
  <c r="BE59" i="208"/>
  <c r="BD59" i="208"/>
  <c r="BC59" i="208"/>
  <c r="BB59" i="208"/>
  <c r="BA59" i="208"/>
  <c r="AZ59" i="208"/>
  <c r="AY59" i="208"/>
  <c r="AX59" i="208"/>
  <c r="AW59" i="208"/>
  <c r="AV59" i="208"/>
  <c r="AU59" i="208"/>
  <c r="AT59" i="208"/>
  <c r="AS59" i="208"/>
  <c r="AR59" i="208"/>
  <c r="AQ59" i="208"/>
  <c r="AP59" i="208"/>
  <c r="AO59" i="208"/>
  <c r="AN59" i="208"/>
  <c r="AM59" i="208"/>
  <c r="AL59" i="208"/>
  <c r="AK59" i="208"/>
  <c r="AJ59" i="208"/>
  <c r="AI59" i="208"/>
  <c r="AH59" i="208"/>
  <c r="AG59" i="208"/>
  <c r="AF59" i="208"/>
  <c r="AE59" i="208"/>
  <c r="AD59" i="208"/>
  <c r="AC59" i="208"/>
  <c r="AB59" i="208"/>
  <c r="Z59" i="208"/>
  <c r="Y59" i="208"/>
  <c r="X59" i="208"/>
  <c r="W59" i="208"/>
  <c r="V59" i="208"/>
  <c r="U59" i="208"/>
  <c r="T59" i="208"/>
  <c r="S59" i="208"/>
  <c r="Q59" i="208"/>
  <c r="P59" i="208"/>
  <c r="O59" i="208"/>
  <c r="N59" i="208"/>
  <c r="M59" i="208"/>
  <c r="L59" i="208"/>
  <c r="K59" i="208"/>
  <c r="J59" i="208"/>
  <c r="I59" i="208"/>
  <c r="H59" i="208"/>
  <c r="G59" i="208"/>
  <c r="BF58" i="208"/>
  <c r="BD58" i="208"/>
  <c r="BC58" i="208"/>
  <c r="BB58" i="208"/>
  <c r="BA58" i="208"/>
  <c r="AZ58" i="208"/>
  <c r="AY58" i="208"/>
  <c r="AX58" i="208"/>
  <c r="AW58" i="208"/>
  <c r="AV58" i="208"/>
  <c r="AU58" i="208"/>
  <c r="AT58" i="208"/>
  <c r="AS58" i="208"/>
  <c r="AR58" i="208"/>
  <c r="AQ58" i="208"/>
  <c r="AP58" i="208"/>
  <c r="AO58" i="208"/>
  <c r="AN58" i="208"/>
  <c r="AM58" i="208"/>
  <c r="AL58" i="208"/>
  <c r="AK58" i="208"/>
  <c r="AJ58" i="208"/>
  <c r="AI58" i="208"/>
  <c r="AH58" i="208"/>
  <c r="AG58" i="208"/>
  <c r="AF58" i="208"/>
  <c r="AE58" i="208"/>
  <c r="AD58" i="208"/>
  <c r="AC58" i="208"/>
  <c r="AB58" i="208"/>
  <c r="Z58" i="208"/>
  <c r="Y58" i="208"/>
  <c r="X58" i="208"/>
  <c r="W58" i="208"/>
  <c r="V58" i="208"/>
  <c r="U58" i="208"/>
  <c r="T58" i="208"/>
  <c r="S58" i="208"/>
  <c r="Q58" i="208"/>
  <c r="P58" i="208"/>
  <c r="O58" i="208"/>
  <c r="N58" i="208"/>
  <c r="M58" i="208"/>
  <c r="L58" i="208"/>
  <c r="K58" i="208"/>
  <c r="J58" i="208"/>
  <c r="I58" i="208"/>
  <c r="H58" i="208"/>
  <c r="G58" i="208"/>
  <c r="BF57" i="208"/>
  <c r="BE57" i="208"/>
  <c r="BC57" i="208"/>
  <c r="BB57" i="208"/>
  <c r="BA57" i="208"/>
  <c r="AZ57" i="208"/>
  <c r="AY57" i="208"/>
  <c r="AX57" i="208"/>
  <c r="AW57" i="208"/>
  <c r="AV57" i="208"/>
  <c r="AU57" i="208"/>
  <c r="AT57" i="208"/>
  <c r="AS57" i="208"/>
  <c r="AR57" i="208"/>
  <c r="AQ57" i="208"/>
  <c r="AP57" i="208"/>
  <c r="AO57" i="208"/>
  <c r="AN57" i="208"/>
  <c r="AM57" i="208"/>
  <c r="AL57" i="208"/>
  <c r="AK57" i="208"/>
  <c r="AJ57" i="208"/>
  <c r="AI57" i="208"/>
  <c r="AH57" i="208"/>
  <c r="AG57" i="208"/>
  <c r="AF57" i="208"/>
  <c r="AE57" i="208"/>
  <c r="AD57" i="208"/>
  <c r="AC57" i="208"/>
  <c r="AB57" i="208"/>
  <c r="Z57" i="208"/>
  <c r="Y57" i="208"/>
  <c r="X57" i="208"/>
  <c r="W57" i="208"/>
  <c r="V57" i="208"/>
  <c r="U57" i="208"/>
  <c r="T57" i="208"/>
  <c r="S57" i="208"/>
  <c r="Q57" i="208"/>
  <c r="P57" i="208"/>
  <c r="O57" i="208"/>
  <c r="N57" i="208"/>
  <c r="M57" i="208"/>
  <c r="L57" i="208"/>
  <c r="K57" i="208"/>
  <c r="J57" i="208"/>
  <c r="I57" i="208"/>
  <c r="H57" i="208"/>
  <c r="G57" i="208"/>
  <c r="BF56" i="208"/>
  <c r="BE56" i="208"/>
  <c r="BD56" i="208"/>
  <c r="BB56" i="208"/>
  <c r="BA56" i="208"/>
  <c r="AZ56" i="208"/>
  <c r="AY56" i="208"/>
  <c r="AX56" i="208"/>
  <c r="AW56" i="208"/>
  <c r="AV56" i="208"/>
  <c r="AU56" i="208"/>
  <c r="AT56" i="208"/>
  <c r="AS56" i="208"/>
  <c r="AR56" i="208"/>
  <c r="AQ56" i="208"/>
  <c r="AP56" i="208"/>
  <c r="AO56" i="208"/>
  <c r="AN56" i="208"/>
  <c r="AM56" i="208"/>
  <c r="AL56" i="208"/>
  <c r="AK56" i="208"/>
  <c r="AJ56" i="208"/>
  <c r="AI56" i="208"/>
  <c r="AH56" i="208"/>
  <c r="AG56" i="208"/>
  <c r="AF56" i="208"/>
  <c r="AE56" i="208"/>
  <c r="AD56" i="208"/>
  <c r="AC56" i="208"/>
  <c r="AB56" i="208"/>
  <c r="Z56" i="208"/>
  <c r="Y56" i="208"/>
  <c r="X56" i="208"/>
  <c r="W56" i="208"/>
  <c r="V56" i="208"/>
  <c r="U56" i="208"/>
  <c r="T56" i="208"/>
  <c r="S56" i="208"/>
  <c r="Q56" i="208"/>
  <c r="P56" i="208"/>
  <c r="O56" i="208"/>
  <c r="N56" i="208"/>
  <c r="M56" i="208"/>
  <c r="L56" i="208"/>
  <c r="K56" i="208"/>
  <c r="J56" i="208"/>
  <c r="I56" i="208"/>
  <c r="H56" i="208"/>
  <c r="G56" i="208"/>
  <c r="BF55" i="208"/>
  <c r="BE55" i="208"/>
  <c r="BD55" i="208"/>
  <c r="BC55" i="208"/>
  <c r="BA55" i="208"/>
  <c r="AZ55" i="208"/>
  <c r="AY55" i="208"/>
  <c r="AX55" i="208"/>
  <c r="AW55" i="208"/>
  <c r="AV55" i="208"/>
  <c r="AU55" i="208"/>
  <c r="AT55" i="208"/>
  <c r="AS55" i="208"/>
  <c r="AR55" i="208"/>
  <c r="AQ55" i="208"/>
  <c r="AP55" i="208"/>
  <c r="AO55" i="208"/>
  <c r="AN55" i="208"/>
  <c r="AM55" i="208"/>
  <c r="AL55" i="208"/>
  <c r="AK55" i="208"/>
  <c r="AJ55" i="208"/>
  <c r="AI55" i="208"/>
  <c r="AH55" i="208"/>
  <c r="AG55" i="208"/>
  <c r="AF55" i="208"/>
  <c r="AE55" i="208"/>
  <c r="AD55" i="208"/>
  <c r="AC55" i="208"/>
  <c r="AB55" i="208"/>
  <c r="Z55" i="208"/>
  <c r="Y55" i="208"/>
  <c r="X55" i="208"/>
  <c r="W55" i="208"/>
  <c r="V55" i="208"/>
  <c r="U55" i="208"/>
  <c r="T55" i="208"/>
  <c r="S55" i="208"/>
  <c r="Q55" i="208"/>
  <c r="P55" i="208"/>
  <c r="O55" i="208"/>
  <c r="N55" i="208"/>
  <c r="M55" i="208"/>
  <c r="L55" i="208"/>
  <c r="K55" i="208"/>
  <c r="J55" i="208"/>
  <c r="I55" i="208"/>
  <c r="H55" i="208"/>
  <c r="G55" i="208"/>
  <c r="BF54" i="208"/>
  <c r="BE54" i="208"/>
  <c r="BD54" i="208"/>
  <c r="BC54" i="208"/>
  <c r="BB54" i="208"/>
  <c r="AZ54" i="208"/>
  <c r="AY54" i="208"/>
  <c r="AX54" i="208"/>
  <c r="AW54" i="208"/>
  <c r="AV54" i="208"/>
  <c r="AU54" i="208"/>
  <c r="AT54" i="208"/>
  <c r="AS54" i="208"/>
  <c r="AR54" i="208"/>
  <c r="AQ54" i="208"/>
  <c r="AP54" i="208"/>
  <c r="AO54" i="208"/>
  <c r="AN54" i="208"/>
  <c r="AM54" i="208"/>
  <c r="AL54" i="208"/>
  <c r="AK54" i="208"/>
  <c r="AJ54" i="208"/>
  <c r="AI54" i="208"/>
  <c r="AH54" i="208"/>
  <c r="AG54" i="208"/>
  <c r="AF54" i="208"/>
  <c r="AE54" i="208"/>
  <c r="AD54" i="208"/>
  <c r="AC54" i="208"/>
  <c r="AB54" i="208"/>
  <c r="Z54" i="208"/>
  <c r="Y54" i="208"/>
  <c r="X54" i="208"/>
  <c r="W54" i="208"/>
  <c r="V54" i="208"/>
  <c r="U54" i="208"/>
  <c r="T54" i="208"/>
  <c r="S54" i="208"/>
  <c r="Q54" i="208"/>
  <c r="P54" i="208"/>
  <c r="O54" i="208"/>
  <c r="N54" i="208"/>
  <c r="M54" i="208"/>
  <c r="L54" i="208"/>
  <c r="K54" i="208"/>
  <c r="J54" i="208"/>
  <c r="I54" i="208"/>
  <c r="H54" i="208"/>
  <c r="G54" i="208"/>
  <c r="BF53" i="208"/>
  <c r="BE53" i="208"/>
  <c r="BD53" i="208"/>
  <c r="BC53" i="208"/>
  <c r="BB53" i="208"/>
  <c r="BA53" i="208"/>
  <c r="AY53" i="208"/>
  <c r="AX53" i="208"/>
  <c r="AW53" i="208"/>
  <c r="AV53" i="208"/>
  <c r="AU53" i="208"/>
  <c r="AT53" i="208"/>
  <c r="AS53" i="208"/>
  <c r="AR53" i="208"/>
  <c r="AQ53" i="208"/>
  <c r="AP53" i="208"/>
  <c r="AO53" i="208"/>
  <c r="AN53" i="208"/>
  <c r="AM53" i="208"/>
  <c r="AL53" i="208"/>
  <c r="AK53" i="208"/>
  <c r="AJ53" i="208"/>
  <c r="AI53" i="208"/>
  <c r="AH53" i="208"/>
  <c r="AG53" i="208"/>
  <c r="AF53" i="208"/>
  <c r="AE53" i="208"/>
  <c r="AD53" i="208"/>
  <c r="AC53" i="208"/>
  <c r="AB53" i="208"/>
  <c r="Z53" i="208"/>
  <c r="Y53" i="208"/>
  <c r="X53" i="208"/>
  <c r="W53" i="208"/>
  <c r="V53" i="208"/>
  <c r="U53" i="208"/>
  <c r="T53" i="208"/>
  <c r="S53" i="208"/>
  <c r="Q53" i="208"/>
  <c r="P53" i="208"/>
  <c r="O53" i="208"/>
  <c r="N53" i="208"/>
  <c r="M53" i="208"/>
  <c r="L53" i="208"/>
  <c r="K53" i="208"/>
  <c r="J53" i="208"/>
  <c r="I53" i="208"/>
  <c r="H53" i="208"/>
  <c r="G53" i="208"/>
  <c r="BF52" i="208"/>
  <c r="BE52" i="208"/>
  <c r="BD52" i="208"/>
  <c r="BC52" i="208"/>
  <c r="BB52" i="208"/>
  <c r="BA52" i="208"/>
  <c r="AZ52" i="208"/>
  <c r="AX52" i="208"/>
  <c r="AW52" i="208"/>
  <c r="AV52" i="208"/>
  <c r="AU52" i="208"/>
  <c r="AT52" i="208"/>
  <c r="AS52" i="208"/>
  <c r="AR52" i="208"/>
  <c r="AQ52" i="208"/>
  <c r="AP52" i="208"/>
  <c r="AO52" i="208"/>
  <c r="AN52" i="208"/>
  <c r="AM52" i="208"/>
  <c r="AL52" i="208"/>
  <c r="AK52" i="208"/>
  <c r="AJ52" i="208"/>
  <c r="AI52" i="208"/>
  <c r="AH52" i="208"/>
  <c r="AG52" i="208"/>
  <c r="AF52" i="208"/>
  <c r="AE52" i="208"/>
  <c r="AD52" i="208"/>
  <c r="AC52" i="208"/>
  <c r="AB52" i="208"/>
  <c r="Z52" i="208"/>
  <c r="Y52" i="208"/>
  <c r="X52" i="208"/>
  <c r="W52" i="208"/>
  <c r="V52" i="208"/>
  <c r="U52" i="208"/>
  <c r="T52" i="208"/>
  <c r="S52" i="208"/>
  <c r="Q52" i="208"/>
  <c r="P52" i="208"/>
  <c r="O52" i="208"/>
  <c r="N52" i="208"/>
  <c r="M52" i="208"/>
  <c r="L52" i="208"/>
  <c r="K52" i="208"/>
  <c r="J52" i="208"/>
  <c r="I52" i="208"/>
  <c r="H52" i="208"/>
  <c r="G52" i="208"/>
  <c r="BF51" i="208"/>
  <c r="BE51" i="208"/>
  <c r="BD51" i="208"/>
  <c r="BC51" i="208"/>
  <c r="BB51" i="208"/>
  <c r="BA51" i="208"/>
  <c r="AZ51" i="208"/>
  <c r="AY51" i="208"/>
  <c r="AW51" i="208"/>
  <c r="AV51" i="208"/>
  <c r="AU51" i="208"/>
  <c r="AT51" i="208"/>
  <c r="AS51" i="208"/>
  <c r="AR51" i="208"/>
  <c r="AQ51" i="208"/>
  <c r="AP51" i="208"/>
  <c r="AO51" i="208"/>
  <c r="AN51" i="208"/>
  <c r="AM51" i="208"/>
  <c r="AL51" i="208"/>
  <c r="AK51" i="208"/>
  <c r="AJ51" i="208"/>
  <c r="AI51" i="208"/>
  <c r="AH51" i="208"/>
  <c r="AG51" i="208"/>
  <c r="AF51" i="208"/>
  <c r="AE51" i="208"/>
  <c r="AD51" i="208"/>
  <c r="AC51" i="208"/>
  <c r="AB51" i="208"/>
  <c r="Z51" i="208"/>
  <c r="Y51" i="208"/>
  <c r="X51" i="208"/>
  <c r="W51" i="208"/>
  <c r="V51" i="208"/>
  <c r="U51" i="208"/>
  <c r="T51" i="208"/>
  <c r="S51" i="208"/>
  <c r="Q51" i="208"/>
  <c r="P51" i="208"/>
  <c r="O51" i="208"/>
  <c r="N51" i="208"/>
  <c r="M51" i="208"/>
  <c r="L51" i="208"/>
  <c r="K51" i="208"/>
  <c r="J51" i="208"/>
  <c r="I51" i="208"/>
  <c r="H51" i="208"/>
  <c r="G51" i="208"/>
  <c r="BF50" i="208"/>
  <c r="BE50" i="208"/>
  <c r="BD50" i="208"/>
  <c r="BC50" i="208"/>
  <c r="BB50" i="208"/>
  <c r="BA50" i="208"/>
  <c r="AZ50" i="208"/>
  <c r="AY50" i="208"/>
  <c r="AX50" i="208"/>
  <c r="AV50" i="208"/>
  <c r="AU50" i="208"/>
  <c r="AT50" i="208"/>
  <c r="AS50" i="208"/>
  <c r="AR50" i="208"/>
  <c r="AQ50" i="208"/>
  <c r="AP50" i="208"/>
  <c r="AO50" i="208"/>
  <c r="AN50" i="208"/>
  <c r="AM50" i="208"/>
  <c r="AL50" i="208"/>
  <c r="AK50" i="208"/>
  <c r="AJ50" i="208"/>
  <c r="AI50" i="208"/>
  <c r="AH50" i="208"/>
  <c r="AG50" i="208"/>
  <c r="AF50" i="208"/>
  <c r="AE50" i="208"/>
  <c r="AD50" i="208"/>
  <c r="AC50" i="208"/>
  <c r="AB50" i="208"/>
  <c r="Z50" i="208"/>
  <c r="Y50" i="208"/>
  <c r="X50" i="208"/>
  <c r="W50" i="208"/>
  <c r="V50" i="208"/>
  <c r="U50" i="208"/>
  <c r="T50" i="208"/>
  <c r="S50" i="208"/>
  <c r="Q50" i="208"/>
  <c r="P50" i="208"/>
  <c r="O50" i="208"/>
  <c r="N50" i="208"/>
  <c r="M50" i="208"/>
  <c r="L50" i="208"/>
  <c r="K50" i="208"/>
  <c r="J50" i="208"/>
  <c r="I50" i="208"/>
  <c r="H50" i="208"/>
  <c r="G50" i="208"/>
  <c r="BF49" i="208"/>
  <c r="BE49" i="208"/>
  <c r="BD49" i="208"/>
  <c r="BC49" i="208"/>
  <c r="BB49" i="208"/>
  <c r="BA49" i="208"/>
  <c r="AZ49" i="208"/>
  <c r="AY49" i="208"/>
  <c r="AX49" i="208"/>
  <c r="AW49" i="208"/>
  <c r="AU49" i="208"/>
  <c r="AT49" i="208"/>
  <c r="AS49" i="208"/>
  <c r="AR49" i="208"/>
  <c r="AQ49" i="208"/>
  <c r="AP49" i="208"/>
  <c r="AO49" i="208"/>
  <c r="AN49" i="208"/>
  <c r="AM49" i="208"/>
  <c r="AL49" i="208"/>
  <c r="AK49" i="208"/>
  <c r="AJ49" i="208"/>
  <c r="AI49" i="208"/>
  <c r="AH49" i="208"/>
  <c r="AG49" i="208"/>
  <c r="AF49" i="208"/>
  <c r="AE49" i="208"/>
  <c r="AD49" i="208"/>
  <c r="AC49" i="208"/>
  <c r="AB49" i="208"/>
  <c r="Z49" i="208"/>
  <c r="Y49" i="208"/>
  <c r="X49" i="208"/>
  <c r="W49" i="208"/>
  <c r="V49" i="208"/>
  <c r="U49" i="208"/>
  <c r="T49" i="208"/>
  <c r="S49" i="208"/>
  <c r="Q49" i="208"/>
  <c r="P49" i="208"/>
  <c r="O49" i="208"/>
  <c r="N49" i="208"/>
  <c r="M49" i="208"/>
  <c r="L49" i="208"/>
  <c r="K49" i="208"/>
  <c r="J49" i="208"/>
  <c r="I49" i="208"/>
  <c r="H49" i="208"/>
  <c r="G49" i="208"/>
  <c r="BF48" i="208"/>
  <c r="BE48" i="208"/>
  <c r="BD48" i="208"/>
  <c r="BC48" i="208"/>
  <c r="BB48" i="208"/>
  <c r="BA48" i="208"/>
  <c r="AZ48" i="208"/>
  <c r="AY48" i="208"/>
  <c r="AX48" i="208"/>
  <c r="AW48" i="208"/>
  <c r="AV48" i="208"/>
  <c r="AT48" i="208"/>
  <c r="AS48" i="208"/>
  <c r="AR48" i="208"/>
  <c r="AQ48" i="208"/>
  <c r="AP48" i="208"/>
  <c r="AO48" i="208"/>
  <c r="AN48" i="208"/>
  <c r="AM48" i="208"/>
  <c r="AL48" i="208"/>
  <c r="AK48" i="208"/>
  <c r="AJ48" i="208"/>
  <c r="AI48" i="208"/>
  <c r="AH48" i="208"/>
  <c r="AG48" i="208"/>
  <c r="AF48" i="208"/>
  <c r="AE48" i="208"/>
  <c r="AD48" i="208"/>
  <c r="AC48" i="208"/>
  <c r="AB48" i="208"/>
  <c r="Z48" i="208"/>
  <c r="Y48" i="208"/>
  <c r="X48" i="208"/>
  <c r="W48" i="208"/>
  <c r="V48" i="208"/>
  <c r="U48" i="208"/>
  <c r="T48" i="208"/>
  <c r="S48" i="208"/>
  <c r="Q48" i="208"/>
  <c r="P48" i="208"/>
  <c r="O48" i="208"/>
  <c r="N48" i="208"/>
  <c r="M48" i="208"/>
  <c r="L48" i="208"/>
  <c r="K48" i="208"/>
  <c r="J48" i="208"/>
  <c r="I48" i="208"/>
  <c r="H48" i="208"/>
  <c r="G48" i="208"/>
  <c r="BF47" i="208"/>
  <c r="BE47" i="208"/>
  <c r="BD47" i="208"/>
  <c r="BC47" i="208"/>
  <c r="BB47" i="208"/>
  <c r="BA47" i="208"/>
  <c r="AZ47" i="208"/>
  <c r="AY47" i="208"/>
  <c r="AX47" i="208"/>
  <c r="AW47" i="208"/>
  <c r="AV47" i="208"/>
  <c r="AU47" i="208"/>
  <c r="AS47" i="208"/>
  <c r="AR47" i="208"/>
  <c r="AQ47" i="208"/>
  <c r="AP47" i="208"/>
  <c r="AO47" i="208"/>
  <c r="AN47" i="208"/>
  <c r="AM47" i="208"/>
  <c r="AL47" i="208"/>
  <c r="AK47" i="208"/>
  <c r="AJ47" i="208"/>
  <c r="AI47" i="208"/>
  <c r="AH47" i="208"/>
  <c r="AG47" i="208"/>
  <c r="AF47" i="208"/>
  <c r="AE47" i="208"/>
  <c r="AD47" i="208"/>
  <c r="AC47" i="208"/>
  <c r="AB47" i="208"/>
  <c r="Z47" i="208"/>
  <c r="Y47" i="208"/>
  <c r="X47" i="208"/>
  <c r="W47" i="208"/>
  <c r="V47" i="208"/>
  <c r="U47" i="208"/>
  <c r="T47" i="208"/>
  <c r="S47" i="208"/>
  <c r="Q47" i="208"/>
  <c r="P47" i="208"/>
  <c r="O47" i="208"/>
  <c r="N47" i="208"/>
  <c r="M47" i="208"/>
  <c r="L47" i="208"/>
  <c r="K47" i="208"/>
  <c r="J47" i="208"/>
  <c r="I47" i="208"/>
  <c r="H47" i="208"/>
  <c r="G47" i="208"/>
  <c r="BF46" i="208"/>
  <c r="BE46" i="208"/>
  <c r="BD46" i="208"/>
  <c r="BC46" i="208"/>
  <c r="BB46" i="208"/>
  <c r="BA46" i="208"/>
  <c r="AZ46" i="208"/>
  <c r="AY46" i="208"/>
  <c r="AX46" i="208"/>
  <c r="AW46" i="208"/>
  <c r="AV46" i="208"/>
  <c r="AU46" i="208"/>
  <c r="AT46" i="208"/>
  <c r="AR46" i="208"/>
  <c r="AQ46" i="208"/>
  <c r="AP46" i="208"/>
  <c r="AO46" i="208"/>
  <c r="AN46" i="208"/>
  <c r="AM46" i="208"/>
  <c r="AL46" i="208"/>
  <c r="AK46" i="208"/>
  <c r="AJ46" i="208"/>
  <c r="AI46" i="208"/>
  <c r="AH46" i="208"/>
  <c r="AG46" i="208"/>
  <c r="AF46" i="208"/>
  <c r="AE46" i="208"/>
  <c r="AD46" i="208"/>
  <c r="AC46" i="208"/>
  <c r="AB46" i="208"/>
  <c r="Z46" i="208"/>
  <c r="Y46" i="208"/>
  <c r="X46" i="208"/>
  <c r="W46" i="208"/>
  <c r="V46" i="208"/>
  <c r="U46" i="208"/>
  <c r="T46" i="208"/>
  <c r="S46" i="208"/>
  <c r="Q46" i="208"/>
  <c r="P46" i="208"/>
  <c r="O46" i="208"/>
  <c r="N46" i="208"/>
  <c r="M46" i="208"/>
  <c r="L46" i="208"/>
  <c r="K46" i="208"/>
  <c r="J46" i="208"/>
  <c r="I46" i="208"/>
  <c r="H46" i="208"/>
  <c r="G46" i="208"/>
  <c r="BF45" i="208"/>
  <c r="BE45" i="208"/>
  <c r="BD45" i="208"/>
  <c r="BC45" i="208"/>
  <c r="BB45" i="208"/>
  <c r="BA45" i="208"/>
  <c r="AZ45" i="208"/>
  <c r="AY45" i="208"/>
  <c r="AX45" i="208"/>
  <c r="AW45" i="208"/>
  <c r="AV45" i="208"/>
  <c r="AU45" i="208"/>
  <c r="AT45" i="208"/>
  <c r="AS45" i="208"/>
  <c r="AQ45" i="208"/>
  <c r="AP45" i="208"/>
  <c r="AO45" i="208"/>
  <c r="AN45" i="208"/>
  <c r="AM45" i="208"/>
  <c r="AL45" i="208"/>
  <c r="AK45" i="208"/>
  <c r="AJ45" i="208"/>
  <c r="AI45" i="208"/>
  <c r="AH45" i="208"/>
  <c r="AG45" i="208"/>
  <c r="AF45" i="208"/>
  <c r="AE45" i="208"/>
  <c r="AD45" i="208"/>
  <c r="AC45" i="208"/>
  <c r="AB45" i="208"/>
  <c r="Z45" i="208"/>
  <c r="Y45" i="208"/>
  <c r="X45" i="208"/>
  <c r="W45" i="208"/>
  <c r="V45" i="208"/>
  <c r="U45" i="208"/>
  <c r="T45" i="208"/>
  <c r="S45" i="208"/>
  <c r="Q45" i="208"/>
  <c r="P45" i="208"/>
  <c r="O45" i="208"/>
  <c r="N45" i="208"/>
  <c r="M45" i="208"/>
  <c r="L45" i="208"/>
  <c r="K45" i="208"/>
  <c r="J45" i="208"/>
  <c r="I45" i="208"/>
  <c r="H45" i="208"/>
  <c r="G45" i="208"/>
  <c r="BF44" i="208"/>
  <c r="BE44" i="208"/>
  <c r="BD44" i="208"/>
  <c r="BC44" i="208"/>
  <c r="BB44" i="208"/>
  <c r="BA44" i="208"/>
  <c r="AZ44" i="208"/>
  <c r="AY44" i="208"/>
  <c r="AX44" i="208"/>
  <c r="AW44" i="208"/>
  <c r="AV44" i="208"/>
  <c r="AU44" i="208"/>
  <c r="AT44" i="208"/>
  <c r="AS44" i="208"/>
  <c r="AR44" i="208"/>
  <c r="AP44" i="208"/>
  <c r="AO44" i="208"/>
  <c r="AN44" i="208"/>
  <c r="AM44" i="208"/>
  <c r="AL44" i="208"/>
  <c r="AK44" i="208"/>
  <c r="AJ44" i="208"/>
  <c r="AI44" i="208"/>
  <c r="AH44" i="208"/>
  <c r="AG44" i="208"/>
  <c r="AF44" i="208"/>
  <c r="AE44" i="208"/>
  <c r="AD44" i="208"/>
  <c r="AC44" i="208"/>
  <c r="AB44" i="208"/>
  <c r="Z44" i="208"/>
  <c r="Y44" i="208"/>
  <c r="X44" i="208"/>
  <c r="W44" i="208"/>
  <c r="V44" i="208"/>
  <c r="U44" i="208"/>
  <c r="T44" i="208"/>
  <c r="S44" i="208"/>
  <c r="Q44" i="208"/>
  <c r="P44" i="208"/>
  <c r="O44" i="208"/>
  <c r="N44" i="208"/>
  <c r="M44" i="208"/>
  <c r="L44" i="208"/>
  <c r="K44" i="208"/>
  <c r="J44" i="208"/>
  <c r="I44" i="208"/>
  <c r="H44" i="208"/>
  <c r="G44" i="208"/>
  <c r="BF43" i="208"/>
  <c r="BE43" i="208"/>
  <c r="BD43" i="208"/>
  <c r="BC43" i="208"/>
  <c r="BB43" i="208"/>
  <c r="BA43" i="208"/>
  <c r="AZ43" i="208"/>
  <c r="AY43" i="208"/>
  <c r="AX43" i="208"/>
  <c r="AW43" i="208"/>
  <c r="AV43" i="208"/>
  <c r="AU43" i="208"/>
  <c r="AT43" i="208"/>
  <c r="AS43" i="208"/>
  <c r="AR43" i="208"/>
  <c r="AQ43" i="208"/>
  <c r="AO43" i="208"/>
  <c r="AN43" i="208"/>
  <c r="AM43" i="208"/>
  <c r="AL43" i="208"/>
  <c r="AK43" i="208"/>
  <c r="AJ43" i="208"/>
  <c r="AI43" i="208"/>
  <c r="AH43" i="208"/>
  <c r="AG43" i="208"/>
  <c r="AF43" i="208"/>
  <c r="AE43" i="208"/>
  <c r="AD43" i="208"/>
  <c r="AC43" i="208"/>
  <c r="AB43" i="208"/>
  <c r="Z43" i="208"/>
  <c r="Y43" i="208"/>
  <c r="X43" i="208"/>
  <c r="W43" i="208"/>
  <c r="V43" i="208"/>
  <c r="U43" i="208"/>
  <c r="T43" i="208"/>
  <c r="S43" i="208"/>
  <c r="Q43" i="208"/>
  <c r="P43" i="208"/>
  <c r="O43" i="208"/>
  <c r="N43" i="208"/>
  <c r="M43" i="208"/>
  <c r="L43" i="208"/>
  <c r="K43" i="208"/>
  <c r="J43" i="208"/>
  <c r="I43" i="208"/>
  <c r="H43" i="208"/>
  <c r="G43" i="208"/>
  <c r="BF42" i="208"/>
  <c r="BE42" i="208"/>
  <c r="BD42" i="208"/>
  <c r="BC42" i="208"/>
  <c r="BB42" i="208"/>
  <c r="BA42" i="208"/>
  <c r="AZ42" i="208"/>
  <c r="AY42" i="208"/>
  <c r="AX42" i="208"/>
  <c r="AW42" i="208"/>
  <c r="AV42" i="208"/>
  <c r="AU42" i="208"/>
  <c r="AT42" i="208"/>
  <c r="AS42" i="208"/>
  <c r="AR42" i="208"/>
  <c r="AQ42" i="208"/>
  <c r="AP42" i="208"/>
  <c r="AN42" i="208"/>
  <c r="AM42" i="208"/>
  <c r="AL42" i="208"/>
  <c r="AK42" i="208"/>
  <c r="AJ42" i="208"/>
  <c r="AI42" i="208"/>
  <c r="AH42" i="208"/>
  <c r="AG42" i="208"/>
  <c r="AF42" i="208"/>
  <c r="AE42" i="208"/>
  <c r="AD42" i="208"/>
  <c r="AC42" i="208"/>
  <c r="AB42" i="208"/>
  <c r="Z42" i="208"/>
  <c r="Y42" i="208"/>
  <c r="X42" i="208"/>
  <c r="W42" i="208"/>
  <c r="V42" i="208"/>
  <c r="U42" i="208"/>
  <c r="T42" i="208"/>
  <c r="S42" i="208"/>
  <c r="Q42" i="208"/>
  <c r="P42" i="208"/>
  <c r="O42" i="208"/>
  <c r="N42" i="208"/>
  <c r="M42" i="208"/>
  <c r="L42" i="208"/>
  <c r="K42" i="208"/>
  <c r="J42" i="208"/>
  <c r="I42" i="208"/>
  <c r="H42" i="208"/>
  <c r="G42" i="208"/>
  <c r="BF41" i="208"/>
  <c r="BE41" i="208"/>
  <c r="BD41" i="208"/>
  <c r="BC41" i="208"/>
  <c r="BB41" i="208"/>
  <c r="BA41" i="208"/>
  <c r="AZ41" i="208"/>
  <c r="AY41" i="208"/>
  <c r="AX41" i="208"/>
  <c r="AW41" i="208"/>
  <c r="AV41" i="208"/>
  <c r="AU41" i="208"/>
  <c r="AT41" i="208"/>
  <c r="AS41" i="208"/>
  <c r="AR41" i="208"/>
  <c r="AQ41" i="208"/>
  <c r="AP41" i="208"/>
  <c r="AO41" i="208"/>
  <c r="AM41" i="208"/>
  <c r="AL41" i="208"/>
  <c r="AK41" i="208"/>
  <c r="AJ41" i="208"/>
  <c r="AI41" i="208"/>
  <c r="AH41" i="208"/>
  <c r="AG41" i="208"/>
  <c r="AF41" i="208"/>
  <c r="AE41" i="208"/>
  <c r="AD41" i="208"/>
  <c r="AC41" i="208"/>
  <c r="AB41" i="208"/>
  <c r="Z41" i="208"/>
  <c r="Y41" i="208"/>
  <c r="X41" i="208"/>
  <c r="W41" i="208"/>
  <c r="V41" i="208"/>
  <c r="U41" i="208"/>
  <c r="T41" i="208"/>
  <c r="S41" i="208"/>
  <c r="Q41" i="208"/>
  <c r="P41" i="208"/>
  <c r="O41" i="208"/>
  <c r="N41" i="208"/>
  <c r="M41" i="208"/>
  <c r="L41" i="208"/>
  <c r="K41" i="208"/>
  <c r="J41" i="208"/>
  <c r="I41" i="208"/>
  <c r="H41" i="208"/>
  <c r="G41" i="208"/>
  <c r="BF40" i="208"/>
  <c r="BE40" i="208"/>
  <c r="BD40" i="208"/>
  <c r="BC40" i="208"/>
  <c r="BB40" i="208"/>
  <c r="BA40" i="208"/>
  <c r="AZ40" i="208"/>
  <c r="AY40" i="208"/>
  <c r="AX40" i="208"/>
  <c r="AW40" i="208"/>
  <c r="AV40" i="208"/>
  <c r="AU40" i="208"/>
  <c r="AT40" i="208"/>
  <c r="AS40" i="208"/>
  <c r="AR40" i="208"/>
  <c r="AQ40" i="208"/>
  <c r="AP40" i="208"/>
  <c r="AO40" i="208"/>
  <c r="AN40" i="208"/>
  <c r="AL40" i="208"/>
  <c r="AK40" i="208"/>
  <c r="AJ40" i="208"/>
  <c r="AI40" i="208"/>
  <c r="AH40" i="208"/>
  <c r="AG40" i="208"/>
  <c r="AF40" i="208"/>
  <c r="AE40" i="208"/>
  <c r="AD40" i="208"/>
  <c r="AC40" i="208"/>
  <c r="AB40" i="208"/>
  <c r="Z40" i="208"/>
  <c r="Y40" i="208"/>
  <c r="X40" i="208"/>
  <c r="W40" i="208"/>
  <c r="V40" i="208"/>
  <c r="U40" i="208"/>
  <c r="T40" i="208"/>
  <c r="S40" i="208"/>
  <c r="Q40" i="208"/>
  <c r="P40" i="208"/>
  <c r="O40" i="208"/>
  <c r="N40" i="208"/>
  <c r="M40" i="208"/>
  <c r="L40" i="208"/>
  <c r="K40" i="208"/>
  <c r="J40" i="208"/>
  <c r="I40" i="208"/>
  <c r="H40" i="208"/>
  <c r="G40" i="208"/>
  <c r="BF39" i="208"/>
  <c r="BE39" i="208"/>
  <c r="BD39" i="208"/>
  <c r="BC39" i="208"/>
  <c r="BB39" i="208"/>
  <c r="BA39" i="208"/>
  <c r="AZ39" i="208"/>
  <c r="AY39" i="208"/>
  <c r="AX39" i="208"/>
  <c r="AW39" i="208"/>
  <c r="AV39" i="208"/>
  <c r="AU39" i="208"/>
  <c r="AT39" i="208"/>
  <c r="AS39" i="208"/>
  <c r="AR39" i="208"/>
  <c r="AQ39" i="208"/>
  <c r="AP39" i="208"/>
  <c r="AO39" i="208"/>
  <c r="AN39" i="208"/>
  <c r="AM39" i="208"/>
  <c r="AK39" i="208"/>
  <c r="AJ39" i="208"/>
  <c r="AI39" i="208"/>
  <c r="AH39" i="208"/>
  <c r="AG39" i="208"/>
  <c r="AF39" i="208"/>
  <c r="AE39" i="208"/>
  <c r="AD39" i="208"/>
  <c r="AC39" i="208"/>
  <c r="AB39" i="208"/>
  <c r="Z39" i="208"/>
  <c r="Y39" i="208"/>
  <c r="X39" i="208"/>
  <c r="W39" i="208"/>
  <c r="V39" i="208"/>
  <c r="U39" i="208"/>
  <c r="T39" i="208"/>
  <c r="S39" i="208"/>
  <c r="Q39" i="208"/>
  <c r="P39" i="208"/>
  <c r="O39" i="208"/>
  <c r="N39" i="208"/>
  <c r="M39" i="208"/>
  <c r="L39" i="208"/>
  <c r="K39" i="208"/>
  <c r="J39" i="208"/>
  <c r="I39" i="208"/>
  <c r="H39" i="208"/>
  <c r="G39" i="208"/>
  <c r="BF38" i="208"/>
  <c r="BE38" i="208"/>
  <c r="BD38" i="208"/>
  <c r="BC38" i="208"/>
  <c r="BB38" i="208"/>
  <c r="BA38" i="208"/>
  <c r="AZ38" i="208"/>
  <c r="AY38" i="208"/>
  <c r="AX38" i="208"/>
  <c r="AW38" i="208"/>
  <c r="AV38" i="208"/>
  <c r="AU38" i="208"/>
  <c r="AT38" i="208"/>
  <c r="AS38" i="208"/>
  <c r="AR38" i="208"/>
  <c r="AQ38" i="208"/>
  <c r="AP38" i="208"/>
  <c r="AO38" i="208"/>
  <c r="AN38" i="208"/>
  <c r="AM38" i="208"/>
  <c r="AL38" i="208"/>
  <c r="AJ38" i="208"/>
  <c r="AI38" i="208"/>
  <c r="AH38" i="208"/>
  <c r="AG38" i="208"/>
  <c r="AF38" i="208"/>
  <c r="AE38" i="208"/>
  <c r="AD38" i="208"/>
  <c r="AC38" i="208"/>
  <c r="AB38" i="208"/>
  <c r="Z38" i="208"/>
  <c r="Y38" i="208"/>
  <c r="X38" i="208"/>
  <c r="W38" i="208"/>
  <c r="V38" i="208"/>
  <c r="U38" i="208"/>
  <c r="T38" i="208"/>
  <c r="S38" i="208"/>
  <c r="Q38" i="208"/>
  <c r="P38" i="208"/>
  <c r="O38" i="208"/>
  <c r="N38" i="208"/>
  <c r="M38" i="208"/>
  <c r="L38" i="208"/>
  <c r="K38" i="208"/>
  <c r="J38" i="208"/>
  <c r="I38" i="208"/>
  <c r="H38" i="208"/>
  <c r="G38" i="208"/>
  <c r="BF37" i="208"/>
  <c r="BE37" i="208"/>
  <c r="BD37" i="208"/>
  <c r="BC37" i="208"/>
  <c r="BB37" i="208"/>
  <c r="BA37" i="208"/>
  <c r="AZ37" i="208"/>
  <c r="AY37" i="208"/>
  <c r="AX37" i="208"/>
  <c r="AW37" i="208"/>
  <c r="AV37" i="208"/>
  <c r="AU37" i="208"/>
  <c r="AT37" i="208"/>
  <c r="AS37" i="208"/>
  <c r="AR37" i="208"/>
  <c r="AQ37" i="208"/>
  <c r="AP37" i="208"/>
  <c r="AO37" i="208"/>
  <c r="AN37" i="208"/>
  <c r="AM37" i="208"/>
  <c r="AL37" i="208"/>
  <c r="AK37" i="208"/>
  <c r="AI37" i="208"/>
  <c r="AH37" i="208"/>
  <c r="AG37" i="208"/>
  <c r="AF37" i="208"/>
  <c r="AE37" i="208"/>
  <c r="AD37" i="208"/>
  <c r="AC37" i="208"/>
  <c r="AB37" i="208"/>
  <c r="Z37" i="208"/>
  <c r="Y37" i="208"/>
  <c r="X37" i="208"/>
  <c r="W37" i="208"/>
  <c r="V37" i="208"/>
  <c r="U37" i="208"/>
  <c r="T37" i="208"/>
  <c r="S37" i="208"/>
  <c r="Q37" i="208"/>
  <c r="P37" i="208"/>
  <c r="O37" i="208"/>
  <c r="N37" i="208"/>
  <c r="M37" i="208"/>
  <c r="L37" i="208"/>
  <c r="K37" i="208"/>
  <c r="J37" i="208"/>
  <c r="I37" i="208"/>
  <c r="H37" i="208"/>
  <c r="G37" i="208"/>
  <c r="BF36" i="208"/>
  <c r="BE36" i="208"/>
  <c r="BD36" i="208"/>
  <c r="BC36" i="208"/>
  <c r="BB36" i="208"/>
  <c r="BA36" i="208"/>
  <c r="AZ36" i="208"/>
  <c r="AY36" i="208"/>
  <c r="AX36" i="208"/>
  <c r="AW36" i="208"/>
  <c r="AV36" i="208"/>
  <c r="AU36" i="208"/>
  <c r="AT36" i="208"/>
  <c r="AS36" i="208"/>
  <c r="AR36" i="208"/>
  <c r="AQ36" i="208"/>
  <c r="AP36" i="208"/>
  <c r="AO36" i="208"/>
  <c r="AN36" i="208"/>
  <c r="AM36" i="208"/>
  <c r="AL36" i="208"/>
  <c r="AK36" i="208"/>
  <c r="AJ36" i="208"/>
  <c r="AH36" i="208"/>
  <c r="AG36" i="208"/>
  <c r="AF36" i="208"/>
  <c r="AE36" i="208"/>
  <c r="AD36" i="208"/>
  <c r="AC36" i="208"/>
  <c r="AB36" i="208"/>
  <c r="Z36" i="208"/>
  <c r="Y36" i="208"/>
  <c r="X36" i="208"/>
  <c r="W36" i="208"/>
  <c r="V36" i="208"/>
  <c r="U36" i="208"/>
  <c r="T36" i="208"/>
  <c r="S36" i="208"/>
  <c r="Q36" i="208"/>
  <c r="P36" i="208"/>
  <c r="O36" i="208"/>
  <c r="N36" i="208"/>
  <c r="M36" i="208"/>
  <c r="L36" i="208"/>
  <c r="K36" i="208"/>
  <c r="J36" i="208"/>
  <c r="I36" i="208"/>
  <c r="H36" i="208"/>
  <c r="G36" i="208"/>
  <c r="BF35" i="208"/>
  <c r="BE35" i="208"/>
  <c r="BD35" i="208"/>
  <c r="BC35" i="208"/>
  <c r="BB35" i="208"/>
  <c r="BA35" i="208"/>
  <c r="AZ35" i="208"/>
  <c r="AY35" i="208"/>
  <c r="AX35" i="208"/>
  <c r="AW35" i="208"/>
  <c r="AV35" i="208"/>
  <c r="AU35" i="208"/>
  <c r="AT35" i="208"/>
  <c r="AS35" i="208"/>
  <c r="AR35" i="208"/>
  <c r="AQ35" i="208"/>
  <c r="AP35" i="208"/>
  <c r="AO35" i="208"/>
  <c r="AN35" i="208"/>
  <c r="AM35" i="208"/>
  <c r="AL35" i="208"/>
  <c r="AK35" i="208"/>
  <c r="AJ35" i="208"/>
  <c r="AI35" i="208"/>
  <c r="AG35" i="208"/>
  <c r="AF35" i="208"/>
  <c r="AE35" i="208"/>
  <c r="AD35" i="208"/>
  <c r="AC35" i="208"/>
  <c r="AB35" i="208"/>
  <c r="Z35" i="208"/>
  <c r="Y35" i="208"/>
  <c r="X35" i="208"/>
  <c r="W35" i="208"/>
  <c r="V35" i="208"/>
  <c r="U35" i="208"/>
  <c r="T35" i="208"/>
  <c r="S35" i="208"/>
  <c r="Q35" i="208"/>
  <c r="P35" i="208"/>
  <c r="O35" i="208"/>
  <c r="N35" i="208"/>
  <c r="M35" i="208"/>
  <c r="L35" i="208"/>
  <c r="K35" i="208"/>
  <c r="J35" i="208"/>
  <c r="I35" i="208"/>
  <c r="H35" i="208"/>
  <c r="G35" i="208"/>
  <c r="BF34" i="208"/>
  <c r="BE34" i="208"/>
  <c r="BD34" i="208"/>
  <c r="BC34" i="208"/>
  <c r="BB34" i="208"/>
  <c r="BA34" i="208"/>
  <c r="AZ34" i="208"/>
  <c r="AY34" i="208"/>
  <c r="AX34" i="208"/>
  <c r="AW34" i="208"/>
  <c r="AV34" i="208"/>
  <c r="AU34" i="208"/>
  <c r="AT34" i="208"/>
  <c r="AS34" i="208"/>
  <c r="AR34" i="208"/>
  <c r="AQ34" i="208"/>
  <c r="AP34" i="208"/>
  <c r="AO34" i="208"/>
  <c r="AN34" i="208"/>
  <c r="AM34" i="208"/>
  <c r="AL34" i="208"/>
  <c r="AK34" i="208"/>
  <c r="AJ34" i="208"/>
  <c r="AI34" i="208"/>
  <c r="AH34" i="208"/>
  <c r="AF34" i="208"/>
  <c r="AE34" i="208"/>
  <c r="AD34" i="208"/>
  <c r="AC34" i="208"/>
  <c r="AB34" i="208"/>
  <c r="Z34" i="208"/>
  <c r="Y34" i="208"/>
  <c r="X34" i="208"/>
  <c r="W34" i="208"/>
  <c r="V34" i="208"/>
  <c r="U34" i="208"/>
  <c r="T34" i="208"/>
  <c r="S34" i="208"/>
  <c r="Q34" i="208"/>
  <c r="P34" i="208"/>
  <c r="O34" i="208"/>
  <c r="N34" i="208"/>
  <c r="M34" i="208"/>
  <c r="L34" i="208"/>
  <c r="K34" i="208"/>
  <c r="J34" i="208"/>
  <c r="I34" i="208"/>
  <c r="H34" i="208"/>
  <c r="G34" i="208"/>
  <c r="BF33" i="208"/>
  <c r="BE33" i="208"/>
  <c r="BD33" i="208"/>
  <c r="BC33" i="208"/>
  <c r="BB33" i="208"/>
  <c r="BA33" i="208"/>
  <c r="AZ33" i="208"/>
  <c r="AY33" i="208"/>
  <c r="AX33" i="208"/>
  <c r="AW33" i="208"/>
  <c r="AV33" i="208"/>
  <c r="AU33" i="208"/>
  <c r="AT33" i="208"/>
  <c r="AS33" i="208"/>
  <c r="AR33" i="208"/>
  <c r="AQ33" i="208"/>
  <c r="AP33" i="208"/>
  <c r="AO33" i="208"/>
  <c r="AN33" i="208"/>
  <c r="AM33" i="208"/>
  <c r="AL33" i="208"/>
  <c r="AK33" i="208"/>
  <c r="AJ33" i="208"/>
  <c r="AI33" i="208"/>
  <c r="AH33" i="208"/>
  <c r="AG33" i="208"/>
  <c r="AE33" i="208"/>
  <c r="AD33" i="208"/>
  <c r="AC33" i="208"/>
  <c r="AB33" i="208"/>
  <c r="Z33" i="208"/>
  <c r="Y33" i="208"/>
  <c r="X33" i="208"/>
  <c r="W33" i="208"/>
  <c r="V33" i="208"/>
  <c r="U33" i="208"/>
  <c r="T33" i="208"/>
  <c r="S33" i="208"/>
  <c r="Q33" i="208"/>
  <c r="P33" i="208"/>
  <c r="O33" i="208"/>
  <c r="N33" i="208"/>
  <c r="M33" i="208"/>
  <c r="L33" i="208"/>
  <c r="K33" i="208"/>
  <c r="J33" i="208"/>
  <c r="I33" i="208"/>
  <c r="H33" i="208"/>
  <c r="G33" i="208"/>
  <c r="BF32" i="208"/>
  <c r="BE32" i="208"/>
  <c r="BD32" i="208"/>
  <c r="BC32" i="208"/>
  <c r="BB32" i="208"/>
  <c r="BA32" i="208"/>
  <c r="AZ32" i="208"/>
  <c r="AY32" i="208"/>
  <c r="AX32" i="208"/>
  <c r="AW32" i="208"/>
  <c r="AV32" i="208"/>
  <c r="AU32" i="208"/>
  <c r="AT32" i="208"/>
  <c r="AS32" i="208"/>
  <c r="AR32" i="208"/>
  <c r="AQ32" i="208"/>
  <c r="AP32" i="208"/>
  <c r="AO32" i="208"/>
  <c r="AN32" i="208"/>
  <c r="AM32" i="208"/>
  <c r="AL32" i="208"/>
  <c r="AK32" i="208"/>
  <c r="AJ32" i="208"/>
  <c r="AI32" i="208"/>
  <c r="AH32" i="208"/>
  <c r="AG32" i="208"/>
  <c r="AF32" i="208"/>
  <c r="AD32" i="208"/>
  <c r="AC32" i="208"/>
  <c r="AB32" i="208"/>
  <c r="Z32" i="208"/>
  <c r="Y32" i="208"/>
  <c r="X32" i="208"/>
  <c r="W32" i="208"/>
  <c r="V32" i="208"/>
  <c r="U32" i="208"/>
  <c r="T32" i="208"/>
  <c r="S32" i="208"/>
  <c r="Q32" i="208"/>
  <c r="P32" i="208"/>
  <c r="O32" i="208"/>
  <c r="N32" i="208"/>
  <c r="M32" i="208"/>
  <c r="L32" i="208"/>
  <c r="K32" i="208"/>
  <c r="J32" i="208"/>
  <c r="I32" i="208"/>
  <c r="H32" i="208"/>
  <c r="G32" i="208"/>
  <c r="BF31" i="208"/>
  <c r="BE31" i="208"/>
  <c r="BD31" i="208"/>
  <c r="BC31" i="208"/>
  <c r="BB31" i="208"/>
  <c r="BA31" i="208"/>
  <c r="AZ31" i="208"/>
  <c r="AY31" i="208"/>
  <c r="AX31" i="208"/>
  <c r="AW31" i="208"/>
  <c r="AV31" i="208"/>
  <c r="AU31" i="208"/>
  <c r="AT31" i="208"/>
  <c r="AS31" i="208"/>
  <c r="AR31" i="208"/>
  <c r="AQ31" i="208"/>
  <c r="AP31" i="208"/>
  <c r="AO31" i="208"/>
  <c r="AN31" i="208"/>
  <c r="AM31" i="208"/>
  <c r="AL31" i="208"/>
  <c r="AK31" i="208"/>
  <c r="AJ31" i="208"/>
  <c r="AI31" i="208"/>
  <c r="AH31" i="208"/>
  <c r="AG31" i="208"/>
  <c r="AF31" i="208"/>
  <c r="AE31" i="208"/>
  <c r="AC31" i="208"/>
  <c r="AB31" i="208"/>
  <c r="Z31" i="208"/>
  <c r="Y31" i="208"/>
  <c r="X31" i="208"/>
  <c r="W31" i="208"/>
  <c r="V31" i="208"/>
  <c r="U31" i="208"/>
  <c r="T31" i="208"/>
  <c r="S31" i="208"/>
  <c r="Q31" i="208"/>
  <c r="P31" i="208"/>
  <c r="O31" i="208"/>
  <c r="N31" i="208"/>
  <c r="M31" i="208"/>
  <c r="L31" i="208"/>
  <c r="K31" i="208"/>
  <c r="J31" i="208"/>
  <c r="I31" i="208"/>
  <c r="H31" i="208"/>
  <c r="G31" i="208"/>
  <c r="BF30" i="208"/>
  <c r="BE30" i="208"/>
  <c r="BD30" i="208"/>
  <c r="BC30" i="208"/>
  <c r="BB30" i="208"/>
  <c r="BA30" i="208"/>
  <c r="AZ30" i="208"/>
  <c r="AY30" i="208"/>
  <c r="AX30" i="208"/>
  <c r="AW30" i="208"/>
  <c r="AV30" i="208"/>
  <c r="AU30" i="208"/>
  <c r="AT30" i="208"/>
  <c r="AS30" i="208"/>
  <c r="AR30" i="208"/>
  <c r="AQ30" i="208"/>
  <c r="AP30" i="208"/>
  <c r="AO30" i="208"/>
  <c r="AN30" i="208"/>
  <c r="AM30" i="208"/>
  <c r="AL30" i="208"/>
  <c r="AK30" i="208"/>
  <c r="AJ30" i="208"/>
  <c r="AI30" i="208"/>
  <c r="AH30" i="208"/>
  <c r="AG30" i="208"/>
  <c r="AF30" i="208"/>
  <c r="AE30" i="208"/>
  <c r="AD30" i="208"/>
  <c r="AB30" i="208"/>
  <c r="Z30" i="208"/>
  <c r="Y30" i="208"/>
  <c r="X30" i="208"/>
  <c r="W30" i="208"/>
  <c r="V30" i="208"/>
  <c r="U30" i="208"/>
  <c r="T30" i="208"/>
  <c r="S30" i="208"/>
  <c r="Q30" i="208"/>
  <c r="P30" i="208"/>
  <c r="O30" i="208"/>
  <c r="N30" i="208"/>
  <c r="M30" i="208"/>
  <c r="L30" i="208"/>
  <c r="K30" i="208"/>
  <c r="J30" i="208"/>
  <c r="I30" i="208"/>
  <c r="H30" i="208"/>
  <c r="G30" i="208"/>
  <c r="BF29" i="208"/>
  <c r="BE29" i="208"/>
  <c r="BD29" i="208"/>
  <c r="BC29" i="208"/>
  <c r="BB29" i="208"/>
  <c r="BA29" i="208"/>
  <c r="AZ29" i="208"/>
  <c r="AY29" i="208"/>
  <c r="AX29" i="208"/>
  <c r="AW29" i="208"/>
  <c r="AV29" i="208"/>
  <c r="AU29" i="208"/>
  <c r="AT29" i="208"/>
  <c r="AS29" i="208"/>
  <c r="AR29" i="208"/>
  <c r="AQ29" i="208"/>
  <c r="AP29" i="208"/>
  <c r="AO29" i="208"/>
  <c r="AN29" i="208"/>
  <c r="AM29" i="208"/>
  <c r="AL29" i="208"/>
  <c r="AK29" i="208"/>
  <c r="AJ29" i="208"/>
  <c r="AI29" i="208"/>
  <c r="AH29" i="208"/>
  <c r="AG29" i="208"/>
  <c r="AF29" i="208"/>
  <c r="AE29" i="208"/>
  <c r="AD29" i="208"/>
  <c r="AC29" i="208"/>
  <c r="Z29" i="208"/>
  <c r="Y29" i="208"/>
  <c r="X29" i="208"/>
  <c r="W29" i="208"/>
  <c r="V29" i="208"/>
  <c r="U29" i="208"/>
  <c r="T29" i="208"/>
  <c r="S29" i="208"/>
  <c r="Q29" i="208"/>
  <c r="P29" i="208"/>
  <c r="O29" i="208"/>
  <c r="N29" i="208"/>
  <c r="M29" i="208"/>
  <c r="L29" i="208"/>
  <c r="K29" i="208"/>
  <c r="J29" i="208"/>
  <c r="I29" i="208"/>
  <c r="H29" i="208"/>
  <c r="G29" i="208"/>
  <c r="BF27" i="208"/>
  <c r="BE27" i="208"/>
  <c r="BD27" i="208"/>
  <c r="BC27" i="208"/>
  <c r="BB27" i="208"/>
  <c r="BA27" i="208"/>
  <c r="AZ27" i="208"/>
  <c r="AY27" i="208"/>
  <c r="AX27" i="208"/>
  <c r="AW27" i="208"/>
  <c r="AV27" i="208"/>
  <c r="AU27" i="208"/>
  <c r="AT27" i="208"/>
  <c r="AS27" i="208"/>
  <c r="AR27" i="208"/>
  <c r="AQ27" i="208"/>
  <c r="AP27" i="208"/>
  <c r="AO27" i="208"/>
  <c r="AN27" i="208"/>
  <c r="AM27" i="208"/>
  <c r="AL27" i="208"/>
  <c r="AK27" i="208"/>
  <c r="AJ27" i="208"/>
  <c r="AI27" i="208"/>
  <c r="AH27" i="208"/>
  <c r="AG27" i="208"/>
  <c r="AF27" i="208"/>
  <c r="AE27" i="208"/>
  <c r="AD27" i="208"/>
  <c r="AC27" i="208"/>
  <c r="AB27" i="208"/>
  <c r="Y27" i="208"/>
  <c r="X27" i="208"/>
  <c r="W27" i="208"/>
  <c r="V27" i="208"/>
  <c r="U27" i="208"/>
  <c r="T27" i="208"/>
  <c r="S27" i="208"/>
  <c r="Q27" i="208"/>
  <c r="P27" i="208"/>
  <c r="O27" i="208"/>
  <c r="N27" i="208"/>
  <c r="M27" i="208"/>
  <c r="L27" i="208"/>
  <c r="K27" i="208"/>
  <c r="J27" i="208"/>
  <c r="I27" i="208"/>
  <c r="H27" i="208"/>
  <c r="G27" i="208"/>
  <c r="BF26" i="208"/>
  <c r="BE26" i="208"/>
  <c r="BD26" i="208"/>
  <c r="BC26" i="208"/>
  <c r="BB26" i="208"/>
  <c r="BA26" i="208"/>
  <c r="AZ26" i="208"/>
  <c r="AY26" i="208"/>
  <c r="AX26" i="208"/>
  <c r="AW26" i="208"/>
  <c r="AV26" i="208"/>
  <c r="AU26" i="208"/>
  <c r="AT26" i="208"/>
  <c r="AS26" i="208"/>
  <c r="AR26" i="208"/>
  <c r="AQ26" i="208"/>
  <c r="AP26" i="208"/>
  <c r="AO26" i="208"/>
  <c r="AN26" i="208"/>
  <c r="AM26" i="208"/>
  <c r="AL26" i="208"/>
  <c r="AK26" i="208"/>
  <c r="AJ26" i="208"/>
  <c r="AI26" i="208"/>
  <c r="AH26" i="208"/>
  <c r="AG26" i="208"/>
  <c r="AF26" i="208"/>
  <c r="AE26" i="208"/>
  <c r="AD26" i="208"/>
  <c r="AC26" i="208"/>
  <c r="AB26" i="208"/>
  <c r="Z26" i="208"/>
  <c r="X26" i="208"/>
  <c r="W26" i="208"/>
  <c r="V26" i="208"/>
  <c r="U26" i="208"/>
  <c r="T26" i="208"/>
  <c r="S26" i="208"/>
  <c r="Q26" i="208"/>
  <c r="P26" i="208"/>
  <c r="O26" i="208"/>
  <c r="N26" i="208"/>
  <c r="M26" i="208"/>
  <c r="L26" i="208"/>
  <c r="K26" i="208"/>
  <c r="J26" i="208"/>
  <c r="I26" i="208"/>
  <c r="H26" i="208"/>
  <c r="G26" i="208"/>
  <c r="BF25" i="208"/>
  <c r="BE25" i="208"/>
  <c r="BD25" i="208"/>
  <c r="BC25" i="208"/>
  <c r="BB25" i="208"/>
  <c r="BA25" i="208"/>
  <c r="AZ25" i="208"/>
  <c r="AY25" i="208"/>
  <c r="AX25" i="208"/>
  <c r="AW25" i="208"/>
  <c r="AV25" i="208"/>
  <c r="AU25" i="208"/>
  <c r="AT25" i="208"/>
  <c r="AS25" i="208"/>
  <c r="AR25" i="208"/>
  <c r="AQ25" i="208"/>
  <c r="AP25" i="208"/>
  <c r="AO25" i="208"/>
  <c r="AN25" i="208"/>
  <c r="AM25" i="208"/>
  <c r="AL25" i="208"/>
  <c r="AK25" i="208"/>
  <c r="AJ25" i="208"/>
  <c r="AI25" i="208"/>
  <c r="AH25" i="208"/>
  <c r="AG25" i="208"/>
  <c r="AF25" i="208"/>
  <c r="AE25" i="208"/>
  <c r="AD25" i="208"/>
  <c r="AC25" i="208"/>
  <c r="AB25" i="208"/>
  <c r="Z25" i="208"/>
  <c r="Y25" i="208"/>
  <c r="W25" i="208"/>
  <c r="V25" i="208"/>
  <c r="U25" i="208"/>
  <c r="T25" i="208"/>
  <c r="S25" i="208"/>
  <c r="Q25" i="208"/>
  <c r="P25" i="208"/>
  <c r="O25" i="208"/>
  <c r="N25" i="208"/>
  <c r="M25" i="208"/>
  <c r="L25" i="208"/>
  <c r="K25" i="208"/>
  <c r="J25" i="208"/>
  <c r="I25" i="208"/>
  <c r="H25" i="208"/>
  <c r="G25" i="208"/>
  <c r="BF24" i="208"/>
  <c r="BE24" i="208"/>
  <c r="BD24" i="208"/>
  <c r="BC24" i="208"/>
  <c r="BB24" i="208"/>
  <c r="BA24" i="208"/>
  <c r="AZ24" i="208"/>
  <c r="AY24" i="208"/>
  <c r="AX24" i="208"/>
  <c r="AW24" i="208"/>
  <c r="AV24" i="208"/>
  <c r="AU24" i="208"/>
  <c r="AT24" i="208"/>
  <c r="AS24" i="208"/>
  <c r="AR24" i="208"/>
  <c r="AQ24" i="208"/>
  <c r="AP24" i="208"/>
  <c r="AO24" i="208"/>
  <c r="AN24" i="208"/>
  <c r="AM24" i="208"/>
  <c r="AL24" i="208"/>
  <c r="AK24" i="208"/>
  <c r="AJ24" i="208"/>
  <c r="AI24" i="208"/>
  <c r="AH24" i="208"/>
  <c r="AG24" i="208"/>
  <c r="AF24" i="208"/>
  <c r="AE24" i="208"/>
  <c r="AD24" i="208"/>
  <c r="AC24" i="208"/>
  <c r="AB24" i="208"/>
  <c r="Z24" i="208"/>
  <c r="Y24" i="208"/>
  <c r="X24" i="208"/>
  <c r="V24" i="208"/>
  <c r="U24" i="208"/>
  <c r="T24" i="208"/>
  <c r="S24" i="208"/>
  <c r="Q24" i="208"/>
  <c r="P24" i="208"/>
  <c r="O24" i="208"/>
  <c r="N24" i="208"/>
  <c r="M24" i="208"/>
  <c r="L24" i="208"/>
  <c r="K24" i="208"/>
  <c r="J24" i="208"/>
  <c r="I24" i="208"/>
  <c r="H24" i="208"/>
  <c r="G24" i="208"/>
  <c r="BF23" i="208"/>
  <c r="BE23" i="208"/>
  <c r="BD23" i="208"/>
  <c r="BC23" i="208"/>
  <c r="BB23" i="208"/>
  <c r="BA23" i="208"/>
  <c r="AZ23" i="208"/>
  <c r="AY23" i="208"/>
  <c r="AX23" i="208"/>
  <c r="AW23" i="208"/>
  <c r="AV23" i="208"/>
  <c r="AU23" i="208"/>
  <c r="AT23" i="208"/>
  <c r="AS23" i="208"/>
  <c r="AR23" i="208"/>
  <c r="AQ23" i="208"/>
  <c r="AP23" i="208"/>
  <c r="AO23" i="208"/>
  <c r="AN23" i="208"/>
  <c r="AM23" i="208"/>
  <c r="AL23" i="208"/>
  <c r="AK23" i="208"/>
  <c r="AJ23" i="208"/>
  <c r="AI23" i="208"/>
  <c r="AH23" i="208"/>
  <c r="AG23" i="208"/>
  <c r="AF23" i="208"/>
  <c r="AE23" i="208"/>
  <c r="AD23" i="208"/>
  <c r="AC23" i="208"/>
  <c r="AB23" i="208"/>
  <c r="Z23" i="208"/>
  <c r="Y23" i="208"/>
  <c r="X23" i="208"/>
  <c r="W23" i="208"/>
  <c r="U23" i="208"/>
  <c r="T23" i="208"/>
  <c r="S23" i="208"/>
  <c r="Q23" i="208"/>
  <c r="P23" i="208"/>
  <c r="O23" i="208"/>
  <c r="N23" i="208"/>
  <c r="M23" i="208"/>
  <c r="L23" i="208"/>
  <c r="K23" i="208"/>
  <c r="J23" i="208"/>
  <c r="I23" i="208"/>
  <c r="H23" i="208"/>
  <c r="G23" i="208"/>
  <c r="BF22" i="208"/>
  <c r="BE22" i="208"/>
  <c r="BD22" i="208"/>
  <c r="BC22" i="208"/>
  <c r="BB22" i="208"/>
  <c r="BA22" i="208"/>
  <c r="AZ22" i="208"/>
  <c r="AY22" i="208"/>
  <c r="AX22" i="208"/>
  <c r="AW22" i="208"/>
  <c r="AV22" i="208"/>
  <c r="AU22" i="208"/>
  <c r="AT22" i="208"/>
  <c r="AS22" i="208"/>
  <c r="AR22" i="208"/>
  <c r="AQ22" i="208"/>
  <c r="AP22" i="208"/>
  <c r="AO22" i="208"/>
  <c r="AN22" i="208"/>
  <c r="AM22" i="208"/>
  <c r="AL22" i="208"/>
  <c r="AK22" i="208"/>
  <c r="AJ22" i="208"/>
  <c r="AI22" i="208"/>
  <c r="AH22" i="208"/>
  <c r="AG22" i="208"/>
  <c r="AF22" i="208"/>
  <c r="AE22" i="208"/>
  <c r="AD22" i="208"/>
  <c r="AC22" i="208"/>
  <c r="AB22" i="208"/>
  <c r="Z22" i="208"/>
  <c r="Y22" i="208"/>
  <c r="X22" i="208"/>
  <c r="W22" i="208"/>
  <c r="V22" i="208"/>
  <c r="T22" i="208"/>
  <c r="S22" i="208"/>
  <c r="Q22" i="208"/>
  <c r="P22" i="208"/>
  <c r="O22" i="208"/>
  <c r="N22" i="208"/>
  <c r="M22" i="208"/>
  <c r="L22" i="208"/>
  <c r="K22" i="208"/>
  <c r="J22" i="208"/>
  <c r="I22" i="208"/>
  <c r="H22" i="208"/>
  <c r="G22" i="208"/>
  <c r="BF21" i="208"/>
  <c r="BE21" i="208"/>
  <c r="BD21" i="208"/>
  <c r="BC21" i="208"/>
  <c r="BB21" i="208"/>
  <c r="BA21" i="208"/>
  <c r="AZ21" i="208"/>
  <c r="AY21" i="208"/>
  <c r="AX21" i="208"/>
  <c r="AW21" i="208"/>
  <c r="AV21" i="208"/>
  <c r="AU21" i="208"/>
  <c r="AT21" i="208"/>
  <c r="AS21" i="208"/>
  <c r="AR21" i="208"/>
  <c r="AQ21" i="208"/>
  <c r="AP21" i="208"/>
  <c r="AO21" i="208"/>
  <c r="AN21" i="208"/>
  <c r="AM21" i="208"/>
  <c r="AL21" i="208"/>
  <c r="AK21" i="208"/>
  <c r="AJ21" i="208"/>
  <c r="AI21" i="208"/>
  <c r="AH21" i="208"/>
  <c r="AG21" i="208"/>
  <c r="AF21" i="208"/>
  <c r="AE21" i="208"/>
  <c r="AD21" i="208"/>
  <c r="AC21" i="208"/>
  <c r="AB21" i="208"/>
  <c r="Z21" i="208"/>
  <c r="Y21" i="208"/>
  <c r="X21" i="208"/>
  <c r="W21" i="208"/>
  <c r="V21" i="208"/>
  <c r="U21" i="208"/>
  <c r="S21" i="208"/>
  <c r="Q21" i="208"/>
  <c r="P21" i="208"/>
  <c r="O21" i="208"/>
  <c r="N21" i="208"/>
  <c r="M21" i="208"/>
  <c r="L21" i="208"/>
  <c r="K21" i="208"/>
  <c r="J21" i="208"/>
  <c r="I21" i="208"/>
  <c r="H21" i="208"/>
  <c r="G21" i="208"/>
  <c r="BF20" i="208"/>
  <c r="BE20" i="208"/>
  <c r="BD20" i="208"/>
  <c r="BC20" i="208"/>
  <c r="BB20" i="208"/>
  <c r="BA20" i="208"/>
  <c r="AZ20" i="208"/>
  <c r="AY20" i="208"/>
  <c r="AX20" i="208"/>
  <c r="AW20" i="208"/>
  <c r="AV20" i="208"/>
  <c r="AU20" i="208"/>
  <c r="AT20" i="208"/>
  <c r="AS20" i="208"/>
  <c r="AR20" i="208"/>
  <c r="AQ20" i="208"/>
  <c r="AP20" i="208"/>
  <c r="AO20" i="208"/>
  <c r="AN20" i="208"/>
  <c r="AM20" i="208"/>
  <c r="AL20" i="208"/>
  <c r="AK20" i="208"/>
  <c r="AJ20" i="208"/>
  <c r="AI20" i="208"/>
  <c r="AH20" i="208"/>
  <c r="AG20" i="208"/>
  <c r="AF20" i="208"/>
  <c r="AE20" i="208"/>
  <c r="AD20" i="208"/>
  <c r="AC20" i="208"/>
  <c r="AB20" i="208"/>
  <c r="Z20" i="208"/>
  <c r="Y20" i="208"/>
  <c r="X20" i="208"/>
  <c r="W20" i="208"/>
  <c r="V20" i="208"/>
  <c r="U20" i="208"/>
  <c r="T20" i="208"/>
  <c r="Q20" i="208"/>
  <c r="P20" i="208"/>
  <c r="O20" i="208"/>
  <c r="N20" i="208"/>
  <c r="M20" i="208"/>
  <c r="L20" i="208"/>
  <c r="K20" i="208"/>
  <c r="J20" i="208"/>
  <c r="I20" i="208"/>
  <c r="H20" i="208"/>
  <c r="G20" i="208"/>
  <c r="BF18" i="208"/>
  <c r="BE18" i="208"/>
  <c r="BD18" i="208"/>
  <c r="BC18" i="208"/>
  <c r="BB18" i="208"/>
  <c r="BA18" i="208"/>
  <c r="AZ18" i="208"/>
  <c r="AY18" i="208"/>
  <c r="AX18" i="208"/>
  <c r="AW18" i="208"/>
  <c r="AV18" i="208"/>
  <c r="AU18" i="208"/>
  <c r="AT18" i="208"/>
  <c r="AS18" i="208"/>
  <c r="AR18" i="208"/>
  <c r="AQ18" i="208"/>
  <c r="AP18" i="208"/>
  <c r="AO18" i="208"/>
  <c r="AN18" i="208"/>
  <c r="AM18" i="208"/>
  <c r="AL18" i="208"/>
  <c r="AK18" i="208"/>
  <c r="AJ18" i="208"/>
  <c r="AI18" i="208"/>
  <c r="AH18" i="208"/>
  <c r="AG18" i="208"/>
  <c r="AF18" i="208"/>
  <c r="AE18" i="208"/>
  <c r="AD18" i="208"/>
  <c r="AC18" i="208"/>
  <c r="AB18" i="208"/>
  <c r="Z18" i="208"/>
  <c r="Y18" i="208"/>
  <c r="X18" i="208"/>
  <c r="W18" i="208"/>
  <c r="V18" i="208"/>
  <c r="U18" i="208"/>
  <c r="T18" i="208"/>
  <c r="S18" i="208"/>
  <c r="P18" i="208"/>
  <c r="O18" i="208"/>
  <c r="N18" i="208"/>
  <c r="M18" i="208"/>
  <c r="L18" i="208"/>
  <c r="K18" i="208"/>
  <c r="J18" i="208"/>
  <c r="I18" i="208"/>
  <c r="H18" i="208"/>
  <c r="G18" i="208"/>
  <c r="BF17" i="208"/>
  <c r="BE17" i="208"/>
  <c r="BD17" i="208"/>
  <c r="BC17" i="208"/>
  <c r="BB17" i="208"/>
  <c r="BA17" i="208"/>
  <c r="AZ17" i="208"/>
  <c r="AY17" i="208"/>
  <c r="AX17" i="208"/>
  <c r="AW17" i="208"/>
  <c r="AV17" i="208"/>
  <c r="AU17" i="208"/>
  <c r="AT17" i="208"/>
  <c r="AS17" i="208"/>
  <c r="AR17" i="208"/>
  <c r="AQ17" i="208"/>
  <c r="AP17" i="208"/>
  <c r="AO17" i="208"/>
  <c r="AN17" i="208"/>
  <c r="AM17" i="208"/>
  <c r="AL17" i="208"/>
  <c r="AK17" i="208"/>
  <c r="AJ17" i="208"/>
  <c r="AI17" i="208"/>
  <c r="AH17" i="208"/>
  <c r="AG17" i="208"/>
  <c r="AF17" i="208"/>
  <c r="AE17" i="208"/>
  <c r="AD17" i="208"/>
  <c r="AC17" i="208"/>
  <c r="AB17" i="208"/>
  <c r="Z17" i="208"/>
  <c r="Y17" i="208"/>
  <c r="X17" i="208"/>
  <c r="W17" i="208"/>
  <c r="V17" i="208"/>
  <c r="U17" i="208"/>
  <c r="T17" i="208"/>
  <c r="S17" i="208"/>
  <c r="Q17" i="208"/>
  <c r="O17" i="208"/>
  <c r="N17" i="208"/>
  <c r="M17" i="208"/>
  <c r="L17" i="208"/>
  <c r="K17" i="208"/>
  <c r="J17" i="208"/>
  <c r="I17" i="208"/>
  <c r="H17" i="208"/>
  <c r="G17" i="208"/>
  <c r="BF16" i="208"/>
  <c r="BE16" i="208"/>
  <c r="BD16" i="208"/>
  <c r="BC16" i="208"/>
  <c r="BB16" i="208"/>
  <c r="BA16" i="208"/>
  <c r="AZ16" i="208"/>
  <c r="AY16" i="208"/>
  <c r="AX16" i="208"/>
  <c r="AW16" i="208"/>
  <c r="AV16" i="208"/>
  <c r="AU16" i="208"/>
  <c r="AT16" i="208"/>
  <c r="AS16" i="208"/>
  <c r="AR16" i="208"/>
  <c r="AQ16" i="208"/>
  <c r="AP16" i="208"/>
  <c r="AO16" i="208"/>
  <c r="AN16" i="208"/>
  <c r="AM16" i="208"/>
  <c r="AL16" i="208"/>
  <c r="AK16" i="208"/>
  <c r="AJ16" i="208"/>
  <c r="AI16" i="208"/>
  <c r="AH16" i="208"/>
  <c r="AG16" i="208"/>
  <c r="AF16" i="208"/>
  <c r="AE16" i="208"/>
  <c r="AD16" i="208"/>
  <c r="AC16" i="208"/>
  <c r="AB16" i="208"/>
  <c r="Z16" i="208"/>
  <c r="Y16" i="208"/>
  <c r="X16" i="208"/>
  <c r="W16" i="208"/>
  <c r="V16" i="208"/>
  <c r="U16" i="208"/>
  <c r="T16" i="208"/>
  <c r="S16" i="208"/>
  <c r="Q16" i="208"/>
  <c r="P16" i="208"/>
  <c r="N16" i="208"/>
  <c r="M16" i="208"/>
  <c r="L16" i="208"/>
  <c r="K16" i="208"/>
  <c r="J16" i="208"/>
  <c r="I16" i="208"/>
  <c r="H16" i="208"/>
  <c r="G16" i="208"/>
  <c r="BF15" i="208"/>
  <c r="BE15" i="208"/>
  <c r="BD15" i="208"/>
  <c r="BC15" i="208"/>
  <c r="BB15" i="208"/>
  <c r="BA15" i="208"/>
  <c r="AZ15" i="208"/>
  <c r="AY15" i="208"/>
  <c r="AX15" i="208"/>
  <c r="AW15" i="208"/>
  <c r="AV15" i="208"/>
  <c r="AU15" i="208"/>
  <c r="AT15" i="208"/>
  <c r="AS15" i="208"/>
  <c r="AR15" i="208"/>
  <c r="AQ15" i="208"/>
  <c r="AP15" i="208"/>
  <c r="AO15" i="208"/>
  <c r="AN15" i="208"/>
  <c r="AM15" i="208"/>
  <c r="AL15" i="208"/>
  <c r="AK15" i="208"/>
  <c r="AJ15" i="208"/>
  <c r="AI15" i="208"/>
  <c r="AH15" i="208"/>
  <c r="AG15" i="208"/>
  <c r="AF15" i="208"/>
  <c r="AE15" i="208"/>
  <c r="AD15" i="208"/>
  <c r="AC15" i="208"/>
  <c r="AB15" i="208"/>
  <c r="Z15" i="208"/>
  <c r="Y15" i="208"/>
  <c r="X15" i="208"/>
  <c r="W15" i="208"/>
  <c r="V15" i="208"/>
  <c r="U15" i="208"/>
  <c r="T15" i="208"/>
  <c r="S15" i="208"/>
  <c r="Q15" i="208"/>
  <c r="P15" i="208"/>
  <c r="O15" i="208"/>
  <c r="M15" i="208"/>
  <c r="L15" i="208"/>
  <c r="K15" i="208"/>
  <c r="J15" i="208"/>
  <c r="I15" i="208"/>
  <c r="H15" i="208"/>
  <c r="G15" i="208"/>
  <c r="BF14" i="208"/>
  <c r="BE14" i="208"/>
  <c r="BD14" i="208"/>
  <c r="BC14" i="208"/>
  <c r="BB14" i="208"/>
  <c r="BA14" i="208"/>
  <c r="AZ14" i="208"/>
  <c r="AY14" i="208"/>
  <c r="AX14" i="208"/>
  <c r="AW14" i="208"/>
  <c r="AV14" i="208"/>
  <c r="AU14" i="208"/>
  <c r="AT14" i="208"/>
  <c r="AS14" i="208"/>
  <c r="AR14" i="208"/>
  <c r="AQ14" i="208"/>
  <c r="AP14" i="208"/>
  <c r="AO14" i="208"/>
  <c r="AN14" i="208"/>
  <c r="AM14" i="208"/>
  <c r="AL14" i="208"/>
  <c r="AK14" i="208"/>
  <c r="AJ14" i="208"/>
  <c r="AI14" i="208"/>
  <c r="AH14" i="208"/>
  <c r="AG14" i="208"/>
  <c r="AF14" i="208"/>
  <c r="AE14" i="208"/>
  <c r="AD14" i="208"/>
  <c r="AC14" i="208"/>
  <c r="AB14" i="208"/>
  <c r="Z14" i="208"/>
  <c r="Y14" i="208"/>
  <c r="X14" i="208"/>
  <c r="W14" i="208"/>
  <c r="V14" i="208"/>
  <c r="U14" i="208"/>
  <c r="T14" i="208"/>
  <c r="S14" i="208"/>
  <c r="Q14" i="208"/>
  <c r="P14" i="208"/>
  <c r="O14" i="208"/>
  <c r="N14" i="208"/>
  <c r="L14" i="208"/>
  <c r="K14" i="208"/>
  <c r="J14" i="208"/>
  <c r="I14" i="208"/>
  <c r="H14" i="208"/>
  <c r="G14" i="208"/>
  <c r="BF13" i="208"/>
  <c r="BE13" i="208"/>
  <c r="BD13" i="208"/>
  <c r="BC13" i="208"/>
  <c r="BB13" i="208"/>
  <c r="BA13" i="208"/>
  <c r="AZ13" i="208"/>
  <c r="AY13" i="208"/>
  <c r="AX13" i="208"/>
  <c r="AW13" i="208"/>
  <c r="AV13" i="208"/>
  <c r="AU13" i="208"/>
  <c r="AT13" i="208"/>
  <c r="AS13" i="208"/>
  <c r="AR13" i="208"/>
  <c r="AQ13" i="208"/>
  <c r="AP13" i="208"/>
  <c r="AO13" i="208"/>
  <c r="AN13" i="208"/>
  <c r="AM13" i="208"/>
  <c r="AL13" i="208"/>
  <c r="AK13" i="208"/>
  <c r="AJ13" i="208"/>
  <c r="AI13" i="208"/>
  <c r="AH13" i="208"/>
  <c r="AG13" i="208"/>
  <c r="AF13" i="208"/>
  <c r="AE13" i="208"/>
  <c r="AD13" i="208"/>
  <c r="AC13" i="208"/>
  <c r="AB13" i="208"/>
  <c r="Z13" i="208"/>
  <c r="Y13" i="208"/>
  <c r="X13" i="208"/>
  <c r="W13" i="208"/>
  <c r="V13" i="208"/>
  <c r="U13" i="208"/>
  <c r="T13" i="208"/>
  <c r="S13" i="208"/>
  <c r="Q13" i="208"/>
  <c r="P13" i="208"/>
  <c r="O13" i="208"/>
  <c r="N13" i="208"/>
  <c r="M13" i="208"/>
  <c r="K13" i="208"/>
  <c r="J13" i="208"/>
  <c r="I13" i="208"/>
  <c r="H13" i="208"/>
  <c r="G13" i="208"/>
  <c r="BF12" i="208"/>
  <c r="BE12" i="208"/>
  <c r="BD12" i="208"/>
  <c r="BC12" i="208"/>
  <c r="BB12" i="208"/>
  <c r="BA12" i="208"/>
  <c r="AZ12" i="208"/>
  <c r="AY12" i="208"/>
  <c r="AX12" i="208"/>
  <c r="AW12" i="208"/>
  <c r="AV12" i="208"/>
  <c r="AU12" i="208"/>
  <c r="AT12" i="208"/>
  <c r="AS12" i="208"/>
  <c r="AR12" i="208"/>
  <c r="AQ12" i="208"/>
  <c r="AP12" i="208"/>
  <c r="AO12" i="208"/>
  <c r="AN12" i="208"/>
  <c r="AM12" i="208"/>
  <c r="AL12" i="208"/>
  <c r="AK12" i="208"/>
  <c r="AJ12" i="208"/>
  <c r="AI12" i="208"/>
  <c r="AH12" i="208"/>
  <c r="AG12" i="208"/>
  <c r="AF12" i="208"/>
  <c r="AE12" i="208"/>
  <c r="AD12" i="208"/>
  <c r="AC12" i="208"/>
  <c r="AB12" i="208"/>
  <c r="Z12" i="208"/>
  <c r="Y12" i="208"/>
  <c r="X12" i="208"/>
  <c r="W12" i="208"/>
  <c r="V12" i="208"/>
  <c r="U12" i="208"/>
  <c r="T12" i="208"/>
  <c r="S12" i="208"/>
  <c r="Q12" i="208"/>
  <c r="P12" i="208"/>
  <c r="O12" i="208"/>
  <c r="N12" i="208"/>
  <c r="M12" i="208"/>
  <c r="L12" i="208"/>
  <c r="J12" i="208"/>
  <c r="I12" i="208"/>
  <c r="H12" i="208"/>
  <c r="G12" i="208"/>
  <c r="BF11" i="208"/>
  <c r="BE11" i="208"/>
  <c r="BD11" i="208"/>
  <c r="BC11" i="208"/>
  <c r="BB11" i="208"/>
  <c r="BA11" i="208"/>
  <c r="AZ11" i="208"/>
  <c r="AY11" i="208"/>
  <c r="AX11" i="208"/>
  <c r="AW11" i="208"/>
  <c r="AV11" i="208"/>
  <c r="AU11" i="208"/>
  <c r="AT11" i="208"/>
  <c r="AS11" i="208"/>
  <c r="AR11" i="208"/>
  <c r="AQ11" i="208"/>
  <c r="AP11" i="208"/>
  <c r="AO11" i="208"/>
  <c r="AN11" i="208"/>
  <c r="AM11" i="208"/>
  <c r="AL11" i="208"/>
  <c r="AK11" i="208"/>
  <c r="AJ11" i="208"/>
  <c r="AI11" i="208"/>
  <c r="AH11" i="208"/>
  <c r="AG11" i="208"/>
  <c r="AF11" i="208"/>
  <c r="AE11" i="208"/>
  <c r="AD11" i="208"/>
  <c r="AC11" i="208"/>
  <c r="AB11" i="208"/>
  <c r="Z11" i="208"/>
  <c r="Y11" i="208"/>
  <c r="X11" i="208"/>
  <c r="W11" i="208"/>
  <c r="V11" i="208"/>
  <c r="U11" i="208"/>
  <c r="T11" i="208"/>
  <c r="S11" i="208"/>
  <c r="Q11" i="208"/>
  <c r="P11" i="208"/>
  <c r="O11" i="208"/>
  <c r="N11" i="208"/>
  <c r="M11" i="208"/>
  <c r="L11" i="208"/>
  <c r="K11" i="208"/>
  <c r="I11" i="208"/>
  <c r="H11" i="208"/>
  <c r="G11" i="208"/>
  <c r="BF10" i="208"/>
  <c r="BE10" i="208"/>
  <c r="BD10" i="208"/>
  <c r="BC10" i="208"/>
  <c r="BB10" i="208"/>
  <c r="BA10" i="208"/>
  <c r="AZ10" i="208"/>
  <c r="AY10" i="208"/>
  <c r="AX10" i="208"/>
  <c r="AW10" i="208"/>
  <c r="AV10" i="208"/>
  <c r="AU10" i="208"/>
  <c r="AT10" i="208"/>
  <c r="AS10" i="208"/>
  <c r="AR10" i="208"/>
  <c r="AQ10" i="208"/>
  <c r="AP10" i="208"/>
  <c r="AO10" i="208"/>
  <c r="AN10" i="208"/>
  <c r="AM10" i="208"/>
  <c r="AL10" i="208"/>
  <c r="AK10" i="208"/>
  <c r="AJ10" i="208"/>
  <c r="AI10" i="208"/>
  <c r="AH10" i="208"/>
  <c r="AG10" i="208"/>
  <c r="AF10" i="208"/>
  <c r="AE10" i="208"/>
  <c r="AD10" i="208"/>
  <c r="AC10" i="208"/>
  <c r="AB10" i="208"/>
  <c r="Z10" i="208"/>
  <c r="Y10" i="208"/>
  <c r="X10" i="208"/>
  <c r="W10" i="208"/>
  <c r="V10" i="208"/>
  <c r="U10" i="208"/>
  <c r="T10" i="208"/>
  <c r="S10" i="208"/>
  <c r="Q10" i="208"/>
  <c r="P10" i="208"/>
  <c r="O10" i="208"/>
  <c r="N10" i="208"/>
  <c r="M10" i="208"/>
  <c r="L10" i="208"/>
  <c r="K10" i="208"/>
  <c r="J10" i="208"/>
  <c r="H10" i="208"/>
  <c r="G10" i="208"/>
  <c r="BF9" i="208"/>
  <c r="BE9" i="208"/>
  <c r="BD9" i="208"/>
  <c r="BC9" i="208"/>
  <c r="BB9" i="208"/>
  <c r="BA9" i="208"/>
  <c r="AZ9" i="208"/>
  <c r="AY9" i="208"/>
  <c r="AX9" i="208"/>
  <c r="AW9" i="208"/>
  <c r="AV9" i="208"/>
  <c r="AU9" i="208"/>
  <c r="AT9" i="208"/>
  <c r="AS9" i="208"/>
  <c r="AR9" i="208"/>
  <c r="AQ9" i="208"/>
  <c r="AP9" i="208"/>
  <c r="AO9" i="208"/>
  <c r="AN9" i="208"/>
  <c r="AM9" i="208"/>
  <c r="AL9" i="208"/>
  <c r="AK9" i="208"/>
  <c r="AJ9" i="208"/>
  <c r="AI9" i="208"/>
  <c r="AH9" i="208"/>
  <c r="AG9" i="208"/>
  <c r="AF9" i="208"/>
  <c r="AE9" i="208"/>
  <c r="AD9" i="208"/>
  <c r="AC9" i="208"/>
  <c r="AB9" i="208"/>
  <c r="Z9" i="208"/>
  <c r="Y9" i="208"/>
  <c r="X9" i="208"/>
  <c r="W9" i="208"/>
  <c r="V9" i="208"/>
  <c r="U9" i="208"/>
  <c r="T9" i="208"/>
  <c r="S9" i="208"/>
  <c r="Q9" i="208"/>
  <c r="P9" i="208"/>
  <c r="O9" i="208"/>
  <c r="N9" i="208"/>
  <c r="M9" i="208"/>
  <c r="L9" i="208"/>
  <c r="K9" i="208"/>
  <c r="J9" i="208"/>
  <c r="I9" i="208"/>
  <c r="G9" i="208"/>
  <c r="BF8" i="208"/>
  <c r="BE8" i="208"/>
  <c r="BE7" i="208" s="1"/>
  <c r="BD8" i="208"/>
  <c r="BC8" i="208"/>
  <c r="BB8" i="208"/>
  <c r="BA8" i="208"/>
  <c r="BA7" i="208" s="1"/>
  <c r="AZ8" i="208"/>
  <c r="AY8" i="208"/>
  <c r="AX8" i="208"/>
  <c r="AW8" i="208"/>
  <c r="AV8" i="208"/>
  <c r="AU8" i="208"/>
  <c r="AT8" i="208"/>
  <c r="AS8" i="208"/>
  <c r="AR8" i="208"/>
  <c r="AQ8" i="208"/>
  <c r="AP8" i="208"/>
  <c r="AO8" i="208"/>
  <c r="AN8" i="208"/>
  <c r="AM8" i="208"/>
  <c r="AL8" i="208"/>
  <c r="AK8" i="208"/>
  <c r="AJ8" i="208"/>
  <c r="AI8" i="208"/>
  <c r="AH8" i="208"/>
  <c r="AG8" i="208"/>
  <c r="AF8" i="208"/>
  <c r="AE8" i="208"/>
  <c r="AD8" i="208"/>
  <c r="AC8" i="208"/>
  <c r="AB8" i="208"/>
  <c r="Z8" i="208"/>
  <c r="Y8" i="208"/>
  <c r="X8" i="208"/>
  <c r="W8" i="208"/>
  <c r="V8" i="208"/>
  <c r="U8" i="208"/>
  <c r="T8" i="208"/>
  <c r="S8" i="208"/>
  <c r="Q8" i="208"/>
  <c r="P8" i="208"/>
  <c r="O8" i="208"/>
  <c r="N8" i="208"/>
  <c r="M8" i="208"/>
  <c r="L8" i="208"/>
  <c r="K8" i="208"/>
  <c r="J8" i="208"/>
  <c r="I8" i="208"/>
  <c r="H8" i="208"/>
  <c r="BF4" i="208"/>
  <c r="BE4" i="208"/>
  <c r="BD4" i="208"/>
  <c r="BC4" i="208"/>
  <c r="BB4" i="208"/>
  <c r="BA4" i="208"/>
  <c r="AZ4" i="208"/>
  <c r="AY4" i="208"/>
  <c r="AX4" i="208"/>
  <c r="AW4" i="208"/>
  <c r="AV4" i="208"/>
  <c r="AU4" i="208"/>
  <c r="AT4" i="208"/>
  <c r="AS4" i="208"/>
  <c r="AR4" i="208"/>
  <c r="AQ4" i="208"/>
  <c r="AP4" i="208"/>
  <c r="AO4" i="208"/>
  <c r="AN4" i="208"/>
  <c r="AM4" i="208"/>
  <c r="AL4" i="208"/>
  <c r="AK4" i="208"/>
  <c r="AJ4" i="208"/>
  <c r="AI4" i="208"/>
  <c r="AH4" i="208"/>
  <c r="AG4" i="208"/>
  <c r="AF4" i="208"/>
  <c r="AE4" i="208"/>
  <c r="AD4" i="208"/>
  <c r="AC4" i="208"/>
  <c r="AB4" i="208"/>
  <c r="AA4" i="208"/>
  <c r="Z4" i="208"/>
  <c r="Y4" i="208"/>
  <c r="X4" i="208"/>
  <c r="W4" i="208"/>
  <c r="V4" i="208"/>
  <c r="U4" i="208"/>
  <c r="T4" i="208"/>
  <c r="S4" i="208"/>
  <c r="R4" i="208"/>
  <c r="Q4" i="208"/>
  <c r="P4" i="208"/>
  <c r="O4" i="208"/>
  <c r="N4" i="208"/>
  <c r="M4" i="208"/>
  <c r="L4" i="208"/>
  <c r="K4" i="208"/>
  <c r="J4" i="208"/>
  <c r="I4" i="208"/>
  <c r="H4" i="208"/>
  <c r="G4" i="208"/>
  <c r="F4" i="208"/>
  <c r="E4" i="208"/>
  <c r="BE59" i="207"/>
  <c r="BD59" i="207"/>
  <c r="BC59" i="207"/>
  <c r="BB59" i="207"/>
  <c r="BA59" i="207"/>
  <c r="AZ59" i="207"/>
  <c r="AY59" i="207"/>
  <c r="AX59" i="207"/>
  <c r="AW59" i="207"/>
  <c r="AV59" i="207"/>
  <c r="AU59" i="207"/>
  <c r="AT59" i="207"/>
  <c r="AS59" i="207"/>
  <c r="AR59" i="207"/>
  <c r="AQ59" i="207"/>
  <c r="AP59" i="207"/>
  <c r="AO59" i="207"/>
  <c r="AN59" i="207"/>
  <c r="AM59" i="207"/>
  <c r="AL59" i="207"/>
  <c r="AK59" i="207"/>
  <c r="AJ59" i="207"/>
  <c r="AI59" i="207"/>
  <c r="AH59" i="207"/>
  <c r="AG59" i="207"/>
  <c r="AF59" i="207"/>
  <c r="AE59" i="207"/>
  <c r="AD59" i="207"/>
  <c r="AC59" i="207"/>
  <c r="AB59" i="207"/>
  <c r="Z59" i="207"/>
  <c r="Y59" i="207"/>
  <c r="X59" i="207"/>
  <c r="W59" i="207"/>
  <c r="V59" i="207"/>
  <c r="U59" i="207"/>
  <c r="T59" i="207"/>
  <c r="S59" i="207"/>
  <c r="Q59" i="207"/>
  <c r="P59" i="207"/>
  <c r="O59" i="207"/>
  <c r="N59" i="207"/>
  <c r="M59" i="207"/>
  <c r="L59" i="207"/>
  <c r="K59" i="207"/>
  <c r="J59" i="207"/>
  <c r="I59" i="207"/>
  <c r="H59" i="207"/>
  <c r="G59" i="207"/>
  <c r="BF58" i="207"/>
  <c r="BD58" i="207"/>
  <c r="BC58" i="207"/>
  <c r="BB58" i="207"/>
  <c r="BA58" i="207"/>
  <c r="AZ58" i="207"/>
  <c r="AY58" i="207"/>
  <c r="AX58" i="207"/>
  <c r="AW58" i="207"/>
  <c r="AV58" i="207"/>
  <c r="AU58" i="207"/>
  <c r="AT58" i="207"/>
  <c r="AS58" i="207"/>
  <c r="AR58" i="207"/>
  <c r="AQ58" i="207"/>
  <c r="AP58" i="207"/>
  <c r="AO58" i="207"/>
  <c r="AN58" i="207"/>
  <c r="AM58" i="207"/>
  <c r="AL58" i="207"/>
  <c r="AK58" i="207"/>
  <c r="AJ58" i="207"/>
  <c r="AI58" i="207"/>
  <c r="AH58" i="207"/>
  <c r="AG58" i="207"/>
  <c r="AF58" i="207"/>
  <c r="AE58" i="207"/>
  <c r="AD58" i="207"/>
  <c r="AC58" i="207"/>
  <c r="AB58" i="207"/>
  <c r="Z58" i="207"/>
  <c r="Y58" i="207"/>
  <c r="X58" i="207"/>
  <c r="W58" i="207"/>
  <c r="V58" i="207"/>
  <c r="U58" i="207"/>
  <c r="T58" i="207"/>
  <c r="S58" i="207"/>
  <c r="Q58" i="207"/>
  <c r="P58" i="207"/>
  <c r="O58" i="207"/>
  <c r="N58" i="207"/>
  <c r="M58" i="207"/>
  <c r="L58" i="207"/>
  <c r="K58" i="207"/>
  <c r="J58" i="207"/>
  <c r="I58" i="207"/>
  <c r="H58" i="207"/>
  <c r="G58" i="207"/>
  <c r="BF57" i="207"/>
  <c r="BE57" i="207"/>
  <c r="BC57" i="207"/>
  <c r="BB57" i="207"/>
  <c r="BA57" i="207"/>
  <c r="AZ57" i="207"/>
  <c r="AY57" i="207"/>
  <c r="AX57" i="207"/>
  <c r="AW57" i="207"/>
  <c r="AV57" i="207"/>
  <c r="AU57" i="207"/>
  <c r="AT57" i="207"/>
  <c r="AS57" i="207"/>
  <c r="AR57" i="207"/>
  <c r="AQ57" i="207"/>
  <c r="AP57" i="207"/>
  <c r="AO57" i="207"/>
  <c r="AN57" i="207"/>
  <c r="AM57" i="207"/>
  <c r="AL57" i="207"/>
  <c r="AK57" i="207"/>
  <c r="AJ57" i="207"/>
  <c r="AI57" i="207"/>
  <c r="AH57" i="207"/>
  <c r="AG57" i="207"/>
  <c r="AF57" i="207"/>
  <c r="AE57" i="207"/>
  <c r="AD57" i="207"/>
  <c r="AC57" i="207"/>
  <c r="AB57" i="207"/>
  <c r="Z57" i="207"/>
  <c r="Y57" i="207"/>
  <c r="X57" i="207"/>
  <c r="W57" i="207"/>
  <c r="V57" i="207"/>
  <c r="U57" i="207"/>
  <c r="T57" i="207"/>
  <c r="S57" i="207"/>
  <c r="Q57" i="207"/>
  <c r="P57" i="207"/>
  <c r="O57" i="207"/>
  <c r="N57" i="207"/>
  <c r="M57" i="207"/>
  <c r="L57" i="207"/>
  <c r="K57" i="207"/>
  <c r="J57" i="207"/>
  <c r="I57" i="207"/>
  <c r="H57" i="207"/>
  <c r="G57" i="207"/>
  <c r="BF56" i="207"/>
  <c r="BE56" i="207"/>
  <c r="BD56" i="207"/>
  <c r="BB56" i="207"/>
  <c r="BA56" i="207"/>
  <c r="AZ56" i="207"/>
  <c r="AY56" i="207"/>
  <c r="AX56" i="207"/>
  <c r="AW56" i="207"/>
  <c r="AV56" i="207"/>
  <c r="AU56" i="207"/>
  <c r="AT56" i="207"/>
  <c r="AS56" i="207"/>
  <c r="AR56" i="207"/>
  <c r="AQ56" i="207"/>
  <c r="AP56" i="207"/>
  <c r="AO56" i="207"/>
  <c r="AN56" i="207"/>
  <c r="AM56" i="207"/>
  <c r="AL56" i="207"/>
  <c r="AK56" i="207"/>
  <c r="AJ56" i="207"/>
  <c r="AI56" i="207"/>
  <c r="AH56" i="207"/>
  <c r="AG56" i="207"/>
  <c r="AF56" i="207"/>
  <c r="AE56" i="207"/>
  <c r="AD56" i="207"/>
  <c r="AC56" i="207"/>
  <c r="AB56" i="207"/>
  <c r="Z56" i="207"/>
  <c r="Y56" i="207"/>
  <c r="X56" i="207"/>
  <c r="W56" i="207"/>
  <c r="V56" i="207"/>
  <c r="U56" i="207"/>
  <c r="T56" i="207"/>
  <c r="S56" i="207"/>
  <c r="Q56" i="207"/>
  <c r="P56" i="207"/>
  <c r="O56" i="207"/>
  <c r="N56" i="207"/>
  <c r="M56" i="207"/>
  <c r="L56" i="207"/>
  <c r="K56" i="207"/>
  <c r="J56" i="207"/>
  <c r="I56" i="207"/>
  <c r="H56" i="207"/>
  <c r="G56" i="207"/>
  <c r="BF55" i="207"/>
  <c r="BE55" i="207"/>
  <c r="BD55" i="207"/>
  <c r="BC55" i="207"/>
  <c r="BA55" i="207"/>
  <c r="AZ55" i="207"/>
  <c r="AY55" i="207"/>
  <c r="AX55" i="207"/>
  <c r="AW55" i="207"/>
  <c r="AV55" i="207"/>
  <c r="AU55" i="207"/>
  <c r="AT55" i="207"/>
  <c r="AS55" i="207"/>
  <c r="AR55" i="207"/>
  <c r="AQ55" i="207"/>
  <c r="AP55" i="207"/>
  <c r="AO55" i="207"/>
  <c r="AN55" i="207"/>
  <c r="AM55" i="207"/>
  <c r="AL55" i="207"/>
  <c r="AK55" i="207"/>
  <c r="AJ55" i="207"/>
  <c r="AI55" i="207"/>
  <c r="AH55" i="207"/>
  <c r="AG55" i="207"/>
  <c r="AF55" i="207"/>
  <c r="AE55" i="207"/>
  <c r="AD55" i="207"/>
  <c r="AC55" i="207"/>
  <c r="AB55" i="207"/>
  <c r="Z55" i="207"/>
  <c r="Y55" i="207"/>
  <c r="X55" i="207"/>
  <c r="W55" i="207"/>
  <c r="V55" i="207"/>
  <c r="U55" i="207"/>
  <c r="T55" i="207"/>
  <c r="S55" i="207"/>
  <c r="Q55" i="207"/>
  <c r="P55" i="207"/>
  <c r="O55" i="207"/>
  <c r="N55" i="207"/>
  <c r="M55" i="207"/>
  <c r="L55" i="207"/>
  <c r="K55" i="207"/>
  <c r="J55" i="207"/>
  <c r="I55" i="207"/>
  <c r="H55" i="207"/>
  <c r="G55" i="207"/>
  <c r="BF54" i="207"/>
  <c r="BE54" i="207"/>
  <c r="BD54" i="207"/>
  <c r="BC54" i="207"/>
  <c r="BB54" i="207"/>
  <c r="AZ54" i="207"/>
  <c r="AY54" i="207"/>
  <c r="AX54" i="207"/>
  <c r="AW54" i="207"/>
  <c r="AV54" i="207"/>
  <c r="AU54" i="207"/>
  <c r="AT54" i="207"/>
  <c r="AS54" i="207"/>
  <c r="AR54" i="207"/>
  <c r="AQ54" i="207"/>
  <c r="AP54" i="207"/>
  <c r="AO54" i="207"/>
  <c r="AN54" i="207"/>
  <c r="AM54" i="207"/>
  <c r="AL54" i="207"/>
  <c r="AK54" i="207"/>
  <c r="AJ54" i="207"/>
  <c r="AI54" i="207"/>
  <c r="AH54" i="207"/>
  <c r="AG54" i="207"/>
  <c r="AF54" i="207"/>
  <c r="AE54" i="207"/>
  <c r="AD54" i="207"/>
  <c r="AC54" i="207"/>
  <c r="AB54" i="207"/>
  <c r="Z54" i="207"/>
  <c r="Y54" i="207"/>
  <c r="X54" i="207"/>
  <c r="W54" i="207"/>
  <c r="V54" i="207"/>
  <c r="U54" i="207"/>
  <c r="T54" i="207"/>
  <c r="S54" i="207"/>
  <c r="Q54" i="207"/>
  <c r="P54" i="207"/>
  <c r="O54" i="207"/>
  <c r="N54" i="207"/>
  <c r="M54" i="207"/>
  <c r="L54" i="207"/>
  <c r="K54" i="207"/>
  <c r="J54" i="207"/>
  <c r="I54" i="207"/>
  <c r="H54" i="207"/>
  <c r="G54" i="207"/>
  <c r="BF53" i="207"/>
  <c r="BE53" i="207"/>
  <c r="BD53" i="207"/>
  <c r="BC53" i="207"/>
  <c r="BB53" i="207"/>
  <c r="BA53" i="207"/>
  <c r="AY53" i="207"/>
  <c r="AX53" i="207"/>
  <c r="AW53" i="207"/>
  <c r="AV53" i="207"/>
  <c r="AU53" i="207"/>
  <c r="AT53" i="207"/>
  <c r="AS53" i="207"/>
  <c r="AR53" i="207"/>
  <c r="AQ53" i="207"/>
  <c r="AP53" i="207"/>
  <c r="AO53" i="207"/>
  <c r="AN53" i="207"/>
  <c r="AM53" i="207"/>
  <c r="AL53" i="207"/>
  <c r="AK53" i="207"/>
  <c r="AJ53" i="207"/>
  <c r="AI53" i="207"/>
  <c r="AH53" i="207"/>
  <c r="AG53" i="207"/>
  <c r="AF53" i="207"/>
  <c r="AE53" i="207"/>
  <c r="AD53" i="207"/>
  <c r="AC53" i="207"/>
  <c r="AB53" i="207"/>
  <c r="Z53" i="207"/>
  <c r="Y53" i="207"/>
  <c r="X53" i="207"/>
  <c r="W53" i="207"/>
  <c r="V53" i="207"/>
  <c r="U53" i="207"/>
  <c r="T53" i="207"/>
  <c r="S53" i="207"/>
  <c r="Q53" i="207"/>
  <c r="P53" i="207"/>
  <c r="O53" i="207"/>
  <c r="N53" i="207"/>
  <c r="M53" i="207"/>
  <c r="L53" i="207"/>
  <c r="K53" i="207"/>
  <c r="J53" i="207"/>
  <c r="I53" i="207"/>
  <c r="H53" i="207"/>
  <c r="G53" i="207"/>
  <c r="BF52" i="207"/>
  <c r="BE52" i="207"/>
  <c r="BD52" i="207"/>
  <c r="BC52" i="207"/>
  <c r="BB52" i="207"/>
  <c r="BA52" i="207"/>
  <c r="AZ52" i="207"/>
  <c r="AX52" i="207"/>
  <c r="AW52" i="207"/>
  <c r="AV52" i="207"/>
  <c r="AU52" i="207"/>
  <c r="AT52" i="207"/>
  <c r="AS52" i="207"/>
  <c r="AR52" i="207"/>
  <c r="AQ52" i="207"/>
  <c r="AP52" i="207"/>
  <c r="AO52" i="207"/>
  <c r="AN52" i="207"/>
  <c r="AM52" i="207"/>
  <c r="AL52" i="207"/>
  <c r="AK52" i="207"/>
  <c r="AJ52" i="207"/>
  <c r="AI52" i="207"/>
  <c r="AH52" i="207"/>
  <c r="AG52" i="207"/>
  <c r="AF52" i="207"/>
  <c r="AE52" i="207"/>
  <c r="AD52" i="207"/>
  <c r="AC52" i="207"/>
  <c r="AB52" i="207"/>
  <c r="Z52" i="207"/>
  <c r="Y52" i="207"/>
  <c r="X52" i="207"/>
  <c r="W52" i="207"/>
  <c r="V52" i="207"/>
  <c r="U52" i="207"/>
  <c r="T52" i="207"/>
  <c r="S52" i="207"/>
  <c r="Q52" i="207"/>
  <c r="P52" i="207"/>
  <c r="O52" i="207"/>
  <c r="N52" i="207"/>
  <c r="M52" i="207"/>
  <c r="L52" i="207"/>
  <c r="K52" i="207"/>
  <c r="J52" i="207"/>
  <c r="I52" i="207"/>
  <c r="H52" i="207"/>
  <c r="G52" i="207"/>
  <c r="BF51" i="207"/>
  <c r="BE51" i="207"/>
  <c r="BD51" i="207"/>
  <c r="BC51" i="207"/>
  <c r="BB51" i="207"/>
  <c r="BA51" i="207"/>
  <c r="AZ51" i="207"/>
  <c r="AY51" i="207"/>
  <c r="AW51" i="207"/>
  <c r="AV51" i="207"/>
  <c r="AU51" i="207"/>
  <c r="AT51" i="207"/>
  <c r="AS51" i="207"/>
  <c r="AR51" i="207"/>
  <c r="AQ51" i="207"/>
  <c r="AP51" i="207"/>
  <c r="AO51" i="207"/>
  <c r="AN51" i="207"/>
  <c r="AM51" i="207"/>
  <c r="AL51" i="207"/>
  <c r="AK51" i="207"/>
  <c r="AJ51" i="207"/>
  <c r="AI51" i="207"/>
  <c r="AH51" i="207"/>
  <c r="AG51" i="207"/>
  <c r="AF51" i="207"/>
  <c r="AE51" i="207"/>
  <c r="AD51" i="207"/>
  <c r="AC51" i="207"/>
  <c r="AB51" i="207"/>
  <c r="Z51" i="207"/>
  <c r="Y51" i="207"/>
  <c r="X51" i="207"/>
  <c r="W51" i="207"/>
  <c r="V51" i="207"/>
  <c r="U51" i="207"/>
  <c r="T51" i="207"/>
  <c r="S51" i="207"/>
  <c r="Q51" i="207"/>
  <c r="P51" i="207"/>
  <c r="O51" i="207"/>
  <c r="N51" i="207"/>
  <c r="M51" i="207"/>
  <c r="L51" i="207"/>
  <c r="K51" i="207"/>
  <c r="J51" i="207"/>
  <c r="I51" i="207"/>
  <c r="H51" i="207"/>
  <c r="G51" i="207"/>
  <c r="BF50" i="207"/>
  <c r="BE50" i="207"/>
  <c r="BD50" i="207"/>
  <c r="BC50" i="207"/>
  <c r="BB50" i="207"/>
  <c r="BA50" i="207"/>
  <c r="AZ50" i="207"/>
  <c r="AY50" i="207"/>
  <c r="AX50" i="207"/>
  <c r="AV50" i="207"/>
  <c r="AU50" i="207"/>
  <c r="AT50" i="207"/>
  <c r="AS50" i="207"/>
  <c r="AR50" i="207"/>
  <c r="AQ50" i="207"/>
  <c r="AP50" i="207"/>
  <c r="AO50" i="207"/>
  <c r="AN50" i="207"/>
  <c r="AM50" i="207"/>
  <c r="AL50" i="207"/>
  <c r="AK50" i="207"/>
  <c r="AJ50" i="207"/>
  <c r="AI50" i="207"/>
  <c r="AH50" i="207"/>
  <c r="AG50" i="207"/>
  <c r="AF50" i="207"/>
  <c r="AE50" i="207"/>
  <c r="AD50" i="207"/>
  <c r="AC50" i="207"/>
  <c r="AB50" i="207"/>
  <c r="Z50" i="207"/>
  <c r="Y50" i="207"/>
  <c r="X50" i="207"/>
  <c r="W50" i="207"/>
  <c r="V50" i="207"/>
  <c r="U50" i="207"/>
  <c r="T50" i="207"/>
  <c r="S50" i="207"/>
  <c r="Q50" i="207"/>
  <c r="P50" i="207"/>
  <c r="O50" i="207"/>
  <c r="N50" i="207"/>
  <c r="M50" i="207"/>
  <c r="L50" i="207"/>
  <c r="K50" i="207"/>
  <c r="J50" i="207"/>
  <c r="I50" i="207"/>
  <c r="H50" i="207"/>
  <c r="G50" i="207"/>
  <c r="BF49" i="207"/>
  <c r="BE49" i="207"/>
  <c r="BD49" i="207"/>
  <c r="BC49" i="207"/>
  <c r="BB49" i="207"/>
  <c r="BA49" i="207"/>
  <c r="AZ49" i="207"/>
  <c r="AY49" i="207"/>
  <c r="AX49" i="207"/>
  <c r="AW49" i="207"/>
  <c r="AU49" i="207"/>
  <c r="AT49" i="207"/>
  <c r="AS49" i="207"/>
  <c r="AR49" i="207"/>
  <c r="AQ49" i="207"/>
  <c r="AP49" i="207"/>
  <c r="AO49" i="207"/>
  <c r="AN49" i="207"/>
  <c r="AM49" i="207"/>
  <c r="AL49" i="207"/>
  <c r="AK49" i="207"/>
  <c r="AJ49" i="207"/>
  <c r="AI49" i="207"/>
  <c r="AH49" i="207"/>
  <c r="AG49" i="207"/>
  <c r="AF49" i="207"/>
  <c r="AE49" i="207"/>
  <c r="AD49" i="207"/>
  <c r="AC49" i="207"/>
  <c r="AB49" i="207"/>
  <c r="Z49" i="207"/>
  <c r="Y49" i="207"/>
  <c r="X49" i="207"/>
  <c r="W49" i="207"/>
  <c r="V49" i="207"/>
  <c r="U49" i="207"/>
  <c r="T49" i="207"/>
  <c r="S49" i="207"/>
  <c r="Q49" i="207"/>
  <c r="P49" i="207"/>
  <c r="O49" i="207"/>
  <c r="N49" i="207"/>
  <c r="M49" i="207"/>
  <c r="L49" i="207"/>
  <c r="K49" i="207"/>
  <c r="J49" i="207"/>
  <c r="I49" i="207"/>
  <c r="H49" i="207"/>
  <c r="G49" i="207"/>
  <c r="BF48" i="207"/>
  <c r="BE48" i="207"/>
  <c r="BD48" i="207"/>
  <c r="BC48" i="207"/>
  <c r="BB48" i="207"/>
  <c r="BA48" i="207"/>
  <c r="AZ48" i="207"/>
  <c r="AY48" i="207"/>
  <c r="AX48" i="207"/>
  <c r="AW48" i="207"/>
  <c r="AV48" i="207"/>
  <c r="AT48" i="207"/>
  <c r="AS48" i="207"/>
  <c r="AR48" i="207"/>
  <c r="AQ48" i="207"/>
  <c r="AP48" i="207"/>
  <c r="AO48" i="207"/>
  <c r="AN48" i="207"/>
  <c r="AM48" i="207"/>
  <c r="AL48" i="207"/>
  <c r="AK48" i="207"/>
  <c r="AJ48" i="207"/>
  <c r="AI48" i="207"/>
  <c r="AH48" i="207"/>
  <c r="AG48" i="207"/>
  <c r="AF48" i="207"/>
  <c r="AE48" i="207"/>
  <c r="AD48" i="207"/>
  <c r="AC48" i="207"/>
  <c r="AB48" i="207"/>
  <c r="Z48" i="207"/>
  <c r="Y48" i="207"/>
  <c r="X48" i="207"/>
  <c r="W48" i="207"/>
  <c r="V48" i="207"/>
  <c r="U48" i="207"/>
  <c r="T48" i="207"/>
  <c r="S48" i="207"/>
  <c r="Q48" i="207"/>
  <c r="P48" i="207"/>
  <c r="O48" i="207"/>
  <c r="N48" i="207"/>
  <c r="M48" i="207"/>
  <c r="L48" i="207"/>
  <c r="K48" i="207"/>
  <c r="J48" i="207"/>
  <c r="I48" i="207"/>
  <c r="H48" i="207"/>
  <c r="G48" i="207"/>
  <c r="BF47" i="207"/>
  <c r="BE47" i="207"/>
  <c r="BD47" i="207"/>
  <c r="BC47" i="207"/>
  <c r="BB47" i="207"/>
  <c r="BA47" i="207"/>
  <c r="AZ47" i="207"/>
  <c r="AY47" i="207"/>
  <c r="AX47" i="207"/>
  <c r="AW47" i="207"/>
  <c r="AV47" i="207"/>
  <c r="AU47" i="207"/>
  <c r="AS47" i="207"/>
  <c r="AR47" i="207"/>
  <c r="AQ47" i="207"/>
  <c r="AP47" i="207"/>
  <c r="AO47" i="207"/>
  <c r="AN47" i="207"/>
  <c r="AM47" i="207"/>
  <c r="AL47" i="207"/>
  <c r="AK47" i="207"/>
  <c r="AJ47" i="207"/>
  <c r="AI47" i="207"/>
  <c r="AH47" i="207"/>
  <c r="AG47" i="207"/>
  <c r="AF47" i="207"/>
  <c r="AE47" i="207"/>
  <c r="AD47" i="207"/>
  <c r="AC47" i="207"/>
  <c r="AB47" i="207"/>
  <c r="Z47" i="207"/>
  <c r="Y47" i="207"/>
  <c r="X47" i="207"/>
  <c r="W47" i="207"/>
  <c r="V47" i="207"/>
  <c r="U47" i="207"/>
  <c r="T47" i="207"/>
  <c r="S47" i="207"/>
  <c r="Q47" i="207"/>
  <c r="P47" i="207"/>
  <c r="O47" i="207"/>
  <c r="N47" i="207"/>
  <c r="M47" i="207"/>
  <c r="L47" i="207"/>
  <c r="K47" i="207"/>
  <c r="J47" i="207"/>
  <c r="I47" i="207"/>
  <c r="H47" i="207"/>
  <c r="G47" i="207"/>
  <c r="BF46" i="207"/>
  <c r="BE46" i="207"/>
  <c r="BD46" i="207"/>
  <c r="BC46" i="207"/>
  <c r="BB46" i="207"/>
  <c r="BA46" i="207"/>
  <c r="AZ46" i="207"/>
  <c r="AY46" i="207"/>
  <c r="AX46" i="207"/>
  <c r="AW46" i="207"/>
  <c r="AV46" i="207"/>
  <c r="AU46" i="207"/>
  <c r="AT46" i="207"/>
  <c r="AR46" i="207"/>
  <c r="AQ46" i="207"/>
  <c r="AP46" i="207"/>
  <c r="AO46" i="207"/>
  <c r="AN46" i="207"/>
  <c r="AM46" i="207"/>
  <c r="AL46" i="207"/>
  <c r="AK46" i="207"/>
  <c r="AJ46" i="207"/>
  <c r="AI46" i="207"/>
  <c r="AH46" i="207"/>
  <c r="AG46" i="207"/>
  <c r="AF46" i="207"/>
  <c r="AE46" i="207"/>
  <c r="AD46" i="207"/>
  <c r="AC46" i="207"/>
  <c r="AB46" i="207"/>
  <c r="Z46" i="207"/>
  <c r="Y46" i="207"/>
  <c r="X46" i="207"/>
  <c r="W46" i="207"/>
  <c r="V46" i="207"/>
  <c r="U46" i="207"/>
  <c r="T46" i="207"/>
  <c r="S46" i="207"/>
  <c r="Q46" i="207"/>
  <c r="P46" i="207"/>
  <c r="O46" i="207"/>
  <c r="N46" i="207"/>
  <c r="M46" i="207"/>
  <c r="L46" i="207"/>
  <c r="K46" i="207"/>
  <c r="J46" i="207"/>
  <c r="I46" i="207"/>
  <c r="H46" i="207"/>
  <c r="G46" i="207"/>
  <c r="BF45" i="207"/>
  <c r="BE45" i="207"/>
  <c r="BD45" i="207"/>
  <c r="BC45" i="207"/>
  <c r="BB45" i="207"/>
  <c r="BA45" i="207"/>
  <c r="AZ45" i="207"/>
  <c r="AY45" i="207"/>
  <c r="AX45" i="207"/>
  <c r="AW45" i="207"/>
  <c r="AV45" i="207"/>
  <c r="AU45" i="207"/>
  <c r="AT45" i="207"/>
  <c r="AS45" i="207"/>
  <c r="AQ45" i="207"/>
  <c r="AP45" i="207"/>
  <c r="AO45" i="207"/>
  <c r="AN45" i="207"/>
  <c r="AM45" i="207"/>
  <c r="AL45" i="207"/>
  <c r="AK45" i="207"/>
  <c r="AJ45" i="207"/>
  <c r="AI45" i="207"/>
  <c r="AH45" i="207"/>
  <c r="AG45" i="207"/>
  <c r="AF45" i="207"/>
  <c r="AE45" i="207"/>
  <c r="AD45" i="207"/>
  <c r="AC45" i="207"/>
  <c r="AB45" i="207"/>
  <c r="Z45" i="207"/>
  <c r="Y45" i="207"/>
  <c r="X45" i="207"/>
  <c r="W45" i="207"/>
  <c r="V45" i="207"/>
  <c r="U45" i="207"/>
  <c r="T45" i="207"/>
  <c r="S45" i="207"/>
  <c r="Q45" i="207"/>
  <c r="P45" i="207"/>
  <c r="O45" i="207"/>
  <c r="N45" i="207"/>
  <c r="M45" i="207"/>
  <c r="L45" i="207"/>
  <c r="K45" i="207"/>
  <c r="J45" i="207"/>
  <c r="I45" i="207"/>
  <c r="H45" i="207"/>
  <c r="G45" i="207"/>
  <c r="BF44" i="207"/>
  <c r="BE44" i="207"/>
  <c r="BD44" i="207"/>
  <c r="BC44" i="207"/>
  <c r="BB44" i="207"/>
  <c r="BA44" i="207"/>
  <c r="AZ44" i="207"/>
  <c r="AY44" i="207"/>
  <c r="AX44" i="207"/>
  <c r="AW44" i="207"/>
  <c r="AV44" i="207"/>
  <c r="AU44" i="207"/>
  <c r="AT44" i="207"/>
  <c r="AS44" i="207"/>
  <c r="AR44" i="207"/>
  <c r="AP44" i="207"/>
  <c r="AO44" i="207"/>
  <c r="AN44" i="207"/>
  <c r="AM44" i="207"/>
  <c r="AL44" i="207"/>
  <c r="AK44" i="207"/>
  <c r="AJ44" i="207"/>
  <c r="AI44" i="207"/>
  <c r="AH44" i="207"/>
  <c r="AG44" i="207"/>
  <c r="AF44" i="207"/>
  <c r="AE44" i="207"/>
  <c r="AD44" i="207"/>
  <c r="AC44" i="207"/>
  <c r="AB44" i="207"/>
  <c r="Z44" i="207"/>
  <c r="Y44" i="207"/>
  <c r="X44" i="207"/>
  <c r="W44" i="207"/>
  <c r="V44" i="207"/>
  <c r="U44" i="207"/>
  <c r="T44" i="207"/>
  <c r="S44" i="207"/>
  <c r="Q44" i="207"/>
  <c r="P44" i="207"/>
  <c r="O44" i="207"/>
  <c r="N44" i="207"/>
  <c r="M44" i="207"/>
  <c r="L44" i="207"/>
  <c r="K44" i="207"/>
  <c r="J44" i="207"/>
  <c r="I44" i="207"/>
  <c r="H44" i="207"/>
  <c r="G44" i="207"/>
  <c r="BF43" i="207"/>
  <c r="BE43" i="207"/>
  <c r="BD43" i="207"/>
  <c r="BC43" i="207"/>
  <c r="BB43" i="207"/>
  <c r="BA43" i="207"/>
  <c r="AZ43" i="207"/>
  <c r="AY43" i="207"/>
  <c r="AX43" i="207"/>
  <c r="AW43" i="207"/>
  <c r="AV43" i="207"/>
  <c r="AU43" i="207"/>
  <c r="AT43" i="207"/>
  <c r="AS43" i="207"/>
  <c r="AR43" i="207"/>
  <c r="AQ43" i="207"/>
  <c r="AO43" i="207"/>
  <c r="AN43" i="207"/>
  <c r="AM43" i="207"/>
  <c r="AL43" i="207"/>
  <c r="AK43" i="207"/>
  <c r="AJ43" i="207"/>
  <c r="AI43" i="207"/>
  <c r="AH43" i="207"/>
  <c r="AG43" i="207"/>
  <c r="AF43" i="207"/>
  <c r="AE43" i="207"/>
  <c r="AD43" i="207"/>
  <c r="AC43" i="207"/>
  <c r="AB43" i="207"/>
  <c r="Z43" i="207"/>
  <c r="Y43" i="207"/>
  <c r="X43" i="207"/>
  <c r="W43" i="207"/>
  <c r="V43" i="207"/>
  <c r="U43" i="207"/>
  <c r="T43" i="207"/>
  <c r="S43" i="207"/>
  <c r="Q43" i="207"/>
  <c r="P43" i="207"/>
  <c r="O43" i="207"/>
  <c r="N43" i="207"/>
  <c r="M43" i="207"/>
  <c r="L43" i="207"/>
  <c r="K43" i="207"/>
  <c r="J43" i="207"/>
  <c r="I43" i="207"/>
  <c r="H43" i="207"/>
  <c r="G43" i="207"/>
  <c r="BF42" i="207"/>
  <c r="BE42" i="207"/>
  <c r="BD42" i="207"/>
  <c r="BC42" i="207"/>
  <c r="BB42" i="207"/>
  <c r="BA42" i="207"/>
  <c r="AZ42" i="207"/>
  <c r="AY42" i="207"/>
  <c r="AX42" i="207"/>
  <c r="AW42" i="207"/>
  <c r="AV42" i="207"/>
  <c r="AU42" i="207"/>
  <c r="AT42" i="207"/>
  <c r="AS42" i="207"/>
  <c r="AR42" i="207"/>
  <c r="AQ42" i="207"/>
  <c r="AP42" i="207"/>
  <c r="AN42" i="207"/>
  <c r="AM42" i="207"/>
  <c r="AL42" i="207"/>
  <c r="AK42" i="207"/>
  <c r="AJ42" i="207"/>
  <c r="AI42" i="207"/>
  <c r="AH42" i="207"/>
  <c r="AG42" i="207"/>
  <c r="AF42" i="207"/>
  <c r="AE42" i="207"/>
  <c r="AD42" i="207"/>
  <c r="AC42" i="207"/>
  <c r="AB42" i="207"/>
  <c r="Z42" i="207"/>
  <c r="Y42" i="207"/>
  <c r="X42" i="207"/>
  <c r="W42" i="207"/>
  <c r="V42" i="207"/>
  <c r="U42" i="207"/>
  <c r="T42" i="207"/>
  <c r="S42" i="207"/>
  <c r="Q42" i="207"/>
  <c r="P42" i="207"/>
  <c r="O42" i="207"/>
  <c r="N42" i="207"/>
  <c r="M42" i="207"/>
  <c r="L42" i="207"/>
  <c r="K42" i="207"/>
  <c r="J42" i="207"/>
  <c r="I42" i="207"/>
  <c r="H42" i="207"/>
  <c r="G42" i="207"/>
  <c r="BF41" i="207"/>
  <c r="BE41" i="207"/>
  <c r="BD41" i="207"/>
  <c r="BC41" i="207"/>
  <c r="BB41" i="207"/>
  <c r="BA41" i="207"/>
  <c r="AZ41" i="207"/>
  <c r="AY41" i="207"/>
  <c r="AX41" i="207"/>
  <c r="AW41" i="207"/>
  <c r="AV41" i="207"/>
  <c r="AU41" i="207"/>
  <c r="AT41" i="207"/>
  <c r="AS41" i="207"/>
  <c r="AR41" i="207"/>
  <c r="AQ41" i="207"/>
  <c r="AP41" i="207"/>
  <c r="AO41" i="207"/>
  <c r="AM41" i="207"/>
  <c r="AL41" i="207"/>
  <c r="AK41" i="207"/>
  <c r="AJ41" i="207"/>
  <c r="AI41" i="207"/>
  <c r="AH41" i="207"/>
  <c r="AG41" i="207"/>
  <c r="AF41" i="207"/>
  <c r="AE41" i="207"/>
  <c r="AD41" i="207"/>
  <c r="AC41" i="207"/>
  <c r="AB41" i="207"/>
  <c r="Z41" i="207"/>
  <c r="Y41" i="207"/>
  <c r="X41" i="207"/>
  <c r="W41" i="207"/>
  <c r="V41" i="207"/>
  <c r="U41" i="207"/>
  <c r="T41" i="207"/>
  <c r="S41" i="207"/>
  <c r="Q41" i="207"/>
  <c r="P41" i="207"/>
  <c r="O41" i="207"/>
  <c r="N41" i="207"/>
  <c r="M41" i="207"/>
  <c r="L41" i="207"/>
  <c r="K41" i="207"/>
  <c r="J41" i="207"/>
  <c r="I41" i="207"/>
  <c r="H41" i="207"/>
  <c r="G41" i="207"/>
  <c r="BF40" i="207"/>
  <c r="BE40" i="207"/>
  <c r="BD40" i="207"/>
  <c r="BC40" i="207"/>
  <c r="BB40" i="207"/>
  <c r="BA40" i="207"/>
  <c r="AZ40" i="207"/>
  <c r="AY40" i="207"/>
  <c r="AX40" i="207"/>
  <c r="AW40" i="207"/>
  <c r="AV40" i="207"/>
  <c r="AU40" i="207"/>
  <c r="AT40" i="207"/>
  <c r="AS40" i="207"/>
  <c r="AR40" i="207"/>
  <c r="AQ40" i="207"/>
  <c r="AP40" i="207"/>
  <c r="AO40" i="207"/>
  <c r="AN40" i="207"/>
  <c r="AL40" i="207"/>
  <c r="AK40" i="207"/>
  <c r="AJ40" i="207"/>
  <c r="AI40" i="207"/>
  <c r="AH40" i="207"/>
  <c r="AG40" i="207"/>
  <c r="AF40" i="207"/>
  <c r="AE40" i="207"/>
  <c r="AD40" i="207"/>
  <c r="AC40" i="207"/>
  <c r="AB40" i="207"/>
  <c r="Z40" i="207"/>
  <c r="Y40" i="207"/>
  <c r="X40" i="207"/>
  <c r="W40" i="207"/>
  <c r="V40" i="207"/>
  <c r="U40" i="207"/>
  <c r="T40" i="207"/>
  <c r="S40" i="207"/>
  <c r="Q40" i="207"/>
  <c r="P40" i="207"/>
  <c r="O40" i="207"/>
  <c r="N40" i="207"/>
  <c r="M40" i="207"/>
  <c r="L40" i="207"/>
  <c r="K40" i="207"/>
  <c r="J40" i="207"/>
  <c r="I40" i="207"/>
  <c r="H40" i="207"/>
  <c r="G40" i="207"/>
  <c r="BF39" i="207"/>
  <c r="BE39" i="207"/>
  <c r="BD39" i="207"/>
  <c r="BC39" i="207"/>
  <c r="BB39" i="207"/>
  <c r="BA39" i="207"/>
  <c r="AZ39" i="207"/>
  <c r="AY39" i="207"/>
  <c r="AX39" i="207"/>
  <c r="AW39" i="207"/>
  <c r="AV39" i="207"/>
  <c r="AU39" i="207"/>
  <c r="AT39" i="207"/>
  <c r="AS39" i="207"/>
  <c r="AR39" i="207"/>
  <c r="AQ39" i="207"/>
  <c r="AP39" i="207"/>
  <c r="AO39" i="207"/>
  <c r="AN39" i="207"/>
  <c r="AM39" i="207"/>
  <c r="AK39" i="207"/>
  <c r="AJ39" i="207"/>
  <c r="AI39" i="207"/>
  <c r="AH39" i="207"/>
  <c r="AG39" i="207"/>
  <c r="AF39" i="207"/>
  <c r="AE39" i="207"/>
  <c r="AD39" i="207"/>
  <c r="AC39" i="207"/>
  <c r="AB39" i="207"/>
  <c r="Z39" i="207"/>
  <c r="Y39" i="207"/>
  <c r="X39" i="207"/>
  <c r="W39" i="207"/>
  <c r="V39" i="207"/>
  <c r="U39" i="207"/>
  <c r="T39" i="207"/>
  <c r="S39" i="207"/>
  <c r="Q39" i="207"/>
  <c r="P39" i="207"/>
  <c r="O39" i="207"/>
  <c r="N39" i="207"/>
  <c r="M39" i="207"/>
  <c r="L39" i="207"/>
  <c r="K39" i="207"/>
  <c r="J39" i="207"/>
  <c r="I39" i="207"/>
  <c r="H39" i="207"/>
  <c r="G39" i="207"/>
  <c r="BF38" i="207"/>
  <c r="BE38" i="207"/>
  <c r="BD38" i="207"/>
  <c r="BC38" i="207"/>
  <c r="BB38" i="207"/>
  <c r="BA38" i="207"/>
  <c r="AZ38" i="207"/>
  <c r="AY38" i="207"/>
  <c r="AX38" i="207"/>
  <c r="AW38" i="207"/>
  <c r="AV38" i="207"/>
  <c r="AU38" i="207"/>
  <c r="AT38" i="207"/>
  <c r="AS38" i="207"/>
  <c r="AR38" i="207"/>
  <c r="AQ38" i="207"/>
  <c r="AP38" i="207"/>
  <c r="AO38" i="207"/>
  <c r="AN38" i="207"/>
  <c r="AM38" i="207"/>
  <c r="AL38" i="207"/>
  <c r="AJ38" i="207"/>
  <c r="AI38" i="207"/>
  <c r="AH38" i="207"/>
  <c r="AG38" i="207"/>
  <c r="AF38" i="207"/>
  <c r="AE38" i="207"/>
  <c r="AD38" i="207"/>
  <c r="AC38" i="207"/>
  <c r="AB38" i="207"/>
  <c r="Z38" i="207"/>
  <c r="Y38" i="207"/>
  <c r="X38" i="207"/>
  <c r="W38" i="207"/>
  <c r="V38" i="207"/>
  <c r="U38" i="207"/>
  <c r="T38" i="207"/>
  <c r="S38" i="207"/>
  <c r="Q38" i="207"/>
  <c r="P38" i="207"/>
  <c r="O38" i="207"/>
  <c r="N38" i="207"/>
  <c r="M38" i="207"/>
  <c r="L38" i="207"/>
  <c r="K38" i="207"/>
  <c r="J38" i="207"/>
  <c r="I38" i="207"/>
  <c r="H38" i="207"/>
  <c r="G38" i="207"/>
  <c r="BF37" i="207"/>
  <c r="BE37" i="207"/>
  <c r="BD37" i="207"/>
  <c r="BC37" i="207"/>
  <c r="BB37" i="207"/>
  <c r="BA37" i="207"/>
  <c r="AZ37" i="207"/>
  <c r="AY37" i="207"/>
  <c r="AX37" i="207"/>
  <c r="AW37" i="207"/>
  <c r="AV37" i="207"/>
  <c r="AU37" i="207"/>
  <c r="AT37" i="207"/>
  <c r="AS37" i="207"/>
  <c r="AR37" i="207"/>
  <c r="AQ37" i="207"/>
  <c r="AP37" i="207"/>
  <c r="AO37" i="207"/>
  <c r="AN37" i="207"/>
  <c r="AM37" i="207"/>
  <c r="AL37" i="207"/>
  <c r="AK37" i="207"/>
  <c r="AI37" i="207"/>
  <c r="AH37" i="207"/>
  <c r="AG37" i="207"/>
  <c r="AF37" i="207"/>
  <c r="AE37" i="207"/>
  <c r="AD37" i="207"/>
  <c r="AC37" i="207"/>
  <c r="AB37" i="207"/>
  <c r="Z37" i="207"/>
  <c r="Y37" i="207"/>
  <c r="X37" i="207"/>
  <c r="W37" i="207"/>
  <c r="V37" i="207"/>
  <c r="U37" i="207"/>
  <c r="T37" i="207"/>
  <c r="S37" i="207"/>
  <c r="Q37" i="207"/>
  <c r="P37" i="207"/>
  <c r="O37" i="207"/>
  <c r="N37" i="207"/>
  <c r="M37" i="207"/>
  <c r="L37" i="207"/>
  <c r="K37" i="207"/>
  <c r="J37" i="207"/>
  <c r="I37" i="207"/>
  <c r="H37" i="207"/>
  <c r="G37" i="207"/>
  <c r="BF36" i="207"/>
  <c r="BE36" i="207"/>
  <c r="BD36" i="207"/>
  <c r="BC36" i="207"/>
  <c r="BB36" i="207"/>
  <c r="BA36" i="207"/>
  <c r="AZ36" i="207"/>
  <c r="AY36" i="207"/>
  <c r="AX36" i="207"/>
  <c r="AW36" i="207"/>
  <c r="AV36" i="207"/>
  <c r="AU36" i="207"/>
  <c r="AT36" i="207"/>
  <c r="AS36" i="207"/>
  <c r="AR36" i="207"/>
  <c r="AQ36" i="207"/>
  <c r="AP36" i="207"/>
  <c r="AO36" i="207"/>
  <c r="AN36" i="207"/>
  <c r="AM36" i="207"/>
  <c r="AL36" i="207"/>
  <c r="AK36" i="207"/>
  <c r="AJ36" i="207"/>
  <c r="AH36" i="207"/>
  <c r="AG36" i="207"/>
  <c r="AF36" i="207"/>
  <c r="AE36" i="207"/>
  <c r="AD36" i="207"/>
  <c r="AC36" i="207"/>
  <c r="AB36" i="207"/>
  <c r="Z36" i="207"/>
  <c r="Y36" i="207"/>
  <c r="X36" i="207"/>
  <c r="W36" i="207"/>
  <c r="V36" i="207"/>
  <c r="U36" i="207"/>
  <c r="T36" i="207"/>
  <c r="S36" i="207"/>
  <c r="Q36" i="207"/>
  <c r="P36" i="207"/>
  <c r="O36" i="207"/>
  <c r="N36" i="207"/>
  <c r="M36" i="207"/>
  <c r="L36" i="207"/>
  <c r="K36" i="207"/>
  <c r="J36" i="207"/>
  <c r="I36" i="207"/>
  <c r="H36" i="207"/>
  <c r="G36" i="207"/>
  <c r="BF35" i="207"/>
  <c r="BE35" i="207"/>
  <c r="BD35" i="207"/>
  <c r="BC35" i="207"/>
  <c r="BB35" i="207"/>
  <c r="BA35" i="207"/>
  <c r="AZ35" i="207"/>
  <c r="AY35" i="207"/>
  <c r="AX35" i="207"/>
  <c r="AW35" i="207"/>
  <c r="AV35" i="207"/>
  <c r="AU35" i="207"/>
  <c r="AT35" i="207"/>
  <c r="AS35" i="207"/>
  <c r="AR35" i="207"/>
  <c r="AQ35" i="207"/>
  <c r="AP35" i="207"/>
  <c r="AO35" i="207"/>
  <c r="AN35" i="207"/>
  <c r="AM35" i="207"/>
  <c r="AL35" i="207"/>
  <c r="AK35" i="207"/>
  <c r="AJ35" i="207"/>
  <c r="AI35" i="207"/>
  <c r="AG35" i="207"/>
  <c r="AF35" i="207"/>
  <c r="AE35" i="207"/>
  <c r="AD35" i="207"/>
  <c r="AC35" i="207"/>
  <c r="AB35" i="207"/>
  <c r="Z35" i="207"/>
  <c r="Y35" i="207"/>
  <c r="X35" i="207"/>
  <c r="W35" i="207"/>
  <c r="V35" i="207"/>
  <c r="U35" i="207"/>
  <c r="T35" i="207"/>
  <c r="S35" i="207"/>
  <c r="Q35" i="207"/>
  <c r="P35" i="207"/>
  <c r="O35" i="207"/>
  <c r="N35" i="207"/>
  <c r="M35" i="207"/>
  <c r="L35" i="207"/>
  <c r="K35" i="207"/>
  <c r="J35" i="207"/>
  <c r="I35" i="207"/>
  <c r="H35" i="207"/>
  <c r="G35" i="207"/>
  <c r="BF34" i="207"/>
  <c r="BE34" i="207"/>
  <c r="BD34" i="207"/>
  <c r="BC34" i="207"/>
  <c r="BB34" i="207"/>
  <c r="BA34" i="207"/>
  <c r="AZ34" i="207"/>
  <c r="AY34" i="207"/>
  <c r="AX34" i="207"/>
  <c r="AW34" i="207"/>
  <c r="AV34" i="207"/>
  <c r="AU34" i="207"/>
  <c r="AT34" i="207"/>
  <c r="AS34" i="207"/>
  <c r="AR34" i="207"/>
  <c r="AQ34" i="207"/>
  <c r="AP34" i="207"/>
  <c r="AO34" i="207"/>
  <c r="AN34" i="207"/>
  <c r="AM34" i="207"/>
  <c r="AL34" i="207"/>
  <c r="AK34" i="207"/>
  <c r="AJ34" i="207"/>
  <c r="AI34" i="207"/>
  <c r="AH34" i="207"/>
  <c r="AF34" i="207"/>
  <c r="AE34" i="207"/>
  <c r="AD34" i="207"/>
  <c r="AC34" i="207"/>
  <c r="AB34" i="207"/>
  <c r="Z34" i="207"/>
  <c r="Y34" i="207"/>
  <c r="X34" i="207"/>
  <c r="W34" i="207"/>
  <c r="V34" i="207"/>
  <c r="U34" i="207"/>
  <c r="T34" i="207"/>
  <c r="S34" i="207"/>
  <c r="Q34" i="207"/>
  <c r="P34" i="207"/>
  <c r="O34" i="207"/>
  <c r="N34" i="207"/>
  <c r="M34" i="207"/>
  <c r="L34" i="207"/>
  <c r="K34" i="207"/>
  <c r="J34" i="207"/>
  <c r="I34" i="207"/>
  <c r="H34" i="207"/>
  <c r="G34" i="207"/>
  <c r="BF33" i="207"/>
  <c r="BE33" i="207"/>
  <c r="BD33" i="207"/>
  <c r="BC33" i="207"/>
  <c r="BB33" i="207"/>
  <c r="BA33" i="207"/>
  <c r="AZ33" i="207"/>
  <c r="AY33" i="207"/>
  <c r="AX33" i="207"/>
  <c r="AW33" i="207"/>
  <c r="AV33" i="207"/>
  <c r="AU33" i="207"/>
  <c r="AT33" i="207"/>
  <c r="AS33" i="207"/>
  <c r="AR33" i="207"/>
  <c r="AQ33" i="207"/>
  <c r="AP33" i="207"/>
  <c r="AO33" i="207"/>
  <c r="AN33" i="207"/>
  <c r="AM33" i="207"/>
  <c r="AL33" i="207"/>
  <c r="AK33" i="207"/>
  <c r="AJ33" i="207"/>
  <c r="AI33" i="207"/>
  <c r="AH33" i="207"/>
  <c r="AG33" i="207"/>
  <c r="AE33" i="207"/>
  <c r="AD33" i="207"/>
  <c r="AC33" i="207"/>
  <c r="AB33" i="207"/>
  <c r="Z33" i="207"/>
  <c r="Y33" i="207"/>
  <c r="X33" i="207"/>
  <c r="W33" i="207"/>
  <c r="V33" i="207"/>
  <c r="U33" i="207"/>
  <c r="T33" i="207"/>
  <c r="S33" i="207"/>
  <c r="Q33" i="207"/>
  <c r="P33" i="207"/>
  <c r="O33" i="207"/>
  <c r="N33" i="207"/>
  <c r="M33" i="207"/>
  <c r="L33" i="207"/>
  <c r="K33" i="207"/>
  <c r="J33" i="207"/>
  <c r="I33" i="207"/>
  <c r="H33" i="207"/>
  <c r="G33" i="207"/>
  <c r="BF32" i="207"/>
  <c r="BE32" i="207"/>
  <c r="BD32" i="207"/>
  <c r="BC32" i="207"/>
  <c r="BB32" i="207"/>
  <c r="BA32" i="207"/>
  <c r="AZ32" i="207"/>
  <c r="AY32" i="207"/>
  <c r="AX32" i="207"/>
  <c r="AW32" i="207"/>
  <c r="AV32" i="207"/>
  <c r="AU32" i="207"/>
  <c r="AT32" i="207"/>
  <c r="AS32" i="207"/>
  <c r="AR32" i="207"/>
  <c r="AQ32" i="207"/>
  <c r="AP32" i="207"/>
  <c r="AO32" i="207"/>
  <c r="AN32" i="207"/>
  <c r="AM32" i="207"/>
  <c r="AL32" i="207"/>
  <c r="AK32" i="207"/>
  <c r="AJ32" i="207"/>
  <c r="AI32" i="207"/>
  <c r="AH32" i="207"/>
  <c r="AG32" i="207"/>
  <c r="AF32" i="207"/>
  <c r="AD32" i="207"/>
  <c r="AC32" i="207"/>
  <c r="AB32" i="207"/>
  <c r="Z32" i="207"/>
  <c r="Y32" i="207"/>
  <c r="X32" i="207"/>
  <c r="W32" i="207"/>
  <c r="V32" i="207"/>
  <c r="U32" i="207"/>
  <c r="T32" i="207"/>
  <c r="S32" i="207"/>
  <c r="Q32" i="207"/>
  <c r="P32" i="207"/>
  <c r="O32" i="207"/>
  <c r="N32" i="207"/>
  <c r="M32" i="207"/>
  <c r="L32" i="207"/>
  <c r="K32" i="207"/>
  <c r="J32" i="207"/>
  <c r="I32" i="207"/>
  <c r="H32" i="207"/>
  <c r="G32" i="207"/>
  <c r="BF31" i="207"/>
  <c r="BE31" i="207"/>
  <c r="BD31" i="207"/>
  <c r="BC31" i="207"/>
  <c r="BB31" i="207"/>
  <c r="BA31" i="207"/>
  <c r="AZ31" i="207"/>
  <c r="AY31" i="207"/>
  <c r="AX31" i="207"/>
  <c r="AW31" i="207"/>
  <c r="AV31" i="207"/>
  <c r="AU31" i="207"/>
  <c r="AT31" i="207"/>
  <c r="AS31" i="207"/>
  <c r="AR31" i="207"/>
  <c r="AQ31" i="207"/>
  <c r="AP31" i="207"/>
  <c r="AO31" i="207"/>
  <c r="AN31" i="207"/>
  <c r="AM31" i="207"/>
  <c r="AL31" i="207"/>
  <c r="AK31" i="207"/>
  <c r="AJ31" i="207"/>
  <c r="AI31" i="207"/>
  <c r="AH31" i="207"/>
  <c r="AG31" i="207"/>
  <c r="AF31" i="207"/>
  <c r="AE31" i="207"/>
  <c r="AC31" i="207"/>
  <c r="AB31" i="207"/>
  <c r="Z31" i="207"/>
  <c r="Y31" i="207"/>
  <c r="X31" i="207"/>
  <c r="W31" i="207"/>
  <c r="V31" i="207"/>
  <c r="U31" i="207"/>
  <c r="T31" i="207"/>
  <c r="S31" i="207"/>
  <c r="Q31" i="207"/>
  <c r="P31" i="207"/>
  <c r="O31" i="207"/>
  <c r="N31" i="207"/>
  <c r="M31" i="207"/>
  <c r="L31" i="207"/>
  <c r="K31" i="207"/>
  <c r="J31" i="207"/>
  <c r="I31" i="207"/>
  <c r="H31" i="207"/>
  <c r="G31" i="207"/>
  <c r="BF30" i="207"/>
  <c r="BE30" i="207"/>
  <c r="BD30" i="207"/>
  <c r="BC30" i="207"/>
  <c r="BB30" i="207"/>
  <c r="BA30" i="207"/>
  <c r="AZ30" i="207"/>
  <c r="AY30" i="207"/>
  <c r="AX30" i="207"/>
  <c r="AW30" i="207"/>
  <c r="AV30" i="207"/>
  <c r="AU30" i="207"/>
  <c r="AT30" i="207"/>
  <c r="AS30" i="207"/>
  <c r="AR30" i="207"/>
  <c r="AQ30" i="207"/>
  <c r="AP30" i="207"/>
  <c r="AO30" i="207"/>
  <c r="AN30" i="207"/>
  <c r="AM30" i="207"/>
  <c r="AL30" i="207"/>
  <c r="AK30" i="207"/>
  <c r="AJ30" i="207"/>
  <c r="AI30" i="207"/>
  <c r="AH30" i="207"/>
  <c r="AG30" i="207"/>
  <c r="AF30" i="207"/>
  <c r="AE30" i="207"/>
  <c r="AD30" i="207"/>
  <c r="AB30" i="207"/>
  <c r="Z30" i="207"/>
  <c r="Y30" i="207"/>
  <c r="X30" i="207"/>
  <c r="W30" i="207"/>
  <c r="V30" i="207"/>
  <c r="U30" i="207"/>
  <c r="T30" i="207"/>
  <c r="S30" i="207"/>
  <c r="Q30" i="207"/>
  <c r="P30" i="207"/>
  <c r="O30" i="207"/>
  <c r="N30" i="207"/>
  <c r="M30" i="207"/>
  <c r="L30" i="207"/>
  <c r="K30" i="207"/>
  <c r="J30" i="207"/>
  <c r="I30" i="207"/>
  <c r="H30" i="207"/>
  <c r="G30" i="207"/>
  <c r="BF29" i="207"/>
  <c r="BE29" i="207"/>
  <c r="BD29" i="207"/>
  <c r="BC29" i="207"/>
  <c r="BB29" i="207"/>
  <c r="BA29" i="207"/>
  <c r="AZ29" i="207"/>
  <c r="AY29" i="207"/>
  <c r="AX29" i="207"/>
  <c r="AW29" i="207"/>
  <c r="AV29" i="207"/>
  <c r="AU29" i="207"/>
  <c r="AT29" i="207"/>
  <c r="AS29" i="207"/>
  <c r="AR29" i="207"/>
  <c r="AQ29" i="207"/>
  <c r="AP29" i="207"/>
  <c r="AO29" i="207"/>
  <c r="AN29" i="207"/>
  <c r="AM29" i="207"/>
  <c r="AL29" i="207"/>
  <c r="AK29" i="207"/>
  <c r="AJ29" i="207"/>
  <c r="AI29" i="207"/>
  <c r="AH29" i="207"/>
  <c r="AG29" i="207"/>
  <c r="AF29" i="207"/>
  <c r="AE29" i="207"/>
  <c r="AD29" i="207"/>
  <c r="AC29" i="207"/>
  <c r="Z29" i="207"/>
  <c r="Y29" i="207"/>
  <c r="X29" i="207"/>
  <c r="W29" i="207"/>
  <c r="V29" i="207"/>
  <c r="U29" i="207"/>
  <c r="T29" i="207"/>
  <c r="S29" i="207"/>
  <c r="Q29" i="207"/>
  <c r="P29" i="207"/>
  <c r="O29" i="207"/>
  <c r="N29" i="207"/>
  <c r="M29" i="207"/>
  <c r="L29" i="207"/>
  <c r="K29" i="207"/>
  <c r="J29" i="207"/>
  <c r="I29" i="207"/>
  <c r="H29" i="207"/>
  <c r="G29" i="207"/>
  <c r="BF27" i="207"/>
  <c r="BE27" i="207"/>
  <c r="BD27" i="207"/>
  <c r="BC27" i="207"/>
  <c r="BB27" i="207"/>
  <c r="BA27" i="207"/>
  <c r="AZ27" i="207"/>
  <c r="AY27" i="207"/>
  <c r="AX27" i="207"/>
  <c r="AW27" i="207"/>
  <c r="AV27" i="207"/>
  <c r="AU27" i="207"/>
  <c r="AT27" i="207"/>
  <c r="AS27" i="207"/>
  <c r="AR27" i="207"/>
  <c r="AQ27" i="207"/>
  <c r="AP27" i="207"/>
  <c r="AO27" i="207"/>
  <c r="AN27" i="207"/>
  <c r="AM27" i="207"/>
  <c r="AL27" i="207"/>
  <c r="AK27" i="207"/>
  <c r="AJ27" i="207"/>
  <c r="AI27" i="207"/>
  <c r="AH27" i="207"/>
  <c r="AG27" i="207"/>
  <c r="AF27" i="207"/>
  <c r="AE27" i="207"/>
  <c r="AD27" i="207"/>
  <c r="AC27" i="207"/>
  <c r="AB27" i="207"/>
  <c r="Y27" i="207"/>
  <c r="X27" i="207"/>
  <c r="W27" i="207"/>
  <c r="V27" i="207"/>
  <c r="U27" i="207"/>
  <c r="T27" i="207"/>
  <c r="S27" i="207"/>
  <c r="Q27" i="207"/>
  <c r="P27" i="207"/>
  <c r="O27" i="207"/>
  <c r="N27" i="207"/>
  <c r="M27" i="207"/>
  <c r="L27" i="207"/>
  <c r="K27" i="207"/>
  <c r="J27" i="207"/>
  <c r="I27" i="207"/>
  <c r="H27" i="207"/>
  <c r="G27" i="207"/>
  <c r="BF26" i="207"/>
  <c r="BE26" i="207"/>
  <c r="BD26" i="207"/>
  <c r="BC26" i="207"/>
  <c r="BB26" i="207"/>
  <c r="BA26" i="207"/>
  <c r="AZ26" i="207"/>
  <c r="AY26" i="207"/>
  <c r="AX26" i="207"/>
  <c r="AW26" i="207"/>
  <c r="AV26" i="207"/>
  <c r="AU26" i="207"/>
  <c r="AT26" i="207"/>
  <c r="AS26" i="207"/>
  <c r="AR26" i="207"/>
  <c r="AQ26" i="207"/>
  <c r="AP26" i="207"/>
  <c r="AO26" i="207"/>
  <c r="AN26" i="207"/>
  <c r="AM26" i="207"/>
  <c r="AL26" i="207"/>
  <c r="AK26" i="207"/>
  <c r="AJ26" i="207"/>
  <c r="AI26" i="207"/>
  <c r="AH26" i="207"/>
  <c r="AG26" i="207"/>
  <c r="AF26" i="207"/>
  <c r="AE26" i="207"/>
  <c r="AD26" i="207"/>
  <c r="AC26" i="207"/>
  <c r="AB26" i="207"/>
  <c r="Z26" i="207"/>
  <c r="X26" i="207"/>
  <c r="W26" i="207"/>
  <c r="V26" i="207"/>
  <c r="U26" i="207"/>
  <c r="T26" i="207"/>
  <c r="S26" i="207"/>
  <c r="Q26" i="207"/>
  <c r="P26" i="207"/>
  <c r="O26" i="207"/>
  <c r="N26" i="207"/>
  <c r="M26" i="207"/>
  <c r="L26" i="207"/>
  <c r="K26" i="207"/>
  <c r="J26" i="207"/>
  <c r="I26" i="207"/>
  <c r="H26" i="207"/>
  <c r="G26" i="207"/>
  <c r="BF25" i="207"/>
  <c r="BE25" i="207"/>
  <c r="BD25" i="207"/>
  <c r="BC25" i="207"/>
  <c r="BB25" i="207"/>
  <c r="BA25" i="207"/>
  <c r="AZ25" i="207"/>
  <c r="AY25" i="207"/>
  <c r="AX25" i="207"/>
  <c r="AW25" i="207"/>
  <c r="AV25" i="207"/>
  <c r="AU25" i="207"/>
  <c r="AT25" i="207"/>
  <c r="AS25" i="207"/>
  <c r="AR25" i="207"/>
  <c r="AQ25" i="207"/>
  <c r="AP25" i="207"/>
  <c r="AO25" i="207"/>
  <c r="AN25" i="207"/>
  <c r="AM25" i="207"/>
  <c r="AL25" i="207"/>
  <c r="AK25" i="207"/>
  <c r="AJ25" i="207"/>
  <c r="AI25" i="207"/>
  <c r="AH25" i="207"/>
  <c r="AG25" i="207"/>
  <c r="AF25" i="207"/>
  <c r="AE25" i="207"/>
  <c r="AD25" i="207"/>
  <c r="AC25" i="207"/>
  <c r="AB25" i="207"/>
  <c r="Z25" i="207"/>
  <c r="Y25" i="207"/>
  <c r="W25" i="207"/>
  <c r="V25" i="207"/>
  <c r="U25" i="207"/>
  <c r="T25" i="207"/>
  <c r="S25" i="207"/>
  <c r="Q25" i="207"/>
  <c r="P25" i="207"/>
  <c r="O25" i="207"/>
  <c r="N25" i="207"/>
  <c r="M25" i="207"/>
  <c r="L25" i="207"/>
  <c r="K25" i="207"/>
  <c r="J25" i="207"/>
  <c r="I25" i="207"/>
  <c r="H25" i="207"/>
  <c r="G25" i="207"/>
  <c r="BF24" i="207"/>
  <c r="BE24" i="207"/>
  <c r="BD24" i="207"/>
  <c r="BC24" i="207"/>
  <c r="BB24" i="207"/>
  <c r="BA24" i="207"/>
  <c r="AZ24" i="207"/>
  <c r="AY24" i="207"/>
  <c r="AX24" i="207"/>
  <c r="AW24" i="207"/>
  <c r="AV24" i="207"/>
  <c r="AU24" i="207"/>
  <c r="AT24" i="207"/>
  <c r="AS24" i="207"/>
  <c r="AR24" i="207"/>
  <c r="AQ24" i="207"/>
  <c r="AP24" i="207"/>
  <c r="AO24" i="207"/>
  <c r="AN24" i="207"/>
  <c r="AM24" i="207"/>
  <c r="AL24" i="207"/>
  <c r="AK24" i="207"/>
  <c r="AJ24" i="207"/>
  <c r="AI24" i="207"/>
  <c r="AH24" i="207"/>
  <c r="AG24" i="207"/>
  <c r="AF24" i="207"/>
  <c r="AE24" i="207"/>
  <c r="AD24" i="207"/>
  <c r="AC24" i="207"/>
  <c r="AB24" i="207"/>
  <c r="Z24" i="207"/>
  <c r="Y24" i="207"/>
  <c r="X24" i="207"/>
  <c r="V24" i="207"/>
  <c r="U24" i="207"/>
  <c r="T24" i="207"/>
  <c r="S24" i="207"/>
  <c r="Q24" i="207"/>
  <c r="P24" i="207"/>
  <c r="O24" i="207"/>
  <c r="N24" i="207"/>
  <c r="M24" i="207"/>
  <c r="L24" i="207"/>
  <c r="K24" i="207"/>
  <c r="J24" i="207"/>
  <c r="I24" i="207"/>
  <c r="H24" i="207"/>
  <c r="G24" i="207"/>
  <c r="BF23" i="207"/>
  <c r="BE23" i="207"/>
  <c r="BD23" i="207"/>
  <c r="BC23" i="207"/>
  <c r="BB23" i="207"/>
  <c r="BA23" i="207"/>
  <c r="AZ23" i="207"/>
  <c r="AY23" i="207"/>
  <c r="AX23" i="207"/>
  <c r="AW23" i="207"/>
  <c r="AV23" i="207"/>
  <c r="AU23" i="207"/>
  <c r="AT23" i="207"/>
  <c r="AS23" i="207"/>
  <c r="AR23" i="207"/>
  <c r="AQ23" i="207"/>
  <c r="AP23" i="207"/>
  <c r="AO23" i="207"/>
  <c r="AN23" i="207"/>
  <c r="AM23" i="207"/>
  <c r="AL23" i="207"/>
  <c r="AK23" i="207"/>
  <c r="AJ23" i="207"/>
  <c r="AI23" i="207"/>
  <c r="AH23" i="207"/>
  <c r="AG23" i="207"/>
  <c r="AF23" i="207"/>
  <c r="AE23" i="207"/>
  <c r="AD23" i="207"/>
  <c r="AC23" i="207"/>
  <c r="AB23" i="207"/>
  <c r="Z23" i="207"/>
  <c r="Y23" i="207"/>
  <c r="X23" i="207"/>
  <c r="W23" i="207"/>
  <c r="U23" i="207"/>
  <c r="T23" i="207"/>
  <c r="S23" i="207"/>
  <c r="Q23" i="207"/>
  <c r="P23" i="207"/>
  <c r="O23" i="207"/>
  <c r="N23" i="207"/>
  <c r="M23" i="207"/>
  <c r="L23" i="207"/>
  <c r="K23" i="207"/>
  <c r="J23" i="207"/>
  <c r="I23" i="207"/>
  <c r="H23" i="207"/>
  <c r="G23" i="207"/>
  <c r="BF22" i="207"/>
  <c r="BE22" i="207"/>
  <c r="BD22" i="207"/>
  <c r="BC22" i="207"/>
  <c r="BB22" i="207"/>
  <c r="BA22" i="207"/>
  <c r="AZ22" i="207"/>
  <c r="AY22" i="207"/>
  <c r="AX22" i="207"/>
  <c r="AW22" i="207"/>
  <c r="AV22" i="207"/>
  <c r="AU22" i="207"/>
  <c r="AT22" i="207"/>
  <c r="AS22" i="207"/>
  <c r="AR22" i="207"/>
  <c r="AQ22" i="207"/>
  <c r="AP22" i="207"/>
  <c r="AO22" i="207"/>
  <c r="AN22" i="207"/>
  <c r="AM22" i="207"/>
  <c r="AL22" i="207"/>
  <c r="AK22" i="207"/>
  <c r="AJ22" i="207"/>
  <c r="AI22" i="207"/>
  <c r="AH22" i="207"/>
  <c r="AG22" i="207"/>
  <c r="AF22" i="207"/>
  <c r="AE22" i="207"/>
  <c r="AD22" i="207"/>
  <c r="AC22" i="207"/>
  <c r="AB22" i="207"/>
  <c r="Z22" i="207"/>
  <c r="Y22" i="207"/>
  <c r="X22" i="207"/>
  <c r="W22" i="207"/>
  <c r="V22" i="207"/>
  <c r="T22" i="207"/>
  <c r="S22" i="207"/>
  <c r="Q22" i="207"/>
  <c r="P22" i="207"/>
  <c r="O22" i="207"/>
  <c r="N22" i="207"/>
  <c r="M22" i="207"/>
  <c r="L22" i="207"/>
  <c r="K22" i="207"/>
  <c r="J22" i="207"/>
  <c r="I22" i="207"/>
  <c r="H22" i="207"/>
  <c r="G22" i="207"/>
  <c r="BF21" i="207"/>
  <c r="BE21" i="207"/>
  <c r="BD21" i="207"/>
  <c r="BC21" i="207"/>
  <c r="BB21" i="207"/>
  <c r="BA21" i="207"/>
  <c r="AZ21" i="207"/>
  <c r="AY21" i="207"/>
  <c r="AX21" i="207"/>
  <c r="AW21" i="207"/>
  <c r="AV21" i="207"/>
  <c r="AU21" i="207"/>
  <c r="AT21" i="207"/>
  <c r="AS21" i="207"/>
  <c r="AR21" i="207"/>
  <c r="AQ21" i="207"/>
  <c r="AP21" i="207"/>
  <c r="AO21" i="207"/>
  <c r="AN21" i="207"/>
  <c r="AM21" i="207"/>
  <c r="AL21" i="207"/>
  <c r="AK21" i="207"/>
  <c r="AJ21" i="207"/>
  <c r="AI21" i="207"/>
  <c r="AH21" i="207"/>
  <c r="AG21" i="207"/>
  <c r="AF21" i="207"/>
  <c r="AE21" i="207"/>
  <c r="AD21" i="207"/>
  <c r="AC21" i="207"/>
  <c r="AB21" i="207"/>
  <c r="Z21" i="207"/>
  <c r="Y21" i="207"/>
  <c r="X21" i="207"/>
  <c r="W21" i="207"/>
  <c r="V21" i="207"/>
  <c r="U21" i="207"/>
  <c r="S21" i="207"/>
  <c r="Q21" i="207"/>
  <c r="P21" i="207"/>
  <c r="O21" i="207"/>
  <c r="N21" i="207"/>
  <c r="M21" i="207"/>
  <c r="L21" i="207"/>
  <c r="K21" i="207"/>
  <c r="J21" i="207"/>
  <c r="I21" i="207"/>
  <c r="H21" i="207"/>
  <c r="G21" i="207"/>
  <c r="BF20" i="207"/>
  <c r="BE20" i="207"/>
  <c r="BD20" i="207"/>
  <c r="BC20" i="207"/>
  <c r="BB20" i="207"/>
  <c r="BA20" i="207"/>
  <c r="AZ20" i="207"/>
  <c r="AY20" i="207"/>
  <c r="AX20" i="207"/>
  <c r="AW20" i="207"/>
  <c r="AV20" i="207"/>
  <c r="AU20" i="207"/>
  <c r="AT20" i="207"/>
  <c r="AS20" i="207"/>
  <c r="AR20" i="207"/>
  <c r="AQ20" i="207"/>
  <c r="AP20" i="207"/>
  <c r="AO20" i="207"/>
  <c r="AN20" i="207"/>
  <c r="AM20" i="207"/>
  <c r="AL20" i="207"/>
  <c r="AK20" i="207"/>
  <c r="AJ20" i="207"/>
  <c r="AI20" i="207"/>
  <c r="AH20" i="207"/>
  <c r="AG20" i="207"/>
  <c r="AF20" i="207"/>
  <c r="AE20" i="207"/>
  <c r="AD20" i="207"/>
  <c r="AC20" i="207"/>
  <c r="AB20" i="207"/>
  <c r="Z20" i="207"/>
  <c r="Y20" i="207"/>
  <c r="X20" i="207"/>
  <c r="W20" i="207"/>
  <c r="V20" i="207"/>
  <c r="U20" i="207"/>
  <c r="T20" i="207"/>
  <c r="Q20" i="207"/>
  <c r="P20" i="207"/>
  <c r="O20" i="207"/>
  <c r="N20" i="207"/>
  <c r="M20" i="207"/>
  <c r="L20" i="207"/>
  <c r="K20" i="207"/>
  <c r="J20" i="207"/>
  <c r="I20" i="207"/>
  <c r="H20" i="207"/>
  <c r="G20" i="207"/>
  <c r="BF18" i="207"/>
  <c r="BE18" i="207"/>
  <c r="BD18" i="207"/>
  <c r="BC18" i="207"/>
  <c r="BB18" i="207"/>
  <c r="BA18" i="207"/>
  <c r="AZ18" i="207"/>
  <c r="AY18" i="207"/>
  <c r="AX18" i="207"/>
  <c r="AW18" i="207"/>
  <c r="AV18" i="207"/>
  <c r="AU18" i="207"/>
  <c r="AT18" i="207"/>
  <c r="AS18" i="207"/>
  <c r="AR18" i="207"/>
  <c r="AQ18" i="207"/>
  <c r="AP18" i="207"/>
  <c r="AO18" i="207"/>
  <c r="AN18" i="207"/>
  <c r="AM18" i="207"/>
  <c r="AL18" i="207"/>
  <c r="AK18" i="207"/>
  <c r="AJ18" i="207"/>
  <c r="AI18" i="207"/>
  <c r="AH18" i="207"/>
  <c r="AG18" i="207"/>
  <c r="AF18" i="207"/>
  <c r="AE18" i="207"/>
  <c r="AD18" i="207"/>
  <c r="AC18" i="207"/>
  <c r="AB18" i="207"/>
  <c r="Z18" i="207"/>
  <c r="Y18" i="207"/>
  <c r="X18" i="207"/>
  <c r="W18" i="207"/>
  <c r="V18" i="207"/>
  <c r="U18" i="207"/>
  <c r="T18" i="207"/>
  <c r="S18" i="207"/>
  <c r="P18" i="207"/>
  <c r="O18" i="207"/>
  <c r="N18" i="207"/>
  <c r="M18" i="207"/>
  <c r="L18" i="207"/>
  <c r="K18" i="207"/>
  <c r="J18" i="207"/>
  <c r="I18" i="207"/>
  <c r="H18" i="207"/>
  <c r="G18" i="207"/>
  <c r="BF17" i="207"/>
  <c r="BE17" i="207"/>
  <c r="BD17" i="207"/>
  <c r="BC17" i="207"/>
  <c r="BB17" i="207"/>
  <c r="BA17" i="207"/>
  <c r="AZ17" i="207"/>
  <c r="AY17" i="207"/>
  <c r="AX17" i="207"/>
  <c r="AW17" i="207"/>
  <c r="AV17" i="207"/>
  <c r="AU17" i="207"/>
  <c r="AT17" i="207"/>
  <c r="AS17" i="207"/>
  <c r="AR17" i="207"/>
  <c r="AQ17" i="207"/>
  <c r="AP17" i="207"/>
  <c r="AO17" i="207"/>
  <c r="AN17" i="207"/>
  <c r="AM17" i="207"/>
  <c r="AL17" i="207"/>
  <c r="AK17" i="207"/>
  <c r="AJ17" i="207"/>
  <c r="AI17" i="207"/>
  <c r="AH17" i="207"/>
  <c r="AG17" i="207"/>
  <c r="AF17" i="207"/>
  <c r="AE17" i="207"/>
  <c r="AD17" i="207"/>
  <c r="AC17" i="207"/>
  <c r="AB17" i="207"/>
  <c r="Z17" i="207"/>
  <c r="Y17" i="207"/>
  <c r="X17" i="207"/>
  <c r="W17" i="207"/>
  <c r="V17" i="207"/>
  <c r="U17" i="207"/>
  <c r="T17" i="207"/>
  <c r="S17" i="207"/>
  <c r="Q17" i="207"/>
  <c r="O17" i="207"/>
  <c r="N17" i="207"/>
  <c r="M17" i="207"/>
  <c r="L17" i="207"/>
  <c r="K17" i="207"/>
  <c r="J17" i="207"/>
  <c r="I17" i="207"/>
  <c r="H17" i="207"/>
  <c r="G17" i="207"/>
  <c r="BF16" i="207"/>
  <c r="BE16" i="207"/>
  <c r="BD16" i="207"/>
  <c r="BC16" i="207"/>
  <c r="BB16" i="207"/>
  <c r="BA16" i="207"/>
  <c r="AZ16" i="207"/>
  <c r="AY16" i="207"/>
  <c r="AX16" i="207"/>
  <c r="AW16" i="207"/>
  <c r="AV16" i="207"/>
  <c r="AU16" i="207"/>
  <c r="AT16" i="207"/>
  <c r="AS16" i="207"/>
  <c r="AR16" i="207"/>
  <c r="AQ16" i="207"/>
  <c r="AP16" i="207"/>
  <c r="AO16" i="207"/>
  <c r="AN16" i="207"/>
  <c r="AM16" i="207"/>
  <c r="AL16" i="207"/>
  <c r="AK16" i="207"/>
  <c r="AJ16" i="207"/>
  <c r="AI16" i="207"/>
  <c r="AH16" i="207"/>
  <c r="AG16" i="207"/>
  <c r="AF16" i="207"/>
  <c r="AE16" i="207"/>
  <c r="AD16" i="207"/>
  <c r="AC16" i="207"/>
  <c r="AB16" i="207"/>
  <c r="Z16" i="207"/>
  <c r="Y16" i="207"/>
  <c r="X16" i="207"/>
  <c r="W16" i="207"/>
  <c r="V16" i="207"/>
  <c r="U16" i="207"/>
  <c r="T16" i="207"/>
  <c r="S16" i="207"/>
  <c r="Q16" i="207"/>
  <c r="P16" i="207"/>
  <c r="N16" i="207"/>
  <c r="M16" i="207"/>
  <c r="L16" i="207"/>
  <c r="K16" i="207"/>
  <c r="J16" i="207"/>
  <c r="I16" i="207"/>
  <c r="H16" i="207"/>
  <c r="G16" i="207"/>
  <c r="BF15" i="207"/>
  <c r="BE15" i="207"/>
  <c r="BD15" i="207"/>
  <c r="BC15" i="207"/>
  <c r="BB15" i="207"/>
  <c r="BA15" i="207"/>
  <c r="AZ15" i="207"/>
  <c r="AY15" i="207"/>
  <c r="AX15" i="207"/>
  <c r="AW15" i="207"/>
  <c r="AV15" i="207"/>
  <c r="AU15" i="207"/>
  <c r="AT15" i="207"/>
  <c r="AS15" i="207"/>
  <c r="AR15" i="207"/>
  <c r="AQ15" i="207"/>
  <c r="AP15" i="207"/>
  <c r="AO15" i="207"/>
  <c r="AN15" i="207"/>
  <c r="AM15" i="207"/>
  <c r="AL15" i="207"/>
  <c r="AK15" i="207"/>
  <c r="AJ15" i="207"/>
  <c r="AI15" i="207"/>
  <c r="AH15" i="207"/>
  <c r="AG15" i="207"/>
  <c r="AF15" i="207"/>
  <c r="AE15" i="207"/>
  <c r="AD15" i="207"/>
  <c r="AC15" i="207"/>
  <c r="AB15" i="207"/>
  <c r="Z15" i="207"/>
  <c r="Y15" i="207"/>
  <c r="X15" i="207"/>
  <c r="W15" i="207"/>
  <c r="V15" i="207"/>
  <c r="U15" i="207"/>
  <c r="T15" i="207"/>
  <c r="S15" i="207"/>
  <c r="Q15" i="207"/>
  <c r="P15" i="207"/>
  <c r="O15" i="207"/>
  <c r="M15" i="207"/>
  <c r="L15" i="207"/>
  <c r="K15" i="207"/>
  <c r="J15" i="207"/>
  <c r="I15" i="207"/>
  <c r="H15" i="207"/>
  <c r="G15" i="207"/>
  <c r="BF14" i="207"/>
  <c r="BE14" i="207"/>
  <c r="BD14" i="207"/>
  <c r="BC14" i="207"/>
  <c r="BB14" i="207"/>
  <c r="BA14" i="207"/>
  <c r="AZ14" i="207"/>
  <c r="AY14" i="207"/>
  <c r="AX14" i="207"/>
  <c r="AW14" i="207"/>
  <c r="AV14" i="207"/>
  <c r="AU14" i="207"/>
  <c r="AT14" i="207"/>
  <c r="AS14" i="207"/>
  <c r="AR14" i="207"/>
  <c r="AQ14" i="207"/>
  <c r="AP14" i="207"/>
  <c r="AO14" i="207"/>
  <c r="AN14" i="207"/>
  <c r="AM14" i="207"/>
  <c r="AL14" i="207"/>
  <c r="AK14" i="207"/>
  <c r="AJ14" i="207"/>
  <c r="AI14" i="207"/>
  <c r="AH14" i="207"/>
  <c r="AG14" i="207"/>
  <c r="AF14" i="207"/>
  <c r="AE14" i="207"/>
  <c r="AD14" i="207"/>
  <c r="AC14" i="207"/>
  <c r="AB14" i="207"/>
  <c r="Z14" i="207"/>
  <c r="Y14" i="207"/>
  <c r="X14" i="207"/>
  <c r="W14" i="207"/>
  <c r="V14" i="207"/>
  <c r="U14" i="207"/>
  <c r="T14" i="207"/>
  <c r="S14" i="207"/>
  <c r="Q14" i="207"/>
  <c r="P14" i="207"/>
  <c r="O14" i="207"/>
  <c r="N14" i="207"/>
  <c r="L14" i="207"/>
  <c r="K14" i="207"/>
  <c r="J14" i="207"/>
  <c r="I14" i="207"/>
  <c r="H14" i="207"/>
  <c r="G14" i="207"/>
  <c r="BF13" i="207"/>
  <c r="BE13" i="207"/>
  <c r="BD13" i="207"/>
  <c r="BC13" i="207"/>
  <c r="BB13" i="207"/>
  <c r="BA13" i="207"/>
  <c r="AZ13" i="207"/>
  <c r="AY13" i="207"/>
  <c r="AX13" i="207"/>
  <c r="AW13" i="207"/>
  <c r="AV13" i="207"/>
  <c r="AU13" i="207"/>
  <c r="AT13" i="207"/>
  <c r="AS13" i="207"/>
  <c r="AR13" i="207"/>
  <c r="AQ13" i="207"/>
  <c r="AP13" i="207"/>
  <c r="AO13" i="207"/>
  <c r="AN13" i="207"/>
  <c r="AM13" i="207"/>
  <c r="AL13" i="207"/>
  <c r="AK13" i="207"/>
  <c r="AJ13" i="207"/>
  <c r="AI13" i="207"/>
  <c r="AH13" i="207"/>
  <c r="AG13" i="207"/>
  <c r="AF13" i="207"/>
  <c r="AE13" i="207"/>
  <c r="AD13" i="207"/>
  <c r="AC13" i="207"/>
  <c r="AB13" i="207"/>
  <c r="Z13" i="207"/>
  <c r="Y13" i="207"/>
  <c r="X13" i="207"/>
  <c r="W13" i="207"/>
  <c r="V13" i="207"/>
  <c r="U13" i="207"/>
  <c r="T13" i="207"/>
  <c r="S13" i="207"/>
  <c r="Q13" i="207"/>
  <c r="P13" i="207"/>
  <c r="O13" i="207"/>
  <c r="N13" i="207"/>
  <c r="M13" i="207"/>
  <c r="K13" i="207"/>
  <c r="J13" i="207"/>
  <c r="I13" i="207"/>
  <c r="H13" i="207"/>
  <c r="G13" i="207"/>
  <c r="BF12" i="207"/>
  <c r="BE12" i="207"/>
  <c r="BD12" i="207"/>
  <c r="BC12" i="207"/>
  <c r="BB12" i="207"/>
  <c r="BA12" i="207"/>
  <c r="AZ12" i="207"/>
  <c r="AY12" i="207"/>
  <c r="AX12" i="207"/>
  <c r="AW12" i="207"/>
  <c r="AV12" i="207"/>
  <c r="AU12" i="207"/>
  <c r="AT12" i="207"/>
  <c r="AS12" i="207"/>
  <c r="AR12" i="207"/>
  <c r="AQ12" i="207"/>
  <c r="AP12" i="207"/>
  <c r="AO12" i="207"/>
  <c r="AN12" i="207"/>
  <c r="AM12" i="207"/>
  <c r="AL12" i="207"/>
  <c r="AK12" i="207"/>
  <c r="AJ12" i="207"/>
  <c r="AI12" i="207"/>
  <c r="AH12" i="207"/>
  <c r="AG12" i="207"/>
  <c r="AF12" i="207"/>
  <c r="AE12" i="207"/>
  <c r="AD12" i="207"/>
  <c r="AC12" i="207"/>
  <c r="AB12" i="207"/>
  <c r="Z12" i="207"/>
  <c r="Y12" i="207"/>
  <c r="X12" i="207"/>
  <c r="W12" i="207"/>
  <c r="V12" i="207"/>
  <c r="U12" i="207"/>
  <c r="T12" i="207"/>
  <c r="S12" i="207"/>
  <c r="Q12" i="207"/>
  <c r="P12" i="207"/>
  <c r="O12" i="207"/>
  <c r="N12" i="207"/>
  <c r="M12" i="207"/>
  <c r="L12" i="207"/>
  <c r="J12" i="207"/>
  <c r="I12" i="207"/>
  <c r="H12" i="207"/>
  <c r="G12" i="207"/>
  <c r="BF11" i="207"/>
  <c r="BE11" i="207"/>
  <c r="BD11" i="207"/>
  <c r="BC11" i="207"/>
  <c r="BB11" i="207"/>
  <c r="BA11" i="207"/>
  <c r="AZ11" i="207"/>
  <c r="AY11" i="207"/>
  <c r="AX11" i="207"/>
  <c r="AW11" i="207"/>
  <c r="AV11" i="207"/>
  <c r="AU11" i="207"/>
  <c r="AT11" i="207"/>
  <c r="AS11" i="207"/>
  <c r="AR11" i="207"/>
  <c r="AQ11" i="207"/>
  <c r="AP11" i="207"/>
  <c r="AO11" i="207"/>
  <c r="AN11" i="207"/>
  <c r="AM11" i="207"/>
  <c r="AL11" i="207"/>
  <c r="AK11" i="207"/>
  <c r="AJ11" i="207"/>
  <c r="AI11" i="207"/>
  <c r="AH11" i="207"/>
  <c r="AG11" i="207"/>
  <c r="AF11" i="207"/>
  <c r="AE11" i="207"/>
  <c r="AD11" i="207"/>
  <c r="AC11" i="207"/>
  <c r="AB11" i="207"/>
  <c r="Z11" i="207"/>
  <c r="Y11" i="207"/>
  <c r="X11" i="207"/>
  <c r="W11" i="207"/>
  <c r="V11" i="207"/>
  <c r="U11" i="207"/>
  <c r="T11" i="207"/>
  <c r="S11" i="207"/>
  <c r="Q11" i="207"/>
  <c r="P11" i="207"/>
  <c r="O11" i="207"/>
  <c r="N11" i="207"/>
  <c r="M11" i="207"/>
  <c r="L11" i="207"/>
  <c r="K11" i="207"/>
  <c r="I11" i="207"/>
  <c r="H11" i="207"/>
  <c r="G11" i="207"/>
  <c r="BF10" i="207"/>
  <c r="BE10" i="207"/>
  <c r="BD10" i="207"/>
  <c r="BC10" i="207"/>
  <c r="BB10" i="207"/>
  <c r="BA10" i="207"/>
  <c r="AZ10" i="207"/>
  <c r="AY10" i="207"/>
  <c r="AX10" i="207"/>
  <c r="AW10" i="207"/>
  <c r="AV10" i="207"/>
  <c r="AU10" i="207"/>
  <c r="AT10" i="207"/>
  <c r="AS10" i="207"/>
  <c r="AR10" i="207"/>
  <c r="AQ10" i="207"/>
  <c r="AP10" i="207"/>
  <c r="AO10" i="207"/>
  <c r="AN10" i="207"/>
  <c r="AM10" i="207"/>
  <c r="AL10" i="207"/>
  <c r="AK10" i="207"/>
  <c r="AJ10" i="207"/>
  <c r="AI10" i="207"/>
  <c r="AH10" i="207"/>
  <c r="AG10" i="207"/>
  <c r="AF10" i="207"/>
  <c r="AE10" i="207"/>
  <c r="AD10" i="207"/>
  <c r="AC10" i="207"/>
  <c r="AB10" i="207"/>
  <c r="Z10" i="207"/>
  <c r="Y10" i="207"/>
  <c r="X10" i="207"/>
  <c r="W10" i="207"/>
  <c r="V10" i="207"/>
  <c r="U10" i="207"/>
  <c r="T10" i="207"/>
  <c r="S10" i="207"/>
  <c r="Q10" i="207"/>
  <c r="P10" i="207"/>
  <c r="O10" i="207"/>
  <c r="N10" i="207"/>
  <c r="M10" i="207"/>
  <c r="L10" i="207"/>
  <c r="K10" i="207"/>
  <c r="J10" i="207"/>
  <c r="H10" i="207"/>
  <c r="G10" i="207"/>
  <c r="BF9" i="207"/>
  <c r="BE9" i="207"/>
  <c r="BD9" i="207"/>
  <c r="BC9" i="207"/>
  <c r="BB9" i="207"/>
  <c r="BA9" i="207"/>
  <c r="AZ9" i="207"/>
  <c r="AY9" i="207"/>
  <c r="AX9" i="207"/>
  <c r="AW9" i="207"/>
  <c r="AV9" i="207"/>
  <c r="AU9" i="207"/>
  <c r="AT9" i="207"/>
  <c r="AS9" i="207"/>
  <c r="AR9" i="207"/>
  <c r="AQ9" i="207"/>
  <c r="AP9" i="207"/>
  <c r="AO9" i="207"/>
  <c r="AN9" i="207"/>
  <c r="AM9" i="207"/>
  <c r="AL9" i="207"/>
  <c r="AK9" i="207"/>
  <c r="AJ9" i="207"/>
  <c r="AI9" i="207"/>
  <c r="AH9" i="207"/>
  <c r="AG9" i="207"/>
  <c r="AF9" i="207"/>
  <c r="AE9" i="207"/>
  <c r="AD9" i="207"/>
  <c r="AC9" i="207"/>
  <c r="AB9" i="207"/>
  <c r="Z9" i="207"/>
  <c r="Y9" i="207"/>
  <c r="X9" i="207"/>
  <c r="W9" i="207"/>
  <c r="V9" i="207"/>
  <c r="U9" i="207"/>
  <c r="T9" i="207"/>
  <c r="S9" i="207"/>
  <c r="Q9" i="207"/>
  <c r="P9" i="207"/>
  <c r="O9" i="207"/>
  <c r="N9" i="207"/>
  <c r="M9" i="207"/>
  <c r="L9" i="207"/>
  <c r="K9" i="207"/>
  <c r="J9" i="207"/>
  <c r="I9" i="207"/>
  <c r="G9" i="207"/>
  <c r="BF8" i="207"/>
  <c r="BE8" i="207"/>
  <c r="BD8" i="207"/>
  <c r="BC8" i="207"/>
  <c r="BB8" i="207"/>
  <c r="BA8" i="207"/>
  <c r="AZ8" i="207"/>
  <c r="AY8" i="207"/>
  <c r="AX8" i="207"/>
  <c r="AW8" i="207"/>
  <c r="AV8" i="207"/>
  <c r="AU8" i="207"/>
  <c r="AT8" i="207"/>
  <c r="AS8" i="207"/>
  <c r="AR8" i="207"/>
  <c r="AQ8" i="207"/>
  <c r="AP8" i="207"/>
  <c r="AO8" i="207"/>
  <c r="AN8" i="207"/>
  <c r="AM8" i="207"/>
  <c r="AL8" i="207"/>
  <c r="AK8" i="207"/>
  <c r="AJ8" i="207"/>
  <c r="AI8" i="207"/>
  <c r="AH8" i="207"/>
  <c r="AG8" i="207"/>
  <c r="AF8" i="207"/>
  <c r="AE8" i="207"/>
  <c r="AD8" i="207"/>
  <c r="AC8" i="207"/>
  <c r="AB8" i="207"/>
  <c r="Z8" i="207"/>
  <c r="Y8" i="207"/>
  <c r="X8" i="207"/>
  <c r="W8" i="207"/>
  <c r="V8" i="207"/>
  <c r="U8" i="207"/>
  <c r="T8" i="207"/>
  <c r="S8" i="207"/>
  <c r="Q8" i="207"/>
  <c r="P8" i="207"/>
  <c r="O8" i="207"/>
  <c r="N8" i="207"/>
  <c r="M8" i="207"/>
  <c r="L8" i="207"/>
  <c r="K8" i="207"/>
  <c r="J8" i="207"/>
  <c r="I8" i="207"/>
  <c r="H8" i="207"/>
  <c r="BF4" i="207"/>
  <c r="BE4" i="207"/>
  <c r="BD4" i="207"/>
  <c r="BC4" i="207"/>
  <c r="BB4" i="207"/>
  <c r="BA4" i="207"/>
  <c r="AZ4" i="207"/>
  <c r="AY4" i="207"/>
  <c r="AX4" i="207"/>
  <c r="AW4" i="207"/>
  <c r="AV4" i="207"/>
  <c r="AU4" i="207"/>
  <c r="AT4" i="207"/>
  <c r="AS4" i="207"/>
  <c r="AR4" i="207"/>
  <c r="AQ4" i="207"/>
  <c r="AP4" i="207"/>
  <c r="AO4" i="207"/>
  <c r="AN4" i="207"/>
  <c r="AM4" i="207"/>
  <c r="AL4" i="207"/>
  <c r="AK4" i="207"/>
  <c r="AJ4" i="207"/>
  <c r="AI4" i="207"/>
  <c r="AH4" i="207"/>
  <c r="AG4" i="207"/>
  <c r="AF4" i="207"/>
  <c r="AE4" i="207"/>
  <c r="AD4" i="207"/>
  <c r="AC4" i="207"/>
  <c r="AB4" i="207"/>
  <c r="AA4" i="207"/>
  <c r="Z4" i="207"/>
  <c r="Y4" i="207"/>
  <c r="X4" i="207"/>
  <c r="W4" i="207"/>
  <c r="V4" i="207"/>
  <c r="U4" i="207"/>
  <c r="T4" i="207"/>
  <c r="S4" i="207"/>
  <c r="R4" i="207"/>
  <c r="Q4" i="207"/>
  <c r="P4" i="207"/>
  <c r="O4" i="207"/>
  <c r="N4" i="207"/>
  <c r="M4" i="207"/>
  <c r="L4" i="207"/>
  <c r="K4" i="207"/>
  <c r="J4" i="207"/>
  <c r="I4" i="207"/>
  <c r="H4" i="207"/>
  <c r="G4" i="207"/>
  <c r="F4" i="207"/>
  <c r="E4" i="207"/>
  <c r="BE59" i="206"/>
  <c r="BD59" i="206"/>
  <c r="BC59" i="206"/>
  <c r="BB59" i="206"/>
  <c r="BA59" i="206"/>
  <c r="AZ59" i="206"/>
  <c r="AY59" i="206"/>
  <c r="AX59" i="206"/>
  <c r="AW59" i="206"/>
  <c r="AV59" i="206"/>
  <c r="AU59" i="206"/>
  <c r="AT59" i="206"/>
  <c r="AS59" i="206"/>
  <c r="AR59" i="206"/>
  <c r="AQ59" i="206"/>
  <c r="AP59" i="206"/>
  <c r="AO59" i="206"/>
  <c r="AN59" i="206"/>
  <c r="AM59" i="206"/>
  <c r="AL59" i="206"/>
  <c r="AK59" i="206"/>
  <c r="AJ59" i="206"/>
  <c r="AI59" i="206"/>
  <c r="AH59" i="206"/>
  <c r="AG59" i="206"/>
  <c r="AF59" i="206"/>
  <c r="AE59" i="206"/>
  <c r="AD59" i="206"/>
  <c r="AC59" i="206"/>
  <c r="AB59" i="206"/>
  <c r="Z59" i="206"/>
  <c r="Y59" i="206"/>
  <c r="X59" i="206"/>
  <c r="W59" i="206"/>
  <c r="V59" i="206"/>
  <c r="U59" i="206"/>
  <c r="T59" i="206"/>
  <c r="S59" i="206"/>
  <c r="Q59" i="206"/>
  <c r="P59" i="206"/>
  <c r="O59" i="206"/>
  <c r="N59" i="206"/>
  <c r="M59" i="206"/>
  <c r="L59" i="206"/>
  <c r="K59" i="206"/>
  <c r="J59" i="206"/>
  <c r="I59" i="206"/>
  <c r="H59" i="206"/>
  <c r="G59" i="206"/>
  <c r="BF58" i="206"/>
  <c r="BD58" i="206"/>
  <c r="BC58" i="206"/>
  <c r="BB58" i="206"/>
  <c r="BA58" i="206"/>
  <c r="AZ58" i="206"/>
  <c r="AY58" i="206"/>
  <c r="AX58" i="206"/>
  <c r="AW58" i="206"/>
  <c r="AV58" i="206"/>
  <c r="AU58" i="206"/>
  <c r="AT58" i="206"/>
  <c r="AS58" i="206"/>
  <c r="AR58" i="206"/>
  <c r="AQ58" i="206"/>
  <c r="AP58" i="206"/>
  <c r="AO58" i="206"/>
  <c r="AN58" i="206"/>
  <c r="AM58" i="206"/>
  <c r="AL58" i="206"/>
  <c r="AK58" i="206"/>
  <c r="AJ58" i="206"/>
  <c r="AI58" i="206"/>
  <c r="AH58" i="206"/>
  <c r="AG58" i="206"/>
  <c r="AF58" i="206"/>
  <c r="AE58" i="206"/>
  <c r="AD58" i="206"/>
  <c r="AC58" i="206"/>
  <c r="AB58" i="206"/>
  <c r="Z58" i="206"/>
  <c r="Y58" i="206"/>
  <c r="X58" i="206"/>
  <c r="W58" i="206"/>
  <c r="V58" i="206"/>
  <c r="U58" i="206"/>
  <c r="T58" i="206"/>
  <c r="S58" i="206"/>
  <c r="Q58" i="206"/>
  <c r="P58" i="206"/>
  <c r="O58" i="206"/>
  <c r="N58" i="206"/>
  <c r="M58" i="206"/>
  <c r="L58" i="206"/>
  <c r="K58" i="206"/>
  <c r="J58" i="206"/>
  <c r="I58" i="206"/>
  <c r="H58" i="206"/>
  <c r="G58" i="206"/>
  <c r="BF57" i="206"/>
  <c r="BE57" i="206"/>
  <c r="BC57" i="206"/>
  <c r="BB57" i="206"/>
  <c r="BA57" i="206"/>
  <c r="AZ57" i="206"/>
  <c r="AY57" i="206"/>
  <c r="AX57" i="206"/>
  <c r="AW57" i="206"/>
  <c r="AV57" i="206"/>
  <c r="AU57" i="206"/>
  <c r="AT57" i="206"/>
  <c r="AS57" i="206"/>
  <c r="AR57" i="206"/>
  <c r="AQ57" i="206"/>
  <c r="AP57" i="206"/>
  <c r="AO57" i="206"/>
  <c r="AN57" i="206"/>
  <c r="AM57" i="206"/>
  <c r="AL57" i="206"/>
  <c r="AK57" i="206"/>
  <c r="AJ57" i="206"/>
  <c r="AI57" i="206"/>
  <c r="AH57" i="206"/>
  <c r="AG57" i="206"/>
  <c r="AF57" i="206"/>
  <c r="AE57" i="206"/>
  <c r="AD57" i="206"/>
  <c r="AC57" i="206"/>
  <c r="AB57" i="206"/>
  <c r="Z57" i="206"/>
  <c r="Y57" i="206"/>
  <c r="X57" i="206"/>
  <c r="W57" i="206"/>
  <c r="V57" i="206"/>
  <c r="U57" i="206"/>
  <c r="T57" i="206"/>
  <c r="S57" i="206"/>
  <c r="Q57" i="206"/>
  <c r="P57" i="206"/>
  <c r="O57" i="206"/>
  <c r="N57" i="206"/>
  <c r="M57" i="206"/>
  <c r="L57" i="206"/>
  <c r="K57" i="206"/>
  <c r="J57" i="206"/>
  <c r="I57" i="206"/>
  <c r="H57" i="206"/>
  <c r="G57" i="206"/>
  <c r="BF56" i="206"/>
  <c r="BE56" i="206"/>
  <c r="BD56" i="206"/>
  <c r="BB56" i="206"/>
  <c r="BA56" i="206"/>
  <c r="AZ56" i="206"/>
  <c r="AY56" i="206"/>
  <c r="AX56" i="206"/>
  <c r="AW56" i="206"/>
  <c r="AV56" i="206"/>
  <c r="AU56" i="206"/>
  <c r="AT56" i="206"/>
  <c r="AS56" i="206"/>
  <c r="AR56" i="206"/>
  <c r="AQ56" i="206"/>
  <c r="AP56" i="206"/>
  <c r="AO56" i="206"/>
  <c r="AN56" i="206"/>
  <c r="AM56" i="206"/>
  <c r="AL56" i="206"/>
  <c r="AK56" i="206"/>
  <c r="AJ56" i="206"/>
  <c r="AI56" i="206"/>
  <c r="AH56" i="206"/>
  <c r="AG56" i="206"/>
  <c r="AF56" i="206"/>
  <c r="AE56" i="206"/>
  <c r="AD56" i="206"/>
  <c r="AC56" i="206"/>
  <c r="AB56" i="206"/>
  <c r="Z56" i="206"/>
  <c r="Y56" i="206"/>
  <c r="X56" i="206"/>
  <c r="W56" i="206"/>
  <c r="V56" i="206"/>
  <c r="U56" i="206"/>
  <c r="T56" i="206"/>
  <c r="S56" i="206"/>
  <c r="Q56" i="206"/>
  <c r="P56" i="206"/>
  <c r="O56" i="206"/>
  <c r="N56" i="206"/>
  <c r="M56" i="206"/>
  <c r="L56" i="206"/>
  <c r="K56" i="206"/>
  <c r="J56" i="206"/>
  <c r="I56" i="206"/>
  <c r="H56" i="206"/>
  <c r="G56" i="206"/>
  <c r="BF55" i="206"/>
  <c r="BE55" i="206"/>
  <c r="BD55" i="206"/>
  <c r="BC55" i="206"/>
  <c r="BA55" i="206"/>
  <c r="AZ55" i="206"/>
  <c r="AY55" i="206"/>
  <c r="AX55" i="206"/>
  <c r="AW55" i="206"/>
  <c r="AV55" i="206"/>
  <c r="AU55" i="206"/>
  <c r="AT55" i="206"/>
  <c r="AS55" i="206"/>
  <c r="AR55" i="206"/>
  <c r="AQ55" i="206"/>
  <c r="AP55" i="206"/>
  <c r="AO55" i="206"/>
  <c r="AN55" i="206"/>
  <c r="AM55" i="206"/>
  <c r="AL55" i="206"/>
  <c r="AK55" i="206"/>
  <c r="AJ55" i="206"/>
  <c r="AI55" i="206"/>
  <c r="AH55" i="206"/>
  <c r="AG55" i="206"/>
  <c r="AF55" i="206"/>
  <c r="AE55" i="206"/>
  <c r="AD55" i="206"/>
  <c r="AC55" i="206"/>
  <c r="AB55" i="206"/>
  <c r="Z55" i="206"/>
  <c r="Y55" i="206"/>
  <c r="X55" i="206"/>
  <c r="W55" i="206"/>
  <c r="V55" i="206"/>
  <c r="U55" i="206"/>
  <c r="T55" i="206"/>
  <c r="S55" i="206"/>
  <c r="Q55" i="206"/>
  <c r="P55" i="206"/>
  <c r="O55" i="206"/>
  <c r="N55" i="206"/>
  <c r="M55" i="206"/>
  <c r="L55" i="206"/>
  <c r="K55" i="206"/>
  <c r="J55" i="206"/>
  <c r="I55" i="206"/>
  <c r="H55" i="206"/>
  <c r="G55" i="206"/>
  <c r="BF54" i="206"/>
  <c r="BE54" i="206"/>
  <c r="BD54" i="206"/>
  <c r="BC54" i="206"/>
  <c r="BB54" i="206"/>
  <c r="AZ54" i="206"/>
  <c r="AY54" i="206"/>
  <c r="AX54" i="206"/>
  <c r="AW54" i="206"/>
  <c r="AV54" i="206"/>
  <c r="AU54" i="206"/>
  <c r="AT54" i="206"/>
  <c r="AS54" i="206"/>
  <c r="AR54" i="206"/>
  <c r="AQ54" i="206"/>
  <c r="AP54" i="206"/>
  <c r="AO54" i="206"/>
  <c r="AN54" i="206"/>
  <c r="AM54" i="206"/>
  <c r="AL54" i="206"/>
  <c r="AK54" i="206"/>
  <c r="AJ54" i="206"/>
  <c r="AI54" i="206"/>
  <c r="AH54" i="206"/>
  <c r="AG54" i="206"/>
  <c r="AF54" i="206"/>
  <c r="AE54" i="206"/>
  <c r="AD54" i="206"/>
  <c r="AC54" i="206"/>
  <c r="AB54" i="206"/>
  <c r="Z54" i="206"/>
  <c r="Y54" i="206"/>
  <c r="X54" i="206"/>
  <c r="W54" i="206"/>
  <c r="V54" i="206"/>
  <c r="U54" i="206"/>
  <c r="T54" i="206"/>
  <c r="S54" i="206"/>
  <c r="Q54" i="206"/>
  <c r="P54" i="206"/>
  <c r="O54" i="206"/>
  <c r="N54" i="206"/>
  <c r="M54" i="206"/>
  <c r="L54" i="206"/>
  <c r="K54" i="206"/>
  <c r="J54" i="206"/>
  <c r="I54" i="206"/>
  <c r="H54" i="206"/>
  <c r="G54" i="206"/>
  <c r="BF53" i="206"/>
  <c r="BE53" i="206"/>
  <c r="BD53" i="206"/>
  <c r="BC53" i="206"/>
  <c r="BB53" i="206"/>
  <c r="BA53" i="206"/>
  <c r="AY53" i="206"/>
  <c r="AX53" i="206"/>
  <c r="AW53" i="206"/>
  <c r="AV53" i="206"/>
  <c r="AU53" i="206"/>
  <c r="AT53" i="206"/>
  <c r="AS53" i="206"/>
  <c r="AR53" i="206"/>
  <c r="AQ53" i="206"/>
  <c r="AP53" i="206"/>
  <c r="AO53" i="206"/>
  <c r="AN53" i="206"/>
  <c r="AM53" i="206"/>
  <c r="AL53" i="206"/>
  <c r="AK53" i="206"/>
  <c r="AJ53" i="206"/>
  <c r="AI53" i="206"/>
  <c r="AH53" i="206"/>
  <c r="AG53" i="206"/>
  <c r="AF53" i="206"/>
  <c r="AE53" i="206"/>
  <c r="AD53" i="206"/>
  <c r="AC53" i="206"/>
  <c r="AB53" i="206"/>
  <c r="Z53" i="206"/>
  <c r="Y53" i="206"/>
  <c r="X53" i="206"/>
  <c r="W53" i="206"/>
  <c r="V53" i="206"/>
  <c r="U53" i="206"/>
  <c r="T53" i="206"/>
  <c r="S53" i="206"/>
  <c r="Q53" i="206"/>
  <c r="P53" i="206"/>
  <c r="O53" i="206"/>
  <c r="N53" i="206"/>
  <c r="M53" i="206"/>
  <c r="L53" i="206"/>
  <c r="K53" i="206"/>
  <c r="J53" i="206"/>
  <c r="I53" i="206"/>
  <c r="H53" i="206"/>
  <c r="G53" i="206"/>
  <c r="BF52" i="206"/>
  <c r="BE52" i="206"/>
  <c r="BD52" i="206"/>
  <c r="BC52" i="206"/>
  <c r="BB52" i="206"/>
  <c r="BA52" i="206"/>
  <c r="AZ52" i="206"/>
  <c r="AX52" i="206"/>
  <c r="AW52" i="206"/>
  <c r="AV52" i="206"/>
  <c r="AU52" i="206"/>
  <c r="AT52" i="206"/>
  <c r="AS52" i="206"/>
  <c r="AR52" i="206"/>
  <c r="AQ52" i="206"/>
  <c r="AP52" i="206"/>
  <c r="AO52" i="206"/>
  <c r="AN52" i="206"/>
  <c r="AM52" i="206"/>
  <c r="AL52" i="206"/>
  <c r="AK52" i="206"/>
  <c r="AJ52" i="206"/>
  <c r="AI52" i="206"/>
  <c r="AH52" i="206"/>
  <c r="AG52" i="206"/>
  <c r="AF52" i="206"/>
  <c r="AE52" i="206"/>
  <c r="AD52" i="206"/>
  <c r="AC52" i="206"/>
  <c r="AB52" i="206"/>
  <c r="Z52" i="206"/>
  <c r="Y52" i="206"/>
  <c r="X52" i="206"/>
  <c r="W52" i="206"/>
  <c r="V52" i="206"/>
  <c r="U52" i="206"/>
  <c r="T52" i="206"/>
  <c r="S52" i="206"/>
  <c r="Q52" i="206"/>
  <c r="P52" i="206"/>
  <c r="O52" i="206"/>
  <c r="N52" i="206"/>
  <c r="M52" i="206"/>
  <c r="L52" i="206"/>
  <c r="K52" i="206"/>
  <c r="J52" i="206"/>
  <c r="I52" i="206"/>
  <c r="H52" i="206"/>
  <c r="G52" i="206"/>
  <c r="BF51" i="206"/>
  <c r="BE51" i="206"/>
  <c r="BD51" i="206"/>
  <c r="BC51" i="206"/>
  <c r="BB51" i="206"/>
  <c r="BA51" i="206"/>
  <c r="AZ51" i="206"/>
  <c r="AY51" i="206"/>
  <c r="AW51" i="206"/>
  <c r="AV51" i="206"/>
  <c r="AU51" i="206"/>
  <c r="AT51" i="206"/>
  <c r="AS51" i="206"/>
  <c r="AR51" i="206"/>
  <c r="AQ51" i="206"/>
  <c r="AP51" i="206"/>
  <c r="AO51" i="206"/>
  <c r="AN51" i="206"/>
  <c r="AM51" i="206"/>
  <c r="AL51" i="206"/>
  <c r="AK51" i="206"/>
  <c r="AJ51" i="206"/>
  <c r="AI51" i="206"/>
  <c r="AH51" i="206"/>
  <c r="AG51" i="206"/>
  <c r="AF51" i="206"/>
  <c r="AE51" i="206"/>
  <c r="AD51" i="206"/>
  <c r="AC51" i="206"/>
  <c r="AB51" i="206"/>
  <c r="Z51" i="206"/>
  <c r="Y51" i="206"/>
  <c r="X51" i="206"/>
  <c r="W51" i="206"/>
  <c r="V51" i="206"/>
  <c r="U51" i="206"/>
  <c r="T51" i="206"/>
  <c r="S51" i="206"/>
  <c r="Q51" i="206"/>
  <c r="P51" i="206"/>
  <c r="O51" i="206"/>
  <c r="N51" i="206"/>
  <c r="M51" i="206"/>
  <c r="L51" i="206"/>
  <c r="K51" i="206"/>
  <c r="J51" i="206"/>
  <c r="I51" i="206"/>
  <c r="H51" i="206"/>
  <c r="G51" i="206"/>
  <c r="BF50" i="206"/>
  <c r="BE50" i="206"/>
  <c r="BD50" i="206"/>
  <c r="BC50" i="206"/>
  <c r="BB50" i="206"/>
  <c r="BA50" i="206"/>
  <c r="AZ50" i="206"/>
  <c r="AY50" i="206"/>
  <c r="AX50" i="206"/>
  <c r="AV50" i="206"/>
  <c r="AU50" i="206"/>
  <c r="AT50" i="206"/>
  <c r="AS50" i="206"/>
  <c r="AR50" i="206"/>
  <c r="AQ50" i="206"/>
  <c r="AP50" i="206"/>
  <c r="AO50" i="206"/>
  <c r="AN50" i="206"/>
  <c r="AM50" i="206"/>
  <c r="AL50" i="206"/>
  <c r="AK50" i="206"/>
  <c r="AJ50" i="206"/>
  <c r="AI50" i="206"/>
  <c r="AH50" i="206"/>
  <c r="AG50" i="206"/>
  <c r="AF50" i="206"/>
  <c r="AE50" i="206"/>
  <c r="AD50" i="206"/>
  <c r="AC50" i="206"/>
  <c r="AB50" i="206"/>
  <c r="Z50" i="206"/>
  <c r="Y50" i="206"/>
  <c r="X50" i="206"/>
  <c r="W50" i="206"/>
  <c r="V50" i="206"/>
  <c r="U50" i="206"/>
  <c r="T50" i="206"/>
  <c r="S50" i="206"/>
  <c r="Q50" i="206"/>
  <c r="P50" i="206"/>
  <c r="O50" i="206"/>
  <c r="N50" i="206"/>
  <c r="M50" i="206"/>
  <c r="L50" i="206"/>
  <c r="K50" i="206"/>
  <c r="J50" i="206"/>
  <c r="I50" i="206"/>
  <c r="H50" i="206"/>
  <c r="G50" i="206"/>
  <c r="BF49" i="206"/>
  <c r="BE49" i="206"/>
  <c r="BD49" i="206"/>
  <c r="BC49" i="206"/>
  <c r="BB49" i="206"/>
  <c r="BA49" i="206"/>
  <c r="AZ49" i="206"/>
  <c r="AY49" i="206"/>
  <c r="AX49" i="206"/>
  <c r="AW49" i="206"/>
  <c r="AU49" i="206"/>
  <c r="AT49" i="206"/>
  <c r="AS49" i="206"/>
  <c r="AR49" i="206"/>
  <c r="AQ49" i="206"/>
  <c r="AP49" i="206"/>
  <c r="AO49" i="206"/>
  <c r="AN49" i="206"/>
  <c r="AM49" i="206"/>
  <c r="AL49" i="206"/>
  <c r="AK49" i="206"/>
  <c r="AJ49" i="206"/>
  <c r="AI49" i="206"/>
  <c r="AH49" i="206"/>
  <c r="AG49" i="206"/>
  <c r="AF49" i="206"/>
  <c r="AE49" i="206"/>
  <c r="AD49" i="206"/>
  <c r="AC49" i="206"/>
  <c r="AB49" i="206"/>
  <c r="Z49" i="206"/>
  <c r="Y49" i="206"/>
  <c r="X49" i="206"/>
  <c r="W49" i="206"/>
  <c r="V49" i="206"/>
  <c r="U49" i="206"/>
  <c r="T49" i="206"/>
  <c r="S49" i="206"/>
  <c r="Q49" i="206"/>
  <c r="P49" i="206"/>
  <c r="O49" i="206"/>
  <c r="N49" i="206"/>
  <c r="M49" i="206"/>
  <c r="L49" i="206"/>
  <c r="K49" i="206"/>
  <c r="J49" i="206"/>
  <c r="I49" i="206"/>
  <c r="H49" i="206"/>
  <c r="G49" i="206"/>
  <c r="BF48" i="206"/>
  <c r="BE48" i="206"/>
  <c r="BD48" i="206"/>
  <c r="BC48" i="206"/>
  <c r="BB48" i="206"/>
  <c r="BA48" i="206"/>
  <c r="AZ48" i="206"/>
  <c r="AY48" i="206"/>
  <c r="AX48" i="206"/>
  <c r="AW48" i="206"/>
  <c r="AV48" i="206"/>
  <c r="AT48" i="206"/>
  <c r="AS48" i="206"/>
  <c r="AR48" i="206"/>
  <c r="AQ48" i="206"/>
  <c r="AP48" i="206"/>
  <c r="AO48" i="206"/>
  <c r="AN48" i="206"/>
  <c r="AM48" i="206"/>
  <c r="AL48" i="206"/>
  <c r="AK48" i="206"/>
  <c r="AJ48" i="206"/>
  <c r="AI48" i="206"/>
  <c r="AH48" i="206"/>
  <c r="AG48" i="206"/>
  <c r="AF48" i="206"/>
  <c r="AE48" i="206"/>
  <c r="AD48" i="206"/>
  <c r="AC48" i="206"/>
  <c r="AB48" i="206"/>
  <c r="Z48" i="206"/>
  <c r="Y48" i="206"/>
  <c r="X48" i="206"/>
  <c r="W48" i="206"/>
  <c r="V48" i="206"/>
  <c r="U48" i="206"/>
  <c r="T48" i="206"/>
  <c r="S48" i="206"/>
  <c r="Q48" i="206"/>
  <c r="P48" i="206"/>
  <c r="O48" i="206"/>
  <c r="N48" i="206"/>
  <c r="M48" i="206"/>
  <c r="L48" i="206"/>
  <c r="K48" i="206"/>
  <c r="J48" i="206"/>
  <c r="I48" i="206"/>
  <c r="H48" i="206"/>
  <c r="G48" i="206"/>
  <c r="BF47" i="206"/>
  <c r="BE47" i="206"/>
  <c r="BD47" i="206"/>
  <c r="BC47" i="206"/>
  <c r="BB47" i="206"/>
  <c r="BA47" i="206"/>
  <c r="AZ47" i="206"/>
  <c r="AY47" i="206"/>
  <c r="AX47" i="206"/>
  <c r="AW47" i="206"/>
  <c r="AV47" i="206"/>
  <c r="AU47" i="206"/>
  <c r="AS47" i="206"/>
  <c r="AR47" i="206"/>
  <c r="AQ47" i="206"/>
  <c r="AP47" i="206"/>
  <c r="AO47" i="206"/>
  <c r="AN47" i="206"/>
  <c r="AM47" i="206"/>
  <c r="AL47" i="206"/>
  <c r="AK47" i="206"/>
  <c r="AJ47" i="206"/>
  <c r="AI47" i="206"/>
  <c r="AH47" i="206"/>
  <c r="AG47" i="206"/>
  <c r="AF47" i="206"/>
  <c r="AE47" i="206"/>
  <c r="AD47" i="206"/>
  <c r="AC47" i="206"/>
  <c r="AB47" i="206"/>
  <c r="Z47" i="206"/>
  <c r="Y47" i="206"/>
  <c r="X47" i="206"/>
  <c r="W47" i="206"/>
  <c r="V47" i="206"/>
  <c r="U47" i="206"/>
  <c r="T47" i="206"/>
  <c r="S47" i="206"/>
  <c r="Q47" i="206"/>
  <c r="P47" i="206"/>
  <c r="O47" i="206"/>
  <c r="N47" i="206"/>
  <c r="M47" i="206"/>
  <c r="L47" i="206"/>
  <c r="K47" i="206"/>
  <c r="J47" i="206"/>
  <c r="I47" i="206"/>
  <c r="H47" i="206"/>
  <c r="G47" i="206"/>
  <c r="BF46" i="206"/>
  <c r="BE46" i="206"/>
  <c r="BD46" i="206"/>
  <c r="BC46" i="206"/>
  <c r="BB46" i="206"/>
  <c r="BA46" i="206"/>
  <c r="AZ46" i="206"/>
  <c r="AY46" i="206"/>
  <c r="AX46" i="206"/>
  <c r="AW46" i="206"/>
  <c r="AV46" i="206"/>
  <c r="AU46" i="206"/>
  <c r="AT46" i="206"/>
  <c r="AR46" i="206"/>
  <c r="AQ46" i="206"/>
  <c r="AP46" i="206"/>
  <c r="AO46" i="206"/>
  <c r="AN46" i="206"/>
  <c r="AM46" i="206"/>
  <c r="AL46" i="206"/>
  <c r="AK46" i="206"/>
  <c r="AJ46" i="206"/>
  <c r="AI46" i="206"/>
  <c r="AH46" i="206"/>
  <c r="AG46" i="206"/>
  <c r="AF46" i="206"/>
  <c r="AE46" i="206"/>
  <c r="AD46" i="206"/>
  <c r="AC46" i="206"/>
  <c r="AB46" i="206"/>
  <c r="Z46" i="206"/>
  <c r="Y46" i="206"/>
  <c r="X46" i="206"/>
  <c r="W46" i="206"/>
  <c r="V46" i="206"/>
  <c r="U46" i="206"/>
  <c r="T46" i="206"/>
  <c r="S46" i="206"/>
  <c r="Q46" i="206"/>
  <c r="P46" i="206"/>
  <c r="O46" i="206"/>
  <c r="N46" i="206"/>
  <c r="M46" i="206"/>
  <c r="L46" i="206"/>
  <c r="K46" i="206"/>
  <c r="J46" i="206"/>
  <c r="I46" i="206"/>
  <c r="H46" i="206"/>
  <c r="G46" i="206"/>
  <c r="BF45" i="206"/>
  <c r="BE45" i="206"/>
  <c r="BD45" i="206"/>
  <c r="BC45" i="206"/>
  <c r="BB45" i="206"/>
  <c r="BA45" i="206"/>
  <c r="AZ45" i="206"/>
  <c r="AY45" i="206"/>
  <c r="AX45" i="206"/>
  <c r="AW45" i="206"/>
  <c r="AV45" i="206"/>
  <c r="AU45" i="206"/>
  <c r="AT45" i="206"/>
  <c r="AS45" i="206"/>
  <c r="AQ45" i="206"/>
  <c r="AP45" i="206"/>
  <c r="AO45" i="206"/>
  <c r="AN45" i="206"/>
  <c r="AM45" i="206"/>
  <c r="AL45" i="206"/>
  <c r="AK45" i="206"/>
  <c r="AJ45" i="206"/>
  <c r="AI45" i="206"/>
  <c r="AH45" i="206"/>
  <c r="AG45" i="206"/>
  <c r="AF45" i="206"/>
  <c r="AE45" i="206"/>
  <c r="AD45" i="206"/>
  <c r="AC45" i="206"/>
  <c r="AB45" i="206"/>
  <c r="Z45" i="206"/>
  <c r="Y45" i="206"/>
  <c r="X45" i="206"/>
  <c r="W45" i="206"/>
  <c r="V45" i="206"/>
  <c r="U45" i="206"/>
  <c r="T45" i="206"/>
  <c r="S45" i="206"/>
  <c r="Q45" i="206"/>
  <c r="P45" i="206"/>
  <c r="O45" i="206"/>
  <c r="N45" i="206"/>
  <c r="M45" i="206"/>
  <c r="L45" i="206"/>
  <c r="K45" i="206"/>
  <c r="J45" i="206"/>
  <c r="I45" i="206"/>
  <c r="H45" i="206"/>
  <c r="G45" i="206"/>
  <c r="BF44" i="206"/>
  <c r="BE44" i="206"/>
  <c r="BD44" i="206"/>
  <c r="BC44" i="206"/>
  <c r="BB44" i="206"/>
  <c r="BA44" i="206"/>
  <c r="AZ44" i="206"/>
  <c r="AY44" i="206"/>
  <c r="AX44" i="206"/>
  <c r="AW44" i="206"/>
  <c r="AV44" i="206"/>
  <c r="AU44" i="206"/>
  <c r="AT44" i="206"/>
  <c r="AS44" i="206"/>
  <c r="AR44" i="206"/>
  <c r="AP44" i="206"/>
  <c r="AO44" i="206"/>
  <c r="AN44" i="206"/>
  <c r="AM44" i="206"/>
  <c r="AL44" i="206"/>
  <c r="AK44" i="206"/>
  <c r="AJ44" i="206"/>
  <c r="AI44" i="206"/>
  <c r="AH44" i="206"/>
  <c r="AG44" i="206"/>
  <c r="AF44" i="206"/>
  <c r="AE44" i="206"/>
  <c r="AD44" i="206"/>
  <c r="AC44" i="206"/>
  <c r="AB44" i="206"/>
  <c r="Z44" i="206"/>
  <c r="Y44" i="206"/>
  <c r="X44" i="206"/>
  <c r="W44" i="206"/>
  <c r="V44" i="206"/>
  <c r="U44" i="206"/>
  <c r="T44" i="206"/>
  <c r="S44" i="206"/>
  <c r="Q44" i="206"/>
  <c r="P44" i="206"/>
  <c r="O44" i="206"/>
  <c r="N44" i="206"/>
  <c r="M44" i="206"/>
  <c r="L44" i="206"/>
  <c r="K44" i="206"/>
  <c r="J44" i="206"/>
  <c r="I44" i="206"/>
  <c r="H44" i="206"/>
  <c r="G44" i="206"/>
  <c r="BF43" i="206"/>
  <c r="BE43" i="206"/>
  <c r="BD43" i="206"/>
  <c r="BC43" i="206"/>
  <c r="BB43" i="206"/>
  <c r="BA43" i="206"/>
  <c r="AZ43" i="206"/>
  <c r="AY43" i="206"/>
  <c r="AX43" i="206"/>
  <c r="AW43" i="206"/>
  <c r="AV43" i="206"/>
  <c r="AU43" i="206"/>
  <c r="AT43" i="206"/>
  <c r="AS43" i="206"/>
  <c r="AR43" i="206"/>
  <c r="AQ43" i="206"/>
  <c r="AO43" i="206"/>
  <c r="AN43" i="206"/>
  <c r="AM43" i="206"/>
  <c r="AL43" i="206"/>
  <c r="AK43" i="206"/>
  <c r="AJ43" i="206"/>
  <c r="AI43" i="206"/>
  <c r="AH43" i="206"/>
  <c r="AG43" i="206"/>
  <c r="AF43" i="206"/>
  <c r="AE43" i="206"/>
  <c r="AD43" i="206"/>
  <c r="AC43" i="206"/>
  <c r="AB43" i="206"/>
  <c r="Z43" i="206"/>
  <c r="Y43" i="206"/>
  <c r="X43" i="206"/>
  <c r="W43" i="206"/>
  <c r="V43" i="206"/>
  <c r="U43" i="206"/>
  <c r="T43" i="206"/>
  <c r="S43" i="206"/>
  <c r="Q43" i="206"/>
  <c r="P43" i="206"/>
  <c r="O43" i="206"/>
  <c r="N43" i="206"/>
  <c r="M43" i="206"/>
  <c r="L43" i="206"/>
  <c r="K43" i="206"/>
  <c r="J43" i="206"/>
  <c r="I43" i="206"/>
  <c r="H43" i="206"/>
  <c r="G43" i="206"/>
  <c r="BF42" i="206"/>
  <c r="BE42" i="206"/>
  <c r="BD42" i="206"/>
  <c r="BC42" i="206"/>
  <c r="BB42" i="206"/>
  <c r="BA42" i="206"/>
  <c r="AZ42" i="206"/>
  <c r="AY42" i="206"/>
  <c r="AX42" i="206"/>
  <c r="AW42" i="206"/>
  <c r="AV42" i="206"/>
  <c r="AU42" i="206"/>
  <c r="AT42" i="206"/>
  <c r="AS42" i="206"/>
  <c r="AR42" i="206"/>
  <c r="AQ42" i="206"/>
  <c r="AP42" i="206"/>
  <c r="AN42" i="206"/>
  <c r="AM42" i="206"/>
  <c r="AL42" i="206"/>
  <c r="AK42" i="206"/>
  <c r="AJ42" i="206"/>
  <c r="AI42" i="206"/>
  <c r="AH42" i="206"/>
  <c r="AG42" i="206"/>
  <c r="AF42" i="206"/>
  <c r="AE42" i="206"/>
  <c r="AD42" i="206"/>
  <c r="AC42" i="206"/>
  <c r="AB42" i="206"/>
  <c r="Z42" i="206"/>
  <c r="Y42" i="206"/>
  <c r="X42" i="206"/>
  <c r="W42" i="206"/>
  <c r="V42" i="206"/>
  <c r="U42" i="206"/>
  <c r="T42" i="206"/>
  <c r="S42" i="206"/>
  <c r="Q42" i="206"/>
  <c r="P42" i="206"/>
  <c r="O42" i="206"/>
  <c r="N42" i="206"/>
  <c r="M42" i="206"/>
  <c r="L42" i="206"/>
  <c r="K42" i="206"/>
  <c r="J42" i="206"/>
  <c r="I42" i="206"/>
  <c r="H42" i="206"/>
  <c r="G42" i="206"/>
  <c r="BF41" i="206"/>
  <c r="BE41" i="206"/>
  <c r="BD41" i="206"/>
  <c r="BC41" i="206"/>
  <c r="BB41" i="206"/>
  <c r="BA41" i="206"/>
  <c r="AZ41" i="206"/>
  <c r="AY41" i="206"/>
  <c r="AX41" i="206"/>
  <c r="AW41" i="206"/>
  <c r="AV41" i="206"/>
  <c r="AU41" i="206"/>
  <c r="AT41" i="206"/>
  <c r="AS41" i="206"/>
  <c r="AR41" i="206"/>
  <c r="AQ41" i="206"/>
  <c r="AP41" i="206"/>
  <c r="AO41" i="206"/>
  <c r="AM41" i="206"/>
  <c r="AL41" i="206"/>
  <c r="AK41" i="206"/>
  <c r="AJ41" i="206"/>
  <c r="AI41" i="206"/>
  <c r="AH41" i="206"/>
  <c r="AG41" i="206"/>
  <c r="AF41" i="206"/>
  <c r="AE41" i="206"/>
  <c r="AD41" i="206"/>
  <c r="AC41" i="206"/>
  <c r="AB41" i="206"/>
  <c r="Z41" i="206"/>
  <c r="Y41" i="206"/>
  <c r="X41" i="206"/>
  <c r="W41" i="206"/>
  <c r="V41" i="206"/>
  <c r="U41" i="206"/>
  <c r="T41" i="206"/>
  <c r="S41" i="206"/>
  <c r="Q41" i="206"/>
  <c r="P41" i="206"/>
  <c r="O41" i="206"/>
  <c r="N41" i="206"/>
  <c r="M41" i="206"/>
  <c r="L41" i="206"/>
  <c r="K41" i="206"/>
  <c r="J41" i="206"/>
  <c r="I41" i="206"/>
  <c r="H41" i="206"/>
  <c r="G41" i="206"/>
  <c r="BF40" i="206"/>
  <c r="BE40" i="206"/>
  <c r="BD40" i="206"/>
  <c r="BC40" i="206"/>
  <c r="BB40" i="206"/>
  <c r="BA40" i="206"/>
  <c r="AZ40" i="206"/>
  <c r="AY40" i="206"/>
  <c r="AX40" i="206"/>
  <c r="AW40" i="206"/>
  <c r="AV40" i="206"/>
  <c r="AU40" i="206"/>
  <c r="AT40" i="206"/>
  <c r="AS40" i="206"/>
  <c r="AR40" i="206"/>
  <c r="AQ40" i="206"/>
  <c r="AP40" i="206"/>
  <c r="AO40" i="206"/>
  <c r="AN40" i="206"/>
  <c r="AL40" i="206"/>
  <c r="AK40" i="206"/>
  <c r="AJ40" i="206"/>
  <c r="AI40" i="206"/>
  <c r="AH40" i="206"/>
  <c r="AG40" i="206"/>
  <c r="AF40" i="206"/>
  <c r="AE40" i="206"/>
  <c r="AD40" i="206"/>
  <c r="AC40" i="206"/>
  <c r="AB40" i="206"/>
  <c r="Z40" i="206"/>
  <c r="Y40" i="206"/>
  <c r="X40" i="206"/>
  <c r="W40" i="206"/>
  <c r="V40" i="206"/>
  <c r="U40" i="206"/>
  <c r="T40" i="206"/>
  <c r="S40" i="206"/>
  <c r="Q40" i="206"/>
  <c r="P40" i="206"/>
  <c r="O40" i="206"/>
  <c r="N40" i="206"/>
  <c r="M40" i="206"/>
  <c r="L40" i="206"/>
  <c r="K40" i="206"/>
  <c r="J40" i="206"/>
  <c r="I40" i="206"/>
  <c r="H40" i="206"/>
  <c r="G40" i="206"/>
  <c r="BF39" i="206"/>
  <c r="BE39" i="206"/>
  <c r="BD39" i="206"/>
  <c r="BC39" i="206"/>
  <c r="BB39" i="206"/>
  <c r="BA39" i="206"/>
  <c r="AZ39" i="206"/>
  <c r="AY39" i="206"/>
  <c r="AX39" i="206"/>
  <c r="AW39" i="206"/>
  <c r="AV39" i="206"/>
  <c r="AU39" i="206"/>
  <c r="AT39" i="206"/>
  <c r="AS39" i="206"/>
  <c r="AR39" i="206"/>
  <c r="AQ39" i="206"/>
  <c r="AP39" i="206"/>
  <c r="AO39" i="206"/>
  <c r="AN39" i="206"/>
  <c r="AM39" i="206"/>
  <c r="AK39" i="206"/>
  <c r="AJ39" i="206"/>
  <c r="AI39" i="206"/>
  <c r="AH39" i="206"/>
  <c r="AG39" i="206"/>
  <c r="AF39" i="206"/>
  <c r="AE39" i="206"/>
  <c r="AD39" i="206"/>
  <c r="AC39" i="206"/>
  <c r="AB39" i="206"/>
  <c r="Z39" i="206"/>
  <c r="Y39" i="206"/>
  <c r="X39" i="206"/>
  <c r="W39" i="206"/>
  <c r="V39" i="206"/>
  <c r="U39" i="206"/>
  <c r="T39" i="206"/>
  <c r="S39" i="206"/>
  <c r="Q39" i="206"/>
  <c r="P39" i="206"/>
  <c r="O39" i="206"/>
  <c r="N39" i="206"/>
  <c r="M39" i="206"/>
  <c r="L39" i="206"/>
  <c r="K39" i="206"/>
  <c r="J39" i="206"/>
  <c r="I39" i="206"/>
  <c r="H39" i="206"/>
  <c r="G39" i="206"/>
  <c r="BF38" i="206"/>
  <c r="BE38" i="206"/>
  <c r="BD38" i="206"/>
  <c r="BC38" i="206"/>
  <c r="BB38" i="206"/>
  <c r="BA38" i="206"/>
  <c r="AZ38" i="206"/>
  <c r="AY38" i="206"/>
  <c r="AX38" i="206"/>
  <c r="AW38" i="206"/>
  <c r="AV38" i="206"/>
  <c r="AU38" i="206"/>
  <c r="AT38" i="206"/>
  <c r="AS38" i="206"/>
  <c r="AR38" i="206"/>
  <c r="AQ38" i="206"/>
  <c r="AP38" i="206"/>
  <c r="AO38" i="206"/>
  <c r="AN38" i="206"/>
  <c r="AM38" i="206"/>
  <c r="AL38" i="206"/>
  <c r="AJ38" i="206"/>
  <c r="AI38" i="206"/>
  <c r="AH38" i="206"/>
  <c r="AG38" i="206"/>
  <c r="AF38" i="206"/>
  <c r="AE38" i="206"/>
  <c r="AD38" i="206"/>
  <c r="AC38" i="206"/>
  <c r="AB38" i="206"/>
  <c r="Z38" i="206"/>
  <c r="Y38" i="206"/>
  <c r="X38" i="206"/>
  <c r="W38" i="206"/>
  <c r="V38" i="206"/>
  <c r="U38" i="206"/>
  <c r="T38" i="206"/>
  <c r="S38" i="206"/>
  <c r="Q38" i="206"/>
  <c r="P38" i="206"/>
  <c r="O38" i="206"/>
  <c r="N38" i="206"/>
  <c r="M38" i="206"/>
  <c r="L38" i="206"/>
  <c r="K38" i="206"/>
  <c r="J38" i="206"/>
  <c r="I38" i="206"/>
  <c r="H38" i="206"/>
  <c r="G38" i="206"/>
  <c r="BF37" i="206"/>
  <c r="BE37" i="206"/>
  <c r="BD37" i="206"/>
  <c r="BC37" i="206"/>
  <c r="BB37" i="206"/>
  <c r="BA37" i="206"/>
  <c r="AZ37" i="206"/>
  <c r="AY37" i="206"/>
  <c r="AX37" i="206"/>
  <c r="AW37" i="206"/>
  <c r="AV37" i="206"/>
  <c r="AU37" i="206"/>
  <c r="AT37" i="206"/>
  <c r="AS37" i="206"/>
  <c r="AR37" i="206"/>
  <c r="AQ37" i="206"/>
  <c r="AP37" i="206"/>
  <c r="AO37" i="206"/>
  <c r="AN37" i="206"/>
  <c r="AM37" i="206"/>
  <c r="AL37" i="206"/>
  <c r="AK37" i="206"/>
  <c r="AI37" i="206"/>
  <c r="AH37" i="206"/>
  <c r="AG37" i="206"/>
  <c r="AF37" i="206"/>
  <c r="AE37" i="206"/>
  <c r="AD37" i="206"/>
  <c r="AC37" i="206"/>
  <c r="AB37" i="206"/>
  <c r="Z37" i="206"/>
  <c r="Y37" i="206"/>
  <c r="X37" i="206"/>
  <c r="W37" i="206"/>
  <c r="V37" i="206"/>
  <c r="U37" i="206"/>
  <c r="T37" i="206"/>
  <c r="S37" i="206"/>
  <c r="Q37" i="206"/>
  <c r="P37" i="206"/>
  <c r="O37" i="206"/>
  <c r="N37" i="206"/>
  <c r="M37" i="206"/>
  <c r="L37" i="206"/>
  <c r="K37" i="206"/>
  <c r="J37" i="206"/>
  <c r="I37" i="206"/>
  <c r="H37" i="206"/>
  <c r="G37" i="206"/>
  <c r="BF36" i="206"/>
  <c r="BE36" i="206"/>
  <c r="BD36" i="206"/>
  <c r="BC36" i="206"/>
  <c r="BB36" i="206"/>
  <c r="BA36" i="206"/>
  <c r="AZ36" i="206"/>
  <c r="AY36" i="206"/>
  <c r="AX36" i="206"/>
  <c r="AW36" i="206"/>
  <c r="AV36" i="206"/>
  <c r="AU36" i="206"/>
  <c r="AT36" i="206"/>
  <c r="AS36" i="206"/>
  <c r="AR36" i="206"/>
  <c r="AQ36" i="206"/>
  <c r="AP36" i="206"/>
  <c r="AO36" i="206"/>
  <c r="AN36" i="206"/>
  <c r="AM36" i="206"/>
  <c r="AL36" i="206"/>
  <c r="AK36" i="206"/>
  <c r="AJ36" i="206"/>
  <c r="AH36" i="206"/>
  <c r="AG36" i="206"/>
  <c r="AF36" i="206"/>
  <c r="AE36" i="206"/>
  <c r="AD36" i="206"/>
  <c r="AC36" i="206"/>
  <c r="AB36" i="206"/>
  <c r="Z36" i="206"/>
  <c r="Y36" i="206"/>
  <c r="X36" i="206"/>
  <c r="W36" i="206"/>
  <c r="V36" i="206"/>
  <c r="U36" i="206"/>
  <c r="T36" i="206"/>
  <c r="S36" i="206"/>
  <c r="Q36" i="206"/>
  <c r="P36" i="206"/>
  <c r="O36" i="206"/>
  <c r="N36" i="206"/>
  <c r="M36" i="206"/>
  <c r="L36" i="206"/>
  <c r="K36" i="206"/>
  <c r="J36" i="206"/>
  <c r="I36" i="206"/>
  <c r="H36" i="206"/>
  <c r="G36" i="206"/>
  <c r="BF35" i="206"/>
  <c r="BE35" i="206"/>
  <c r="BD35" i="206"/>
  <c r="BC35" i="206"/>
  <c r="BB35" i="206"/>
  <c r="BA35" i="206"/>
  <c r="AZ35" i="206"/>
  <c r="AY35" i="206"/>
  <c r="AX35" i="206"/>
  <c r="AW35" i="206"/>
  <c r="AV35" i="206"/>
  <c r="AU35" i="206"/>
  <c r="AT35" i="206"/>
  <c r="AS35" i="206"/>
  <c r="AR35" i="206"/>
  <c r="AQ35" i="206"/>
  <c r="AP35" i="206"/>
  <c r="AO35" i="206"/>
  <c r="AN35" i="206"/>
  <c r="AM35" i="206"/>
  <c r="AL35" i="206"/>
  <c r="AK35" i="206"/>
  <c r="AJ35" i="206"/>
  <c r="AI35" i="206"/>
  <c r="AG35" i="206"/>
  <c r="AF35" i="206"/>
  <c r="AE35" i="206"/>
  <c r="AD35" i="206"/>
  <c r="AC35" i="206"/>
  <c r="AB35" i="206"/>
  <c r="Z35" i="206"/>
  <c r="Y35" i="206"/>
  <c r="X35" i="206"/>
  <c r="W35" i="206"/>
  <c r="V35" i="206"/>
  <c r="U35" i="206"/>
  <c r="T35" i="206"/>
  <c r="S35" i="206"/>
  <c r="Q35" i="206"/>
  <c r="P35" i="206"/>
  <c r="O35" i="206"/>
  <c r="N35" i="206"/>
  <c r="M35" i="206"/>
  <c r="L35" i="206"/>
  <c r="K35" i="206"/>
  <c r="J35" i="206"/>
  <c r="I35" i="206"/>
  <c r="H35" i="206"/>
  <c r="G35" i="206"/>
  <c r="BF34" i="206"/>
  <c r="BE34" i="206"/>
  <c r="BD34" i="206"/>
  <c r="BC34" i="206"/>
  <c r="BB34" i="206"/>
  <c r="BA34" i="206"/>
  <c r="AZ34" i="206"/>
  <c r="AY34" i="206"/>
  <c r="AX34" i="206"/>
  <c r="AW34" i="206"/>
  <c r="AV34" i="206"/>
  <c r="AU34" i="206"/>
  <c r="AT34" i="206"/>
  <c r="AS34" i="206"/>
  <c r="AR34" i="206"/>
  <c r="AQ34" i="206"/>
  <c r="AP34" i="206"/>
  <c r="AO34" i="206"/>
  <c r="AN34" i="206"/>
  <c r="AM34" i="206"/>
  <c r="AL34" i="206"/>
  <c r="AK34" i="206"/>
  <c r="AJ34" i="206"/>
  <c r="AI34" i="206"/>
  <c r="AH34" i="206"/>
  <c r="AF34" i="206"/>
  <c r="AE34" i="206"/>
  <c r="AD34" i="206"/>
  <c r="AC34" i="206"/>
  <c r="AB34" i="206"/>
  <c r="Z34" i="206"/>
  <c r="Y34" i="206"/>
  <c r="X34" i="206"/>
  <c r="W34" i="206"/>
  <c r="V34" i="206"/>
  <c r="U34" i="206"/>
  <c r="T34" i="206"/>
  <c r="S34" i="206"/>
  <c r="Q34" i="206"/>
  <c r="P34" i="206"/>
  <c r="O34" i="206"/>
  <c r="N34" i="206"/>
  <c r="M34" i="206"/>
  <c r="L34" i="206"/>
  <c r="K34" i="206"/>
  <c r="J34" i="206"/>
  <c r="I34" i="206"/>
  <c r="H34" i="206"/>
  <c r="G34" i="206"/>
  <c r="BF33" i="206"/>
  <c r="BE33" i="206"/>
  <c r="BD33" i="206"/>
  <c r="BC33" i="206"/>
  <c r="BB33" i="206"/>
  <c r="BA33" i="206"/>
  <c r="AZ33" i="206"/>
  <c r="AY33" i="206"/>
  <c r="AX33" i="206"/>
  <c r="AW33" i="206"/>
  <c r="AV33" i="206"/>
  <c r="AU33" i="206"/>
  <c r="AT33" i="206"/>
  <c r="AS33" i="206"/>
  <c r="AR33" i="206"/>
  <c r="AQ33" i="206"/>
  <c r="AP33" i="206"/>
  <c r="AO33" i="206"/>
  <c r="AN33" i="206"/>
  <c r="AM33" i="206"/>
  <c r="AL33" i="206"/>
  <c r="AK33" i="206"/>
  <c r="AJ33" i="206"/>
  <c r="AI33" i="206"/>
  <c r="AH33" i="206"/>
  <c r="AG33" i="206"/>
  <c r="AE33" i="206"/>
  <c r="AD33" i="206"/>
  <c r="AC33" i="206"/>
  <c r="AB33" i="206"/>
  <c r="Z33" i="206"/>
  <c r="Y33" i="206"/>
  <c r="X33" i="206"/>
  <c r="W33" i="206"/>
  <c r="V33" i="206"/>
  <c r="U33" i="206"/>
  <c r="T33" i="206"/>
  <c r="S33" i="206"/>
  <c r="Q33" i="206"/>
  <c r="P33" i="206"/>
  <c r="O33" i="206"/>
  <c r="N33" i="206"/>
  <c r="M33" i="206"/>
  <c r="L33" i="206"/>
  <c r="K33" i="206"/>
  <c r="J33" i="206"/>
  <c r="I33" i="206"/>
  <c r="H33" i="206"/>
  <c r="G33" i="206"/>
  <c r="BF32" i="206"/>
  <c r="BE32" i="206"/>
  <c r="BD32" i="206"/>
  <c r="BC32" i="206"/>
  <c r="BB32" i="206"/>
  <c r="BA32" i="206"/>
  <c r="AZ32" i="206"/>
  <c r="AY32" i="206"/>
  <c r="AX32" i="206"/>
  <c r="AW32" i="206"/>
  <c r="AV32" i="206"/>
  <c r="AU32" i="206"/>
  <c r="AT32" i="206"/>
  <c r="AS32" i="206"/>
  <c r="AR32" i="206"/>
  <c r="AQ32" i="206"/>
  <c r="AP32" i="206"/>
  <c r="AO32" i="206"/>
  <c r="AN32" i="206"/>
  <c r="AM32" i="206"/>
  <c r="AL32" i="206"/>
  <c r="AK32" i="206"/>
  <c r="AJ32" i="206"/>
  <c r="AI32" i="206"/>
  <c r="AH32" i="206"/>
  <c r="AG32" i="206"/>
  <c r="AF32" i="206"/>
  <c r="AD32" i="206"/>
  <c r="AC32" i="206"/>
  <c r="AB32" i="206"/>
  <c r="Z32" i="206"/>
  <c r="Y32" i="206"/>
  <c r="X32" i="206"/>
  <c r="W32" i="206"/>
  <c r="V32" i="206"/>
  <c r="U32" i="206"/>
  <c r="T32" i="206"/>
  <c r="S32" i="206"/>
  <c r="Q32" i="206"/>
  <c r="P32" i="206"/>
  <c r="O32" i="206"/>
  <c r="N32" i="206"/>
  <c r="M32" i="206"/>
  <c r="L32" i="206"/>
  <c r="K32" i="206"/>
  <c r="J32" i="206"/>
  <c r="I32" i="206"/>
  <c r="H32" i="206"/>
  <c r="G32" i="206"/>
  <c r="BF31" i="206"/>
  <c r="BE31" i="206"/>
  <c r="BD31" i="206"/>
  <c r="BC31" i="206"/>
  <c r="BB31" i="206"/>
  <c r="BA31" i="206"/>
  <c r="AZ31" i="206"/>
  <c r="AY31" i="206"/>
  <c r="AX31" i="206"/>
  <c r="AW31" i="206"/>
  <c r="AV31" i="206"/>
  <c r="AU31" i="206"/>
  <c r="AT31" i="206"/>
  <c r="AS31" i="206"/>
  <c r="AR31" i="206"/>
  <c r="AQ31" i="206"/>
  <c r="AP31" i="206"/>
  <c r="AO31" i="206"/>
  <c r="AN31" i="206"/>
  <c r="AM31" i="206"/>
  <c r="AL31" i="206"/>
  <c r="AK31" i="206"/>
  <c r="AJ31" i="206"/>
  <c r="AI31" i="206"/>
  <c r="AH31" i="206"/>
  <c r="AG31" i="206"/>
  <c r="AF31" i="206"/>
  <c r="AE31" i="206"/>
  <c r="AC31" i="206"/>
  <c r="AB31" i="206"/>
  <c r="Z31" i="206"/>
  <c r="Y31" i="206"/>
  <c r="X31" i="206"/>
  <c r="W31" i="206"/>
  <c r="V31" i="206"/>
  <c r="U31" i="206"/>
  <c r="T31" i="206"/>
  <c r="S31" i="206"/>
  <c r="Q31" i="206"/>
  <c r="P31" i="206"/>
  <c r="O31" i="206"/>
  <c r="N31" i="206"/>
  <c r="M31" i="206"/>
  <c r="L31" i="206"/>
  <c r="K31" i="206"/>
  <c r="J31" i="206"/>
  <c r="I31" i="206"/>
  <c r="H31" i="206"/>
  <c r="G31" i="206"/>
  <c r="BF30" i="206"/>
  <c r="BE30" i="206"/>
  <c r="BD30" i="206"/>
  <c r="BC30" i="206"/>
  <c r="BB30" i="206"/>
  <c r="BA30" i="206"/>
  <c r="AZ30" i="206"/>
  <c r="AY30" i="206"/>
  <c r="AX30" i="206"/>
  <c r="AW30" i="206"/>
  <c r="AV30" i="206"/>
  <c r="AU30" i="206"/>
  <c r="AT30" i="206"/>
  <c r="AS30" i="206"/>
  <c r="AR30" i="206"/>
  <c r="AQ30" i="206"/>
  <c r="AP30" i="206"/>
  <c r="AO30" i="206"/>
  <c r="AN30" i="206"/>
  <c r="AM30" i="206"/>
  <c r="AL30" i="206"/>
  <c r="AK30" i="206"/>
  <c r="AJ30" i="206"/>
  <c r="AI30" i="206"/>
  <c r="AH30" i="206"/>
  <c r="AG30" i="206"/>
  <c r="AF30" i="206"/>
  <c r="AE30" i="206"/>
  <c r="AD30" i="206"/>
  <c r="AB30" i="206"/>
  <c r="Z30" i="206"/>
  <c r="Y30" i="206"/>
  <c r="X30" i="206"/>
  <c r="W30" i="206"/>
  <c r="V30" i="206"/>
  <c r="U30" i="206"/>
  <c r="T30" i="206"/>
  <c r="S30" i="206"/>
  <c r="Q30" i="206"/>
  <c r="P30" i="206"/>
  <c r="O30" i="206"/>
  <c r="N30" i="206"/>
  <c r="M30" i="206"/>
  <c r="L30" i="206"/>
  <c r="K30" i="206"/>
  <c r="J30" i="206"/>
  <c r="I30" i="206"/>
  <c r="H30" i="206"/>
  <c r="G30" i="206"/>
  <c r="BF29" i="206"/>
  <c r="BE29" i="206"/>
  <c r="BD29" i="206"/>
  <c r="BC29" i="206"/>
  <c r="BB29" i="206"/>
  <c r="BA29" i="206"/>
  <c r="AZ29" i="206"/>
  <c r="AY29" i="206"/>
  <c r="AX29" i="206"/>
  <c r="AW29" i="206"/>
  <c r="AV29" i="206"/>
  <c r="AU29" i="206"/>
  <c r="AT29" i="206"/>
  <c r="AS29" i="206"/>
  <c r="AR29" i="206"/>
  <c r="AQ29" i="206"/>
  <c r="AP29" i="206"/>
  <c r="AO29" i="206"/>
  <c r="AN29" i="206"/>
  <c r="AM29" i="206"/>
  <c r="AL29" i="206"/>
  <c r="AK29" i="206"/>
  <c r="AJ29" i="206"/>
  <c r="AI29" i="206"/>
  <c r="AH29" i="206"/>
  <c r="AG29" i="206"/>
  <c r="AF29" i="206"/>
  <c r="AE29" i="206"/>
  <c r="AD29" i="206"/>
  <c r="AC29" i="206"/>
  <c r="Z29" i="206"/>
  <c r="Y29" i="206"/>
  <c r="X29" i="206"/>
  <c r="W29" i="206"/>
  <c r="V29" i="206"/>
  <c r="U29" i="206"/>
  <c r="T29" i="206"/>
  <c r="S29" i="206"/>
  <c r="Q29" i="206"/>
  <c r="P29" i="206"/>
  <c r="O29" i="206"/>
  <c r="N29" i="206"/>
  <c r="M29" i="206"/>
  <c r="L29" i="206"/>
  <c r="K29" i="206"/>
  <c r="J29" i="206"/>
  <c r="I29" i="206"/>
  <c r="H29" i="206"/>
  <c r="G29" i="206"/>
  <c r="BF27" i="206"/>
  <c r="BE27" i="206"/>
  <c r="BD27" i="206"/>
  <c r="BC27" i="206"/>
  <c r="BB27" i="206"/>
  <c r="BA27" i="206"/>
  <c r="AZ27" i="206"/>
  <c r="AY27" i="206"/>
  <c r="AX27" i="206"/>
  <c r="AW27" i="206"/>
  <c r="AV27" i="206"/>
  <c r="AU27" i="206"/>
  <c r="AT27" i="206"/>
  <c r="AS27" i="206"/>
  <c r="AR27" i="206"/>
  <c r="AQ27" i="206"/>
  <c r="AP27" i="206"/>
  <c r="AO27" i="206"/>
  <c r="AN27" i="206"/>
  <c r="AM27" i="206"/>
  <c r="AL27" i="206"/>
  <c r="AK27" i="206"/>
  <c r="AJ27" i="206"/>
  <c r="AI27" i="206"/>
  <c r="AH27" i="206"/>
  <c r="AG27" i="206"/>
  <c r="AF27" i="206"/>
  <c r="AE27" i="206"/>
  <c r="AD27" i="206"/>
  <c r="AC27" i="206"/>
  <c r="AB27" i="206"/>
  <c r="Y27" i="206"/>
  <c r="X27" i="206"/>
  <c r="W27" i="206"/>
  <c r="V27" i="206"/>
  <c r="U27" i="206"/>
  <c r="T27" i="206"/>
  <c r="S27" i="206"/>
  <c r="Q27" i="206"/>
  <c r="P27" i="206"/>
  <c r="O27" i="206"/>
  <c r="N27" i="206"/>
  <c r="M27" i="206"/>
  <c r="L27" i="206"/>
  <c r="K27" i="206"/>
  <c r="J27" i="206"/>
  <c r="I27" i="206"/>
  <c r="H27" i="206"/>
  <c r="G27" i="206"/>
  <c r="BF26" i="206"/>
  <c r="BE26" i="206"/>
  <c r="BD26" i="206"/>
  <c r="BC26" i="206"/>
  <c r="BB26" i="206"/>
  <c r="BA26" i="206"/>
  <c r="AZ26" i="206"/>
  <c r="AY26" i="206"/>
  <c r="AX26" i="206"/>
  <c r="AW26" i="206"/>
  <c r="AV26" i="206"/>
  <c r="AU26" i="206"/>
  <c r="AT26" i="206"/>
  <c r="AS26" i="206"/>
  <c r="AR26" i="206"/>
  <c r="AQ26" i="206"/>
  <c r="AP26" i="206"/>
  <c r="AO26" i="206"/>
  <c r="AN26" i="206"/>
  <c r="AM26" i="206"/>
  <c r="AL26" i="206"/>
  <c r="AK26" i="206"/>
  <c r="AJ26" i="206"/>
  <c r="AI26" i="206"/>
  <c r="AH26" i="206"/>
  <c r="AG26" i="206"/>
  <c r="AF26" i="206"/>
  <c r="AE26" i="206"/>
  <c r="AD26" i="206"/>
  <c r="AC26" i="206"/>
  <c r="AB26" i="206"/>
  <c r="Z26" i="206"/>
  <c r="X26" i="206"/>
  <c r="W26" i="206"/>
  <c r="V26" i="206"/>
  <c r="U26" i="206"/>
  <c r="T26" i="206"/>
  <c r="S26" i="206"/>
  <c r="Q26" i="206"/>
  <c r="P26" i="206"/>
  <c r="O26" i="206"/>
  <c r="N26" i="206"/>
  <c r="M26" i="206"/>
  <c r="L26" i="206"/>
  <c r="K26" i="206"/>
  <c r="J26" i="206"/>
  <c r="I26" i="206"/>
  <c r="H26" i="206"/>
  <c r="G26" i="206"/>
  <c r="BF25" i="206"/>
  <c r="BE25" i="206"/>
  <c r="BD25" i="206"/>
  <c r="BC25" i="206"/>
  <c r="BB25" i="206"/>
  <c r="BA25" i="206"/>
  <c r="AZ25" i="206"/>
  <c r="AY25" i="206"/>
  <c r="AX25" i="206"/>
  <c r="AW25" i="206"/>
  <c r="AV25" i="206"/>
  <c r="AU25" i="206"/>
  <c r="AT25" i="206"/>
  <c r="AS25" i="206"/>
  <c r="AR25" i="206"/>
  <c r="AQ25" i="206"/>
  <c r="AP25" i="206"/>
  <c r="AO25" i="206"/>
  <c r="AN25" i="206"/>
  <c r="AM25" i="206"/>
  <c r="AL25" i="206"/>
  <c r="AK25" i="206"/>
  <c r="AJ25" i="206"/>
  <c r="AI25" i="206"/>
  <c r="AH25" i="206"/>
  <c r="AG25" i="206"/>
  <c r="AF25" i="206"/>
  <c r="AE25" i="206"/>
  <c r="AD25" i="206"/>
  <c r="AC25" i="206"/>
  <c r="AB25" i="206"/>
  <c r="Z25" i="206"/>
  <c r="Y25" i="206"/>
  <c r="W25" i="206"/>
  <c r="V25" i="206"/>
  <c r="U25" i="206"/>
  <c r="T25" i="206"/>
  <c r="S25" i="206"/>
  <c r="Q25" i="206"/>
  <c r="P25" i="206"/>
  <c r="O25" i="206"/>
  <c r="N25" i="206"/>
  <c r="M25" i="206"/>
  <c r="L25" i="206"/>
  <c r="K25" i="206"/>
  <c r="J25" i="206"/>
  <c r="I25" i="206"/>
  <c r="H25" i="206"/>
  <c r="G25" i="206"/>
  <c r="BF24" i="206"/>
  <c r="BE24" i="206"/>
  <c r="BD24" i="206"/>
  <c r="BC24" i="206"/>
  <c r="BB24" i="206"/>
  <c r="BA24" i="206"/>
  <c r="AZ24" i="206"/>
  <c r="AY24" i="206"/>
  <c r="AX24" i="206"/>
  <c r="AW24" i="206"/>
  <c r="AV24" i="206"/>
  <c r="AU24" i="206"/>
  <c r="AT24" i="206"/>
  <c r="AS24" i="206"/>
  <c r="AR24" i="206"/>
  <c r="AQ24" i="206"/>
  <c r="AP24" i="206"/>
  <c r="AO24" i="206"/>
  <c r="AN24" i="206"/>
  <c r="AM24" i="206"/>
  <c r="AL24" i="206"/>
  <c r="AK24" i="206"/>
  <c r="AJ24" i="206"/>
  <c r="AI24" i="206"/>
  <c r="AH24" i="206"/>
  <c r="AG24" i="206"/>
  <c r="AF24" i="206"/>
  <c r="AE24" i="206"/>
  <c r="AD24" i="206"/>
  <c r="AC24" i="206"/>
  <c r="AB24" i="206"/>
  <c r="Z24" i="206"/>
  <c r="Y24" i="206"/>
  <c r="X24" i="206"/>
  <c r="V24" i="206"/>
  <c r="U24" i="206"/>
  <c r="T24" i="206"/>
  <c r="S24" i="206"/>
  <c r="Q24" i="206"/>
  <c r="P24" i="206"/>
  <c r="O24" i="206"/>
  <c r="N24" i="206"/>
  <c r="M24" i="206"/>
  <c r="L24" i="206"/>
  <c r="K24" i="206"/>
  <c r="J24" i="206"/>
  <c r="I24" i="206"/>
  <c r="H24" i="206"/>
  <c r="G24" i="206"/>
  <c r="BF23" i="206"/>
  <c r="BE23" i="206"/>
  <c r="BD23" i="206"/>
  <c r="BC23" i="206"/>
  <c r="BB23" i="206"/>
  <c r="BA23" i="206"/>
  <c r="AZ23" i="206"/>
  <c r="AY23" i="206"/>
  <c r="AX23" i="206"/>
  <c r="AW23" i="206"/>
  <c r="AV23" i="206"/>
  <c r="AU23" i="206"/>
  <c r="AT23" i="206"/>
  <c r="AS23" i="206"/>
  <c r="AR23" i="206"/>
  <c r="AQ23" i="206"/>
  <c r="AP23" i="206"/>
  <c r="AO23" i="206"/>
  <c r="AN23" i="206"/>
  <c r="AM23" i="206"/>
  <c r="AL23" i="206"/>
  <c r="AK23" i="206"/>
  <c r="AJ23" i="206"/>
  <c r="AI23" i="206"/>
  <c r="AH23" i="206"/>
  <c r="AG23" i="206"/>
  <c r="AF23" i="206"/>
  <c r="AE23" i="206"/>
  <c r="AD23" i="206"/>
  <c r="AC23" i="206"/>
  <c r="AB23" i="206"/>
  <c r="Z23" i="206"/>
  <c r="Y23" i="206"/>
  <c r="X23" i="206"/>
  <c r="W23" i="206"/>
  <c r="U23" i="206"/>
  <c r="T23" i="206"/>
  <c r="S23" i="206"/>
  <c r="Q23" i="206"/>
  <c r="P23" i="206"/>
  <c r="O23" i="206"/>
  <c r="N23" i="206"/>
  <c r="M23" i="206"/>
  <c r="L23" i="206"/>
  <c r="K23" i="206"/>
  <c r="J23" i="206"/>
  <c r="I23" i="206"/>
  <c r="H23" i="206"/>
  <c r="G23" i="206"/>
  <c r="BF22" i="206"/>
  <c r="BE22" i="206"/>
  <c r="BD22" i="206"/>
  <c r="BC22" i="206"/>
  <c r="BB22" i="206"/>
  <c r="BA22" i="206"/>
  <c r="AZ22" i="206"/>
  <c r="AY22" i="206"/>
  <c r="AX22" i="206"/>
  <c r="AW22" i="206"/>
  <c r="AV22" i="206"/>
  <c r="AU22" i="206"/>
  <c r="AT22" i="206"/>
  <c r="AS22" i="206"/>
  <c r="AR22" i="206"/>
  <c r="AQ22" i="206"/>
  <c r="AP22" i="206"/>
  <c r="AO22" i="206"/>
  <c r="AN22" i="206"/>
  <c r="AM22" i="206"/>
  <c r="AL22" i="206"/>
  <c r="AK22" i="206"/>
  <c r="AJ22" i="206"/>
  <c r="AI22" i="206"/>
  <c r="AH22" i="206"/>
  <c r="AG22" i="206"/>
  <c r="AF22" i="206"/>
  <c r="AE22" i="206"/>
  <c r="AD22" i="206"/>
  <c r="AC22" i="206"/>
  <c r="AB22" i="206"/>
  <c r="Z22" i="206"/>
  <c r="Y22" i="206"/>
  <c r="X22" i="206"/>
  <c r="W22" i="206"/>
  <c r="V22" i="206"/>
  <c r="T22" i="206"/>
  <c r="S22" i="206"/>
  <c r="Q22" i="206"/>
  <c r="P22" i="206"/>
  <c r="O22" i="206"/>
  <c r="N22" i="206"/>
  <c r="M22" i="206"/>
  <c r="L22" i="206"/>
  <c r="K22" i="206"/>
  <c r="J22" i="206"/>
  <c r="I22" i="206"/>
  <c r="H22" i="206"/>
  <c r="G22" i="206"/>
  <c r="BF21" i="206"/>
  <c r="BE21" i="206"/>
  <c r="BD21" i="206"/>
  <c r="BC21" i="206"/>
  <c r="BB21" i="206"/>
  <c r="BA21" i="206"/>
  <c r="AZ21" i="206"/>
  <c r="AY21" i="206"/>
  <c r="AX21" i="206"/>
  <c r="AW21" i="206"/>
  <c r="AV21" i="206"/>
  <c r="AU21" i="206"/>
  <c r="AT21" i="206"/>
  <c r="AS21" i="206"/>
  <c r="AR21" i="206"/>
  <c r="AQ21" i="206"/>
  <c r="AP21" i="206"/>
  <c r="AO21" i="206"/>
  <c r="AN21" i="206"/>
  <c r="AM21" i="206"/>
  <c r="AL21" i="206"/>
  <c r="AK21" i="206"/>
  <c r="AJ21" i="206"/>
  <c r="AI21" i="206"/>
  <c r="AH21" i="206"/>
  <c r="AG21" i="206"/>
  <c r="AF21" i="206"/>
  <c r="AE21" i="206"/>
  <c r="AD21" i="206"/>
  <c r="AC21" i="206"/>
  <c r="AB21" i="206"/>
  <c r="Z21" i="206"/>
  <c r="Y21" i="206"/>
  <c r="X21" i="206"/>
  <c r="W21" i="206"/>
  <c r="V21" i="206"/>
  <c r="U21" i="206"/>
  <c r="S21" i="206"/>
  <c r="Q21" i="206"/>
  <c r="P21" i="206"/>
  <c r="O21" i="206"/>
  <c r="N21" i="206"/>
  <c r="M21" i="206"/>
  <c r="L21" i="206"/>
  <c r="K21" i="206"/>
  <c r="J21" i="206"/>
  <c r="I21" i="206"/>
  <c r="H21" i="206"/>
  <c r="G21" i="206"/>
  <c r="BF20" i="206"/>
  <c r="BE20" i="206"/>
  <c r="BD20" i="206"/>
  <c r="BC20" i="206"/>
  <c r="BB20" i="206"/>
  <c r="BA20" i="206"/>
  <c r="AZ20" i="206"/>
  <c r="AY20" i="206"/>
  <c r="AX20" i="206"/>
  <c r="AW20" i="206"/>
  <c r="AV20" i="206"/>
  <c r="AU20" i="206"/>
  <c r="AT20" i="206"/>
  <c r="AS20" i="206"/>
  <c r="AR20" i="206"/>
  <c r="AQ20" i="206"/>
  <c r="AP20" i="206"/>
  <c r="AO20" i="206"/>
  <c r="AN20" i="206"/>
  <c r="AM20" i="206"/>
  <c r="AL20" i="206"/>
  <c r="AK20" i="206"/>
  <c r="AJ20" i="206"/>
  <c r="AI20" i="206"/>
  <c r="AH20" i="206"/>
  <c r="AG20" i="206"/>
  <c r="AF20" i="206"/>
  <c r="AE20" i="206"/>
  <c r="AD20" i="206"/>
  <c r="AC20" i="206"/>
  <c r="AB20" i="206"/>
  <c r="Z20" i="206"/>
  <c r="Y20" i="206"/>
  <c r="X20" i="206"/>
  <c r="W20" i="206"/>
  <c r="V20" i="206"/>
  <c r="U20" i="206"/>
  <c r="T20" i="206"/>
  <c r="Q20" i="206"/>
  <c r="P20" i="206"/>
  <c r="O20" i="206"/>
  <c r="N20" i="206"/>
  <c r="M20" i="206"/>
  <c r="L20" i="206"/>
  <c r="K20" i="206"/>
  <c r="J20" i="206"/>
  <c r="I20" i="206"/>
  <c r="H20" i="206"/>
  <c r="G20" i="206"/>
  <c r="BF18" i="206"/>
  <c r="BE18" i="206"/>
  <c r="BD18" i="206"/>
  <c r="BC18" i="206"/>
  <c r="BB18" i="206"/>
  <c r="BA18" i="206"/>
  <c r="AZ18" i="206"/>
  <c r="AY18" i="206"/>
  <c r="AX18" i="206"/>
  <c r="AW18" i="206"/>
  <c r="AV18" i="206"/>
  <c r="AU18" i="206"/>
  <c r="AT18" i="206"/>
  <c r="AS18" i="206"/>
  <c r="AR18" i="206"/>
  <c r="AQ18" i="206"/>
  <c r="AP18" i="206"/>
  <c r="AO18" i="206"/>
  <c r="AN18" i="206"/>
  <c r="AM18" i="206"/>
  <c r="AL18" i="206"/>
  <c r="AK18" i="206"/>
  <c r="AJ18" i="206"/>
  <c r="AI18" i="206"/>
  <c r="AH18" i="206"/>
  <c r="AG18" i="206"/>
  <c r="AF18" i="206"/>
  <c r="AE18" i="206"/>
  <c r="AD18" i="206"/>
  <c r="AC18" i="206"/>
  <c r="AB18" i="206"/>
  <c r="Z18" i="206"/>
  <c r="Y18" i="206"/>
  <c r="X18" i="206"/>
  <c r="W18" i="206"/>
  <c r="V18" i="206"/>
  <c r="U18" i="206"/>
  <c r="T18" i="206"/>
  <c r="S18" i="206"/>
  <c r="P18" i="206"/>
  <c r="O18" i="206"/>
  <c r="N18" i="206"/>
  <c r="M18" i="206"/>
  <c r="L18" i="206"/>
  <c r="K18" i="206"/>
  <c r="J18" i="206"/>
  <c r="I18" i="206"/>
  <c r="H18" i="206"/>
  <c r="G18" i="206"/>
  <c r="BF17" i="206"/>
  <c r="BE17" i="206"/>
  <c r="BD17" i="206"/>
  <c r="BC17" i="206"/>
  <c r="BB17" i="206"/>
  <c r="BA17" i="206"/>
  <c r="AZ17" i="206"/>
  <c r="AY17" i="206"/>
  <c r="AX17" i="206"/>
  <c r="AW17" i="206"/>
  <c r="AV17" i="206"/>
  <c r="AU17" i="206"/>
  <c r="AT17" i="206"/>
  <c r="AS17" i="206"/>
  <c r="AR17" i="206"/>
  <c r="AQ17" i="206"/>
  <c r="AP17" i="206"/>
  <c r="AO17" i="206"/>
  <c r="AN17" i="206"/>
  <c r="AM17" i="206"/>
  <c r="AL17" i="206"/>
  <c r="AK17" i="206"/>
  <c r="AJ17" i="206"/>
  <c r="AI17" i="206"/>
  <c r="AH17" i="206"/>
  <c r="AG17" i="206"/>
  <c r="AF17" i="206"/>
  <c r="AE17" i="206"/>
  <c r="AD17" i="206"/>
  <c r="AC17" i="206"/>
  <c r="AB17" i="206"/>
  <c r="Z17" i="206"/>
  <c r="Y17" i="206"/>
  <c r="X17" i="206"/>
  <c r="W17" i="206"/>
  <c r="V17" i="206"/>
  <c r="U17" i="206"/>
  <c r="T17" i="206"/>
  <c r="S17" i="206"/>
  <c r="Q17" i="206"/>
  <c r="O17" i="206"/>
  <c r="N17" i="206"/>
  <c r="M17" i="206"/>
  <c r="L17" i="206"/>
  <c r="K17" i="206"/>
  <c r="J17" i="206"/>
  <c r="I17" i="206"/>
  <c r="H17" i="206"/>
  <c r="G17" i="206"/>
  <c r="BF16" i="206"/>
  <c r="BE16" i="206"/>
  <c r="BD16" i="206"/>
  <c r="BC16" i="206"/>
  <c r="BB16" i="206"/>
  <c r="BA16" i="206"/>
  <c r="AZ16" i="206"/>
  <c r="AY16" i="206"/>
  <c r="AX16" i="206"/>
  <c r="AW16" i="206"/>
  <c r="AV16" i="206"/>
  <c r="AU16" i="206"/>
  <c r="AT16" i="206"/>
  <c r="AS16" i="206"/>
  <c r="AR16" i="206"/>
  <c r="AQ16" i="206"/>
  <c r="AP16" i="206"/>
  <c r="AO16" i="206"/>
  <c r="AN16" i="206"/>
  <c r="AM16" i="206"/>
  <c r="AL16" i="206"/>
  <c r="AK16" i="206"/>
  <c r="AJ16" i="206"/>
  <c r="AI16" i="206"/>
  <c r="AH16" i="206"/>
  <c r="AG16" i="206"/>
  <c r="AF16" i="206"/>
  <c r="AE16" i="206"/>
  <c r="AD16" i="206"/>
  <c r="AC16" i="206"/>
  <c r="AB16" i="206"/>
  <c r="Z16" i="206"/>
  <c r="Y16" i="206"/>
  <c r="X16" i="206"/>
  <c r="W16" i="206"/>
  <c r="V16" i="206"/>
  <c r="U16" i="206"/>
  <c r="T16" i="206"/>
  <c r="S16" i="206"/>
  <c r="Q16" i="206"/>
  <c r="P16" i="206"/>
  <c r="N16" i="206"/>
  <c r="M16" i="206"/>
  <c r="L16" i="206"/>
  <c r="K16" i="206"/>
  <c r="J16" i="206"/>
  <c r="I16" i="206"/>
  <c r="H16" i="206"/>
  <c r="G16" i="206"/>
  <c r="BF15" i="206"/>
  <c r="BE15" i="206"/>
  <c r="BD15" i="206"/>
  <c r="BC15" i="206"/>
  <c r="BB15" i="206"/>
  <c r="BA15" i="206"/>
  <c r="AZ15" i="206"/>
  <c r="AY15" i="206"/>
  <c r="AX15" i="206"/>
  <c r="AW15" i="206"/>
  <c r="AV15" i="206"/>
  <c r="AU15" i="206"/>
  <c r="AT15" i="206"/>
  <c r="AS15" i="206"/>
  <c r="AR15" i="206"/>
  <c r="AQ15" i="206"/>
  <c r="AP15" i="206"/>
  <c r="AO15" i="206"/>
  <c r="AN15" i="206"/>
  <c r="AM15" i="206"/>
  <c r="AL15" i="206"/>
  <c r="AK15" i="206"/>
  <c r="AJ15" i="206"/>
  <c r="AI15" i="206"/>
  <c r="AH15" i="206"/>
  <c r="AG15" i="206"/>
  <c r="AF15" i="206"/>
  <c r="AE15" i="206"/>
  <c r="AD15" i="206"/>
  <c r="AC15" i="206"/>
  <c r="AB15" i="206"/>
  <c r="Z15" i="206"/>
  <c r="Y15" i="206"/>
  <c r="X15" i="206"/>
  <c r="W15" i="206"/>
  <c r="V15" i="206"/>
  <c r="U15" i="206"/>
  <c r="T15" i="206"/>
  <c r="S15" i="206"/>
  <c r="Q15" i="206"/>
  <c r="P15" i="206"/>
  <c r="O15" i="206"/>
  <c r="M15" i="206"/>
  <c r="L15" i="206"/>
  <c r="K15" i="206"/>
  <c r="J15" i="206"/>
  <c r="I15" i="206"/>
  <c r="H15" i="206"/>
  <c r="G15" i="206"/>
  <c r="BF14" i="206"/>
  <c r="BE14" i="206"/>
  <c r="BD14" i="206"/>
  <c r="BC14" i="206"/>
  <c r="BB14" i="206"/>
  <c r="BA14" i="206"/>
  <c r="AZ14" i="206"/>
  <c r="AY14" i="206"/>
  <c r="AX14" i="206"/>
  <c r="AW14" i="206"/>
  <c r="AV14" i="206"/>
  <c r="AU14" i="206"/>
  <c r="AT14" i="206"/>
  <c r="AS14" i="206"/>
  <c r="AR14" i="206"/>
  <c r="AQ14" i="206"/>
  <c r="AP14" i="206"/>
  <c r="AO14" i="206"/>
  <c r="AN14" i="206"/>
  <c r="AM14" i="206"/>
  <c r="AL14" i="206"/>
  <c r="AK14" i="206"/>
  <c r="AJ14" i="206"/>
  <c r="AI14" i="206"/>
  <c r="AH14" i="206"/>
  <c r="AG14" i="206"/>
  <c r="AF14" i="206"/>
  <c r="AE14" i="206"/>
  <c r="AD14" i="206"/>
  <c r="AC14" i="206"/>
  <c r="AB14" i="206"/>
  <c r="Z14" i="206"/>
  <c r="Y14" i="206"/>
  <c r="X14" i="206"/>
  <c r="W14" i="206"/>
  <c r="V14" i="206"/>
  <c r="U14" i="206"/>
  <c r="T14" i="206"/>
  <c r="S14" i="206"/>
  <c r="Q14" i="206"/>
  <c r="P14" i="206"/>
  <c r="O14" i="206"/>
  <c r="N14" i="206"/>
  <c r="L14" i="206"/>
  <c r="K14" i="206"/>
  <c r="J14" i="206"/>
  <c r="I14" i="206"/>
  <c r="H14" i="206"/>
  <c r="G14" i="206"/>
  <c r="BF13" i="206"/>
  <c r="BE13" i="206"/>
  <c r="BD13" i="206"/>
  <c r="BC13" i="206"/>
  <c r="BB13" i="206"/>
  <c r="BA13" i="206"/>
  <c r="AZ13" i="206"/>
  <c r="AY13" i="206"/>
  <c r="AX13" i="206"/>
  <c r="AW13" i="206"/>
  <c r="AV13" i="206"/>
  <c r="AU13" i="206"/>
  <c r="AT13" i="206"/>
  <c r="AS13" i="206"/>
  <c r="AR13" i="206"/>
  <c r="AQ13" i="206"/>
  <c r="AP13" i="206"/>
  <c r="AO13" i="206"/>
  <c r="AN13" i="206"/>
  <c r="AM13" i="206"/>
  <c r="AL13" i="206"/>
  <c r="AK13" i="206"/>
  <c r="AJ13" i="206"/>
  <c r="AI13" i="206"/>
  <c r="AH13" i="206"/>
  <c r="AG13" i="206"/>
  <c r="AF13" i="206"/>
  <c r="AE13" i="206"/>
  <c r="AD13" i="206"/>
  <c r="AC13" i="206"/>
  <c r="AB13" i="206"/>
  <c r="Z13" i="206"/>
  <c r="Y13" i="206"/>
  <c r="X13" i="206"/>
  <c r="W13" i="206"/>
  <c r="V13" i="206"/>
  <c r="U13" i="206"/>
  <c r="T13" i="206"/>
  <c r="S13" i="206"/>
  <c r="Q13" i="206"/>
  <c r="P13" i="206"/>
  <c r="O13" i="206"/>
  <c r="N13" i="206"/>
  <c r="M13" i="206"/>
  <c r="K13" i="206"/>
  <c r="J13" i="206"/>
  <c r="I13" i="206"/>
  <c r="H13" i="206"/>
  <c r="G13" i="206"/>
  <c r="BF12" i="206"/>
  <c r="BE12" i="206"/>
  <c r="BD12" i="206"/>
  <c r="BC12" i="206"/>
  <c r="BB12" i="206"/>
  <c r="BA12" i="206"/>
  <c r="AZ12" i="206"/>
  <c r="AY12" i="206"/>
  <c r="AX12" i="206"/>
  <c r="AW12" i="206"/>
  <c r="AV12" i="206"/>
  <c r="AU12" i="206"/>
  <c r="AT12" i="206"/>
  <c r="AS12" i="206"/>
  <c r="AR12" i="206"/>
  <c r="AQ12" i="206"/>
  <c r="AP12" i="206"/>
  <c r="AO12" i="206"/>
  <c r="AN12" i="206"/>
  <c r="AM12" i="206"/>
  <c r="AL12" i="206"/>
  <c r="AK12" i="206"/>
  <c r="AJ12" i="206"/>
  <c r="AI12" i="206"/>
  <c r="AH12" i="206"/>
  <c r="AG12" i="206"/>
  <c r="AF12" i="206"/>
  <c r="AE12" i="206"/>
  <c r="AD12" i="206"/>
  <c r="AC12" i="206"/>
  <c r="AB12" i="206"/>
  <c r="Z12" i="206"/>
  <c r="Y12" i="206"/>
  <c r="X12" i="206"/>
  <c r="W12" i="206"/>
  <c r="V12" i="206"/>
  <c r="U12" i="206"/>
  <c r="T12" i="206"/>
  <c r="S12" i="206"/>
  <c r="Q12" i="206"/>
  <c r="P12" i="206"/>
  <c r="O12" i="206"/>
  <c r="N12" i="206"/>
  <c r="M12" i="206"/>
  <c r="L12" i="206"/>
  <c r="J12" i="206"/>
  <c r="I12" i="206"/>
  <c r="H12" i="206"/>
  <c r="G12" i="206"/>
  <c r="BF11" i="206"/>
  <c r="BE11" i="206"/>
  <c r="BD11" i="206"/>
  <c r="BC11" i="206"/>
  <c r="BB11" i="206"/>
  <c r="BA11" i="206"/>
  <c r="AZ11" i="206"/>
  <c r="AY11" i="206"/>
  <c r="AX11" i="206"/>
  <c r="AW11" i="206"/>
  <c r="AV11" i="206"/>
  <c r="AU11" i="206"/>
  <c r="AT11" i="206"/>
  <c r="AS11" i="206"/>
  <c r="AR11" i="206"/>
  <c r="AQ11" i="206"/>
  <c r="AP11" i="206"/>
  <c r="AO11" i="206"/>
  <c r="AN11" i="206"/>
  <c r="AM11" i="206"/>
  <c r="AL11" i="206"/>
  <c r="AK11" i="206"/>
  <c r="AJ11" i="206"/>
  <c r="AI11" i="206"/>
  <c r="AH11" i="206"/>
  <c r="AG11" i="206"/>
  <c r="AF11" i="206"/>
  <c r="AE11" i="206"/>
  <c r="AD11" i="206"/>
  <c r="AC11" i="206"/>
  <c r="AB11" i="206"/>
  <c r="Z11" i="206"/>
  <c r="Y11" i="206"/>
  <c r="X11" i="206"/>
  <c r="W11" i="206"/>
  <c r="V11" i="206"/>
  <c r="U11" i="206"/>
  <c r="T11" i="206"/>
  <c r="S11" i="206"/>
  <c r="Q11" i="206"/>
  <c r="P11" i="206"/>
  <c r="O11" i="206"/>
  <c r="N11" i="206"/>
  <c r="M11" i="206"/>
  <c r="L11" i="206"/>
  <c r="K11" i="206"/>
  <c r="I11" i="206"/>
  <c r="H11" i="206"/>
  <c r="G11" i="206"/>
  <c r="BF10" i="206"/>
  <c r="BE10" i="206"/>
  <c r="BD10" i="206"/>
  <c r="BC10" i="206"/>
  <c r="BB10" i="206"/>
  <c r="BA10" i="206"/>
  <c r="AZ10" i="206"/>
  <c r="AY10" i="206"/>
  <c r="AX10" i="206"/>
  <c r="AW10" i="206"/>
  <c r="AV10" i="206"/>
  <c r="AU10" i="206"/>
  <c r="AT10" i="206"/>
  <c r="AS10" i="206"/>
  <c r="AR10" i="206"/>
  <c r="AQ10" i="206"/>
  <c r="AP10" i="206"/>
  <c r="AO10" i="206"/>
  <c r="AN10" i="206"/>
  <c r="AM10" i="206"/>
  <c r="AL10" i="206"/>
  <c r="AK10" i="206"/>
  <c r="AJ10" i="206"/>
  <c r="AI10" i="206"/>
  <c r="AH10" i="206"/>
  <c r="AG10" i="206"/>
  <c r="AF10" i="206"/>
  <c r="AE10" i="206"/>
  <c r="AD10" i="206"/>
  <c r="AC10" i="206"/>
  <c r="AB10" i="206"/>
  <c r="Z10" i="206"/>
  <c r="Y10" i="206"/>
  <c r="X10" i="206"/>
  <c r="W10" i="206"/>
  <c r="V10" i="206"/>
  <c r="U10" i="206"/>
  <c r="T10" i="206"/>
  <c r="S10" i="206"/>
  <c r="Q10" i="206"/>
  <c r="P10" i="206"/>
  <c r="O10" i="206"/>
  <c r="N10" i="206"/>
  <c r="M10" i="206"/>
  <c r="L10" i="206"/>
  <c r="K10" i="206"/>
  <c r="J10" i="206"/>
  <c r="H10" i="206"/>
  <c r="G10" i="206"/>
  <c r="BF9" i="206"/>
  <c r="BE9" i="206"/>
  <c r="BD9" i="206"/>
  <c r="BC9" i="206"/>
  <c r="BB9" i="206"/>
  <c r="BA9" i="206"/>
  <c r="AZ9" i="206"/>
  <c r="AY9" i="206"/>
  <c r="AX9" i="206"/>
  <c r="AW9" i="206"/>
  <c r="AV9" i="206"/>
  <c r="AU9" i="206"/>
  <c r="AT9" i="206"/>
  <c r="AS9" i="206"/>
  <c r="AR9" i="206"/>
  <c r="AQ9" i="206"/>
  <c r="AP9" i="206"/>
  <c r="AO9" i="206"/>
  <c r="AN9" i="206"/>
  <c r="AM9" i="206"/>
  <c r="AL9" i="206"/>
  <c r="AK9" i="206"/>
  <c r="AJ9" i="206"/>
  <c r="AI9" i="206"/>
  <c r="AH9" i="206"/>
  <c r="AG9" i="206"/>
  <c r="AF9" i="206"/>
  <c r="AE9" i="206"/>
  <c r="AD9" i="206"/>
  <c r="AC9" i="206"/>
  <c r="AB9" i="206"/>
  <c r="Z9" i="206"/>
  <c r="Y9" i="206"/>
  <c r="X9" i="206"/>
  <c r="W9" i="206"/>
  <c r="V9" i="206"/>
  <c r="U9" i="206"/>
  <c r="T9" i="206"/>
  <c r="S9" i="206"/>
  <c r="Q9" i="206"/>
  <c r="P9" i="206"/>
  <c r="O9" i="206"/>
  <c r="N9" i="206"/>
  <c r="M9" i="206"/>
  <c r="L9" i="206"/>
  <c r="K9" i="206"/>
  <c r="J9" i="206"/>
  <c r="I9" i="206"/>
  <c r="G9" i="206"/>
  <c r="BF8" i="206"/>
  <c r="BE8" i="206"/>
  <c r="BE7" i="206" s="1"/>
  <c r="BD8" i="206"/>
  <c r="BC8" i="206"/>
  <c r="BB8" i="206"/>
  <c r="BA8" i="206"/>
  <c r="AZ8" i="206"/>
  <c r="AY8" i="206"/>
  <c r="AX8" i="206"/>
  <c r="AW8" i="206"/>
  <c r="AV8" i="206"/>
  <c r="AU8" i="206"/>
  <c r="AT8" i="206"/>
  <c r="AS8" i="206"/>
  <c r="AR8" i="206"/>
  <c r="AQ8" i="206"/>
  <c r="AP8" i="206"/>
  <c r="AO8" i="206"/>
  <c r="AO7" i="206" s="1"/>
  <c r="AN8" i="206"/>
  <c r="AM8" i="206"/>
  <c r="AL8" i="206"/>
  <c r="AK8" i="206"/>
  <c r="AJ8" i="206"/>
  <c r="AI8" i="206"/>
  <c r="AH8" i="206"/>
  <c r="AG8" i="206"/>
  <c r="AF8" i="206"/>
  <c r="AE8" i="206"/>
  <c r="AD8" i="206"/>
  <c r="AC8" i="206"/>
  <c r="AB8" i="206"/>
  <c r="Z8" i="206"/>
  <c r="Y8" i="206"/>
  <c r="X8" i="206"/>
  <c r="W8" i="206"/>
  <c r="V8" i="206"/>
  <c r="U8" i="206"/>
  <c r="T8" i="206"/>
  <c r="S8" i="206"/>
  <c r="Q8" i="206"/>
  <c r="P8" i="206"/>
  <c r="O8" i="206"/>
  <c r="N8" i="206"/>
  <c r="M8" i="206"/>
  <c r="L8" i="206"/>
  <c r="K8" i="206"/>
  <c r="J8" i="206"/>
  <c r="I8" i="206"/>
  <c r="H8" i="206"/>
  <c r="BF4" i="206"/>
  <c r="BE4" i="206"/>
  <c r="BD4" i="206"/>
  <c r="BC4" i="206"/>
  <c r="BB4" i="206"/>
  <c r="BA4" i="206"/>
  <c r="AZ4" i="206"/>
  <c r="AY4" i="206"/>
  <c r="AX4" i="206"/>
  <c r="AW4" i="206"/>
  <c r="AV4" i="206"/>
  <c r="AU4" i="206"/>
  <c r="AT4" i="206"/>
  <c r="AS4" i="206"/>
  <c r="AR4" i="206"/>
  <c r="AQ4" i="206"/>
  <c r="AP4" i="206"/>
  <c r="AO4" i="206"/>
  <c r="AN4" i="206"/>
  <c r="AM4" i="206"/>
  <c r="AL4" i="206"/>
  <c r="AK4" i="206"/>
  <c r="AJ4" i="206"/>
  <c r="AI4" i="206"/>
  <c r="AH4" i="206"/>
  <c r="AG4" i="206"/>
  <c r="AF4" i="206"/>
  <c r="AE4" i="206"/>
  <c r="AD4" i="206"/>
  <c r="AC4" i="206"/>
  <c r="AB4" i="206"/>
  <c r="AA4" i="206"/>
  <c r="Z4" i="206"/>
  <c r="Y4" i="206"/>
  <c r="X4" i="206"/>
  <c r="W4" i="206"/>
  <c r="V4" i="206"/>
  <c r="U4" i="206"/>
  <c r="T4" i="206"/>
  <c r="S4" i="206"/>
  <c r="R4" i="206"/>
  <c r="Q4" i="206"/>
  <c r="P4" i="206"/>
  <c r="O4" i="206"/>
  <c r="N4" i="206"/>
  <c r="M4" i="206"/>
  <c r="L4" i="206"/>
  <c r="K4" i="206"/>
  <c r="J4" i="206"/>
  <c r="I4" i="206"/>
  <c r="H4" i="206"/>
  <c r="G4" i="206"/>
  <c r="F4" i="206"/>
  <c r="E4" i="206"/>
  <c r="BE59" i="205"/>
  <c r="BD59" i="205"/>
  <c r="BC59" i="205"/>
  <c r="BB59" i="205"/>
  <c r="BA59" i="205"/>
  <c r="AZ59" i="205"/>
  <c r="AY59" i="205"/>
  <c r="AX59" i="205"/>
  <c r="AW59" i="205"/>
  <c r="AV59" i="205"/>
  <c r="AU59" i="205"/>
  <c r="AT59" i="205"/>
  <c r="AS59" i="205"/>
  <c r="AR59" i="205"/>
  <c r="AQ59" i="205"/>
  <c r="AP59" i="205"/>
  <c r="AO59" i="205"/>
  <c r="AN59" i="205"/>
  <c r="AM59" i="205"/>
  <c r="AL59" i="205"/>
  <c r="AK59" i="205"/>
  <c r="AJ59" i="205"/>
  <c r="AI59" i="205"/>
  <c r="AH59" i="205"/>
  <c r="AG59" i="205"/>
  <c r="AF59" i="205"/>
  <c r="AE59" i="205"/>
  <c r="AD59" i="205"/>
  <c r="AC59" i="205"/>
  <c r="AB59" i="205"/>
  <c r="Z59" i="205"/>
  <c r="Y59" i="205"/>
  <c r="X59" i="205"/>
  <c r="W59" i="205"/>
  <c r="V59" i="205"/>
  <c r="U59" i="205"/>
  <c r="T59" i="205"/>
  <c r="S59" i="205"/>
  <c r="Q59" i="205"/>
  <c r="P59" i="205"/>
  <c r="O59" i="205"/>
  <c r="N59" i="205"/>
  <c r="M59" i="205"/>
  <c r="L59" i="205"/>
  <c r="K59" i="205"/>
  <c r="J59" i="205"/>
  <c r="I59" i="205"/>
  <c r="H59" i="205"/>
  <c r="G59" i="205"/>
  <c r="BF58" i="205"/>
  <c r="BD58" i="205"/>
  <c r="BC58" i="205"/>
  <c r="BB58" i="205"/>
  <c r="BA58" i="205"/>
  <c r="AZ58" i="205"/>
  <c r="AY58" i="205"/>
  <c r="AX58" i="205"/>
  <c r="AW58" i="205"/>
  <c r="AV58" i="205"/>
  <c r="AU58" i="205"/>
  <c r="AT58" i="205"/>
  <c r="AS58" i="205"/>
  <c r="AR58" i="205"/>
  <c r="AQ58" i="205"/>
  <c r="AP58" i="205"/>
  <c r="AO58" i="205"/>
  <c r="AN58" i="205"/>
  <c r="AM58" i="205"/>
  <c r="AL58" i="205"/>
  <c r="AK58" i="205"/>
  <c r="AJ58" i="205"/>
  <c r="AI58" i="205"/>
  <c r="AH58" i="205"/>
  <c r="AG58" i="205"/>
  <c r="AF58" i="205"/>
  <c r="AE58" i="205"/>
  <c r="AD58" i="205"/>
  <c r="AC58" i="205"/>
  <c r="AB58" i="205"/>
  <c r="Z58" i="205"/>
  <c r="Y58" i="205"/>
  <c r="X58" i="205"/>
  <c r="W58" i="205"/>
  <c r="V58" i="205"/>
  <c r="U58" i="205"/>
  <c r="T58" i="205"/>
  <c r="S58" i="205"/>
  <c r="Q58" i="205"/>
  <c r="P58" i="205"/>
  <c r="O58" i="205"/>
  <c r="N58" i="205"/>
  <c r="M58" i="205"/>
  <c r="L58" i="205"/>
  <c r="K58" i="205"/>
  <c r="J58" i="205"/>
  <c r="I58" i="205"/>
  <c r="H58" i="205"/>
  <c r="G58" i="205"/>
  <c r="BF57" i="205"/>
  <c r="BE57" i="205"/>
  <c r="BC57" i="205"/>
  <c r="BB57" i="205"/>
  <c r="BA57" i="205"/>
  <c r="AZ57" i="205"/>
  <c r="AY57" i="205"/>
  <c r="AX57" i="205"/>
  <c r="AW57" i="205"/>
  <c r="AV57" i="205"/>
  <c r="AU57" i="205"/>
  <c r="AT57" i="205"/>
  <c r="AS57" i="205"/>
  <c r="AR57" i="205"/>
  <c r="AQ57" i="205"/>
  <c r="AP57" i="205"/>
  <c r="AO57" i="205"/>
  <c r="AN57" i="205"/>
  <c r="AM57" i="205"/>
  <c r="AL57" i="205"/>
  <c r="AK57" i="205"/>
  <c r="AJ57" i="205"/>
  <c r="AI57" i="205"/>
  <c r="AH57" i="205"/>
  <c r="AG57" i="205"/>
  <c r="AF57" i="205"/>
  <c r="AE57" i="205"/>
  <c r="AD57" i="205"/>
  <c r="AC57" i="205"/>
  <c r="AB57" i="205"/>
  <c r="Z57" i="205"/>
  <c r="Y57" i="205"/>
  <c r="X57" i="205"/>
  <c r="W57" i="205"/>
  <c r="V57" i="205"/>
  <c r="U57" i="205"/>
  <c r="T57" i="205"/>
  <c r="S57" i="205"/>
  <c r="Q57" i="205"/>
  <c r="P57" i="205"/>
  <c r="O57" i="205"/>
  <c r="N57" i="205"/>
  <c r="M57" i="205"/>
  <c r="L57" i="205"/>
  <c r="K57" i="205"/>
  <c r="J57" i="205"/>
  <c r="I57" i="205"/>
  <c r="H57" i="205"/>
  <c r="G57" i="205"/>
  <c r="BF56" i="205"/>
  <c r="BE56" i="205"/>
  <c r="BD56" i="205"/>
  <c r="BB56" i="205"/>
  <c r="BA56" i="205"/>
  <c r="AZ56" i="205"/>
  <c r="AY56" i="205"/>
  <c r="AX56" i="205"/>
  <c r="AW56" i="205"/>
  <c r="AV56" i="205"/>
  <c r="AU56" i="205"/>
  <c r="AT56" i="205"/>
  <c r="AS56" i="205"/>
  <c r="AR56" i="205"/>
  <c r="AQ56" i="205"/>
  <c r="AP56" i="205"/>
  <c r="AO56" i="205"/>
  <c r="AN56" i="205"/>
  <c r="AM56" i="205"/>
  <c r="AL56" i="205"/>
  <c r="AK56" i="205"/>
  <c r="AJ56" i="205"/>
  <c r="AI56" i="205"/>
  <c r="AH56" i="205"/>
  <c r="AG56" i="205"/>
  <c r="AF56" i="205"/>
  <c r="AE56" i="205"/>
  <c r="AD56" i="205"/>
  <c r="AC56" i="205"/>
  <c r="AB56" i="205"/>
  <c r="Z56" i="205"/>
  <c r="Y56" i="205"/>
  <c r="X56" i="205"/>
  <c r="W56" i="205"/>
  <c r="V56" i="205"/>
  <c r="U56" i="205"/>
  <c r="T56" i="205"/>
  <c r="S56" i="205"/>
  <c r="Q56" i="205"/>
  <c r="P56" i="205"/>
  <c r="O56" i="205"/>
  <c r="N56" i="205"/>
  <c r="M56" i="205"/>
  <c r="L56" i="205"/>
  <c r="K56" i="205"/>
  <c r="J56" i="205"/>
  <c r="I56" i="205"/>
  <c r="H56" i="205"/>
  <c r="G56" i="205"/>
  <c r="BF55" i="205"/>
  <c r="BE55" i="205"/>
  <c r="BD55" i="205"/>
  <c r="BC55" i="205"/>
  <c r="BA55" i="205"/>
  <c r="AZ55" i="205"/>
  <c r="AY55" i="205"/>
  <c r="AX55" i="205"/>
  <c r="AW55" i="205"/>
  <c r="AV55" i="205"/>
  <c r="AU55" i="205"/>
  <c r="AT55" i="205"/>
  <c r="AS55" i="205"/>
  <c r="AR55" i="205"/>
  <c r="AQ55" i="205"/>
  <c r="AP55" i="205"/>
  <c r="AO55" i="205"/>
  <c r="AN55" i="205"/>
  <c r="AM55" i="205"/>
  <c r="AL55" i="205"/>
  <c r="AK55" i="205"/>
  <c r="AJ55" i="205"/>
  <c r="AI55" i="205"/>
  <c r="AH55" i="205"/>
  <c r="AG55" i="205"/>
  <c r="AF55" i="205"/>
  <c r="AE55" i="205"/>
  <c r="AD55" i="205"/>
  <c r="AC55" i="205"/>
  <c r="AB55" i="205"/>
  <c r="Z55" i="205"/>
  <c r="Y55" i="205"/>
  <c r="X55" i="205"/>
  <c r="W55" i="205"/>
  <c r="V55" i="205"/>
  <c r="U55" i="205"/>
  <c r="T55" i="205"/>
  <c r="S55" i="205"/>
  <c r="Q55" i="205"/>
  <c r="P55" i="205"/>
  <c r="O55" i="205"/>
  <c r="N55" i="205"/>
  <c r="M55" i="205"/>
  <c r="L55" i="205"/>
  <c r="K55" i="205"/>
  <c r="J55" i="205"/>
  <c r="I55" i="205"/>
  <c r="H55" i="205"/>
  <c r="G55" i="205"/>
  <c r="BF54" i="205"/>
  <c r="BE54" i="205"/>
  <c r="BD54" i="205"/>
  <c r="BC54" i="205"/>
  <c r="BB54" i="205"/>
  <c r="AZ54" i="205"/>
  <c r="AY54" i="205"/>
  <c r="AX54" i="205"/>
  <c r="AW54" i="205"/>
  <c r="AV54" i="205"/>
  <c r="AU54" i="205"/>
  <c r="AT54" i="205"/>
  <c r="AS54" i="205"/>
  <c r="AR54" i="205"/>
  <c r="AQ54" i="205"/>
  <c r="AP54" i="205"/>
  <c r="AO54" i="205"/>
  <c r="AN54" i="205"/>
  <c r="AM54" i="205"/>
  <c r="AL54" i="205"/>
  <c r="AK54" i="205"/>
  <c r="AJ54" i="205"/>
  <c r="AI54" i="205"/>
  <c r="AH54" i="205"/>
  <c r="AG54" i="205"/>
  <c r="AF54" i="205"/>
  <c r="AE54" i="205"/>
  <c r="AD54" i="205"/>
  <c r="AC54" i="205"/>
  <c r="AB54" i="205"/>
  <c r="Z54" i="205"/>
  <c r="Y54" i="205"/>
  <c r="X54" i="205"/>
  <c r="W54" i="205"/>
  <c r="V54" i="205"/>
  <c r="U54" i="205"/>
  <c r="T54" i="205"/>
  <c r="S54" i="205"/>
  <c r="Q54" i="205"/>
  <c r="P54" i="205"/>
  <c r="O54" i="205"/>
  <c r="N54" i="205"/>
  <c r="M54" i="205"/>
  <c r="L54" i="205"/>
  <c r="K54" i="205"/>
  <c r="J54" i="205"/>
  <c r="I54" i="205"/>
  <c r="H54" i="205"/>
  <c r="G54" i="205"/>
  <c r="BF53" i="205"/>
  <c r="BE53" i="205"/>
  <c r="BD53" i="205"/>
  <c r="BC53" i="205"/>
  <c r="BB53" i="205"/>
  <c r="BA53" i="205"/>
  <c r="AY53" i="205"/>
  <c r="AX53" i="205"/>
  <c r="AW53" i="205"/>
  <c r="AV53" i="205"/>
  <c r="AU53" i="205"/>
  <c r="AT53" i="205"/>
  <c r="AS53" i="205"/>
  <c r="AR53" i="205"/>
  <c r="AQ53" i="205"/>
  <c r="AP53" i="205"/>
  <c r="AO53" i="205"/>
  <c r="AN53" i="205"/>
  <c r="AM53" i="205"/>
  <c r="AL53" i="205"/>
  <c r="AK53" i="205"/>
  <c r="AJ53" i="205"/>
  <c r="AI53" i="205"/>
  <c r="AH53" i="205"/>
  <c r="AG53" i="205"/>
  <c r="AF53" i="205"/>
  <c r="AE53" i="205"/>
  <c r="AD53" i="205"/>
  <c r="AC53" i="205"/>
  <c r="AB53" i="205"/>
  <c r="Z53" i="205"/>
  <c r="Y53" i="205"/>
  <c r="X53" i="205"/>
  <c r="W53" i="205"/>
  <c r="V53" i="205"/>
  <c r="U53" i="205"/>
  <c r="T53" i="205"/>
  <c r="S53" i="205"/>
  <c r="Q53" i="205"/>
  <c r="P53" i="205"/>
  <c r="O53" i="205"/>
  <c r="N53" i="205"/>
  <c r="M53" i="205"/>
  <c r="L53" i="205"/>
  <c r="K53" i="205"/>
  <c r="J53" i="205"/>
  <c r="I53" i="205"/>
  <c r="H53" i="205"/>
  <c r="G53" i="205"/>
  <c r="BF52" i="205"/>
  <c r="BE52" i="205"/>
  <c r="BD52" i="205"/>
  <c r="BC52" i="205"/>
  <c r="BB52" i="205"/>
  <c r="BA52" i="205"/>
  <c r="AZ52" i="205"/>
  <c r="AX52" i="205"/>
  <c r="AW52" i="205"/>
  <c r="AV52" i="205"/>
  <c r="AU52" i="205"/>
  <c r="AT52" i="205"/>
  <c r="AS52" i="205"/>
  <c r="AR52" i="205"/>
  <c r="AQ52" i="205"/>
  <c r="AP52" i="205"/>
  <c r="AO52" i="205"/>
  <c r="AN52" i="205"/>
  <c r="AM52" i="205"/>
  <c r="AL52" i="205"/>
  <c r="AK52" i="205"/>
  <c r="AJ52" i="205"/>
  <c r="AI52" i="205"/>
  <c r="AH52" i="205"/>
  <c r="AG52" i="205"/>
  <c r="AF52" i="205"/>
  <c r="AE52" i="205"/>
  <c r="AD52" i="205"/>
  <c r="AC52" i="205"/>
  <c r="AB52" i="205"/>
  <c r="Z52" i="205"/>
  <c r="Y52" i="205"/>
  <c r="X52" i="205"/>
  <c r="W52" i="205"/>
  <c r="V52" i="205"/>
  <c r="U52" i="205"/>
  <c r="T52" i="205"/>
  <c r="S52" i="205"/>
  <c r="Q52" i="205"/>
  <c r="P52" i="205"/>
  <c r="O52" i="205"/>
  <c r="N52" i="205"/>
  <c r="M52" i="205"/>
  <c r="L52" i="205"/>
  <c r="K52" i="205"/>
  <c r="J52" i="205"/>
  <c r="I52" i="205"/>
  <c r="H52" i="205"/>
  <c r="G52" i="205"/>
  <c r="BF51" i="205"/>
  <c r="BE51" i="205"/>
  <c r="BD51" i="205"/>
  <c r="BC51" i="205"/>
  <c r="BB51" i="205"/>
  <c r="BA51" i="205"/>
  <c r="AZ51" i="205"/>
  <c r="AY51" i="205"/>
  <c r="AW51" i="205"/>
  <c r="AV51" i="205"/>
  <c r="AU51" i="205"/>
  <c r="AT51" i="205"/>
  <c r="AS51" i="205"/>
  <c r="AR51" i="205"/>
  <c r="AQ51" i="205"/>
  <c r="AP51" i="205"/>
  <c r="AO51" i="205"/>
  <c r="AN51" i="205"/>
  <c r="AM51" i="205"/>
  <c r="AL51" i="205"/>
  <c r="AK51" i="205"/>
  <c r="AJ51" i="205"/>
  <c r="AI51" i="205"/>
  <c r="AH51" i="205"/>
  <c r="AG51" i="205"/>
  <c r="AF51" i="205"/>
  <c r="AE51" i="205"/>
  <c r="AD51" i="205"/>
  <c r="AC51" i="205"/>
  <c r="AB51" i="205"/>
  <c r="Z51" i="205"/>
  <c r="Y51" i="205"/>
  <c r="X51" i="205"/>
  <c r="W51" i="205"/>
  <c r="V51" i="205"/>
  <c r="U51" i="205"/>
  <c r="T51" i="205"/>
  <c r="S51" i="205"/>
  <c r="Q51" i="205"/>
  <c r="P51" i="205"/>
  <c r="O51" i="205"/>
  <c r="N51" i="205"/>
  <c r="M51" i="205"/>
  <c r="L51" i="205"/>
  <c r="K51" i="205"/>
  <c r="J51" i="205"/>
  <c r="I51" i="205"/>
  <c r="H51" i="205"/>
  <c r="G51" i="205"/>
  <c r="BF50" i="205"/>
  <c r="BE50" i="205"/>
  <c r="BD50" i="205"/>
  <c r="BC50" i="205"/>
  <c r="BB50" i="205"/>
  <c r="BA50" i="205"/>
  <c r="AZ50" i="205"/>
  <c r="AY50" i="205"/>
  <c r="AX50" i="205"/>
  <c r="AV50" i="205"/>
  <c r="AU50" i="205"/>
  <c r="AT50" i="205"/>
  <c r="AS50" i="205"/>
  <c r="AR50" i="205"/>
  <c r="AQ50" i="205"/>
  <c r="AP50" i="205"/>
  <c r="AO50" i="205"/>
  <c r="AN50" i="205"/>
  <c r="AM50" i="205"/>
  <c r="AL50" i="205"/>
  <c r="AK50" i="205"/>
  <c r="AJ50" i="205"/>
  <c r="AI50" i="205"/>
  <c r="AH50" i="205"/>
  <c r="AG50" i="205"/>
  <c r="AF50" i="205"/>
  <c r="AE50" i="205"/>
  <c r="AD50" i="205"/>
  <c r="AC50" i="205"/>
  <c r="AB50" i="205"/>
  <c r="Z50" i="205"/>
  <c r="Y50" i="205"/>
  <c r="X50" i="205"/>
  <c r="W50" i="205"/>
  <c r="V50" i="205"/>
  <c r="U50" i="205"/>
  <c r="T50" i="205"/>
  <c r="S50" i="205"/>
  <c r="Q50" i="205"/>
  <c r="P50" i="205"/>
  <c r="O50" i="205"/>
  <c r="N50" i="205"/>
  <c r="M50" i="205"/>
  <c r="L50" i="205"/>
  <c r="K50" i="205"/>
  <c r="J50" i="205"/>
  <c r="I50" i="205"/>
  <c r="H50" i="205"/>
  <c r="G50" i="205"/>
  <c r="BF49" i="205"/>
  <c r="BE49" i="205"/>
  <c r="BD49" i="205"/>
  <c r="BC49" i="205"/>
  <c r="BB49" i="205"/>
  <c r="BA49" i="205"/>
  <c r="AZ49" i="205"/>
  <c r="AY49" i="205"/>
  <c r="AX49" i="205"/>
  <c r="AW49" i="205"/>
  <c r="AU49" i="205"/>
  <c r="AT49" i="205"/>
  <c r="AS49" i="205"/>
  <c r="AR49" i="205"/>
  <c r="AQ49" i="205"/>
  <c r="AP49" i="205"/>
  <c r="AO49" i="205"/>
  <c r="AN49" i="205"/>
  <c r="AM49" i="205"/>
  <c r="AL49" i="205"/>
  <c r="AK49" i="205"/>
  <c r="AJ49" i="205"/>
  <c r="AI49" i="205"/>
  <c r="AH49" i="205"/>
  <c r="AG49" i="205"/>
  <c r="AF49" i="205"/>
  <c r="AE49" i="205"/>
  <c r="AD49" i="205"/>
  <c r="AC49" i="205"/>
  <c r="AB49" i="205"/>
  <c r="Z49" i="205"/>
  <c r="Y49" i="205"/>
  <c r="X49" i="205"/>
  <c r="W49" i="205"/>
  <c r="V49" i="205"/>
  <c r="U49" i="205"/>
  <c r="T49" i="205"/>
  <c r="S49" i="205"/>
  <c r="Q49" i="205"/>
  <c r="P49" i="205"/>
  <c r="O49" i="205"/>
  <c r="N49" i="205"/>
  <c r="M49" i="205"/>
  <c r="L49" i="205"/>
  <c r="K49" i="205"/>
  <c r="J49" i="205"/>
  <c r="I49" i="205"/>
  <c r="H49" i="205"/>
  <c r="G49" i="205"/>
  <c r="BF48" i="205"/>
  <c r="BE48" i="205"/>
  <c r="BD48" i="205"/>
  <c r="BC48" i="205"/>
  <c r="BB48" i="205"/>
  <c r="BA48" i="205"/>
  <c r="AZ48" i="205"/>
  <c r="AY48" i="205"/>
  <c r="AX48" i="205"/>
  <c r="AW48" i="205"/>
  <c r="AV48" i="205"/>
  <c r="AT48" i="205"/>
  <c r="AS48" i="205"/>
  <c r="AR48" i="205"/>
  <c r="AQ48" i="205"/>
  <c r="AP48" i="205"/>
  <c r="AO48" i="205"/>
  <c r="AN48" i="205"/>
  <c r="AM48" i="205"/>
  <c r="AL48" i="205"/>
  <c r="AK48" i="205"/>
  <c r="AJ48" i="205"/>
  <c r="AI48" i="205"/>
  <c r="AH48" i="205"/>
  <c r="AG48" i="205"/>
  <c r="AF48" i="205"/>
  <c r="AE48" i="205"/>
  <c r="AD48" i="205"/>
  <c r="AC48" i="205"/>
  <c r="AB48" i="205"/>
  <c r="Z48" i="205"/>
  <c r="Y48" i="205"/>
  <c r="X48" i="205"/>
  <c r="W48" i="205"/>
  <c r="V48" i="205"/>
  <c r="U48" i="205"/>
  <c r="T48" i="205"/>
  <c r="S48" i="205"/>
  <c r="Q48" i="205"/>
  <c r="P48" i="205"/>
  <c r="O48" i="205"/>
  <c r="N48" i="205"/>
  <c r="M48" i="205"/>
  <c r="L48" i="205"/>
  <c r="K48" i="205"/>
  <c r="J48" i="205"/>
  <c r="I48" i="205"/>
  <c r="H48" i="205"/>
  <c r="G48" i="205"/>
  <c r="BF47" i="205"/>
  <c r="BE47" i="205"/>
  <c r="BD47" i="205"/>
  <c r="BC47" i="205"/>
  <c r="BB47" i="205"/>
  <c r="BA47" i="205"/>
  <c r="AZ47" i="205"/>
  <c r="AY47" i="205"/>
  <c r="AX47" i="205"/>
  <c r="AW47" i="205"/>
  <c r="AV47" i="205"/>
  <c r="AU47" i="205"/>
  <c r="AS47" i="205"/>
  <c r="AR47" i="205"/>
  <c r="AQ47" i="205"/>
  <c r="AP47" i="205"/>
  <c r="AO47" i="205"/>
  <c r="AN47" i="205"/>
  <c r="AM47" i="205"/>
  <c r="AL47" i="205"/>
  <c r="AK47" i="205"/>
  <c r="AJ47" i="205"/>
  <c r="AI47" i="205"/>
  <c r="AH47" i="205"/>
  <c r="AG47" i="205"/>
  <c r="AF47" i="205"/>
  <c r="AE47" i="205"/>
  <c r="AD47" i="205"/>
  <c r="AC47" i="205"/>
  <c r="AB47" i="205"/>
  <c r="Z47" i="205"/>
  <c r="Y47" i="205"/>
  <c r="X47" i="205"/>
  <c r="W47" i="205"/>
  <c r="V47" i="205"/>
  <c r="U47" i="205"/>
  <c r="T47" i="205"/>
  <c r="S47" i="205"/>
  <c r="Q47" i="205"/>
  <c r="P47" i="205"/>
  <c r="O47" i="205"/>
  <c r="N47" i="205"/>
  <c r="M47" i="205"/>
  <c r="L47" i="205"/>
  <c r="K47" i="205"/>
  <c r="J47" i="205"/>
  <c r="I47" i="205"/>
  <c r="H47" i="205"/>
  <c r="G47" i="205"/>
  <c r="BF46" i="205"/>
  <c r="BE46" i="205"/>
  <c r="BD46" i="205"/>
  <c r="BC46" i="205"/>
  <c r="BB46" i="205"/>
  <c r="BA46" i="205"/>
  <c r="AZ46" i="205"/>
  <c r="AY46" i="205"/>
  <c r="AX46" i="205"/>
  <c r="AW46" i="205"/>
  <c r="AV46" i="205"/>
  <c r="AU46" i="205"/>
  <c r="AT46" i="205"/>
  <c r="AR46" i="205"/>
  <c r="AQ46" i="205"/>
  <c r="AP46" i="205"/>
  <c r="AO46" i="205"/>
  <c r="AN46" i="205"/>
  <c r="AM46" i="205"/>
  <c r="AL46" i="205"/>
  <c r="AK46" i="205"/>
  <c r="AJ46" i="205"/>
  <c r="AI46" i="205"/>
  <c r="AH46" i="205"/>
  <c r="AG46" i="205"/>
  <c r="AF46" i="205"/>
  <c r="AE46" i="205"/>
  <c r="AD46" i="205"/>
  <c r="AC46" i="205"/>
  <c r="AB46" i="205"/>
  <c r="Z46" i="205"/>
  <c r="Y46" i="205"/>
  <c r="X46" i="205"/>
  <c r="W46" i="205"/>
  <c r="V46" i="205"/>
  <c r="U46" i="205"/>
  <c r="T46" i="205"/>
  <c r="S46" i="205"/>
  <c r="Q46" i="205"/>
  <c r="P46" i="205"/>
  <c r="O46" i="205"/>
  <c r="N46" i="205"/>
  <c r="M46" i="205"/>
  <c r="L46" i="205"/>
  <c r="K46" i="205"/>
  <c r="J46" i="205"/>
  <c r="I46" i="205"/>
  <c r="H46" i="205"/>
  <c r="G46" i="205"/>
  <c r="BF45" i="205"/>
  <c r="BE45" i="205"/>
  <c r="BD45" i="205"/>
  <c r="BC45" i="205"/>
  <c r="BB45" i="205"/>
  <c r="BA45" i="205"/>
  <c r="AZ45" i="205"/>
  <c r="AY45" i="205"/>
  <c r="AX45" i="205"/>
  <c r="AW45" i="205"/>
  <c r="AV45" i="205"/>
  <c r="AU45" i="205"/>
  <c r="AT45" i="205"/>
  <c r="AS45" i="205"/>
  <c r="AQ45" i="205"/>
  <c r="AP45" i="205"/>
  <c r="AO45" i="205"/>
  <c r="AN45" i="205"/>
  <c r="AM45" i="205"/>
  <c r="AL45" i="205"/>
  <c r="AK45" i="205"/>
  <c r="AJ45" i="205"/>
  <c r="AI45" i="205"/>
  <c r="AH45" i="205"/>
  <c r="AG45" i="205"/>
  <c r="AF45" i="205"/>
  <c r="AE45" i="205"/>
  <c r="AD45" i="205"/>
  <c r="AC45" i="205"/>
  <c r="AB45" i="205"/>
  <c r="Z45" i="205"/>
  <c r="Y45" i="205"/>
  <c r="X45" i="205"/>
  <c r="W45" i="205"/>
  <c r="V45" i="205"/>
  <c r="U45" i="205"/>
  <c r="T45" i="205"/>
  <c r="S45" i="205"/>
  <c r="Q45" i="205"/>
  <c r="P45" i="205"/>
  <c r="O45" i="205"/>
  <c r="N45" i="205"/>
  <c r="M45" i="205"/>
  <c r="L45" i="205"/>
  <c r="K45" i="205"/>
  <c r="J45" i="205"/>
  <c r="I45" i="205"/>
  <c r="H45" i="205"/>
  <c r="G45" i="205"/>
  <c r="BF44" i="205"/>
  <c r="BE44" i="205"/>
  <c r="BD44" i="205"/>
  <c r="BC44" i="205"/>
  <c r="BB44" i="205"/>
  <c r="BA44" i="205"/>
  <c r="AZ44" i="205"/>
  <c r="AY44" i="205"/>
  <c r="AX44" i="205"/>
  <c r="AW44" i="205"/>
  <c r="AV44" i="205"/>
  <c r="AU44" i="205"/>
  <c r="AT44" i="205"/>
  <c r="AS44" i="205"/>
  <c r="AR44" i="205"/>
  <c r="AP44" i="205"/>
  <c r="AO44" i="205"/>
  <c r="AN44" i="205"/>
  <c r="AM44" i="205"/>
  <c r="AL44" i="205"/>
  <c r="AK44" i="205"/>
  <c r="AJ44" i="205"/>
  <c r="AI44" i="205"/>
  <c r="AH44" i="205"/>
  <c r="AG44" i="205"/>
  <c r="AF44" i="205"/>
  <c r="AE44" i="205"/>
  <c r="AD44" i="205"/>
  <c r="AC44" i="205"/>
  <c r="AB44" i="205"/>
  <c r="Z44" i="205"/>
  <c r="Y44" i="205"/>
  <c r="X44" i="205"/>
  <c r="W44" i="205"/>
  <c r="V44" i="205"/>
  <c r="U44" i="205"/>
  <c r="T44" i="205"/>
  <c r="S44" i="205"/>
  <c r="Q44" i="205"/>
  <c r="P44" i="205"/>
  <c r="O44" i="205"/>
  <c r="N44" i="205"/>
  <c r="M44" i="205"/>
  <c r="L44" i="205"/>
  <c r="K44" i="205"/>
  <c r="J44" i="205"/>
  <c r="I44" i="205"/>
  <c r="H44" i="205"/>
  <c r="G44" i="205"/>
  <c r="BF43" i="205"/>
  <c r="BE43" i="205"/>
  <c r="BD43" i="205"/>
  <c r="BC43" i="205"/>
  <c r="BB43" i="205"/>
  <c r="BA43" i="205"/>
  <c r="AZ43" i="205"/>
  <c r="AY43" i="205"/>
  <c r="AX43" i="205"/>
  <c r="AW43" i="205"/>
  <c r="AV43" i="205"/>
  <c r="AU43" i="205"/>
  <c r="AT43" i="205"/>
  <c r="AS43" i="205"/>
  <c r="AR43" i="205"/>
  <c r="AQ43" i="205"/>
  <c r="AO43" i="205"/>
  <c r="AN43" i="205"/>
  <c r="AM43" i="205"/>
  <c r="AL43" i="205"/>
  <c r="AK43" i="205"/>
  <c r="AJ43" i="205"/>
  <c r="AI43" i="205"/>
  <c r="AH43" i="205"/>
  <c r="AG43" i="205"/>
  <c r="AF43" i="205"/>
  <c r="AE43" i="205"/>
  <c r="AD43" i="205"/>
  <c r="AC43" i="205"/>
  <c r="AB43" i="205"/>
  <c r="Z43" i="205"/>
  <c r="Y43" i="205"/>
  <c r="X43" i="205"/>
  <c r="W43" i="205"/>
  <c r="V43" i="205"/>
  <c r="U43" i="205"/>
  <c r="T43" i="205"/>
  <c r="S43" i="205"/>
  <c r="Q43" i="205"/>
  <c r="P43" i="205"/>
  <c r="O43" i="205"/>
  <c r="N43" i="205"/>
  <c r="M43" i="205"/>
  <c r="L43" i="205"/>
  <c r="K43" i="205"/>
  <c r="J43" i="205"/>
  <c r="I43" i="205"/>
  <c r="H43" i="205"/>
  <c r="G43" i="205"/>
  <c r="BF42" i="205"/>
  <c r="BE42" i="205"/>
  <c r="BD42" i="205"/>
  <c r="BC42" i="205"/>
  <c r="BB42" i="205"/>
  <c r="BA42" i="205"/>
  <c r="AZ42" i="205"/>
  <c r="AY42" i="205"/>
  <c r="AX42" i="205"/>
  <c r="AW42" i="205"/>
  <c r="AV42" i="205"/>
  <c r="AU42" i="205"/>
  <c r="AT42" i="205"/>
  <c r="AS42" i="205"/>
  <c r="AR42" i="205"/>
  <c r="AQ42" i="205"/>
  <c r="AP42" i="205"/>
  <c r="AN42" i="205"/>
  <c r="AM42" i="205"/>
  <c r="AL42" i="205"/>
  <c r="AK42" i="205"/>
  <c r="AJ42" i="205"/>
  <c r="AI42" i="205"/>
  <c r="AH42" i="205"/>
  <c r="AG42" i="205"/>
  <c r="AF42" i="205"/>
  <c r="AE42" i="205"/>
  <c r="AD42" i="205"/>
  <c r="AC42" i="205"/>
  <c r="AB42" i="205"/>
  <c r="Z42" i="205"/>
  <c r="Y42" i="205"/>
  <c r="X42" i="205"/>
  <c r="W42" i="205"/>
  <c r="V42" i="205"/>
  <c r="U42" i="205"/>
  <c r="T42" i="205"/>
  <c r="S42" i="205"/>
  <c r="Q42" i="205"/>
  <c r="P42" i="205"/>
  <c r="O42" i="205"/>
  <c r="N42" i="205"/>
  <c r="M42" i="205"/>
  <c r="L42" i="205"/>
  <c r="K42" i="205"/>
  <c r="J42" i="205"/>
  <c r="I42" i="205"/>
  <c r="H42" i="205"/>
  <c r="G42" i="205"/>
  <c r="BF41" i="205"/>
  <c r="BE41" i="205"/>
  <c r="BD41" i="205"/>
  <c r="BC41" i="205"/>
  <c r="BB41" i="205"/>
  <c r="BA41" i="205"/>
  <c r="AZ41" i="205"/>
  <c r="AY41" i="205"/>
  <c r="AX41" i="205"/>
  <c r="AW41" i="205"/>
  <c r="AV41" i="205"/>
  <c r="AU41" i="205"/>
  <c r="AT41" i="205"/>
  <c r="AS41" i="205"/>
  <c r="AR41" i="205"/>
  <c r="AQ41" i="205"/>
  <c r="AP41" i="205"/>
  <c r="AO41" i="205"/>
  <c r="AM41" i="205"/>
  <c r="AL41" i="205"/>
  <c r="AK41" i="205"/>
  <c r="AJ41" i="205"/>
  <c r="AI41" i="205"/>
  <c r="AH41" i="205"/>
  <c r="AG41" i="205"/>
  <c r="AF41" i="205"/>
  <c r="AE41" i="205"/>
  <c r="AD41" i="205"/>
  <c r="AC41" i="205"/>
  <c r="AB41" i="205"/>
  <c r="Z41" i="205"/>
  <c r="Y41" i="205"/>
  <c r="X41" i="205"/>
  <c r="W41" i="205"/>
  <c r="V41" i="205"/>
  <c r="U41" i="205"/>
  <c r="T41" i="205"/>
  <c r="S41" i="205"/>
  <c r="Q41" i="205"/>
  <c r="P41" i="205"/>
  <c r="O41" i="205"/>
  <c r="N41" i="205"/>
  <c r="M41" i="205"/>
  <c r="L41" i="205"/>
  <c r="K41" i="205"/>
  <c r="J41" i="205"/>
  <c r="I41" i="205"/>
  <c r="H41" i="205"/>
  <c r="G41" i="205"/>
  <c r="BF40" i="205"/>
  <c r="BE40" i="205"/>
  <c r="BD40" i="205"/>
  <c r="BC40" i="205"/>
  <c r="BB40" i="205"/>
  <c r="BA40" i="205"/>
  <c r="AZ40" i="205"/>
  <c r="AY40" i="205"/>
  <c r="AX40" i="205"/>
  <c r="AW40" i="205"/>
  <c r="AV40" i="205"/>
  <c r="AU40" i="205"/>
  <c r="AT40" i="205"/>
  <c r="AS40" i="205"/>
  <c r="AR40" i="205"/>
  <c r="AQ40" i="205"/>
  <c r="AP40" i="205"/>
  <c r="AO40" i="205"/>
  <c r="AN40" i="205"/>
  <c r="AL40" i="205"/>
  <c r="AK40" i="205"/>
  <c r="AJ40" i="205"/>
  <c r="AI40" i="205"/>
  <c r="AH40" i="205"/>
  <c r="AG40" i="205"/>
  <c r="AF40" i="205"/>
  <c r="AE40" i="205"/>
  <c r="AD40" i="205"/>
  <c r="AC40" i="205"/>
  <c r="AB40" i="205"/>
  <c r="Z40" i="205"/>
  <c r="Y40" i="205"/>
  <c r="X40" i="205"/>
  <c r="W40" i="205"/>
  <c r="V40" i="205"/>
  <c r="U40" i="205"/>
  <c r="T40" i="205"/>
  <c r="S40" i="205"/>
  <c r="Q40" i="205"/>
  <c r="P40" i="205"/>
  <c r="O40" i="205"/>
  <c r="N40" i="205"/>
  <c r="M40" i="205"/>
  <c r="L40" i="205"/>
  <c r="K40" i="205"/>
  <c r="J40" i="205"/>
  <c r="I40" i="205"/>
  <c r="H40" i="205"/>
  <c r="G40" i="205"/>
  <c r="BF39" i="205"/>
  <c r="BE39" i="205"/>
  <c r="BD39" i="205"/>
  <c r="BC39" i="205"/>
  <c r="BB39" i="205"/>
  <c r="BA39" i="205"/>
  <c r="AZ39" i="205"/>
  <c r="AY39" i="205"/>
  <c r="AX39" i="205"/>
  <c r="AW39" i="205"/>
  <c r="AV39" i="205"/>
  <c r="AU39" i="205"/>
  <c r="AT39" i="205"/>
  <c r="AS39" i="205"/>
  <c r="AR39" i="205"/>
  <c r="AQ39" i="205"/>
  <c r="AP39" i="205"/>
  <c r="AO39" i="205"/>
  <c r="AN39" i="205"/>
  <c r="AM39" i="205"/>
  <c r="AK39" i="205"/>
  <c r="AJ39" i="205"/>
  <c r="AI39" i="205"/>
  <c r="AH39" i="205"/>
  <c r="AG39" i="205"/>
  <c r="AF39" i="205"/>
  <c r="AE39" i="205"/>
  <c r="AD39" i="205"/>
  <c r="AC39" i="205"/>
  <c r="AB39" i="205"/>
  <c r="Z39" i="205"/>
  <c r="Y39" i="205"/>
  <c r="X39" i="205"/>
  <c r="W39" i="205"/>
  <c r="V39" i="205"/>
  <c r="U39" i="205"/>
  <c r="T39" i="205"/>
  <c r="S39" i="205"/>
  <c r="Q39" i="205"/>
  <c r="P39" i="205"/>
  <c r="O39" i="205"/>
  <c r="N39" i="205"/>
  <c r="M39" i="205"/>
  <c r="L39" i="205"/>
  <c r="K39" i="205"/>
  <c r="J39" i="205"/>
  <c r="I39" i="205"/>
  <c r="H39" i="205"/>
  <c r="G39" i="205"/>
  <c r="BF38" i="205"/>
  <c r="BE38" i="205"/>
  <c r="BD38" i="205"/>
  <c r="BC38" i="205"/>
  <c r="BB38" i="205"/>
  <c r="BA38" i="205"/>
  <c r="AZ38" i="205"/>
  <c r="AY38" i="205"/>
  <c r="AX38" i="205"/>
  <c r="AW38" i="205"/>
  <c r="AV38" i="205"/>
  <c r="AU38" i="205"/>
  <c r="AT38" i="205"/>
  <c r="AS38" i="205"/>
  <c r="AR38" i="205"/>
  <c r="AQ38" i="205"/>
  <c r="AP38" i="205"/>
  <c r="AO38" i="205"/>
  <c r="AN38" i="205"/>
  <c r="AM38" i="205"/>
  <c r="AL38" i="205"/>
  <c r="AJ38" i="205"/>
  <c r="AI38" i="205"/>
  <c r="AH38" i="205"/>
  <c r="AG38" i="205"/>
  <c r="AF38" i="205"/>
  <c r="AE38" i="205"/>
  <c r="AD38" i="205"/>
  <c r="AC38" i="205"/>
  <c r="AB38" i="205"/>
  <c r="Z38" i="205"/>
  <c r="Y38" i="205"/>
  <c r="X38" i="205"/>
  <c r="W38" i="205"/>
  <c r="V38" i="205"/>
  <c r="U38" i="205"/>
  <c r="T38" i="205"/>
  <c r="S38" i="205"/>
  <c r="Q38" i="205"/>
  <c r="P38" i="205"/>
  <c r="O38" i="205"/>
  <c r="N38" i="205"/>
  <c r="M38" i="205"/>
  <c r="L38" i="205"/>
  <c r="K38" i="205"/>
  <c r="J38" i="205"/>
  <c r="I38" i="205"/>
  <c r="H38" i="205"/>
  <c r="G38" i="205"/>
  <c r="BF37" i="205"/>
  <c r="BE37" i="205"/>
  <c r="BD37" i="205"/>
  <c r="BC37" i="205"/>
  <c r="BB37" i="205"/>
  <c r="BA37" i="205"/>
  <c r="AZ37" i="205"/>
  <c r="AY37" i="205"/>
  <c r="AX37" i="205"/>
  <c r="AW37" i="205"/>
  <c r="AV37" i="205"/>
  <c r="AU37" i="205"/>
  <c r="AT37" i="205"/>
  <c r="AS37" i="205"/>
  <c r="AR37" i="205"/>
  <c r="AQ37" i="205"/>
  <c r="AP37" i="205"/>
  <c r="AO37" i="205"/>
  <c r="AN37" i="205"/>
  <c r="AM37" i="205"/>
  <c r="AL37" i="205"/>
  <c r="AK37" i="205"/>
  <c r="AI37" i="205"/>
  <c r="AH37" i="205"/>
  <c r="AG37" i="205"/>
  <c r="AF37" i="205"/>
  <c r="AE37" i="205"/>
  <c r="AD37" i="205"/>
  <c r="AC37" i="205"/>
  <c r="AB37" i="205"/>
  <c r="Z37" i="205"/>
  <c r="Y37" i="205"/>
  <c r="X37" i="205"/>
  <c r="W37" i="205"/>
  <c r="V37" i="205"/>
  <c r="U37" i="205"/>
  <c r="T37" i="205"/>
  <c r="S37" i="205"/>
  <c r="Q37" i="205"/>
  <c r="P37" i="205"/>
  <c r="O37" i="205"/>
  <c r="N37" i="205"/>
  <c r="M37" i="205"/>
  <c r="L37" i="205"/>
  <c r="K37" i="205"/>
  <c r="J37" i="205"/>
  <c r="I37" i="205"/>
  <c r="H37" i="205"/>
  <c r="G37" i="205"/>
  <c r="BF36" i="205"/>
  <c r="BE36" i="205"/>
  <c r="BD36" i="205"/>
  <c r="BC36" i="205"/>
  <c r="BB36" i="205"/>
  <c r="BA36" i="205"/>
  <c r="AZ36" i="205"/>
  <c r="AY36" i="205"/>
  <c r="AX36" i="205"/>
  <c r="AW36" i="205"/>
  <c r="AV36" i="205"/>
  <c r="AU36" i="205"/>
  <c r="AT36" i="205"/>
  <c r="AS36" i="205"/>
  <c r="AR36" i="205"/>
  <c r="AQ36" i="205"/>
  <c r="AP36" i="205"/>
  <c r="AO36" i="205"/>
  <c r="AN36" i="205"/>
  <c r="AM36" i="205"/>
  <c r="AL36" i="205"/>
  <c r="AK36" i="205"/>
  <c r="AJ36" i="205"/>
  <c r="AH36" i="205"/>
  <c r="AG36" i="205"/>
  <c r="AF36" i="205"/>
  <c r="AE36" i="205"/>
  <c r="AD36" i="205"/>
  <c r="AC36" i="205"/>
  <c r="AB36" i="205"/>
  <c r="Z36" i="205"/>
  <c r="Y36" i="205"/>
  <c r="X36" i="205"/>
  <c r="W36" i="205"/>
  <c r="V36" i="205"/>
  <c r="U36" i="205"/>
  <c r="T36" i="205"/>
  <c r="S36" i="205"/>
  <c r="Q36" i="205"/>
  <c r="P36" i="205"/>
  <c r="O36" i="205"/>
  <c r="N36" i="205"/>
  <c r="M36" i="205"/>
  <c r="L36" i="205"/>
  <c r="K36" i="205"/>
  <c r="J36" i="205"/>
  <c r="I36" i="205"/>
  <c r="H36" i="205"/>
  <c r="G36" i="205"/>
  <c r="BF35" i="205"/>
  <c r="BE35" i="205"/>
  <c r="BD35" i="205"/>
  <c r="BC35" i="205"/>
  <c r="BB35" i="205"/>
  <c r="BA35" i="205"/>
  <c r="AZ35" i="205"/>
  <c r="AY35" i="205"/>
  <c r="AX35" i="205"/>
  <c r="AW35" i="205"/>
  <c r="AV35" i="205"/>
  <c r="AU35" i="205"/>
  <c r="AT35" i="205"/>
  <c r="AS35" i="205"/>
  <c r="AR35" i="205"/>
  <c r="AQ35" i="205"/>
  <c r="AP35" i="205"/>
  <c r="AO35" i="205"/>
  <c r="AN35" i="205"/>
  <c r="AM35" i="205"/>
  <c r="AL35" i="205"/>
  <c r="AK35" i="205"/>
  <c r="AJ35" i="205"/>
  <c r="AI35" i="205"/>
  <c r="AG35" i="205"/>
  <c r="AF35" i="205"/>
  <c r="AE35" i="205"/>
  <c r="AD35" i="205"/>
  <c r="AC35" i="205"/>
  <c r="AB35" i="205"/>
  <c r="Z35" i="205"/>
  <c r="Y35" i="205"/>
  <c r="X35" i="205"/>
  <c r="W35" i="205"/>
  <c r="V35" i="205"/>
  <c r="U35" i="205"/>
  <c r="T35" i="205"/>
  <c r="S35" i="205"/>
  <c r="Q35" i="205"/>
  <c r="P35" i="205"/>
  <c r="O35" i="205"/>
  <c r="N35" i="205"/>
  <c r="M35" i="205"/>
  <c r="L35" i="205"/>
  <c r="K35" i="205"/>
  <c r="J35" i="205"/>
  <c r="I35" i="205"/>
  <c r="H35" i="205"/>
  <c r="G35" i="205"/>
  <c r="BF34" i="205"/>
  <c r="BE34" i="205"/>
  <c r="BD34" i="205"/>
  <c r="BC34" i="205"/>
  <c r="BB34" i="205"/>
  <c r="BA34" i="205"/>
  <c r="AZ34" i="205"/>
  <c r="AY34" i="205"/>
  <c r="AX34" i="205"/>
  <c r="AW34" i="205"/>
  <c r="AV34" i="205"/>
  <c r="AU34" i="205"/>
  <c r="AT34" i="205"/>
  <c r="AS34" i="205"/>
  <c r="AR34" i="205"/>
  <c r="AQ34" i="205"/>
  <c r="AP34" i="205"/>
  <c r="AO34" i="205"/>
  <c r="AN34" i="205"/>
  <c r="AM34" i="205"/>
  <c r="AL34" i="205"/>
  <c r="AK34" i="205"/>
  <c r="AJ34" i="205"/>
  <c r="AI34" i="205"/>
  <c r="AH34" i="205"/>
  <c r="AF34" i="205"/>
  <c r="AE34" i="205"/>
  <c r="AD34" i="205"/>
  <c r="AC34" i="205"/>
  <c r="AB34" i="205"/>
  <c r="Z34" i="205"/>
  <c r="Y34" i="205"/>
  <c r="X34" i="205"/>
  <c r="W34" i="205"/>
  <c r="V34" i="205"/>
  <c r="U34" i="205"/>
  <c r="T34" i="205"/>
  <c r="S34" i="205"/>
  <c r="Q34" i="205"/>
  <c r="P34" i="205"/>
  <c r="O34" i="205"/>
  <c r="N34" i="205"/>
  <c r="M34" i="205"/>
  <c r="L34" i="205"/>
  <c r="K34" i="205"/>
  <c r="J34" i="205"/>
  <c r="I34" i="205"/>
  <c r="H34" i="205"/>
  <c r="G34" i="205"/>
  <c r="BF33" i="205"/>
  <c r="BE33" i="205"/>
  <c r="BD33" i="205"/>
  <c r="BC33" i="205"/>
  <c r="BB33" i="205"/>
  <c r="BA33" i="205"/>
  <c r="AZ33" i="205"/>
  <c r="AY33" i="205"/>
  <c r="AX33" i="205"/>
  <c r="AW33" i="205"/>
  <c r="AV33" i="205"/>
  <c r="AU33" i="205"/>
  <c r="AT33" i="205"/>
  <c r="AS33" i="205"/>
  <c r="AR33" i="205"/>
  <c r="AQ33" i="205"/>
  <c r="AP33" i="205"/>
  <c r="AO33" i="205"/>
  <c r="AN33" i="205"/>
  <c r="AM33" i="205"/>
  <c r="AL33" i="205"/>
  <c r="AK33" i="205"/>
  <c r="AJ33" i="205"/>
  <c r="AI33" i="205"/>
  <c r="AH33" i="205"/>
  <c r="AG33" i="205"/>
  <c r="AE33" i="205"/>
  <c r="AD33" i="205"/>
  <c r="AC33" i="205"/>
  <c r="AB33" i="205"/>
  <c r="Z33" i="205"/>
  <c r="Y33" i="205"/>
  <c r="X33" i="205"/>
  <c r="W33" i="205"/>
  <c r="V33" i="205"/>
  <c r="U33" i="205"/>
  <c r="T33" i="205"/>
  <c r="S33" i="205"/>
  <c r="Q33" i="205"/>
  <c r="P33" i="205"/>
  <c r="O33" i="205"/>
  <c r="N33" i="205"/>
  <c r="M33" i="205"/>
  <c r="L33" i="205"/>
  <c r="K33" i="205"/>
  <c r="J33" i="205"/>
  <c r="I33" i="205"/>
  <c r="H33" i="205"/>
  <c r="G33" i="205"/>
  <c r="BF32" i="205"/>
  <c r="BE32" i="205"/>
  <c r="BD32" i="205"/>
  <c r="BC32" i="205"/>
  <c r="BB32" i="205"/>
  <c r="BA32" i="205"/>
  <c r="AZ32" i="205"/>
  <c r="AY32" i="205"/>
  <c r="AX32" i="205"/>
  <c r="AW32" i="205"/>
  <c r="AV32" i="205"/>
  <c r="AU32" i="205"/>
  <c r="AT32" i="205"/>
  <c r="AS32" i="205"/>
  <c r="AR32" i="205"/>
  <c r="AQ32" i="205"/>
  <c r="AP32" i="205"/>
  <c r="AO32" i="205"/>
  <c r="AN32" i="205"/>
  <c r="AM32" i="205"/>
  <c r="AL32" i="205"/>
  <c r="AK32" i="205"/>
  <c r="AJ32" i="205"/>
  <c r="AI32" i="205"/>
  <c r="AH32" i="205"/>
  <c r="AG32" i="205"/>
  <c r="AF32" i="205"/>
  <c r="AD32" i="205"/>
  <c r="AC32" i="205"/>
  <c r="AB32" i="205"/>
  <c r="Z32" i="205"/>
  <c r="Y32" i="205"/>
  <c r="X32" i="205"/>
  <c r="W32" i="205"/>
  <c r="V32" i="205"/>
  <c r="U32" i="205"/>
  <c r="T32" i="205"/>
  <c r="S32" i="205"/>
  <c r="Q32" i="205"/>
  <c r="P32" i="205"/>
  <c r="O32" i="205"/>
  <c r="N32" i="205"/>
  <c r="M32" i="205"/>
  <c r="L32" i="205"/>
  <c r="K32" i="205"/>
  <c r="J32" i="205"/>
  <c r="I32" i="205"/>
  <c r="H32" i="205"/>
  <c r="G32" i="205"/>
  <c r="BF31" i="205"/>
  <c r="BE31" i="205"/>
  <c r="BD31" i="205"/>
  <c r="BC31" i="205"/>
  <c r="BB31" i="205"/>
  <c r="BA31" i="205"/>
  <c r="AZ31" i="205"/>
  <c r="AY31" i="205"/>
  <c r="AX31" i="205"/>
  <c r="AW31" i="205"/>
  <c r="AV31" i="205"/>
  <c r="AU31" i="205"/>
  <c r="AT31" i="205"/>
  <c r="AS31" i="205"/>
  <c r="AR31" i="205"/>
  <c r="AQ31" i="205"/>
  <c r="AP31" i="205"/>
  <c r="AO31" i="205"/>
  <c r="AN31" i="205"/>
  <c r="AM31" i="205"/>
  <c r="AL31" i="205"/>
  <c r="AK31" i="205"/>
  <c r="AJ31" i="205"/>
  <c r="AI31" i="205"/>
  <c r="AH31" i="205"/>
  <c r="AG31" i="205"/>
  <c r="AF31" i="205"/>
  <c r="AE31" i="205"/>
  <c r="AC31" i="205"/>
  <c r="AB31" i="205"/>
  <c r="Z31" i="205"/>
  <c r="Y31" i="205"/>
  <c r="X31" i="205"/>
  <c r="W31" i="205"/>
  <c r="V31" i="205"/>
  <c r="U31" i="205"/>
  <c r="T31" i="205"/>
  <c r="S31" i="205"/>
  <c r="Q31" i="205"/>
  <c r="P31" i="205"/>
  <c r="O31" i="205"/>
  <c r="N31" i="205"/>
  <c r="M31" i="205"/>
  <c r="L31" i="205"/>
  <c r="K31" i="205"/>
  <c r="J31" i="205"/>
  <c r="I31" i="205"/>
  <c r="H31" i="205"/>
  <c r="G31" i="205"/>
  <c r="BF30" i="205"/>
  <c r="BE30" i="205"/>
  <c r="BD30" i="205"/>
  <c r="BC30" i="205"/>
  <c r="BB30" i="205"/>
  <c r="BA30" i="205"/>
  <c r="AZ30" i="205"/>
  <c r="AY30" i="205"/>
  <c r="AX30" i="205"/>
  <c r="AW30" i="205"/>
  <c r="AV30" i="205"/>
  <c r="AU30" i="205"/>
  <c r="AT30" i="205"/>
  <c r="AS30" i="205"/>
  <c r="AR30" i="205"/>
  <c r="AQ30" i="205"/>
  <c r="AP30" i="205"/>
  <c r="AO30" i="205"/>
  <c r="AN30" i="205"/>
  <c r="AM30" i="205"/>
  <c r="AL30" i="205"/>
  <c r="AK30" i="205"/>
  <c r="AJ30" i="205"/>
  <c r="AI30" i="205"/>
  <c r="AH30" i="205"/>
  <c r="AG30" i="205"/>
  <c r="AF30" i="205"/>
  <c r="AE30" i="205"/>
  <c r="AD30" i="205"/>
  <c r="AB30" i="205"/>
  <c r="Z30" i="205"/>
  <c r="Y30" i="205"/>
  <c r="X30" i="205"/>
  <c r="W30" i="205"/>
  <c r="V30" i="205"/>
  <c r="U30" i="205"/>
  <c r="T30" i="205"/>
  <c r="S30" i="205"/>
  <c r="Q30" i="205"/>
  <c r="P30" i="205"/>
  <c r="O30" i="205"/>
  <c r="N30" i="205"/>
  <c r="M30" i="205"/>
  <c r="L30" i="205"/>
  <c r="K30" i="205"/>
  <c r="J30" i="205"/>
  <c r="I30" i="205"/>
  <c r="H30" i="205"/>
  <c r="G30" i="205"/>
  <c r="BF29" i="205"/>
  <c r="BE29" i="205"/>
  <c r="BD29" i="205"/>
  <c r="BC29" i="205"/>
  <c r="BB29" i="205"/>
  <c r="BA29" i="205"/>
  <c r="AZ29" i="205"/>
  <c r="AY29" i="205"/>
  <c r="AX29" i="205"/>
  <c r="AW29" i="205"/>
  <c r="AV29" i="205"/>
  <c r="AU29" i="205"/>
  <c r="AT29" i="205"/>
  <c r="AS29" i="205"/>
  <c r="AR29" i="205"/>
  <c r="AQ29" i="205"/>
  <c r="AP29" i="205"/>
  <c r="AO29" i="205"/>
  <c r="AN29" i="205"/>
  <c r="AM29" i="205"/>
  <c r="AL29" i="205"/>
  <c r="AK29" i="205"/>
  <c r="AJ29" i="205"/>
  <c r="AI29" i="205"/>
  <c r="AH29" i="205"/>
  <c r="AG29" i="205"/>
  <c r="AF29" i="205"/>
  <c r="AE29" i="205"/>
  <c r="AD29" i="205"/>
  <c r="AC29" i="205"/>
  <c r="Z29" i="205"/>
  <c r="Y29" i="205"/>
  <c r="X29" i="205"/>
  <c r="W29" i="205"/>
  <c r="V29" i="205"/>
  <c r="U29" i="205"/>
  <c r="T29" i="205"/>
  <c r="S29" i="205"/>
  <c r="Q29" i="205"/>
  <c r="P29" i="205"/>
  <c r="O29" i="205"/>
  <c r="N29" i="205"/>
  <c r="M29" i="205"/>
  <c r="L29" i="205"/>
  <c r="K29" i="205"/>
  <c r="J29" i="205"/>
  <c r="I29" i="205"/>
  <c r="H29" i="205"/>
  <c r="G29" i="205"/>
  <c r="BF27" i="205"/>
  <c r="BE27" i="205"/>
  <c r="BD27" i="205"/>
  <c r="BC27" i="205"/>
  <c r="BB27" i="205"/>
  <c r="BA27" i="205"/>
  <c r="AZ27" i="205"/>
  <c r="AY27" i="205"/>
  <c r="AX27" i="205"/>
  <c r="AW27" i="205"/>
  <c r="AV27" i="205"/>
  <c r="AU27" i="205"/>
  <c r="AT27" i="205"/>
  <c r="AS27" i="205"/>
  <c r="AR27" i="205"/>
  <c r="AQ27" i="205"/>
  <c r="AP27" i="205"/>
  <c r="AO27" i="205"/>
  <c r="AN27" i="205"/>
  <c r="AM27" i="205"/>
  <c r="AL27" i="205"/>
  <c r="AK27" i="205"/>
  <c r="AJ27" i="205"/>
  <c r="AI27" i="205"/>
  <c r="AH27" i="205"/>
  <c r="AG27" i="205"/>
  <c r="AF27" i="205"/>
  <c r="AE27" i="205"/>
  <c r="AD27" i="205"/>
  <c r="AC27" i="205"/>
  <c r="AB27" i="205"/>
  <c r="Y27" i="205"/>
  <c r="X27" i="205"/>
  <c r="W27" i="205"/>
  <c r="V27" i="205"/>
  <c r="U27" i="205"/>
  <c r="T27" i="205"/>
  <c r="S27" i="205"/>
  <c r="Q27" i="205"/>
  <c r="P27" i="205"/>
  <c r="O27" i="205"/>
  <c r="N27" i="205"/>
  <c r="M27" i="205"/>
  <c r="L27" i="205"/>
  <c r="K27" i="205"/>
  <c r="J27" i="205"/>
  <c r="I27" i="205"/>
  <c r="H27" i="205"/>
  <c r="G27" i="205"/>
  <c r="BF26" i="205"/>
  <c r="BE26" i="205"/>
  <c r="BD26" i="205"/>
  <c r="BC26" i="205"/>
  <c r="BB26" i="205"/>
  <c r="BA26" i="205"/>
  <c r="AZ26" i="205"/>
  <c r="AY26" i="205"/>
  <c r="AX26" i="205"/>
  <c r="AW26" i="205"/>
  <c r="AV26" i="205"/>
  <c r="AU26" i="205"/>
  <c r="AT26" i="205"/>
  <c r="AS26" i="205"/>
  <c r="AR26" i="205"/>
  <c r="AQ26" i="205"/>
  <c r="AP26" i="205"/>
  <c r="AO26" i="205"/>
  <c r="AN26" i="205"/>
  <c r="AM26" i="205"/>
  <c r="AL26" i="205"/>
  <c r="AK26" i="205"/>
  <c r="AJ26" i="205"/>
  <c r="AI26" i="205"/>
  <c r="AH26" i="205"/>
  <c r="AG26" i="205"/>
  <c r="AF26" i="205"/>
  <c r="AE26" i="205"/>
  <c r="AD26" i="205"/>
  <c r="AC26" i="205"/>
  <c r="AB26" i="205"/>
  <c r="Z26" i="205"/>
  <c r="X26" i="205"/>
  <c r="W26" i="205"/>
  <c r="V26" i="205"/>
  <c r="U26" i="205"/>
  <c r="T26" i="205"/>
  <c r="S26" i="205"/>
  <c r="Q26" i="205"/>
  <c r="P26" i="205"/>
  <c r="O26" i="205"/>
  <c r="N26" i="205"/>
  <c r="M26" i="205"/>
  <c r="L26" i="205"/>
  <c r="K26" i="205"/>
  <c r="J26" i="205"/>
  <c r="I26" i="205"/>
  <c r="H26" i="205"/>
  <c r="G26" i="205"/>
  <c r="BF25" i="205"/>
  <c r="BE25" i="205"/>
  <c r="BD25" i="205"/>
  <c r="BC25" i="205"/>
  <c r="BB25" i="205"/>
  <c r="BA25" i="205"/>
  <c r="AZ25" i="205"/>
  <c r="AY25" i="205"/>
  <c r="AX25" i="205"/>
  <c r="AW25" i="205"/>
  <c r="AV25" i="205"/>
  <c r="AU25" i="205"/>
  <c r="AT25" i="205"/>
  <c r="AS25" i="205"/>
  <c r="AR25" i="205"/>
  <c r="AQ25" i="205"/>
  <c r="AP25" i="205"/>
  <c r="AO25" i="205"/>
  <c r="AN25" i="205"/>
  <c r="AM25" i="205"/>
  <c r="AL25" i="205"/>
  <c r="AK25" i="205"/>
  <c r="AJ25" i="205"/>
  <c r="AI25" i="205"/>
  <c r="AH25" i="205"/>
  <c r="AG25" i="205"/>
  <c r="AF25" i="205"/>
  <c r="AE25" i="205"/>
  <c r="AD25" i="205"/>
  <c r="AC25" i="205"/>
  <c r="AB25" i="205"/>
  <c r="Z25" i="205"/>
  <c r="Y25" i="205"/>
  <c r="W25" i="205"/>
  <c r="V25" i="205"/>
  <c r="U25" i="205"/>
  <c r="T25" i="205"/>
  <c r="S25" i="205"/>
  <c r="Q25" i="205"/>
  <c r="P25" i="205"/>
  <c r="O25" i="205"/>
  <c r="N25" i="205"/>
  <c r="M25" i="205"/>
  <c r="L25" i="205"/>
  <c r="K25" i="205"/>
  <c r="J25" i="205"/>
  <c r="I25" i="205"/>
  <c r="H25" i="205"/>
  <c r="G25" i="205"/>
  <c r="BF24" i="205"/>
  <c r="BE24" i="205"/>
  <c r="BD24" i="205"/>
  <c r="BC24" i="205"/>
  <c r="BB24" i="205"/>
  <c r="BA24" i="205"/>
  <c r="AZ24" i="205"/>
  <c r="AY24" i="205"/>
  <c r="AX24" i="205"/>
  <c r="AW24" i="205"/>
  <c r="AV24" i="205"/>
  <c r="AU24" i="205"/>
  <c r="AT24" i="205"/>
  <c r="AS24" i="205"/>
  <c r="AR24" i="205"/>
  <c r="AQ24" i="205"/>
  <c r="AP24" i="205"/>
  <c r="AO24" i="205"/>
  <c r="AN24" i="205"/>
  <c r="AM24" i="205"/>
  <c r="AL24" i="205"/>
  <c r="AK24" i="205"/>
  <c r="AJ24" i="205"/>
  <c r="AI24" i="205"/>
  <c r="AH24" i="205"/>
  <c r="AG24" i="205"/>
  <c r="AF24" i="205"/>
  <c r="AE24" i="205"/>
  <c r="AD24" i="205"/>
  <c r="AC24" i="205"/>
  <c r="AB24" i="205"/>
  <c r="Z24" i="205"/>
  <c r="Y24" i="205"/>
  <c r="X24" i="205"/>
  <c r="V24" i="205"/>
  <c r="U24" i="205"/>
  <c r="T24" i="205"/>
  <c r="S24" i="205"/>
  <c r="Q24" i="205"/>
  <c r="P24" i="205"/>
  <c r="O24" i="205"/>
  <c r="N24" i="205"/>
  <c r="M24" i="205"/>
  <c r="L24" i="205"/>
  <c r="K24" i="205"/>
  <c r="J24" i="205"/>
  <c r="I24" i="205"/>
  <c r="H24" i="205"/>
  <c r="G24" i="205"/>
  <c r="BF23" i="205"/>
  <c r="BE23" i="205"/>
  <c r="BD23" i="205"/>
  <c r="BC23" i="205"/>
  <c r="BB23" i="205"/>
  <c r="BA23" i="205"/>
  <c r="AZ23" i="205"/>
  <c r="AY23" i="205"/>
  <c r="AX23" i="205"/>
  <c r="AW23" i="205"/>
  <c r="AV23" i="205"/>
  <c r="AU23" i="205"/>
  <c r="AT23" i="205"/>
  <c r="AS23" i="205"/>
  <c r="AR23" i="205"/>
  <c r="AQ23" i="205"/>
  <c r="AP23" i="205"/>
  <c r="AO23" i="205"/>
  <c r="AN23" i="205"/>
  <c r="AM23" i="205"/>
  <c r="AL23" i="205"/>
  <c r="AK23" i="205"/>
  <c r="AJ23" i="205"/>
  <c r="AI23" i="205"/>
  <c r="AH23" i="205"/>
  <c r="AG23" i="205"/>
  <c r="AF23" i="205"/>
  <c r="AE23" i="205"/>
  <c r="AD23" i="205"/>
  <c r="AC23" i="205"/>
  <c r="AB23" i="205"/>
  <c r="Z23" i="205"/>
  <c r="Y23" i="205"/>
  <c r="X23" i="205"/>
  <c r="W23" i="205"/>
  <c r="U23" i="205"/>
  <c r="T23" i="205"/>
  <c r="S23" i="205"/>
  <c r="Q23" i="205"/>
  <c r="P23" i="205"/>
  <c r="O23" i="205"/>
  <c r="N23" i="205"/>
  <c r="M23" i="205"/>
  <c r="L23" i="205"/>
  <c r="K23" i="205"/>
  <c r="J23" i="205"/>
  <c r="I23" i="205"/>
  <c r="H23" i="205"/>
  <c r="G23" i="205"/>
  <c r="BF22" i="205"/>
  <c r="BE22" i="205"/>
  <c r="BD22" i="205"/>
  <c r="BC22" i="205"/>
  <c r="BB22" i="205"/>
  <c r="BA22" i="205"/>
  <c r="AZ22" i="205"/>
  <c r="AY22" i="205"/>
  <c r="AX22" i="205"/>
  <c r="AW22" i="205"/>
  <c r="AV22" i="205"/>
  <c r="AU22" i="205"/>
  <c r="AT22" i="205"/>
  <c r="AS22" i="205"/>
  <c r="AR22" i="205"/>
  <c r="AQ22" i="205"/>
  <c r="AP22" i="205"/>
  <c r="AO22" i="205"/>
  <c r="AN22" i="205"/>
  <c r="AM22" i="205"/>
  <c r="AL22" i="205"/>
  <c r="AK22" i="205"/>
  <c r="AJ22" i="205"/>
  <c r="AI22" i="205"/>
  <c r="AH22" i="205"/>
  <c r="AG22" i="205"/>
  <c r="AF22" i="205"/>
  <c r="AE22" i="205"/>
  <c r="AD22" i="205"/>
  <c r="AC22" i="205"/>
  <c r="AB22" i="205"/>
  <c r="Z22" i="205"/>
  <c r="Y22" i="205"/>
  <c r="X22" i="205"/>
  <c r="W22" i="205"/>
  <c r="V22" i="205"/>
  <c r="T22" i="205"/>
  <c r="S22" i="205"/>
  <c r="Q22" i="205"/>
  <c r="P22" i="205"/>
  <c r="O22" i="205"/>
  <c r="N22" i="205"/>
  <c r="M22" i="205"/>
  <c r="L22" i="205"/>
  <c r="K22" i="205"/>
  <c r="J22" i="205"/>
  <c r="I22" i="205"/>
  <c r="H22" i="205"/>
  <c r="G22" i="205"/>
  <c r="BF21" i="205"/>
  <c r="BE21" i="205"/>
  <c r="BD21" i="205"/>
  <c r="BC21" i="205"/>
  <c r="BB21" i="205"/>
  <c r="BA21" i="205"/>
  <c r="AZ21" i="205"/>
  <c r="AY21" i="205"/>
  <c r="AX21" i="205"/>
  <c r="AW21" i="205"/>
  <c r="AV21" i="205"/>
  <c r="AU21" i="205"/>
  <c r="AT21" i="205"/>
  <c r="AS21" i="205"/>
  <c r="AR21" i="205"/>
  <c r="AQ21" i="205"/>
  <c r="AP21" i="205"/>
  <c r="AO21" i="205"/>
  <c r="AN21" i="205"/>
  <c r="AM21" i="205"/>
  <c r="AL21" i="205"/>
  <c r="AK21" i="205"/>
  <c r="AJ21" i="205"/>
  <c r="AI21" i="205"/>
  <c r="AH21" i="205"/>
  <c r="AG21" i="205"/>
  <c r="AF21" i="205"/>
  <c r="AE21" i="205"/>
  <c r="AD21" i="205"/>
  <c r="AC21" i="205"/>
  <c r="AB21" i="205"/>
  <c r="Z21" i="205"/>
  <c r="Y21" i="205"/>
  <c r="X21" i="205"/>
  <c r="W21" i="205"/>
  <c r="V21" i="205"/>
  <c r="U21" i="205"/>
  <c r="S21" i="205"/>
  <c r="Q21" i="205"/>
  <c r="P21" i="205"/>
  <c r="O21" i="205"/>
  <c r="N21" i="205"/>
  <c r="M21" i="205"/>
  <c r="L21" i="205"/>
  <c r="K21" i="205"/>
  <c r="J21" i="205"/>
  <c r="I21" i="205"/>
  <c r="H21" i="205"/>
  <c r="G21" i="205"/>
  <c r="BF20" i="205"/>
  <c r="BE20" i="205"/>
  <c r="BD20" i="205"/>
  <c r="BC20" i="205"/>
  <c r="BB20" i="205"/>
  <c r="BA20" i="205"/>
  <c r="AZ20" i="205"/>
  <c r="AY20" i="205"/>
  <c r="AX20" i="205"/>
  <c r="AW20" i="205"/>
  <c r="AV20" i="205"/>
  <c r="AU20" i="205"/>
  <c r="AT20" i="205"/>
  <c r="AS20" i="205"/>
  <c r="AR20" i="205"/>
  <c r="AQ20" i="205"/>
  <c r="AP20" i="205"/>
  <c r="AO20" i="205"/>
  <c r="AN20" i="205"/>
  <c r="AM20" i="205"/>
  <c r="AL20" i="205"/>
  <c r="AK20" i="205"/>
  <c r="AJ20" i="205"/>
  <c r="AI20" i="205"/>
  <c r="AH20" i="205"/>
  <c r="AG20" i="205"/>
  <c r="AF20" i="205"/>
  <c r="AE20" i="205"/>
  <c r="AD20" i="205"/>
  <c r="AC20" i="205"/>
  <c r="AB20" i="205"/>
  <c r="Z20" i="205"/>
  <c r="Y20" i="205"/>
  <c r="X20" i="205"/>
  <c r="W20" i="205"/>
  <c r="V20" i="205"/>
  <c r="U20" i="205"/>
  <c r="T20" i="205"/>
  <c r="Q20" i="205"/>
  <c r="P20" i="205"/>
  <c r="O20" i="205"/>
  <c r="N20" i="205"/>
  <c r="M20" i="205"/>
  <c r="L20" i="205"/>
  <c r="K20" i="205"/>
  <c r="J20" i="205"/>
  <c r="I20" i="205"/>
  <c r="H20" i="205"/>
  <c r="G20" i="205"/>
  <c r="BF18" i="205"/>
  <c r="BE18" i="205"/>
  <c r="BD18" i="205"/>
  <c r="BC18" i="205"/>
  <c r="BB18" i="205"/>
  <c r="BA18" i="205"/>
  <c r="AZ18" i="205"/>
  <c r="AY18" i="205"/>
  <c r="AX18" i="205"/>
  <c r="AW18" i="205"/>
  <c r="AV18" i="205"/>
  <c r="AU18" i="205"/>
  <c r="AT18" i="205"/>
  <c r="AS18" i="205"/>
  <c r="AR18" i="205"/>
  <c r="AQ18" i="205"/>
  <c r="AP18" i="205"/>
  <c r="AO18" i="205"/>
  <c r="AN18" i="205"/>
  <c r="AM18" i="205"/>
  <c r="AL18" i="205"/>
  <c r="AK18" i="205"/>
  <c r="AJ18" i="205"/>
  <c r="AI18" i="205"/>
  <c r="AH18" i="205"/>
  <c r="AG18" i="205"/>
  <c r="AF18" i="205"/>
  <c r="AE18" i="205"/>
  <c r="AD18" i="205"/>
  <c r="AC18" i="205"/>
  <c r="AB18" i="205"/>
  <c r="Z18" i="205"/>
  <c r="Y18" i="205"/>
  <c r="X18" i="205"/>
  <c r="W18" i="205"/>
  <c r="V18" i="205"/>
  <c r="U18" i="205"/>
  <c r="T18" i="205"/>
  <c r="S18" i="205"/>
  <c r="P18" i="205"/>
  <c r="O18" i="205"/>
  <c r="N18" i="205"/>
  <c r="M18" i="205"/>
  <c r="L18" i="205"/>
  <c r="K18" i="205"/>
  <c r="J18" i="205"/>
  <c r="I18" i="205"/>
  <c r="H18" i="205"/>
  <c r="G18" i="205"/>
  <c r="BF17" i="205"/>
  <c r="BE17" i="205"/>
  <c r="BD17" i="205"/>
  <c r="BC17" i="205"/>
  <c r="BB17" i="205"/>
  <c r="BA17" i="205"/>
  <c r="AZ17" i="205"/>
  <c r="AY17" i="205"/>
  <c r="AX17" i="205"/>
  <c r="AW17" i="205"/>
  <c r="AV17" i="205"/>
  <c r="AU17" i="205"/>
  <c r="AT17" i="205"/>
  <c r="AS17" i="205"/>
  <c r="AR17" i="205"/>
  <c r="AQ17" i="205"/>
  <c r="AP17" i="205"/>
  <c r="AO17" i="205"/>
  <c r="AN17" i="205"/>
  <c r="AM17" i="205"/>
  <c r="AL17" i="205"/>
  <c r="AK17" i="205"/>
  <c r="AJ17" i="205"/>
  <c r="AI17" i="205"/>
  <c r="AH17" i="205"/>
  <c r="AG17" i="205"/>
  <c r="AF17" i="205"/>
  <c r="AE17" i="205"/>
  <c r="AD17" i="205"/>
  <c r="AC17" i="205"/>
  <c r="AB17" i="205"/>
  <c r="Z17" i="205"/>
  <c r="Y17" i="205"/>
  <c r="X17" i="205"/>
  <c r="W17" i="205"/>
  <c r="V17" i="205"/>
  <c r="U17" i="205"/>
  <c r="T17" i="205"/>
  <c r="S17" i="205"/>
  <c r="Q17" i="205"/>
  <c r="O17" i="205"/>
  <c r="N17" i="205"/>
  <c r="M17" i="205"/>
  <c r="L17" i="205"/>
  <c r="K17" i="205"/>
  <c r="J17" i="205"/>
  <c r="I17" i="205"/>
  <c r="H17" i="205"/>
  <c r="G17" i="205"/>
  <c r="BF16" i="205"/>
  <c r="BE16" i="205"/>
  <c r="BD16" i="205"/>
  <c r="BC16" i="205"/>
  <c r="BB16" i="205"/>
  <c r="BA16" i="205"/>
  <c r="AZ16" i="205"/>
  <c r="AY16" i="205"/>
  <c r="AX16" i="205"/>
  <c r="AW16" i="205"/>
  <c r="AV16" i="205"/>
  <c r="AU16" i="205"/>
  <c r="AT16" i="205"/>
  <c r="AS16" i="205"/>
  <c r="AR16" i="205"/>
  <c r="AQ16" i="205"/>
  <c r="AP16" i="205"/>
  <c r="AO16" i="205"/>
  <c r="AN16" i="205"/>
  <c r="AM16" i="205"/>
  <c r="AL16" i="205"/>
  <c r="AK16" i="205"/>
  <c r="AJ16" i="205"/>
  <c r="AI16" i="205"/>
  <c r="AH16" i="205"/>
  <c r="AG16" i="205"/>
  <c r="AF16" i="205"/>
  <c r="AE16" i="205"/>
  <c r="AD16" i="205"/>
  <c r="AC16" i="205"/>
  <c r="AB16" i="205"/>
  <c r="Z16" i="205"/>
  <c r="Y16" i="205"/>
  <c r="X16" i="205"/>
  <c r="W16" i="205"/>
  <c r="V16" i="205"/>
  <c r="U16" i="205"/>
  <c r="T16" i="205"/>
  <c r="S16" i="205"/>
  <c r="Q16" i="205"/>
  <c r="P16" i="205"/>
  <c r="N16" i="205"/>
  <c r="M16" i="205"/>
  <c r="L16" i="205"/>
  <c r="K16" i="205"/>
  <c r="J16" i="205"/>
  <c r="I16" i="205"/>
  <c r="H16" i="205"/>
  <c r="G16" i="205"/>
  <c r="BF15" i="205"/>
  <c r="BE15" i="205"/>
  <c r="BD15" i="205"/>
  <c r="BC15" i="205"/>
  <c r="BB15" i="205"/>
  <c r="BA15" i="205"/>
  <c r="AZ15" i="205"/>
  <c r="AY15" i="205"/>
  <c r="AX15" i="205"/>
  <c r="AW15" i="205"/>
  <c r="AV15" i="205"/>
  <c r="AU15" i="205"/>
  <c r="AT15" i="205"/>
  <c r="AS15" i="205"/>
  <c r="AR15" i="205"/>
  <c r="AQ15" i="205"/>
  <c r="AP15" i="205"/>
  <c r="AO15" i="205"/>
  <c r="AN15" i="205"/>
  <c r="AM15" i="205"/>
  <c r="AL15" i="205"/>
  <c r="AK15" i="205"/>
  <c r="AJ15" i="205"/>
  <c r="AI15" i="205"/>
  <c r="AH15" i="205"/>
  <c r="AG15" i="205"/>
  <c r="AF15" i="205"/>
  <c r="AE15" i="205"/>
  <c r="AD15" i="205"/>
  <c r="AC15" i="205"/>
  <c r="AB15" i="205"/>
  <c r="Z15" i="205"/>
  <c r="Y15" i="205"/>
  <c r="X15" i="205"/>
  <c r="W15" i="205"/>
  <c r="V15" i="205"/>
  <c r="U15" i="205"/>
  <c r="T15" i="205"/>
  <c r="S15" i="205"/>
  <c r="Q15" i="205"/>
  <c r="P15" i="205"/>
  <c r="O15" i="205"/>
  <c r="M15" i="205"/>
  <c r="L15" i="205"/>
  <c r="K15" i="205"/>
  <c r="J15" i="205"/>
  <c r="I15" i="205"/>
  <c r="H15" i="205"/>
  <c r="G15" i="205"/>
  <c r="BF14" i="205"/>
  <c r="BE14" i="205"/>
  <c r="BD14" i="205"/>
  <c r="BC14" i="205"/>
  <c r="BB14" i="205"/>
  <c r="BA14" i="205"/>
  <c r="AZ14" i="205"/>
  <c r="AY14" i="205"/>
  <c r="AX14" i="205"/>
  <c r="AW14" i="205"/>
  <c r="AV14" i="205"/>
  <c r="AU14" i="205"/>
  <c r="AT14" i="205"/>
  <c r="AS14" i="205"/>
  <c r="AR14" i="205"/>
  <c r="AQ14" i="205"/>
  <c r="AP14" i="205"/>
  <c r="AO14" i="205"/>
  <c r="AN14" i="205"/>
  <c r="AM14" i="205"/>
  <c r="AL14" i="205"/>
  <c r="AK14" i="205"/>
  <c r="AJ14" i="205"/>
  <c r="AI14" i="205"/>
  <c r="AH14" i="205"/>
  <c r="AG14" i="205"/>
  <c r="AF14" i="205"/>
  <c r="AE14" i="205"/>
  <c r="AD14" i="205"/>
  <c r="AC14" i="205"/>
  <c r="AB14" i="205"/>
  <c r="Z14" i="205"/>
  <c r="Y14" i="205"/>
  <c r="X14" i="205"/>
  <c r="W14" i="205"/>
  <c r="V14" i="205"/>
  <c r="U14" i="205"/>
  <c r="T14" i="205"/>
  <c r="S14" i="205"/>
  <c r="Q14" i="205"/>
  <c r="P14" i="205"/>
  <c r="O14" i="205"/>
  <c r="N14" i="205"/>
  <c r="L14" i="205"/>
  <c r="K14" i="205"/>
  <c r="J14" i="205"/>
  <c r="I14" i="205"/>
  <c r="H14" i="205"/>
  <c r="G14" i="205"/>
  <c r="BF13" i="205"/>
  <c r="BE13" i="205"/>
  <c r="BD13" i="205"/>
  <c r="BC13" i="205"/>
  <c r="BB13" i="205"/>
  <c r="BA13" i="205"/>
  <c r="AZ13" i="205"/>
  <c r="AY13" i="205"/>
  <c r="AX13" i="205"/>
  <c r="AW13" i="205"/>
  <c r="AV13" i="205"/>
  <c r="AU13" i="205"/>
  <c r="AT13" i="205"/>
  <c r="AS13" i="205"/>
  <c r="AR13" i="205"/>
  <c r="AQ13" i="205"/>
  <c r="AP13" i="205"/>
  <c r="AO13" i="205"/>
  <c r="AN13" i="205"/>
  <c r="AM13" i="205"/>
  <c r="AL13" i="205"/>
  <c r="AK13" i="205"/>
  <c r="AJ13" i="205"/>
  <c r="AI13" i="205"/>
  <c r="AH13" i="205"/>
  <c r="AG13" i="205"/>
  <c r="AF13" i="205"/>
  <c r="AE13" i="205"/>
  <c r="AD13" i="205"/>
  <c r="AC13" i="205"/>
  <c r="AB13" i="205"/>
  <c r="Z13" i="205"/>
  <c r="Y13" i="205"/>
  <c r="X13" i="205"/>
  <c r="W13" i="205"/>
  <c r="V13" i="205"/>
  <c r="U13" i="205"/>
  <c r="T13" i="205"/>
  <c r="S13" i="205"/>
  <c r="Q13" i="205"/>
  <c r="P13" i="205"/>
  <c r="O13" i="205"/>
  <c r="N13" i="205"/>
  <c r="M13" i="205"/>
  <c r="K13" i="205"/>
  <c r="J13" i="205"/>
  <c r="I13" i="205"/>
  <c r="H13" i="205"/>
  <c r="G13" i="205"/>
  <c r="BF12" i="205"/>
  <c r="BE12" i="205"/>
  <c r="BD12" i="205"/>
  <c r="BC12" i="205"/>
  <c r="BB12" i="205"/>
  <c r="BA12" i="205"/>
  <c r="AZ12" i="205"/>
  <c r="AY12" i="205"/>
  <c r="AX12" i="205"/>
  <c r="AW12" i="205"/>
  <c r="AV12" i="205"/>
  <c r="AU12" i="205"/>
  <c r="AT12" i="205"/>
  <c r="AS12" i="205"/>
  <c r="AR12" i="205"/>
  <c r="AQ12" i="205"/>
  <c r="AP12" i="205"/>
  <c r="AO12" i="205"/>
  <c r="AN12" i="205"/>
  <c r="AM12" i="205"/>
  <c r="AL12" i="205"/>
  <c r="AK12" i="205"/>
  <c r="AJ12" i="205"/>
  <c r="AI12" i="205"/>
  <c r="AH12" i="205"/>
  <c r="AG12" i="205"/>
  <c r="AF12" i="205"/>
  <c r="AE12" i="205"/>
  <c r="AD12" i="205"/>
  <c r="AC12" i="205"/>
  <c r="AB12" i="205"/>
  <c r="Z12" i="205"/>
  <c r="Y12" i="205"/>
  <c r="X12" i="205"/>
  <c r="W12" i="205"/>
  <c r="V12" i="205"/>
  <c r="U12" i="205"/>
  <c r="T12" i="205"/>
  <c r="S12" i="205"/>
  <c r="Q12" i="205"/>
  <c r="P12" i="205"/>
  <c r="O12" i="205"/>
  <c r="N12" i="205"/>
  <c r="M12" i="205"/>
  <c r="L12" i="205"/>
  <c r="J12" i="205"/>
  <c r="I12" i="205"/>
  <c r="H12" i="205"/>
  <c r="G12" i="205"/>
  <c r="BF11" i="205"/>
  <c r="BE11" i="205"/>
  <c r="BD11" i="205"/>
  <c r="BC11" i="205"/>
  <c r="BB11" i="205"/>
  <c r="BA11" i="205"/>
  <c r="AZ11" i="205"/>
  <c r="AY11" i="205"/>
  <c r="AX11" i="205"/>
  <c r="AW11" i="205"/>
  <c r="AV11" i="205"/>
  <c r="AU11" i="205"/>
  <c r="AT11" i="205"/>
  <c r="AS11" i="205"/>
  <c r="AR11" i="205"/>
  <c r="AQ11" i="205"/>
  <c r="AP11" i="205"/>
  <c r="AO11" i="205"/>
  <c r="AN11" i="205"/>
  <c r="AM11" i="205"/>
  <c r="AL11" i="205"/>
  <c r="AK11" i="205"/>
  <c r="AJ11" i="205"/>
  <c r="AI11" i="205"/>
  <c r="AH11" i="205"/>
  <c r="AG11" i="205"/>
  <c r="AF11" i="205"/>
  <c r="AE11" i="205"/>
  <c r="AD11" i="205"/>
  <c r="AC11" i="205"/>
  <c r="AB11" i="205"/>
  <c r="Z11" i="205"/>
  <c r="Y11" i="205"/>
  <c r="X11" i="205"/>
  <c r="W11" i="205"/>
  <c r="V11" i="205"/>
  <c r="U11" i="205"/>
  <c r="T11" i="205"/>
  <c r="S11" i="205"/>
  <c r="Q11" i="205"/>
  <c r="P11" i="205"/>
  <c r="O11" i="205"/>
  <c r="N11" i="205"/>
  <c r="M11" i="205"/>
  <c r="L11" i="205"/>
  <c r="K11" i="205"/>
  <c r="I11" i="205"/>
  <c r="H11" i="205"/>
  <c r="G11" i="205"/>
  <c r="BF10" i="205"/>
  <c r="BE10" i="205"/>
  <c r="BD10" i="205"/>
  <c r="BC10" i="205"/>
  <c r="BB10" i="205"/>
  <c r="BA10" i="205"/>
  <c r="AZ10" i="205"/>
  <c r="AY10" i="205"/>
  <c r="AX10" i="205"/>
  <c r="AW10" i="205"/>
  <c r="AV10" i="205"/>
  <c r="AU10" i="205"/>
  <c r="AT10" i="205"/>
  <c r="AS10" i="205"/>
  <c r="AR10" i="205"/>
  <c r="AQ10" i="205"/>
  <c r="AP10" i="205"/>
  <c r="AO10" i="205"/>
  <c r="AN10" i="205"/>
  <c r="AM10" i="205"/>
  <c r="AL10" i="205"/>
  <c r="AK10" i="205"/>
  <c r="AJ10" i="205"/>
  <c r="AI10" i="205"/>
  <c r="AH10" i="205"/>
  <c r="AG10" i="205"/>
  <c r="AF10" i="205"/>
  <c r="AE10" i="205"/>
  <c r="AD10" i="205"/>
  <c r="AC10" i="205"/>
  <c r="AB10" i="205"/>
  <c r="Z10" i="205"/>
  <c r="Y10" i="205"/>
  <c r="X10" i="205"/>
  <c r="W10" i="205"/>
  <c r="V10" i="205"/>
  <c r="U10" i="205"/>
  <c r="T10" i="205"/>
  <c r="S10" i="205"/>
  <c r="Q10" i="205"/>
  <c r="P10" i="205"/>
  <c r="O10" i="205"/>
  <c r="N10" i="205"/>
  <c r="M10" i="205"/>
  <c r="L10" i="205"/>
  <c r="K10" i="205"/>
  <c r="J10" i="205"/>
  <c r="H10" i="205"/>
  <c r="G10" i="205"/>
  <c r="BF9" i="205"/>
  <c r="BE9" i="205"/>
  <c r="BD9" i="205"/>
  <c r="BC9" i="205"/>
  <c r="BB9" i="205"/>
  <c r="BA9" i="205"/>
  <c r="AZ9" i="205"/>
  <c r="AY9" i="205"/>
  <c r="AX9" i="205"/>
  <c r="AW9" i="205"/>
  <c r="AV9" i="205"/>
  <c r="AU9" i="205"/>
  <c r="AT9" i="205"/>
  <c r="AS9" i="205"/>
  <c r="AR9" i="205"/>
  <c r="AQ9" i="205"/>
  <c r="AP9" i="205"/>
  <c r="AO9" i="205"/>
  <c r="AN9" i="205"/>
  <c r="AM9" i="205"/>
  <c r="AL9" i="205"/>
  <c r="AK9" i="205"/>
  <c r="AJ9" i="205"/>
  <c r="AI9" i="205"/>
  <c r="AH9" i="205"/>
  <c r="AG9" i="205"/>
  <c r="AF9" i="205"/>
  <c r="AE9" i="205"/>
  <c r="AD9" i="205"/>
  <c r="AC9" i="205"/>
  <c r="AB9" i="205"/>
  <c r="Z9" i="205"/>
  <c r="Y9" i="205"/>
  <c r="X9" i="205"/>
  <c r="W9" i="205"/>
  <c r="V9" i="205"/>
  <c r="U9" i="205"/>
  <c r="T9" i="205"/>
  <c r="S9" i="205"/>
  <c r="Q9" i="205"/>
  <c r="P9" i="205"/>
  <c r="O9" i="205"/>
  <c r="N9" i="205"/>
  <c r="M9" i="205"/>
  <c r="L9" i="205"/>
  <c r="K9" i="205"/>
  <c r="J9" i="205"/>
  <c r="I9" i="205"/>
  <c r="G9" i="205"/>
  <c r="BF8" i="205"/>
  <c r="BE8" i="205"/>
  <c r="BD8" i="205"/>
  <c r="BC8" i="205"/>
  <c r="BB8" i="205"/>
  <c r="BA8" i="205"/>
  <c r="AZ8" i="205"/>
  <c r="AY8" i="205"/>
  <c r="AX8" i="205"/>
  <c r="AW8" i="205"/>
  <c r="AV8" i="205"/>
  <c r="AU8" i="205"/>
  <c r="AT8" i="205"/>
  <c r="AS8" i="205"/>
  <c r="AR8" i="205"/>
  <c r="AQ8" i="205"/>
  <c r="AP8" i="205"/>
  <c r="AO8" i="205"/>
  <c r="AN8" i="205"/>
  <c r="AM8" i="205"/>
  <c r="AL8" i="205"/>
  <c r="AK8" i="205"/>
  <c r="AJ8" i="205"/>
  <c r="AI8" i="205"/>
  <c r="AH8" i="205"/>
  <c r="AG8" i="205"/>
  <c r="AF8" i="205"/>
  <c r="AE8" i="205"/>
  <c r="AD8" i="205"/>
  <c r="AC8" i="205"/>
  <c r="AB8" i="205"/>
  <c r="Z8" i="205"/>
  <c r="Y8" i="205"/>
  <c r="X8" i="205"/>
  <c r="W8" i="205"/>
  <c r="V8" i="205"/>
  <c r="U8" i="205"/>
  <c r="T8" i="205"/>
  <c r="S8" i="205"/>
  <c r="Q8" i="205"/>
  <c r="P8" i="205"/>
  <c r="O8" i="205"/>
  <c r="N8" i="205"/>
  <c r="M8" i="205"/>
  <c r="L8" i="205"/>
  <c r="K8" i="205"/>
  <c r="J8" i="205"/>
  <c r="I8" i="205"/>
  <c r="H8" i="205"/>
  <c r="D13" i="205"/>
  <c r="D52" i="205"/>
  <c r="BF4" i="205"/>
  <c r="BE4" i="205"/>
  <c r="BD4" i="205"/>
  <c r="BC4" i="205"/>
  <c r="BB4" i="205"/>
  <c r="BA4" i="205"/>
  <c r="AZ4" i="205"/>
  <c r="AY4" i="205"/>
  <c r="AX4" i="205"/>
  <c r="AW4" i="205"/>
  <c r="AV4" i="205"/>
  <c r="AU4" i="205"/>
  <c r="AT4" i="205"/>
  <c r="AS4" i="205"/>
  <c r="AR4" i="205"/>
  <c r="AQ4" i="205"/>
  <c r="AP4" i="205"/>
  <c r="AO4" i="205"/>
  <c r="AN4" i="205"/>
  <c r="AM4" i="205"/>
  <c r="AL4" i="205"/>
  <c r="AK4" i="205"/>
  <c r="AJ4" i="205"/>
  <c r="AI4" i="205"/>
  <c r="AH4" i="205"/>
  <c r="AG4" i="205"/>
  <c r="AF4" i="205"/>
  <c r="AE4" i="205"/>
  <c r="AD4" i="205"/>
  <c r="AC4" i="205"/>
  <c r="AB4" i="205"/>
  <c r="AA4" i="205"/>
  <c r="Z4" i="205"/>
  <c r="Y4" i="205"/>
  <c r="X4" i="205"/>
  <c r="W4" i="205"/>
  <c r="V4" i="205"/>
  <c r="U4" i="205"/>
  <c r="T4" i="205"/>
  <c r="S4" i="205"/>
  <c r="R4" i="205"/>
  <c r="Q4" i="205"/>
  <c r="P4" i="205"/>
  <c r="O4" i="205"/>
  <c r="N4" i="205"/>
  <c r="M4" i="205"/>
  <c r="L4" i="205"/>
  <c r="K4" i="205"/>
  <c r="J4" i="205"/>
  <c r="I4" i="205"/>
  <c r="H4" i="205"/>
  <c r="G4" i="205"/>
  <c r="F4" i="205"/>
  <c r="E4" i="205"/>
  <c r="BE59" i="204"/>
  <c r="BD59" i="204"/>
  <c r="BC59" i="204"/>
  <c r="BB59" i="204"/>
  <c r="BA59" i="204"/>
  <c r="AZ59" i="204"/>
  <c r="AY59" i="204"/>
  <c r="AX59" i="204"/>
  <c r="AW59" i="204"/>
  <c r="AV59" i="204"/>
  <c r="AU59" i="204"/>
  <c r="AT59" i="204"/>
  <c r="AS59" i="204"/>
  <c r="AR59" i="204"/>
  <c r="AQ59" i="204"/>
  <c r="AP59" i="204"/>
  <c r="AO59" i="204"/>
  <c r="AN59" i="204"/>
  <c r="AM59" i="204"/>
  <c r="AL59" i="204"/>
  <c r="AK59" i="204"/>
  <c r="AJ59" i="204"/>
  <c r="AI59" i="204"/>
  <c r="AH59" i="204"/>
  <c r="AG59" i="204"/>
  <c r="AF59" i="204"/>
  <c r="AE59" i="204"/>
  <c r="AD59" i="204"/>
  <c r="AC59" i="204"/>
  <c r="AB59" i="204"/>
  <c r="Z59" i="204"/>
  <c r="Y59" i="204"/>
  <c r="X59" i="204"/>
  <c r="W59" i="204"/>
  <c r="V59" i="204"/>
  <c r="U59" i="204"/>
  <c r="T59" i="204"/>
  <c r="S59" i="204"/>
  <c r="Q59" i="204"/>
  <c r="P59" i="204"/>
  <c r="O59" i="204"/>
  <c r="N59" i="204"/>
  <c r="M59" i="204"/>
  <c r="L59" i="204"/>
  <c r="K59" i="204"/>
  <c r="J59" i="204"/>
  <c r="I59" i="204"/>
  <c r="H59" i="204"/>
  <c r="G59" i="204"/>
  <c r="BF58" i="204"/>
  <c r="BD58" i="204"/>
  <c r="BC58" i="204"/>
  <c r="BB58" i="204"/>
  <c r="BA58" i="204"/>
  <c r="AZ58" i="204"/>
  <c r="AY58" i="204"/>
  <c r="AX58" i="204"/>
  <c r="AW58" i="204"/>
  <c r="AV58" i="204"/>
  <c r="AU58" i="204"/>
  <c r="AT58" i="204"/>
  <c r="AS58" i="204"/>
  <c r="AR58" i="204"/>
  <c r="AQ58" i="204"/>
  <c r="AP58" i="204"/>
  <c r="AO58" i="204"/>
  <c r="AN58" i="204"/>
  <c r="AM58" i="204"/>
  <c r="AL58" i="204"/>
  <c r="AK58" i="204"/>
  <c r="AJ58" i="204"/>
  <c r="AI58" i="204"/>
  <c r="AH58" i="204"/>
  <c r="AG58" i="204"/>
  <c r="AF58" i="204"/>
  <c r="AE58" i="204"/>
  <c r="AD58" i="204"/>
  <c r="AC58" i="204"/>
  <c r="AB58" i="204"/>
  <c r="Z58" i="204"/>
  <c r="Y58" i="204"/>
  <c r="X58" i="204"/>
  <c r="W58" i="204"/>
  <c r="V58" i="204"/>
  <c r="U58" i="204"/>
  <c r="T58" i="204"/>
  <c r="S58" i="204"/>
  <c r="Q58" i="204"/>
  <c r="P58" i="204"/>
  <c r="O58" i="204"/>
  <c r="N58" i="204"/>
  <c r="M58" i="204"/>
  <c r="L58" i="204"/>
  <c r="K58" i="204"/>
  <c r="J58" i="204"/>
  <c r="I58" i="204"/>
  <c r="H58" i="204"/>
  <c r="G58" i="204"/>
  <c r="BF57" i="204"/>
  <c r="BE57" i="204"/>
  <c r="BC57" i="204"/>
  <c r="BB57" i="204"/>
  <c r="BA57" i="204"/>
  <c r="AZ57" i="204"/>
  <c r="AY57" i="204"/>
  <c r="AX57" i="204"/>
  <c r="AW57" i="204"/>
  <c r="AV57" i="204"/>
  <c r="AU57" i="204"/>
  <c r="AT57" i="204"/>
  <c r="AS57" i="204"/>
  <c r="AR57" i="204"/>
  <c r="AQ57" i="204"/>
  <c r="AP57" i="204"/>
  <c r="AO57" i="204"/>
  <c r="AN57" i="204"/>
  <c r="AM57" i="204"/>
  <c r="AL57" i="204"/>
  <c r="AK57" i="204"/>
  <c r="AJ57" i="204"/>
  <c r="AI57" i="204"/>
  <c r="AH57" i="204"/>
  <c r="AG57" i="204"/>
  <c r="AF57" i="204"/>
  <c r="AE57" i="204"/>
  <c r="AD57" i="204"/>
  <c r="AC57" i="204"/>
  <c r="AB57" i="204"/>
  <c r="Z57" i="204"/>
  <c r="Y57" i="204"/>
  <c r="X57" i="204"/>
  <c r="W57" i="204"/>
  <c r="V57" i="204"/>
  <c r="U57" i="204"/>
  <c r="T57" i="204"/>
  <c r="S57" i="204"/>
  <c r="Q57" i="204"/>
  <c r="P57" i="204"/>
  <c r="O57" i="204"/>
  <c r="N57" i="204"/>
  <c r="M57" i="204"/>
  <c r="L57" i="204"/>
  <c r="K57" i="204"/>
  <c r="J57" i="204"/>
  <c r="I57" i="204"/>
  <c r="H57" i="204"/>
  <c r="G57" i="204"/>
  <c r="BF56" i="204"/>
  <c r="BE56" i="204"/>
  <c r="BD56" i="204"/>
  <c r="BB56" i="204"/>
  <c r="BA56" i="204"/>
  <c r="AZ56" i="204"/>
  <c r="AY56" i="204"/>
  <c r="AX56" i="204"/>
  <c r="AW56" i="204"/>
  <c r="AV56" i="204"/>
  <c r="AU56" i="204"/>
  <c r="AT56" i="204"/>
  <c r="AS56" i="204"/>
  <c r="AR56" i="204"/>
  <c r="AQ56" i="204"/>
  <c r="AP56" i="204"/>
  <c r="AO56" i="204"/>
  <c r="AN56" i="204"/>
  <c r="AM56" i="204"/>
  <c r="AL56" i="204"/>
  <c r="AK56" i="204"/>
  <c r="AJ56" i="204"/>
  <c r="AI56" i="204"/>
  <c r="AH56" i="204"/>
  <c r="AG56" i="204"/>
  <c r="AF56" i="204"/>
  <c r="AE56" i="204"/>
  <c r="AD56" i="204"/>
  <c r="AC56" i="204"/>
  <c r="AB56" i="204"/>
  <c r="Z56" i="204"/>
  <c r="Y56" i="204"/>
  <c r="X56" i="204"/>
  <c r="W56" i="204"/>
  <c r="V56" i="204"/>
  <c r="U56" i="204"/>
  <c r="T56" i="204"/>
  <c r="S56" i="204"/>
  <c r="Q56" i="204"/>
  <c r="P56" i="204"/>
  <c r="O56" i="204"/>
  <c r="N56" i="204"/>
  <c r="M56" i="204"/>
  <c r="L56" i="204"/>
  <c r="K56" i="204"/>
  <c r="J56" i="204"/>
  <c r="I56" i="204"/>
  <c r="H56" i="204"/>
  <c r="G56" i="204"/>
  <c r="BF55" i="204"/>
  <c r="BE55" i="204"/>
  <c r="BD55" i="204"/>
  <c r="BC55" i="204"/>
  <c r="BA55" i="204"/>
  <c r="AZ55" i="204"/>
  <c r="AY55" i="204"/>
  <c r="AX55" i="204"/>
  <c r="AW55" i="204"/>
  <c r="AV55" i="204"/>
  <c r="AU55" i="204"/>
  <c r="AT55" i="204"/>
  <c r="AS55" i="204"/>
  <c r="AR55" i="204"/>
  <c r="AQ55" i="204"/>
  <c r="AP55" i="204"/>
  <c r="AO55" i="204"/>
  <c r="AN55" i="204"/>
  <c r="AM55" i="204"/>
  <c r="AL55" i="204"/>
  <c r="AK55" i="204"/>
  <c r="AJ55" i="204"/>
  <c r="AI55" i="204"/>
  <c r="AH55" i="204"/>
  <c r="AG55" i="204"/>
  <c r="AF55" i="204"/>
  <c r="AE55" i="204"/>
  <c r="AD55" i="204"/>
  <c r="AC55" i="204"/>
  <c r="AB55" i="204"/>
  <c r="Z55" i="204"/>
  <c r="Y55" i="204"/>
  <c r="X55" i="204"/>
  <c r="W55" i="204"/>
  <c r="V55" i="204"/>
  <c r="U55" i="204"/>
  <c r="T55" i="204"/>
  <c r="S55" i="204"/>
  <c r="Q55" i="204"/>
  <c r="P55" i="204"/>
  <c r="O55" i="204"/>
  <c r="N55" i="204"/>
  <c r="M55" i="204"/>
  <c r="L55" i="204"/>
  <c r="K55" i="204"/>
  <c r="J55" i="204"/>
  <c r="I55" i="204"/>
  <c r="H55" i="204"/>
  <c r="G55" i="204"/>
  <c r="BF54" i="204"/>
  <c r="BE54" i="204"/>
  <c r="BD54" i="204"/>
  <c r="BC54" i="204"/>
  <c r="BB54" i="204"/>
  <c r="AZ54" i="204"/>
  <c r="AY54" i="204"/>
  <c r="AX54" i="204"/>
  <c r="AW54" i="204"/>
  <c r="AV54" i="204"/>
  <c r="AU54" i="204"/>
  <c r="AT54" i="204"/>
  <c r="AS54" i="204"/>
  <c r="AR54" i="204"/>
  <c r="AQ54" i="204"/>
  <c r="AP54" i="204"/>
  <c r="AO54" i="204"/>
  <c r="AN54" i="204"/>
  <c r="AM54" i="204"/>
  <c r="AL54" i="204"/>
  <c r="AK54" i="204"/>
  <c r="AJ54" i="204"/>
  <c r="AI54" i="204"/>
  <c r="AH54" i="204"/>
  <c r="AG54" i="204"/>
  <c r="AF54" i="204"/>
  <c r="AE54" i="204"/>
  <c r="AD54" i="204"/>
  <c r="AC54" i="204"/>
  <c r="AB54" i="204"/>
  <c r="Z54" i="204"/>
  <c r="Y54" i="204"/>
  <c r="X54" i="204"/>
  <c r="W54" i="204"/>
  <c r="V54" i="204"/>
  <c r="U54" i="204"/>
  <c r="T54" i="204"/>
  <c r="S54" i="204"/>
  <c r="Q54" i="204"/>
  <c r="P54" i="204"/>
  <c r="O54" i="204"/>
  <c r="N54" i="204"/>
  <c r="M54" i="204"/>
  <c r="L54" i="204"/>
  <c r="K54" i="204"/>
  <c r="J54" i="204"/>
  <c r="I54" i="204"/>
  <c r="H54" i="204"/>
  <c r="G54" i="204"/>
  <c r="BF53" i="204"/>
  <c r="BE53" i="204"/>
  <c r="BD53" i="204"/>
  <c r="BC53" i="204"/>
  <c r="BB53" i="204"/>
  <c r="BA53" i="204"/>
  <c r="AY53" i="204"/>
  <c r="AX53" i="204"/>
  <c r="AW53" i="204"/>
  <c r="AV53" i="204"/>
  <c r="AU53" i="204"/>
  <c r="AT53" i="204"/>
  <c r="AS53" i="204"/>
  <c r="AR53" i="204"/>
  <c r="AQ53" i="204"/>
  <c r="AP53" i="204"/>
  <c r="AO53" i="204"/>
  <c r="AN53" i="204"/>
  <c r="AM53" i="204"/>
  <c r="AL53" i="204"/>
  <c r="AK53" i="204"/>
  <c r="AJ53" i="204"/>
  <c r="AI53" i="204"/>
  <c r="AH53" i="204"/>
  <c r="AG53" i="204"/>
  <c r="AF53" i="204"/>
  <c r="AE53" i="204"/>
  <c r="AD53" i="204"/>
  <c r="AC53" i="204"/>
  <c r="AB53" i="204"/>
  <c r="Z53" i="204"/>
  <c r="Y53" i="204"/>
  <c r="X53" i="204"/>
  <c r="W53" i="204"/>
  <c r="V53" i="204"/>
  <c r="U53" i="204"/>
  <c r="T53" i="204"/>
  <c r="S53" i="204"/>
  <c r="Q53" i="204"/>
  <c r="P53" i="204"/>
  <c r="O53" i="204"/>
  <c r="N53" i="204"/>
  <c r="M53" i="204"/>
  <c r="L53" i="204"/>
  <c r="K53" i="204"/>
  <c r="J53" i="204"/>
  <c r="I53" i="204"/>
  <c r="H53" i="204"/>
  <c r="G53" i="204"/>
  <c r="BF52" i="204"/>
  <c r="BE52" i="204"/>
  <c r="BD52" i="204"/>
  <c r="BC52" i="204"/>
  <c r="BB52" i="204"/>
  <c r="BA52" i="204"/>
  <c r="AZ52" i="204"/>
  <c r="AX52" i="204"/>
  <c r="AW52" i="204"/>
  <c r="AV52" i="204"/>
  <c r="AU52" i="204"/>
  <c r="AT52" i="204"/>
  <c r="AS52" i="204"/>
  <c r="AR52" i="204"/>
  <c r="AQ52" i="204"/>
  <c r="AP52" i="204"/>
  <c r="AO52" i="204"/>
  <c r="AN52" i="204"/>
  <c r="AM52" i="204"/>
  <c r="AL52" i="204"/>
  <c r="AK52" i="204"/>
  <c r="AJ52" i="204"/>
  <c r="AI52" i="204"/>
  <c r="AH52" i="204"/>
  <c r="AG52" i="204"/>
  <c r="AF52" i="204"/>
  <c r="AE52" i="204"/>
  <c r="AD52" i="204"/>
  <c r="AC52" i="204"/>
  <c r="AB52" i="204"/>
  <c r="Z52" i="204"/>
  <c r="Y52" i="204"/>
  <c r="X52" i="204"/>
  <c r="W52" i="204"/>
  <c r="V52" i="204"/>
  <c r="U52" i="204"/>
  <c r="T52" i="204"/>
  <c r="S52" i="204"/>
  <c r="Q52" i="204"/>
  <c r="P52" i="204"/>
  <c r="O52" i="204"/>
  <c r="N52" i="204"/>
  <c r="M52" i="204"/>
  <c r="L52" i="204"/>
  <c r="K52" i="204"/>
  <c r="J52" i="204"/>
  <c r="I52" i="204"/>
  <c r="H52" i="204"/>
  <c r="G52" i="204"/>
  <c r="BF51" i="204"/>
  <c r="BE51" i="204"/>
  <c r="BD51" i="204"/>
  <c r="BC51" i="204"/>
  <c r="BB51" i="204"/>
  <c r="BA51" i="204"/>
  <c r="AZ51" i="204"/>
  <c r="AY51" i="204"/>
  <c r="AW51" i="204"/>
  <c r="AV51" i="204"/>
  <c r="AU51" i="204"/>
  <c r="AT51" i="204"/>
  <c r="AS51" i="204"/>
  <c r="AR51" i="204"/>
  <c r="AQ51" i="204"/>
  <c r="AP51" i="204"/>
  <c r="AO51" i="204"/>
  <c r="AN51" i="204"/>
  <c r="AM51" i="204"/>
  <c r="AL51" i="204"/>
  <c r="AK51" i="204"/>
  <c r="AJ51" i="204"/>
  <c r="AI51" i="204"/>
  <c r="AH51" i="204"/>
  <c r="AG51" i="204"/>
  <c r="AF51" i="204"/>
  <c r="AE51" i="204"/>
  <c r="AD51" i="204"/>
  <c r="AC51" i="204"/>
  <c r="AB51" i="204"/>
  <c r="Z51" i="204"/>
  <c r="Y51" i="204"/>
  <c r="X51" i="204"/>
  <c r="W51" i="204"/>
  <c r="V51" i="204"/>
  <c r="U51" i="204"/>
  <c r="T51" i="204"/>
  <c r="S51" i="204"/>
  <c r="Q51" i="204"/>
  <c r="P51" i="204"/>
  <c r="O51" i="204"/>
  <c r="N51" i="204"/>
  <c r="M51" i="204"/>
  <c r="L51" i="204"/>
  <c r="K51" i="204"/>
  <c r="J51" i="204"/>
  <c r="I51" i="204"/>
  <c r="H51" i="204"/>
  <c r="G51" i="204"/>
  <c r="BF50" i="204"/>
  <c r="BE50" i="204"/>
  <c r="BD50" i="204"/>
  <c r="BC50" i="204"/>
  <c r="BB50" i="204"/>
  <c r="BA50" i="204"/>
  <c r="AZ50" i="204"/>
  <c r="AY50" i="204"/>
  <c r="AX50" i="204"/>
  <c r="AV50" i="204"/>
  <c r="AU50" i="204"/>
  <c r="AT50" i="204"/>
  <c r="AS50" i="204"/>
  <c r="AR50" i="204"/>
  <c r="AQ50" i="204"/>
  <c r="AP50" i="204"/>
  <c r="AO50" i="204"/>
  <c r="AN50" i="204"/>
  <c r="AM50" i="204"/>
  <c r="AL50" i="204"/>
  <c r="AK50" i="204"/>
  <c r="AJ50" i="204"/>
  <c r="AI50" i="204"/>
  <c r="AH50" i="204"/>
  <c r="AG50" i="204"/>
  <c r="AF50" i="204"/>
  <c r="AE50" i="204"/>
  <c r="AD50" i="204"/>
  <c r="AC50" i="204"/>
  <c r="AB50" i="204"/>
  <c r="Z50" i="204"/>
  <c r="Y50" i="204"/>
  <c r="X50" i="204"/>
  <c r="W50" i="204"/>
  <c r="V50" i="204"/>
  <c r="U50" i="204"/>
  <c r="T50" i="204"/>
  <c r="S50" i="204"/>
  <c r="Q50" i="204"/>
  <c r="P50" i="204"/>
  <c r="O50" i="204"/>
  <c r="N50" i="204"/>
  <c r="M50" i="204"/>
  <c r="L50" i="204"/>
  <c r="K50" i="204"/>
  <c r="J50" i="204"/>
  <c r="I50" i="204"/>
  <c r="H50" i="204"/>
  <c r="G50" i="204"/>
  <c r="BF49" i="204"/>
  <c r="BE49" i="204"/>
  <c r="BD49" i="204"/>
  <c r="BC49" i="204"/>
  <c r="BB49" i="204"/>
  <c r="BA49" i="204"/>
  <c r="AZ49" i="204"/>
  <c r="AY49" i="204"/>
  <c r="AX49" i="204"/>
  <c r="AW49" i="204"/>
  <c r="AU49" i="204"/>
  <c r="AT49" i="204"/>
  <c r="AS49" i="204"/>
  <c r="AR49" i="204"/>
  <c r="AQ49" i="204"/>
  <c r="AP49" i="204"/>
  <c r="AO49" i="204"/>
  <c r="AN49" i="204"/>
  <c r="AM49" i="204"/>
  <c r="AL49" i="204"/>
  <c r="AK49" i="204"/>
  <c r="AJ49" i="204"/>
  <c r="AI49" i="204"/>
  <c r="AH49" i="204"/>
  <c r="AG49" i="204"/>
  <c r="AF49" i="204"/>
  <c r="AE49" i="204"/>
  <c r="AD49" i="204"/>
  <c r="AC49" i="204"/>
  <c r="AB49" i="204"/>
  <c r="Z49" i="204"/>
  <c r="Y49" i="204"/>
  <c r="X49" i="204"/>
  <c r="W49" i="204"/>
  <c r="V49" i="204"/>
  <c r="U49" i="204"/>
  <c r="T49" i="204"/>
  <c r="S49" i="204"/>
  <c r="Q49" i="204"/>
  <c r="P49" i="204"/>
  <c r="O49" i="204"/>
  <c r="N49" i="204"/>
  <c r="M49" i="204"/>
  <c r="L49" i="204"/>
  <c r="K49" i="204"/>
  <c r="J49" i="204"/>
  <c r="I49" i="204"/>
  <c r="H49" i="204"/>
  <c r="G49" i="204"/>
  <c r="BF48" i="204"/>
  <c r="BE48" i="204"/>
  <c r="BD48" i="204"/>
  <c r="BC48" i="204"/>
  <c r="BB48" i="204"/>
  <c r="BA48" i="204"/>
  <c r="AZ48" i="204"/>
  <c r="AY48" i="204"/>
  <c r="AX48" i="204"/>
  <c r="AW48" i="204"/>
  <c r="AV48" i="204"/>
  <c r="AT48" i="204"/>
  <c r="AS48" i="204"/>
  <c r="AR48" i="204"/>
  <c r="AQ48" i="204"/>
  <c r="AP48" i="204"/>
  <c r="AO48" i="204"/>
  <c r="AN48" i="204"/>
  <c r="AM48" i="204"/>
  <c r="AL48" i="204"/>
  <c r="AK48" i="204"/>
  <c r="AJ48" i="204"/>
  <c r="AI48" i="204"/>
  <c r="AH48" i="204"/>
  <c r="AG48" i="204"/>
  <c r="AF48" i="204"/>
  <c r="AE48" i="204"/>
  <c r="AD48" i="204"/>
  <c r="AC48" i="204"/>
  <c r="AB48" i="204"/>
  <c r="Z48" i="204"/>
  <c r="Y48" i="204"/>
  <c r="X48" i="204"/>
  <c r="W48" i="204"/>
  <c r="V48" i="204"/>
  <c r="U48" i="204"/>
  <c r="T48" i="204"/>
  <c r="S48" i="204"/>
  <c r="Q48" i="204"/>
  <c r="P48" i="204"/>
  <c r="O48" i="204"/>
  <c r="N48" i="204"/>
  <c r="M48" i="204"/>
  <c r="L48" i="204"/>
  <c r="K48" i="204"/>
  <c r="J48" i="204"/>
  <c r="I48" i="204"/>
  <c r="H48" i="204"/>
  <c r="G48" i="204"/>
  <c r="BF47" i="204"/>
  <c r="BE47" i="204"/>
  <c r="BD47" i="204"/>
  <c r="BC47" i="204"/>
  <c r="BB47" i="204"/>
  <c r="BA47" i="204"/>
  <c r="AZ47" i="204"/>
  <c r="AY47" i="204"/>
  <c r="AX47" i="204"/>
  <c r="AW47" i="204"/>
  <c r="AV47" i="204"/>
  <c r="AU47" i="204"/>
  <c r="AS47" i="204"/>
  <c r="AR47" i="204"/>
  <c r="AQ47" i="204"/>
  <c r="AP47" i="204"/>
  <c r="AO47" i="204"/>
  <c r="AN47" i="204"/>
  <c r="AM47" i="204"/>
  <c r="AL47" i="204"/>
  <c r="AK47" i="204"/>
  <c r="AJ47" i="204"/>
  <c r="AI47" i="204"/>
  <c r="AH47" i="204"/>
  <c r="AG47" i="204"/>
  <c r="AF47" i="204"/>
  <c r="AE47" i="204"/>
  <c r="AD47" i="204"/>
  <c r="AC47" i="204"/>
  <c r="AB47" i="204"/>
  <c r="Z47" i="204"/>
  <c r="Y47" i="204"/>
  <c r="X47" i="204"/>
  <c r="W47" i="204"/>
  <c r="V47" i="204"/>
  <c r="U47" i="204"/>
  <c r="T47" i="204"/>
  <c r="S47" i="204"/>
  <c r="Q47" i="204"/>
  <c r="P47" i="204"/>
  <c r="O47" i="204"/>
  <c r="N47" i="204"/>
  <c r="M47" i="204"/>
  <c r="L47" i="204"/>
  <c r="K47" i="204"/>
  <c r="J47" i="204"/>
  <c r="I47" i="204"/>
  <c r="H47" i="204"/>
  <c r="G47" i="204"/>
  <c r="BF46" i="204"/>
  <c r="BE46" i="204"/>
  <c r="BD46" i="204"/>
  <c r="BC46" i="204"/>
  <c r="BB46" i="204"/>
  <c r="BA46" i="204"/>
  <c r="AZ46" i="204"/>
  <c r="AY46" i="204"/>
  <c r="AX46" i="204"/>
  <c r="AW46" i="204"/>
  <c r="AV46" i="204"/>
  <c r="AU46" i="204"/>
  <c r="AT46" i="204"/>
  <c r="AR46" i="204"/>
  <c r="AQ46" i="204"/>
  <c r="AP46" i="204"/>
  <c r="AO46" i="204"/>
  <c r="AN46" i="204"/>
  <c r="AM46" i="204"/>
  <c r="AL46" i="204"/>
  <c r="AK46" i="204"/>
  <c r="AJ46" i="204"/>
  <c r="AI46" i="204"/>
  <c r="AH46" i="204"/>
  <c r="AG46" i="204"/>
  <c r="AF46" i="204"/>
  <c r="AE46" i="204"/>
  <c r="AD46" i="204"/>
  <c r="AC46" i="204"/>
  <c r="AB46" i="204"/>
  <c r="Z46" i="204"/>
  <c r="Y46" i="204"/>
  <c r="X46" i="204"/>
  <c r="W46" i="204"/>
  <c r="V46" i="204"/>
  <c r="U46" i="204"/>
  <c r="T46" i="204"/>
  <c r="S46" i="204"/>
  <c r="Q46" i="204"/>
  <c r="P46" i="204"/>
  <c r="O46" i="204"/>
  <c r="N46" i="204"/>
  <c r="M46" i="204"/>
  <c r="L46" i="204"/>
  <c r="K46" i="204"/>
  <c r="J46" i="204"/>
  <c r="I46" i="204"/>
  <c r="H46" i="204"/>
  <c r="G46" i="204"/>
  <c r="BF45" i="204"/>
  <c r="BE45" i="204"/>
  <c r="BD45" i="204"/>
  <c r="BC45" i="204"/>
  <c r="BB45" i="204"/>
  <c r="BA45" i="204"/>
  <c r="AZ45" i="204"/>
  <c r="AY45" i="204"/>
  <c r="AX45" i="204"/>
  <c r="AW45" i="204"/>
  <c r="AV45" i="204"/>
  <c r="AU45" i="204"/>
  <c r="AT45" i="204"/>
  <c r="AS45" i="204"/>
  <c r="AQ45" i="204"/>
  <c r="AP45" i="204"/>
  <c r="AO45" i="204"/>
  <c r="AN45" i="204"/>
  <c r="AM45" i="204"/>
  <c r="AL45" i="204"/>
  <c r="AK45" i="204"/>
  <c r="AJ45" i="204"/>
  <c r="AI45" i="204"/>
  <c r="AH45" i="204"/>
  <c r="AG45" i="204"/>
  <c r="AF45" i="204"/>
  <c r="AE45" i="204"/>
  <c r="AD45" i="204"/>
  <c r="AC45" i="204"/>
  <c r="AB45" i="204"/>
  <c r="Z45" i="204"/>
  <c r="Y45" i="204"/>
  <c r="X45" i="204"/>
  <c r="W45" i="204"/>
  <c r="V45" i="204"/>
  <c r="U45" i="204"/>
  <c r="T45" i="204"/>
  <c r="S45" i="204"/>
  <c r="Q45" i="204"/>
  <c r="P45" i="204"/>
  <c r="O45" i="204"/>
  <c r="N45" i="204"/>
  <c r="M45" i="204"/>
  <c r="L45" i="204"/>
  <c r="K45" i="204"/>
  <c r="J45" i="204"/>
  <c r="I45" i="204"/>
  <c r="H45" i="204"/>
  <c r="G45" i="204"/>
  <c r="BF44" i="204"/>
  <c r="BE44" i="204"/>
  <c r="BD44" i="204"/>
  <c r="BC44" i="204"/>
  <c r="BB44" i="204"/>
  <c r="BA44" i="204"/>
  <c r="AZ44" i="204"/>
  <c r="AY44" i="204"/>
  <c r="AX44" i="204"/>
  <c r="AW44" i="204"/>
  <c r="AV44" i="204"/>
  <c r="AU44" i="204"/>
  <c r="AT44" i="204"/>
  <c r="AS44" i="204"/>
  <c r="AR44" i="204"/>
  <c r="AP44" i="204"/>
  <c r="AO44" i="204"/>
  <c r="AN44" i="204"/>
  <c r="AM44" i="204"/>
  <c r="AL44" i="204"/>
  <c r="AK44" i="204"/>
  <c r="AJ44" i="204"/>
  <c r="AI44" i="204"/>
  <c r="AH44" i="204"/>
  <c r="AG44" i="204"/>
  <c r="AF44" i="204"/>
  <c r="AE44" i="204"/>
  <c r="AD44" i="204"/>
  <c r="AC44" i="204"/>
  <c r="AB44" i="204"/>
  <c r="Z44" i="204"/>
  <c r="Y44" i="204"/>
  <c r="X44" i="204"/>
  <c r="W44" i="204"/>
  <c r="V44" i="204"/>
  <c r="U44" i="204"/>
  <c r="T44" i="204"/>
  <c r="S44" i="204"/>
  <c r="Q44" i="204"/>
  <c r="P44" i="204"/>
  <c r="O44" i="204"/>
  <c r="N44" i="204"/>
  <c r="M44" i="204"/>
  <c r="L44" i="204"/>
  <c r="K44" i="204"/>
  <c r="J44" i="204"/>
  <c r="I44" i="204"/>
  <c r="H44" i="204"/>
  <c r="G44" i="204"/>
  <c r="BF43" i="204"/>
  <c r="BE43" i="204"/>
  <c r="BD43" i="204"/>
  <c r="BC43" i="204"/>
  <c r="BB43" i="204"/>
  <c r="BA43" i="204"/>
  <c r="AZ43" i="204"/>
  <c r="AY43" i="204"/>
  <c r="AX43" i="204"/>
  <c r="AW43" i="204"/>
  <c r="AV43" i="204"/>
  <c r="AU43" i="204"/>
  <c r="AT43" i="204"/>
  <c r="AS43" i="204"/>
  <c r="AR43" i="204"/>
  <c r="AQ43" i="204"/>
  <c r="AO43" i="204"/>
  <c r="AN43" i="204"/>
  <c r="AM43" i="204"/>
  <c r="AL43" i="204"/>
  <c r="AK43" i="204"/>
  <c r="AJ43" i="204"/>
  <c r="AI43" i="204"/>
  <c r="AH43" i="204"/>
  <c r="AG43" i="204"/>
  <c r="AF43" i="204"/>
  <c r="AE43" i="204"/>
  <c r="AD43" i="204"/>
  <c r="AC43" i="204"/>
  <c r="AB43" i="204"/>
  <c r="Z43" i="204"/>
  <c r="Y43" i="204"/>
  <c r="X43" i="204"/>
  <c r="W43" i="204"/>
  <c r="V43" i="204"/>
  <c r="U43" i="204"/>
  <c r="T43" i="204"/>
  <c r="S43" i="204"/>
  <c r="Q43" i="204"/>
  <c r="P43" i="204"/>
  <c r="O43" i="204"/>
  <c r="N43" i="204"/>
  <c r="M43" i="204"/>
  <c r="L43" i="204"/>
  <c r="K43" i="204"/>
  <c r="J43" i="204"/>
  <c r="I43" i="204"/>
  <c r="H43" i="204"/>
  <c r="G43" i="204"/>
  <c r="BF42" i="204"/>
  <c r="BE42" i="204"/>
  <c r="BD42" i="204"/>
  <c r="BC42" i="204"/>
  <c r="BB42" i="204"/>
  <c r="BA42" i="204"/>
  <c r="AZ42" i="204"/>
  <c r="AY42" i="204"/>
  <c r="AX42" i="204"/>
  <c r="AW42" i="204"/>
  <c r="AV42" i="204"/>
  <c r="AU42" i="204"/>
  <c r="AT42" i="204"/>
  <c r="AS42" i="204"/>
  <c r="AR42" i="204"/>
  <c r="AQ42" i="204"/>
  <c r="AP42" i="204"/>
  <c r="AN42" i="204"/>
  <c r="AM42" i="204"/>
  <c r="AL42" i="204"/>
  <c r="AK42" i="204"/>
  <c r="AJ42" i="204"/>
  <c r="AI42" i="204"/>
  <c r="AH42" i="204"/>
  <c r="AG42" i="204"/>
  <c r="AF42" i="204"/>
  <c r="AE42" i="204"/>
  <c r="AD42" i="204"/>
  <c r="AC42" i="204"/>
  <c r="AB42" i="204"/>
  <c r="Z42" i="204"/>
  <c r="Y42" i="204"/>
  <c r="X42" i="204"/>
  <c r="W42" i="204"/>
  <c r="V42" i="204"/>
  <c r="U42" i="204"/>
  <c r="T42" i="204"/>
  <c r="S42" i="204"/>
  <c r="Q42" i="204"/>
  <c r="P42" i="204"/>
  <c r="O42" i="204"/>
  <c r="N42" i="204"/>
  <c r="M42" i="204"/>
  <c r="L42" i="204"/>
  <c r="K42" i="204"/>
  <c r="J42" i="204"/>
  <c r="I42" i="204"/>
  <c r="H42" i="204"/>
  <c r="G42" i="204"/>
  <c r="BF41" i="204"/>
  <c r="BE41" i="204"/>
  <c r="BD41" i="204"/>
  <c r="BC41" i="204"/>
  <c r="BB41" i="204"/>
  <c r="BA41" i="204"/>
  <c r="AZ41" i="204"/>
  <c r="AY41" i="204"/>
  <c r="AX41" i="204"/>
  <c r="AW41" i="204"/>
  <c r="AV41" i="204"/>
  <c r="AU41" i="204"/>
  <c r="AT41" i="204"/>
  <c r="AS41" i="204"/>
  <c r="AR41" i="204"/>
  <c r="AQ41" i="204"/>
  <c r="AP41" i="204"/>
  <c r="AO41" i="204"/>
  <c r="AM41" i="204"/>
  <c r="AL41" i="204"/>
  <c r="AK41" i="204"/>
  <c r="AJ41" i="204"/>
  <c r="AI41" i="204"/>
  <c r="AH41" i="204"/>
  <c r="AG41" i="204"/>
  <c r="AF41" i="204"/>
  <c r="AE41" i="204"/>
  <c r="AD41" i="204"/>
  <c r="AC41" i="204"/>
  <c r="AB41" i="204"/>
  <c r="Z41" i="204"/>
  <c r="Y41" i="204"/>
  <c r="X41" i="204"/>
  <c r="W41" i="204"/>
  <c r="V41" i="204"/>
  <c r="U41" i="204"/>
  <c r="T41" i="204"/>
  <c r="S41" i="204"/>
  <c r="Q41" i="204"/>
  <c r="P41" i="204"/>
  <c r="O41" i="204"/>
  <c r="N41" i="204"/>
  <c r="M41" i="204"/>
  <c r="L41" i="204"/>
  <c r="K41" i="204"/>
  <c r="J41" i="204"/>
  <c r="I41" i="204"/>
  <c r="H41" i="204"/>
  <c r="G41" i="204"/>
  <c r="BF40" i="204"/>
  <c r="BE40" i="204"/>
  <c r="BD40" i="204"/>
  <c r="BC40" i="204"/>
  <c r="BB40" i="204"/>
  <c r="BA40" i="204"/>
  <c r="AZ40" i="204"/>
  <c r="AY40" i="204"/>
  <c r="AX40" i="204"/>
  <c r="AW40" i="204"/>
  <c r="AV40" i="204"/>
  <c r="AU40" i="204"/>
  <c r="AT40" i="204"/>
  <c r="AS40" i="204"/>
  <c r="AR40" i="204"/>
  <c r="AQ40" i="204"/>
  <c r="AP40" i="204"/>
  <c r="AO40" i="204"/>
  <c r="AN40" i="204"/>
  <c r="AL40" i="204"/>
  <c r="AK40" i="204"/>
  <c r="AJ40" i="204"/>
  <c r="AI40" i="204"/>
  <c r="AH40" i="204"/>
  <c r="AG40" i="204"/>
  <c r="AF40" i="204"/>
  <c r="AE40" i="204"/>
  <c r="AD40" i="204"/>
  <c r="AC40" i="204"/>
  <c r="AB40" i="204"/>
  <c r="Z40" i="204"/>
  <c r="Y40" i="204"/>
  <c r="X40" i="204"/>
  <c r="W40" i="204"/>
  <c r="V40" i="204"/>
  <c r="U40" i="204"/>
  <c r="T40" i="204"/>
  <c r="S40" i="204"/>
  <c r="Q40" i="204"/>
  <c r="P40" i="204"/>
  <c r="O40" i="204"/>
  <c r="N40" i="204"/>
  <c r="M40" i="204"/>
  <c r="L40" i="204"/>
  <c r="K40" i="204"/>
  <c r="J40" i="204"/>
  <c r="I40" i="204"/>
  <c r="H40" i="204"/>
  <c r="G40" i="204"/>
  <c r="BF39" i="204"/>
  <c r="BE39" i="204"/>
  <c r="BD39" i="204"/>
  <c r="BC39" i="204"/>
  <c r="BB39" i="204"/>
  <c r="BA39" i="204"/>
  <c r="AZ39" i="204"/>
  <c r="AY39" i="204"/>
  <c r="AX39" i="204"/>
  <c r="AW39" i="204"/>
  <c r="AV39" i="204"/>
  <c r="AU39" i="204"/>
  <c r="AT39" i="204"/>
  <c r="AS39" i="204"/>
  <c r="AR39" i="204"/>
  <c r="AQ39" i="204"/>
  <c r="AP39" i="204"/>
  <c r="AO39" i="204"/>
  <c r="AN39" i="204"/>
  <c r="AM39" i="204"/>
  <c r="AK39" i="204"/>
  <c r="AJ39" i="204"/>
  <c r="AI39" i="204"/>
  <c r="AH39" i="204"/>
  <c r="AG39" i="204"/>
  <c r="AF39" i="204"/>
  <c r="AE39" i="204"/>
  <c r="AD39" i="204"/>
  <c r="AC39" i="204"/>
  <c r="AB39" i="204"/>
  <c r="Z39" i="204"/>
  <c r="Y39" i="204"/>
  <c r="X39" i="204"/>
  <c r="W39" i="204"/>
  <c r="V39" i="204"/>
  <c r="U39" i="204"/>
  <c r="T39" i="204"/>
  <c r="S39" i="204"/>
  <c r="Q39" i="204"/>
  <c r="P39" i="204"/>
  <c r="O39" i="204"/>
  <c r="N39" i="204"/>
  <c r="M39" i="204"/>
  <c r="L39" i="204"/>
  <c r="K39" i="204"/>
  <c r="J39" i="204"/>
  <c r="I39" i="204"/>
  <c r="H39" i="204"/>
  <c r="G39" i="204"/>
  <c r="BF38" i="204"/>
  <c r="BE38" i="204"/>
  <c r="BD38" i="204"/>
  <c r="BC38" i="204"/>
  <c r="BB38" i="204"/>
  <c r="BA38" i="204"/>
  <c r="AZ38" i="204"/>
  <c r="AY38" i="204"/>
  <c r="AX38" i="204"/>
  <c r="AW38" i="204"/>
  <c r="AV38" i="204"/>
  <c r="AU38" i="204"/>
  <c r="AT38" i="204"/>
  <c r="AS38" i="204"/>
  <c r="AR38" i="204"/>
  <c r="AQ38" i="204"/>
  <c r="AP38" i="204"/>
  <c r="AO38" i="204"/>
  <c r="AN38" i="204"/>
  <c r="AM38" i="204"/>
  <c r="AL38" i="204"/>
  <c r="AJ38" i="204"/>
  <c r="AI38" i="204"/>
  <c r="AH38" i="204"/>
  <c r="AG38" i="204"/>
  <c r="AF38" i="204"/>
  <c r="AE38" i="204"/>
  <c r="AD38" i="204"/>
  <c r="AC38" i="204"/>
  <c r="AB38" i="204"/>
  <c r="Z38" i="204"/>
  <c r="Y38" i="204"/>
  <c r="X38" i="204"/>
  <c r="W38" i="204"/>
  <c r="V38" i="204"/>
  <c r="U38" i="204"/>
  <c r="T38" i="204"/>
  <c r="S38" i="204"/>
  <c r="Q38" i="204"/>
  <c r="P38" i="204"/>
  <c r="O38" i="204"/>
  <c r="N38" i="204"/>
  <c r="M38" i="204"/>
  <c r="L38" i="204"/>
  <c r="K38" i="204"/>
  <c r="J38" i="204"/>
  <c r="I38" i="204"/>
  <c r="H38" i="204"/>
  <c r="G38" i="204"/>
  <c r="BF37" i="204"/>
  <c r="BE37" i="204"/>
  <c r="BD37" i="204"/>
  <c r="BC37" i="204"/>
  <c r="BB37" i="204"/>
  <c r="BA37" i="204"/>
  <c r="AZ37" i="204"/>
  <c r="AY37" i="204"/>
  <c r="AX37" i="204"/>
  <c r="AW37" i="204"/>
  <c r="AV37" i="204"/>
  <c r="AU37" i="204"/>
  <c r="AT37" i="204"/>
  <c r="AS37" i="204"/>
  <c r="AR37" i="204"/>
  <c r="AQ37" i="204"/>
  <c r="AP37" i="204"/>
  <c r="AO37" i="204"/>
  <c r="AN37" i="204"/>
  <c r="AM37" i="204"/>
  <c r="AL37" i="204"/>
  <c r="AK37" i="204"/>
  <c r="AI37" i="204"/>
  <c r="AH37" i="204"/>
  <c r="AG37" i="204"/>
  <c r="AF37" i="204"/>
  <c r="AE37" i="204"/>
  <c r="AD37" i="204"/>
  <c r="AC37" i="204"/>
  <c r="AB37" i="204"/>
  <c r="Z37" i="204"/>
  <c r="Y37" i="204"/>
  <c r="X37" i="204"/>
  <c r="W37" i="204"/>
  <c r="V37" i="204"/>
  <c r="U37" i="204"/>
  <c r="T37" i="204"/>
  <c r="S37" i="204"/>
  <c r="Q37" i="204"/>
  <c r="P37" i="204"/>
  <c r="O37" i="204"/>
  <c r="N37" i="204"/>
  <c r="M37" i="204"/>
  <c r="L37" i="204"/>
  <c r="K37" i="204"/>
  <c r="J37" i="204"/>
  <c r="I37" i="204"/>
  <c r="H37" i="204"/>
  <c r="G37" i="204"/>
  <c r="BF36" i="204"/>
  <c r="BE36" i="204"/>
  <c r="BD36" i="204"/>
  <c r="BC36" i="204"/>
  <c r="BB36" i="204"/>
  <c r="BA36" i="204"/>
  <c r="AZ36" i="204"/>
  <c r="AY36" i="204"/>
  <c r="AX36" i="204"/>
  <c r="AW36" i="204"/>
  <c r="AV36" i="204"/>
  <c r="AU36" i="204"/>
  <c r="AT36" i="204"/>
  <c r="AS36" i="204"/>
  <c r="AR36" i="204"/>
  <c r="AQ36" i="204"/>
  <c r="AP36" i="204"/>
  <c r="AO36" i="204"/>
  <c r="AN36" i="204"/>
  <c r="AM36" i="204"/>
  <c r="AL36" i="204"/>
  <c r="AK36" i="204"/>
  <c r="AJ36" i="204"/>
  <c r="AH36" i="204"/>
  <c r="AG36" i="204"/>
  <c r="AF36" i="204"/>
  <c r="AE36" i="204"/>
  <c r="AD36" i="204"/>
  <c r="AC36" i="204"/>
  <c r="AB36" i="204"/>
  <c r="Z36" i="204"/>
  <c r="Y36" i="204"/>
  <c r="X36" i="204"/>
  <c r="W36" i="204"/>
  <c r="V36" i="204"/>
  <c r="U36" i="204"/>
  <c r="T36" i="204"/>
  <c r="S36" i="204"/>
  <c r="Q36" i="204"/>
  <c r="P36" i="204"/>
  <c r="O36" i="204"/>
  <c r="N36" i="204"/>
  <c r="M36" i="204"/>
  <c r="L36" i="204"/>
  <c r="K36" i="204"/>
  <c r="J36" i="204"/>
  <c r="I36" i="204"/>
  <c r="H36" i="204"/>
  <c r="G36" i="204"/>
  <c r="BF35" i="204"/>
  <c r="BE35" i="204"/>
  <c r="BD35" i="204"/>
  <c r="BC35" i="204"/>
  <c r="BB35" i="204"/>
  <c r="BA35" i="204"/>
  <c r="AZ35" i="204"/>
  <c r="AY35" i="204"/>
  <c r="AX35" i="204"/>
  <c r="AW35" i="204"/>
  <c r="AV35" i="204"/>
  <c r="AU35" i="204"/>
  <c r="AT35" i="204"/>
  <c r="AS35" i="204"/>
  <c r="AR35" i="204"/>
  <c r="AQ35" i="204"/>
  <c r="AP35" i="204"/>
  <c r="AO35" i="204"/>
  <c r="AN35" i="204"/>
  <c r="AM35" i="204"/>
  <c r="AL35" i="204"/>
  <c r="AK35" i="204"/>
  <c r="AJ35" i="204"/>
  <c r="AI35" i="204"/>
  <c r="AG35" i="204"/>
  <c r="AF35" i="204"/>
  <c r="AE35" i="204"/>
  <c r="AD35" i="204"/>
  <c r="AC35" i="204"/>
  <c r="AB35" i="204"/>
  <c r="Z35" i="204"/>
  <c r="Y35" i="204"/>
  <c r="X35" i="204"/>
  <c r="W35" i="204"/>
  <c r="V35" i="204"/>
  <c r="U35" i="204"/>
  <c r="T35" i="204"/>
  <c r="S35" i="204"/>
  <c r="Q35" i="204"/>
  <c r="P35" i="204"/>
  <c r="O35" i="204"/>
  <c r="N35" i="204"/>
  <c r="M35" i="204"/>
  <c r="L35" i="204"/>
  <c r="K35" i="204"/>
  <c r="J35" i="204"/>
  <c r="I35" i="204"/>
  <c r="H35" i="204"/>
  <c r="G35" i="204"/>
  <c r="BF34" i="204"/>
  <c r="BE34" i="204"/>
  <c r="BD34" i="204"/>
  <c r="BC34" i="204"/>
  <c r="BB34" i="204"/>
  <c r="BA34" i="204"/>
  <c r="AZ34" i="204"/>
  <c r="AY34" i="204"/>
  <c r="AX34" i="204"/>
  <c r="AW34" i="204"/>
  <c r="AV34" i="204"/>
  <c r="AU34" i="204"/>
  <c r="AT34" i="204"/>
  <c r="AS34" i="204"/>
  <c r="AR34" i="204"/>
  <c r="AQ34" i="204"/>
  <c r="AP34" i="204"/>
  <c r="AO34" i="204"/>
  <c r="AN34" i="204"/>
  <c r="AM34" i="204"/>
  <c r="AL34" i="204"/>
  <c r="AK34" i="204"/>
  <c r="AJ34" i="204"/>
  <c r="AI34" i="204"/>
  <c r="AH34" i="204"/>
  <c r="AF34" i="204"/>
  <c r="AE34" i="204"/>
  <c r="AD34" i="204"/>
  <c r="AC34" i="204"/>
  <c r="AB34" i="204"/>
  <c r="Z34" i="204"/>
  <c r="Y34" i="204"/>
  <c r="X34" i="204"/>
  <c r="W34" i="204"/>
  <c r="V34" i="204"/>
  <c r="U34" i="204"/>
  <c r="T34" i="204"/>
  <c r="S34" i="204"/>
  <c r="Q34" i="204"/>
  <c r="P34" i="204"/>
  <c r="O34" i="204"/>
  <c r="N34" i="204"/>
  <c r="M34" i="204"/>
  <c r="L34" i="204"/>
  <c r="K34" i="204"/>
  <c r="J34" i="204"/>
  <c r="I34" i="204"/>
  <c r="H34" i="204"/>
  <c r="G34" i="204"/>
  <c r="BF33" i="204"/>
  <c r="BE33" i="204"/>
  <c r="BD33" i="204"/>
  <c r="BC33" i="204"/>
  <c r="BB33" i="204"/>
  <c r="BA33" i="204"/>
  <c r="AZ33" i="204"/>
  <c r="AY33" i="204"/>
  <c r="AX33" i="204"/>
  <c r="AW33" i="204"/>
  <c r="AV33" i="204"/>
  <c r="AU33" i="204"/>
  <c r="AT33" i="204"/>
  <c r="AS33" i="204"/>
  <c r="AR33" i="204"/>
  <c r="AQ33" i="204"/>
  <c r="AP33" i="204"/>
  <c r="AO33" i="204"/>
  <c r="AN33" i="204"/>
  <c r="AM33" i="204"/>
  <c r="AL33" i="204"/>
  <c r="AK33" i="204"/>
  <c r="AJ33" i="204"/>
  <c r="AI33" i="204"/>
  <c r="AH33" i="204"/>
  <c r="AG33" i="204"/>
  <c r="AE33" i="204"/>
  <c r="AD33" i="204"/>
  <c r="AC33" i="204"/>
  <c r="AB33" i="204"/>
  <c r="Z33" i="204"/>
  <c r="Y33" i="204"/>
  <c r="X33" i="204"/>
  <c r="W33" i="204"/>
  <c r="V33" i="204"/>
  <c r="U33" i="204"/>
  <c r="T33" i="204"/>
  <c r="S33" i="204"/>
  <c r="Q33" i="204"/>
  <c r="P33" i="204"/>
  <c r="O33" i="204"/>
  <c r="N33" i="204"/>
  <c r="M33" i="204"/>
  <c r="L33" i="204"/>
  <c r="K33" i="204"/>
  <c r="J33" i="204"/>
  <c r="I33" i="204"/>
  <c r="H33" i="204"/>
  <c r="G33" i="204"/>
  <c r="BF32" i="204"/>
  <c r="BE32" i="204"/>
  <c r="BD32" i="204"/>
  <c r="BC32" i="204"/>
  <c r="BB32" i="204"/>
  <c r="BA32" i="204"/>
  <c r="AZ32" i="204"/>
  <c r="AY32" i="204"/>
  <c r="AX32" i="204"/>
  <c r="AW32" i="204"/>
  <c r="AV32" i="204"/>
  <c r="AU32" i="204"/>
  <c r="AT32" i="204"/>
  <c r="AS32" i="204"/>
  <c r="AR32" i="204"/>
  <c r="AQ32" i="204"/>
  <c r="AP32" i="204"/>
  <c r="AO32" i="204"/>
  <c r="AN32" i="204"/>
  <c r="AM32" i="204"/>
  <c r="AL32" i="204"/>
  <c r="AK32" i="204"/>
  <c r="AJ32" i="204"/>
  <c r="AI32" i="204"/>
  <c r="AH32" i="204"/>
  <c r="AG32" i="204"/>
  <c r="AF32" i="204"/>
  <c r="AD32" i="204"/>
  <c r="AC32" i="204"/>
  <c r="AB32" i="204"/>
  <c r="Z32" i="204"/>
  <c r="Y32" i="204"/>
  <c r="X32" i="204"/>
  <c r="W32" i="204"/>
  <c r="V32" i="204"/>
  <c r="U32" i="204"/>
  <c r="T32" i="204"/>
  <c r="S32" i="204"/>
  <c r="Q32" i="204"/>
  <c r="P32" i="204"/>
  <c r="O32" i="204"/>
  <c r="N32" i="204"/>
  <c r="M32" i="204"/>
  <c r="L32" i="204"/>
  <c r="K32" i="204"/>
  <c r="J32" i="204"/>
  <c r="I32" i="204"/>
  <c r="H32" i="204"/>
  <c r="G32" i="204"/>
  <c r="BF31" i="204"/>
  <c r="BE31" i="204"/>
  <c r="BD31" i="204"/>
  <c r="BC31" i="204"/>
  <c r="BB31" i="204"/>
  <c r="BA31" i="204"/>
  <c r="AZ31" i="204"/>
  <c r="AY31" i="204"/>
  <c r="AX31" i="204"/>
  <c r="AW31" i="204"/>
  <c r="AV31" i="204"/>
  <c r="AU31" i="204"/>
  <c r="AT31" i="204"/>
  <c r="AS31" i="204"/>
  <c r="AR31" i="204"/>
  <c r="AQ31" i="204"/>
  <c r="AP31" i="204"/>
  <c r="AO31" i="204"/>
  <c r="AN31" i="204"/>
  <c r="AM31" i="204"/>
  <c r="AL31" i="204"/>
  <c r="AK31" i="204"/>
  <c r="AJ31" i="204"/>
  <c r="AI31" i="204"/>
  <c r="AH31" i="204"/>
  <c r="AG31" i="204"/>
  <c r="AF31" i="204"/>
  <c r="AE31" i="204"/>
  <c r="AC31" i="204"/>
  <c r="AB31" i="204"/>
  <c r="Z31" i="204"/>
  <c r="Y31" i="204"/>
  <c r="X31" i="204"/>
  <c r="W31" i="204"/>
  <c r="V31" i="204"/>
  <c r="U31" i="204"/>
  <c r="T31" i="204"/>
  <c r="S31" i="204"/>
  <c r="Q31" i="204"/>
  <c r="P31" i="204"/>
  <c r="O31" i="204"/>
  <c r="N31" i="204"/>
  <c r="M31" i="204"/>
  <c r="L31" i="204"/>
  <c r="K31" i="204"/>
  <c r="J31" i="204"/>
  <c r="I31" i="204"/>
  <c r="H31" i="204"/>
  <c r="G31" i="204"/>
  <c r="BF30" i="204"/>
  <c r="BE30" i="204"/>
  <c r="BD30" i="204"/>
  <c r="BC30" i="204"/>
  <c r="BB30" i="204"/>
  <c r="BA30" i="204"/>
  <c r="AZ30" i="204"/>
  <c r="AY30" i="204"/>
  <c r="AX30" i="204"/>
  <c r="AW30" i="204"/>
  <c r="AV30" i="204"/>
  <c r="AU30" i="204"/>
  <c r="AT30" i="204"/>
  <c r="AS30" i="204"/>
  <c r="AR30" i="204"/>
  <c r="AQ30" i="204"/>
  <c r="AP30" i="204"/>
  <c r="AO30" i="204"/>
  <c r="AN30" i="204"/>
  <c r="AM30" i="204"/>
  <c r="AL30" i="204"/>
  <c r="AK30" i="204"/>
  <c r="AJ30" i="204"/>
  <c r="AI30" i="204"/>
  <c r="AH30" i="204"/>
  <c r="AG30" i="204"/>
  <c r="AF30" i="204"/>
  <c r="AE30" i="204"/>
  <c r="AD30" i="204"/>
  <c r="AB30" i="204"/>
  <c r="Z30" i="204"/>
  <c r="Y30" i="204"/>
  <c r="X30" i="204"/>
  <c r="W30" i="204"/>
  <c r="V30" i="204"/>
  <c r="U30" i="204"/>
  <c r="T30" i="204"/>
  <c r="S30" i="204"/>
  <c r="Q30" i="204"/>
  <c r="P30" i="204"/>
  <c r="O30" i="204"/>
  <c r="N30" i="204"/>
  <c r="M30" i="204"/>
  <c r="L30" i="204"/>
  <c r="K30" i="204"/>
  <c r="J30" i="204"/>
  <c r="I30" i="204"/>
  <c r="H30" i="204"/>
  <c r="G30" i="204"/>
  <c r="BF29" i="204"/>
  <c r="BE29" i="204"/>
  <c r="BD29" i="204"/>
  <c r="BC29" i="204"/>
  <c r="BB29" i="204"/>
  <c r="BA29" i="204"/>
  <c r="AZ29" i="204"/>
  <c r="AY29" i="204"/>
  <c r="AX29" i="204"/>
  <c r="AW29" i="204"/>
  <c r="AV29" i="204"/>
  <c r="AU29" i="204"/>
  <c r="AT29" i="204"/>
  <c r="AS29" i="204"/>
  <c r="AR29" i="204"/>
  <c r="AQ29" i="204"/>
  <c r="AP29" i="204"/>
  <c r="AO29" i="204"/>
  <c r="AN29" i="204"/>
  <c r="AM29" i="204"/>
  <c r="AL29" i="204"/>
  <c r="AK29" i="204"/>
  <c r="AJ29" i="204"/>
  <c r="AI29" i="204"/>
  <c r="AH29" i="204"/>
  <c r="AG29" i="204"/>
  <c r="AF29" i="204"/>
  <c r="AE29" i="204"/>
  <c r="AD29" i="204"/>
  <c r="AC29" i="204"/>
  <c r="Z29" i="204"/>
  <c r="Y29" i="204"/>
  <c r="X29" i="204"/>
  <c r="W29" i="204"/>
  <c r="V29" i="204"/>
  <c r="U29" i="204"/>
  <c r="T29" i="204"/>
  <c r="S29" i="204"/>
  <c r="Q29" i="204"/>
  <c r="P29" i="204"/>
  <c r="O29" i="204"/>
  <c r="N29" i="204"/>
  <c r="M29" i="204"/>
  <c r="L29" i="204"/>
  <c r="K29" i="204"/>
  <c r="J29" i="204"/>
  <c r="I29" i="204"/>
  <c r="H29" i="204"/>
  <c r="G29" i="204"/>
  <c r="BF27" i="204"/>
  <c r="BE27" i="204"/>
  <c r="BD27" i="204"/>
  <c r="BC27" i="204"/>
  <c r="BB27" i="204"/>
  <c r="BA27" i="204"/>
  <c r="AZ27" i="204"/>
  <c r="AY27" i="204"/>
  <c r="AX27" i="204"/>
  <c r="AW27" i="204"/>
  <c r="AV27" i="204"/>
  <c r="AU27" i="204"/>
  <c r="AT27" i="204"/>
  <c r="AS27" i="204"/>
  <c r="AR27" i="204"/>
  <c r="AQ27" i="204"/>
  <c r="AP27" i="204"/>
  <c r="AO27" i="204"/>
  <c r="AN27" i="204"/>
  <c r="AM27" i="204"/>
  <c r="AL27" i="204"/>
  <c r="AK27" i="204"/>
  <c r="AJ27" i="204"/>
  <c r="AI27" i="204"/>
  <c r="AH27" i="204"/>
  <c r="AG27" i="204"/>
  <c r="AF27" i="204"/>
  <c r="AE27" i="204"/>
  <c r="AD27" i="204"/>
  <c r="AC27" i="204"/>
  <c r="AB27" i="204"/>
  <c r="Y27" i="204"/>
  <c r="X27" i="204"/>
  <c r="W27" i="204"/>
  <c r="V27" i="204"/>
  <c r="U27" i="204"/>
  <c r="T27" i="204"/>
  <c r="S27" i="204"/>
  <c r="Q27" i="204"/>
  <c r="P27" i="204"/>
  <c r="O27" i="204"/>
  <c r="N27" i="204"/>
  <c r="M27" i="204"/>
  <c r="L27" i="204"/>
  <c r="K27" i="204"/>
  <c r="J27" i="204"/>
  <c r="I27" i="204"/>
  <c r="H27" i="204"/>
  <c r="G27" i="204"/>
  <c r="BF26" i="204"/>
  <c r="BE26" i="204"/>
  <c r="BD26" i="204"/>
  <c r="BC26" i="204"/>
  <c r="BB26" i="204"/>
  <c r="BA26" i="204"/>
  <c r="AZ26" i="204"/>
  <c r="AY26" i="204"/>
  <c r="AX26" i="204"/>
  <c r="AW26" i="204"/>
  <c r="AV26" i="204"/>
  <c r="AU26" i="204"/>
  <c r="AT26" i="204"/>
  <c r="AS26" i="204"/>
  <c r="AR26" i="204"/>
  <c r="AQ26" i="204"/>
  <c r="AP26" i="204"/>
  <c r="AO26" i="204"/>
  <c r="AN26" i="204"/>
  <c r="AM26" i="204"/>
  <c r="AL26" i="204"/>
  <c r="AK26" i="204"/>
  <c r="AJ26" i="204"/>
  <c r="AI26" i="204"/>
  <c r="AH26" i="204"/>
  <c r="AG26" i="204"/>
  <c r="AF26" i="204"/>
  <c r="AE26" i="204"/>
  <c r="AD26" i="204"/>
  <c r="AC26" i="204"/>
  <c r="AB26" i="204"/>
  <c r="Z26" i="204"/>
  <c r="X26" i="204"/>
  <c r="W26" i="204"/>
  <c r="V26" i="204"/>
  <c r="U26" i="204"/>
  <c r="T26" i="204"/>
  <c r="S26" i="204"/>
  <c r="Q26" i="204"/>
  <c r="P26" i="204"/>
  <c r="O26" i="204"/>
  <c r="N26" i="204"/>
  <c r="M26" i="204"/>
  <c r="L26" i="204"/>
  <c r="K26" i="204"/>
  <c r="J26" i="204"/>
  <c r="I26" i="204"/>
  <c r="H26" i="204"/>
  <c r="G26" i="204"/>
  <c r="BF25" i="204"/>
  <c r="BE25" i="204"/>
  <c r="BD25" i="204"/>
  <c r="BC25" i="204"/>
  <c r="BB25" i="204"/>
  <c r="BA25" i="204"/>
  <c r="AZ25" i="204"/>
  <c r="AY25" i="204"/>
  <c r="AX25" i="204"/>
  <c r="AW25" i="204"/>
  <c r="AV25" i="204"/>
  <c r="AU25" i="204"/>
  <c r="AT25" i="204"/>
  <c r="AS25" i="204"/>
  <c r="AR25" i="204"/>
  <c r="AQ25" i="204"/>
  <c r="AP25" i="204"/>
  <c r="AO25" i="204"/>
  <c r="AN25" i="204"/>
  <c r="AM25" i="204"/>
  <c r="AL25" i="204"/>
  <c r="AK25" i="204"/>
  <c r="AJ25" i="204"/>
  <c r="AI25" i="204"/>
  <c r="AH25" i="204"/>
  <c r="AG25" i="204"/>
  <c r="AF25" i="204"/>
  <c r="AE25" i="204"/>
  <c r="AD25" i="204"/>
  <c r="AC25" i="204"/>
  <c r="AB25" i="204"/>
  <c r="Z25" i="204"/>
  <c r="Y25" i="204"/>
  <c r="W25" i="204"/>
  <c r="V25" i="204"/>
  <c r="U25" i="204"/>
  <c r="T25" i="204"/>
  <c r="S25" i="204"/>
  <c r="Q25" i="204"/>
  <c r="P25" i="204"/>
  <c r="O25" i="204"/>
  <c r="N25" i="204"/>
  <c r="M25" i="204"/>
  <c r="L25" i="204"/>
  <c r="K25" i="204"/>
  <c r="J25" i="204"/>
  <c r="I25" i="204"/>
  <c r="H25" i="204"/>
  <c r="G25" i="204"/>
  <c r="BF24" i="204"/>
  <c r="BE24" i="204"/>
  <c r="BD24" i="204"/>
  <c r="BC24" i="204"/>
  <c r="BB24" i="204"/>
  <c r="BA24" i="204"/>
  <c r="AZ24" i="204"/>
  <c r="AY24" i="204"/>
  <c r="AX24" i="204"/>
  <c r="AW24" i="204"/>
  <c r="AV24" i="204"/>
  <c r="AU24" i="204"/>
  <c r="AT24" i="204"/>
  <c r="AS24" i="204"/>
  <c r="AR24" i="204"/>
  <c r="AQ24" i="204"/>
  <c r="AP24" i="204"/>
  <c r="AO24" i="204"/>
  <c r="AN24" i="204"/>
  <c r="AM24" i="204"/>
  <c r="AL24" i="204"/>
  <c r="AK24" i="204"/>
  <c r="AJ24" i="204"/>
  <c r="AI24" i="204"/>
  <c r="AH24" i="204"/>
  <c r="AG24" i="204"/>
  <c r="AF24" i="204"/>
  <c r="AE24" i="204"/>
  <c r="AD24" i="204"/>
  <c r="AC24" i="204"/>
  <c r="AB24" i="204"/>
  <c r="Z24" i="204"/>
  <c r="Y24" i="204"/>
  <c r="X24" i="204"/>
  <c r="V24" i="204"/>
  <c r="U24" i="204"/>
  <c r="T24" i="204"/>
  <c r="S24" i="204"/>
  <c r="Q24" i="204"/>
  <c r="P24" i="204"/>
  <c r="O24" i="204"/>
  <c r="N24" i="204"/>
  <c r="M24" i="204"/>
  <c r="L24" i="204"/>
  <c r="K24" i="204"/>
  <c r="J24" i="204"/>
  <c r="I24" i="204"/>
  <c r="H24" i="204"/>
  <c r="G24" i="204"/>
  <c r="BF23" i="204"/>
  <c r="BE23" i="204"/>
  <c r="BD23" i="204"/>
  <c r="BC23" i="204"/>
  <c r="BB23" i="204"/>
  <c r="BA23" i="204"/>
  <c r="AZ23" i="204"/>
  <c r="AY23" i="204"/>
  <c r="AX23" i="204"/>
  <c r="AW23" i="204"/>
  <c r="AV23" i="204"/>
  <c r="AU23" i="204"/>
  <c r="AT23" i="204"/>
  <c r="AS23" i="204"/>
  <c r="AR23" i="204"/>
  <c r="AQ23" i="204"/>
  <c r="AP23" i="204"/>
  <c r="AO23" i="204"/>
  <c r="AN23" i="204"/>
  <c r="AM23" i="204"/>
  <c r="AL23" i="204"/>
  <c r="AK23" i="204"/>
  <c r="AJ23" i="204"/>
  <c r="AI23" i="204"/>
  <c r="AH23" i="204"/>
  <c r="AG23" i="204"/>
  <c r="AF23" i="204"/>
  <c r="AE23" i="204"/>
  <c r="AD23" i="204"/>
  <c r="AC23" i="204"/>
  <c r="AB23" i="204"/>
  <c r="Z23" i="204"/>
  <c r="Y23" i="204"/>
  <c r="X23" i="204"/>
  <c r="W23" i="204"/>
  <c r="U23" i="204"/>
  <c r="T23" i="204"/>
  <c r="S23" i="204"/>
  <c r="Q23" i="204"/>
  <c r="P23" i="204"/>
  <c r="O23" i="204"/>
  <c r="N23" i="204"/>
  <c r="M23" i="204"/>
  <c r="L23" i="204"/>
  <c r="K23" i="204"/>
  <c r="J23" i="204"/>
  <c r="I23" i="204"/>
  <c r="H23" i="204"/>
  <c r="G23" i="204"/>
  <c r="BF22" i="204"/>
  <c r="BE22" i="204"/>
  <c r="BD22" i="204"/>
  <c r="BC22" i="204"/>
  <c r="BB22" i="204"/>
  <c r="BA22" i="204"/>
  <c r="AZ22" i="204"/>
  <c r="AY22" i="204"/>
  <c r="AX22" i="204"/>
  <c r="AW22" i="204"/>
  <c r="AV22" i="204"/>
  <c r="AU22" i="204"/>
  <c r="AT22" i="204"/>
  <c r="AS22" i="204"/>
  <c r="AR22" i="204"/>
  <c r="AQ22" i="204"/>
  <c r="AP22" i="204"/>
  <c r="AO22" i="204"/>
  <c r="AN22" i="204"/>
  <c r="AM22" i="204"/>
  <c r="AL22" i="204"/>
  <c r="AK22" i="204"/>
  <c r="AJ22" i="204"/>
  <c r="AI22" i="204"/>
  <c r="AH22" i="204"/>
  <c r="AG22" i="204"/>
  <c r="AF22" i="204"/>
  <c r="AE22" i="204"/>
  <c r="AD22" i="204"/>
  <c r="AC22" i="204"/>
  <c r="AB22" i="204"/>
  <c r="Z22" i="204"/>
  <c r="Y22" i="204"/>
  <c r="X22" i="204"/>
  <c r="W22" i="204"/>
  <c r="V22" i="204"/>
  <c r="T22" i="204"/>
  <c r="S22" i="204"/>
  <c r="Q22" i="204"/>
  <c r="P22" i="204"/>
  <c r="O22" i="204"/>
  <c r="N22" i="204"/>
  <c r="M22" i="204"/>
  <c r="L22" i="204"/>
  <c r="K22" i="204"/>
  <c r="J22" i="204"/>
  <c r="I22" i="204"/>
  <c r="H22" i="204"/>
  <c r="G22" i="204"/>
  <c r="BF21" i="204"/>
  <c r="BE21" i="204"/>
  <c r="BD21" i="204"/>
  <c r="BC21" i="204"/>
  <c r="BB21" i="204"/>
  <c r="BA21" i="204"/>
  <c r="AZ21" i="204"/>
  <c r="AY21" i="204"/>
  <c r="AX21" i="204"/>
  <c r="AW21" i="204"/>
  <c r="AV21" i="204"/>
  <c r="AU21" i="204"/>
  <c r="AT21" i="204"/>
  <c r="AS21" i="204"/>
  <c r="AR21" i="204"/>
  <c r="AQ21" i="204"/>
  <c r="AP21" i="204"/>
  <c r="AO21" i="204"/>
  <c r="AN21" i="204"/>
  <c r="AM21" i="204"/>
  <c r="AL21" i="204"/>
  <c r="AK21" i="204"/>
  <c r="AJ21" i="204"/>
  <c r="AI21" i="204"/>
  <c r="AH21" i="204"/>
  <c r="AG21" i="204"/>
  <c r="AF21" i="204"/>
  <c r="AE21" i="204"/>
  <c r="AD21" i="204"/>
  <c r="AC21" i="204"/>
  <c r="AB21" i="204"/>
  <c r="Z21" i="204"/>
  <c r="Y21" i="204"/>
  <c r="X21" i="204"/>
  <c r="W21" i="204"/>
  <c r="V21" i="204"/>
  <c r="U21" i="204"/>
  <c r="S21" i="204"/>
  <c r="Q21" i="204"/>
  <c r="P21" i="204"/>
  <c r="O21" i="204"/>
  <c r="N21" i="204"/>
  <c r="M21" i="204"/>
  <c r="L21" i="204"/>
  <c r="K21" i="204"/>
  <c r="J21" i="204"/>
  <c r="I21" i="204"/>
  <c r="H21" i="204"/>
  <c r="G21" i="204"/>
  <c r="BF20" i="204"/>
  <c r="BE20" i="204"/>
  <c r="BD20" i="204"/>
  <c r="BC20" i="204"/>
  <c r="BB20" i="204"/>
  <c r="BA20" i="204"/>
  <c r="AZ20" i="204"/>
  <c r="AY20" i="204"/>
  <c r="AX20" i="204"/>
  <c r="AW20" i="204"/>
  <c r="AV20" i="204"/>
  <c r="AU20" i="204"/>
  <c r="AT20" i="204"/>
  <c r="AS20" i="204"/>
  <c r="AR20" i="204"/>
  <c r="AQ20" i="204"/>
  <c r="AP20" i="204"/>
  <c r="AO20" i="204"/>
  <c r="AN20" i="204"/>
  <c r="AM20" i="204"/>
  <c r="AL20" i="204"/>
  <c r="AK20" i="204"/>
  <c r="AJ20" i="204"/>
  <c r="AI20" i="204"/>
  <c r="AH20" i="204"/>
  <c r="AG20" i="204"/>
  <c r="AF20" i="204"/>
  <c r="AE20" i="204"/>
  <c r="AD20" i="204"/>
  <c r="AC20" i="204"/>
  <c r="AB20" i="204"/>
  <c r="Z20" i="204"/>
  <c r="Y20" i="204"/>
  <c r="X20" i="204"/>
  <c r="W20" i="204"/>
  <c r="V20" i="204"/>
  <c r="U20" i="204"/>
  <c r="T20" i="204"/>
  <c r="Q20" i="204"/>
  <c r="P20" i="204"/>
  <c r="O20" i="204"/>
  <c r="N20" i="204"/>
  <c r="M20" i="204"/>
  <c r="L20" i="204"/>
  <c r="K20" i="204"/>
  <c r="J20" i="204"/>
  <c r="I20" i="204"/>
  <c r="H20" i="204"/>
  <c r="G20" i="204"/>
  <c r="BF18" i="204"/>
  <c r="BE18" i="204"/>
  <c r="BD18" i="204"/>
  <c r="BC18" i="204"/>
  <c r="BB18" i="204"/>
  <c r="BA18" i="204"/>
  <c r="AZ18" i="204"/>
  <c r="AY18" i="204"/>
  <c r="AX18" i="204"/>
  <c r="AW18" i="204"/>
  <c r="AV18" i="204"/>
  <c r="AU18" i="204"/>
  <c r="AT18" i="204"/>
  <c r="AS18" i="204"/>
  <c r="AR18" i="204"/>
  <c r="AQ18" i="204"/>
  <c r="AP18" i="204"/>
  <c r="AO18" i="204"/>
  <c r="AN18" i="204"/>
  <c r="AM18" i="204"/>
  <c r="AL18" i="204"/>
  <c r="AK18" i="204"/>
  <c r="AJ18" i="204"/>
  <c r="AI18" i="204"/>
  <c r="AH18" i="204"/>
  <c r="AG18" i="204"/>
  <c r="AF18" i="204"/>
  <c r="AE18" i="204"/>
  <c r="AD18" i="204"/>
  <c r="AC18" i="204"/>
  <c r="AB18" i="204"/>
  <c r="Z18" i="204"/>
  <c r="Y18" i="204"/>
  <c r="X18" i="204"/>
  <c r="W18" i="204"/>
  <c r="V18" i="204"/>
  <c r="U18" i="204"/>
  <c r="T18" i="204"/>
  <c r="S18" i="204"/>
  <c r="P18" i="204"/>
  <c r="O18" i="204"/>
  <c r="N18" i="204"/>
  <c r="M18" i="204"/>
  <c r="L18" i="204"/>
  <c r="K18" i="204"/>
  <c r="J18" i="204"/>
  <c r="I18" i="204"/>
  <c r="H18" i="204"/>
  <c r="G18" i="204"/>
  <c r="BF17" i="204"/>
  <c r="BE17" i="204"/>
  <c r="BD17" i="204"/>
  <c r="BC17" i="204"/>
  <c r="BB17" i="204"/>
  <c r="BA17" i="204"/>
  <c r="AZ17" i="204"/>
  <c r="AY17" i="204"/>
  <c r="AX17" i="204"/>
  <c r="AW17" i="204"/>
  <c r="AV17" i="204"/>
  <c r="AU17" i="204"/>
  <c r="AT17" i="204"/>
  <c r="AS17" i="204"/>
  <c r="AR17" i="204"/>
  <c r="AQ17" i="204"/>
  <c r="AP17" i="204"/>
  <c r="AO17" i="204"/>
  <c r="AN17" i="204"/>
  <c r="AM17" i="204"/>
  <c r="AL17" i="204"/>
  <c r="AK17" i="204"/>
  <c r="AJ17" i="204"/>
  <c r="AI17" i="204"/>
  <c r="AH17" i="204"/>
  <c r="AG17" i="204"/>
  <c r="AF17" i="204"/>
  <c r="AE17" i="204"/>
  <c r="AD17" i="204"/>
  <c r="AC17" i="204"/>
  <c r="AB17" i="204"/>
  <c r="Z17" i="204"/>
  <c r="Y17" i="204"/>
  <c r="X17" i="204"/>
  <c r="W17" i="204"/>
  <c r="V17" i="204"/>
  <c r="U17" i="204"/>
  <c r="T17" i="204"/>
  <c r="S17" i="204"/>
  <c r="Q17" i="204"/>
  <c r="O17" i="204"/>
  <c r="N17" i="204"/>
  <c r="M17" i="204"/>
  <c r="L17" i="204"/>
  <c r="K17" i="204"/>
  <c r="J17" i="204"/>
  <c r="I17" i="204"/>
  <c r="H17" i="204"/>
  <c r="G17" i="204"/>
  <c r="BF16" i="204"/>
  <c r="BE16" i="204"/>
  <c r="BD16" i="204"/>
  <c r="BC16" i="204"/>
  <c r="BB16" i="204"/>
  <c r="BA16" i="204"/>
  <c r="AZ16" i="204"/>
  <c r="AY16" i="204"/>
  <c r="AX16" i="204"/>
  <c r="AW16" i="204"/>
  <c r="AV16" i="204"/>
  <c r="AU16" i="204"/>
  <c r="AT16" i="204"/>
  <c r="AS16" i="204"/>
  <c r="AR16" i="204"/>
  <c r="AQ16" i="204"/>
  <c r="AP16" i="204"/>
  <c r="AO16" i="204"/>
  <c r="AN16" i="204"/>
  <c r="AM16" i="204"/>
  <c r="AL16" i="204"/>
  <c r="AK16" i="204"/>
  <c r="AJ16" i="204"/>
  <c r="AI16" i="204"/>
  <c r="AH16" i="204"/>
  <c r="AG16" i="204"/>
  <c r="AF16" i="204"/>
  <c r="AE16" i="204"/>
  <c r="AD16" i="204"/>
  <c r="AC16" i="204"/>
  <c r="AB16" i="204"/>
  <c r="Z16" i="204"/>
  <c r="Y16" i="204"/>
  <c r="X16" i="204"/>
  <c r="W16" i="204"/>
  <c r="V16" i="204"/>
  <c r="U16" i="204"/>
  <c r="T16" i="204"/>
  <c r="S16" i="204"/>
  <c r="Q16" i="204"/>
  <c r="P16" i="204"/>
  <c r="N16" i="204"/>
  <c r="M16" i="204"/>
  <c r="L16" i="204"/>
  <c r="K16" i="204"/>
  <c r="J16" i="204"/>
  <c r="I16" i="204"/>
  <c r="H16" i="204"/>
  <c r="G16" i="204"/>
  <c r="BF15" i="204"/>
  <c r="BE15" i="204"/>
  <c r="BD15" i="204"/>
  <c r="BC15" i="204"/>
  <c r="BB15" i="204"/>
  <c r="BA15" i="204"/>
  <c r="AZ15" i="204"/>
  <c r="AY15" i="204"/>
  <c r="AX15" i="204"/>
  <c r="AW15" i="204"/>
  <c r="AV15" i="204"/>
  <c r="AU15" i="204"/>
  <c r="AT15" i="204"/>
  <c r="AS15" i="204"/>
  <c r="AR15" i="204"/>
  <c r="AQ15" i="204"/>
  <c r="AP15" i="204"/>
  <c r="AO15" i="204"/>
  <c r="AN15" i="204"/>
  <c r="AM15" i="204"/>
  <c r="AL15" i="204"/>
  <c r="AK15" i="204"/>
  <c r="AJ15" i="204"/>
  <c r="AI15" i="204"/>
  <c r="AH15" i="204"/>
  <c r="AG15" i="204"/>
  <c r="AF15" i="204"/>
  <c r="AE15" i="204"/>
  <c r="AD15" i="204"/>
  <c r="AC15" i="204"/>
  <c r="AB15" i="204"/>
  <c r="Z15" i="204"/>
  <c r="Y15" i="204"/>
  <c r="X15" i="204"/>
  <c r="W15" i="204"/>
  <c r="V15" i="204"/>
  <c r="U15" i="204"/>
  <c r="T15" i="204"/>
  <c r="S15" i="204"/>
  <c r="Q15" i="204"/>
  <c r="P15" i="204"/>
  <c r="O15" i="204"/>
  <c r="M15" i="204"/>
  <c r="L15" i="204"/>
  <c r="K15" i="204"/>
  <c r="J15" i="204"/>
  <c r="I15" i="204"/>
  <c r="H15" i="204"/>
  <c r="G15" i="204"/>
  <c r="BF14" i="204"/>
  <c r="BE14" i="204"/>
  <c r="BD14" i="204"/>
  <c r="BC14" i="204"/>
  <c r="BB14" i="204"/>
  <c r="BA14" i="204"/>
  <c r="AZ14" i="204"/>
  <c r="AY14" i="204"/>
  <c r="AX14" i="204"/>
  <c r="AW14" i="204"/>
  <c r="AV14" i="204"/>
  <c r="AU14" i="204"/>
  <c r="AT14" i="204"/>
  <c r="AS14" i="204"/>
  <c r="AR14" i="204"/>
  <c r="AQ14" i="204"/>
  <c r="AP14" i="204"/>
  <c r="AO14" i="204"/>
  <c r="AN14" i="204"/>
  <c r="AM14" i="204"/>
  <c r="AL14" i="204"/>
  <c r="AK14" i="204"/>
  <c r="AJ14" i="204"/>
  <c r="AI14" i="204"/>
  <c r="AH14" i="204"/>
  <c r="AG14" i="204"/>
  <c r="AF14" i="204"/>
  <c r="AE14" i="204"/>
  <c r="AD14" i="204"/>
  <c r="AC14" i="204"/>
  <c r="AB14" i="204"/>
  <c r="Z14" i="204"/>
  <c r="Y14" i="204"/>
  <c r="X14" i="204"/>
  <c r="W14" i="204"/>
  <c r="V14" i="204"/>
  <c r="U14" i="204"/>
  <c r="T14" i="204"/>
  <c r="S14" i="204"/>
  <c r="Q14" i="204"/>
  <c r="P14" i="204"/>
  <c r="O14" i="204"/>
  <c r="N14" i="204"/>
  <c r="L14" i="204"/>
  <c r="K14" i="204"/>
  <c r="J14" i="204"/>
  <c r="I14" i="204"/>
  <c r="H14" i="204"/>
  <c r="G14" i="204"/>
  <c r="BF13" i="204"/>
  <c r="BE13" i="204"/>
  <c r="BD13" i="204"/>
  <c r="BC13" i="204"/>
  <c r="BB13" i="204"/>
  <c r="BA13" i="204"/>
  <c r="AZ13" i="204"/>
  <c r="AY13" i="204"/>
  <c r="AX13" i="204"/>
  <c r="AW13" i="204"/>
  <c r="AV13" i="204"/>
  <c r="AU13" i="204"/>
  <c r="AT13" i="204"/>
  <c r="AS13" i="204"/>
  <c r="AR13" i="204"/>
  <c r="AQ13" i="204"/>
  <c r="AP13" i="204"/>
  <c r="AO13" i="204"/>
  <c r="AN13" i="204"/>
  <c r="AM13" i="204"/>
  <c r="AL13" i="204"/>
  <c r="AK13" i="204"/>
  <c r="AJ13" i="204"/>
  <c r="AI13" i="204"/>
  <c r="AH13" i="204"/>
  <c r="AG13" i="204"/>
  <c r="AF13" i="204"/>
  <c r="AE13" i="204"/>
  <c r="AD13" i="204"/>
  <c r="AC13" i="204"/>
  <c r="AB13" i="204"/>
  <c r="Z13" i="204"/>
  <c r="Y13" i="204"/>
  <c r="X13" i="204"/>
  <c r="W13" i="204"/>
  <c r="V13" i="204"/>
  <c r="U13" i="204"/>
  <c r="T13" i="204"/>
  <c r="S13" i="204"/>
  <c r="Q13" i="204"/>
  <c r="P13" i="204"/>
  <c r="O13" i="204"/>
  <c r="N13" i="204"/>
  <c r="M13" i="204"/>
  <c r="K13" i="204"/>
  <c r="J13" i="204"/>
  <c r="I13" i="204"/>
  <c r="H13" i="204"/>
  <c r="G13" i="204"/>
  <c r="BF12" i="204"/>
  <c r="BE12" i="204"/>
  <c r="BD12" i="204"/>
  <c r="BC12" i="204"/>
  <c r="BB12" i="204"/>
  <c r="BA12" i="204"/>
  <c r="AZ12" i="204"/>
  <c r="AY12" i="204"/>
  <c r="AX12" i="204"/>
  <c r="AW12" i="204"/>
  <c r="AV12" i="204"/>
  <c r="AU12" i="204"/>
  <c r="AT12" i="204"/>
  <c r="AS12" i="204"/>
  <c r="AR12" i="204"/>
  <c r="AQ12" i="204"/>
  <c r="AP12" i="204"/>
  <c r="AO12" i="204"/>
  <c r="AN12" i="204"/>
  <c r="AM12" i="204"/>
  <c r="AL12" i="204"/>
  <c r="AK12" i="204"/>
  <c r="AJ12" i="204"/>
  <c r="AI12" i="204"/>
  <c r="AH12" i="204"/>
  <c r="AG12" i="204"/>
  <c r="AF12" i="204"/>
  <c r="AE12" i="204"/>
  <c r="AD12" i="204"/>
  <c r="AC12" i="204"/>
  <c r="AB12" i="204"/>
  <c r="Z12" i="204"/>
  <c r="Y12" i="204"/>
  <c r="X12" i="204"/>
  <c r="W12" i="204"/>
  <c r="V12" i="204"/>
  <c r="U12" i="204"/>
  <c r="T12" i="204"/>
  <c r="S12" i="204"/>
  <c r="Q12" i="204"/>
  <c r="P12" i="204"/>
  <c r="O12" i="204"/>
  <c r="N12" i="204"/>
  <c r="M12" i="204"/>
  <c r="L12" i="204"/>
  <c r="J12" i="204"/>
  <c r="I12" i="204"/>
  <c r="H12" i="204"/>
  <c r="G12" i="204"/>
  <c r="BF11" i="204"/>
  <c r="BE11" i="204"/>
  <c r="BD11" i="204"/>
  <c r="BC11" i="204"/>
  <c r="BB11" i="204"/>
  <c r="BA11" i="204"/>
  <c r="AZ11" i="204"/>
  <c r="AY11" i="204"/>
  <c r="AX11" i="204"/>
  <c r="AW11" i="204"/>
  <c r="AV11" i="204"/>
  <c r="AU11" i="204"/>
  <c r="AT11" i="204"/>
  <c r="AS11" i="204"/>
  <c r="AR11" i="204"/>
  <c r="AQ11" i="204"/>
  <c r="AP11" i="204"/>
  <c r="AO11" i="204"/>
  <c r="AN11" i="204"/>
  <c r="AM11" i="204"/>
  <c r="AL11" i="204"/>
  <c r="AK11" i="204"/>
  <c r="AJ11" i="204"/>
  <c r="AI11" i="204"/>
  <c r="AH11" i="204"/>
  <c r="AG11" i="204"/>
  <c r="AF11" i="204"/>
  <c r="AE11" i="204"/>
  <c r="AD11" i="204"/>
  <c r="AC11" i="204"/>
  <c r="AB11" i="204"/>
  <c r="Z11" i="204"/>
  <c r="Y11" i="204"/>
  <c r="X11" i="204"/>
  <c r="W11" i="204"/>
  <c r="V11" i="204"/>
  <c r="U11" i="204"/>
  <c r="T11" i="204"/>
  <c r="S11" i="204"/>
  <c r="Q11" i="204"/>
  <c r="P11" i="204"/>
  <c r="O11" i="204"/>
  <c r="N11" i="204"/>
  <c r="M11" i="204"/>
  <c r="L11" i="204"/>
  <c r="K11" i="204"/>
  <c r="I11" i="204"/>
  <c r="H11" i="204"/>
  <c r="G11" i="204"/>
  <c r="BF10" i="204"/>
  <c r="BE10" i="204"/>
  <c r="BD10" i="204"/>
  <c r="BC10" i="204"/>
  <c r="BB10" i="204"/>
  <c r="BA10" i="204"/>
  <c r="AZ10" i="204"/>
  <c r="AY10" i="204"/>
  <c r="AX10" i="204"/>
  <c r="AW10" i="204"/>
  <c r="AV10" i="204"/>
  <c r="AU10" i="204"/>
  <c r="AT10" i="204"/>
  <c r="AS10" i="204"/>
  <c r="AR10" i="204"/>
  <c r="AQ10" i="204"/>
  <c r="AP10" i="204"/>
  <c r="AO10" i="204"/>
  <c r="AN10" i="204"/>
  <c r="AM10" i="204"/>
  <c r="AL10" i="204"/>
  <c r="AK10" i="204"/>
  <c r="AJ10" i="204"/>
  <c r="AI10" i="204"/>
  <c r="AH10" i="204"/>
  <c r="AG10" i="204"/>
  <c r="AF10" i="204"/>
  <c r="AE10" i="204"/>
  <c r="AD10" i="204"/>
  <c r="AC10" i="204"/>
  <c r="AB10" i="204"/>
  <c r="Z10" i="204"/>
  <c r="Y10" i="204"/>
  <c r="X10" i="204"/>
  <c r="W10" i="204"/>
  <c r="V10" i="204"/>
  <c r="U10" i="204"/>
  <c r="T10" i="204"/>
  <c r="S10" i="204"/>
  <c r="Q10" i="204"/>
  <c r="P10" i="204"/>
  <c r="O10" i="204"/>
  <c r="N10" i="204"/>
  <c r="M10" i="204"/>
  <c r="L10" i="204"/>
  <c r="K10" i="204"/>
  <c r="J10" i="204"/>
  <c r="H10" i="204"/>
  <c r="G10" i="204"/>
  <c r="BF9" i="204"/>
  <c r="BE9" i="204"/>
  <c r="BD9" i="204"/>
  <c r="BC9" i="204"/>
  <c r="BB9" i="204"/>
  <c r="BA9" i="204"/>
  <c r="AZ9" i="204"/>
  <c r="AY9" i="204"/>
  <c r="AX9" i="204"/>
  <c r="AW9" i="204"/>
  <c r="AV9" i="204"/>
  <c r="AU9" i="204"/>
  <c r="AT9" i="204"/>
  <c r="AS9" i="204"/>
  <c r="AR9" i="204"/>
  <c r="AQ9" i="204"/>
  <c r="AP9" i="204"/>
  <c r="AO9" i="204"/>
  <c r="AN9" i="204"/>
  <c r="AM9" i="204"/>
  <c r="AL9" i="204"/>
  <c r="AK9" i="204"/>
  <c r="AJ9" i="204"/>
  <c r="AI9" i="204"/>
  <c r="AH9" i="204"/>
  <c r="AG9" i="204"/>
  <c r="AF9" i="204"/>
  <c r="AE9" i="204"/>
  <c r="AD9" i="204"/>
  <c r="AC9" i="204"/>
  <c r="AB9" i="204"/>
  <c r="Z9" i="204"/>
  <c r="Y9" i="204"/>
  <c r="X9" i="204"/>
  <c r="W9" i="204"/>
  <c r="V9" i="204"/>
  <c r="U9" i="204"/>
  <c r="T9" i="204"/>
  <c r="S9" i="204"/>
  <c r="Q9" i="204"/>
  <c r="P9" i="204"/>
  <c r="O9" i="204"/>
  <c r="N9" i="204"/>
  <c r="M9" i="204"/>
  <c r="L9" i="204"/>
  <c r="K9" i="204"/>
  <c r="J9" i="204"/>
  <c r="I9" i="204"/>
  <c r="G9" i="204"/>
  <c r="BF8" i="204"/>
  <c r="BE8" i="204"/>
  <c r="BD8" i="204"/>
  <c r="BC8" i="204"/>
  <c r="BB8" i="204"/>
  <c r="BA8" i="204"/>
  <c r="AZ8" i="204"/>
  <c r="AY8" i="204"/>
  <c r="AX8" i="204"/>
  <c r="AW8" i="204"/>
  <c r="AV8" i="204"/>
  <c r="AU8" i="204"/>
  <c r="AT8" i="204"/>
  <c r="AS8" i="204"/>
  <c r="AR8" i="204"/>
  <c r="AQ8" i="204"/>
  <c r="AP8" i="204"/>
  <c r="AO8" i="204"/>
  <c r="AN8" i="204"/>
  <c r="AM8" i="204"/>
  <c r="AL8" i="204"/>
  <c r="AK8" i="204"/>
  <c r="AJ8" i="204"/>
  <c r="AI8" i="204"/>
  <c r="AH8" i="204"/>
  <c r="AG8" i="204"/>
  <c r="AF8" i="204"/>
  <c r="AE8" i="204"/>
  <c r="AD8" i="204"/>
  <c r="AC8" i="204"/>
  <c r="AB8" i="204"/>
  <c r="Z8" i="204"/>
  <c r="Y8" i="204"/>
  <c r="X8" i="204"/>
  <c r="W8" i="204"/>
  <c r="V8" i="204"/>
  <c r="U8" i="204"/>
  <c r="T8" i="204"/>
  <c r="S8" i="204"/>
  <c r="Q8" i="204"/>
  <c r="P8" i="204"/>
  <c r="O8" i="204"/>
  <c r="N8" i="204"/>
  <c r="M8" i="204"/>
  <c r="L8" i="204"/>
  <c r="K8" i="204"/>
  <c r="J8" i="204"/>
  <c r="I8" i="204"/>
  <c r="H8" i="204"/>
  <c r="D22" i="204"/>
  <c r="D48" i="204"/>
  <c r="BF4" i="204"/>
  <c r="BE4" i="204"/>
  <c r="BD4" i="204"/>
  <c r="BC4" i="204"/>
  <c r="BB4" i="204"/>
  <c r="BA4" i="204"/>
  <c r="AZ4" i="204"/>
  <c r="AY4" i="204"/>
  <c r="AX4" i="204"/>
  <c r="AW4" i="204"/>
  <c r="AV4" i="204"/>
  <c r="AU4" i="204"/>
  <c r="AT4" i="204"/>
  <c r="AS4" i="204"/>
  <c r="AR4" i="204"/>
  <c r="AQ4" i="204"/>
  <c r="AP4" i="204"/>
  <c r="AO4" i="204"/>
  <c r="AN4" i="204"/>
  <c r="AM4" i="204"/>
  <c r="AL4" i="204"/>
  <c r="AK4" i="204"/>
  <c r="AJ4" i="204"/>
  <c r="AI4" i="204"/>
  <c r="AH4" i="204"/>
  <c r="AG4" i="204"/>
  <c r="AF4" i="204"/>
  <c r="AE4" i="204"/>
  <c r="AD4" i="204"/>
  <c r="AC4" i="204"/>
  <c r="AB4" i="204"/>
  <c r="AA4" i="204"/>
  <c r="Z4" i="204"/>
  <c r="Y4" i="204"/>
  <c r="X4" i="204"/>
  <c r="W4" i="204"/>
  <c r="V4" i="204"/>
  <c r="U4" i="204"/>
  <c r="T4" i="204"/>
  <c r="S4" i="204"/>
  <c r="R4" i="204"/>
  <c r="Q4" i="204"/>
  <c r="P4" i="204"/>
  <c r="O4" i="204"/>
  <c r="N4" i="204"/>
  <c r="M4" i="204"/>
  <c r="L4" i="204"/>
  <c r="K4" i="204"/>
  <c r="J4" i="204"/>
  <c r="I4" i="204"/>
  <c r="H4" i="204"/>
  <c r="G4" i="204"/>
  <c r="F4" i="204"/>
  <c r="E4" i="204"/>
  <c r="BE59" i="203"/>
  <c r="BD59" i="203"/>
  <c r="BC59" i="203"/>
  <c r="BB59" i="203"/>
  <c r="BA59" i="203"/>
  <c r="AZ59" i="203"/>
  <c r="AY59" i="203"/>
  <c r="AX59" i="203"/>
  <c r="AW59" i="203"/>
  <c r="AV59" i="203"/>
  <c r="AU59" i="203"/>
  <c r="AT59" i="203"/>
  <c r="AS59" i="203"/>
  <c r="AR59" i="203"/>
  <c r="AQ59" i="203"/>
  <c r="AP59" i="203"/>
  <c r="AO59" i="203"/>
  <c r="AN59" i="203"/>
  <c r="AM59" i="203"/>
  <c r="AL59" i="203"/>
  <c r="AK59" i="203"/>
  <c r="AJ59" i="203"/>
  <c r="AI59" i="203"/>
  <c r="AH59" i="203"/>
  <c r="AG59" i="203"/>
  <c r="AF59" i="203"/>
  <c r="AE59" i="203"/>
  <c r="AD59" i="203"/>
  <c r="AC59" i="203"/>
  <c r="AB59" i="203"/>
  <c r="Z59" i="203"/>
  <c r="Y59" i="203"/>
  <c r="X59" i="203"/>
  <c r="W59" i="203"/>
  <c r="V59" i="203"/>
  <c r="U59" i="203"/>
  <c r="T59" i="203"/>
  <c r="S59" i="203"/>
  <c r="Q59" i="203"/>
  <c r="P59" i="203"/>
  <c r="O59" i="203"/>
  <c r="N59" i="203"/>
  <c r="M59" i="203"/>
  <c r="L59" i="203"/>
  <c r="K59" i="203"/>
  <c r="J59" i="203"/>
  <c r="I59" i="203"/>
  <c r="H59" i="203"/>
  <c r="G59" i="203"/>
  <c r="BF58" i="203"/>
  <c r="BD58" i="203"/>
  <c r="BC58" i="203"/>
  <c r="BB58" i="203"/>
  <c r="BA58" i="203"/>
  <c r="AZ58" i="203"/>
  <c r="AY58" i="203"/>
  <c r="AX58" i="203"/>
  <c r="AW58" i="203"/>
  <c r="AV58" i="203"/>
  <c r="AU58" i="203"/>
  <c r="AT58" i="203"/>
  <c r="AS58" i="203"/>
  <c r="AR58" i="203"/>
  <c r="AQ58" i="203"/>
  <c r="AP58" i="203"/>
  <c r="AO58" i="203"/>
  <c r="AN58" i="203"/>
  <c r="AM58" i="203"/>
  <c r="AL58" i="203"/>
  <c r="AK58" i="203"/>
  <c r="AJ58" i="203"/>
  <c r="AI58" i="203"/>
  <c r="AH58" i="203"/>
  <c r="AG58" i="203"/>
  <c r="AF58" i="203"/>
  <c r="AE58" i="203"/>
  <c r="AD58" i="203"/>
  <c r="AC58" i="203"/>
  <c r="AB58" i="203"/>
  <c r="Z58" i="203"/>
  <c r="Y58" i="203"/>
  <c r="X58" i="203"/>
  <c r="W58" i="203"/>
  <c r="V58" i="203"/>
  <c r="U58" i="203"/>
  <c r="T58" i="203"/>
  <c r="S58" i="203"/>
  <c r="Q58" i="203"/>
  <c r="P58" i="203"/>
  <c r="O58" i="203"/>
  <c r="N58" i="203"/>
  <c r="M58" i="203"/>
  <c r="L58" i="203"/>
  <c r="K58" i="203"/>
  <c r="J58" i="203"/>
  <c r="I58" i="203"/>
  <c r="H58" i="203"/>
  <c r="G58" i="203"/>
  <c r="BF57" i="203"/>
  <c r="BE57" i="203"/>
  <c r="BC57" i="203"/>
  <c r="BB57" i="203"/>
  <c r="BA57" i="203"/>
  <c r="AZ57" i="203"/>
  <c r="AY57" i="203"/>
  <c r="AX57" i="203"/>
  <c r="AW57" i="203"/>
  <c r="AV57" i="203"/>
  <c r="AU57" i="203"/>
  <c r="AT57" i="203"/>
  <c r="AS57" i="203"/>
  <c r="AR57" i="203"/>
  <c r="AQ57" i="203"/>
  <c r="AP57" i="203"/>
  <c r="AO57" i="203"/>
  <c r="AN57" i="203"/>
  <c r="AM57" i="203"/>
  <c r="AL57" i="203"/>
  <c r="AK57" i="203"/>
  <c r="AJ57" i="203"/>
  <c r="AI57" i="203"/>
  <c r="AH57" i="203"/>
  <c r="AG57" i="203"/>
  <c r="AF57" i="203"/>
  <c r="AE57" i="203"/>
  <c r="AD57" i="203"/>
  <c r="AC57" i="203"/>
  <c r="AB57" i="203"/>
  <c r="Z57" i="203"/>
  <c r="Y57" i="203"/>
  <c r="X57" i="203"/>
  <c r="W57" i="203"/>
  <c r="V57" i="203"/>
  <c r="U57" i="203"/>
  <c r="T57" i="203"/>
  <c r="S57" i="203"/>
  <c r="Q57" i="203"/>
  <c r="P57" i="203"/>
  <c r="O57" i="203"/>
  <c r="N57" i="203"/>
  <c r="M57" i="203"/>
  <c r="L57" i="203"/>
  <c r="K57" i="203"/>
  <c r="J57" i="203"/>
  <c r="I57" i="203"/>
  <c r="H57" i="203"/>
  <c r="G57" i="203"/>
  <c r="BF56" i="203"/>
  <c r="BE56" i="203"/>
  <c r="BD56" i="203"/>
  <c r="BB56" i="203"/>
  <c r="BA56" i="203"/>
  <c r="AZ56" i="203"/>
  <c r="AY56" i="203"/>
  <c r="AX56" i="203"/>
  <c r="AW56" i="203"/>
  <c r="AV56" i="203"/>
  <c r="AU56" i="203"/>
  <c r="AT56" i="203"/>
  <c r="AS56" i="203"/>
  <c r="AR56" i="203"/>
  <c r="AQ56" i="203"/>
  <c r="AP56" i="203"/>
  <c r="AO56" i="203"/>
  <c r="AN56" i="203"/>
  <c r="AM56" i="203"/>
  <c r="AL56" i="203"/>
  <c r="AK56" i="203"/>
  <c r="AJ56" i="203"/>
  <c r="AI56" i="203"/>
  <c r="AH56" i="203"/>
  <c r="AG56" i="203"/>
  <c r="AF56" i="203"/>
  <c r="AE56" i="203"/>
  <c r="AD56" i="203"/>
  <c r="AC56" i="203"/>
  <c r="AB56" i="203"/>
  <c r="Z56" i="203"/>
  <c r="Y56" i="203"/>
  <c r="X56" i="203"/>
  <c r="W56" i="203"/>
  <c r="V56" i="203"/>
  <c r="U56" i="203"/>
  <c r="T56" i="203"/>
  <c r="S56" i="203"/>
  <c r="Q56" i="203"/>
  <c r="P56" i="203"/>
  <c r="O56" i="203"/>
  <c r="N56" i="203"/>
  <c r="M56" i="203"/>
  <c r="L56" i="203"/>
  <c r="K56" i="203"/>
  <c r="J56" i="203"/>
  <c r="I56" i="203"/>
  <c r="H56" i="203"/>
  <c r="G56" i="203"/>
  <c r="BF55" i="203"/>
  <c r="BE55" i="203"/>
  <c r="BD55" i="203"/>
  <c r="BC55" i="203"/>
  <c r="BA55" i="203"/>
  <c r="AZ55" i="203"/>
  <c r="AY55" i="203"/>
  <c r="AX55" i="203"/>
  <c r="AW55" i="203"/>
  <c r="AV55" i="203"/>
  <c r="AU55" i="203"/>
  <c r="AT55" i="203"/>
  <c r="AS55" i="203"/>
  <c r="AR55" i="203"/>
  <c r="AQ55" i="203"/>
  <c r="AP55" i="203"/>
  <c r="AO55" i="203"/>
  <c r="AN55" i="203"/>
  <c r="AM55" i="203"/>
  <c r="AL55" i="203"/>
  <c r="AK55" i="203"/>
  <c r="AJ55" i="203"/>
  <c r="AI55" i="203"/>
  <c r="AH55" i="203"/>
  <c r="AG55" i="203"/>
  <c r="AF55" i="203"/>
  <c r="AE55" i="203"/>
  <c r="AD55" i="203"/>
  <c r="AC55" i="203"/>
  <c r="AB55" i="203"/>
  <c r="Z55" i="203"/>
  <c r="Y55" i="203"/>
  <c r="X55" i="203"/>
  <c r="W55" i="203"/>
  <c r="V55" i="203"/>
  <c r="U55" i="203"/>
  <c r="T55" i="203"/>
  <c r="S55" i="203"/>
  <c r="Q55" i="203"/>
  <c r="P55" i="203"/>
  <c r="O55" i="203"/>
  <c r="N55" i="203"/>
  <c r="M55" i="203"/>
  <c r="L55" i="203"/>
  <c r="K55" i="203"/>
  <c r="J55" i="203"/>
  <c r="I55" i="203"/>
  <c r="H55" i="203"/>
  <c r="G55" i="203"/>
  <c r="BF54" i="203"/>
  <c r="BE54" i="203"/>
  <c r="BD54" i="203"/>
  <c r="BC54" i="203"/>
  <c r="BB54" i="203"/>
  <c r="AZ54" i="203"/>
  <c r="AY54" i="203"/>
  <c r="AX54" i="203"/>
  <c r="AW54" i="203"/>
  <c r="AV54" i="203"/>
  <c r="AU54" i="203"/>
  <c r="AT54" i="203"/>
  <c r="AS54" i="203"/>
  <c r="AR54" i="203"/>
  <c r="AQ54" i="203"/>
  <c r="AP54" i="203"/>
  <c r="AO54" i="203"/>
  <c r="AN54" i="203"/>
  <c r="AM54" i="203"/>
  <c r="AL54" i="203"/>
  <c r="AK54" i="203"/>
  <c r="AJ54" i="203"/>
  <c r="AI54" i="203"/>
  <c r="AH54" i="203"/>
  <c r="AG54" i="203"/>
  <c r="AF54" i="203"/>
  <c r="AE54" i="203"/>
  <c r="AD54" i="203"/>
  <c r="AC54" i="203"/>
  <c r="AB54" i="203"/>
  <c r="Z54" i="203"/>
  <c r="Y54" i="203"/>
  <c r="X54" i="203"/>
  <c r="W54" i="203"/>
  <c r="V54" i="203"/>
  <c r="U54" i="203"/>
  <c r="T54" i="203"/>
  <c r="S54" i="203"/>
  <c r="Q54" i="203"/>
  <c r="P54" i="203"/>
  <c r="O54" i="203"/>
  <c r="N54" i="203"/>
  <c r="M54" i="203"/>
  <c r="L54" i="203"/>
  <c r="K54" i="203"/>
  <c r="J54" i="203"/>
  <c r="I54" i="203"/>
  <c r="H54" i="203"/>
  <c r="G54" i="203"/>
  <c r="BF53" i="203"/>
  <c r="BE53" i="203"/>
  <c r="BD53" i="203"/>
  <c r="BC53" i="203"/>
  <c r="BB53" i="203"/>
  <c r="BA53" i="203"/>
  <c r="AY53" i="203"/>
  <c r="AX53" i="203"/>
  <c r="AW53" i="203"/>
  <c r="AV53" i="203"/>
  <c r="AU53" i="203"/>
  <c r="AT53" i="203"/>
  <c r="AS53" i="203"/>
  <c r="AR53" i="203"/>
  <c r="AQ53" i="203"/>
  <c r="AP53" i="203"/>
  <c r="AO53" i="203"/>
  <c r="AN53" i="203"/>
  <c r="AM53" i="203"/>
  <c r="AL53" i="203"/>
  <c r="AK53" i="203"/>
  <c r="AJ53" i="203"/>
  <c r="AI53" i="203"/>
  <c r="AH53" i="203"/>
  <c r="AG53" i="203"/>
  <c r="AF53" i="203"/>
  <c r="AE53" i="203"/>
  <c r="AD53" i="203"/>
  <c r="AC53" i="203"/>
  <c r="AB53" i="203"/>
  <c r="Z53" i="203"/>
  <c r="Y53" i="203"/>
  <c r="X53" i="203"/>
  <c r="W53" i="203"/>
  <c r="V53" i="203"/>
  <c r="U53" i="203"/>
  <c r="T53" i="203"/>
  <c r="S53" i="203"/>
  <c r="Q53" i="203"/>
  <c r="P53" i="203"/>
  <c r="O53" i="203"/>
  <c r="N53" i="203"/>
  <c r="M53" i="203"/>
  <c r="L53" i="203"/>
  <c r="K53" i="203"/>
  <c r="J53" i="203"/>
  <c r="I53" i="203"/>
  <c r="H53" i="203"/>
  <c r="G53" i="203"/>
  <c r="BF52" i="203"/>
  <c r="BE52" i="203"/>
  <c r="BD52" i="203"/>
  <c r="BC52" i="203"/>
  <c r="BB52" i="203"/>
  <c r="BA52" i="203"/>
  <c r="AZ52" i="203"/>
  <c r="AX52" i="203"/>
  <c r="AW52" i="203"/>
  <c r="AV52" i="203"/>
  <c r="AU52" i="203"/>
  <c r="AT52" i="203"/>
  <c r="AS52" i="203"/>
  <c r="AR52" i="203"/>
  <c r="AQ52" i="203"/>
  <c r="AP52" i="203"/>
  <c r="AO52" i="203"/>
  <c r="AN52" i="203"/>
  <c r="AM52" i="203"/>
  <c r="AL52" i="203"/>
  <c r="AK52" i="203"/>
  <c r="AJ52" i="203"/>
  <c r="AI52" i="203"/>
  <c r="AH52" i="203"/>
  <c r="AG52" i="203"/>
  <c r="AF52" i="203"/>
  <c r="AE52" i="203"/>
  <c r="AD52" i="203"/>
  <c r="AC52" i="203"/>
  <c r="AB52" i="203"/>
  <c r="Z52" i="203"/>
  <c r="Y52" i="203"/>
  <c r="X52" i="203"/>
  <c r="W52" i="203"/>
  <c r="V52" i="203"/>
  <c r="U52" i="203"/>
  <c r="T52" i="203"/>
  <c r="S52" i="203"/>
  <c r="Q52" i="203"/>
  <c r="P52" i="203"/>
  <c r="O52" i="203"/>
  <c r="N52" i="203"/>
  <c r="M52" i="203"/>
  <c r="L52" i="203"/>
  <c r="K52" i="203"/>
  <c r="J52" i="203"/>
  <c r="I52" i="203"/>
  <c r="H52" i="203"/>
  <c r="G52" i="203"/>
  <c r="BF51" i="203"/>
  <c r="BE51" i="203"/>
  <c r="BD51" i="203"/>
  <c r="BC51" i="203"/>
  <c r="BB51" i="203"/>
  <c r="BA51" i="203"/>
  <c r="AZ51" i="203"/>
  <c r="AY51" i="203"/>
  <c r="AW51" i="203"/>
  <c r="AV51" i="203"/>
  <c r="AU51" i="203"/>
  <c r="AT51" i="203"/>
  <c r="AS51" i="203"/>
  <c r="AR51" i="203"/>
  <c r="AQ51" i="203"/>
  <c r="AP51" i="203"/>
  <c r="AO51" i="203"/>
  <c r="AN51" i="203"/>
  <c r="AM51" i="203"/>
  <c r="AL51" i="203"/>
  <c r="AK51" i="203"/>
  <c r="AJ51" i="203"/>
  <c r="AI51" i="203"/>
  <c r="AH51" i="203"/>
  <c r="AG51" i="203"/>
  <c r="AF51" i="203"/>
  <c r="AE51" i="203"/>
  <c r="AD51" i="203"/>
  <c r="AC51" i="203"/>
  <c r="AB51" i="203"/>
  <c r="Z51" i="203"/>
  <c r="Y51" i="203"/>
  <c r="X51" i="203"/>
  <c r="W51" i="203"/>
  <c r="V51" i="203"/>
  <c r="U51" i="203"/>
  <c r="T51" i="203"/>
  <c r="S51" i="203"/>
  <c r="Q51" i="203"/>
  <c r="P51" i="203"/>
  <c r="O51" i="203"/>
  <c r="N51" i="203"/>
  <c r="M51" i="203"/>
  <c r="L51" i="203"/>
  <c r="K51" i="203"/>
  <c r="J51" i="203"/>
  <c r="I51" i="203"/>
  <c r="H51" i="203"/>
  <c r="G51" i="203"/>
  <c r="BF50" i="203"/>
  <c r="BE50" i="203"/>
  <c r="BD50" i="203"/>
  <c r="BC50" i="203"/>
  <c r="BB50" i="203"/>
  <c r="BA50" i="203"/>
  <c r="AZ50" i="203"/>
  <c r="AY50" i="203"/>
  <c r="AX50" i="203"/>
  <c r="AV50" i="203"/>
  <c r="AU50" i="203"/>
  <c r="AT50" i="203"/>
  <c r="AS50" i="203"/>
  <c r="AR50" i="203"/>
  <c r="AQ50" i="203"/>
  <c r="AP50" i="203"/>
  <c r="AO50" i="203"/>
  <c r="AN50" i="203"/>
  <c r="AM50" i="203"/>
  <c r="AL50" i="203"/>
  <c r="AK50" i="203"/>
  <c r="AJ50" i="203"/>
  <c r="AI50" i="203"/>
  <c r="AH50" i="203"/>
  <c r="AG50" i="203"/>
  <c r="AF50" i="203"/>
  <c r="AE50" i="203"/>
  <c r="AD50" i="203"/>
  <c r="AC50" i="203"/>
  <c r="AB50" i="203"/>
  <c r="Z50" i="203"/>
  <c r="Y50" i="203"/>
  <c r="X50" i="203"/>
  <c r="W50" i="203"/>
  <c r="V50" i="203"/>
  <c r="U50" i="203"/>
  <c r="T50" i="203"/>
  <c r="S50" i="203"/>
  <c r="Q50" i="203"/>
  <c r="P50" i="203"/>
  <c r="O50" i="203"/>
  <c r="N50" i="203"/>
  <c r="M50" i="203"/>
  <c r="L50" i="203"/>
  <c r="K50" i="203"/>
  <c r="J50" i="203"/>
  <c r="I50" i="203"/>
  <c r="H50" i="203"/>
  <c r="G50" i="203"/>
  <c r="BF49" i="203"/>
  <c r="BE49" i="203"/>
  <c r="BD49" i="203"/>
  <c r="BC49" i="203"/>
  <c r="BB49" i="203"/>
  <c r="BA49" i="203"/>
  <c r="AZ49" i="203"/>
  <c r="AY49" i="203"/>
  <c r="AX49" i="203"/>
  <c r="AW49" i="203"/>
  <c r="AU49" i="203"/>
  <c r="AT49" i="203"/>
  <c r="AS49" i="203"/>
  <c r="AR49" i="203"/>
  <c r="AQ49" i="203"/>
  <c r="AP49" i="203"/>
  <c r="AO49" i="203"/>
  <c r="AN49" i="203"/>
  <c r="AM49" i="203"/>
  <c r="AL49" i="203"/>
  <c r="AK49" i="203"/>
  <c r="AJ49" i="203"/>
  <c r="AI49" i="203"/>
  <c r="AH49" i="203"/>
  <c r="AG49" i="203"/>
  <c r="AF49" i="203"/>
  <c r="AE49" i="203"/>
  <c r="AD49" i="203"/>
  <c r="AC49" i="203"/>
  <c r="AB49" i="203"/>
  <c r="Z49" i="203"/>
  <c r="Y49" i="203"/>
  <c r="X49" i="203"/>
  <c r="W49" i="203"/>
  <c r="V49" i="203"/>
  <c r="U49" i="203"/>
  <c r="T49" i="203"/>
  <c r="S49" i="203"/>
  <c r="Q49" i="203"/>
  <c r="P49" i="203"/>
  <c r="O49" i="203"/>
  <c r="N49" i="203"/>
  <c r="M49" i="203"/>
  <c r="L49" i="203"/>
  <c r="K49" i="203"/>
  <c r="J49" i="203"/>
  <c r="I49" i="203"/>
  <c r="H49" i="203"/>
  <c r="G49" i="203"/>
  <c r="BF48" i="203"/>
  <c r="BE48" i="203"/>
  <c r="BD48" i="203"/>
  <c r="BC48" i="203"/>
  <c r="BB48" i="203"/>
  <c r="BA48" i="203"/>
  <c r="AZ48" i="203"/>
  <c r="AY48" i="203"/>
  <c r="AX48" i="203"/>
  <c r="AW48" i="203"/>
  <c r="AV48" i="203"/>
  <c r="AT48" i="203"/>
  <c r="AS48" i="203"/>
  <c r="AR48" i="203"/>
  <c r="AQ48" i="203"/>
  <c r="AP48" i="203"/>
  <c r="AO48" i="203"/>
  <c r="AN48" i="203"/>
  <c r="AM48" i="203"/>
  <c r="AL48" i="203"/>
  <c r="AK48" i="203"/>
  <c r="AJ48" i="203"/>
  <c r="AI48" i="203"/>
  <c r="AH48" i="203"/>
  <c r="AG48" i="203"/>
  <c r="AF48" i="203"/>
  <c r="AE48" i="203"/>
  <c r="AD48" i="203"/>
  <c r="AC48" i="203"/>
  <c r="AB48" i="203"/>
  <c r="Z48" i="203"/>
  <c r="Y48" i="203"/>
  <c r="X48" i="203"/>
  <c r="W48" i="203"/>
  <c r="V48" i="203"/>
  <c r="U48" i="203"/>
  <c r="T48" i="203"/>
  <c r="S48" i="203"/>
  <c r="Q48" i="203"/>
  <c r="P48" i="203"/>
  <c r="O48" i="203"/>
  <c r="N48" i="203"/>
  <c r="M48" i="203"/>
  <c r="L48" i="203"/>
  <c r="K48" i="203"/>
  <c r="J48" i="203"/>
  <c r="I48" i="203"/>
  <c r="H48" i="203"/>
  <c r="G48" i="203"/>
  <c r="BF47" i="203"/>
  <c r="BE47" i="203"/>
  <c r="BD47" i="203"/>
  <c r="BC47" i="203"/>
  <c r="BB47" i="203"/>
  <c r="BA47" i="203"/>
  <c r="AZ47" i="203"/>
  <c r="AY47" i="203"/>
  <c r="AX47" i="203"/>
  <c r="AW47" i="203"/>
  <c r="AV47" i="203"/>
  <c r="AU47" i="203"/>
  <c r="AS47" i="203"/>
  <c r="AR47" i="203"/>
  <c r="AQ47" i="203"/>
  <c r="AP47" i="203"/>
  <c r="AO47" i="203"/>
  <c r="AN47" i="203"/>
  <c r="AM47" i="203"/>
  <c r="AL47" i="203"/>
  <c r="AK47" i="203"/>
  <c r="AJ47" i="203"/>
  <c r="AI47" i="203"/>
  <c r="AH47" i="203"/>
  <c r="AG47" i="203"/>
  <c r="AF47" i="203"/>
  <c r="AE47" i="203"/>
  <c r="AD47" i="203"/>
  <c r="AC47" i="203"/>
  <c r="AB47" i="203"/>
  <c r="Z47" i="203"/>
  <c r="Y47" i="203"/>
  <c r="X47" i="203"/>
  <c r="W47" i="203"/>
  <c r="V47" i="203"/>
  <c r="U47" i="203"/>
  <c r="T47" i="203"/>
  <c r="S47" i="203"/>
  <c r="Q47" i="203"/>
  <c r="P47" i="203"/>
  <c r="O47" i="203"/>
  <c r="N47" i="203"/>
  <c r="M47" i="203"/>
  <c r="L47" i="203"/>
  <c r="K47" i="203"/>
  <c r="J47" i="203"/>
  <c r="I47" i="203"/>
  <c r="H47" i="203"/>
  <c r="G47" i="203"/>
  <c r="BF46" i="203"/>
  <c r="BE46" i="203"/>
  <c r="BD46" i="203"/>
  <c r="BC46" i="203"/>
  <c r="BB46" i="203"/>
  <c r="BA46" i="203"/>
  <c r="AZ46" i="203"/>
  <c r="AY46" i="203"/>
  <c r="AX46" i="203"/>
  <c r="AW46" i="203"/>
  <c r="AV46" i="203"/>
  <c r="AU46" i="203"/>
  <c r="AT46" i="203"/>
  <c r="AR46" i="203"/>
  <c r="AQ46" i="203"/>
  <c r="AP46" i="203"/>
  <c r="AO46" i="203"/>
  <c r="AN46" i="203"/>
  <c r="AM46" i="203"/>
  <c r="AL46" i="203"/>
  <c r="AK46" i="203"/>
  <c r="AJ46" i="203"/>
  <c r="AI46" i="203"/>
  <c r="AH46" i="203"/>
  <c r="AG46" i="203"/>
  <c r="AF46" i="203"/>
  <c r="AE46" i="203"/>
  <c r="AD46" i="203"/>
  <c r="AC46" i="203"/>
  <c r="AB46" i="203"/>
  <c r="Z46" i="203"/>
  <c r="Y46" i="203"/>
  <c r="X46" i="203"/>
  <c r="W46" i="203"/>
  <c r="V46" i="203"/>
  <c r="U46" i="203"/>
  <c r="T46" i="203"/>
  <c r="S46" i="203"/>
  <c r="Q46" i="203"/>
  <c r="P46" i="203"/>
  <c r="O46" i="203"/>
  <c r="N46" i="203"/>
  <c r="M46" i="203"/>
  <c r="L46" i="203"/>
  <c r="K46" i="203"/>
  <c r="J46" i="203"/>
  <c r="I46" i="203"/>
  <c r="H46" i="203"/>
  <c r="G46" i="203"/>
  <c r="BF45" i="203"/>
  <c r="BE45" i="203"/>
  <c r="BD45" i="203"/>
  <c r="BC45" i="203"/>
  <c r="BB45" i="203"/>
  <c r="BA45" i="203"/>
  <c r="AZ45" i="203"/>
  <c r="AY45" i="203"/>
  <c r="AX45" i="203"/>
  <c r="AW45" i="203"/>
  <c r="AV45" i="203"/>
  <c r="AU45" i="203"/>
  <c r="AT45" i="203"/>
  <c r="AS45" i="203"/>
  <c r="AQ45" i="203"/>
  <c r="AP45" i="203"/>
  <c r="AO45" i="203"/>
  <c r="AN45" i="203"/>
  <c r="AM45" i="203"/>
  <c r="AL45" i="203"/>
  <c r="AK45" i="203"/>
  <c r="AJ45" i="203"/>
  <c r="AI45" i="203"/>
  <c r="AH45" i="203"/>
  <c r="AG45" i="203"/>
  <c r="AF45" i="203"/>
  <c r="AE45" i="203"/>
  <c r="AD45" i="203"/>
  <c r="AC45" i="203"/>
  <c r="AB45" i="203"/>
  <c r="Z45" i="203"/>
  <c r="Y45" i="203"/>
  <c r="X45" i="203"/>
  <c r="W45" i="203"/>
  <c r="V45" i="203"/>
  <c r="U45" i="203"/>
  <c r="T45" i="203"/>
  <c r="S45" i="203"/>
  <c r="Q45" i="203"/>
  <c r="P45" i="203"/>
  <c r="O45" i="203"/>
  <c r="N45" i="203"/>
  <c r="M45" i="203"/>
  <c r="L45" i="203"/>
  <c r="K45" i="203"/>
  <c r="J45" i="203"/>
  <c r="I45" i="203"/>
  <c r="H45" i="203"/>
  <c r="G45" i="203"/>
  <c r="BF44" i="203"/>
  <c r="BE44" i="203"/>
  <c r="BD44" i="203"/>
  <c r="BC44" i="203"/>
  <c r="BB44" i="203"/>
  <c r="BA44" i="203"/>
  <c r="AZ44" i="203"/>
  <c r="AY44" i="203"/>
  <c r="AX44" i="203"/>
  <c r="AW44" i="203"/>
  <c r="AV44" i="203"/>
  <c r="AU44" i="203"/>
  <c r="AT44" i="203"/>
  <c r="AS44" i="203"/>
  <c r="AR44" i="203"/>
  <c r="AP44" i="203"/>
  <c r="AO44" i="203"/>
  <c r="AN44" i="203"/>
  <c r="AM44" i="203"/>
  <c r="AL44" i="203"/>
  <c r="AK44" i="203"/>
  <c r="AJ44" i="203"/>
  <c r="AI44" i="203"/>
  <c r="AH44" i="203"/>
  <c r="AG44" i="203"/>
  <c r="AF44" i="203"/>
  <c r="AE44" i="203"/>
  <c r="AD44" i="203"/>
  <c r="AC44" i="203"/>
  <c r="AB44" i="203"/>
  <c r="Z44" i="203"/>
  <c r="Y44" i="203"/>
  <c r="X44" i="203"/>
  <c r="W44" i="203"/>
  <c r="V44" i="203"/>
  <c r="U44" i="203"/>
  <c r="T44" i="203"/>
  <c r="S44" i="203"/>
  <c r="Q44" i="203"/>
  <c r="P44" i="203"/>
  <c r="O44" i="203"/>
  <c r="N44" i="203"/>
  <c r="M44" i="203"/>
  <c r="L44" i="203"/>
  <c r="K44" i="203"/>
  <c r="J44" i="203"/>
  <c r="I44" i="203"/>
  <c r="H44" i="203"/>
  <c r="G44" i="203"/>
  <c r="BF43" i="203"/>
  <c r="BE43" i="203"/>
  <c r="BD43" i="203"/>
  <c r="BC43" i="203"/>
  <c r="BB43" i="203"/>
  <c r="BA43" i="203"/>
  <c r="AZ43" i="203"/>
  <c r="AY43" i="203"/>
  <c r="AX43" i="203"/>
  <c r="AW43" i="203"/>
  <c r="AV43" i="203"/>
  <c r="AU43" i="203"/>
  <c r="AT43" i="203"/>
  <c r="AS43" i="203"/>
  <c r="AR43" i="203"/>
  <c r="AQ43" i="203"/>
  <c r="AO43" i="203"/>
  <c r="AN43" i="203"/>
  <c r="AM43" i="203"/>
  <c r="AL43" i="203"/>
  <c r="AK43" i="203"/>
  <c r="AJ43" i="203"/>
  <c r="AI43" i="203"/>
  <c r="AH43" i="203"/>
  <c r="AG43" i="203"/>
  <c r="AF43" i="203"/>
  <c r="AE43" i="203"/>
  <c r="AD43" i="203"/>
  <c r="AC43" i="203"/>
  <c r="AB43" i="203"/>
  <c r="Z43" i="203"/>
  <c r="Y43" i="203"/>
  <c r="X43" i="203"/>
  <c r="W43" i="203"/>
  <c r="V43" i="203"/>
  <c r="U43" i="203"/>
  <c r="T43" i="203"/>
  <c r="S43" i="203"/>
  <c r="Q43" i="203"/>
  <c r="P43" i="203"/>
  <c r="O43" i="203"/>
  <c r="N43" i="203"/>
  <c r="M43" i="203"/>
  <c r="L43" i="203"/>
  <c r="K43" i="203"/>
  <c r="J43" i="203"/>
  <c r="I43" i="203"/>
  <c r="H43" i="203"/>
  <c r="G43" i="203"/>
  <c r="BF42" i="203"/>
  <c r="BE42" i="203"/>
  <c r="BD42" i="203"/>
  <c r="BC42" i="203"/>
  <c r="BB42" i="203"/>
  <c r="BA42" i="203"/>
  <c r="AZ42" i="203"/>
  <c r="AY42" i="203"/>
  <c r="AX42" i="203"/>
  <c r="AW42" i="203"/>
  <c r="AV42" i="203"/>
  <c r="AU42" i="203"/>
  <c r="AT42" i="203"/>
  <c r="AS42" i="203"/>
  <c r="AR42" i="203"/>
  <c r="AQ42" i="203"/>
  <c r="AP42" i="203"/>
  <c r="AN42" i="203"/>
  <c r="AM42" i="203"/>
  <c r="AL42" i="203"/>
  <c r="AK42" i="203"/>
  <c r="AJ42" i="203"/>
  <c r="AI42" i="203"/>
  <c r="AH42" i="203"/>
  <c r="AG42" i="203"/>
  <c r="AF42" i="203"/>
  <c r="AE42" i="203"/>
  <c r="AD42" i="203"/>
  <c r="AC42" i="203"/>
  <c r="AB42" i="203"/>
  <c r="Z42" i="203"/>
  <c r="Y42" i="203"/>
  <c r="X42" i="203"/>
  <c r="W42" i="203"/>
  <c r="V42" i="203"/>
  <c r="U42" i="203"/>
  <c r="T42" i="203"/>
  <c r="S42" i="203"/>
  <c r="Q42" i="203"/>
  <c r="P42" i="203"/>
  <c r="O42" i="203"/>
  <c r="N42" i="203"/>
  <c r="M42" i="203"/>
  <c r="L42" i="203"/>
  <c r="K42" i="203"/>
  <c r="J42" i="203"/>
  <c r="I42" i="203"/>
  <c r="H42" i="203"/>
  <c r="G42" i="203"/>
  <c r="BF41" i="203"/>
  <c r="BE41" i="203"/>
  <c r="BD41" i="203"/>
  <c r="BC41" i="203"/>
  <c r="BB41" i="203"/>
  <c r="BA41" i="203"/>
  <c r="AZ41" i="203"/>
  <c r="AY41" i="203"/>
  <c r="AX41" i="203"/>
  <c r="AW41" i="203"/>
  <c r="AV41" i="203"/>
  <c r="AU41" i="203"/>
  <c r="AT41" i="203"/>
  <c r="AS41" i="203"/>
  <c r="AR41" i="203"/>
  <c r="AQ41" i="203"/>
  <c r="AP41" i="203"/>
  <c r="AO41" i="203"/>
  <c r="AM41" i="203"/>
  <c r="AL41" i="203"/>
  <c r="AK41" i="203"/>
  <c r="AJ41" i="203"/>
  <c r="AI41" i="203"/>
  <c r="AH41" i="203"/>
  <c r="AG41" i="203"/>
  <c r="AF41" i="203"/>
  <c r="AE41" i="203"/>
  <c r="AD41" i="203"/>
  <c r="AC41" i="203"/>
  <c r="AB41" i="203"/>
  <c r="Z41" i="203"/>
  <c r="Y41" i="203"/>
  <c r="X41" i="203"/>
  <c r="W41" i="203"/>
  <c r="V41" i="203"/>
  <c r="U41" i="203"/>
  <c r="T41" i="203"/>
  <c r="S41" i="203"/>
  <c r="Q41" i="203"/>
  <c r="P41" i="203"/>
  <c r="O41" i="203"/>
  <c r="N41" i="203"/>
  <c r="M41" i="203"/>
  <c r="L41" i="203"/>
  <c r="K41" i="203"/>
  <c r="J41" i="203"/>
  <c r="I41" i="203"/>
  <c r="H41" i="203"/>
  <c r="G41" i="203"/>
  <c r="BF40" i="203"/>
  <c r="BE40" i="203"/>
  <c r="BD40" i="203"/>
  <c r="BC40" i="203"/>
  <c r="BB40" i="203"/>
  <c r="BA40" i="203"/>
  <c r="AZ40" i="203"/>
  <c r="AY40" i="203"/>
  <c r="AX40" i="203"/>
  <c r="AW40" i="203"/>
  <c r="AV40" i="203"/>
  <c r="AU40" i="203"/>
  <c r="AT40" i="203"/>
  <c r="AS40" i="203"/>
  <c r="AR40" i="203"/>
  <c r="AQ40" i="203"/>
  <c r="AP40" i="203"/>
  <c r="AO40" i="203"/>
  <c r="AN40" i="203"/>
  <c r="AL40" i="203"/>
  <c r="AK40" i="203"/>
  <c r="AJ40" i="203"/>
  <c r="AI40" i="203"/>
  <c r="AH40" i="203"/>
  <c r="AG40" i="203"/>
  <c r="AF40" i="203"/>
  <c r="AE40" i="203"/>
  <c r="AD40" i="203"/>
  <c r="AC40" i="203"/>
  <c r="AB40" i="203"/>
  <c r="Z40" i="203"/>
  <c r="Y40" i="203"/>
  <c r="X40" i="203"/>
  <c r="W40" i="203"/>
  <c r="V40" i="203"/>
  <c r="U40" i="203"/>
  <c r="T40" i="203"/>
  <c r="S40" i="203"/>
  <c r="Q40" i="203"/>
  <c r="P40" i="203"/>
  <c r="O40" i="203"/>
  <c r="N40" i="203"/>
  <c r="M40" i="203"/>
  <c r="L40" i="203"/>
  <c r="K40" i="203"/>
  <c r="J40" i="203"/>
  <c r="I40" i="203"/>
  <c r="H40" i="203"/>
  <c r="G40" i="203"/>
  <c r="BF39" i="203"/>
  <c r="BE39" i="203"/>
  <c r="BD39" i="203"/>
  <c r="BC39" i="203"/>
  <c r="BB39" i="203"/>
  <c r="BA39" i="203"/>
  <c r="AZ39" i="203"/>
  <c r="AY39" i="203"/>
  <c r="AX39" i="203"/>
  <c r="AW39" i="203"/>
  <c r="AV39" i="203"/>
  <c r="AU39" i="203"/>
  <c r="AT39" i="203"/>
  <c r="AS39" i="203"/>
  <c r="AR39" i="203"/>
  <c r="AQ39" i="203"/>
  <c r="AP39" i="203"/>
  <c r="AO39" i="203"/>
  <c r="AN39" i="203"/>
  <c r="AM39" i="203"/>
  <c r="AK39" i="203"/>
  <c r="AJ39" i="203"/>
  <c r="AI39" i="203"/>
  <c r="AH39" i="203"/>
  <c r="AG39" i="203"/>
  <c r="AF39" i="203"/>
  <c r="AE39" i="203"/>
  <c r="AD39" i="203"/>
  <c r="AC39" i="203"/>
  <c r="AB39" i="203"/>
  <c r="Z39" i="203"/>
  <c r="Y39" i="203"/>
  <c r="X39" i="203"/>
  <c r="W39" i="203"/>
  <c r="V39" i="203"/>
  <c r="U39" i="203"/>
  <c r="T39" i="203"/>
  <c r="S39" i="203"/>
  <c r="Q39" i="203"/>
  <c r="P39" i="203"/>
  <c r="O39" i="203"/>
  <c r="N39" i="203"/>
  <c r="M39" i="203"/>
  <c r="L39" i="203"/>
  <c r="K39" i="203"/>
  <c r="J39" i="203"/>
  <c r="I39" i="203"/>
  <c r="H39" i="203"/>
  <c r="G39" i="203"/>
  <c r="BF38" i="203"/>
  <c r="BE38" i="203"/>
  <c r="BD38" i="203"/>
  <c r="BC38" i="203"/>
  <c r="BB38" i="203"/>
  <c r="BA38" i="203"/>
  <c r="AZ38" i="203"/>
  <c r="AY38" i="203"/>
  <c r="AX38" i="203"/>
  <c r="AW38" i="203"/>
  <c r="AV38" i="203"/>
  <c r="AU38" i="203"/>
  <c r="AT38" i="203"/>
  <c r="AS38" i="203"/>
  <c r="AR38" i="203"/>
  <c r="AQ38" i="203"/>
  <c r="AP38" i="203"/>
  <c r="AO38" i="203"/>
  <c r="AN38" i="203"/>
  <c r="AM38" i="203"/>
  <c r="AL38" i="203"/>
  <c r="AJ38" i="203"/>
  <c r="AI38" i="203"/>
  <c r="AH38" i="203"/>
  <c r="AG38" i="203"/>
  <c r="AF38" i="203"/>
  <c r="AE38" i="203"/>
  <c r="AD38" i="203"/>
  <c r="AC38" i="203"/>
  <c r="AB38" i="203"/>
  <c r="Z38" i="203"/>
  <c r="Y38" i="203"/>
  <c r="X38" i="203"/>
  <c r="W38" i="203"/>
  <c r="V38" i="203"/>
  <c r="U38" i="203"/>
  <c r="T38" i="203"/>
  <c r="S38" i="203"/>
  <c r="Q38" i="203"/>
  <c r="P38" i="203"/>
  <c r="O38" i="203"/>
  <c r="N38" i="203"/>
  <c r="M38" i="203"/>
  <c r="L38" i="203"/>
  <c r="K38" i="203"/>
  <c r="J38" i="203"/>
  <c r="I38" i="203"/>
  <c r="H38" i="203"/>
  <c r="G38" i="203"/>
  <c r="BF37" i="203"/>
  <c r="BE37" i="203"/>
  <c r="BD37" i="203"/>
  <c r="BC37" i="203"/>
  <c r="BB37" i="203"/>
  <c r="BA37" i="203"/>
  <c r="AZ37" i="203"/>
  <c r="AY37" i="203"/>
  <c r="AX37" i="203"/>
  <c r="AW37" i="203"/>
  <c r="AV37" i="203"/>
  <c r="AU37" i="203"/>
  <c r="AT37" i="203"/>
  <c r="AS37" i="203"/>
  <c r="AR37" i="203"/>
  <c r="AQ37" i="203"/>
  <c r="AP37" i="203"/>
  <c r="AO37" i="203"/>
  <c r="AN37" i="203"/>
  <c r="AM37" i="203"/>
  <c r="AL37" i="203"/>
  <c r="AK37" i="203"/>
  <c r="AI37" i="203"/>
  <c r="AH37" i="203"/>
  <c r="AG37" i="203"/>
  <c r="AF37" i="203"/>
  <c r="AE37" i="203"/>
  <c r="AD37" i="203"/>
  <c r="AC37" i="203"/>
  <c r="AB37" i="203"/>
  <c r="Z37" i="203"/>
  <c r="Y37" i="203"/>
  <c r="X37" i="203"/>
  <c r="W37" i="203"/>
  <c r="V37" i="203"/>
  <c r="U37" i="203"/>
  <c r="T37" i="203"/>
  <c r="S37" i="203"/>
  <c r="Q37" i="203"/>
  <c r="P37" i="203"/>
  <c r="O37" i="203"/>
  <c r="N37" i="203"/>
  <c r="M37" i="203"/>
  <c r="L37" i="203"/>
  <c r="K37" i="203"/>
  <c r="J37" i="203"/>
  <c r="I37" i="203"/>
  <c r="H37" i="203"/>
  <c r="G37" i="203"/>
  <c r="BF36" i="203"/>
  <c r="BE36" i="203"/>
  <c r="BD36" i="203"/>
  <c r="BC36" i="203"/>
  <c r="BB36" i="203"/>
  <c r="BA36" i="203"/>
  <c r="AZ36" i="203"/>
  <c r="AY36" i="203"/>
  <c r="AX36" i="203"/>
  <c r="AW36" i="203"/>
  <c r="AV36" i="203"/>
  <c r="AU36" i="203"/>
  <c r="AT36" i="203"/>
  <c r="AS36" i="203"/>
  <c r="AR36" i="203"/>
  <c r="AQ36" i="203"/>
  <c r="AP36" i="203"/>
  <c r="AO36" i="203"/>
  <c r="AN36" i="203"/>
  <c r="AM36" i="203"/>
  <c r="AL36" i="203"/>
  <c r="AK36" i="203"/>
  <c r="AJ36" i="203"/>
  <c r="AH36" i="203"/>
  <c r="AG36" i="203"/>
  <c r="AF36" i="203"/>
  <c r="AE36" i="203"/>
  <c r="AD36" i="203"/>
  <c r="AC36" i="203"/>
  <c r="AB36" i="203"/>
  <c r="Z36" i="203"/>
  <c r="Y36" i="203"/>
  <c r="X36" i="203"/>
  <c r="W36" i="203"/>
  <c r="V36" i="203"/>
  <c r="U36" i="203"/>
  <c r="T36" i="203"/>
  <c r="S36" i="203"/>
  <c r="Q36" i="203"/>
  <c r="P36" i="203"/>
  <c r="O36" i="203"/>
  <c r="N36" i="203"/>
  <c r="M36" i="203"/>
  <c r="L36" i="203"/>
  <c r="K36" i="203"/>
  <c r="J36" i="203"/>
  <c r="I36" i="203"/>
  <c r="H36" i="203"/>
  <c r="G36" i="203"/>
  <c r="BF35" i="203"/>
  <c r="BE35" i="203"/>
  <c r="BD35" i="203"/>
  <c r="BC35" i="203"/>
  <c r="BB35" i="203"/>
  <c r="BA35" i="203"/>
  <c r="AZ35" i="203"/>
  <c r="AY35" i="203"/>
  <c r="AX35" i="203"/>
  <c r="AW35" i="203"/>
  <c r="AV35" i="203"/>
  <c r="AU35" i="203"/>
  <c r="AT35" i="203"/>
  <c r="AS35" i="203"/>
  <c r="AR35" i="203"/>
  <c r="AQ35" i="203"/>
  <c r="AP35" i="203"/>
  <c r="AO35" i="203"/>
  <c r="AN35" i="203"/>
  <c r="AM35" i="203"/>
  <c r="AL35" i="203"/>
  <c r="AK35" i="203"/>
  <c r="AJ35" i="203"/>
  <c r="AI35" i="203"/>
  <c r="AG35" i="203"/>
  <c r="AF35" i="203"/>
  <c r="AE35" i="203"/>
  <c r="AD35" i="203"/>
  <c r="AC35" i="203"/>
  <c r="AB35" i="203"/>
  <c r="Z35" i="203"/>
  <c r="Y35" i="203"/>
  <c r="X35" i="203"/>
  <c r="W35" i="203"/>
  <c r="V35" i="203"/>
  <c r="U35" i="203"/>
  <c r="T35" i="203"/>
  <c r="S35" i="203"/>
  <c r="Q35" i="203"/>
  <c r="P35" i="203"/>
  <c r="O35" i="203"/>
  <c r="N35" i="203"/>
  <c r="M35" i="203"/>
  <c r="L35" i="203"/>
  <c r="K35" i="203"/>
  <c r="J35" i="203"/>
  <c r="I35" i="203"/>
  <c r="H35" i="203"/>
  <c r="G35" i="203"/>
  <c r="BF34" i="203"/>
  <c r="BE34" i="203"/>
  <c r="BD34" i="203"/>
  <c r="BC34" i="203"/>
  <c r="BB34" i="203"/>
  <c r="BA34" i="203"/>
  <c r="AZ34" i="203"/>
  <c r="AY34" i="203"/>
  <c r="AX34" i="203"/>
  <c r="AW34" i="203"/>
  <c r="AV34" i="203"/>
  <c r="AU34" i="203"/>
  <c r="AT34" i="203"/>
  <c r="AS34" i="203"/>
  <c r="AR34" i="203"/>
  <c r="AQ34" i="203"/>
  <c r="AP34" i="203"/>
  <c r="AO34" i="203"/>
  <c r="AN34" i="203"/>
  <c r="AM34" i="203"/>
  <c r="AL34" i="203"/>
  <c r="AK34" i="203"/>
  <c r="AJ34" i="203"/>
  <c r="AI34" i="203"/>
  <c r="AH34" i="203"/>
  <c r="AF34" i="203"/>
  <c r="AE34" i="203"/>
  <c r="AD34" i="203"/>
  <c r="AC34" i="203"/>
  <c r="AB34" i="203"/>
  <c r="Z34" i="203"/>
  <c r="Y34" i="203"/>
  <c r="X34" i="203"/>
  <c r="W34" i="203"/>
  <c r="V34" i="203"/>
  <c r="U34" i="203"/>
  <c r="T34" i="203"/>
  <c r="S34" i="203"/>
  <c r="Q34" i="203"/>
  <c r="P34" i="203"/>
  <c r="O34" i="203"/>
  <c r="N34" i="203"/>
  <c r="M34" i="203"/>
  <c r="L34" i="203"/>
  <c r="K34" i="203"/>
  <c r="J34" i="203"/>
  <c r="I34" i="203"/>
  <c r="H34" i="203"/>
  <c r="G34" i="203"/>
  <c r="BF33" i="203"/>
  <c r="BE33" i="203"/>
  <c r="BD33" i="203"/>
  <c r="BC33" i="203"/>
  <c r="BB33" i="203"/>
  <c r="BA33" i="203"/>
  <c r="AZ33" i="203"/>
  <c r="AY33" i="203"/>
  <c r="AX33" i="203"/>
  <c r="AW33" i="203"/>
  <c r="AV33" i="203"/>
  <c r="AU33" i="203"/>
  <c r="AT33" i="203"/>
  <c r="AS33" i="203"/>
  <c r="AR33" i="203"/>
  <c r="AQ33" i="203"/>
  <c r="AP33" i="203"/>
  <c r="AO33" i="203"/>
  <c r="AN33" i="203"/>
  <c r="AM33" i="203"/>
  <c r="AL33" i="203"/>
  <c r="AK33" i="203"/>
  <c r="AJ33" i="203"/>
  <c r="AI33" i="203"/>
  <c r="AH33" i="203"/>
  <c r="AG33" i="203"/>
  <c r="AE33" i="203"/>
  <c r="AD33" i="203"/>
  <c r="AC33" i="203"/>
  <c r="AB33" i="203"/>
  <c r="Z33" i="203"/>
  <c r="Y33" i="203"/>
  <c r="X33" i="203"/>
  <c r="W33" i="203"/>
  <c r="V33" i="203"/>
  <c r="U33" i="203"/>
  <c r="T33" i="203"/>
  <c r="S33" i="203"/>
  <c r="Q33" i="203"/>
  <c r="P33" i="203"/>
  <c r="O33" i="203"/>
  <c r="N33" i="203"/>
  <c r="M33" i="203"/>
  <c r="L33" i="203"/>
  <c r="K33" i="203"/>
  <c r="J33" i="203"/>
  <c r="I33" i="203"/>
  <c r="H33" i="203"/>
  <c r="G33" i="203"/>
  <c r="BF32" i="203"/>
  <c r="BE32" i="203"/>
  <c r="BD32" i="203"/>
  <c r="BC32" i="203"/>
  <c r="BB32" i="203"/>
  <c r="BA32" i="203"/>
  <c r="AZ32" i="203"/>
  <c r="AY32" i="203"/>
  <c r="AX32" i="203"/>
  <c r="AW32" i="203"/>
  <c r="AV32" i="203"/>
  <c r="AU32" i="203"/>
  <c r="AT32" i="203"/>
  <c r="AS32" i="203"/>
  <c r="AR32" i="203"/>
  <c r="AQ32" i="203"/>
  <c r="AP32" i="203"/>
  <c r="AO32" i="203"/>
  <c r="AN32" i="203"/>
  <c r="AM32" i="203"/>
  <c r="AL32" i="203"/>
  <c r="AK32" i="203"/>
  <c r="AJ32" i="203"/>
  <c r="AI32" i="203"/>
  <c r="AH32" i="203"/>
  <c r="AG32" i="203"/>
  <c r="AF32" i="203"/>
  <c r="AD32" i="203"/>
  <c r="AC32" i="203"/>
  <c r="AB32" i="203"/>
  <c r="Z32" i="203"/>
  <c r="Y32" i="203"/>
  <c r="X32" i="203"/>
  <c r="W32" i="203"/>
  <c r="V32" i="203"/>
  <c r="U32" i="203"/>
  <c r="T32" i="203"/>
  <c r="S32" i="203"/>
  <c r="Q32" i="203"/>
  <c r="P32" i="203"/>
  <c r="O32" i="203"/>
  <c r="N32" i="203"/>
  <c r="M32" i="203"/>
  <c r="L32" i="203"/>
  <c r="K32" i="203"/>
  <c r="J32" i="203"/>
  <c r="I32" i="203"/>
  <c r="H32" i="203"/>
  <c r="G32" i="203"/>
  <c r="BF31" i="203"/>
  <c r="BE31" i="203"/>
  <c r="BD31" i="203"/>
  <c r="BC31" i="203"/>
  <c r="BB31" i="203"/>
  <c r="BA31" i="203"/>
  <c r="AZ31" i="203"/>
  <c r="AY31" i="203"/>
  <c r="AX31" i="203"/>
  <c r="AW31" i="203"/>
  <c r="AV31" i="203"/>
  <c r="AU31" i="203"/>
  <c r="AT31" i="203"/>
  <c r="AS31" i="203"/>
  <c r="AR31" i="203"/>
  <c r="AQ31" i="203"/>
  <c r="AP31" i="203"/>
  <c r="AO31" i="203"/>
  <c r="AN31" i="203"/>
  <c r="AM31" i="203"/>
  <c r="AL31" i="203"/>
  <c r="AK31" i="203"/>
  <c r="AJ31" i="203"/>
  <c r="AI31" i="203"/>
  <c r="AH31" i="203"/>
  <c r="AG31" i="203"/>
  <c r="AF31" i="203"/>
  <c r="AE31" i="203"/>
  <c r="AC31" i="203"/>
  <c r="AB31" i="203"/>
  <c r="Z31" i="203"/>
  <c r="Y31" i="203"/>
  <c r="X31" i="203"/>
  <c r="W31" i="203"/>
  <c r="V31" i="203"/>
  <c r="U31" i="203"/>
  <c r="T31" i="203"/>
  <c r="S31" i="203"/>
  <c r="Q31" i="203"/>
  <c r="P31" i="203"/>
  <c r="O31" i="203"/>
  <c r="N31" i="203"/>
  <c r="M31" i="203"/>
  <c r="L31" i="203"/>
  <c r="K31" i="203"/>
  <c r="J31" i="203"/>
  <c r="I31" i="203"/>
  <c r="H31" i="203"/>
  <c r="G31" i="203"/>
  <c r="BF30" i="203"/>
  <c r="BE30" i="203"/>
  <c r="BD30" i="203"/>
  <c r="BC30" i="203"/>
  <c r="BB30" i="203"/>
  <c r="BA30" i="203"/>
  <c r="AZ30" i="203"/>
  <c r="AY30" i="203"/>
  <c r="AX30" i="203"/>
  <c r="AW30" i="203"/>
  <c r="AV30" i="203"/>
  <c r="AU30" i="203"/>
  <c r="AT30" i="203"/>
  <c r="AS30" i="203"/>
  <c r="AR30" i="203"/>
  <c r="AQ30" i="203"/>
  <c r="AP30" i="203"/>
  <c r="AO30" i="203"/>
  <c r="AN30" i="203"/>
  <c r="AM30" i="203"/>
  <c r="AL30" i="203"/>
  <c r="AK30" i="203"/>
  <c r="AJ30" i="203"/>
  <c r="AI30" i="203"/>
  <c r="AH30" i="203"/>
  <c r="AG30" i="203"/>
  <c r="AF30" i="203"/>
  <c r="AE30" i="203"/>
  <c r="AD30" i="203"/>
  <c r="AB30" i="203"/>
  <c r="Z30" i="203"/>
  <c r="Y30" i="203"/>
  <c r="X30" i="203"/>
  <c r="W30" i="203"/>
  <c r="V30" i="203"/>
  <c r="U30" i="203"/>
  <c r="T30" i="203"/>
  <c r="S30" i="203"/>
  <c r="Q30" i="203"/>
  <c r="P30" i="203"/>
  <c r="O30" i="203"/>
  <c r="N30" i="203"/>
  <c r="M30" i="203"/>
  <c r="L30" i="203"/>
  <c r="K30" i="203"/>
  <c r="J30" i="203"/>
  <c r="I30" i="203"/>
  <c r="H30" i="203"/>
  <c r="G30" i="203"/>
  <c r="BF29" i="203"/>
  <c r="BE29" i="203"/>
  <c r="BD29" i="203"/>
  <c r="BC29" i="203"/>
  <c r="BB29" i="203"/>
  <c r="BA29" i="203"/>
  <c r="AZ29" i="203"/>
  <c r="AY29" i="203"/>
  <c r="AX29" i="203"/>
  <c r="AW29" i="203"/>
  <c r="AV29" i="203"/>
  <c r="AU29" i="203"/>
  <c r="AT29" i="203"/>
  <c r="AS29" i="203"/>
  <c r="AR29" i="203"/>
  <c r="AQ29" i="203"/>
  <c r="AP29" i="203"/>
  <c r="AO29" i="203"/>
  <c r="AN29" i="203"/>
  <c r="AM29" i="203"/>
  <c r="AL29" i="203"/>
  <c r="AK29" i="203"/>
  <c r="AJ29" i="203"/>
  <c r="AI29" i="203"/>
  <c r="AH29" i="203"/>
  <c r="AG29" i="203"/>
  <c r="AF29" i="203"/>
  <c r="AE29" i="203"/>
  <c r="AD29" i="203"/>
  <c r="AC29" i="203"/>
  <c r="Z29" i="203"/>
  <c r="Y29" i="203"/>
  <c r="X29" i="203"/>
  <c r="W29" i="203"/>
  <c r="V29" i="203"/>
  <c r="U29" i="203"/>
  <c r="T29" i="203"/>
  <c r="S29" i="203"/>
  <c r="Q29" i="203"/>
  <c r="P29" i="203"/>
  <c r="O29" i="203"/>
  <c r="N29" i="203"/>
  <c r="M29" i="203"/>
  <c r="L29" i="203"/>
  <c r="K29" i="203"/>
  <c r="J29" i="203"/>
  <c r="I29" i="203"/>
  <c r="H29" i="203"/>
  <c r="G29" i="203"/>
  <c r="BF27" i="203"/>
  <c r="BE27" i="203"/>
  <c r="BD27" i="203"/>
  <c r="BC27" i="203"/>
  <c r="BB27" i="203"/>
  <c r="BA27" i="203"/>
  <c r="AZ27" i="203"/>
  <c r="AY27" i="203"/>
  <c r="AX27" i="203"/>
  <c r="AW27" i="203"/>
  <c r="AV27" i="203"/>
  <c r="AU27" i="203"/>
  <c r="AT27" i="203"/>
  <c r="AS27" i="203"/>
  <c r="AR27" i="203"/>
  <c r="AQ27" i="203"/>
  <c r="AP27" i="203"/>
  <c r="AO27" i="203"/>
  <c r="AN27" i="203"/>
  <c r="AM27" i="203"/>
  <c r="AL27" i="203"/>
  <c r="AK27" i="203"/>
  <c r="AJ27" i="203"/>
  <c r="AI27" i="203"/>
  <c r="AH27" i="203"/>
  <c r="AG27" i="203"/>
  <c r="AF27" i="203"/>
  <c r="AE27" i="203"/>
  <c r="AD27" i="203"/>
  <c r="AC27" i="203"/>
  <c r="AB27" i="203"/>
  <c r="Y27" i="203"/>
  <c r="X27" i="203"/>
  <c r="W27" i="203"/>
  <c r="V27" i="203"/>
  <c r="U27" i="203"/>
  <c r="T27" i="203"/>
  <c r="S27" i="203"/>
  <c r="Q27" i="203"/>
  <c r="P27" i="203"/>
  <c r="O27" i="203"/>
  <c r="N27" i="203"/>
  <c r="M27" i="203"/>
  <c r="L27" i="203"/>
  <c r="K27" i="203"/>
  <c r="J27" i="203"/>
  <c r="I27" i="203"/>
  <c r="H27" i="203"/>
  <c r="G27" i="203"/>
  <c r="BF26" i="203"/>
  <c r="BE26" i="203"/>
  <c r="BD26" i="203"/>
  <c r="BC26" i="203"/>
  <c r="BB26" i="203"/>
  <c r="BA26" i="203"/>
  <c r="AZ26" i="203"/>
  <c r="AY26" i="203"/>
  <c r="AX26" i="203"/>
  <c r="AW26" i="203"/>
  <c r="AV26" i="203"/>
  <c r="AU26" i="203"/>
  <c r="AT26" i="203"/>
  <c r="AS26" i="203"/>
  <c r="AR26" i="203"/>
  <c r="AQ26" i="203"/>
  <c r="AP26" i="203"/>
  <c r="AO26" i="203"/>
  <c r="AN26" i="203"/>
  <c r="AM26" i="203"/>
  <c r="AL26" i="203"/>
  <c r="AK26" i="203"/>
  <c r="AJ26" i="203"/>
  <c r="AI26" i="203"/>
  <c r="AH26" i="203"/>
  <c r="AG26" i="203"/>
  <c r="AF26" i="203"/>
  <c r="AE26" i="203"/>
  <c r="AD26" i="203"/>
  <c r="AC26" i="203"/>
  <c r="AB26" i="203"/>
  <c r="Z26" i="203"/>
  <c r="X26" i="203"/>
  <c r="W26" i="203"/>
  <c r="V26" i="203"/>
  <c r="U26" i="203"/>
  <c r="T26" i="203"/>
  <c r="S26" i="203"/>
  <c r="Q26" i="203"/>
  <c r="P26" i="203"/>
  <c r="O26" i="203"/>
  <c r="N26" i="203"/>
  <c r="M26" i="203"/>
  <c r="L26" i="203"/>
  <c r="K26" i="203"/>
  <c r="J26" i="203"/>
  <c r="I26" i="203"/>
  <c r="H26" i="203"/>
  <c r="G26" i="203"/>
  <c r="BF25" i="203"/>
  <c r="BE25" i="203"/>
  <c r="BD25" i="203"/>
  <c r="BC25" i="203"/>
  <c r="BB25" i="203"/>
  <c r="BA25" i="203"/>
  <c r="AZ25" i="203"/>
  <c r="AY25" i="203"/>
  <c r="AX25" i="203"/>
  <c r="AW25" i="203"/>
  <c r="AV25" i="203"/>
  <c r="AU25" i="203"/>
  <c r="AT25" i="203"/>
  <c r="AS25" i="203"/>
  <c r="AR25" i="203"/>
  <c r="AQ25" i="203"/>
  <c r="AP25" i="203"/>
  <c r="AO25" i="203"/>
  <c r="AN25" i="203"/>
  <c r="AM25" i="203"/>
  <c r="AL25" i="203"/>
  <c r="AK25" i="203"/>
  <c r="AJ25" i="203"/>
  <c r="AI25" i="203"/>
  <c r="AH25" i="203"/>
  <c r="AG25" i="203"/>
  <c r="AF25" i="203"/>
  <c r="AE25" i="203"/>
  <c r="AD25" i="203"/>
  <c r="AC25" i="203"/>
  <c r="AB25" i="203"/>
  <c r="Z25" i="203"/>
  <c r="Y25" i="203"/>
  <c r="W25" i="203"/>
  <c r="V25" i="203"/>
  <c r="U25" i="203"/>
  <c r="T25" i="203"/>
  <c r="S25" i="203"/>
  <c r="Q25" i="203"/>
  <c r="P25" i="203"/>
  <c r="O25" i="203"/>
  <c r="N25" i="203"/>
  <c r="M25" i="203"/>
  <c r="L25" i="203"/>
  <c r="K25" i="203"/>
  <c r="J25" i="203"/>
  <c r="I25" i="203"/>
  <c r="H25" i="203"/>
  <c r="G25" i="203"/>
  <c r="BF24" i="203"/>
  <c r="BE24" i="203"/>
  <c r="BD24" i="203"/>
  <c r="BC24" i="203"/>
  <c r="BB24" i="203"/>
  <c r="BA24" i="203"/>
  <c r="AZ24" i="203"/>
  <c r="AY24" i="203"/>
  <c r="AX24" i="203"/>
  <c r="AW24" i="203"/>
  <c r="AV24" i="203"/>
  <c r="AU24" i="203"/>
  <c r="AT24" i="203"/>
  <c r="AS24" i="203"/>
  <c r="AR24" i="203"/>
  <c r="AQ24" i="203"/>
  <c r="AP24" i="203"/>
  <c r="AO24" i="203"/>
  <c r="AN24" i="203"/>
  <c r="AM24" i="203"/>
  <c r="AL24" i="203"/>
  <c r="AK24" i="203"/>
  <c r="AJ24" i="203"/>
  <c r="AI24" i="203"/>
  <c r="AH24" i="203"/>
  <c r="AG24" i="203"/>
  <c r="AF24" i="203"/>
  <c r="AE24" i="203"/>
  <c r="AD24" i="203"/>
  <c r="AC24" i="203"/>
  <c r="AB24" i="203"/>
  <c r="Z24" i="203"/>
  <c r="Y24" i="203"/>
  <c r="X24" i="203"/>
  <c r="V24" i="203"/>
  <c r="U24" i="203"/>
  <c r="T24" i="203"/>
  <c r="S24" i="203"/>
  <c r="Q24" i="203"/>
  <c r="P24" i="203"/>
  <c r="O24" i="203"/>
  <c r="N24" i="203"/>
  <c r="M24" i="203"/>
  <c r="L24" i="203"/>
  <c r="K24" i="203"/>
  <c r="J24" i="203"/>
  <c r="I24" i="203"/>
  <c r="H24" i="203"/>
  <c r="G24" i="203"/>
  <c r="BF23" i="203"/>
  <c r="BE23" i="203"/>
  <c r="BD23" i="203"/>
  <c r="BC23" i="203"/>
  <c r="BB23" i="203"/>
  <c r="BA23" i="203"/>
  <c r="AZ23" i="203"/>
  <c r="AY23" i="203"/>
  <c r="AX23" i="203"/>
  <c r="AW23" i="203"/>
  <c r="AV23" i="203"/>
  <c r="AU23" i="203"/>
  <c r="AT23" i="203"/>
  <c r="AS23" i="203"/>
  <c r="AR23" i="203"/>
  <c r="AQ23" i="203"/>
  <c r="AP23" i="203"/>
  <c r="AO23" i="203"/>
  <c r="AN23" i="203"/>
  <c r="AM23" i="203"/>
  <c r="AL23" i="203"/>
  <c r="AK23" i="203"/>
  <c r="AJ23" i="203"/>
  <c r="AI23" i="203"/>
  <c r="AH23" i="203"/>
  <c r="AG23" i="203"/>
  <c r="AF23" i="203"/>
  <c r="AE23" i="203"/>
  <c r="AD23" i="203"/>
  <c r="AC23" i="203"/>
  <c r="AB23" i="203"/>
  <c r="Z23" i="203"/>
  <c r="Y23" i="203"/>
  <c r="X23" i="203"/>
  <c r="W23" i="203"/>
  <c r="U23" i="203"/>
  <c r="T23" i="203"/>
  <c r="S23" i="203"/>
  <c r="Q23" i="203"/>
  <c r="P23" i="203"/>
  <c r="O23" i="203"/>
  <c r="N23" i="203"/>
  <c r="M23" i="203"/>
  <c r="L23" i="203"/>
  <c r="K23" i="203"/>
  <c r="J23" i="203"/>
  <c r="I23" i="203"/>
  <c r="H23" i="203"/>
  <c r="G23" i="203"/>
  <c r="BF22" i="203"/>
  <c r="BE22" i="203"/>
  <c r="BD22" i="203"/>
  <c r="BC22" i="203"/>
  <c r="BB22" i="203"/>
  <c r="BA22" i="203"/>
  <c r="AZ22" i="203"/>
  <c r="AY22" i="203"/>
  <c r="AX22" i="203"/>
  <c r="AW22" i="203"/>
  <c r="AV22" i="203"/>
  <c r="AU22" i="203"/>
  <c r="AT22" i="203"/>
  <c r="AS22" i="203"/>
  <c r="AR22" i="203"/>
  <c r="AQ22" i="203"/>
  <c r="AP22" i="203"/>
  <c r="AO22" i="203"/>
  <c r="AN22" i="203"/>
  <c r="AM22" i="203"/>
  <c r="AL22" i="203"/>
  <c r="AK22" i="203"/>
  <c r="AJ22" i="203"/>
  <c r="AI22" i="203"/>
  <c r="AH22" i="203"/>
  <c r="AG22" i="203"/>
  <c r="AF22" i="203"/>
  <c r="AE22" i="203"/>
  <c r="AD22" i="203"/>
  <c r="AC22" i="203"/>
  <c r="AB22" i="203"/>
  <c r="Z22" i="203"/>
  <c r="Y22" i="203"/>
  <c r="X22" i="203"/>
  <c r="W22" i="203"/>
  <c r="V22" i="203"/>
  <c r="T22" i="203"/>
  <c r="S22" i="203"/>
  <c r="Q22" i="203"/>
  <c r="P22" i="203"/>
  <c r="O22" i="203"/>
  <c r="N22" i="203"/>
  <c r="M22" i="203"/>
  <c r="L22" i="203"/>
  <c r="K22" i="203"/>
  <c r="J22" i="203"/>
  <c r="I22" i="203"/>
  <c r="H22" i="203"/>
  <c r="G22" i="203"/>
  <c r="BF21" i="203"/>
  <c r="BE21" i="203"/>
  <c r="BD21" i="203"/>
  <c r="BC21" i="203"/>
  <c r="BB21" i="203"/>
  <c r="BA21" i="203"/>
  <c r="AZ21" i="203"/>
  <c r="AY21" i="203"/>
  <c r="AX21" i="203"/>
  <c r="AW21" i="203"/>
  <c r="AV21" i="203"/>
  <c r="AU21" i="203"/>
  <c r="AT21" i="203"/>
  <c r="AS21" i="203"/>
  <c r="AR21" i="203"/>
  <c r="AQ21" i="203"/>
  <c r="AP21" i="203"/>
  <c r="AO21" i="203"/>
  <c r="AN21" i="203"/>
  <c r="AM21" i="203"/>
  <c r="AL21" i="203"/>
  <c r="AK21" i="203"/>
  <c r="AJ21" i="203"/>
  <c r="AI21" i="203"/>
  <c r="AH21" i="203"/>
  <c r="AG21" i="203"/>
  <c r="AF21" i="203"/>
  <c r="AE21" i="203"/>
  <c r="AD21" i="203"/>
  <c r="AC21" i="203"/>
  <c r="AB21" i="203"/>
  <c r="Z21" i="203"/>
  <c r="Y21" i="203"/>
  <c r="X21" i="203"/>
  <c r="W21" i="203"/>
  <c r="V21" i="203"/>
  <c r="U21" i="203"/>
  <c r="S21" i="203"/>
  <c r="Q21" i="203"/>
  <c r="P21" i="203"/>
  <c r="O21" i="203"/>
  <c r="N21" i="203"/>
  <c r="M21" i="203"/>
  <c r="L21" i="203"/>
  <c r="K21" i="203"/>
  <c r="J21" i="203"/>
  <c r="I21" i="203"/>
  <c r="H21" i="203"/>
  <c r="G21" i="203"/>
  <c r="BF20" i="203"/>
  <c r="BE20" i="203"/>
  <c r="BD20" i="203"/>
  <c r="BC20" i="203"/>
  <c r="BB20" i="203"/>
  <c r="BA20" i="203"/>
  <c r="AZ20" i="203"/>
  <c r="AY20" i="203"/>
  <c r="AX20" i="203"/>
  <c r="AW20" i="203"/>
  <c r="AV20" i="203"/>
  <c r="AU20" i="203"/>
  <c r="AT20" i="203"/>
  <c r="AS20" i="203"/>
  <c r="AR20" i="203"/>
  <c r="AQ20" i="203"/>
  <c r="AP20" i="203"/>
  <c r="AO20" i="203"/>
  <c r="AN20" i="203"/>
  <c r="AM20" i="203"/>
  <c r="AL20" i="203"/>
  <c r="AK20" i="203"/>
  <c r="AJ20" i="203"/>
  <c r="AI20" i="203"/>
  <c r="AH20" i="203"/>
  <c r="AG20" i="203"/>
  <c r="AF20" i="203"/>
  <c r="AE20" i="203"/>
  <c r="AD20" i="203"/>
  <c r="AC20" i="203"/>
  <c r="AB20" i="203"/>
  <c r="Z20" i="203"/>
  <c r="Y20" i="203"/>
  <c r="X20" i="203"/>
  <c r="W20" i="203"/>
  <c r="V20" i="203"/>
  <c r="U20" i="203"/>
  <c r="T20" i="203"/>
  <c r="Q20" i="203"/>
  <c r="P20" i="203"/>
  <c r="O20" i="203"/>
  <c r="N20" i="203"/>
  <c r="M20" i="203"/>
  <c r="L20" i="203"/>
  <c r="K20" i="203"/>
  <c r="J20" i="203"/>
  <c r="I20" i="203"/>
  <c r="H20" i="203"/>
  <c r="G20" i="203"/>
  <c r="BF18" i="203"/>
  <c r="BE18" i="203"/>
  <c r="BD18" i="203"/>
  <c r="BC18" i="203"/>
  <c r="BB18" i="203"/>
  <c r="BA18" i="203"/>
  <c r="AZ18" i="203"/>
  <c r="AY18" i="203"/>
  <c r="AX18" i="203"/>
  <c r="AW18" i="203"/>
  <c r="AV18" i="203"/>
  <c r="AU18" i="203"/>
  <c r="AT18" i="203"/>
  <c r="AS18" i="203"/>
  <c r="AR18" i="203"/>
  <c r="AQ18" i="203"/>
  <c r="AP18" i="203"/>
  <c r="AO18" i="203"/>
  <c r="AN18" i="203"/>
  <c r="AM18" i="203"/>
  <c r="AL18" i="203"/>
  <c r="AK18" i="203"/>
  <c r="AJ18" i="203"/>
  <c r="AI18" i="203"/>
  <c r="AH18" i="203"/>
  <c r="AG18" i="203"/>
  <c r="AF18" i="203"/>
  <c r="AE18" i="203"/>
  <c r="AD18" i="203"/>
  <c r="AC18" i="203"/>
  <c r="AB18" i="203"/>
  <c r="Z18" i="203"/>
  <c r="Y18" i="203"/>
  <c r="X18" i="203"/>
  <c r="W18" i="203"/>
  <c r="V18" i="203"/>
  <c r="U18" i="203"/>
  <c r="T18" i="203"/>
  <c r="S18" i="203"/>
  <c r="P18" i="203"/>
  <c r="O18" i="203"/>
  <c r="N18" i="203"/>
  <c r="M18" i="203"/>
  <c r="L18" i="203"/>
  <c r="K18" i="203"/>
  <c r="J18" i="203"/>
  <c r="I18" i="203"/>
  <c r="H18" i="203"/>
  <c r="G18" i="203"/>
  <c r="BF17" i="203"/>
  <c r="BE17" i="203"/>
  <c r="BD17" i="203"/>
  <c r="BC17" i="203"/>
  <c r="BB17" i="203"/>
  <c r="BA17" i="203"/>
  <c r="AZ17" i="203"/>
  <c r="AY17" i="203"/>
  <c r="AX17" i="203"/>
  <c r="AW17" i="203"/>
  <c r="AV17" i="203"/>
  <c r="AU17" i="203"/>
  <c r="AT17" i="203"/>
  <c r="AS17" i="203"/>
  <c r="AR17" i="203"/>
  <c r="AQ17" i="203"/>
  <c r="AP17" i="203"/>
  <c r="AO17" i="203"/>
  <c r="AN17" i="203"/>
  <c r="AM17" i="203"/>
  <c r="AL17" i="203"/>
  <c r="AK17" i="203"/>
  <c r="AJ17" i="203"/>
  <c r="AI17" i="203"/>
  <c r="AH17" i="203"/>
  <c r="AG17" i="203"/>
  <c r="AF17" i="203"/>
  <c r="AE17" i="203"/>
  <c r="AD17" i="203"/>
  <c r="AC17" i="203"/>
  <c r="AB17" i="203"/>
  <c r="Z17" i="203"/>
  <c r="Y17" i="203"/>
  <c r="X17" i="203"/>
  <c r="W17" i="203"/>
  <c r="V17" i="203"/>
  <c r="U17" i="203"/>
  <c r="T17" i="203"/>
  <c r="S17" i="203"/>
  <c r="Q17" i="203"/>
  <c r="O17" i="203"/>
  <c r="N17" i="203"/>
  <c r="M17" i="203"/>
  <c r="L17" i="203"/>
  <c r="K17" i="203"/>
  <c r="J17" i="203"/>
  <c r="I17" i="203"/>
  <c r="H17" i="203"/>
  <c r="G17" i="203"/>
  <c r="BF16" i="203"/>
  <c r="BE16" i="203"/>
  <c r="BD16" i="203"/>
  <c r="BC16" i="203"/>
  <c r="BB16" i="203"/>
  <c r="BA16" i="203"/>
  <c r="AZ16" i="203"/>
  <c r="AY16" i="203"/>
  <c r="AX16" i="203"/>
  <c r="AW16" i="203"/>
  <c r="AV16" i="203"/>
  <c r="AU16" i="203"/>
  <c r="AT16" i="203"/>
  <c r="AS16" i="203"/>
  <c r="AR16" i="203"/>
  <c r="AQ16" i="203"/>
  <c r="AP16" i="203"/>
  <c r="AO16" i="203"/>
  <c r="AN16" i="203"/>
  <c r="AM16" i="203"/>
  <c r="AL16" i="203"/>
  <c r="AK16" i="203"/>
  <c r="AJ16" i="203"/>
  <c r="AI16" i="203"/>
  <c r="AH16" i="203"/>
  <c r="AG16" i="203"/>
  <c r="AF16" i="203"/>
  <c r="AE16" i="203"/>
  <c r="AD16" i="203"/>
  <c r="AC16" i="203"/>
  <c r="AB16" i="203"/>
  <c r="Z16" i="203"/>
  <c r="Y16" i="203"/>
  <c r="X16" i="203"/>
  <c r="W16" i="203"/>
  <c r="V16" i="203"/>
  <c r="U16" i="203"/>
  <c r="T16" i="203"/>
  <c r="S16" i="203"/>
  <c r="Q16" i="203"/>
  <c r="P16" i="203"/>
  <c r="N16" i="203"/>
  <c r="M16" i="203"/>
  <c r="L16" i="203"/>
  <c r="K16" i="203"/>
  <c r="J16" i="203"/>
  <c r="I16" i="203"/>
  <c r="H16" i="203"/>
  <c r="G16" i="203"/>
  <c r="BF15" i="203"/>
  <c r="BE15" i="203"/>
  <c r="BD15" i="203"/>
  <c r="BC15" i="203"/>
  <c r="BB15" i="203"/>
  <c r="BA15" i="203"/>
  <c r="AZ15" i="203"/>
  <c r="AY15" i="203"/>
  <c r="AX15" i="203"/>
  <c r="AW15" i="203"/>
  <c r="AV15" i="203"/>
  <c r="AU15" i="203"/>
  <c r="AT15" i="203"/>
  <c r="AS15" i="203"/>
  <c r="AR15" i="203"/>
  <c r="AQ15" i="203"/>
  <c r="AP15" i="203"/>
  <c r="AO15" i="203"/>
  <c r="AN15" i="203"/>
  <c r="AM15" i="203"/>
  <c r="AL15" i="203"/>
  <c r="AK15" i="203"/>
  <c r="AJ15" i="203"/>
  <c r="AI15" i="203"/>
  <c r="AH15" i="203"/>
  <c r="AG15" i="203"/>
  <c r="AF15" i="203"/>
  <c r="AE15" i="203"/>
  <c r="AD15" i="203"/>
  <c r="AC15" i="203"/>
  <c r="AB15" i="203"/>
  <c r="Z15" i="203"/>
  <c r="Y15" i="203"/>
  <c r="X15" i="203"/>
  <c r="W15" i="203"/>
  <c r="V15" i="203"/>
  <c r="U15" i="203"/>
  <c r="T15" i="203"/>
  <c r="S15" i="203"/>
  <c r="Q15" i="203"/>
  <c r="P15" i="203"/>
  <c r="O15" i="203"/>
  <c r="M15" i="203"/>
  <c r="L15" i="203"/>
  <c r="K15" i="203"/>
  <c r="J15" i="203"/>
  <c r="I15" i="203"/>
  <c r="H15" i="203"/>
  <c r="G15" i="203"/>
  <c r="BF14" i="203"/>
  <c r="BE14" i="203"/>
  <c r="BD14" i="203"/>
  <c r="BC14" i="203"/>
  <c r="BB14" i="203"/>
  <c r="BA14" i="203"/>
  <c r="AZ14" i="203"/>
  <c r="AY14" i="203"/>
  <c r="AX14" i="203"/>
  <c r="AW14" i="203"/>
  <c r="AV14" i="203"/>
  <c r="AU14" i="203"/>
  <c r="AT14" i="203"/>
  <c r="AS14" i="203"/>
  <c r="AR14" i="203"/>
  <c r="AQ14" i="203"/>
  <c r="AP14" i="203"/>
  <c r="AO14" i="203"/>
  <c r="AN14" i="203"/>
  <c r="AM14" i="203"/>
  <c r="AL14" i="203"/>
  <c r="AK14" i="203"/>
  <c r="AJ14" i="203"/>
  <c r="AI14" i="203"/>
  <c r="AH14" i="203"/>
  <c r="AG14" i="203"/>
  <c r="AF14" i="203"/>
  <c r="AE14" i="203"/>
  <c r="AD14" i="203"/>
  <c r="AC14" i="203"/>
  <c r="AB14" i="203"/>
  <c r="Z14" i="203"/>
  <c r="Y14" i="203"/>
  <c r="X14" i="203"/>
  <c r="W14" i="203"/>
  <c r="V14" i="203"/>
  <c r="U14" i="203"/>
  <c r="T14" i="203"/>
  <c r="S14" i="203"/>
  <c r="Q14" i="203"/>
  <c r="P14" i="203"/>
  <c r="O14" i="203"/>
  <c r="N14" i="203"/>
  <c r="L14" i="203"/>
  <c r="K14" i="203"/>
  <c r="J14" i="203"/>
  <c r="I14" i="203"/>
  <c r="H14" i="203"/>
  <c r="G14" i="203"/>
  <c r="BF13" i="203"/>
  <c r="BE13" i="203"/>
  <c r="BD13" i="203"/>
  <c r="BC13" i="203"/>
  <c r="BB13" i="203"/>
  <c r="BA13" i="203"/>
  <c r="AZ13" i="203"/>
  <c r="AY13" i="203"/>
  <c r="AX13" i="203"/>
  <c r="AW13" i="203"/>
  <c r="AV13" i="203"/>
  <c r="AU13" i="203"/>
  <c r="AT13" i="203"/>
  <c r="AS13" i="203"/>
  <c r="AR13" i="203"/>
  <c r="AQ13" i="203"/>
  <c r="AP13" i="203"/>
  <c r="AO13" i="203"/>
  <c r="AN13" i="203"/>
  <c r="AM13" i="203"/>
  <c r="AL13" i="203"/>
  <c r="AK13" i="203"/>
  <c r="AJ13" i="203"/>
  <c r="AI13" i="203"/>
  <c r="AH13" i="203"/>
  <c r="AG13" i="203"/>
  <c r="AF13" i="203"/>
  <c r="AE13" i="203"/>
  <c r="AD13" i="203"/>
  <c r="AC13" i="203"/>
  <c r="AB13" i="203"/>
  <c r="Z13" i="203"/>
  <c r="Y13" i="203"/>
  <c r="X13" i="203"/>
  <c r="W13" i="203"/>
  <c r="V13" i="203"/>
  <c r="U13" i="203"/>
  <c r="T13" i="203"/>
  <c r="S13" i="203"/>
  <c r="Q13" i="203"/>
  <c r="P13" i="203"/>
  <c r="O13" i="203"/>
  <c r="N13" i="203"/>
  <c r="M13" i="203"/>
  <c r="K13" i="203"/>
  <c r="J13" i="203"/>
  <c r="I13" i="203"/>
  <c r="H13" i="203"/>
  <c r="G13" i="203"/>
  <c r="BF12" i="203"/>
  <c r="BE12" i="203"/>
  <c r="BD12" i="203"/>
  <c r="BC12" i="203"/>
  <c r="BB12" i="203"/>
  <c r="BA12" i="203"/>
  <c r="AZ12" i="203"/>
  <c r="AY12" i="203"/>
  <c r="AX12" i="203"/>
  <c r="AW12" i="203"/>
  <c r="AV12" i="203"/>
  <c r="AU12" i="203"/>
  <c r="AT12" i="203"/>
  <c r="AS12" i="203"/>
  <c r="AR12" i="203"/>
  <c r="AQ12" i="203"/>
  <c r="AP12" i="203"/>
  <c r="AO12" i="203"/>
  <c r="AN12" i="203"/>
  <c r="AM12" i="203"/>
  <c r="AL12" i="203"/>
  <c r="AK12" i="203"/>
  <c r="AJ12" i="203"/>
  <c r="AI12" i="203"/>
  <c r="AH12" i="203"/>
  <c r="AG12" i="203"/>
  <c r="AF12" i="203"/>
  <c r="AE12" i="203"/>
  <c r="AD12" i="203"/>
  <c r="AC12" i="203"/>
  <c r="AB12" i="203"/>
  <c r="Z12" i="203"/>
  <c r="Y12" i="203"/>
  <c r="X12" i="203"/>
  <c r="W12" i="203"/>
  <c r="V12" i="203"/>
  <c r="U12" i="203"/>
  <c r="T12" i="203"/>
  <c r="S12" i="203"/>
  <c r="Q12" i="203"/>
  <c r="P12" i="203"/>
  <c r="O12" i="203"/>
  <c r="N12" i="203"/>
  <c r="M12" i="203"/>
  <c r="L12" i="203"/>
  <c r="J12" i="203"/>
  <c r="I12" i="203"/>
  <c r="H12" i="203"/>
  <c r="G12" i="203"/>
  <c r="BF11" i="203"/>
  <c r="BE11" i="203"/>
  <c r="BD11" i="203"/>
  <c r="BC11" i="203"/>
  <c r="BB11" i="203"/>
  <c r="BA11" i="203"/>
  <c r="AZ11" i="203"/>
  <c r="AY11" i="203"/>
  <c r="AX11" i="203"/>
  <c r="AW11" i="203"/>
  <c r="AV11" i="203"/>
  <c r="AU11" i="203"/>
  <c r="AT11" i="203"/>
  <c r="AS11" i="203"/>
  <c r="AR11" i="203"/>
  <c r="AQ11" i="203"/>
  <c r="AP11" i="203"/>
  <c r="AO11" i="203"/>
  <c r="AN11" i="203"/>
  <c r="AM11" i="203"/>
  <c r="AL11" i="203"/>
  <c r="AK11" i="203"/>
  <c r="AJ11" i="203"/>
  <c r="AI11" i="203"/>
  <c r="AH11" i="203"/>
  <c r="AG11" i="203"/>
  <c r="AF11" i="203"/>
  <c r="AE11" i="203"/>
  <c r="AD11" i="203"/>
  <c r="AC11" i="203"/>
  <c r="AB11" i="203"/>
  <c r="Z11" i="203"/>
  <c r="Y11" i="203"/>
  <c r="X11" i="203"/>
  <c r="W11" i="203"/>
  <c r="V11" i="203"/>
  <c r="U11" i="203"/>
  <c r="T11" i="203"/>
  <c r="S11" i="203"/>
  <c r="Q11" i="203"/>
  <c r="P11" i="203"/>
  <c r="O11" i="203"/>
  <c r="N11" i="203"/>
  <c r="M11" i="203"/>
  <c r="L11" i="203"/>
  <c r="K11" i="203"/>
  <c r="I11" i="203"/>
  <c r="H11" i="203"/>
  <c r="G11" i="203"/>
  <c r="BF10" i="203"/>
  <c r="BE10" i="203"/>
  <c r="BD10" i="203"/>
  <c r="BC10" i="203"/>
  <c r="BB10" i="203"/>
  <c r="BA10" i="203"/>
  <c r="AZ10" i="203"/>
  <c r="AY10" i="203"/>
  <c r="AX10" i="203"/>
  <c r="AW10" i="203"/>
  <c r="AV10" i="203"/>
  <c r="AU10" i="203"/>
  <c r="AT10" i="203"/>
  <c r="AS10" i="203"/>
  <c r="AR10" i="203"/>
  <c r="AQ10" i="203"/>
  <c r="AP10" i="203"/>
  <c r="AO10" i="203"/>
  <c r="AN10" i="203"/>
  <c r="AM10" i="203"/>
  <c r="AL10" i="203"/>
  <c r="AK10" i="203"/>
  <c r="AJ10" i="203"/>
  <c r="AI10" i="203"/>
  <c r="AH10" i="203"/>
  <c r="AG10" i="203"/>
  <c r="AF10" i="203"/>
  <c r="AE10" i="203"/>
  <c r="AD10" i="203"/>
  <c r="AC10" i="203"/>
  <c r="AB10" i="203"/>
  <c r="Z10" i="203"/>
  <c r="Y10" i="203"/>
  <c r="X10" i="203"/>
  <c r="W10" i="203"/>
  <c r="V10" i="203"/>
  <c r="U10" i="203"/>
  <c r="T10" i="203"/>
  <c r="S10" i="203"/>
  <c r="Q10" i="203"/>
  <c r="P10" i="203"/>
  <c r="O10" i="203"/>
  <c r="N10" i="203"/>
  <c r="M10" i="203"/>
  <c r="L10" i="203"/>
  <c r="K10" i="203"/>
  <c r="J10" i="203"/>
  <c r="H10" i="203"/>
  <c r="G10" i="203"/>
  <c r="BF9" i="203"/>
  <c r="BE9" i="203"/>
  <c r="BD9" i="203"/>
  <c r="BC9" i="203"/>
  <c r="BB9" i="203"/>
  <c r="BA9" i="203"/>
  <c r="AZ9" i="203"/>
  <c r="AY9" i="203"/>
  <c r="AX9" i="203"/>
  <c r="AW9" i="203"/>
  <c r="AV9" i="203"/>
  <c r="AU9" i="203"/>
  <c r="AT9" i="203"/>
  <c r="AS9" i="203"/>
  <c r="AR9" i="203"/>
  <c r="AQ9" i="203"/>
  <c r="AP9" i="203"/>
  <c r="AO9" i="203"/>
  <c r="AN9" i="203"/>
  <c r="AM9" i="203"/>
  <c r="AL9" i="203"/>
  <c r="AK9" i="203"/>
  <c r="AJ9" i="203"/>
  <c r="AI9" i="203"/>
  <c r="AH9" i="203"/>
  <c r="AG9" i="203"/>
  <c r="AF9" i="203"/>
  <c r="AE9" i="203"/>
  <c r="AD9" i="203"/>
  <c r="AC9" i="203"/>
  <c r="AB9" i="203"/>
  <c r="Z9" i="203"/>
  <c r="Y9" i="203"/>
  <c r="X9" i="203"/>
  <c r="W9" i="203"/>
  <c r="V9" i="203"/>
  <c r="U9" i="203"/>
  <c r="T9" i="203"/>
  <c r="S9" i="203"/>
  <c r="Q9" i="203"/>
  <c r="P9" i="203"/>
  <c r="O9" i="203"/>
  <c r="N9" i="203"/>
  <c r="M9" i="203"/>
  <c r="L9" i="203"/>
  <c r="K9" i="203"/>
  <c r="J9" i="203"/>
  <c r="I9" i="203"/>
  <c r="G9" i="203"/>
  <c r="BF8" i="203"/>
  <c r="BE8" i="203"/>
  <c r="BD8" i="203"/>
  <c r="BC8" i="203"/>
  <c r="BB8" i="203"/>
  <c r="BA8" i="203"/>
  <c r="AZ8" i="203"/>
  <c r="AY8" i="203"/>
  <c r="AX8" i="203"/>
  <c r="AW8" i="203"/>
  <c r="AV8" i="203"/>
  <c r="AU8" i="203"/>
  <c r="AT8" i="203"/>
  <c r="AS8" i="203"/>
  <c r="AR8" i="203"/>
  <c r="AQ8" i="203"/>
  <c r="AP8" i="203"/>
  <c r="AO8" i="203"/>
  <c r="AN8" i="203"/>
  <c r="AM8" i="203"/>
  <c r="AL8" i="203"/>
  <c r="AK8" i="203"/>
  <c r="AJ8" i="203"/>
  <c r="AI8" i="203"/>
  <c r="AH8" i="203"/>
  <c r="AG8" i="203"/>
  <c r="AF8" i="203"/>
  <c r="AE8" i="203"/>
  <c r="AD8" i="203"/>
  <c r="AC8" i="203"/>
  <c r="AB8" i="203"/>
  <c r="Z8" i="203"/>
  <c r="Y8" i="203"/>
  <c r="X8" i="203"/>
  <c r="W8" i="203"/>
  <c r="V8" i="203"/>
  <c r="U8" i="203"/>
  <c r="T8" i="203"/>
  <c r="S8" i="203"/>
  <c r="Q8" i="203"/>
  <c r="P8" i="203"/>
  <c r="O8" i="203"/>
  <c r="N8" i="203"/>
  <c r="M8" i="203"/>
  <c r="L8" i="203"/>
  <c r="K8" i="203"/>
  <c r="J8" i="203"/>
  <c r="I8" i="203"/>
  <c r="H8" i="203"/>
  <c r="D38" i="203"/>
  <c r="D50" i="203"/>
  <c r="BF4" i="203"/>
  <c r="BE4" i="203"/>
  <c r="BD4" i="203"/>
  <c r="BC4" i="203"/>
  <c r="BB4" i="203"/>
  <c r="BA4" i="203"/>
  <c r="AZ4" i="203"/>
  <c r="AY4" i="203"/>
  <c r="AX4" i="203"/>
  <c r="AW4" i="203"/>
  <c r="AV4" i="203"/>
  <c r="AU4" i="203"/>
  <c r="AT4" i="203"/>
  <c r="AS4" i="203"/>
  <c r="AR4" i="203"/>
  <c r="AQ4" i="203"/>
  <c r="AP4" i="203"/>
  <c r="AO4" i="203"/>
  <c r="AN4" i="203"/>
  <c r="AM4" i="203"/>
  <c r="AL4" i="203"/>
  <c r="AK4" i="203"/>
  <c r="AJ4" i="203"/>
  <c r="AI4" i="203"/>
  <c r="AH4" i="203"/>
  <c r="AG4" i="203"/>
  <c r="AF4" i="203"/>
  <c r="AE4" i="203"/>
  <c r="AD4" i="203"/>
  <c r="AC4" i="203"/>
  <c r="AB4" i="203"/>
  <c r="AA4" i="203"/>
  <c r="Z4" i="203"/>
  <c r="Y4" i="203"/>
  <c r="X4" i="203"/>
  <c r="W4" i="203"/>
  <c r="V4" i="203"/>
  <c r="U4" i="203"/>
  <c r="T4" i="203"/>
  <c r="S4" i="203"/>
  <c r="R4" i="203"/>
  <c r="Q4" i="203"/>
  <c r="P4" i="203"/>
  <c r="O4" i="203"/>
  <c r="N4" i="203"/>
  <c r="M4" i="203"/>
  <c r="L4" i="203"/>
  <c r="K4" i="203"/>
  <c r="J4" i="203"/>
  <c r="I4" i="203"/>
  <c r="H4" i="203"/>
  <c r="G4" i="203"/>
  <c r="F4" i="203"/>
  <c r="E4" i="203"/>
  <c r="BE59" i="202"/>
  <c r="BD59" i="202"/>
  <c r="BC59" i="202"/>
  <c r="BB59" i="202"/>
  <c r="BA59" i="202"/>
  <c r="AZ59" i="202"/>
  <c r="AY59" i="202"/>
  <c r="AX59" i="202"/>
  <c r="AW59" i="202"/>
  <c r="AV59" i="202"/>
  <c r="AU59" i="202"/>
  <c r="AT59" i="202"/>
  <c r="AS59" i="202"/>
  <c r="AR59" i="202"/>
  <c r="AQ59" i="202"/>
  <c r="AP59" i="202"/>
  <c r="AO59" i="202"/>
  <c r="AN59" i="202"/>
  <c r="AM59" i="202"/>
  <c r="AL59" i="202"/>
  <c r="AK59" i="202"/>
  <c r="AJ59" i="202"/>
  <c r="AI59" i="202"/>
  <c r="AH59" i="202"/>
  <c r="AG59" i="202"/>
  <c r="AF59" i="202"/>
  <c r="AE59" i="202"/>
  <c r="AD59" i="202"/>
  <c r="AC59" i="202"/>
  <c r="AB59" i="202"/>
  <c r="Z59" i="202"/>
  <c r="Y59" i="202"/>
  <c r="X59" i="202"/>
  <c r="W59" i="202"/>
  <c r="V59" i="202"/>
  <c r="U59" i="202"/>
  <c r="T59" i="202"/>
  <c r="S59" i="202"/>
  <c r="Q59" i="202"/>
  <c r="P59" i="202"/>
  <c r="O59" i="202"/>
  <c r="N59" i="202"/>
  <c r="M59" i="202"/>
  <c r="L59" i="202"/>
  <c r="K59" i="202"/>
  <c r="J59" i="202"/>
  <c r="I59" i="202"/>
  <c r="H59" i="202"/>
  <c r="G59" i="202"/>
  <c r="BF58" i="202"/>
  <c r="BD58" i="202"/>
  <c r="BC58" i="202"/>
  <c r="BB58" i="202"/>
  <c r="BA58" i="202"/>
  <c r="AZ58" i="202"/>
  <c r="AY58" i="202"/>
  <c r="AX58" i="202"/>
  <c r="AW58" i="202"/>
  <c r="AV58" i="202"/>
  <c r="AU58" i="202"/>
  <c r="AT58" i="202"/>
  <c r="AS58" i="202"/>
  <c r="AR58" i="202"/>
  <c r="AQ58" i="202"/>
  <c r="AP58" i="202"/>
  <c r="AO58" i="202"/>
  <c r="AN58" i="202"/>
  <c r="AM58" i="202"/>
  <c r="AL58" i="202"/>
  <c r="AK58" i="202"/>
  <c r="AJ58" i="202"/>
  <c r="AI58" i="202"/>
  <c r="AH58" i="202"/>
  <c r="AG58" i="202"/>
  <c r="AF58" i="202"/>
  <c r="AE58" i="202"/>
  <c r="AD58" i="202"/>
  <c r="AC58" i="202"/>
  <c r="AB58" i="202"/>
  <c r="Z58" i="202"/>
  <c r="Y58" i="202"/>
  <c r="X58" i="202"/>
  <c r="W58" i="202"/>
  <c r="V58" i="202"/>
  <c r="U58" i="202"/>
  <c r="T58" i="202"/>
  <c r="S58" i="202"/>
  <c r="Q58" i="202"/>
  <c r="P58" i="202"/>
  <c r="O58" i="202"/>
  <c r="N58" i="202"/>
  <c r="M58" i="202"/>
  <c r="L58" i="202"/>
  <c r="K58" i="202"/>
  <c r="J58" i="202"/>
  <c r="I58" i="202"/>
  <c r="H58" i="202"/>
  <c r="G58" i="202"/>
  <c r="BF57" i="202"/>
  <c r="BE57" i="202"/>
  <c r="BC57" i="202"/>
  <c r="BB57" i="202"/>
  <c r="BA57" i="202"/>
  <c r="AZ57" i="202"/>
  <c r="AY57" i="202"/>
  <c r="AX57" i="202"/>
  <c r="AW57" i="202"/>
  <c r="AV57" i="202"/>
  <c r="AU57" i="202"/>
  <c r="AT57" i="202"/>
  <c r="AS57" i="202"/>
  <c r="AR57" i="202"/>
  <c r="AQ57" i="202"/>
  <c r="AP57" i="202"/>
  <c r="AO57" i="202"/>
  <c r="AN57" i="202"/>
  <c r="AM57" i="202"/>
  <c r="AL57" i="202"/>
  <c r="AK57" i="202"/>
  <c r="AJ57" i="202"/>
  <c r="AI57" i="202"/>
  <c r="AH57" i="202"/>
  <c r="AG57" i="202"/>
  <c r="AF57" i="202"/>
  <c r="AE57" i="202"/>
  <c r="AD57" i="202"/>
  <c r="AC57" i="202"/>
  <c r="AB57" i="202"/>
  <c r="Z57" i="202"/>
  <c r="Y57" i="202"/>
  <c r="X57" i="202"/>
  <c r="W57" i="202"/>
  <c r="V57" i="202"/>
  <c r="U57" i="202"/>
  <c r="T57" i="202"/>
  <c r="S57" i="202"/>
  <c r="Q57" i="202"/>
  <c r="P57" i="202"/>
  <c r="O57" i="202"/>
  <c r="N57" i="202"/>
  <c r="M57" i="202"/>
  <c r="L57" i="202"/>
  <c r="K57" i="202"/>
  <c r="J57" i="202"/>
  <c r="I57" i="202"/>
  <c r="H57" i="202"/>
  <c r="G57" i="202"/>
  <c r="BF56" i="202"/>
  <c r="BE56" i="202"/>
  <c r="BD56" i="202"/>
  <c r="BB56" i="202"/>
  <c r="BA56" i="202"/>
  <c r="AZ56" i="202"/>
  <c r="AY56" i="202"/>
  <c r="AX56" i="202"/>
  <c r="AW56" i="202"/>
  <c r="AV56" i="202"/>
  <c r="AU56" i="202"/>
  <c r="AT56" i="202"/>
  <c r="AS56" i="202"/>
  <c r="AR56" i="202"/>
  <c r="AQ56" i="202"/>
  <c r="AP56" i="202"/>
  <c r="AO56" i="202"/>
  <c r="AN56" i="202"/>
  <c r="AM56" i="202"/>
  <c r="AL56" i="202"/>
  <c r="AK56" i="202"/>
  <c r="AJ56" i="202"/>
  <c r="AI56" i="202"/>
  <c r="AH56" i="202"/>
  <c r="AG56" i="202"/>
  <c r="AF56" i="202"/>
  <c r="AE56" i="202"/>
  <c r="AD56" i="202"/>
  <c r="AC56" i="202"/>
  <c r="AB56" i="202"/>
  <c r="Z56" i="202"/>
  <c r="Y56" i="202"/>
  <c r="X56" i="202"/>
  <c r="W56" i="202"/>
  <c r="V56" i="202"/>
  <c r="U56" i="202"/>
  <c r="T56" i="202"/>
  <c r="S56" i="202"/>
  <c r="Q56" i="202"/>
  <c r="P56" i="202"/>
  <c r="O56" i="202"/>
  <c r="N56" i="202"/>
  <c r="M56" i="202"/>
  <c r="L56" i="202"/>
  <c r="K56" i="202"/>
  <c r="J56" i="202"/>
  <c r="I56" i="202"/>
  <c r="H56" i="202"/>
  <c r="G56" i="202"/>
  <c r="BF55" i="202"/>
  <c r="BE55" i="202"/>
  <c r="BD55" i="202"/>
  <c r="BC55" i="202"/>
  <c r="BA55" i="202"/>
  <c r="AZ55" i="202"/>
  <c r="AY55" i="202"/>
  <c r="AX55" i="202"/>
  <c r="AW55" i="202"/>
  <c r="AV55" i="202"/>
  <c r="AU55" i="202"/>
  <c r="AT55" i="202"/>
  <c r="AS55" i="202"/>
  <c r="AR55" i="202"/>
  <c r="AQ55" i="202"/>
  <c r="AP55" i="202"/>
  <c r="AO55" i="202"/>
  <c r="AN55" i="202"/>
  <c r="AM55" i="202"/>
  <c r="AL55" i="202"/>
  <c r="AK55" i="202"/>
  <c r="AJ55" i="202"/>
  <c r="AI55" i="202"/>
  <c r="AH55" i="202"/>
  <c r="AG55" i="202"/>
  <c r="AF55" i="202"/>
  <c r="AE55" i="202"/>
  <c r="AD55" i="202"/>
  <c r="AC55" i="202"/>
  <c r="AB55" i="202"/>
  <c r="Z55" i="202"/>
  <c r="Y55" i="202"/>
  <c r="X55" i="202"/>
  <c r="W55" i="202"/>
  <c r="V55" i="202"/>
  <c r="U55" i="202"/>
  <c r="T55" i="202"/>
  <c r="S55" i="202"/>
  <c r="Q55" i="202"/>
  <c r="P55" i="202"/>
  <c r="O55" i="202"/>
  <c r="N55" i="202"/>
  <c r="M55" i="202"/>
  <c r="L55" i="202"/>
  <c r="K55" i="202"/>
  <c r="J55" i="202"/>
  <c r="I55" i="202"/>
  <c r="H55" i="202"/>
  <c r="G55" i="202"/>
  <c r="BF54" i="202"/>
  <c r="BE54" i="202"/>
  <c r="BD54" i="202"/>
  <c r="BC54" i="202"/>
  <c r="BB54" i="202"/>
  <c r="AZ54" i="202"/>
  <c r="AY54" i="202"/>
  <c r="AX54" i="202"/>
  <c r="AW54" i="202"/>
  <c r="AV54" i="202"/>
  <c r="AU54" i="202"/>
  <c r="AT54" i="202"/>
  <c r="AS54" i="202"/>
  <c r="AR54" i="202"/>
  <c r="AQ54" i="202"/>
  <c r="AP54" i="202"/>
  <c r="AO54" i="202"/>
  <c r="AN54" i="202"/>
  <c r="AM54" i="202"/>
  <c r="AL54" i="202"/>
  <c r="AK54" i="202"/>
  <c r="AJ54" i="202"/>
  <c r="AI54" i="202"/>
  <c r="AH54" i="202"/>
  <c r="AG54" i="202"/>
  <c r="AF54" i="202"/>
  <c r="AE54" i="202"/>
  <c r="AD54" i="202"/>
  <c r="AC54" i="202"/>
  <c r="AB54" i="202"/>
  <c r="Z54" i="202"/>
  <c r="Y54" i="202"/>
  <c r="X54" i="202"/>
  <c r="W54" i="202"/>
  <c r="V54" i="202"/>
  <c r="U54" i="202"/>
  <c r="T54" i="202"/>
  <c r="S54" i="202"/>
  <c r="Q54" i="202"/>
  <c r="P54" i="202"/>
  <c r="O54" i="202"/>
  <c r="N54" i="202"/>
  <c r="M54" i="202"/>
  <c r="L54" i="202"/>
  <c r="K54" i="202"/>
  <c r="J54" i="202"/>
  <c r="I54" i="202"/>
  <c r="H54" i="202"/>
  <c r="G54" i="202"/>
  <c r="BF53" i="202"/>
  <c r="BE53" i="202"/>
  <c r="BD53" i="202"/>
  <c r="BC53" i="202"/>
  <c r="BB53" i="202"/>
  <c r="BA53" i="202"/>
  <c r="AY53" i="202"/>
  <c r="AX53" i="202"/>
  <c r="AW53" i="202"/>
  <c r="AV53" i="202"/>
  <c r="AU53" i="202"/>
  <c r="AT53" i="202"/>
  <c r="AS53" i="202"/>
  <c r="AR53" i="202"/>
  <c r="AQ53" i="202"/>
  <c r="AP53" i="202"/>
  <c r="AO53" i="202"/>
  <c r="AN53" i="202"/>
  <c r="AM53" i="202"/>
  <c r="AL53" i="202"/>
  <c r="AK53" i="202"/>
  <c r="AJ53" i="202"/>
  <c r="AI53" i="202"/>
  <c r="AH53" i="202"/>
  <c r="AG53" i="202"/>
  <c r="AF53" i="202"/>
  <c r="AE53" i="202"/>
  <c r="AD53" i="202"/>
  <c r="AC53" i="202"/>
  <c r="AB53" i="202"/>
  <c r="Z53" i="202"/>
  <c r="Y53" i="202"/>
  <c r="X53" i="202"/>
  <c r="W53" i="202"/>
  <c r="V53" i="202"/>
  <c r="U53" i="202"/>
  <c r="T53" i="202"/>
  <c r="S53" i="202"/>
  <c r="Q53" i="202"/>
  <c r="P53" i="202"/>
  <c r="O53" i="202"/>
  <c r="N53" i="202"/>
  <c r="M53" i="202"/>
  <c r="L53" i="202"/>
  <c r="K53" i="202"/>
  <c r="J53" i="202"/>
  <c r="I53" i="202"/>
  <c r="H53" i="202"/>
  <c r="G53" i="202"/>
  <c r="BF52" i="202"/>
  <c r="BE52" i="202"/>
  <c r="BD52" i="202"/>
  <c r="BC52" i="202"/>
  <c r="BB52" i="202"/>
  <c r="BA52" i="202"/>
  <c r="AZ52" i="202"/>
  <c r="AX52" i="202"/>
  <c r="AW52" i="202"/>
  <c r="AV52" i="202"/>
  <c r="AU52" i="202"/>
  <c r="AT52" i="202"/>
  <c r="AS52" i="202"/>
  <c r="AR52" i="202"/>
  <c r="AQ52" i="202"/>
  <c r="AP52" i="202"/>
  <c r="AO52" i="202"/>
  <c r="AN52" i="202"/>
  <c r="AM52" i="202"/>
  <c r="AL52" i="202"/>
  <c r="AK52" i="202"/>
  <c r="AJ52" i="202"/>
  <c r="AI52" i="202"/>
  <c r="AH52" i="202"/>
  <c r="AG52" i="202"/>
  <c r="AF52" i="202"/>
  <c r="AE52" i="202"/>
  <c r="AD52" i="202"/>
  <c r="AC52" i="202"/>
  <c r="AB52" i="202"/>
  <c r="Z52" i="202"/>
  <c r="Y52" i="202"/>
  <c r="X52" i="202"/>
  <c r="W52" i="202"/>
  <c r="V52" i="202"/>
  <c r="U52" i="202"/>
  <c r="T52" i="202"/>
  <c r="S52" i="202"/>
  <c r="Q52" i="202"/>
  <c r="P52" i="202"/>
  <c r="O52" i="202"/>
  <c r="N52" i="202"/>
  <c r="M52" i="202"/>
  <c r="L52" i="202"/>
  <c r="K52" i="202"/>
  <c r="J52" i="202"/>
  <c r="I52" i="202"/>
  <c r="H52" i="202"/>
  <c r="G52" i="202"/>
  <c r="BF51" i="202"/>
  <c r="BE51" i="202"/>
  <c r="BD51" i="202"/>
  <c r="BC51" i="202"/>
  <c r="BB51" i="202"/>
  <c r="BA51" i="202"/>
  <c r="AZ51" i="202"/>
  <c r="AY51" i="202"/>
  <c r="AW51" i="202"/>
  <c r="AV51" i="202"/>
  <c r="AU51" i="202"/>
  <c r="AT51" i="202"/>
  <c r="AS51" i="202"/>
  <c r="AR51" i="202"/>
  <c r="AQ51" i="202"/>
  <c r="AP51" i="202"/>
  <c r="AO51" i="202"/>
  <c r="AN51" i="202"/>
  <c r="AM51" i="202"/>
  <c r="AL51" i="202"/>
  <c r="AK51" i="202"/>
  <c r="AJ51" i="202"/>
  <c r="AI51" i="202"/>
  <c r="AH51" i="202"/>
  <c r="AG51" i="202"/>
  <c r="AF51" i="202"/>
  <c r="AE51" i="202"/>
  <c r="AD51" i="202"/>
  <c r="AC51" i="202"/>
  <c r="AB51" i="202"/>
  <c r="Z51" i="202"/>
  <c r="Y51" i="202"/>
  <c r="X51" i="202"/>
  <c r="W51" i="202"/>
  <c r="V51" i="202"/>
  <c r="U51" i="202"/>
  <c r="T51" i="202"/>
  <c r="S51" i="202"/>
  <c r="Q51" i="202"/>
  <c r="P51" i="202"/>
  <c r="O51" i="202"/>
  <c r="N51" i="202"/>
  <c r="M51" i="202"/>
  <c r="L51" i="202"/>
  <c r="K51" i="202"/>
  <c r="J51" i="202"/>
  <c r="I51" i="202"/>
  <c r="H51" i="202"/>
  <c r="G51" i="202"/>
  <c r="BF50" i="202"/>
  <c r="BE50" i="202"/>
  <c r="BD50" i="202"/>
  <c r="BC50" i="202"/>
  <c r="BB50" i="202"/>
  <c r="BA50" i="202"/>
  <c r="AZ50" i="202"/>
  <c r="AY50" i="202"/>
  <c r="AX50" i="202"/>
  <c r="AV50" i="202"/>
  <c r="AU50" i="202"/>
  <c r="AT50" i="202"/>
  <c r="AS50" i="202"/>
  <c r="AR50" i="202"/>
  <c r="AQ50" i="202"/>
  <c r="AP50" i="202"/>
  <c r="AO50" i="202"/>
  <c r="AN50" i="202"/>
  <c r="AM50" i="202"/>
  <c r="AL50" i="202"/>
  <c r="AK50" i="202"/>
  <c r="AJ50" i="202"/>
  <c r="AI50" i="202"/>
  <c r="AH50" i="202"/>
  <c r="AG50" i="202"/>
  <c r="AF50" i="202"/>
  <c r="AE50" i="202"/>
  <c r="AD50" i="202"/>
  <c r="AC50" i="202"/>
  <c r="AB50" i="202"/>
  <c r="Z50" i="202"/>
  <c r="Y50" i="202"/>
  <c r="X50" i="202"/>
  <c r="W50" i="202"/>
  <c r="V50" i="202"/>
  <c r="U50" i="202"/>
  <c r="T50" i="202"/>
  <c r="S50" i="202"/>
  <c r="Q50" i="202"/>
  <c r="P50" i="202"/>
  <c r="O50" i="202"/>
  <c r="N50" i="202"/>
  <c r="M50" i="202"/>
  <c r="L50" i="202"/>
  <c r="K50" i="202"/>
  <c r="J50" i="202"/>
  <c r="I50" i="202"/>
  <c r="H50" i="202"/>
  <c r="G50" i="202"/>
  <c r="BF49" i="202"/>
  <c r="BE49" i="202"/>
  <c r="BD49" i="202"/>
  <c r="BC49" i="202"/>
  <c r="BB49" i="202"/>
  <c r="BA49" i="202"/>
  <c r="AZ49" i="202"/>
  <c r="AY49" i="202"/>
  <c r="AX49" i="202"/>
  <c r="AW49" i="202"/>
  <c r="AU49" i="202"/>
  <c r="AT49" i="202"/>
  <c r="AS49" i="202"/>
  <c r="AR49" i="202"/>
  <c r="AQ49" i="202"/>
  <c r="AP49" i="202"/>
  <c r="AO49" i="202"/>
  <c r="AN49" i="202"/>
  <c r="AM49" i="202"/>
  <c r="AL49" i="202"/>
  <c r="AK49" i="202"/>
  <c r="AJ49" i="202"/>
  <c r="AI49" i="202"/>
  <c r="AH49" i="202"/>
  <c r="AG49" i="202"/>
  <c r="AF49" i="202"/>
  <c r="AE49" i="202"/>
  <c r="AD49" i="202"/>
  <c r="AC49" i="202"/>
  <c r="AB49" i="202"/>
  <c r="Z49" i="202"/>
  <c r="Y49" i="202"/>
  <c r="X49" i="202"/>
  <c r="W49" i="202"/>
  <c r="V49" i="202"/>
  <c r="U49" i="202"/>
  <c r="T49" i="202"/>
  <c r="S49" i="202"/>
  <c r="Q49" i="202"/>
  <c r="P49" i="202"/>
  <c r="O49" i="202"/>
  <c r="N49" i="202"/>
  <c r="M49" i="202"/>
  <c r="L49" i="202"/>
  <c r="K49" i="202"/>
  <c r="J49" i="202"/>
  <c r="I49" i="202"/>
  <c r="H49" i="202"/>
  <c r="G49" i="202"/>
  <c r="BF48" i="202"/>
  <c r="BE48" i="202"/>
  <c r="BD48" i="202"/>
  <c r="BC48" i="202"/>
  <c r="BB48" i="202"/>
  <c r="BA48" i="202"/>
  <c r="AZ48" i="202"/>
  <c r="AY48" i="202"/>
  <c r="AX48" i="202"/>
  <c r="AW48" i="202"/>
  <c r="AV48" i="202"/>
  <c r="AT48" i="202"/>
  <c r="AS48" i="202"/>
  <c r="AR48" i="202"/>
  <c r="AQ48" i="202"/>
  <c r="AP48" i="202"/>
  <c r="AO48" i="202"/>
  <c r="AN48" i="202"/>
  <c r="AM48" i="202"/>
  <c r="AL48" i="202"/>
  <c r="AK48" i="202"/>
  <c r="AJ48" i="202"/>
  <c r="AI48" i="202"/>
  <c r="AH48" i="202"/>
  <c r="AG48" i="202"/>
  <c r="AF48" i="202"/>
  <c r="AE48" i="202"/>
  <c r="AD48" i="202"/>
  <c r="AC48" i="202"/>
  <c r="AB48" i="202"/>
  <c r="Z48" i="202"/>
  <c r="Y48" i="202"/>
  <c r="X48" i="202"/>
  <c r="W48" i="202"/>
  <c r="V48" i="202"/>
  <c r="U48" i="202"/>
  <c r="T48" i="202"/>
  <c r="S48" i="202"/>
  <c r="Q48" i="202"/>
  <c r="P48" i="202"/>
  <c r="O48" i="202"/>
  <c r="N48" i="202"/>
  <c r="M48" i="202"/>
  <c r="L48" i="202"/>
  <c r="K48" i="202"/>
  <c r="J48" i="202"/>
  <c r="I48" i="202"/>
  <c r="H48" i="202"/>
  <c r="G48" i="202"/>
  <c r="BF47" i="202"/>
  <c r="BE47" i="202"/>
  <c r="BD47" i="202"/>
  <c r="BC47" i="202"/>
  <c r="BB47" i="202"/>
  <c r="BA47" i="202"/>
  <c r="AZ47" i="202"/>
  <c r="AY47" i="202"/>
  <c r="AX47" i="202"/>
  <c r="AW47" i="202"/>
  <c r="AV47" i="202"/>
  <c r="AU47" i="202"/>
  <c r="AS47" i="202"/>
  <c r="AR47" i="202"/>
  <c r="AQ47" i="202"/>
  <c r="AP47" i="202"/>
  <c r="AO47" i="202"/>
  <c r="AN47" i="202"/>
  <c r="AM47" i="202"/>
  <c r="AL47" i="202"/>
  <c r="AK47" i="202"/>
  <c r="AJ47" i="202"/>
  <c r="AI47" i="202"/>
  <c r="AH47" i="202"/>
  <c r="AG47" i="202"/>
  <c r="AF47" i="202"/>
  <c r="AE47" i="202"/>
  <c r="AD47" i="202"/>
  <c r="AC47" i="202"/>
  <c r="AB47" i="202"/>
  <c r="Z47" i="202"/>
  <c r="Y47" i="202"/>
  <c r="X47" i="202"/>
  <c r="W47" i="202"/>
  <c r="V47" i="202"/>
  <c r="U47" i="202"/>
  <c r="T47" i="202"/>
  <c r="S47" i="202"/>
  <c r="Q47" i="202"/>
  <c r="P47" i="202"/>
  <c r="O47" i="202"/>
  <c r="N47" i="202"/>
  <c r="M47" i="202"/>
  <c r="L47" i="202"/>
  <c r="K47" i="202"/>
  <c r="J47" i="202"/>
  <c r="I47" i="202"/>
  <c r="H47" i="202"/>
  <c r="G47" i="202"/>
  <c r="BF46" i="202"/>
  <c r="BE46" i="202"/>
  <c r="BD46" i="202"/>
  <c r="BC46" i="202"/>
  <c r="BB46" i="202"/>
  <c r="BA46" i="202"/>
  <c r="AZ46" i="202"/>
  <c r="AY46" i="202"/>
  <c r="AX46" i="202"/>
  <c r="AW46" i="202"/>
  <c r="AV46" i="202"/>
  <c r="AU46" i="202"/>
  <c r="AT46" i="202"/>
  <c r="AR46" i="202"/>
  <c r="AQ46" i="202"/>
  <c r="AP46" i="202"/>
  <c r="AO46" i="202"/>
  <c r="AN46" i="202"/>
  <c r="AM46" i="202"/>
  <c r="AL46" i="202"/>
  <c r="AK46" i="202"/>
  <c r="AJ46" i="202"/>
  <c r="AI46" i="202"/>
  <c r="AH46" i="202"/>
  <c r="AG46" i="202"/>
  <c r="AF46" i="202"/>
  <c r="AE46" i="202"/>
  <c r="AD46" i="202"/>
  <c r="AC46" i="202"/>
  <c r="AB46" i="202"/>
  <c r="Z46" i="202"/>
  <c r="Y46" i="202"/>
  <c r="X46" i="202"/>
  <c r="W46" i="202"/>
  <c r="V46" i="202"/>
  <c r="U46" i="202"/>
  <c r="T46" i="202"/>
  <c r="S46" i="202"/>
  <c r="Q46" i="202"/>
  <c r="P46" i="202"/>
  <c r="O46" i="202"/>
  <c r="N46" i="202"/>
  <c r="M46" i="202"/>
  <c r="L46" i="202"/>
  <c r="K46" i="202"/>
  <c r="J46" i="202"/>
  <c r="I46" i="202"/>
  <c r="H46" i="202"/>
  <c r="G46" i="202"/>
  <c r="BF45" i="202"/>
  <c r="BE45" i="202"/>
  <c r="BD45" i="202"/>
  <c r="BC45" i="202"/>
  <c r="BB45" i="202"/>
  <c r="BA45" i="202"/>
  <c r="AZ45" i="202"/>
  <c r="AY45" i="202"/>
  <c r="AX45" i="202"/>
  <c r="AW45" i="202"/>
  <c r="AV45" i="202"/>
  <c r="AU45" i="202"/>
  <c r="AT45" i="202"/>
  <c r="AS45" i="202"/>
  <c r="AQ45" i="202"/>
  <c r="AP45" i="202"/>
  <c r="AO45" i="202"/>
  <c r="AN45" i="202"/>
  <c r="AM45" i="202"/>
  <c r="AL45" i="202"/>
  <c r="AK45" i="202"/>
  <c r="AJ45" i="202"/>
  <c r="AI45" i="202"/>
  <c r="AH45" i="202"/>
  <c r="AG45" i="202"/>
  <c r="AF45" i="202"/>
  <c r="AE45" i="202"/>
  <c r="AD45" i="202"/>
  <c r="AC45" i="202"/>
  <c r="AB45" i="202"/>
  <c r="Z45" i="202"/>
  <c r="Y45" i="202"/>
  <c r="X45" i="202"/>
  <c r="W45" i="202"/>
  <c r="V45" i="202"/>
  <c r="U45" i="202"/>
  <c r="T45" i="202"/>
  <c r="S45" i="202"/>
  <c r="Q45" i="202"/>
  <c r="P45" i="202"/>
  <c r="O45" i="202"/>
  <c r="N45" i="202"/>
  <c r="M45" i="202"/>
  <c r="L45" i="202"/>
  <c r="K45" i="202"/>
  <c r="J45" i="202"/>
  <c r="I45" i="202"/>
  <c r="H45" i="202"/>
  <c r="G45" i="202"/>
  <c r="BF44" i="202"/>
  <c r="BE44" i="202"/>
  <c r="BD44" i="202"/>
  <c r="BC44" i="202"/>
  <c r="BB44" i="202"/>
  <c r="BA44" i="202"/>
  <c r="AZ44" i="202"/>
  <c r="AY44" i="202"/>
  <c r="AX44" i="202"/>
  <c r="AW44" i="202"/>
  <c r="AV44" i="202"/>
  <c r="AU44" i="202"/>
  <c r="AT44" i="202"/>
  <c r="AS44" i="202"/>
  <c r="AR44" i="202"/>
  <c r="AP44" i="202"/>
  <c r="AO44" i="202"/>
  <c r="AN44" i="202"/>
  <c r="AM44" i="202"/>
  <c r="AL44" i="202"/>
  <c r="AK44" i="202"/>
  <c r="AJ44" i="202"/>
  <c r="AI44" i="202"/>
  <c r="AH44" i="202"/>
  <c r="AG44" i="202"/>
  <c r="AF44" i="202"/>
  <c r="AE44" i="202"/>
  <c r="AD44" i="202"/>
  <c r="AC44" i="202"/>
  <c r="AB44" i="202"/>
  <c r="Z44" i="202"/>
  <c r="Y44" i="202"/>
  <c r="X44" i="202"/>
  <c r="W44" i="202"/>
  <c r="V44" i="202"/>
  <c r="U44" i="202"/>
  <c r="T44" i="202"/>
  <c r="S44" i="202"/>
  <c r="Q44" i="202"/>
  <c r="P44" i="202"/>
  <c r="O44" i="202"/>
  <c r="N44" i="202"/>
  <c r="M44" i="202"/>
  <c r="L44" i="202"/>
  <c r="K44" i="202"/>
  <c r="J44" i="202"/>
  <c r="I44" i="202"/>
  <c r="H44" i="202"/>
  <c r="G44" i="202"/>
  <c r="BF43" i="202"/>
  <c r="BE43" i="202"/>
  <c r="BD43" i="202"/>
  <c r="BC43" i="202"/>
  <c r="BB43" i="202"/>
  <c r="BA43" i="202"/>
  <c r="AZ43" i="202"/>
  <c r="AY43" i="202"/>
  <c r="AX43" i="202"/>
  <c r="AW43" i="202"/>
  <c r="AV43" i="202"/>
  <c r="AU43" i="202"/>
  <c r="AT43" i="202"/>
  <c r="AS43" i="202"/>
  <c r="AR43" i="202"/>
  <c r="AQ43" i="202"/>
  <c r="AO43" i="202"/>
  <c r="AN43" i="202"/>
  <c r="AM43" i="202"/>
  <c r="AL43" i="202"/>
  <c r="AK43" i="202"/>
  <c r="AJ43" i="202"/>
  <c r="AI43" i="202"/>
  <c r="AH43" i="202"/>
  <c r="AG43" i="202"/>
  <c r="AF43" i="202"/>
  <c r="AE43" i="202"/>
  <c r="AD43" i="202"/>
  <c r="AC43" i="202"/>
  <c r="AB43" i="202"/>
  <c r="Z43" i="202"/>
  <c r="Y43" i="202"/>
  <c r="X43" i="202"/>
  <c r="W43" i="202"/>
  <c r="V43" i="202"/>
  <c r="U43" i="202"/>
  <c r="T43" i="202"/>
  <c r="S43" i="202"/>
  <c r="Q43" i="202"/>
  <c r="P43" i="202"/>
  <c r="O43" i="202"/>
  <c r="N43" i="202"/>
  <c r="M43" i="202"/>
  <c r="L43" i="202"/>
  <c r="K43" i="202"/>
  <c r="J43" i="202"/>
  <c r="I43" i="202"/>
  <c r="H43" i="202"/>
  <c r="G43" i="202"/>
  <c r="BF42" i="202"/>
  <c r="BE42" i="202"/>
  <c r="BD42" i="202"/>
  <c r="BC42" i="202"/>
  <c r="BB42" i="202"/>
  <c r="BA42" i="202"/>
  <c r="AZ42" i="202"/>
  <c r="AY42" i="202"/>
  <c r="AX42" i="202"/>
  <c r="AW42" i="202"/>
  <c r="AV42" i="202"/>
  <c r="AU42" i="202"/>
  <c r="AT42" i="202"/>
  <c r="AS42" i="202"/>
  <c r="AR42" i="202"/>
  <c r="AQ42" i="202"/>
  <c r="AP42" i="202"/>
  <c r="AN42" i="202"/>
  <c r="AM42" i="202"/>
  <c r="AL42" i="202"/>
  <c r="AK42" i="202"/>
  <c r="AJ42" i="202"/>
  <c r="AI42" i="202"/>
  <c r="AH42" i="202"/>
  <c r="AG42" i="202"/>
  <c r="AF42" i="202"/>
  <c r="AE42" i="202"/>
  <c r="AD42" i="202"/>
  <c r="AC42" i="202"/>
  <c r="AB42" i="202"/>
  <c r="Z42" i="202"/>
  <c r="Y42" i="202"/>
  <c r="X42" i="202"/>
  <c r="W42" i="202"/>
  <c r="V42" i="202"/>
  <c r="U42" i="202"/>
  <c r="T42" i="202"/>
  <c r="S42" i="202"/>
  <c r="Q42" i="202"/>
  <c r="P42" i="202"/>
  <c r="O42" i="202"/>
  <c r="N42" i="202"/>
  <c r="M42" i="202"/>
  <c r="L42" i="202"/>
  <c r="K42" i="202"/>
  <c r="J42" i="202"/>
  <c r="I42" i="202"/>
  <c r="H42" i="202"/>
  <c r="G42" i="202"/>
  <c r="BF41" i="202"/>
  <c r="BE41" i="202"/>
  <c r="BD41" i="202"/>
  <c r="BC41" i="202"/>
  <c r="BB41" i="202"/>
  <c r="BA41" i="202"/>
  <c r="AZ41" i="202"/>
  <c r="AY41" i="202"/>
  <c r="AX41" i="202"/>
  <c r="AW41" i="202"/>
  <c r="AV41" i="202"/>
  <c r="AU41" i="202"/>
  <c r="AT41" i="202"/>
  <c r="AS41" i="202"/>
  <c r="AR41" i="202"/>
  <c r="AQ41" i="202"/>
  <c r="AP41" i="202"/>
  <c r="AO41" i="202"/>
  <c r="AM41" i="202"/>
  <c r="AL41" i="202"/>
  <c r="AK41" i="202"/>
  <c r="AJ41" i="202"/>
  <c r="AI41" i="202"/>
  <c r="AH41" i="202"/>
  <c r="AG41" i="202"/>
  <c r="AF41" i="202"/>
  <c r="AE41" i="202"/>
  <c r="AD41" i="202"/>
  <c r="AC41" i="202"/>
  <c r="AB41" i="202"/>
  <c r="Z41" i="202"/>
  <c r="Y41" i="202"/>
  <c r="X41" i="202"/>
  <c r="W41" i="202"/>
  <c r="V41" i="202"/>
  <c r="U41" i="202"/>
  <c r="T41" i="202"/>
  <c r="S41" i="202"/>
  <c r="Q41" i="202"/>
  <c r="P41" i="202"/>
  <c r="O41" i="202"/>
  <c r="N41" i="202"/>
  <c r="M41" i="202"/>
  <c r="L41" i="202"/>
  <c r="K41" i="202"/>
  <c r="J41" i="202"/>
  <c r="I41" i="202"/>
  <c r="H41" i="202"/>
  <c r="G41" i="202"/>
  <c r="BF40" i="202"/>
  <c r="BE40" i="202"/>
  <c r="BD40" i="202"/>
  <c r="BC40" i="202"/>
  <c r="BB40" i="202"/>
  <c r="BA40" i="202"/>
  <c r="AZ40" i="202"/>
  <c r="AY40" i="202"/>
  <c r="AX40" i="202"/>
  <c r="AW40" i="202"/>
  <c r="AV40" i="202"/>
  <c r="AU40" i="202"/>
  <c r="AT40" i="202"/>
  <c r="AS40" i="202"/>
  <c r="AR40" i="202"/>
  <c r="AQ40" i="202"/>
  <c r="AP40" i="202"/>
  <c r="AO40" i="202"/>
  <c r="AN40" i="202"/>
  <c r="AL40" i="202"/>
  <c r="AK40" i="202"/>
  <c r="AJ40" i="202"/>
  <c r="AI40" i="202"/>
  <c r="AH40" i="202"/>
  <c r="AG40" i="202"/>
  <c r="AF40" i="202"/>
  <c r="AE40" i="202"/>
  <c r="AD40" i="202"/>
  <c r="AC40" i="202"/>
  <c r="AB40" i="202"/>
  <c r="Z40" i="202"/>
  <c r="Y40" i="202"/>
  <c r="X40" i="202"/>
  <c r="W40" i="202"/>
  <c r="V40" i="202"/>
  <c r="U40" i="202"/>
  <c r="T40" i="202"/>
  <c r="S40" i="202"/>
  <c r="Q40" i="202"/>
  <c r="P40" i="202"/>
  <c r="O40" i="202"/>
  <c r="N40" i="202"/>
  <c r="M40" i="202"/>
  <c r="L40" i="202"/>
  <c r="K40" i="202"/>
  <c r="J40" i="202"/>
  <c r="I40" i="202"/>
  <c r="H40" i="202"/>
  <c r="G40" i="202"/>
  <c r="BF39" i="202"/>
  <c r="BE39" i="202"/>
  <c r="BD39" i="202"/>
  <c r="BC39" i="202"/>
  <c r="BB39" i="202"/>
  <c r="BA39" i="202"/>
  <c r="AZ39" i="202"/>
  <c r="AY39" i="202"/>
  <c r="AX39" i="202"/>
  <c r="AW39" i="202"/>
  <c r="AV39" i="202"/>
  <c r="AU39" i="202"/>
  <c r="AT39" i="202"/>
  <c r="AS39" i="202"/>
  <c r="AR39" i="202"/>
  <c r="AQ39" i="202"/>
  <c r="AP39" i="202"/>
  <c r="AO39" i="202"/>
  <c r="AN39" i="202"/>
  <c r="AM39" i="202"/>
  <c r="AK39" i="202"/>
  <c r="AJ39" i="202"/>
  <c r="AI39" i="202"/>
  <c r="AH39" i="202"/>
  <c r="AG39" i="202"/>
  <c r="AF39" i="202"/>
  <c r="AE39" i="202"/>
  <c r="AD39" i="202"/>
  <c r="AC39" i="202"/>
  <c r="AB39" i="202"/>
  <c r="Z39" i="202"/>
  <c r="Y39" i="202"/>
  <c r="X39" i="202"/>
  <c r="W39" i="202"/>
  <c r="V39" i="202"/>
  <c r="U39" i="202"/>
  <c r="T39" i="202"/>
  <c r="S39" i="202"/>
  <c r="Q39" i="202"/>
  <c r="P39" i="202"/>
  <c r="O39" i="202"/>
  <c r="N39" i="202"/>
  <c r="M39" i="202"/>
  <c r="L39" i="202"/>
  <c r="K39" i="202"/>
  <c r="J39" i="202"/>
  <c r="I39" i="202"/>
  <c r="H39" i="202"/>
  <c r="G39" i="202"/>
  <c r="BF38" i="202"/>
  <c r="BE38" i="202"/>
  <c r="BD38" i="202"/>
  <c r="BC38" i="202"/>
  <c r="BB38" i="202"/>
  <c r="BA38" i="202"/>
  <c r="AZ38" i="202"/>
  <c r="AY38" i="202"/>
  <c r="AX38" i="202"/>
  <c r="AW38" i="202"/>
  <c r="AV38" i="202"/>
  <c r="AU38" i="202"/>
  <c r="AT38" i="202"/>
  <c r="AS38" i="202"/>
  <c r="AR38" i="202"/>
  <c r="AQ38" i="202"/>
  <c r="AP38" i="202"/>
  <c r="AO38" i="202"/>
  <c r="AN38" i="202"/>
  <c r="AM38" i="202"/>
  <c r="AL38" i="202"/>
  <c r="AJ38" i="202"/>
  <c r="AI38" i="202"/>
  <c r="AH38" i="202"/>
  <c r="AG38" i="202"/>
  <c r="AF38" i="202"/>
  <c r="AE38" i="202"/>
  <c r="AD38" i="202"/>
  <c r="AC38" i="202"/>
  <c r="AB38" i="202"/>
  <c r="Z38" i="202"/>
  <c r="Y38" i="202"/>
  <c r="X38" i="202"/>
  <c r="W38" i="202"/>
  <c r="V38" i="202"/>
  <c r="U38" i="202"/>
  <c r="T38" i="202"/>
  <c r="S38" i="202"/>
  <c r="Q38" i="202"/>
  <c r="P38" i="202"/>
  <c r="O38" i="202"/>
  <c r="N38" i="202"/>
  <c r="M38" i="202"/>
  <c r="L38" i="202"/>
  <c r="K38" i="202"/>
  <c r="J38" i="202"/>
  <c r="I38" i="202"/>
  <c r="H38" i="202"/>
  <c r="G38" i="202"/>
  <c r="BF37" i="202"/>
  <c r="BE37" i="202"/>
  <c r="BD37" i="202"/>
  <c r="BC37" i="202"/>
  <c r="BB37" i="202"/>
  <c r="BA37" i="202"/>
  <c r="AZ37" i="202"/>
  <c r="AY37" i="202"/>
  <c r="AX37" i="202"/>
  <c r="AW37" i="202"/>
  <c r="AV37" i="202"/>
  <c r="AU37" i="202"/>
  <c r="AT37" i="202"/>
  <c r="AS37" i="202"/>
  <c r="AR37" i="202"/>
  <c r="AQ37" i="202"/>
  <c r="AP37" i="202"/>
  <c r="AO37" i="202"/>
  <c r="AN37" i="202"/>
  <c r="AM37" i="202"/>
  <c r="AL37" i="202"/>
  <c r="AK37" i="202"/>
  <c r="AI37" i="202"/>
  <c r="AH37" i="202"/>
  <c r="AG37" i="202"/>
  <c r="AF37" i="202"/>
  <c r="AE37" i="202"/>
  <c r="AD37" i="202"/>
  <c r="AC37" i="202"/>
  <c r="AB37" i="202"/>
  <c r="Z37" i="202"/>
  <c r="Y37" i="202"/>
  <c r="X37" i="202"/>
  <c r="W37" i="202"/>
  <c r="V37" i="202"/>
  <c r="U37" i="202"/>
  <c r="T37" i="202"/>
  <c r="S37" i="202"/>
  <c r="Q37" i="202"/>
  <c r="P37" i="202"/>
  <c r="O37" i="202"/>
  <c r="N37" i="202"/>
  <c r="M37" i="202"/>
  <c r="L37" i="202"/>
  <c r="K37" i="202"/>
  <c r="J37" i="202"/>
  <c r="I37" i="202"/>
  <c r="H37" i="202"/>
  <c r="G37" i="202"/>
  <c r="BF36" i="202"/>
  <c r="BE36" i="202"/>
  <c r="BD36" i="202"/>
  <c r="BC36" i="202"/>
  <c r="BB36" i="202"/>
  <c r="BA36" i="202"/>
  <c r="AZ36" i="202"/>
  <c r="AY36" i="202"/>
  <c r="AX36" i="202"/>
  <c r="AW36" i="202"/>
  <c r="AV36" i="202"/>
  <c r="AU36" i="202"/>
  <c r="AT36" i="202"/>
  <c r="AS36" i="202"/>
  <c r="AR36" i="202"/>
  <c r="AQ36" i="202"/>
  <c r="AP36" i="202"/>
  <c r="AO36" i="202"/>
  <c r="AN36" i="202"/>
  <c r="AM36" i="202"/>
  <c r="AL36" i="202"/>
  <c r="AK36" i="202"/>
  <c r="AJ36" i="202"/>
  <c r="AH36" i="202"/>
  <c r="AG36" i="202"/>
  <c r="AF36" i="202"/>
  <c r="AE36" i="202"/>
  <c r="AD36" i="202"/>
  <c r="AC36" i="202"/>
  <c r="AB36" i="202"/>
  <c r="Z36" i="202"/>
  <c r="Y36" i="202"/>
  <c r="X36" i="202"/>
  <c r="W36" i="202"/>
  <c r="V36" i="202"/>
  <c r="U36" i="202"/>
  <c r="T36" i="202"/>
  <c r="S36" i="202"/>
  <c r="Q36" i="202"/>
  <c r="P36" i="202"/>
  <c r="O36" i="202"/>
  <c r="N36" i="202"/>
  <c r="M36" i="202"/>
  <c r="L36" i="202"/>
  <c r="K36" i="202"/>
  <c r="J36" i="202"/>
  <c r="I36" i="202"/>
  <c r="H36" i="202"/>
  <c r="G36" i="202"/>
  <c r="BF35" i="202"/>
  <c r="BE35" i="202"/>
  <c r="BD35" i="202"/>
  <c r="BC35" i="202"/>
  <c r="BB35" i="202"/>
  <c r="BA35" i="202"/>
  <c r="AZ35" i="202"/>
  <c r="AY35" i="202"/>
  <c r="AX35" i="202"/>
  <c r="AW35" i="202"/>
  <c r="AV35" i="202"/>
  <c r="AU35" i="202"/>
  <c r="AT35" i="202"/>
  <c r="AS35" i="202"/>
  <c r="AR35" i="202"/>
  <c r="AQ35" i="202"/>
  <c r="AP35" i="202"/>
  <c r="AO35" i="202"/>
  <c r="AN35" i="202"/>
  <c r="AM35" i="202"/>
  <c r="AL35" i="202"/>
  <c r="AK35" i="202"/>
  <c r="AJ35" i="202"/>
  <c r="AI35" i="202"/>
  <c r="AG35" i="202"/>
  <c r="AF35" i="202"/>
  <c r="AE35" i="202"/>
  <c r="AD35" i="202"/>
  <c r="AC35" i="202"/>
  <c r="AB35" i="202"/>
  <c r="Z35" i="202"/>
  <c r="Y35" i="202"/>
  <c r="X35" i="202"/>
  <c r="W35" i="202"/>
  <c r="V35" i="202"/>
  <c r="U35" i="202"/>
  <c r="T35" i="202"/>
  <c r="S35" i="202"/>
  <c r="Q35" i="202"/>
  <c r="P35" i="202"/>
  <c r="O35" i="202"/>
  <c r="N35" i="202"/>
  <c r="M35" i="202"/>
  <c r="L35" i="202"/>
  <c r="K35" i="202"/>
  <c r="J35" i="202"/>
  <c r="I35" i="202"/>
  <c r="H35" i="202"/>
  <c r="G35" i="202"/>
  <c r="BF34" i="202"/>
  <c r="BE34" i="202"/>
  <c r="BD34" i="202"/>
  <c r="BC34" i="202"/>
  <c r="BB34" i="202"/>
  <c r="BA34" i="202"/>
  <c r="AZ34" i="202"/>
  <c r="AY34" i="202"/>
  <c r="AX34" i="202"/>
  <c r="AW34" i="202"/>
  <c r="AV34" i="202"/>
  <c r="AU34" i="202"/>
  <c r="AT34" i="202"/>
  <c r="AS34" i="202"/>
  <c r="AR34" i="202"/>
  <c r="AQ34" i="202"/>
  <c r="AP34" i="202"/>
  <c r="AO34" i="202"/>
  <c r="AN34" i="202"/>
  <c r="AM34" i="202"/>
  <c r="AL34" i="202"/>
  <c r="AK34" i="202"/>
  <c r="AJ34" i="202"/>
  <c r="AI34" i="202"/>
  <c r="AH34" i="202"/>
  <c r="AF34" i="202"/>
  <c r="AE34" i="202"/>
  <c r="AD34" i="202"/>
  <c r="AC34" i="202"/>
  <c r="AB34" i="202"/>
  <c r="Z34" i="202"/>
  <c r="Y34" i="202"/>
  <c r="X34" i="202"/>
  <c r="W34" i="202"/>
  <c r="V34" i="202"/>
  <c r="U34" i="202"/>
  <c r="T34" i="202"/>
  <c r="S34" i="202"/>
  <c r="Q34" i="202"/>
  <c r="P34" i="202"/>
  <c r="O34" i="202"/>
  <c r="N34" i="202"/>
  <c r="M34" i="202"/>
  <c r="L34" i="202"/>
  <c r="K34" i="202"/>
  <c r="J34" i="202"/>
  <c r="I34" i="202"/>
  <c r="H34" i="202"/>
  <c r="G34" i="202"/>
  <c r="BF33" i="202"/>
  <c r="BE33" i="202"/>
  <c r="BD33" i="202"/>
  <c r="BC33" i="202"/>
  <c r="BB33" i="202"/>
  <c r="BA33" i="202"/>
  <c r="AZ33" i="202"/>
  <c r="AY33" i="202"/>
  <c r="AX33" i="202"/>
  <c r="AW33" i="202"/>
  <c r="AV33" i="202"/>
  <c r="AU33" i="202"/>
  <c r="AT33" i="202"/>
  <c r="AS33" i="202"/>
  <c r="AR33" i="202"/>
  <c r="AQ33" i="202"/>
  <c r="AP33" i="202"/>
  <c r="AO33" i="202"/>
  <c r="AN33" i="202"/>
  <c r="AM33" i="202"/>
  <c r="AL33" i="202"/>
  <c r="AK33" i="202"/>
  <c r="AJ33" i="202"/>
  <c r="AI33" i="202"/>
  <c r="AH33" i="202"/>
  <c r="AG33" i="202"/>
  <c r="AE33" i="202"/>
  <c r="AD33" i="202"/>
  <c r="AC33" i="202"/>
  <c r="AB33" i="202"/>
  <c r="Z33" i="202"/>
  <c r="Y33" i="202"/>
  <c r="X33" i="202"/>
  <c r="W33" i="202"/>
  <c r="V33" i="202"/>
  <c r="U33" i="202"/>
  <c r="T33" i="202"/>
  <c r="S33" i="202"/>
  <c r="Q33" i="202"/>
  <c r="P33" i="202"/>
  <c r="O33" i="202"/>
  <c r="N33" i="202"/>
  <c r="M33" i="202"/>
  <c r="L33" i="202"/>
  <c r="K33" i="202"/>
  <c r="J33" i="202"/>
  <c r="I33" i="202"/>
  <c r="H33" i="202"/>
  <c r="G33" i="202"/>
  <c r="BF32" i="202"/>
  <c r="BE32" i="202"/>
  <c r="BD32" i="202"/>
  <c r="BC32" i="202"/>
  <c r="BB32" i="202"/>
  <c r="BA32" i="202"/>
  <c r="AZ32" i="202"/>
  <c r="AY32" i="202"/>
  <c r="AX32" i="202"/>
  <c r="AW32" i="202"/>
  <c r="AV32" i="202"/>
  <c r="AU32" i="202"/>
  <c r="AT32" i="202"/>
  <c r="AS32" i="202"/>
  <c r="AR32" i="202"/>
  <c r="AQ32" i="202"/>
  <c r="AP32" i="202"/>
  <c r="AO32" i="202"/>
  <c r="AN32" i="202"/>
  <c r="AM32" i="202"/>
  <c r="AL32" i="202"/>
  <c r="AK32" i="202"/>
  <c r="AJ32" i="202"/>
  <c r="AI32" i="202"/>
  <c r="AH32" i="202"/>
  <c r="AG32" i="202"/>
  <c r="AF32" i="202"/>
  <c r="AD32" i="202"/>
  <c r="AC32" i="202"/>
  <c r="AB32" i="202"/>
  <c r="Z32" i="202"/>
  <c r="Y32" i="202"/>
  <c r="X32" i="202"/>
  <c r="W32" i="202"/>
  <c r="V32" i="202"/>
  <c r="U32" i="202"/>
  <c r="T32" i="202"/>
  <c r="S32" i="202"/>
  <c r="Q32" i="202"/>
  <c r="P32" i="202"/>
  <c r="O32" i="202"/>
  <c r="N32" i="202"/>
  <c r="M32" i="202"/>
  <c r="L32" i="202"/>
  <c r="K32" i="202"/>
  <c r="J32" i="202"/>
  <c r="I32" i="202"/>
  <c r="H32" i="202"/>
  <c r="G32" i="202"/>
  <c r="BF31" i="202"/>
  <c r="BE31" i="202"/>
  <c r="BD31" i="202"/>
  <c r="BC31" i="202"/>
  <c r="BB31" i="202"/>
  <c r="BA31" i="202"/>
  <c r="AZ31" i="202"/>
  <c r="AY31" i="202"/>
  <c r="AX31" i="202"/>
  <c r="AW31" i="202"/>
  <c r="AV31" i="202"/>
  <c r="AU31" i="202"/>
  <c r="AT31" i="202"/>
  <c r="AS31" i="202"/>
  <c r="AR31" i="202"/>
  <c r="AQ31" i="202"/>
  <c r="AP31" i="202"/>
  <c r="AO31" i="202"/>
  <c r="AN31" i="202"/>
  <c r="AM31" i="202"/>
  <c r="AL31" i="202"/>
  <c r="AK31" i="202"/>
  <c r="AJ31" i="202"/>
  <c r="AI31" i="202"/>
  <c r="AH31" i="202"/>
  <c r="AG31" i="202"/>
  <c r="AF31" i="202"/>
  <c r="AE31" i="202"/>
  <c r="AC31" i="202"/>
  <c r="AB31" i="202"/>
  <c r="Z31" i="202"/>
  <c r="Y31" i="202"/>
  <c r="X31" i="202"/>
  <c r="W31" i="202"/>
  <c r="V31" i="202"/>
  <c r="U31" i="202"/>
  <c r="T31" i="202"/>
  <c r="S31" i="202"/>
  <c r="Q31" i="202"/>
  <c r="P31" i="202"/>
  <c r="O31" i="202"/>
  <c r="N31" i="202"/>
  <c r="M31" i="202"/>
  <c r="L31" i="202"/>
  <c r="K31" i="202"/>
  <c r="J31" i="202"/>
  <c r="I31" i="202"/>
  <c r="H31" i="202"/>
  <c r="G31" i="202"/>
  <c r="BF30" i="202"/>
  <c r="BE30" i="202"/>
  <c r="BD30" i="202"/>
  <c r="BC30" i="202"/>
  <c r="BB30" i="202"/>
  <c r="BA30" i="202"/>
  <c r="AZ30" i="202"/>
  <c r="AY30" i="202"/>
  <c r="AX30" i="202"/>
  <c r="AW30" i="202"/>
  <c r="AV30" i="202"/>
  <c r="AU30" i="202"/>
  <c r="AT30" i="202"/>
  <c r="AS30" i="202"/>
  <c r="AR30" i="202"/>
  <c r="AQ30" i="202"/>
  <c r="AP30" i="202"/>
  <c r="AO30" i="202"/>
  <c r="AN30" i="202"/>
  <c r="AM30" i="202"/>
  <c r="AL30" i="202"/>
  <c r="AK30" i="202"/>
  <c r="AJ30" i="202"/>
  <c r="AI30" i="202"/>
  <c r="AH30" i="202"/>
  <c r="AG30" i="202"/>
  <c r="AF30" i="202"/>
  <c r="AE30" i="202"/>
  <c r="AD30" i="202"/>
  <c r="AB30" i="202"/>
  <c r="Z30" i="202"/>
  <c r="Y30" i="202"/>
  <c r="X30" i="202"/>
  <c r="W30" i="202"/>
  <c r="V30" i="202"/>
  <c r="U30" i="202"/>
  <c r="T30" i="202"/>
  <c r="S30" i="202"/>
  <c r="Q30" i="202"/>
  <c r="P30" i="202"/>
  <c r="O30" i="202"/>
  <c r="N30" i="202"/>
  <c r="M30" i="202"/>
  <c r="L30" i="202"/>
  <c r="K30" i="202"/>
  <c r="J30" i="202"/>
  <c r="I30" i="202"/>
  <c r="H30" i="202"/>
  <c r="G30" i="202"/>
  <c r="BF29" i="202"/>
  <c r="BE29" i="202"/>
  <c r="BD29" i="202"/>
  <c r="BC29" i="202"/>
  <c r="BB29" i="202"/>
  <c r="BA29" i="202"/>
  <c r="AZ29" i="202"/>
  <c r="AY29" i="202"/>
  <c r="AX29" i="202"/>
  <c r="AW29" i="202"/>
  <c r="AV29" i="202"/>
  <c r="AU29" i="202"/>
  <c r="AT29" i="202"/>
  <c r="AS29" i="202"/>
  <c r="AR29" i="202"/>
  <c r="AQ29" i="202"/>
  <c r="AP29" i="202"/>
  <c r="AO29" i="202"/>
  <c r="AN29" i="202"/>
  <c r="AM29" i="202"/>
  <c r="AL29" i="202"/>
  <c r="AK29" i="202"/>
  <c r="AJ29" i="202"/>
  <c r="AI29" i="202"/>
  <c r="AH29" i="202"/>
  <c r="AG29" i="202"/>
  <c r="AF29" i="202"/>
  <c r="AE29" i="202"/>
  <c r="AD29" i="202"/>
  <c r="AC29" i="202"/>
  <c r="Z29" i="202"/>
  <c r="Y29" i="202"/>
  <c r="X29" i="202"/>
  <c r="W29" i="202"/>
  <c r="V29" i="202"/>
  <c r="U29" i="202"/>
  <c r="T29" i="202"/>
  <c r="S29" i="202"/>
  <c r="Q29" i="202"/>
  <c r="P29" i="202"/>
  <c r="O29" i="202"/>
  <c r="N29" i="202"/>
  <c r="M29" i="202"/>
  <c r="L29" i="202"/>
  <c r="K29" i="202"/>
  <c r="J29" i="202"/>
  <c r="I29" i="202"/>
  <c r="H29" i="202"/>
  <c r="G29" i="202"/>
  <c r="BF27" i="202"/>
  <c r="BE27" i="202"/>
  <c r="BD27" i="202"/>
  <c r="BC27" i="202"/>
  <c r="BB27" i="202"/>
  <c r="BA27" i="202"/>
  <c r="AZ27" i="202"/>
  <c r="AY27" i="202"/>
  <c r="AX27" i="202"/>
  <c r="AW27" i="202"/>
  <c r="AV27" i="202"/>
  <c r="AU27" i="202"/>
  <c r="AT27" i="202"/>
  <c r="AS27" i="202"/>
  <c r="AR27" i="202"/>
  <c r="AQ27" i="202"/>
  <c r="AP27" i="202"/>
  <c r="AO27" i="202"/>
  <c r="AN27" i="202"/>
  <c r="AM27" i="202"/>
  <c r="AL27" i="202"/>
  <c r="AK27" i="202"/>
  <c r="AJ27" i="202"/>
  <c r="AI27" i="202"/>
  <c r="AH27" i="202"/>
  <c r="AG27" i="202"/>
  <c r="AF27" i="202"/>
  <c r="AE27" i="202"/>
  <c r="AD27" i="202"/>
  <c r="AC27" i="202"/>
  <c r="AB27" i="202"/>
  <c r="Y27" i="202"/>
  <c r="X27" i="202"/>
  <c r="W27" i="202"/>
  <c r="V27" i="202"/>
  <c r="U27" i="202"/>
  <c r="T27" i="202"/>
  <c r="S27" i="202"/>
  <c r="Q27" i="202"/>
  <c r="P27" i="202"/>
  <c r="O27" i="202"/>
  <c r="N27" i="202"/>
  <c r="M27" i="202"/>
  <c r="L27" i="202"/>
  <c r="K27" i="202"/>
  <c r="J27" i="202"/>
  <c r="I27" i="202"/>
  <c r="H27" i="202"/>
  <c r="G27" i="202"/>
  <c r="BF26" i="202"/>
  <c r="BE26" i="202"/>
  <c r="BD26" i="202"/>
  <c r="BC26" i="202"/>
  <c r="BB26" i="202"/>
  <c r="BA26" i="202"/>
  <c r="AZ26" i="202"/>
  <c r="AY26" i="202"/>
  <c r="AX26" i="202"/>
  <c r="AW26" i="202"/>
  <c r="AV26" i="202"/>
  <c r="AU26" i="202"/>
  <c r="AT26" i="202"/>
  <c r="AS26" i="202"/>
  <c r="AR26" i="202"/>
  <c r="AQ26" i="202"/>
  <c r="AP26" i="202"/>
  <c r="AO26" i="202"/>
  <c r="AN26" i="202"/>
  <c r="AM26" i="202"/>
  <c r="AL26" i="202"/>
  <c r="AK26" i="202"/>
  <c r="AJ26" i="202"/>
  <c r="AI26" i="202"/>
  <c r="AH26" i="202"/>
  <c r="AG26" i="202"/>
  <c r="AF26" i="202"/>
  <c r="AE26" i="202"/>
  <c r="AD26" i="202"/>
  <c r="AC26" i="202"/>
  <c r="AB26" i="202"/>
  <c r="Z26" i="202"/>
  <c r="X26" i="202"/>
  <c r="W26" i="202"/>
  <c r="V26" i="202"/>
  <c r="U26" i="202"/>
  <c r="T26" i="202"/>
  <c r="S26" i="202"/>
  <c r="Q26" i="202"/>
  <c r="P26" i="202"/>
  <c r="O26" i="202"/>
  <c r="N26" i="202"/>
  <c r="M26" i="202"/>
  <c r="L26" i="202"/>
  <c r="K26" i="202"/>
  <c r="J26" i="202"/>
  <c r="I26" i="202"/>
  <c r="H26" i="202"/>
  <c r="G26" i="202"/>
  <c r="BF25" i="202"/>
  <c r="BE25" i="202"/>
  <c r="BD25" i="202"/>
  <c r="BC25" i="202"/>
  <c r="BB25" i="202"/>
  <c r="BA25" i="202"/>
  <c r="AZ25" i="202"/>
  <c r="AY25" i="202"/>
  <c r="AX25" i="202"/>
  <c r="AW25" i="202"/>
  <c r="AV25" i="202"/>
  <c r="AU25" i="202"/>
  <c r="AT25" i="202"/>
  <c r="AS25" i="202"/>
  <c r="AR25" i="202"/>
  <c r="AQ25" i="202"/>
  <c r="AP25" i="202"/>
  <c r="AO25" i="202"/>
  <c r="AN25" i="202"/>
  <c r="AM25" i="202"/>
  <c r="AL25" i="202"/>
  <c r="AK25" i="202"/>
  <c r="AJ25" i="202"/>
  <c r="AI25" i="202"/>
  <c r="AH25" i="202"/>
  <c r="AG25" i="202"/>
  <c r="AF25" i="202"/>
  <c r="AE25" i="202"/>
  <c r="AD25" i="202"/>
  <c r="AC25" i="202"/>
  <c r="AB25" i="202"/>
  <c r="Z25" i="202"/>
  <c r="Y25" i="202"/>
  <c r="W25" i="202"/>
  <c r="V25" i="202"/>
  <c r="U25" i="202"/>
  <c r="T25" i="202"/>
  <c r="S25" i="202"/>
  <c r="Q25" i="202"/>
  <c r="P25" i="202"/>
  <c r="O25" i="202"/>
  <c r="N25" i="202"/>
  <c r="M25" i="202"/>
  <c r="L25" i="202"/>
  <c r="K25" i="202"/>
  <c r="J25" i="202"/>
  <c r="I25" i="202"/>
  <c r="H25" i="202"/>
  <c r="G25" i="202"/>
  <c r="BF24" i="202"/>
  <c r="BE24" i="202"/>
  <c r="BD24" i="202"/>
  <c r="BC24" i="202"/>
  <c r="BB24" i="202"/>
  <c r="BA24" i="202"/>
  <c r="AZ24" i="202"/>
  <c r="AY24" i="202"/>
  <c r="AX24" i="202"/>
  <c r="AW24" i="202"/>
  <c r="AV24" i="202"/>
  <c r="AU24" i="202"/>
  <c r="AT24" i="202"/>
  <c r="AS24" i="202"/>
  <c r="AR24" i="202"/>
  <c r="AQ24" i="202"/>
  <c r="AP24" i="202"/>
  <c r="AO24" i="202"/>
  <c r="AN24" i="202"/>
  <c r="AM24" i="202"/>
  <c r="AL24" i="202"/>
  <c r="AK24" i="202"/>
  <c r="AJ24" i="202"/>
  <c r="AI24" i="202"/>
  <c r="AH24" i="202"/>
  <c r="AG24" i="202"/>
  <c r="AF24" i="202"/>
  <c r="AE24" i="202"/>
  <c r="AD24" i="202"/>
  <c r="AC24" i="202"/>
  <c r="AB24" i="202"/>
  <c r="Z24" i="202"/>
  <c r="Y24" i="202"/>
  <c r="X24" i="202"/>
  <c r="V24" i="202"/>
  <c r="U24" i="202"/>
  <c r="T24" i="202"/>
  <c r="S24" i="202"/>
  <c r="Q24" i="202"/>
  <c r="P24" i="202"/>
  <c r="O24" i="202"/>
  <c r="N24" i="202"/>
  <c r="M24" i="202"/>
  <c r="L24" i="202"/>
  <c r="K24" i="202"/>
  <c r="J24" i="202"/>
  <c r="I24" i="202"/>
  <c r="H24" i="202"/>
  <c r="G24" i="202"/>
  <c r="BF23" i="202"/>
  <c r="BE23" i="202"/>
  <c r="BD23" i="202"/>
  <c r="BC23" i="202"/>
  <c r="BB23" i="202"/>
  <c r="BA23" i="202"/>
  <c r="AZ23" i="202"/>
  <c r="AY23" i="202"/>
  <c r="AX23" i="202"/>
  <c r="AW23" i="202"/>
  <c r="AV23" i="202"/>
  <c r="AU23" i="202"/>
  <c r="AT23" i="202"/>
  <c r="AS23" i="202"/>
  <c r="AR23" i="202"/>
  <c r="AQ23" i="202"/>
  <c r="AP23" i="202"/>
  <c r="AO23" i="202"/>
  <c r="AN23" i="202"/>
  <c r="AM23" i="202"/>
  <c r="AL23" i="202"/>
  <c r="AK23" i="202"/>
  <c r="AJ23" i="202"/>
  <c r="AI23" i="202"/>
  <c r="AH23" i="202"/>
  <c r="AG23" i="202"/>
  <c r="AF23" i="202"/>
  <c r="AE23" i="202"/>
  <c r="AD23" i="202"/>
  <c r="AC23" i="202"/>
  <c r="AB23" i="202"/>
  <c r="Z23" i="202"/>
  <c r="Y23" i="202"/>
  <c r="X23" i="202"/>
  <c r="W23" i="202"/>
  <c r="U23" i="202"/>
  <c r="T23" i="202"/>
  <c r="S23" i="202"/>
  <c r="Q23" i="202"/>
  <c r="P23" i="202"/>
  <c r="O23" i="202"/>
  <c r="N23" i="202"/>
  <c r="M23" i="202"/>
  <c r="L23" i="202"/>
  <c r="K23" i="202"/>
  <c r="J23" i="202"/>
  <c r="I23" i="202"/>
  <c r="H23" i="202"/>
  <c r="G23" i="202"/>
  <c r="BF22" i="202"/>
  <c r="BE22" i="202"/>
  <c r="BD22" i="202"/>
  <c r="BC22" i="202"/>
  <c r="BB22" i="202"/>
  <c r="BA22" i="202"/>
  <c r="AZ22" i="202"/>
  <c r="AY22" i="202"/>
  <c r="AX22" i="202"/>
  <c r="AW22" i="202"/>
  <c r="AV22" i="202"/>
  <c r="AU22" i="202"/>
  <c r="AT22" i="202"/>
  <c r="AS22" i="202"/>
  <c r="AR22" i="202"/>
  <c r="AQ22" i="202"/>
  <c r="AP22" i="202"/>
  <c r="AO22" i="202"/>
  <c r="AN22" i="202"/>
  <c r="AM22" i="202"/>
  <c r="AL22" i="202"/>
  <c r="AK22" i="202"/>
  <c r="AJ22" i="202"/>
  <c r="AI22" i="202"/>
  <c r="AH22" i="202"/>
  <c r="AG22" i="202"/>
  <c r="AF22" i="202"/>
  <c r="AE22" i="202"/>
  <c r="AD22" i="202"/>
  <c r="AC22" i="202"/>
  <c r="AB22" i="202"/>
  <c r="Z22" i="202"/>
  <c r="Y22" i="202"/>
  <c r="X22" i="202"/>
  <c r="W22" i="202"/>
  <c r="V22" i="202"/>
  <c r="T22" i="202"/>
  <c r="S22" i="202"/>
  <c r="Q22" i="202"/>
  <c r="P22" i="202"/>
  <c r="O22" i="202"/>
  <c r="N22" i="202"/>
  <c r="M22" i="202"/>
  <c r="L22" i="202"/>
  <c r="K22" i="202"/>
  <c r="J22" i="202"/>
  <c r="I22" i="202"/>
  <c r="H22" i="202"/>
  <c r="G22" i="202"/>
  <c r="BF21" i="202"/>
  <c r="BE21" i="202"/>
  <c r="BD21" i="202"/>
  <c r="BC21" i="202"/>
  <c r="BB21" i="202"/>
  <c r="BA21" i="202"/>
  <c r="AZ21" i="202"/>
  <c r="AY21" i="202"/>
  <c r="AX21" i="202"/>
  <c r="AW21" i="202"/>
  <c r="AV21" i="202"/>
  <c r="AU21" i="202"/>
  <c r="AT21" i="202"/>
  <c r="AS21" i="202"/>
  <c r="AR21" i="202"/>
  <c r="AQ21" i="202"/>
  <c r="AP21" i="202"/>
  <c r="AO21" i="202"/>
  <c r="AN21" i="202"/>
  <c r="AM21" i="202"/>
  <c r="AL21" i="202"/>
  <c r="AK21" i="202"/>
  <c r="AJ21" i="202"/>
  <c r="AI21" i="202"/>
  <c r="AH21" i="202"/>
  <c r="AG21" i="202"/>
  <c r="AF21" i="202"/>
  <c r="AE21" i="202"/>
  <c r="AD21" i="202"/>
  <c r="AC21" i="202"/>
  <c r="AB21" i="202"/>
  <c r="Z21" i="202"/>
  <c r="Y21" i="202"/>
  <c r="X21" i="202"/>
  <c r="W21" i="202"/>
  <c r="V21" i="202"/>
  <c r="U21" i="202"/>
  <c r="S21" i="202"/>
  <c r="Q21" i="202"/>
  <c r="P21" i="202"/>
  <c r="O21" i="202"/>
  <c r="N21" i="202"/>
  <c r="M21" i="202"/>
  <c r="L21" i="202"/>
  <c r="K21" i="202"/>
  <c r="J21" i="202"/>
  <c r="I21" i="202"/>
  <c r="H21" i="202"/>
  <c r="G21" i="202"/>
  <c r="BF20" i="202"/>
  <c r="BE20" i="202"/>
  <c r="BD20" i="202"/>
  <c r="BC20" i="202"/>
  <c r="BB20" i="202"/>
  <c r="BA20" i="202"/>
  <c r="AZ20" i="202"/>
  <c r="AY20" i="202"/>
  <c r="AX20" i="202"/>
  <c r="AW20" i="202"/>
  <c r="AV20" i="202"/>
  <c r="AU20" i="202"/>
  <c r="AT20" i="202"/>
  <c r="AS20" i="202"/>
  <c r="AR20" i="202"/>
  <c r="AQ20" i="202"/>
  <c r="AP20" i="202"/>
  <c r="AO20" i="202"/>
  <c r="AN20" i="202"/>
  <c r="AM20" i="202"/>
  <c r="AL20" i="202"/>
  <c r="AK20" i="202"/>
  <c r="AJ20" i="202"/>
  <c r="AI20" i="202"/>
  <c r="AH20" i="202"/>
  <c r="AG20" i="202"/>
  <c r="AF20" i="202"/>
  <c r="AE20" i="202"/>
  <c r="AD20" i="202"/>
  <c r="AC20" i="202"/>
  <c r="AB20" i="202"/>
  <c r="Z20" i="202"/>
  <c r="Y20" i="202"/>
  <c r="X20" i="202"/>
  <c r="W20" i="202"/>
  <c r="V20" i="202"/>
  <c r="U20" i="202"/>
  <c r="T20" i="202"/>
  <c r="Q20" i="202"/>
  <c r="P20" i="202"/>
  <c r="O20" i="202"/>
  <c r="N20" i="202"/>
  <c r="M20" i="202"/>
  <c r="L20" i="202"/>
  <c r="K20" i="202"/>
  <c r="J20" i="202"/>
  <c r="I20" i="202"/>
  <c r="H20" i="202"/>
  <c r="G20" i="202"/>
  <c r="BF18" i="202"/>
  <c r="BE18" i="202"/>
  <c r="BD18" i="202"/>
  <c r="BC18" i="202"/>
  <c r="BB18" i="202"/>
  <c r="BA18" i="202"/>
  <c r="AZ18" i="202"/>
  <c r="AY18" i="202"/>
  <c r="AX18" i="202"/>
  <c r="AW18" i="202"/>
  <c r="AV18" i="202"/>
  <c r="AU18" i="202"/>
  <c r="AT18" i="202"/>
  <c r="AS18" i="202"/>
  <c r="AR18" i="202"/>
  <c r="AQ18" i="202"/>
  <c r="AP18" i="202"/>
  <c r="AO18" i="202"/>
  <c r="AN18" i="202"/>
  <c r="AM18" i="202"/>
  <c r="AL18" i="202"/>
  <c r="AK18" i="202"/>
  <c r="AJ18" i="202"/>
  <c r="AI18" i="202"/>
  <c r="AH18" i="202"/>
  <c r="AG18" i="202"/>
  <c r="AF18" i="202"/>
  <c r="AE18" i="202"/>
  <c r="AD18" i="202"/>
  <c r="AC18" i="202"/>
  <c r="AB18" i="202"/>
  <c r="Z18" i="202"/>
  <c r="Y18" i="202"/>
  <c r="X18" i="202"/>
  <c r="W18" i="202"/>
  <c r="V18" i="202"/>
  <c r="U18" i="202"/>
  <c r="T18" i="202"/>
  <c r="S18" i="202"/>
  <c r="P18" i="202"/>
  <c r="O18" i="202"/>
  <c r="N18" i="202"/>
  <c r="M18" i="202"/>
  <c r="L18" i="202"/>
  <c r="K18" i="202"/>
  <c r="J18" i="202"/>
  <c r="I18" i="202"/>
  <c r="H18" i="202"/>
  <c r="G18" i="202"/>
  <c r="BF17" i="202"/>
  <c r="BE17" i="202"/>
  <c r="BD17" i="202"/>
  <c r="BC17" i="202"/>
  <c r="BB17" i="202"/>
  <c r="BA17" i="202"/>
  <c r="AZ17" i="202"/>
  <c r="AY17" i="202"/>
  <c r="AX17" i="202"/>
  <c r="AW17" i="202"/>
  <c r="AV17" i="202"/>
  <c r="AU17" i="202"/>
  <c r="AT17" i="202"/>
  <c r="AS17" i="202"/>
  <c r="AR17" i="202"/>
  <c r="AQ17" i="202"/>
  <c r="AP17" i="202"/>
  <c r="AO17" i="202"/>
  <c r="AN17" i="202"/>
  <c r="AM17" i="202"/>
  <c r="AL17" i="202"/>
  <c r="AK17" i="202"/>
  <c r="AJ17" i="202"/>
  <c r="AI17" i="202"/>
  <c r="AH17" i="202"/>
  <c r="AG17" i="202"/>
  <c r="AF17" i="202"/>
  <c r="AE17" i="202"/>
  <c r="AD17" i="202"/>
  <c r="AC17" i="202"/>
  <c r="AB17" i="202"/>
  <c r="Z17" i="202"/>
  <c r="Y17" i="202"/>
  <c r="X17" i="202"/>
  <c r="W17" i="202"/>
  <c r="V17" i="202"/>
  <c r="U17" i="202"/>
  <c r="T17" i="202"/>
  <c r="S17" i="202"/>
  <c r="Q17" i="202"/>
  <c r="O17" i="202"/>
  <c r="N17" i="202"/>
  <c r="M17" i="202"/>
  <c r="L17" i="202"/>
  <c r="K17" i="202"/>
  <c r="J17" i="202"/>
  <c r="I17" i="202"/>
  <c r="H17" i="202"/>
  <c r="G17" i="202"/>
  <c r="BF16" i="202"/>
  <c r="BE16" i="202"/>
  <c r="BD16" i="202"/>
  <c r="BC16" i="202"/>
  <c r="BB16" i="202"/>
  <c r="BA16" i="202"/>
  <c r="AZ16" i="202"/>
  <c r="AY16" i="202"/>
  <c r="AX16" i="202"/>
  <c r="AW16" i="202"/>
  <c r="AV16" i="202"/>
  <c r="AU16" i="202"/>
  <c r="AT16" i="202"/>
  <c r="AS16" i="202"/>
  <c r="AR16" i="202"/>
  <c r="AQ16" i="202"/>
  <c r="AP16" i="202"/>
  <c r="AO16" i="202"/>
  <c r="AN16" i="202"/>
  <c r="AM16" i="202"/>
  <c r="AL16" i="202"/>
  <c r="AK16" i="202"/>
  <c r="AJ16" i="202"/>
  <c r="AI16" i="202"/>
  <c r="AH16" i="202"/>
  <c r="AG16" i="202"/>
  <c r="AF16" i="202"/>
  <c r="AE16" i="202"/>
  <c r="AD16" i="202"/>
  <c r="AC16" i="202"/>
  <c r="AB16" i="202"/>
  <c r="Z16" i="202"/>
  <c r="Y16" i="202"/>
  <c r="X16" i="202"/>
  <c r="W16" i="202"/>
  <c r="V16" i="202"/>
  <c r="U16" i="202"/>
  <c r="T16" i="202"/>
  <c r="S16" i="202"/>
  <c r="Q16" i="202"/>
  <c r="P16" i="202"/>
  <c r="N16" i="202"/>
  <c r="M16" i="202"/>
  <c r="L16" i="202"/>
  <c r="K16" i="202"/>
  <c r="J16" i="202"/>
  <c r="I16" i="202"/>
  <c r="H16" i="202"/>
  <c r="G16" i="202"/>
  <c r="BF15" i="202"/>
  <c r="BE15" i="202"/>
  <c r="BD15" i="202"/>
  <c r="BC15" i="202"/>
  <c r="BB15" i="202"/>
  <c r="BA15" i="202"/>
  <c r="AZ15" i="202"/>
  <c r="AY15" i="202"/>
  <c r="AX15" i="202"/>
  <c r="AW15" i="202"/>
  <c r="AV15" i="202"/>
  <c r="AU15" i="202"/>
  <c r="AT15" i="202"/>
  <c r="AS15" i="202"/>
  <c r="AR15" i="202"/>
  <c r="AQ15" i="202"/>
  <c r="AP15" i="202"/>
  <c r="AO15" i="202"/>
  <c r="AN15" i="202"/>
  <c r="AM15" i="202"/>
  <c r="AL15" i="202"/>
  <c r="AK15" i="202"/>
  <c r="AJ15" i="202"/>
  <c r="AI15" i="202"/>
  <c r="AH15" i="202"/>
  <c r="AG15" i="202"/>
  <c r="AF15" i="202"/>
  <c r="AE15" i="202"/>
  <c r="AD15" i="202"/>
  <c r="AC15" i="202"/>
  <c r="AB15" i="202"/>
  <c r="Z15" i="202"/>
  <c r="Y15" i="202"/>
  <c r="X15" i="202"/>
  <c r="W15" i="202"/>
  <c r="V15" i="202"/>
  <c r="U15" i="202"/>
  <c r="T15" i="202"/>
  <c r="S15" i="202"/>
  <c r="Q15" i="202"/>
  <c r="P15" i="202"/>
  <c r="O15" i="202"/>
  <c r="M15" i="202"/>
  <c r="L15" i="202"/>
  <c r="K15" i="202"/>
  <c r="J15" i="202"/>
  <c r="I15" i="202"/>
  <c r="H15" i="202"/>
  <c r="G15" i="202"/>
  <c r="BF14" i="202"/>
  <c r="BE14" i="202"/>
  <c r="BD14" i="202"/>
  <c r="BC14" i="202"/>
  <c r="BB14" i="202"/>
  <c r="BA14" i="202"/>
  <c r="AZ14" i="202"/>
  <c r="AY14" i="202"/>
  <c r="AX14" i="202"/>
  <c r="AW14" i="202"/>
  <c r="AV14" i="202"/>
  <c r="AU14" i="202"/>
  <c r="AT14" i="202"/>
  <c r="AS14" i="202"/>
  <c r="AR14" i="202"/>
  <c r="AQ14" i="202"/>
  <c r="AP14" i="202"/>
  <c r="AO14" i="202"/>
  <c r="AN14" i="202"/>
  <c r="AM14" i="202"/>
  <c r="AL14" i="202"/>
  <c r="AK14" i="202"/>
  <c r="AJ14" i="202"/>
  <c r="AI14" i="202"/>
  <c r="AH14" i="202"/>
  <c r="AG14" i="202"/>
  <c r="AF14" i="202"/>
  <c r="AE14" i="202"/>
  <c r="AD14" i="202"/>
  <c r="AC14" i="202"/>
  <c r="AB14" i="202"/>
  <c r="Z14" i="202"/>
  <c r="Y14" i="202"/>
  <c r="X14" i="202"/>
  <c r="W14" i="202"/>
  <c r="V14" i="202"/>
  <c r="U14" i="202"/>
  <c r="T14" i="202"/>
  <c r="S14" i="202"/>
  <c r="Q14" i="202"/>
  <c r="P14" i="202"/>
  <c r="O14" i="202"/>
  <c r="N14" i="202"/>
  <c r="L14" i="202"/>
  <c r="K14" i="202"/>
  <c r="J14" i="202"/>
  <c r="I14" i="202"/>
  <c r="H14" i="202"/>
  <c r="G14" i="202"/>
  <c r="BF13" i="202"/>
  <c r="BE13" i="202"/>
  <c r="BD13" i="202"/>
  <c r="BC13" i="202"/>
  <c r="BB13" i="202"/>
  <c r="BA13" i="202"/>
  <c r="AZ13" i="202"/>
  <c r="AY13" i="202"/>
  <c r="AX13" i="202"/>
  <c r="AW13" i="202"/>
  <c r="AV13" i="202"/>
  <c r="AU13" i="202"/>
  <c r="AT13" i="202"/>
  <c r="AS13" i="202"/>
  <c r="AR13" i="202"/>
  <c r="AQ13" i="202"/>
  <c r="AP13" i="202"/>
  <c r="AO13" i="202"/>
  <c r="AN13" i="202"/>
  <c r="AM13" i="202"/>
  <c r="AL13" i="202"/>
  <c r="AK13" i="202"/>
  <c r="AJ13" i="202"/>
  <c r="AI13" i="202"/>
  <c r="AH13" i="202"/>
  <c r="AG13" i="202"/>
  <c r="AF13" i="202"/>
  <c r="AE13" i="202"/>
  <c r="AD13" i="202"/>
  <c r="AC13" i="202"/>
  <c r="AB13" i="202"/>
  <c r="Z13" i="202"/>
  <c r="Y13" i="202"/>
  <c r="X13" i="202"/>
  <c r="W13" i="202"/>
  <c r="V13" i="202"/>
  <c r="U13" i="202"/>
  <c r="T13" i="202"/>
  <c r="S13" i="202"/>
  <c r="Q13" i="202"/>
  <c r="P13" i="202"/>
  <c r="O13" i="202"/>
  <c r="N13" i="202"/>
  <c r="M13" i="202"/>
  <c r="K13" i="202"/>
  <c r="J13" i="202"/>
  <c r="I13" i="202"/>
  <c r="H13" i="202"/>
  <c r="G13" i="202"/>
  <c r="BF12" i="202"/>
  <c r="BE12" i="202"/>
  <c r="BD12" i="202"/>
  <c r="BC12" i="202"/>
  <c r="BB12" i="202"/>
  <c r="BA12" i="202"/>
  <c r="AZ12" i="202"/>
  <c r="AY12" i="202"/>
  <c r="AX12" i="202"/>
  <c r="AW12" i="202"/>
  <c r="AV12" i="202"/>
  <c r="AU12" i="202"/>
  <c r="AT12" i="202"/>
  <c r="AS12" i="202"/>
  <c r="AR12" i="202"/>
  <c r="AQ12" i="202"/>
  <c r="AP12" i="202"/>
  <c r="AO12" i="202"/>
  <c r="AN12" i="202"/>
  <c r="AM12" i="202"/>
  <c r="AL12" i="202"/>
  <c r="AK12" i="202"/>
  <c r="AJ12" i="202"/>
  <c r="AI12" i="202"/>
  <c r="AH12" i="202"/>
  <c r="AG12" i="202"/>
  <c r="AF12" i="202"/>
  <c r="AE12" i="202"/>
  <c r="AD12" i="202"/>
  <c r="AC12" i="202"/>
  <c r="AB12" i="202"/>
  <c r="Z12" i="202"/>
  <c r="Y12" i="202"/>
  <c r="X12" i="202"/>
  <c r="W12" i="202"/>
  <c r="V12" i="202"/>
  <c r="U12" i="202"/>
  <c r="T12" i="202"/>
  <c r="S12" i="202"/>
  <c r="Q12" i="202"/>
  <c r="P12" i="202"/>
  <c r="O12" i="202"/>
  <c r="N12" i="202"/>
  <c r="M12" i="202"/>
  <c r="L12" i="202"/>
  <c r="J12" i="202"/>
  <c r="I12" i="202"/>
  <c r="H12" i="202"/>
  <c r="G12" i="202"/>
  <c r="BF11" i="202"/>
  <c r="BE11" i="202"/>
  <c r="BD11" i="202"/>
  <c r="BC11" i="202"/>
  <c r="BB11" i="202"/>
  <c r="BA11" i="202"/>
  <c r="AZ11" i="202"/>
  <c r="AY11" i="202"/>
  <c r="AX11" i="202"/>
  <c r="AW11" i="202"/>
  <c r="AV11" i="202"/>
  <c r="AU11" i="202"/>
  <c r="AT11" i="202"/>
  <c r="AS11" i="202"/>
  <c r="AR11" i="202"/>
  <c r="AQ11" i="202"/>
  <c r="AP11" i="202"/>
  <c r="AO11" i="202"/>
  <c r="AN11" i="202"/>
  <c r="AM11" i="202"/>
  <c r="AL11" i="202"/>
  <c r="AK11" i="202"/>
  <c r="AJ11" i="202"/>
  <c r="AI11" i="202"/>
  <c r="AH11" i="202"/>
  <c r="AG11" i="202"/>
  <c r="AF11" i="202"/>
  <c r="AE11" i="202"/>
  <c r="AD11" i="202"/>
  <c r="AC11" i="202"/>
  <c r="AB11" i="202"/>
  <c r="Z11" i="202"/>
  <c r="Y11" i="202"/>
  <c r="X11" i="202"/>
  <c r="W11" i="202"/>
  <c r="V11" i="202"/>
  <c r="U11" i="202"/>
  <c r="T11" i="202"/>
  <c r="S11" i="202"/>
  <c r="Q11" i="202"/>
  <c r="P11" i="202"/>
  <c r="O11" i="202"/>
  <c r="N11" i="202"/>
  <c r="M11" i="202"/>
  <c r="L11" i="202"/>
  <c r="K11" i="202"/>
  <c r="I11" i="202"/>
  <c r="H11" i="202"/>
  <c r="G11" i="202"/>
  <c r="BF10" i="202"/>
  <c r="BE10" i="202"/>
  <c r="BD10" i="202"/>
  <c r="BC10" i="202"/>
  <c r="BB10" i="202"/>
  <c r="BA10" i="202"/>
  <c r="AZ10" i="202"/>
  <c r="AY10" i="202"/>
  <c r="AX10" i="202"/>
  <c r="AW10" i="202"/>
  <c r="AV10" i="202"/>
  <c r="AU10" i="202"/>
  <c r="AT10" i="202"/>
  <c r="AS10" i="202"/>
  <c r="AR10" i="202"/>
  <c r="AQ10" i="202"/>
  <c r="AP10" i="202"/>
  <c r="AO10" i="202"/>
  <c r="AN10" i="202"/>
  <c r="AM10" i="202"/>
  <c r="AL10" i="202"/>
  <c r="AK10" i="202"/>
  <c r="AJ10" i="202"/>
  <c r="AI10" i="202"/>
  <c r="AH10" i="202"/>
  <c r="AG10" i="202"/>
  <c r="AF10" i="202"/>
  <c r="AE10" i="202"/>
  <c r="AD10" i="202"/>
  <c r="AC10" i="202"/>
  <c r="AB10" i="202"/>
  <c r="Z10" i="202"/>
  <c r="Y10" i="202"/>
  <c r="X10" i="202"/>
  <c r="W10" i="202"/>
  <c r="V10" i="202"/>
  <c r="U10" i="202"/>
  <c r="T10" i="202"/>
  <c r="S10" i="202"/>
  <c r="Q10" i="202"/>
  <c r="P10" i="202"/>
  <c r="O10" i="202"/>
  <c r="N10" i="202"/>
  <c r="M10" i="202"/>
  <c r="L10" i="202"/>
  <c r="K10" i="202"/>
  <c r="J10" i="202"/>
  <c r="H10" i="202"/>
  <c r="G10" i="202"/>
  <c r="BF9" i="202"/>
  <c r="BE9" i="202"/>
  <c r="BD9" i="202"/>
  <c r="BC9" i="202"/>
  <c r="BB9" i="202"/>
  <c r="BA9" i="202"/>
  <c r="AZ9" i="202"/>
  <c r="AY9" i="202"/>
  <c r="AX9" i="202"/>
  <c r="AW9" i="202"/>
  <c r="AV9" i="202"/>
  <c r="AU9" i="202"/>
  <c r="AT9" i="202"/>
  <c r="AS9" i="202"/>
  <c r="AR9" i="202"/>
  <c r="AQ9" i="202"/>
  <c r="AP9" i="202"/>
  <c r="AO9" i="202"/>
  <c r="AN9" i="202"/>
  <c r="AM9" i="202"/>
  <c r="AL9" i="202"/>
  <c r="AK9" i="202"/>
  <c r="AJ9" i="202"/>
  <c r="AI9" i="202"/>
  <c r="AH9" i="202"/>
  <c r="AG9" i="202"/>
  <c r="AF9" i="202"/>
  <c r="AE9" i="202"/>
  <c r="AD9" i="202"/>
  <c r="AC9" i="202"/>
  <c r="AB9" i="202"/>
  <c r="Z9" i="202"/>
  <c r="Y9" i="202"/>
  <c r="X9" i="202"/>
  <c r="W9" i="202"/>
  <c r="V9" i="202"/>
  <c r="U9" i="202"/>
  <c r="T9" i="202"/>
  <c r="S9" i="202"/>
  <c r="Q9" i="202"/>
  <c r="P9" i="202"/>
  <c r="O9" i="202"/>
  <c r="N9" i="202"/>
  <c r="M9" i="202"/>
  <c r="L9" i="202"/>
  <c r="K9" i="202"/>
  <c r="J9" i="202"/>
  <c r="I9" i="202"/>
  <c r="G9" i="202"/>
  <c r="BF8" i="202"/>
  <c r="BE8" i="202"/>
  <c r="BD8" i="202"/>
  <c r="BC8" i="202"/>
  <c r="BB8" i="202"/>
  <c r="BA8" i="202"/>
  <c r="AZ8" i="202"/>
  <c r="AY8" i="202"/>
  <c r="AX8" i="202"/>
  <c r="AW8" i="202"/>
  <c r="AV8" i="202"/>
  <c r="AU8" i="202"/>
  <c r="AT8" i="202"/>
  <c r="AS8" i="202"/>
  <c r="AR8" i="202"/>
  <c r="AQ8" i="202"/>
  <c r="AP8" i="202"/>
  <c r="AO8" i="202"/>
  <c r="AN8" i="202"/>
  <c r="AM8" i="202"/>
  <c r="AL8" i="202"/>
  <c r="AK8" i="202"/>
  <c r="AJ8" i="202"/>
  <c r="AI8" i="202"/>
  <c r="AH8" i="202"/>
  <c r="AG8" i="202"/>
  <c r="AF8" i="202"/>
  <c r="AE8" i="202"/>
  <c r="AD8" i="202"/>
  <c r="AC8" i="202"/>
  <c r="AB8" i="202"/>
  <c r="Z8" i="202"/>
  <c r="Y8" i="202"/>
  <c r="X8" i="202"/>
  <c r="W8" i="202"/>
  <c r="V8" i="202"/>
  <c r="U8" i="202"/>
  <c r="T8" i="202"/>
  <c r="S8" i="202"/>
  <c r="Q8" i="202"/>
  <c r="P8" i="202"/>
  <c r="O8" i="202"/>
  <c r="N8" i="202"/>
  <c r="M8" i="202"/>
  <c r="L8" i="202"/>
  <c r="K8" i="202"/>
  <c r="J8" i="202"/>
  <c r="I8" i="202"/>
  <c r="H8" i="202"/>
  <c r="D17" i="202"/>
  <c r="D40" i="202"/>
  <c r="BF4" i="202"/>
  <c r="BE4" i="202"/>
  <c r="BD4" i="202"/>
  <c r="BC4" i="202"/>
  <c r="BB4" i="202"/>
  <c r="BA4" i="202"/>
  <c r="AZ4" i="202"/>
  <c r="AY4" i="202"/>
  <c r="AX4" i="202"/>
  <c r="AW4" i="202"/>
  <c r="AV4" i="202"/>
  <c r="AU4" i="202"/>
  <c r="AT4" i="202"/>
  <c r="AS4" i="202"/>
  <c r="AR4" i="202"/>
  <c r="AQ4" i="202"/>
  <c r="AP4" i="202"/>
  <c r="AO4" i="202"/>
  <c r="AN4" i="202"/>
  <c r="AM4" i="202"/>
  <c r="AL4" i="202"/>
  <c r="AK4" i="202"/>
  <c r="AJ4" i="202"/>
  <c r="AI4" i="202"/>
  <c r="AH4" i="202"/>
  <c r="AG4" i="202"/>
  <c r="AF4" i="202"/>
  <c r="AE4" i="202"/>
  <c r="AD4" i="202"/>
  <c r="AC4" i="202"/>
  <c r="AB4" i="202"/>
  <c r="AA4" i="202"/>
  <c r="Z4" i="202"/>
  <c r="Y4" i="202"/>
  <c r="X4" i="202"/>
  <c r="W4" i="202"/>
  <c r="V4" i="202"/>
  <c r="U4" i="202"/>
  <c r="T4" i="202"/>
  <c r="S4" i="202"/>
  <c r="R4" i="202"/>
  <c r="Q4" i="202"/>
  <c r="P4" i="202"/>
  <c r="O4" i="202"/>
  <c r="N4" i="202"/>
  <c r="M4" i="202"/>
  <c r="L4" i="202"/>
  <c r="K4" i="202"/>
  <c r="J4" i="202"/>
  <c r="I4" i="202"/>
  <c r="H4" i="202"/>
  <c r="G4" i="202"/>
  <c r="F4" i="202"/>
  <c r="E4" i="202"/>
  <c r="BE59" i="201"/>
  <c r="BD59" i="201"/>
  <c r="BC59" i="201"/>
  <c r="BB59" i="201"/>
  <c r="BA59" i="201"/>
  <c r="AZ59" i="201"/>
  <c r="AY59" i="201"/>
  <c r="AX59" i="201"/>
  <c r="AW59" i="201"/>
  <c r="AV59" i="201"/>
  <c r="AU59" i="201"/>
  <c r="AT59" i="201"/>
  <c r="AS59" i="201"/>
  <c r="AR59" i="201"/>
  <c r="AQ59" i="201"/>
  <c r="AP59" i="201"/>
  <c r="AO59" i="201"/>
  <c r="AN59" i="201"/>
  <c r="AM59" i="201"/>
  <c r="AL59" i="201"/>
  <c r="AK59" i="201"/>
  <c r="AJ59" i="201"/>
  <c r="AI59" i="201"/>
  <c r="AH59" i="201"/>
  <c r="AG59" i="201"/>
  <c r="AF59" i="201"/>
  <c r="AE59" i="201"/>
  <c r="AD59" i="201"/>
  <c r="AC59" i="201"/>
  <c r="AB59" i="201"/>
  <c r="Z59" i="201"/>
  <c r="Y59" i="201"/>
  <c r="X59" i="201"/>
  <c r="W59" i="201"/>
  <c r="V59" i="201"/>
  <c r="U59" i="201"/>
  <c r="T59" i="201"/>
  <c r="S59" i="201"/>
  <c r="Q59" i="201"/>
  <c r="P59" i="201"/>
  <c r="O59" i="201"/>
  <c r="N59" i="201"/>
  <c r="M59" i="201"/>
  <c r="L59" i="201"/>
  <c r="K59" i="201"/>
  <c r="J59" i="201"/>
  <c r="I59" i="201"/>
  <c r="H59" i="201"/>
  <c r="G59" i="201"/>
  <c r="BF58" i="201"/>
  <c r="BD58" i="201"/>
  <c r="BC58" i="201"/>
  <c r="BB58" i="201"/>
  <c r="BA58" i="201"/>
  <c r="AZ58" i="201"/>
  <c r="AY58" i="201"/>
  <c r="AX58" i="201"/>
  <c r="AW58" i="201"/>
  <c r="AV58" i="201"/>
  <c r="AU58" i="201"/>
  <c r="AT58" i="201"/>
  <c r="AS58" i="201"/>
  <c r="AR58" i="201"/>
  <c r="AQ58" i="201"/>
  <c r="AP58" i="201"/>
  <c r="AO58" i="201"/>
  <c r="AN58" i="201"/>
  <c r="AM58" i="201"/>
  <c r="AL58" i="201"/>
  <c r="AK58" i="201"/>
  <c r="AJ58" i="201"/>
  <c r="AI58" i="201"/>
  <c r="AH58" i="201"/>
  <c r="AG58" i="201"/>
  <c r="AF58" i="201"/>
  <c r="AE58" i="201"/>
  <c r="AD58" i="201"/>
  <c r="AC58" i="201"/>
  <c r="AB58" i="201"/>
  <c r="Z58" i="201"/>
  <c r="Y58" i="201"/>
  <c r="X58" i="201"/>
  <c r="W58" i="201"/>
  <c r="V58" i="201"/>
  <c r="U58" i="201"/>
  <c r="T58" i="201"/>
  <c r="S58" i="201"/>
  <c r="Q58" i="201"/>
  <c r="P58" i="201"/>
  <c r="O58" i="201"/>
  <c r="N58" i="201"/>
  <c r="M58" i="201"/>
  <c r="L58" i="201"/>
  <c r="K58" i="201"/>
  <c r="J58" i="201"/>
  <c r="I58" i="201"/>
  <c r="H58" i="201"/>
  <c r="G58" i="201"/>
  <c r="BF57" i="201"/>
  <c r="BE57" i="201"/>
  <c r="BC57" i="201"/>
  <c r="BB57" i="201"/>
  <c r="BA57" i="201"/>
  <c r="AZ57" i="201"/>
  <c r="AY57" i="201"/>
  <c r="AX57" i="201"/>
  <c r="AW57" i="201"/>
  <c r="AV57" i="201"/>
  <c r="AU57" i="201"/>
  <c r="AT57" i="201"/>
  <c r="AS57" i="201"/>
  <c r="AR57" i="201"/>
  <c r="AQ57" i="201"/>
  <c r="AP57" i="201"/>
  <c r="AO57" i="201"/>
  <c r="AN57" i="201"/>
  <c r="AM57" i="201"/>
  <c r="AL57" i="201"/>
  <c r="AK57" i="201"/>
  <c r="AJ57" i="201"/>
  <c r="AI57" i="201"/>
  <c r="AH57" i="201"/>
  <c r="AG57" i="201"/>
  <c r="AF57" i="201"/>
  <c r="AE57" i="201"/>
  <c r="AD57" i="201"/>
  <c r="AC57" i="201"/>
  <c r="AB57" i="201"/>
  <c r="Z57" i="201"/>
  <c r="Y57" i="201"/>
  <c r="X57" i="201"/>
  <c r="W57" i="201"/>
  <c r="V57" i="201"/>
  <c r="U57" i="201"/>
  <c r="T57" i="201"/>
  <c r="S57" i="201"/>
  <c r="Q57" i="201"/>
  <c r="P57" i="201"/>
  <c r="O57" i="201"/>
  <c r="N57" i="201"/>
  <c r="M57" i="201"/>
  <c r="L57" i="201"/>
  <c r="K57" i="201"/>
  <c r="J57" i="201"/>
  <c r="I57" i="201"/>
  <c r="H57" i="201"/>
  <c r="G57" i="201"/>
  <c r="BF56" i="201"/>
  <c r="BE56" i="201"/>
  <c r="BD56" i="201"/>
  <c r="BB56" i="201"/>
  <c r="BA56" i="201"/>
  <c r="AZ56" i="201"/>
  <c r="AY56" i="201"/>
  <c r="AX56" i="201"/>
  <c r="AW56" i="201"/>
  <c r="AV56" i="201"/>
  <c r="AU56" i="201"/>
  <c r="AT56" i="201"/>
  <c r="AS56" i="201"/>
  <c r="AR56" i="201"/>
  <c r="AQ56" i="201"/>
  <c r="AP56" i="201"/>
  <c r="AO56" i="201"/>
  <c r="AN56" i="201"/>
  <c r="AM56" i="201"/>
  <c r="AL56" i="201"/>
  <c r="AK56" i="201"/>
  <c r="AJ56" i="201"/>
  <c r="AI56" i="201"/>
  <c r="AH56" i="201"/>
  <c r="AG56" i="201"/>
  <c r="AF56" i="201"/>
  <c r="AE56" i="201"/>
  <c r="AD56" i="201"/>
  <c r="AC56" i="201"/>
  <c r="AB56" i="201"/>
  <c r="Z56" i="201"/>
  <c r="Y56" i="201"/>
  <c r="X56" i="201"/>
  <c r="W56" i="201"/>
  <c r="V56" i="201"/>
  <c r="U56" i="201"/>
  <c r="T56" i="201"/>
  <c r="S56" i="201"/>
  <c r="Q56" i="201"/>
  <c r="P56" i="201"/>
  <c r="O56" i="201"/>
  <c r="N56" i="201"/>
  <c r="M56" i="201"/>
  <c r="L56" i="201"/>
  <c r="K56" i="201"/>
  <c r="J56" i="201"/>
  <c r="I56" i="201"/>
  <c r="H56" i="201"/>
  <c r="G56" i="201"/>
  <c r="BF55" i="201"/>
  <c r="BE55" i="201"/>
  <c r="BD55" i="201"/>
  <c r="BC55" i="201"/>
  <c r="BA55" i="201"/>
  <c r="AZ55" i="201"/>
  <c r="AY55" i="201"/>
  <c r="AX55" i="201"/>
  <c r="AW55" i="201"/>
  <c r="AV55" i="201"/>
  <c r="AU55" i="201"/>
  <c r="AT55" i="201"/>
  <c r="AS55" i="201"/>
  <c r="AR55" i="201"/>
  <c r="AQ55" i="201"/>
  <c r="AP55" i="201"/>
  <c r="AO55" i="201"/>
  <c r="AN55" i="201"/>
  <c r="AM55" i="201"/>
  <c r="AL55" i="201"/>
  <c r="AK55" i="201"/>
  <c r="AJ55" i="201"/>
  <c r="AI55" i="201"/>
  <c r="AH55" i="201"/>
  <c r="AG55" i="201"/>
  <c r="AF55" i="201"/>
  <c r="AE55" i="201"/>
  <c r="AD55" i="201"/>
  <c r="AC55" i="201"/>
  <c r="AB55" i="201"/>
  <c r="Z55" i="201"/>
  <c r="Y55" i="201"/>
  <c r="X55" i="201"/>
  <c r="W55" i="201"/>
  <c r="V55" i="201"/>
  <c r="U55" i="201"/>
  <c r="T55" i="201"/>
  <c r="S55" i="201"/>
  <c r="Q55" i="201"/>
  <c r="P55" i="201"/>
  <c r="O55" i="201"/>
  <c r="N55" i="201"/>
  <c r="M55" i="201"/>
  <c r="L55" i="201"/>
  <c r="K55" i="201"/>
  <c r="J55" i="201"/>
  <c r="I55" i="201"/>
  <c r="H55" i="201"/>
  <c r="G55" i="201"/>
  <c r="BF54" i="201"/>
  <c r="BE54" i="201"/>
  <c r="BD54" i="201"/>
  <c r="BC54" i="201"/>
  <c r="BB54" i="201"/>
  <c r="AZ54" i="201"/>
  <c r="AY54" i="201"/>
  <c r="AX54" i="201"/>
  <c r="AW54" i="201"/>
  <c r="AV54" i="201"/>
  <c r="AU54" i="201"/>
  <c r="AT54" i="201"/>
  <c r="AS54" i="201"/>
  <c r="AR54" i="201"/>
  <c r="AQ54" i="201"/>
  <c r="AP54" i="201"/>
  <c r="AO54" i="201"/>
  <c r="AN54" i="201"/>
  <c r="AM54" i="201"/>
  <c r="AL54" i="201"/>
  <c r="AK54" i="201"/>
  <c r="AJ54" i="201"/>
  <c r="AI54" i="201"/>
  <c r="AH54" i="201"/>
  <c r="AG54" i="201"/>
  <c r="AF54" i="201"/>
  <c r="AE54" i="201"/>
  <c r="AD54" i="201"/>
  <c r="AC54" i="201"/>
  <c r="AB54" i="201"/>
  <c r="Z54" i="201"/>
  <c r="Y54" i="201"/>
  <c r="X54" i="201"/>
  <c r="W54" i="201"/>
  <c r="V54" i="201"/>
  <c r="U54" i="201"/>
  <c r="T54" i="201"/>
  <c r="S54" i="201"/>
  <c r="Q54" i="201"/>
  <c r="P54" i="201"/>
  <c r="O54" i="201"/>
  <c r="N54" i="201"/>
  <c r="M54" i="201"/>
  <c r="L54" i="201"/>
  <c r="K54" i="201"/>
  <c r="J54" i="201"/>
  <c r="I54" i="201"/>
  <c r="H54" i="201"/>
  <c r="G54" i="201"/>
  <c r="BF53" i="201"/>
  <c r="BE53" i="201"/>
  <c r="BD53" i="201"/>
  <c r="BC53" i="201"/>
  <c r="BB53" i="201"/>
  <c r="BA53" i="201"/>
  <c r="AY53" i="201"/>
  <c r="AX53" i="201"/>
  <c r="AW53" i="201"/>
  <c r="AV53" i="201"/>
  <c r="AU53" i="201"/>
  <c r="AT53" i="201"/>
  <c r="AS53" i="201"/>
  <c r="AR53" i="201"/>
  <c r="AQ53" i="201"/>
  <c r="AP53" i="201"/>
  <c r="AO53" i="201"/>
  <c r="AN53" i="201"/>
  <c r="AM53" i="201"/>
  <c r="AL53" i="201"/>
  <c r="AK53" i="201"/>
  <c r="AJ53" i="201"/>
  <c r="AI53" i="201"/>
  <c r="AH53" i="201"/>
  <c r="AG53" i="201"/>
  <c r="AF53" i="201"/>
  <c r="AE53" i="201"/>
  <c r="AD53" i="201"/>
  <c r="AC53" i="201"/>
  <c r="AB53" i="201"/>
  <c r="Z53" i="201"/>
  <c r="Y53" i="201"/>
  <c r="X53" i="201"/>
  <c r="W53" i="201"/>
  <c r="V53" i="201"/>
  <c r="U53" i="201"/>
  <c r="T53" i="201"/>
  <c r="S53" i="201"/>
  <c r="Q53" i="201"/>
  <c r="P53" i="201"/>
  <c r="O53" i="201"/>
  <c r="N53" i="201"/>
  <c r="M53" i="201"/>
  <c r="L53" i="201"/>
  <c r="K53" i="201"/>
  <c r="J53" i="201"/>
  <c r="I53" i="201"/>
  <c r="H53" i="201"/>
  <c r="G53" i="201"/>
  <c r="BF52" i="201"/>
  <c r="BE52" i="201"/>
  <c r="BD52" i="201"/>
  <c r="BC52" i="201"/>
  <c r="BB52" i="201"/>
  <c r="BA52" i="201"/>
  <c r="AZ52" i="201"/>
  <c r="AX52" i="201"/>
  <c r="AW52" i="201"/>
  <c r="AV52" i="201"/>
  <c r="AU52" i="201"/>
  <c r="AT52" i="201"/>
  <c r="AS52" i="201"/>
  <c r="AR52" i="201"/>
  <c r="AQ52" i="201"/>
  <c r="AP52" i="201"/>
  <c r="AO52" i="201"/>
  <c r="AN52" i="201"/>
  <c r="AM52" i="201"/>
  <c r="AL52" i="201"/>
  <c r="AK52" i="201"/>
  <c r="AJ52" i="201"/>
  <c r="AI52" i="201"/>
  <c r="AH52" i="201"/>
  <c r="AG52" i="201"/>
  <c r="AF52" i="201"/>
  <c r="AE52" i="201"/>
  <c r="AD52" i="201"/>
  <c r="AC52" i="201"/>
  <c r="AB52" i="201"/>
  <c r="Z52" i="201"/>
  <c r="Y52" i="201"/>
  <c r="X52" i="201"/>
  <c r="W52" i="201"/>
  <c r="V52" i="201"/>
  <c r="U52" i="201"/>
  <c r="T52" i="201"/>
  <c r="S52" i="201"/>
  <c r="Q52" i="201"/>
  <c r="P52" i="201"/>
  <c r="O52" i="201"/>
  <c r="N52" i="201"/>
  <c r="M52" i="201"/>
  <c r="L52" i="201"/>
  <c r="K52" i="201"/>
  <c r="J52" i="201"/>
  <c r="I52" i="201"/>
  <c r="H52" i="201"/>
  <c r="G52" i="201"/>
  <c r="BF51" i="201"/>
  <c r="BE51" i="201"/>
  <c r="BD51" i="201"/>
  <c r="BC51" i="201"/>
  <c r="BB51" i="201"/>
  <c r="BA51" i="201"/>
  <c r="AZ51" i="201"/>
  <c r="AY51" i="201"/>
  <c r="AW51" i="201"/>
  <c r="AV51" i="201"/>
  <c r="AU51" i="201"/>
  <c r="AT51" i="201"/>
  <c r="AS51" i="201"/>
  <c r="AR51" i="201"/>
  <c r="AQ51" i="201"/>
  <c r="AP51" i="201"/>
  <c r="AO51" i="201"/>
  <c r="AN51" i="201"/>
  <c r="AM51" i="201"/>
  <c r="AL51" i="201"/>
  <c r="AK51" i="201"/>
  <c r="AJ51" i="201"/>
  <c r="AI51" i="201"/>
  <c r="AH51" i="201"/>
  <c r="AG51" i="201"/>
  <c r="AF51" i="201"/>
  <c r="AE51" i="201"/>
  <c r="AD51" i="201"/>
  <c r="AC51" i="201"/>
  <c r="AB51" i="201"/>
  <c r="Z51" i="201"/>
  <c r="Y51" i="201"/>
  <c r="X51" i="201"/>
  <c r="W51" i="201"/>
  <c r="V51" i="201"/>
  <c r="U51" i="201"/>
  <c r="T51" i="201"/>
  <c r="S51" i="201"/>
  <c r="Q51" i="201"/>
  <c r="P51" i="201"/>
  <c r="O51" i="201"/>
  <c r="N51" i="201"/>
  <c r="M51" i="201"/>
  <c r="L51" i="201"/>
  <c r="K51" i="201"/>
  <c r="J51" i="201"/>
  <c r="I51" i="201"/>
  <c r="H51" i="201"/>
  <c r="G51" i="201"/>
  <c r="BF50" i="201"/>
  <c r="BE50" i="201"/>
  <c r="BD50" i="201"/>
  <c r="BC50" i="201"/>
  <c r="BB50" i="201"/>
  <c r="BA50" i="201"/>
  <c r="AZ50" i="201"/>
  <c r="AY50" i="201"/>
  <c r="AX50" i="201"/>
  <c r="AV50" i="201"/>
  <c r="AU50" i="201"/>
  <c r="AT50" i="201"/>
  <c r="AS50" i="201"/>
  <c r="AR50" i="201"/>
  <c r="AQ50" i="201"/>
  <c r="AP50" i="201"/>
  <c r="AO50" i="201"/>
  <c r="AN50" i="201"/>
  <c r="AM50" i="201"/>
  <c r="AL50" i="201"/>
  <c r="AK50" i="201"/>
  <c r="AJ50" i="201"/>
  <c r="AI50" i="201"/>
  <c r="AH50" i="201"/>
  <c r="AG50" i="201"/>
  <c r="AF50" i="201"/>
  <c r="AE50" i="201"/>
  <c r="AD50" i="201"/>
  <c r="AC50" i="201"/>
  <c r="AB50" i="201"/>
  <c r="Z50" i="201"/>
  <c r="Y50" i="201"/>
  <c r="X50" i="201"/>
  <c r="W50" i="201"/>
  <c r="V50" i="201"/>
  <c r="U50" i="201"/>
  <c r="T50" i="201"/>
  <c r="S50" i="201"/>
  <c r="Q50" i="201"/>
  <c r="P50" i="201"/>
  <c r="O50" i="201"/>
  <c r="N50" i="201"/>
  <c r="M50" i="201"/>
  <c r="L50" i="201"/>
  <c r="K50" i="201"/>
  <c r="J50" i="201"/>
  <c r="I50" i="201"/>
  <c r="H50" i="201"/>
  <c r="G50" i="201"/>
  <c r="BF49" i="201"/>
  <c r="BE49" i="201"/>
  <c r="BD49" i="201"/>
  <c r="BC49" i="201"/>
  <c r="BB49" i="201"/>
  <c r="BA49" i="201"/>
  <c r="AZ49" i="201"/>
  <c r="AY49" i="201"/>
  <c r="AX49" i="201"/>
  <c r="AW49" i="201"/>
  <c r="AU49" i="201"/>
  <c r="AT49" i="201"/>
  <c r="AS49" i="201"/>
  <c r="AR49" i="201"/>
  <c r="AQ49" i="201"/>
  <c r="AP49" i="201"/>
  <c r="AO49" i="201"/>
  <c r="AN49" i="201"/>
  <c r="AM49" i="201"/>
  <c r="AL49" i="201"/>
  <c r="AK49" i="201"/>
  <c r="AJ49" i="201"/>
  <c r="AI49" i="201"/>
  <c r="AH49" i="201"/>
  <c r="AG49" i="201"/>
  <c r="AF49" i="201"/>
  <c r="AE49" i="201"/>
  <c r="AD49" i="201"/>
  <c r="AC49" i="201"/>
  <c r="AB49" i="201"/>
  <c r="Z49" i="201"/>
  <c r="Y49" i="201"/>
  <c r="X49" i="201"/>
  <c r="W49" i="201"/>
  <c r="V49" i="201"/>
  <c r="U49" i="201"/>
  <c r="T49" i="201"/>
  <c r="S49" i="201"/>
  <c r="Q49" i="201"/>
  <c r="P49" i="201"/>
  <c r="O49" i="201"/>
  <c r="N49" i="201"/>
  <c r="M49" i="201"/>
  <c r="L49" i="201"/>
  <c r="K49" i="201"/>
  <c r="J49" i="201"/>
  <c r="I49" i="201"/>
  <c r="H49" i="201"/>
  <c r="G49" i="201"/>
  <c r="BF48" i="201"/>
  <c r="BE48" i="201"/>
  <c r="BD48" i="201"/>
  <c r="BC48" i="201"/>
  <c r="BB48" i="201"/>
  <c r="BA48" i="201"/>
  <c r="AZ48" i="201"/>
  <c r="AY48" i="201"/>
  <c r="AX48" i="201"/>
  <c r="AW48" i="201"/>
  <c r="AV48" i="201"/>
  <c r="AT48" i="201"/>
  <c r="AS48" i="201"/>
  <c r="AR48" i="201"/>
  <c r="AQ48" i="201"/>
  <c r="AP48" i="201"/>
  <c r="AO48" i="201"/>
  <c r="AN48" i="201"/>
  <c r="AM48" i="201"/>
  <c r="AL48" i="201"/>
  <c r="AK48" i="201"/>
  <c r="AJ48" i="201"/>
  <c r="AI48" i="201"/>
  <c r="AH48" i="201"/>
  <c r="AG48" i="201"/>
  <c r="AF48" i="201"/>
  <c r="AE48" i="201"/>
  <c r="AD48" i="201"/>
  <c r="AC48" i="201"/>
  <c r="AB48" i="201"/>
  <c r="Z48" i="201"/>
  <c r="Y48" i="201"/>
  <c r="X48" i="201"/>
  <c r="W48" i="201"/>
  <c r="V48" i="201"/>
  <c r="U48" i="201"/>
  <c r="T48" i="201"/>
  <c r="S48" i="201"/>
  <c r="Q48" i="201"/>
  <c r="P48" i="201"/>
  <c r="O48" i="201"/>
  <c r="N48" i="201"/>
  <c r="M48" i="201"/>
  <c r="L48" i="201"/>
  <c r="K48" i="201"/>
  <c r="J48" i="201"/>
  <c r="I48" i="201"/>
  <c r="H48" i="201"/>
  <c r="G48" i="201"/>
  <c r="BF47" i="201"/>
  <c r="BE47" i="201"/>
  <c r="BD47" i="201"/>
  <c r="BC47" i="201"/>
  <c r="BB47" i="201"/>
  <c r="BA47" i="201"/>
  <c r="AZ47" i="201"/>
  <c r="AY47" i="201"/>
  <c r="AX47" i="201"/>
  <c r="AW47" i="201"/>
  <c r="AV47" i="201"/>
  <c r="AU47" i="201"/>
  <c r="AS47" i="201"/>
  <c r="AR47" i="201"/>
  <c r="AQ47" i="201"/>
  <c r="AP47" i="201"/>
  <c r="AO47" i="201"/>
  <c r="AN47" i="201"/>
  <c r="AM47" i="201"/>
  <c r="AL47" i="201"/>
  <c r="AK47" i="201"/>
  <c r="AJ47" i="201"/>
  <c r="AI47" i="201"/>
  <c r="AH47" i="201"/>
  <c r="AG47" i="201"/>
  <c r="AF47" i="201"/>
  <c r="AE47" i="201"/>
  <c r="AD47" i="201"/>
  <c r="AC47" i="201"/>
  <c r="AB47" i="201"/>
  <c r="Z47" i="201"/>
  <c r="Y47" i="201"/>
  <c r="X47" i="201"/>
  <c r="W47" i="201"/>
  <c r="V47" i="201"/>
  <c r="U47" i="201"/>
  <c r="T47" i="201"/>
  <c r="S47" i="201"/>
  <c r="Q47" i="201"/>
  <c r="P47" i="201"/>
  <c r="O47" i="201"/>
  <c r="N47" i="201"/>
  <c r="M47" i="201"/>
  <c r="L47" i="201"/>
  <c r="K47" i="201"/>
  <c r="J47" i="201"/>
  <c r="I47" i="201"/>
  <c r="H47" i="201"/>
  <c r="G47" i="201"/>
  <c r="BF46" i="201"/>
  <c r="BE46" i="201"/>
  <c r="BD46" i="201"/>
  <c r="BC46" i="201"/>
  <c r="BB46" i="201"/>
  <c r="BA46" i="201"/>
  <c r="AZ46" i="201"/>
  <c r="AY46" i="201"/>
  <c r="AX46" i="201"/>
  <c r="AW46" i="201"/>
  <c r="AV46" i="201"/>
  <c r="AU46" i="201"/>
  <c r="AT46" i="201"/>
  <c r="AR46" i="201"/>
  <c r="AQ46" i="201"/>
  <c r="AP46" i="201"/>
  <c r="AO46" i="201"/>
  <c r="AN46" i="201"/>
  <c r="AM46" i="201"/>
  <c r="AL46" i="201"/>
  <c r="AK46" i="201"/>
  <c r="AJ46" i="201"/>
  <c r="AI46" i="201"/>
  <c r="AH46" i="201"/>
  <c r="AG46" i="201"/>
  <c r="AF46" i="201"/>
  <c r="AE46" i="201"/>
  <c r="AD46" i="201"/>
  <c r="AC46" i="201"/>
  <c r="AB46" i="201"/>
  <c r="Z46" i="201"/>
  <c r="Y46" i="201"/>
  <c r="X46" i="201"/>
  <c r="W46" i="201"/>
  <c r="V46" i="201"/>
  <c r="U46" i="201"/>
  <c r="T46" i="201"/>
  <c r="S46" i="201"/>
  <c r="Q46" i="201"/>
  <c r="P46" i="201"/>
  <c r="O46" i="201"/>
  <c r="N46" i="201"/>
  <c r="M46" i="201"/>
  <c r="L46" i="201"/>
  <c r="K46" i="201"/>
  <c r="J46" i="201"/>
  <c r="I46" i="201"/>
  <c r="H46" i="201"/>
  <c r="G46" i="201"/>
  <c r="BF45" i="201"/>
  <c r="BE45" i="201"/>
  <c r="BD45" i="201"/>
  <c r="BC45" i="201"/>
  <c r="BB45" i="201"/>
  <c r="BA45" i="201"/>
  <c r="AZ45" i="201"/>
  <c r="AY45" i="201"/>
  <c r="AX45" i="201"/>
  <c r="AW45" i="201"/>
  <c r="AV45" i="201"/>
  <c r="AU45" i="201"/>
  <c r="AT45" i="201"/>
  <c r="AS45" i="201"/>
  <c r="AQ45" i="201"/>
  <c r="AP45" i="201"/>
  <c r="AO45" i="201"/>
  <c r="AN45" i="201"/>
  <c r="AM45" i="201"/>
  <c r="AL45" i="201"/>
  <c r="AK45" i="201"/>
  <c r="AJ45" i="201"/>
  <c r="AI45" i="201"/>
  <c r="AH45" i="201"/>
  <c r="AG45" i="201"/>
  <c r="AF45" i="201"/>
  <c r="AE45" i="201"/>
  <c r="AD45" i="201"/>
  <c r="AC45" i="201"/>
  <c r="AB45" i="201"/>
  <c r="Z45" i="201"/>
  <c r="Y45" i="201"/>
  <c r="X45" i="201"/>
  <c r="W45" i="201"/>
  <c r="V45" i="201"/>
  <c r="U45" i="201"/>
  <c r="T45" i="201"/>
  <c r="S45" i="201"/>
  <c r="Q45" i="201"/>
  <c r="P45" i="201"/>
  <c r="O45" i="201"/>
  <c r="N45" i="201"/>
  <c r="M45" i="201"/>
  <c r="L45" i="201"/>
  <c r="K45" i="201"/>
  <c r="J45" i="201"/>
  <c r="I45" i="201"/>
  <c r="H45" i="201"/>
  <c r="G45" i="201"/>
  <c r="BF44" i="201"/>
  <c r="BE44" i="201"/>
  <c r="BD44" i="201"/>
  <c r="BC44" i="201"/>
  <c r="BB44" i="201"/>
  <c r="BA44" i="201"/>
  <c r="AZ44" i="201"/>
  <c r="AY44" i="201"/>
  <c r="AX44" i="201"/>
  <c r="AW44" i="201"/>
  <c r="AV44" i="201"/>
  <c r="AU44" i="201"/>
  <c r="AT44" i="201"/>
  <c r="AS44" i="201"/>
  <c r="AR44" i="201"/>
  <c r="AP44" i="201"/>
  <c r="AO44" i="201"/>
  <c r="AN44" i="201"/>
  <c r="AM44" i="201"/>
  <c r="AL44" i="201"/>
  <c r="AK44" i="201"/>
  <c r="AJ44" i="201"/>
  <c r="AI44" i="201"/>
  <c r="AH44" i="201"/>
  <c r="AG44" i="201"/>
  <c r="AF44" i="201"/>
  <c r="AE44" i="201"/>
  <c r="AD44" i="201"/>
  <c r="AC44" i="201"/>
  <c r="AB44" i="201"/>
  <c r="Z44" i="201"/>
  <c r="Y44" i="201"/>
  <c r="X44" i="201"/>
  <c r="W44" i="201"/>
  <c r="V44" i="201"/>
  <c r="U44" i="201"/>
  <c r="T44" i="201"/>
  <c r="S44" i="201"/>
  <c r="Q44" i="201"/>
  <c r="P44" i="201"/>
  <c r="O44" i="201"/>
  <c r="N44" i="201"/>
  <c r="M44" i="201"/>
  <c r="L44" i="201"/>
  <c r="K44" i="201"/>
  <c r="J44" i="201"/>
  <c r="I44" i="201"/>
  <c r="H44" i="201"/>
  <c r="G44" i="201"/>
  <c r="BF43" i="201"/>
  <c r="BE43" i="201"/>
  <c r="BD43" i="201"/>
  <c r="BC43" i="201"/>
  <c r="BB43" i="201"/>
  <c r="BA43" i="201"/>
  <c r="AZ43" i="201"/>
  <c r="AY43" i="201"/>
  <c r="AX43" i="201"/>
  <c r="AW43" i="201"/>
  <c r="AV43" i="201"/>
  <c r="AU43" i="201"/>
  <c r="AT43" i="201"/>
  <c r="AS43" i="201"/>
  <c r="AR43" i="201"/>
  <c r="AQ43" i="201"/>
  <c r="AO43" i="201"/>
  <c r="AN43" i="201"/>
  <c r="AM43" i="201"/>
  <c r="AL43" i="201"/>
  <c r="AK43" i="201"/>
  <c r="AJ43" i="201"/>
  <c r="AI43" i="201"/>
  <c r="AH43" i="201"/>
  <c r="AG43" i="201"/>
  <c r="AF43" i="201"/>
  <c r="AE43" i="201"/>
  <c r="AD43" i="201"/>
  <c r="AC43" i="201"/>
  <c r="AB43" i="201"/>
  <c r="Z43" i="201"/>
  <c r="Y43" i="201"/>
  <c r="X43" i="201"/>
  <c r="W43" i="201"/>
  <c r="V43" i="201"/>
  <c r="U43" i="201"/>
  <c r="T43" i="201"/>
  <c r="S43" i="201"/>
  <c r="Q43" i="201"/>
  <c r="P43" i="201"/>
  <c r="O43" i="201"/>
  <c r="N43" i="201"/>
  <c r="M43" i="201"/>
  <c r="L43" i="201"/>
  <c r="K43" i="201"/>
  <c r="J43" i="201"/>
  <c r="I43" i="201"/>
  <c r="H43" i="201"/>
  <c r="G43" i="201"/>
  <c r="BF42" i="201"/>
  <c r="BE42" i="201"/>
  <c r="BD42" i="201"/>
  <c r="BC42" i="201"/>
  <c r="BB42" i="201"/>
  <c r="BA42" i="201"/>
  <c r="AZ42" i="201"/>
  <c r="AY42" i="201"/>
  <c r="AX42" i="201"/>
  <c r="AW42" i="201"/>
  <c r="AV42" i="201"/>
  <c r="AU42" i="201"/>
  <c r="AT42" i="201"/>
  <c r="AS42" i="201"/>
  <c r="AR42" i="201"/>
  <c r="AQ42" i="201"/>
  <c r="AP42" i="201"/>
  <c r="AN42" i="201"/>
  <c r="AM42" i="201"/>
  <c r="AL42" i="201"/>
  <c r="AK42" i="201"/>
  <c r="AJ42" i="201"/>
  <c r="AI42" i="201"/>
  <c r="AH42" i="201"/>
  <c r="AG42" i="201"/>
  <c r="AF42" i="201"/>
  <c r="AE42" i="201"/>
  <c r="AD42" i="201"/>
  <c r="AC42" i="201"/>
  <c r="AB42" i="201"/>
  <c r="Z42" i="201"/>
  <c r="Y42" i="201"/>
  <c r="X42" i="201"/>
  <c r="W42" i="201"/>
  <c r="V42" i="201"/>
  <c r="U42" i="201"/>
  <c r="T42" i="201"/>
  <c r="S42" i="201"/>
  <c r="Q42" i="201"/>
  <c r="P42" i="201"/>
  <c r="O42" i="201"/>
  <c r="N42" i="201"/>
  <c r="M42" i="201"/>
  <c r="L42" i="201"/>
  <c r="K42" i="201"/>
  <c r="J42" i="201"/>
  <c r="I42" i="201"/>
  <c r="H42" i="201"/>
  <c r="G42" i="201"/>
  <c r="BF41" i="201"/>
  <c r="BE41" i="201"/>
  <c r="BD41" i="201"/>
  <c r="BC41" i="201"/>
  <c r="BB41" i="201"/>
  <c r="BA41" i="201"/>
  <c r="AZ41" i="201"/>
  <c r="AY41" i="201"/>
  <c r="AX41" i="201"/>
  <c r="AW41" i="201"/>
  <c r="AV41" i="201"/>
  <c r="AU41" i="201"/>
  <c r="AT41" i="201"/>
  <c r="AS41" i="201"/>
  <c r="AR41" i="201"/>
  <c r="AQ41" i="201"/>
  <c r="AP41" i="201"/>
  <c r="AO41" i="201"/>
  <c r="AM41" i="201"/>
  <c r="AL41" i="201"/>
  <c r="AK41" i="201"/>
  <c r="AJ41" i="201"/>
  <c r="AI41" i="201"/>
  <c r="AH41" i="201"/>
  <c r="AG41" i="201"/>
  <c r="AF41" i="201"/>
  <c r="AE41" i="201"/>
  <c r="AD41" i="201"/>
  <c r="AC41" i="201"/>
  <c r="AB41" i="201"/>
  <c r="Z41" i="201"/>
  <c r="Y41" i="201"/>
  <c r="X41" i="201"/>
  <c r="W41" i="201"/>
  <c r="V41" i="201"/>
  <c r="U41" i="201"/>
  <c r="T41" i="201"/>
  <c r="S41" i="201"/>
  <c r="Q41" i="201"/>
  <c r="P41" i="201"/>
  <c r="O41" i="201"/>
  <c r="N41" i="201"/>
  <c r="M41" i="201"/>
  <c r="L41" i="201"/>
  <c r="K41" i="201"/>
  <c r="J41" i="201"/>
  <c r="I41" i="201"/>
  <c r="H41" i="201"/>
  <c r="G41" i="201"/>
  <c r="BF40" i="201"/>
  <c r="BE40" i="201"/>
  <c r="BD40" i="201"/>
  <c r="BC40" i="201"/>
  <c r="BB40" i="201"/>
  <c r="BA40" i="201"/>
  <c r="AZ40" i="201"/>
  <c r="AY40" i="201"/>
  <c r="AX40" i="201"/>
  <c r="AW40" i="201"/>
  <c r="AV40" i="201"/>
  <c r="AU40" i="201"/>
  <c r="AT40" i="201"/>
  <c r="AS40" i="201"/>
  <c r="AR40" i="201"/>
  <c r="AQ40" i="201"/>
  <c r="AP40" i="201"/>
  <c r="AO40" i="201"/>
  <c r="AN40" i="201"/>
  <c r="AL40" i="201"/>
  <c r="AK40" i="201"/>
  <c r="AJ40" i="201"/>
  <c r="AI40" i="201"/>
  <c r="AH40" i="201"/>
  <c r="AG40" i="201"/>
  <c r="AF40" i="201"/>
  <c r="AE40" i="201"/>
  <c r="AD40" i="201"/>
  <c r="AC40" i="201"/>
  <c r="AB40" i="201"/>
  <c r="Z40" i="201"/>
  <c r="Y40" i="201"/>
  <c r="X40" i="201"/>
  <c r="W40" i="201"/>
  <c r="V40" i="201"/>
  <c r="U40" i="201"/>
  <c r="T40" i="201"/>
  <c r="S40" i="201"/>
  <c r="Q40" i="201"/>
  <c r="P40" i="201"/>
  <c r="O40" i="201"/>
  <c r="N40" i="201"/>
  <c r="M40" i="201"/>
  <c r="L40" i="201"/>
  <c r="K40" i="201"/>
  <c r="J40" i="201"/>
  <c r="I40" i="201"/>
  <c r="H40" i="201"/>
  <c r="G40" i="201"/>
  <c r="BF39" i="201"/>
  <c r="BE39" i="201"/>
  <c r="BD39" i="201"/>
  <c r="BC39" i="201"/>
  <c r="BB39" i="201"/>
  <c r="BA39" i="201"/>
  <c r="AZ39" i="201"/>
  <c r="AY39" i="201"/>
  <c r="AX39" i="201"/>
  <c r="AW39" i="201"/>
  <c r="AV39" i="201"/>
  <c r="AU39" i="201"/>
  <c r="AT39" i="201"/>
  <c r="AS39" i="201"/>
  <c r="AR39" i="201"/>
  <c r="AQ39" i="201"/>
  <c r="AP39" i="201"/>
  <c r="AO39" i="201"/>
  <c r="AN39" i="201"/>
  <c r="AM39" i="201"/>
  <c r="AK39" i="201"/>
  <c r="AJ39" i="201"/>
  <c r="AI39" i="201"/>
  <c r="AH39" i="201"/>
  <c r="AG39" i="201"/>
  <c r="AF39" i="201"/>
  <c r="AE39" i="201"/>
  <c r="AD39" i="201"/>
  <c r="AC39" i="201"/>
  <c r="AB39" i="201"/>
  <c r="Z39" i="201"/>
  <c r="Y39" i="201"/>
  <c r="X39" i="201"/>
  <c r="W39" i="201"/>
  <c r="V39" i="201"/>
  <c r="U39" i="201"/>
  <c r="T39" i="201"/>
  <c r="S39" i="201"/>
  <c r="Q39" i="201"/>
  <c r="P39" i="201"/>
  <c r="O39" i="201"/>
  <c r="N39" i="201"/>
  <c r="M39" i="201"/>
  <c r="L39" i="201"/>
  <c r="K39" i="201"/>
  <c r="J39" i="201"/>
  <c r="I39" i="201"/>
  <c r="H39" i="201"/>
  <c r="G39" i="201"/>
  <c r="BF38" i="201"/>
  <c r="BE38" i="201"/>
  <c r="BD38" i="201"/>
  <c r="BC38" i="201"/>
  <c r="BB38" i="201"/>
  <c r="BA38" i="201"/>
  <c r="AZ38" i="201"/>
  <c r="AY38" i="201"/>
  <c r="AX38" i="201"/>
  <c r="AW38" i="201"/>
  <c r="AV38" i="201"/>
  <c r="AU38" i="201"/>
  <c r="AT38" i="201"/>
  <c r="AS38" i="201"/>
  <c r="AR38" i="201"/>
  <c r="AQ38" i="201"/>
  <c r="AP38" i="201"/>
  <c r="AO38" i="201"/>
  <c r="AN38" i="201"/>
  <c r="AM38" i="201"/>
  <c r="AL38" i="201"/>
  <c r="AJ38" i="201"/>
  <c r="AI38" i="201"/>
  <c r="AH38" i="201"/>
  <c r="AG38" i="201"/>
  <c r="AF38" i="201"/>
  <c r="AE38" i="201"/>
  <c r="AD38" i="201"/>
  <c r="AC38" i="201"/>
  <c r="AB38" i="201"/>
  <c r="Z38" i="201"/>
  <c r="Y38" i="201"/>
  <c r="X38" i="201"/>
  <c r="W38" i="201"/>
  <c r="V38" i="201"/>
  <c r="U38" i="201"/>
  <c r="T38" i="201"/>
  <c r="S38" i="201"/>
  <c r="Q38" i="201"/>
  <c r="P38" i="201"/>
  <c r="O38" i="201"/>
  <c r="N38" i="201"/>
  <c r="M38" i="201"/>
  <c r="L38" i="201"/>
  <c r="K38" i="201"/>
  <c r="J38" i="201"/>
  <c r="I38" i="201"/>
  <c r="H38" i="201"/>
  <c r="G38" i="201"/>
  <c r="BF37" i="201"/>
  <c r="BE37" i="201"/>
  <c r="BD37" i="201"/>
  <c r="BC37" i="201"/>
  <c r="BB37" i="201"/>
  <c r="BA37" i="201"/>
  <c r="AZ37" i="201"/>
  <c r="AY37" i="201"/>
  <c r="AX37" i="201"/>
  <c r="AW37" i="201"/>
  <c r="AV37" i="201"/>
  <c r="AU37" i="201"/>
  <c r="AT37" i="201"/>
  <c r="AS37" i="201"/>
  <c r="AR37" i="201"/>
  <c r="AQ37" i="201"/>
  <c r="AP37" i="201"/>
  <c r="AO37" i="201"/>
  <c r="AN37" i="201"/>
  <c r="AM37" i="201"/>
  <c r="AL37" i="201"/>
  <c r="AK37" i="201"/>
  <c r="AI37" i="201"/>
  <c r="AH37" i="201"/>
  <c r="AG37" i="201"/>
  <c r="AF37" i="201"/>
  <c r="AE37" i="201"/>
  <c r="AD37" i="201"/>
  <c r="AC37" i="201"/>
  <c r="AB37" i="201"/>
  <c r="Z37" i="201"/>
  <c r="Y37" i="201"/>
  <c r="X37" i="201"/>
  <c r="W37" i="201"/>
  <c r="V37" i="201"/>
  <c r="U37" i="201"/>
  <c r="T37" i="201"/>
  <c r="S37" i="201"/>
  <c r="Q37" i="201"/>
  <c r="P37" i="201"/>
  <c r="O37" i="201"/>
  <c r="N37" i="201"/>
  <c r="M37" i="201"/>
  <c r="L37" i="201"/>
  <c r="K37" i="201"/>
  <c r="J37" i="201"/>
  <c r="I37" i="201"/>
  <c r="H37" i="201"/>
  <c r="G37" i="201"/>
  <c r="BF36" i="201"/>
  <c r="BE36" i="201"/>
  <c r="BD36" i="201"/>
  <c r="BC36" i="201"/>
  <c r="BB36" i="201"/>
  <c r="BA36" i="201"/>
  <c r="AZ36" i="201"/>
  <c r="AY36" i="201"/>
  <c r="AX36" i="201"/>
  <c r="AW36" i="201"/>
  <c r="AV36" i="201"/>
  <c r="AU36" i="201"/>
  <c r="AT36" i="201"/>
  <c r="AS36" i="201"/>
  <c r="AR36" i="201"/>
  <c r="AQ36" i="201"/>
  <c r="AP36" i="201"/>
  <c r="AO36" i="201"/>
  <c r="AN36" i="201"/>
  <c r="AM36" i="201"/>
  <c r="AL36" i="201"/>
  <c r="AK36" i="201"/>
  <c r="AJ36" i="201"/>
  <c r="AH36" i="201"/>
  <c r="AG36" i="201"/>
  <c r="AF36" i="201"/>
  <c r="AE36" i="201"/>
  <c r="AD36" i="201"/>
  <c r="AC36" i="201"/>
  <c r="AB36" i="201"/>
  <c r="Z36" i="201"/>
  <c r="Y36" i="201"/>
  <c r="X36" i="201"/>
  <c r="W36" i="201"/>
  <c r="V36" i="201"/>
  <c r="U36" i="201"/>
  <c r="T36" i="201"/>
  <c r="S36" i="201"/>
  <c r="Q36" i="201"/>
  <c r="P36" i="201"/>
  <c r="O36" i="201"/>
  <c r="N36" i="201"/>
  <c r="M36" i="201"/>
  <c r="L36" i="201"/>
  <c r="K36" i="201"/>
  <c r="J36" i="201"/>
  <c r="I36" i="201"/>
  <c r="H36" i="201"/>
  <c r="G36" i="201"/>
  <c r="BF35" i="201"/>
  <c r="BE35" i="201"/>
  <c r="BD35" i="201"/>
  <c r="BC35" i="201"/>
  <c r="BB35" i="201"/>
  <c r="BA35" i="201"/>
  <c r="AZ35" i="201"/>
  <c r="AY35" i="201"/>
  <c r="AX35" i="201"/>
  <c r="AW35" i="201"/>
  <c r="AV35" i="201"/>
  <c r="AU35" i="201"/>
  <c r="AT35" i="201"/>
  <c r="AS35" i="201"/>
  <c r="AR35" i="201"/>
  <c r="AQ35" i="201"/>
  <c r="AP35" i="201"/>
  <c r="AO35" i="201"/>
  <c r="AN35" i="201"/>
  <c r="AM35" i="201"/>
  <c r="AL35" i="201"/>
  <c r="AK35" i="201"/>
  <c r="AJ35" i="201"/>
  <c r="AI35" i="201"/>
  <c r="AG35" i="201"/>
  <c r="AF35" i="201"/>
  <c r="AE35" i="201"/>
  <c r="AD35" i="201"/>
  <c r="AC35" i="201"/>
  <c r="AB35" i="201"/>
  <c r="Z35" i="201"/>
  <c r="Y35" i="201"/>
  <c r="X35" i="201"/>
  <c r="W35" i="201"/>
  <c r="V35" i="201"/>
  <c r="U35" i="201"/>
  <c r="T35" i="201"/>
  <c r="S35" i="201"/>
  <c r="Q35" i="201"/>
  <c r="P35" i="201"/>
  <c r="O35" i="201"/>
  <c r="N35" i="201"/>
  <c r="M35" i="201"/>
  <c r="L35" i="201"/>
  <c r="K35" i="201"/>
  <c r="J35" i="201"/>
  <c r="I35" i="201"/>
  <c r="H35" i="201"/>
  <c r="G35" i="201"/>
  <c r="BF34" i="201"/>
  <c r="BE34" i="201"/>
  <c r="BD34" i="201"/>
  <c r="BC34" i="201"/>
  <c r="BB34" i="201"/>
  <c r="BA34" i="201"/>
  <c r="AZ34" i="201"/>
  <c r="AY34" i="201"/>
  <c r="AX34" i="201"/>
  <c r="AW34" i="201"/>
  <c r="AV34" i="201"/>
  <c r="AU34" i="201"/>
  <c r="AT34" i="201"/>
  <c r="AS34" i="201"/>
  <c r="AR34" i="201"/>
  <c r="AQ34" i="201"/>
  <c r="AP34" i="201"/>
  <c r="AO34" i="201"/>
  <c r="AN34" i="201"/>
  <c r="AM34" i="201"/>
  <c r="AL34" i="201"/>
  <c r="AK34" i="201"/>
  <c r="AJ34" i="201"/>
  <c r="AI34" i="201"/>
  <c r="AH34" i="201"/>
  <c r="AF34" i="201"/>
  <c r="AE34" i="201"/>
  <c r="AD34" i="201"/>
  <c r="AC34" i="201"/>
  <c r="AB34" i="201"/>
  <c r="Z34" i="201"/>
  <c r="Y34" i="201"/>
  <c r="X34" i="201"/>
  <c r="W34" i="201"/>
  <c r="V34" i="201"/>
  <c r="U34" i="201"/>
  <c r="T34" i="201"/>
  <c r="S34" i="201"/>
  <c r="Q34" i="201"/>
  <c r="P34" i="201"/>
  <c r="O34" i="201"/>
  <c r="N34" i="201"/>
  <c r="M34" i="201"/>
  <c r="L34" i="201"/>
  <c r="K34" i="201"/>
  <c r="J34" i="201"/>
  <c r="I34" i="201"/>
  <c r="H34" i="201"/>
  <c r="G34" i="201"/>
  <c r="BF33" i="201"/>
  <c r="BE33" i="201"/>
  <c r="BD33" i="201"/>
  <c r="BC33" i="201"/>
  <c r="BB33" i="201"/>
  <c r="BA33" i="201"/>
  <c r="AZ33" i="201"/>
  <c r="AY33" i="201"/>
  <c r="AX33" i="201"/>
  <c r="AW33" i="201"/>
  <c r="AV33" i="201"/>
  <c r="AU33" i="201"/>
  <c r="AT33" i="201"/>
  <c r="AS33" i="201"/>
  <c r="AR33" i="201"/>
  <c r="AQ33" i="201"/>
  <c r="AP33" i="201"/>
  <c r="AO33" i="201"/>
  <c r="AN33" i="201"/>
  <c r="AM33" i="201"/>
  <c r="AL33" i="201"/>
  <c r="AK33" i="201"/>
  <c r="AJ33" i="201"/>
  <c r="AI33" i="201"/>
  <c r="AH33" i="201"/>
  <c r="AG33" i="201"/>
  <c r="AE33" i="201"/>
  <c r="AD33" i="201"/>
  <c r="AC33" i="201"/>
  <c r="AB33" i="201"/>
  <c r="Z33" i="201"/>
  <c r="Y33" i="201"/>
  <c r="X33" i="201"/>
  <c r="W33" i="201"/>
  <c r="V33" i="201"/>
  <c r="U33" i="201"/>
  <c r="T33" i="201"/>
  <c r="S33" i="201"/>
  <c r="Q33" i="201"/>
  <c r="P33" i="201"/>
  <c r="O33" i="201"/>
  <c r="N33" i="201"/>
  <c r="M33" i="201"/>
  <c r="L33" i="201"/>
  <c r="K33" i="201"/>
  <c r="J33" i="201"/>
  <c r="I33" i="201"/>
  <c r="H33" i="201"/>
  <c r="G33" i="201"/>
  <c r="BF32" i="201"/>
  <c r="BE32" i="201"/>
  <c r="BD32" i="201"/>
  <c r="BC32" i="201"/>
  <c r="BB32" i="201"/>
  <c r="BA32" i="201"/>
  <c r="AZ32" i="201"/>
  <c r="AY32" i="201"/>
  <c r="AX32" i="201"/>
  <c r="AW32" i="201"/>
  <c r="AV32" i="201"/>
  <c r="AU32" i="201"/>
  <c r="AT32" i="201"/>
  <c r="AS32" i="201"/>
  <c r="AR32" i="201"/>
  <c r="AQ32" i="201"/>
  <c r="AP32" i="201"/>
  <c r="AO32" i="201"/>
  <c r="AN32" i="201"/>
  <c r="AM32" i="201"/>
  <c r="AL32" i="201"/>
  <c r="AK32" i="201"/>
  <c r="AJ32" i="201"/>
  <c r="AI32" i="201"/>
  <c r="AH32" i="201"/>
  <c r="AG32" i="201"/>
  <c r="AF32" i="201"/>
  <c r="AD32" i="201"/>
  <c r="AC32" i="201"/>
  <c r="AB32" i="201"/>
  <c r="Z32" i="201"/>
  <c r="Y32" i="201"/>
  <c r="X32" i="201"/>
  <c r="W32" i="201"/>
  <c r="V32" i="201"/>
  <c r="U32" i="201"/>
  <c r="T32" i="201"/>
  <c r="S32" i="201"/>
  <c r="Q32" i="201"/>
  <c r="P32" i="201"/>
  <c r="O32" i="201"/>
  <c r="N32" i="201"/>
  <c r="M32" i="201"/>
  <c r="L32" i="201"/>
  <c r="K32" i="201"/>
  <c r="J32" i="201"/>
  <c r="I32" i="201"/>
  <c r="H32" i="201"/>
  <c r="G32" i="201"/>
  <c r="BF31" i="201"/>
  <c r="BE31" i="201"/>
  <c r="BD31" i="201"/>
  <c r="BC31" i="201"/>
  <c r="BB31" i="201"/>
  <c r="BA31" i="201"/>
  <c r="AZ31" i="201"/>
  <c r="AY31" i="201"/>
  <c r="AX31" i="201"/>
  <c r="AW31" i="201"/>
  <c r="AV31" i="201"/>
  <c r="AU31" i="201"/>
  <c r="AT31" i="201"/>
  <c r="AS31" i="201"/>
  <c r="AR31" i="201"/>
  <c r="AQ31" i="201"/>
  <c r="AP31" i="201"/>
  <c r="AO31" i="201"/>
  <c r="AN31" i="201"/>
  <c r="AM31" i="201"/>
  <c r="AL31" i="201"/>
  <c r="AK31" i="201"/>
  <c r="AJ31" i="201"/>
  <c r="AI31" i="201"/>
  <c r="AH31" i="201"/>
  <c r="AG31" i="201"/>
  <c r="AF31" i="201"/>
  <c r="AE31" i="201"/>
  <c r="AC31" i="201"/>
  <c r="AB31" i="201"/>
  <c r="Z31" i="201"/>
  <c r="Y31" i="201"/>
  <c r="X31" i="201"/>
  <c r="W31" i="201"/>
  <c r="V31" i="201"/>
  <c r="U31" i="201"/>
  <c r="T31" i="201"/>
  <c r="S31" i="201"/>
  <c r="Q31" i="201"/>
  <c r="P31" i="201"/>
  <c r="O31" i="201"/>
  <c r="N31" i="201"/>
  <c r="M31" i="201"/>
  <c r="L31" i="201"/>
  <c r="K31" i="201"/>
  <c r="J31" i="201"/>
  <c r="I31" i="201"/>
  <c r="H31" i="201"/>
  <c r="G31" i="201"/>
  <c r="BF30" i="201"/>
  <c r="BE30" i="201"/>
  <c r="BD30" i="201"/>
  <c r="BC30" i="201"/>
  <c r="BB30" i="201"/>
  <c r="BA30" i="201"/>
  <c r="AZ30" i="201"/>
  <c r="AY30" i="201"/>
  <c r="AX30" i="201"/>
  <c r="AW30" i="201"/>
  <c r="AV30" i="201"/>
  <c r="AU30" i="201"/>
  <c r="AT30" i="201"/>
  <c r="AS30" i="201"/>
  <c r="AR30" i="201"/>
  <c r="AQ30" i="201"/>
  <c r="AP30" i="201"/>
  <c r="AO30" i="201"/>
  <c r="AN30" i="201"/>
  <c r="AM30" i="201"/>
  <c r="AL30" i="201"/>
  <c r="AK30" i="201"/>
  <c r="AJ30" i="201"/>
  <c r="AI30" i="201"/>
  <c r="AH30" i="201"/>
  <c r="AG30" i="201"/>
  <c r="AF30" i="201"/>
  <c r="AE30" i="201"/>
  <c r="AD30" i="201"/>
  <c r="AB30" i="201"/>
  <c r="Z30" i="201"/>
  <c r="Y30" i="201"/>
  <c r="X30" i="201"/>
  <c r="W30" i="201"/>
  <c r="V30" i="201"/>
  <c r="U30" i="201"/>
  <c r="T30" i="201"/>
  <c r="S30" i="201"/>
  <c r="Q30" i="201"/>
  <c r="P30" i="201"/>
  <c r="O30" i="201"/>
  <c r="N30" i="201"/>
  <c r="M30" i="201"/>
  <c r="L30" i="201"/>
  <c r="K30" i="201"/>
  <c r="J30" i="201"/>
  <c r="I30" i="201"/>
  <c r="H30" i="201"/>
  <c r="G30" i="201"/>
  <c r="BF29" i="201"/>
  <c r="BE29" i="201"/>
  <c r="BD29" i="201"/>
  <c r="BC29" i="201"/>
  <c r="BB29" i="201"/>
  <c r="BA29" i="201"/>
  <c r="AZ29" i="201"/>
  <c r="AY29" i="201"/>
  <c r="AX29" i="201"/>
  <c r="AW29" i="201"/>
  <c r="AV29" i="201"/>
  <c r="AU29" i="201"/>
  <c r="AT29" i="201"/>
  <c r="AS29" i="201"/>
  <c r="AR29" i="201"/>
  <c r="AQ29" i="201"/>
  <c r="AP29" i="201"/>
  <c r="AO29" i="201"/>
  <c r="AN29" i="201"/>
  <c r="AM29" i="201"/>
  <c r="AL29" i="201"/>
  <c r="AK29" i="201"/>
  <c r="AJ29" i="201"/>
  <c r="AI29" i="201"/>
  <c r="AH29" i="201"/>
  <c r="AG29" i="201"/>
  <c r="AF29" i="201"/>
  <c r="AE29" i="201"/>
  <c r="AD29" i="201"/>
  <c r="AC29" i="201"/>
  <c r="Z29" i="201"/>
  <c r="Y29" i="201"/>
  <c r="X29" i="201"/>
  <c r="W29" i="201"/>
  <c r="V29" i="201"/>
  <c r="U29" i="201"/>
  <c r="T29" i="201"/>
  <c r="S29" i="201"/>
  <c r="Q29" i="201"/>
  <c r="P29" i="201"/>
  <c r="O29" i="201"/>
  <c r="N29" i="201"/>
  <c r="M29" i="201"/>
  <c r="L29" i="201"/>
  <c r="K29" i="201"/>
  <c r="J29" i="201"/>
  <c r="I29" i="201"/>
  <c r="H29" i="201"/>
  <c r="G29" i="201"/>
  <c r="BF27" i="201"/>
  <c r="BE27" i="201"/>
  <c r="BD27" i="201"/>
  <c r="BC27" i="201"/>
  <c r="BB27" i="201"/>
  <c r="BA27" i="201"/>
  <c r="AZ27" i="201"/>
  <c r="AY27" i="201"/>
  <c r="AX27" i="201"/>
  <c r="AW27" i="201"/>
  <c r="AV27" i="201"/>
  <c r="AU27" i="201"/>
  <c r="AT27" i="201"/>
  <c r="AS27" i="201"/>
  <c r="AR27" i="201"/>
  <c r="AQ27" i="201"/>
  <c r="AP27" i="201"/>
  <c r="AO27" i="201"/>
  <c r="AN27" i="201"/>
  <c r="AM27" i="201"/>
  <c r="AL27" i="201"/>
  <c r="AK27" i="201"/>
  <c r="AJ27" i="201"/>
  <c r="AI27" i="201"/>
  <c r="AH27" i="201"/>
  <c r="AG27" i="201"/>
  <c r="AF27" i="201"/>
  <c r="AE27" i="201"/>
  <c r="AD27" i="201"/>
  <c r="AC27" i="201"/>
  <c r="AB27" i="201"/>
  <c r="Y27" i="201"/>
  <c r="X27" i="201"/>
  <c r="W27" i="201"/>
  <c r="V27" i="201"/>
  <c r="U27" i="201"/>
  <c r="T27" i="201"/>
  <c r="S27" i="201"/>
  <c r="Q27" i="201"/>
  <c r="P27" i="201"/>
  <c r="O27" i="201"/>
  <c r="N27" i="201"/>
  <c r="M27" i="201"/>
  <c r="L27" i="201"/>
  <c r="K27" i="201"/>
  <c r="J27" i="201"/>
  <c r="I27" i="201"/>
  <c r="H27" i="201"/>
  <c r="G27" i="201"/>
  <c r="BF26" i="201"/>
  <c r="BE26" i="201"/>
  <c r="BD26" i="201"/>
  <c r="BC26" i="201"/>
  <c r="BB26" i="201"/>
  <c r="BA26" i="201"/>
  <c r="AZ26" i="201"/>
  <c r="AY26" i="201"/>
  <c r="AX26" i="201"/>
  <c r="AW26" i="201"/>
  <c r="AV26" i="201"/>
  <c r="AU26" i="201"/>
  <c r="AT26" i="201"/>
  <c r="AS26" i="201"/>
  <c r="AR26" i="201"/>
  <c r="AQ26" i="201"/>
  <c r="AP26" i="201"/>
  <c r="AO26" i="201"/>
  <c r="AN26" i="201"/>
  <c r="AM26" i="201"/>
  <c r="AL26" i="201"/>
  <c r="AK26" i="201"/>
  <c r="AJ26" i="201"/>
  <c r="AI26" i="201"/>
  <c r="AH26" i="201"/>
  <c r="AG26" i="201"/>
  <c r="AF26" i="201"/>
  <c r="AE26" i="201"/>
  <c r="AD26" i="201"/>
  <c r="AC26" i="201"/>
  <c r="AB26" i="201"/>
  <c r="Z26" i="201"/>
  <c r="X26" i="201"/>
  <c r="W26" i="201"/>
  <c r="V26" i="201"/>
  <c r="U26" i="201"/>
  <c r="T26" i="201"/>
  <c r="S26" i="201"/>
  <c r="Q26" i="201"/>
  <c r="P26" i="201"/>
  <c r="O26" i="201"/>
  <c r="N26" i="201"/>
  <c r="M26" i="201"/>
  <c r="L26" i="201"/>
  <c r="K26" i="201"/>
  <c r="J26" i="201"/>
  <c r="I26" i="201"/>
  <c r="H26" i="201"/>
  <c r="G26" i="201"/>
  <c r="BF25" i="201"/>
  <c r="BE25" i="201"/>
  <c r="BD25" i="201"/>
  <c r="BC25" i="201"/>
  <c r="BB25" i="201"/>
  <c r="BA25" i="201"/>
  <c r="AZ25" i="201"/>
  <c r="AY25" i="201"/>
  <c r="AX25" i="201"/>
  <c r="AW25" i="201"/>
  <c r="AV25" i="201"/>
  <c r="AU25" i="201"/>
  <c r="AT25" i="201"/>
  <c r="AS25" i="201"/>
  <c r="AR25" i="201"/>
  <c r="AQ25" i="201"/>
  <c r="AP25" i="201"/>
  <c r="AO25" i="201"/>
  <c r="AN25" i="201"/>
  <c r="AM25" i="201"/>
  <c r="AL25" i="201"/>
  <c r="AK25" i="201"/>
  <c r="AJ25" i="201"/>
  <c r="AI25" i="201"/>
  <c r="AH25" i="201"/>
  <c r="AG25" i="201"/>
  <c r="AF25" i="201"/>
  <c r="AE25" i="201"/>
  <c r="AD25" i="201"/>
  <c r="AC25" i="201"/>
  <c r="AB25" i="201"/>
  <c r="Z25" i="201"/>
  <c r="Y25" i="201"/>
  <c r="W25" i="201"/>
  <c r="V25" i="201"/>
  <c r="U25" i="201"/>
  <c r="T25" i="201"/>
  <c r="S25" i="201"/>
  <c r="Q25" i="201"/>
  <c r="P25" i="201"/>
  <c r="O25" i="201"/>
  <c r="N25" i="201"/>
  <c r="M25" i="201"/>
  <c r="L25" i="201"/>
  <c r="K25" i="201"/>
  <c r="J25" i="201"/>
  <c r="I25" i="201"/>
  <c r="H25" i="201"/>
  <c r="G25" i="201"/>
  <c r="BF24" i="201"/>
  <c r="BE24" i="201"/>
  <c r="BD24" i="201"/>
  <c r="BC24" i="201"/>
  <c r="BB24" i="201"/>
  <c r="BA24" i="201"/>
  <c r="AZ24" i="201"/>
  <c r="AY24" i="201"/>
  <c r="AX24" i="201"/>
  <c r="AW24" i="201"/>
  <c r="AV24" i="201"/>
  <c r="AU24" i="201"/>
  <c r="AT24" i="201"/>
  <c r="AS24" i="201"/>
  <c r="AR24" i="201"/>
  <c r="AQ24" i="201"/>
  <c r="AP24" i="201"/>
  <c r="AO24" i="201"/>
  <c r="AN24" i="201"/>
  <c r="AM24" i="201"/>
  <c r="AL24" i="201"/>
  <c r="AK24" i="201"/>
  <c r="AJ24" i="201"/>
  <c r="AI24" i="201"/>
  <c r="AH24" i="201"/>
  <c r="AG24" i="201"/>
  <c r="AF24" i="201"/>
  <c r="AE24" i="201"/>
  <c r="AD24" i="201"/>
  <c r="AC24" i="201"/>
  <c r="AB24" i="201"/>
  <c r="Z24" i="201"/>
  <c r="Y24" i="201"/>
  <c r="X24" i="201"/>
  <c r="V24" i="201"/>
  <c r="U24" i="201"/>
  <c r="T24" i="201"/>
  <c r="S24" i="201"/>
  <c r="Q24" i="201"/>
  <c r="P24" i="201"/>
  <c r="O24" i="201"/>
  <c r="N24" i="201"/>
  <c r="M24" i="201"/>
  <c r="L24" i="201"/>
  <c r="K24" i="201"/>
  <c r="J24" i="201"/>
  <c r="I24" i="201"/>
  <c r="H24" i="201"/>
  <c r="G24" i="201"/>
  <c r="BF23" i="201"/>
  <c r="BE23" i="201"/>
  <c r="BD23" i="201"/>
  <c r="BC23" i="201"/>
  <c r="BB23" i="201"/>
  <c r="BA23" i="201"/>
  <c r="AZ23" i="201"/>
  <c r="AY23" i="201"/>
  <c r="AX23" i="201"/>
  <c r="AW23" i="201"/>
  <c r="AV23" i="201"/>
  <c r="AU23" i="201"/>
  <c r="AT23" i="201"/>
  <c r="AS23" i="201"/>
  <c r="AR23" i="201"/>
  <c r="AQ23" i="201"/>
  <c r="AP23" i="201"/>
  <c r="AO23" i="201"/>
  <c r="AN23" i="201"/>
  <c r="AM23" i="201"/>
  <c r="AL23" i="201"/>
  <c r="AK23" i="201"/>
  <c r="AJ23" i="201"/>
  <c r="AI23" i="201"/>
  <c r="AH23" i="201"/>
  <c r="AG23" i="201"/>
  <c r="AF23" i="201"/>
  <c r="AE23" i="201"/>
  <c r="AD23" i="201"/>
  <c r="AC23" i="201"/>
  <c r="AB23" i="201"/>
  <c r="Z23" i="201"/>
  <c r="Y23" i="201"/>
  <c r="X23" i="201"/>
  <c r="W23" i="201"/>
  <c r="U23" i="201"/>
  <c r="T23" i="201"/>
  <c r="S23" i="201"/>
  <c r="Q23" i="201"/>
  <c r="P23" i="201"/>
  <c r="O23" i="201"/>
  <c r="N23" i="201"/>
  <c r="M23" i="201"/>
  <c r="L23" i="201"/>
  <c r="K23" i="201"/>
  <c r="J23" i="201"/>
  <c r="I23" i="201"/>
  <c r="H23" i="201"/>
  <c r="G23" i="201"/>
  <c r="BF22" i="201"/>
  <c r="BE22" i="201"/>
  <c r="BD22" i="201"/>
  <c r="BC22" i="201"/>
  <c r="BB22" i="201"/>
  <c r="BA22" i="201"/>
  <c r="AZ22" i="201"/>
  <c r="AY22" i="201"/>
  <c r="AX22" i="201"/>
  <c r="AW22" i="201"/>
  <c r="AV22" i="201"/>
  <c r="AU22" i="201"/>
  <c r="AT22" i="201"/>
  <c r="AS22" i="201"/>
  <c r="AR22" i="201"/>
  <c r="AQ22" i="201"/>
  <c r="AP22" i="201"/>
  <c r="AO22" i="201"/>
  <c r="AN22" i="201"/>
  <c r="AM22" i="201"/>
  <c r="AL22" i="201"/>
  <c r="AK22" i="201"/>
  <c r="AJ22" i="201"/>
  <c r="AI22" i="201"/>
  <c r="AH22" i="201"/>
  <c r="AG22" i="201"/>
  <c r="AF22" i="201"/>
  <c r="AE22" i="201"/>
  <c r="AD22" i="201"/>
  <c r="AC22" i="201"/>
  <c r="AB22" i="201"/>
  <c r="Z22" i="201"/>
  <c r="Y22" i="201"/>
  <c r="X22" i="201"/>
  <c r="W22" i="201"/>
  <c r="V22" i="201"/>
  <c r="T22" i="201"/>
  <c r="S22" i="201"/>
  <c r="Q22" i="201"/>
  <c r="P22" i="201"/>
  <c r="O22" i="201"/>
  <c r="N22" i="201"/>
  <c r="M22" i="201"/>
  <c r="L22" i="201"/>
  <c r="K22" i="201"/>
  <c r="J22" i="201"/>
  <c r="I22" i="201"/>
  <c r="H22" i="201"/>
  <c r="G22" i="201"/>
  <c r="BF21" i="201"/>
  <c r="BE21" i="201"/>
  <c r="BD21" i="201"/>
  <c r="BC21" i="201"/>
  <c r="BB21" i="201"/>
  <c r="BA21" i="201"/>
  <c r="AZ21" i="201"/>
  <c r="AY21" i="201"/>
  <c r="AX21" i="201"/>
  <c r="AW21" i="201"/>
  <c r="AV21" i="201"/>
  <c r="AU21" i="201"/>
  <c r="AT21" i="201"/>
  <c r="AS21" i="201"/>
  <c r="AR21" i="201"/>
  <c r="AQ21" i="201"/>
  <c r="AP21" i="201"/>
  <c r="AO21" i="201"/>
  <c r="AN21" i="201"/>
  <c r="AM21" i="201"/>
  <c r="AL21" i="201"/>
  <c r="AK21" i="201"/>
  <c r="AJ21" i="201"/>
  <c r="AI21" i="201"/>
  <c r="AH21" i="201"/>
  <c r="AG21" i="201"/>
  <c r="AF21" i="201"/>
  <c r="AE21" i="201"/>
  <c r="AD21" i="201"/>
  <c r="AC21" i="201"/>
  <c r="AB21" i="201"/>
  <c r="Z21" i="201"/>
  <c r="Y21" i="201"/>
  <c r="X21" i="201"/>
  <c r="W21" i="201"/>
  <c r="V21" i="201"/>
  <c r="U21" i="201"/>
  <c r="S21" i="201"/>
  <c r="Q21" i="201"/>
  <c r="P21" i="201"/>
  <c r="O21" i="201"/>
  <c r="N21" i="201"/>
  <c r="M21" i="201"/>
  <c r="L21" i="201"/>
  <c r="K21" i="201"/>
  <c r="J21" i="201"/>
  <c r="I21" i="201"/>
  <c r="H21" i="201"/>
  <c r="G21" i="201"/>
  <c r="BF20" i="201"/>
  <c r="BE20" i="201"/>
  <c r="BD20" i="201"/>
  <c r="BC20" i="201"/>
  <c r="BB20" i="201"/>
  <c r="BA20" i="201"/>
  <c r="AZ20" i="201"/>
  <c r="AY20" i="201"/>
  <c r="AX20" i="201"/>
  <c r="AW20" i="201"/>
  <c r="AV20" i="201"/>
  <c r="AU20" i="201"/>
  <c r="AT20" i="201"/>
  <c r="AS20" i="201"/>
  <c r="AR20" i="201"/>
  <c r="AQ20" i="201"/>
  <c r="AP20" i="201"/>
  <c r="AO20" i="201"/>
  <c r="AN20" i="201"/>
  <c r="AM20" i="201"/>
  <c r="AL20" i="201"/>
  <c r="AK20" i="201"/>
  <c r="AJ20" i="201"/>
  <c r="AI20" i="201"/>
  <c r="AH20" i="201"/>
  <c r="AG20" i="201"/>
  <c r="AF20" i="201"/>
  <c r="AE20" i="201"/>
  <c r="AD20" i="201"/>
  <c r="AC20" i="201"/>
  <c r="AB20" i="201"/>
  <c r="Z20" i="201"/>
  <c r="Y20" i="201"/>
  <c r="X20" i="201"/>
  <c r="W20" i="201"/>
  <c r="V20" i="201"/>
  <c r="U20" i="201"/>
  <c r="T20" i="201"/>
  <c r="Q20" i="201"/>
  <c r="P20" i="201"/>
  <c r="O20" i="201"/>
  <c r="N20" i="201"/>
  <c r="M20" i="201"/>
  <c r="L20" i="201"/>
  <c r="K20" i="201"/>
  <c r="J20" i="201"/>
  <c r="I20" i="201"/>
  <c r="H20" i="201"/>
  <c r="G20" i="201"/>
  <c r="BF18" i="201"/>
  <c r="BE18" i="201"/>
  <c r="BD18" i="201"/>
  <c r="BC18" i="201"/>
  <c r="BB18" i="201"/>
  <c r="BA18" i="201"/>
  <c r="AZ18" i="201"/>
  <c r="AY18" i="201"/>
  <c r="AX18" i="201"/>
  <c r="AW18" i="201"/>
  <c r="AV18" i="201"/>
  <c r="AU18" i="201"/>
  <c r="AT18" i="201"/>
  <c r="AS18" i="201"/>
  <c r="AR18" i="201"/>
  <c r="AQ18" i="201"/>
  <c r="AP18" i="201"/>
  <c r="AO18" i="201"/>
  <c r="AN18" i="201"/>
  <c r="AM18" i="201"/>
  <c r="AL18" i="201"/>
  <c r="AK18" i="201"/>
  <c r="AJ18" i="201"/>
  <c r="AI18" i="201"/>
  <c r="AH18" i="201"/>
  <c r="AG18" i="201"/>
  <c r="AF18" i="201"/>
  <c r="AE18" i="201"/>
  <c r="AD18" i="201"/>
  <c r="AC18" i="201"/>
  <c r="AB18" i="201"/>
  <c r="Z18" i="201"/>
  <c r="Y18" i="201"/>
  <c r="X18" i="201"/>
  <c r="W18" i="201"/>
  <c r="V18" i="201"/>
  <c r="U18" i="201"/>
  <c r="T18" i="201"/>
  <c r="S18" i="201"/>
  <c r="P18" i="201"/>
  <c r="O18" i="201"/>
  <c r="N18" i="201"/>
  <c r="M18" i="201"/>
  <c r="L18" i="201"/>
  <c r="K18" i="201"/>
  <c r="J18" i="201"/>
  <c r="I18" i="201"/>
  <c r="H18" i="201"/>
  <c r="G18" i="201"/>
  <c r="BF17" i="201"/>
  <c r="BE17" i="201"/>
  <c r="BD17" i="201"/>
  <c r="BC17" i="201"/>
  <c r="BB17" i="201"/>
  <c r="BA17" i="201"/>
  <c r="AZ17" i="201"/>
  <c r="AY17" i="201"/>
  <c r="AX17" i="201"/>
  <c r="AW17" i="201"/>
  <c r="AV17" i="201"/>
  <c r="AU17" i="201"/>
  <c r="AT17" i="201"/>
  <c r="AS17" i="201"/>
  <c r="AR17" i="201"/>
  <c r="AQ17" i="201"/>
  <c r="AP17" i="201"/>
  <c r="AO17" i="201"/>
  <c r="AN17" i="201"/>
  <c r="AM17" i="201"/>
  <c r="AL17" i="201"/>
  <c r="AK17" i="201"/>
  <c r="AJ17" i="201"/>
  <c r="AI17" i="201"/>
  <c r="AH17" i="201"/>
  <c r="AG17" i="201"/>
  <c r="AF17" i="201"/>
  <c r="AE17" i="201"/>
  <c r="AD17" i="201"/>
  <c r="AC17" i="201"/>
  <c r="AB17" i="201"/>
  <c r="Z17" i="201"/>
  <c r="Y17" i="201"/>
  <c r="X17" i="201"/>
  <c r="W17" i="201"/>
  <c r="V17" i="201"/>
  <c r="U17" i="201"/>
  <c r="T17" i="201"/>
  <c r="S17" i="201"/>
  <c r="Q17" i="201"/>
  <c r="O17" i="201"/>
  <c r="N17" i="201"/>
  <c r="M17" i="201"/>
  <c r="L17" i="201"/>
  <c r="K17" i="201"/>
  <c r="J17" i="201"/>
  <c r="I17" i="201"/>
  <c r="H17" i="201"/>
  <c r="G17" i="201"/>
  <c r="BF16" i="201"/>
  <c r="BE16" i="201"/>
  <c r="BD16" i="201"/>
  <c r="BC16" i="201"/>
  <c r="BB16" i="201"/>
  <c r="BA16" i="201"/>
  <c r="AZ16" i="201"/>
  <c r="AY16" i="201"/>
  <c r="AX16" i="201"/>
  <c r="AW16" i="201"/>
  <c r="AV16" i="201"/>
  <c r="AU16" i="201"/>
  <c r="AT16" i="201"/>
  <c r="AS16" i="201"/>
  <c r="AR16" i="201"/>
  <c r="AQ16" i="201"/>
  <c r="AP16" i="201"/>
  <c r="AO16" i="201"/>
  <c r="AN16" i="201"/>
  <c r="AM16" i="201"/>
  <c r="AL16" i="201"/>
  <c r="AK16" i="201"/>
  <c r="AJ16" i="201"/>
  <c r="AI16" i="201"/>
  <c r="AH16" i="201"/>
  <c r="AG16" i="201"/>
  <c r="AF16" i="201"/>
  <c r="AE16" i="201"/>
  <c r="AD16" i="201"/>
  <c r="AC16" i="201"/>
  <c r="AB16" i="201"/>
  <c r="Z16" i="201"/>
  <c r="Y16" i="201"/>
  <c r="X16" i="201"/>
  <c r="W16" i="201"/>
  <c r="V16" i="201"/>
  <c r="U16" i="201"/>
  <c r="T16" i="201"/>
  <c r="S16" i="201"/>
  <c r="Q16" i="201"/>
  <c r="P16" i="201"/>
  <c r="N16" i="201"/>
  <c r="M16" i="201"/>
  <c r="L16" i="201"/>
  <c r="K16" i="201"/>
  <c r="J16" i="201"/>
  <c r="I16" i="201"/>
  <c r="H16" i="201"/>
  <c r="G16" i="201"/>
  <c r="BF15" i="201"/>
  <c r="BE15" i="201"/>
  <c r="BD15" i="201"/>
  <c r="BC15" i="201"/>
  <c r="BB15" i="201"/>
  <c r="BA15" i="201"/>
  <c r="AZ15" i="201"/>
  <c r="AY15" i="201"/>
  <c r="AX15" i="201"/>
  <c r="AW15" i="201"/>
  <c r="AV15" i="201"/>
  <c r="AU15" i="201"/>
  <c r="AT15" i="201"/>
  <c r="AS15" i="201"/>
  <c r="AR15" i="201"/>
  <c r="AQ15" i="201"/>
  <c r="AP15" i="201"/>
  <c r="AO15" i="201"/>
  <c r="AN15" i="201"/>
  <c r="AM15" i="201"/>
  <c r="AL15" i="201"/>
  <c r="AK15" i="201"/>
  <c r="AJ15" i="201"/>
  <c r="AI15" i="201"/>
  <c r="AH15" i="201"/>
  <c r="AG15" i="201"/>
  <c r="AF15" i="201"/>
  <c r="AE15" i="201"/>
  <c r="AD15" i="201"/>
  <c r="AC15" i="201"/>
  <c r="AB15" i="201"/>
  <c r="Z15" i="201"/>
  <c r="Y15" i="201"/>
  <c r="X15" i="201"/>
  <c r="W15" i="201"/>
  <c r="V15" i="201"/>
  <c r="U15" i="201"/>
  <c r="T15" i="201"/>
  <c r="S15" i="201"/>
  <c r="Q15" i="201"/>
  <c r="P15" i="201"/>
  <c r="O15" i="201"/>
  <c r="M15" i="201"/>
  <c r="L15" i="201"/>
  <c r="K15" i="201"/>
  <c r="J15" i="201"/>
  <c r="I15" i="201"/>
  <c r="H15" i="201"/>
  <c r="G15" i="201"/>
  <c r="BF14" i="201"/>
  <c r="BE14" i="201"/>
  <c r="BD14" i="201"/>
  <c r="BC14" i="201"/>
  <c r="BB14" i="201"/>
  <c r="BA14" i="201"/>
  <c r="AZ14" i="201"/>
  <c r="AY14" i="201"/>
  <c r="AX14" i="201"/>
  <c r="AW14" i="201"/>
  <c r="AV14" i="201"/>
  <c r="AU14" i="201"/>
  <c r="AT14" i="201"/>
  <c r="AS14" i="201"/>
  <c r="AR14" i="201"/>
  <c r="AQ14" i="201"/>
  <c r="AP14" i="201"/>
  <c r="AO14" i="201"/>
  <c r="AN14" i="201"/>
  <c r="AM14" i="201"/>
  <c r="AL14" i="201"/>
  <c r="AK14" i="201"/>
  <c r="AJ14" i="201"/>
  <c r="AI14" i="201"/>
  <c r="AH14" i="201"/>
  <c r="AG14" i="201"/>
  <c r="AF14" i="201"/>
  <c r="AE14" i="201"/>
  <c r="AD14" i="201"/>
  <c r="AC14" i="201"/>
  <c r="AB14" i="201"/>
  <c r="Z14" i="201"/>
  <c r="Y14" i="201"/>
  <c r="X14" i="201"/>
  <c r="W14" i="201"/>
  <c r="V14" i="201"/>
  <c r="U14" i="201"/>
  <c r="T14" i="201"/>
  <c r="S14" i="201"/>
  <c r="Q14" i="201"/>
  <c r="P14" i="201"/>
  <c r="O14" i="201"/>
  <c r="N14" i="201"/>
  <c r="L14" i="201"/>
  <c r="K14" i="201"/>
  <c r="J14" i="201"/>
  <c r="I14" i="201"/>
  <c r="H14" i="201"/>
  <c r="G14" i="201"/>
  <c r="BF13" i="201"/>
  <c r="BE13" i="201"/>
  <c r="BD13" i="201"/>
  <c r="BC13" i="201"/>
  <c r="BB13" i="201"/>
  <c r="BA13" i="201"/>
  <c r="AZ13" i="201"/>
  <c r="AY13" i="201"/>
  <c r="AX13" i="201"/>
  <c r="AW13" i="201"/>
  <c r="AV13" i="201"/>
  <c r="AU13" i="201"/>
  <c r="AT13" i="201"/>
  <c r="AS13" i="201"/>
  <c r="AR13" i="201"/>
  <c r="AQ13" i="201"/>
  <c r="AP13" i="201"/>
  <c r="AO13" i="201"/>
  <c r="AN13" i="201"/>
  <c r="AM13" i="201"/>
  <c r="AL13" i="201"/>
  <c r="AK13" i="201"/>
  <c r="AJ13" i="201"/>
  <c r="AI13" i="201"/>
  <c r="AH13" i="201"/>
  <c r="AG13" i="201"/>
  <c r="AF13" i="201"/>
  <c r="AE13" i="201"/>
  <c r="AD13" i="201"/>
  <c r="AC13" i="201"/>
  <c r="AB13" i="201"/>
  <c r="Z13" i="201"/>
  <c r="Y13" i="201"/>
  <c r="X13" i="201"/>
  <c r="W13" i="201"/>
  <c r="V13" i="201"/>
  <c r="U13" i="201"/>
  <c r="T13" i="201"/>
  <c r="S13" i="201"/>
  <c r="Q13" i="201"/>
  <c r="P13" i="201"/>
  <c r="O13" i="201"/>
  <c r="N13" i="201"/>
  <c r="M13" i="201"/>
  <c r="K13" i="201"/>
  <c r="J13" i="201"/>
  <c r="I13" i="201"/>
  <c r="H13" i="201"/>
  <c r="G13" i="201"/>
  <c r="BF12" i="201"/>
  <c r="BE12" i="201"/>
  <c r="BD12" i="201"/>
  <c r="BC12" i="201"/>
  <c r="BB12" i="201"/>
  <c r="BA12" i="201"/>
  <c r="AZ12" i="201"/>
  <c r="AY12" i="201"/>
  <c r="AX12" i="201"/>
  <c r="AW12" i="201"/>
  <c r="AV12" i="201"/>
  <c r="AU12" i="201"/>
  <c r="AT12" i="201"/>
  <c r="AS12" i="201"/>
  <c r="AR12" i="201"/>
  <c r="AQ12" i="201"/>
  <c r="AP12" i="201"/>
  <c r="AO12" i="201"/>
  <c r="AN12" i="201"/>
  <c r="AM12" i="201"/>
  <c r="AL12" i="201"/>
  <c r="AK12" i="201"/>
  <c r="AJ12" i="201"/>
  <c r="AI12" i="201"/>
  <c r="AH12" i="201"/>
  <c r="AG12" i="201"/>
  <c r="AF12" i="201"/>
  <c r="AE12" i="201"/>
  <c r="AD12" i="201"/>
  <c r="AC12" i="201"/>
  <c r="AB12" i="201"/>
  <c r="Z12" i="201"/>
  <c r="Y12" i="201"/>
  <c r="X12" i="201"/>
  <c r="W12" i="201"/>
  <c r="V12" i="201"/>
  <c r="U12" i="201"/>
  <c r="T12" i="201"/>
  <c r="S12" i="201"/>
  <c r="Q12" i="201"/>
  <c r="P12" i="201"/>
  <c r="O12" i="201"/>
  <c r="N12" i="201"/>
  <c r="M12" i="201"/>
  <c r="L12" i="201"/>
  <c r="J12" i="201"/>
  <c r="I12" i="201"/>
  <c r="H12" i="201"/>
  <c r="G12" i="201"/>
  <c r="BF11" i="201"/>
  <c r="BE11" i="201"/>
  <c r="BD11" i="201"/>
  <c r="BC11" i="201"/>
  <c r="BB11" i="201"/>
  <c r="BA11" i="201"/>
  <c r="AZ11" i="201"/>
  <c r="AY11" i="201"/>
  <c r="AX11" i="201"/>
  <c r="AW11" i="201"/>
  <c r="AV11" i="201"/>
  <c r="AU11" i="201"/>
  <c r="AT11" i="201"/>
  <c r="AS11" i="201"/>
  <c r="AR11" i="201"/>
  <c r="AQ11" i="201"/>
  <c r="AP11" i="201"/>
  <c r="AO11" i="201"/>
  <c r="AN11" i="201"/>
  <c r="AM11" i="201"/>
  <c r="AL11" i="201"/>
  <c r="AK11" i="201"/>
  <c r="AJ11" i="201"/>
  <c r="AI11" i="201"/>
  <c r="AH11" i="201"/>
  <c r="AG11" i="201"/>
  <c r="AF11" i="201"/>
  <c r="AE11" i="201"/>
  <c r="AD11" i="201"/>
  <c r="AC11" i="201"/>
  <c r="AB11" i="201"/>
  <c r="Z11" i="201"/>
  <c r="Y11" i="201"/>
  <c r="X11" i="201"/>
  <c r="W11" i="201"/>
  <c r="V11" i="201"/>
  <c r="U11" i="201"/>
  <c r="T11" i="201"/>
  <c r="S11" i="201"/>
  <c r="Q11" i="201"/>
  <c r="P11" i="201"/>
  <c r="O11" i="201"/>
  <c r="N11" i="201"/>
  <c r="M11" i="201"/>
  <c r="L11" i="201"/>
  <c r="K11" i="201"/>
  <c r="I11" i="201"/>
  <c r="H11" i="201"/>
  <c r="G11" i="201"/>
  <c r="BF10" i="201"/>
  <c r="BE10" i="201"/>
  <c r="BD10" i="201"/>
  <c r="BC10" i="201"/>
  <c r="BB10" i="201"/>
  <c r="BA10" i="201"/>
  <c r="AZ10" i="201"/>
  <c r="AY10" i="201"/>
  <c r="AX10" i="201"/>
  <c r="AW10" i="201"/>
  <c r="AV10" i="201"/>
  <c r="AU10" i="201"/>
  <c r="AT10" i="201"/>
  <c r="AS10" i="201"/>
  <c r="AR10" i="201"/>
  <c r="AQ10" i="201"/>
  <c r="AP10" i="201"/>
  <c r="AO10" i="201"/>
  <c r="AN10" i="201"/>
  <c r="AM10" i="201"/>
  <c r="AL10" i="201"/>
  <c r="AK10" i="201"/>
  <c r="AJ10" i="201"/>
  <c r="AI10" i="201"/>
  <c r="AH10" i="201"/>
  <c r="AG10" i="201"/>
  <c r="AF10" i="201"/>
  <c r="AE10" i="201"/>
  <c r="AD10" i="201"/>
  <c r="AC10" i="201"/>
  <c r="AB10" i="201"/>
  <c r="Z10" i="201"/>
  <c r="Y10" i="201"/>
  <c r="X10" i="201"/>
  <c r="W10" i="201"/>
  <c r="V10" i="201"/>
  <c r="U10" i="201"/>
  <c r="T10" i="201"/>
  <c r="S10" i="201"/>
  <c r="Q10" i="201"/>
  <c r="P10" i="201"/>
  <c r="O10" i="201"/>
  <c r="N10" i="201"/>
  <c r="M10" i="201"/>
  <c r="L10" i="201"/>
  <c r="K10" i="201"/>
  <c r="J10" i="201"/>
  <c r="H10" i="201"/>
  <c r="G10" i="201"/>
  <c r="BF9" i="201"/>
  <c r="BE9" i="201"/>
  <c r="BD9" i="201"/>
  <c r="BC9" i="201"/>
  <c r="BB9" i="201"/>
  <c r="BA9" i="201"/>
  <c r="AZ9" i="201"/>
  <c r="AY9" i="201"/>
  <c r="AX9" i="201"/>
  <c r="AW9" i="201"/>
  <c r="AV9" i="201"/>
  <c r="AU9" i="201"/>
  <c r="AT9" i="201"/>
  <c r="AS9" i="201"/>
  <c r="AR9" i="201"/>
  <c r="AQ9" i="201"/>
  <c r="AP9" i="201"/>
  <c r="AO9" i="201"/>
  <c r="AN9" i="201"/>
  <c r="AM9" i="201"/>
  <c r="AL9" i="201"/>
  <c r="AK9" i="201"/>
  <c r="AJ9" i="201"/>
  <c r="AI9" i="201"/>
  <c r="AH9" i="201"/>
  <c r="AG9" i="201"/>
  <c r="AF9" i="201"/>
  <c r="AE9" i="201"/>
  <c r="AD9" i="201"/>
  <c r="AC9" i="201"/>
  <c r="AB9" i="201"/>
  <c r="Z9" i="201"/>
  <c r="Y9" i="201"/>
  <c r="X9" i="201"/>
  <c r="W9" i="201"/>
  <c r="V9" i="201"/>
  <c r="U9" i="201"/>
  <c r="T9" i="201"/>
  <c r="S9" i="201"/>
  <c r="Q9" i="201"/>
  <c r="P9" i="201"/>
  <c r="O9" i="201"/>
  <c r="N9" i="201"/>
  <c r="M9" i="201"/>
  <c r="L9" i="201"/>
  <c r="K9" i="201"/>
  <c r="J9" i="201"/>
  <c r="I9" i="201"/>
  <c r="G9" i="201"/>
  <c r="BF8" i="201"/>
  <c r="BE8" i="201"/>
  <c r="BD8" i="201"/>
  <c r="BC8" i="201"/>
  <c r="BB8" i="201"/>
  <c r="BA8" i="201"/>
  <c r="AZ8" i="201"/>
  <c r="AY8" i="201"/>
  <c r="AX8" i="201"/>
  <c r="AW8" i="201"/>
  <c r="AV8" i="201"/>
  <c r="AU8" i="201"/>
  <c r="AT8" i="201"/>
  <c r="AS8" i="201"/>
  <c r="AR8" i="201"/>
  <c r="AQ8" i="201"/>
  <c r="AP8" i="201"/>
  <c r="AO8" i="201"/>
  <c r="AN8" i="201"/>
  <c r="AM8" i="201"/>
  <c r="AL8" i="201"/>
  <c r="AK8" i="201"/>
  <c r="AJ8" i="201"/>
  <c r="AI8" i="201"/>
  <c r="AH8" i="201"/>
  <c r="AG8" i="201"/>
  <c r="AF8" i="201"/>
  <c r="AE8" i="201"/>
  <c r="AD8" i="201"/>
  <c r="AC8" i="201"/>
  <c r="AB8" i="201"/>
  <c r="Z8" i="201"/>
  <c r="Y8" i="201"/>
  <c r="X8" i="201"/>
  <c r="W8" i="201"/>
  <c r="V8" i="201"/>
  <c r="U8" i="201"/>
  <c r="T8" i="201"/>
  <c r="S8" i="201"/>
  <c r="Q8" i="201"/>
  <c r="P8" i="201"/>
  <c r="O8" i="201"/>
  <c r="N8" i="201"/>
  <c r="M8" i="201"/>
  <c r="L8" i="201"/>
  <c r="K8" i="201"/>
  <c r="J8" i="201"/>
  <c r="I8" i="201"/>
  <c r="H8" i="201"/>
  <c r="BF4" i="201"/>
  <c r="BE4" i="201"/>
  <c r="BD4" i="201"/>
  <c r="BC4" i="201"/>
  <c r="BB4" i="201"/>
  <c r="BA4" i="201"/>
  <c r="AZ4" i="201"/>
  <c r="AY4" i="201"/>
  <c r="AX4" i="201"/>
  <c r="AW4" i="201"/>
  <c r="AV4" i="201"/>
  <c r="AU4" i="201"/>
  <c r="AT4" i="201"/>
  <c r="AS4" i="201"/>
  <c r="AR4" i="201"/>
  <c r="AQ4" i="201"/>
  <c r="AP4" i="201"/>
  <c r="AO4" i="201"/>
  <c r="AN4" i="201"/>
  <c r="AM4" i="201"/>
  <c r="AL4" i="201"/>
  <c r="AK4" i="201"/>
  <c r="AJ4" i="201"/>
  <c r="AI4" i="201"/>
  <c r="AH4" i="201"/>
  <c r="AG4" i="201"/>
  <c r="AF4" i="201"/>
  <c r="AE4" i="201"/>
  <c r="AD4" i="201"/>
  <c r="AC4" i="201"/>
  <c r="AB4" i="201"/>
  <c r="AA4" i="201"/>
  <c r="Z4" i="201"/>
  <c r="Y4" i="201"/>
  <c r="X4" i="201"/>
  <c r="W4" i="201"/>
  <c r="V4" i="201"/>
  <c r="U4" i="201"/>
  <c r="T4" i="201"/>
  <c r="S4" i="201"/>
  <c r="R4" i="201"/>
  <c r="Q4" i="201"/>
  <c r="P4" i="201"/>
  <c r="O4" i="201"/>
  <c r="N4" i="201"/>
  <c r="M4" i="201"/>
  <c r="L4" i="201"/>
  <c r="K4" i="201"/>
  <c r="J4" i="201"/>
  <c r="I4" i="201"/>
  <c r="H4" i="201"/>
  <c r="G4" i="201"/>
  <c r="F4" i="201"/>
  <c r="E4" i="201"/>
  <c r="BE59" i="200"/>
  <c r="BD59" i="200"/>
  <c r="BC59" i="200"/>
  <c r="BB59" i="200"/>
  <c r="BA59" i="200"/>
  <c r="AZ59" i="200"/>
  <c r="AY59" i="200"/>
  <c r="AX59" i="200"/>
  <c r="AW59" i="200"/>
  <c r="AV59" i="200"/>
  <c r="AU59" i="200"/>
  <c r="AT59" i="200"/>
  <c r="AS59" i="200"/>
  <c r="AR59" i="200"/>
  <c r="AQ59" i="200"/>
  <c r="AP59" i="200"/>
  <c r="AO59" i="200"/>
  <c r="AN59" i="200"/>
  <c r="AM59" i="200"/>
  <c r="AL59" i="200"/>
  <c r="AK59" i="200"/>
  <c r="AJ59" i="200"/>
  <c r="AI59" i="200"/>
  <c r="AH59" i="200"/>
  <c r="AG59" i="200"/>
  <c r="AF59" i="200"/>
  <c r="AE59" i="200"/>
  <c r="AD59" i="200"/>
  <c r="AC59" i="200"/>
  <c r="AB59" i="200"/>
  <c r="Z59" i="200"/>
  <c r="Y59" i="200"/>
  <c r="X59" i="200"/>
  <c r="W59" i="200"/>
  <c r="V59" i="200"/>
  <c r="U59" i="200"/>
  <c r="T59" i="200"/>
  <c r="S59" i="200"/>
  <c r="Q59" i="200"/>
  <c r="P59" i="200"/>
  <c r="O59" i="200"/>
  <c r="N59" i="200"/>
  <c r="M59" i="200"/>
  <c r="L59" i="200"/>
  <c r="K59" i="200"/>
  <c r="J59" i="200"/>
  <c r="I59" i="200"/>
  <c r="H59" i="200"/>
  <c r="G59" i="200"/>
  <c r="BF58" i="200"/>
  <c r="BD58" i="200"/>
  <c r="BC58" i="200"/>
  <c r="BB58" i="200"/>
  <c r="BA58" i="200"/>
  <c r="AZ58" i="200"/>
  <c r="AY58" i="200"/>
  <c r="AX58" i="200"/>
  <c r="AW58" i="200"/>
  <c r="AV58" i="200"/>
  <c r="AU58" i="200"/>
  <c r="AT58" i="200"/>
  <c r="AS58" i="200"/>
  <c r="AR58" i="200"/>
  <c r="AQ58" i="200"/>
  <c r="AP58" i="200"/>
  <c r="AO58" i="200"/>
  <c r="AN58" i="200"/>
  <c r="AM58" i="200"/>
  <c r="AL58" i="200"/>
  <c r="AK58" i="200"/>
  <c r="AJ58" i="200"/>
  <c r="AI58" i="200"/>
  <c r="AH58" i="200"/>
  <c r="AG58" i="200"/>
  <c r="AF58" i="200"/>
  <c r="AE58" i="200"/>
  <c r="AD58" i="200"/>
  <c r="AC58" i="200"/>
  <c r="AB58" i="200"/>
  <c r="Z58" i="200"/>
  <c r="Y58" i="200"/>
  <c r="X58" i="200"/>
  <c r="W58" i="200"/>
  <c r="V58" i="200"/>
  <c r="U58" i="200"/>
  <c r="T58" i="200"/>
  <c r="S58" i="200"/>
  <c r="Q58" i="200"/>
  <c r="P58" i="200"/>
  <c r="O58" i="200"/>
  <c r="N58" i="200"/>
  <c r="M58" i="200"/>
  <c r="L58" i="200"/>
  <c r="K58" i="200"/>
  <c r="J58" i="200"/>
  <c r="I58" i="200"/>
  <c r="H58" i="200"/>
  <c r="G58" i="200"/>
  <c r="BF57" i="200"/>
  <c r="BE57" i="200"/>
  <c r="BC57" i="200"/>
  <c r="BB57" i="200"/>
  <c r="BA57" i="200"/>
  <c r="AZ57" i="200"/>
  <c r="AY57" i="200"/>
  <c r="AX57" i="200"/>
  <c r="AW57" i="200"/>
  <c r="AV57" i="200"/>
  <c r="AU57" i="200"/>
  <c r="AT57" i="200"/>
  <c r="AS57" i="200"/>
  <c r="AR57" i="200"/>
  <c r="AQ57" i="200"/>
  <c r="AP57" i="200"/>
  <c r="AO57" i="200"/>
  <c r="AN57" i="200"/>
  <c r="AM57" i="200"/>
  <c r="AL57" i="200"/>
  <c r="AK57" i="200"/>
  <c r="AJ57" i="200"/>
  <c r="AI57" i="200"/>
  <c r="AH57" i="200"/>
  <c r="AG57" i="200"/>
  <c r="AF57" i="200"/>
  <c r="AE57" i="200"/>
  <c r="AD57" i="200"/>
  <c r="AC57" i="200"/>
  <c r="AB57" i="200"/>
  <c r="Z57" i="200"/>
  <c r="Y57" i="200"/>
  <c r="X57" i="200"/>
  <c r="W57" i="200"/>
  <c r="V57" i="200"/>
  <c r="U57" i="200"/>
  <c r="T57" i="200"/>
  <c r="S57" i="200"/>
  <c r="Q57" i="200"/>
  <c r="P57" i="200"/>
  <c r="O57" i="200"/>
  <c r="N57" i="200"/>
  <c r="M57" i="200"/>
  <c r="L57" i="200"/>
  <c r="K57" i="200"/>
  <c r="J57" i="200"/>
  <c r="I57" i="200"/>
  <c r="H57" i="200"/>
  <c r="G57" i="200"/>
  <c r="BF56" i="200"/>
  <c r="BE56" i="200"/>
  <c r="BD56" i="200"/>
  <c r="BB56" i="200"/>
  <c r="BA56" i="200"/>
  <c r="AZ56" i="200"/>
  <c r="AY56" i="200"/>
  <c r="AX56" i="200"/>
  <c r="AW56" i="200"/>
  <c r="AV56" i="200"/>
  <c r="AU56" i="200"/>
  <c r="AT56" i="200"/>
  <c r="AS56" i="200"/>
  <c r="AR56" i="200"/>
  <c r="AQ56" i="200"/>
  <c r="AP56" i="200"/>
  <c r="AO56" i="200"/>
  <c r="AN56" i="200"/>
  <c r="AM56" i="200"/>
  <c r="AL56" i="200"/>
  <c r="AK56" i="200"/>
  <c r="AJ56" i="200"/>
  <c r="AI56" i="200"/>
  <c r="AH56" i="200"/>
  <c r="AG56" i="200"/>
  <c r="AF56" i="200"/>
  <c r="AE56" i="200"/>
  <c r="AD56" i="200"/>
  <c r="AC56" i="200"/>
  <c r="AB56" i="200"/>
  <c r="Z56" i="200"/>
  <c r="Y56" i="200"/>
  <c r="X56" i="200"/>
  <c r="W56" i="200"/>
  <c r="V56" i="200"/>
  <c r="U56" i="200"/>
  <c r="T56" i="200"/>
  <c r="S56" i="200"/>
  <c r="Q56" i="200"/>
  <c r="P56" i="200"/>
  <c r="O56" i="200"/>
  <c r="N56" i="200"/>
  <c r="M56" i="200"/>
  <c r="L56" i="200"/>
  <c r="K56" i="200"/>
  <c r="J56" i="200"/>
  <c r="I56" i="200"/>
  <c r="H56" i="200"/>
  <c r="G56" i="200"/>
  <c r="BF55" i="200"/>
  <c r="BE55" i="200"/>
  <c r="BD55" i="200"/>
  <c r="BC55" i="200"/>
  <c r="BA55" i="200"/>
  <c r="AZ55" i="200"/>
  <c r="AY55" i="200"/>
  <c r="AX55" i="200"/>
  <c r="AW55" i="200"/>
  <c r="AV55" i="200"/>
  <c r="AU55" i="200"/>
  <c r="AT55" i="200"/>
  <c r="AS55" i="200"/>
  <c r="AR55" i="200"/>
  <c r="AQ55" i="200"/>
  <c r="AP55" i="200"/>
  <c r="AO55" i="200"/>
  <c r="AN55" i="200"/>
  <c r="AM55" i="200"/>
  <c r="AL55" i="200"/>
  <c r="AK55" i="200"/>
  <c r="AJ55" i="200"/>
  <c r="AI55" i="200"/>
  <c r="AH55" i="200"/>
  <c r="AG55" i="200"/>
  <c r="AF55" i="200"/>
  <c r="AE55" i="200"/>
  <c r="AD55" i="200"/>
  <c r="AC55" i="200"/>
  <c r="AB55" i="200"/>
  <c r="Z55" i="200"/>
  <c r="Y55" i="200"/>
  <c r="X55" i="200"/>
  <c r="W55" i="200"/>
  <c r="V55" i="200"/>
  <c r="U55" i="200"/>
  <c r="T55" i="200"/>
  <c r="S55" i="200"/>
  <c r="Q55" i="200"/>
  <c r="P55" i="200"/>
  <c r="O55" i="200"/>
  <c r="N55" i="200"/>
  <c r="M55" i="200"/>
  <c r="L55" i="200"/>
  <c r="K55" i="200"/>
  <c r="J55" i="200"/>
  <c r="I55" i="200"/>
  <c r="H55" i="200"/>
  <c r="G55" i="200"/>
  <c r="BF54" i="200"/>
  <c r="BE54" i="200"/>
  <c r="BD54" i="200"/>
  <c r="BC54" i="200"/>
  <c r="BB54" i="200"/>
  <c r="AZ54" i="200"/>
  <c r="AY54" i="200"/>
  <c r="AX54" i="200"/>
  <c r="AW54" i="200"/>
  <c r="AV54" i="200"/>
  <c r="AU54" i="200"/>
  <c r="AT54" i="200"/>
  <c r="AS54" i="200"/>
  <c r="AR54" i="200"/>
  <c r="AQ54" i="200"/>
  <c r="AP54" i="200"/>
  <c r="AO54" i="200"/>
  <c r="AN54" i="200"/>
  <c r="AM54" i="200"/>
  <c r="AL54" i="200"/>
  <c r="AK54" i="200"/>
  <c r="AJ54" i="200"/>
  <c r="AI54" i="200"/>
  <c r="AH54" i="200"/>
  <c r="AG54" i="200"/>
  <c r="AF54" i="200"/>
  <c r="AE54" i="200"/>
  <c r="AD54" i="200"/>
  <c r="AC54" i="200"/>
  <c r="AB54" i="200"/>
  <c r="Z54" i="200"/>
  <c r="Y54" i="200"/>
  <c r="X54" i="200"/>
  <c r="W54" i="200"/>
  <c r="V54" i="200"/>
  <c r="U54" i="200"/>
  <c r="T54" i="200"/>
  <c r="S54" i="200"/>
  <c r="Q54" i="200"/>
  <c r="P54" i="200"/>
  <c r="O54" i="200"/>
  <c r="N54" i="200"/>
  <c r="M54" i="200"/>
  <c r="L54" i="200"/>
  <c r="K54" i="200"/>
  <c r="J54" i="200"/>
  <c r="I54" i="200"/>
  <c r="H54" i="200"/>
  <c r="G54" i="200"/>
  <c r="BF53" i="200"/>
  <c r="BE53" i="200"/>
  <c r="BD53" i="200"/>
  <c r="BC53" i="200"/>
  <c r="BB53" i="200"/>
  <c r="BA53" i="200"/>
  <c r="AY53" i="200"/>
  <c r="AX53" i="200"/>
  <c r="AW53" i="200"/>
  <c r="AV53" i="200"/>
  <c r="AU53" i="200"/>
  <c r="AT53" i="200"/>
  <c r="AS53" i="200"/>
  <c r="AR53" i="200"/>
  <c r="AQ53" i="200"/>
  <c r="AP53" i="200"/>
  <c r="AO53" i="200"/>
  <c r="AN53" i="200"/>
  <c r="AM53" i="200"/>
  <c r="AL53" i="200"/>
  <c r="AK53" i="200"/>
  <c r="AJ53" i="200"/>
  <c r="AI53" i="200"/>
  <c r="AH53" i="200"/>
  <c r="AG53" i="200"/>
  <c r="AF53" i="200"/>
  <c r="AE53" i="200"/>
  <c r="AD53" i="200"/>
  <c r="AC53" i="200"/>
  <c r="AB53" i="200"/>
  <c r="Z53" i="200"/>
  <c r="Y53" i="200"/>
  <c r="X53" i="200"/>
  <c r="W53" i="200"/>
  <c r="V53" i="200"/>
  <c r="U53" i="200"/>
  <c r="T53" i="200"/>
  <c r="S53" i="200"/>
  <c r="Q53" i="200"/>
  <c r="P53" i="200"/>
  <c r="O53" i="200"/>
  <c r="N53" i="200"/>
  <c r="M53" i="200"/>
  <c r="L53" i="200"/>
  <c r="K53" i="200"/>
  <c r="J53" i="200"/>
  <c r="I53" i="200"/>
  <c r="H53" i="200"/>
  <c r="G53" i="200"/>
  <c r="BF52" i="200"/>
  <c r="BE52" i="200"/>
  <c r="BD52" i="200"/>
  <c r="BC52" i="200"/>
  <c r="BB52" i="200"/>
  <c r="BA52" i="200"/>
  <c r="AZ52" i="200"/>
  <c r="AX52" i="200"/>
  <c r="AW52" i="200"/>
  <c r="AV52" i="200"/>
  <c r="AU52" i="200"/>
  <c r="AT52" i="200"/>
  <c r="AS52" i="200"/>
  <c r="AR52" i="200"/>
  <c r="AQ52" i="200"/>
  <c r="AP52" i="200"/>
  <c r="AO52" i="200"/>
  <c r="AN52" i="200"/>
  <c r="AM52" i="200"/>
  <c r="AL52" i="200"/>
  <c r="AK52" i="200"/>
  <c r="AJ52" i="200"/>
  <c r="AI52" i="200"/>
  <c r="AH52" i="200"/>
  <c r="AG52" i="200"/>
  <c r="AF52" i="200"/>
  <c r="AE52" i="200"/>
  <c r="AD52" i="200"/>
  <c r="AC52" i="200"/>
  <c r="AB52" i="200"/>
  <c r="Z52" i="200"/>
  <c r="Y52" i="200"/>
  <c r="X52" i="200"/>
  <c r="W52" i="200"/>
  <c r="V52" i="200"/>
  <c r="U52" i="200"/>
  <c r="T52" i="200"/>
  <c r="S52" i="200"/>
  <c r="Q52" i="200"/>
  <c r="P52" i="200"/>
  <c r="O52" i="200"/>
  <c r="N52" i="200"/>
  <c r="M52" i="200"/>
  <c r="L52" i="200"/>
  <c r="K52" i="200"/>
  <c r="J52" i="200"/>
  <c r="I52" i="200"/>
  <c r="H52" i="200"/>
  <c r="G52" i="200"/>
  <c r="BF51" i="200"/>
  <c r="BE51" i="200"/>
  <c r="BD51" i="200"/>
  <c r="BC51" i="200"/>
  <c r="BB51" i="200"/>
  <c r="BA51" i="200"/>
  <c r="AZ51" i="200"/>
  <c r="AY51" i="200"/>
  <c r="AW51" i="200"/>
  <c r="AV51" i="200"/>
  <c r="AU51" i="200"/>
  <c r="AT51" i="200"/>
  <c r="AS51" i="200"/>
  <c r="AR51" i="200"/>
  <c r="AQ51" i="200"/>
  <c r="AP51" i="200"/>
  <c r="AO51" i="200"/>
  <c r="AN51" i="200"/>
  <c r="AM51" i="200"/>
  <c r="AL51" i="200"/>
  <c r="AK51" i="200"/>
  <c r="AJ51" i="200"/>
  <c r="AI51" i="200"/>
  <c r="AH51" i="200"/>
  <c r="AG51" i="200"/>
  <c r="AF51" i="200"/>
  <c r="AE51" i="200"/>
  <c r="AD51" i="200"/>
  <c r="AC51" i="200"/>
  <c r="AB51" i="200"/>
  <c r="Z51" i="200"/>
  <c r="Y51" i="200"/>
  <c r="X51" i="200"/>
  <c r="W51" i="200"/>
  <c r="V51" i="200"/>
  <c r="U51" i="200"/>
  <c r="T51" i="200"/>
  <c r="S51" i="200"/>
  <c r="Q51" i="200"/>
  <c r="P51" i="200"/>
  <c r="O51" i="200"/>
  <c r="N51" i="200"/>
  <c r="M51" i="200"/>
  <c r="L51" i="200"/>
  <c r="K51" i="200"/>
  <c r="J51" i="200"/>
  <c r="I51" i="200"/>
  <c r="H51" i="200"/>
  <c r="G51" i="200"/>
  <c r="BF50" i="200"/>
  <c r="BE50" i="200"/>
  <c r="BD50" i="200"/>
  <c r="BC50" i="200"/>
  <c r="BB50" i="200"/>
  <c r="BA50" i="200"/>
  <c r="AZ50" i="200"/>
  <c r="AY50" i="200"/>
  <c r="AX50" i="200"/>
  <c r="AV50" i="200"/>
  <c r="AU50" i="200"/>
  <c r="AT50" i="200"/>
  <c r="AS50" i="200"/>
  <c r="AR50" i="200"/>
  <c r="AQ50" i="200"/>
  <c r="AP50" i="200"/>
  <c r="AO50" i="200"/>
  <c r="AN50" i="200"/>
  <c r="AM50" i="200"/>
  <c r="AL50" i="200"/>
  <c r="AK50" i="200"/>
  <c r="AJ50" i="200"/>
  <c r="AI50" i="200"/>
  <c r="AH50" i="200"/>
  <c r="AG50" i="200"/>
  <c r="AF50" i="200"/>
  <c r="AE50" i="200"/>
  <c r="AD50" i="200"/>
  <c r="AC50" i="200"/>
  <c r="AB50" i="200"/>
  <c r="Z50" i="200"/>
  <c r="Y50" i="200"/>
  <c r="X50" i="200"/>
  <c r="W50" i="200"/>
  <c r="V50" i="200"/>
  <c r="U50" i="200"/>
  <c r="T50" i="200"/>
  <c r="S50" i="200"/>
  <c r="Q50" i="200"/>
  <c r="P50" i="200"/>
  <c r="O50" i="200"/>
  <c r="N50" i="200"/>
  <c r="M50" i="200"/>
  <c r="L50" i="200"/>
  <c r="K50" i="200"/>
  <c r="J50" i="200"/>
  <c r="I50" i="200"/>
  <c r="H50" i="200"/>
  <c r="G50" i="200"/>
  <c r="BF49" i="200"/>
  <c r="BE49" i="200"/>
  <c r="BD49" i="200"/>
  <c r="BC49" i="200"/>
  <c r="BB49" i="200"/>
  <c r="BA49" i="200"/>
  <c r="AZ49" i="200"/>
  <c r="AY49" i="200"/>
  <c r="AX49" i="200"/>
  <c r="AW49" i="200"/>
  <c r="AU49" i="200"/>
  <c r="AT49" i="200"/>
  <c r="AS49" i="200"/>
  <c r="AR49" i="200"/>
  <c r="AQ49" i="200"/>
  <c r="AP49" i="200"/>
  <c r="AO49" i="200"/>
  <c r="AN49" i="200"/>
  <c r="AM49" i="200"/>
  <c r="AL49" i="200"/>
  <c r="AK49" i="200"/>
  <c r="AJ49" i="200"/>
  <c r="AI49" i="200"/>
  <c r="AH49" i="200"/>
  <c r="AG49" i="200"/>
  <c r="AF49" i="200"/>
  <c r="AE49" i="200"/>
  <c r="AD49" i="200"/>
  <c r="AC49" i="200"/>
  <c r="AB49" i="200"/>
  <c r="Z49" i="200"/>
  <c r="Y49" i="200"/>
  <c r="X49" i="200"/>
  <c r="W49" i="200"/>
  <c r="V49" i="200"/>
  <c r="U49" i="200"/>
  <c r="T49" i="200"/>
  <c r="S49" i="200"/>
  <c r="Q49" i="200"/>
  <c r="P49" i="200"/>
  <c r="O49" i="200"/>
  <c r="N49" i="200"/>
  <c r="M49" i="200"/>
  <c r="L49" i="200"/>
  <c r="K49" i="200"/>
  <c r="J49" i="200"/>
  <c r="I49" i="200"/>
  <c r="H49" i="200"/>
  <c r="G49" i="200"/>
  <c r="BF48" i="200"/>
  <c r="BE48" i="200"/>
  <c r="BD48" i="200"/>
  <c r="BC48" i="200"/>
  <c r="BB48" i="200"/>
  <c r="BA48" i="200"/>
  <c r="AZ48" i="200"/>
  <c r="AY48" i="200"/>
  <c r="AX48" i="200"/>
  <c r="AW48" i="200"/>
  <c r="AV48" i="200"/>
  <c r="AT48" i="200"/>
  <c r="AS48" i="200"/>
  <c r="AR48" i="200"/>
  <c r="AQ48" i="200"/>
  <c r="AP48" i="200"/>
  <c r="AO48" i="200"/>
  <c r="AN48" i="200"/>
  <c r="AM48" i="200"/>
  <c r="AL48" i="200"/>
  <c r="AK48" i="200"/>
  <c r="AJ48" i="200"/>
  <c r="AI48" i="200"/>
  <c r="AH48" i="200"/>
  <c r="AG48" i="200"/>
  <c r="AF48" i="200"/>
  <c r="AE48" i="200"/>
  <c r="AD48" i="200"/>
  <c r="AC48" i="200"/>
  <c r="AB48" i="200"/>
  <c r="Z48" i="200"/>
  <c r="Y48" i="200"/>
  <c r="X48" i="200"/>
  <c r="W48" i="200"/>
  <c r="V48" i="200"/>
  <c r="U48" i="200"/>
  <c r="T48" i="200"/>
  <c r="S48" i="200"/>
  <c r="Q48" i="200"/>
  <c r="P48" i="200"/>
  <c r="O48" i="200"/>
  <c r="N48" i="200"/>
  <c r="M48" i="200"/>
  <c r="L48" i="200"/>
  <c r="K48" i="200"/>
  <c r="J48" i="200"/>
  <c r="I48" i="200"/>
  <c r="H48" i="200"/>
  <c r="G48" i="200"/>
  <c r="BF47" i="200"/>
  <c r="BE47" i="200"/>
  <c r="BD47" i="200"/>
  <c r="BC47" i="200"/>
  <c r="BB47" i="200"/>
  <c r="BA47" i="200"/>
  <c r="AZ47" i="200"/>
  <c r="AY47" i="200"/>
  <c r="AX47" i="200"/>
  <c r="AW47" i="200"/>
  <c r="AV47" i="200"/>
  <c r="AU47" i="200"/>
  <c r="AS47" i="200"/>
  <c r="AR47" i="200"/>
  <c r="AQ47" i="200"/>
  <c r="AP47" i="200"/>
  <c r="AO47" i="200"/>
  <c r="AN47" i="200"/>
  <c r="AM47" i="200"/>
  <c r="AL47" i="200"/>
  <c r="AK47" i="200"/>
  <c r="AJ47" i="200"/>
  <c r="AI47" i="200"/>
  <c r="AH47" i="200"/>
  <c r="AG47" i="200"/>
  <c r="AF47" i="200"/>
  <c r="AE47" i="200"/>
  <c r="AD47" i="200"/>
  <c r="AC47" i="200"/>
  <c r="AB47" i="200"/>
  <c r="Z47" i="200"/>
  <c r="Y47" i="200"/>
  <c r="X47" i="200"/>
  <c r="W47" i="200"/>
  <c r="V47" i="200"/>
  <c r="U47" i="200"/>
  <c r="T47" i="200"/>
  <c r="S47" i="200"/>
  <c r="Q47" i="200"/>
  <c r="P47" i="200"/>
  <c r="O47" i="200"/>
  <c r="N47" i="200"/>
  <c r="M47" i="200"/>
  <c r="L47" i="200"/>
  <c r="K47" i="200"/>
  <c r="J47" i="200"/>
  <c r="I47" i="200"/>
  <c r="H47" i="200"/>
  <c r="G47" i="200"/>
  <c r="BF46" i="200"/>
  <c r="BE46" i="200"/>
  <c r="BD46" i="200"/>
  <c r="BC46" i="200"/>
  <c r="BB46" i="200"/>
  <c r="BA46" i="200"/>
  <c r="AZ46" i="200"/>
  <c r="AY46" i="200"/>
  <c r="AX46" i="200"/>
  <c r="AW46" i="200"/>
  <c r="AV46" i="200"/>
  <c r="AU46" i="200"/>
  <c r="AT46" i="200"/>
  <c r="AR46" i="200"/>
  <c r="AQ46" i="200"/>
  <c r="AP46" i="200"/>
  <c r="AO46" i="200"/>
  <c r="AN46" i="200"/>
  <c r="AM46" i="200"/>
  <c r="AL46" i="200"/>
  <c r="AK46" i="200"/>
  <c r="AJ46" i="200"/>
  <c r="AI46" i="200"/>
  <c r="AH46" i="200"/>
  <c r="AG46" i="200"/>
  <c r="AF46" i="200"/>
  <c r="AE46" i="200"/>
  <c r="AD46" i="200"/>
  <c r="AC46" i="200"/>
  <c r="AB46" i="200"/>
  <c r="Z46" i="200"/>
  <c r="Y46" i="200"/>
  <c r="X46" i="200"/>
  <c r="W46" i="200"/>
  <c r="V46" i="200"/>
  <c r="U46" i="200"/>
  <c r="T46" i="200"/>
  <c r="S46" i="200"/>
  <c r="Q46" i="200"/>
  <c r="P46" i="200"/>
  <c r="O46" i="200"/>
  <c r="N46" i="200"/>
  <c r="M46" i="200"/>
  <c r="L46" i="200"/>
  <c r="K46" i="200"/>
  <c r="J46" i="200"/>
  <c r="I46" i="200"/>
  <c r="H46" i="200"/>
  <c r="G46" i="200"/>
  <c r="BF45" i="200"/>
  <c r="BE45" i="200"/>
  <c r="BD45" i="200"/>
  <c r="BC45" i="200"/>
  <c r="BB45" i="200"/>
  <c r="BA45" i="200"/>
  <c r="AZ45" i="200"/>
  <c r="AY45" i="200"/>
  <c r="AX45" i="200"/>
  <c r="AW45" i="200"/>
  <c r="AV45" i="200"/>
  <c r="AU45" i="200"/>
  <c r="AT45" i="200"/>
  <c r="AS45" i="200"/>
  <c r="AQ45" i="200"/>
  <c r="AP45" i="200"/>
  <c r="AO45" i="200"/>
  <c r="AN45" i="200"/>
  <c r="AM45" i="200"/>
  <c r="AL45" i="200"/>
  <c r="AK45" i="200"/>
  <c r="AJ45" i="200"/>
  <c r="AI45" i="200"/>
  <c r="AH45" i="200"/>
  <c r="AG45" i="200"/>
  <c r="AF45" i="200"/>
  <c r="AE45" i="200"/>
  <c r="AD45" i="200"/>
  <c r="AC45" i="200"/>
  <c r="AB45" i="200"/>
  <c r="Z45" i="200"/>
  <c r="Y45" i="200"/>
  <c r="X45" i="200"/>
  <c r="W45" i="200"/>
  <c r="V45" i="200"/>
  <c r="U45" i="200"/>
  <c r="T45" i="200"/>
  <c r="S45" i="200"/>
  <c r="Q45" i="200"/>
  <c r="P45" i="200"/>
  <c r="O45" i="200"/>
  <c r="N45" i="200"/>
  <c r="M45" i="200"/>
  <c r="L45" i="200"/>
  <c r="K45" i="200"/>
  <c r="J45" i="200"/>
  <c r="I45" i="200"/>
  <c r="H45" i="200"/>
  <c r="G45" i="200"/>
  <c r="BF44" i="200"/>
  <c r="BE44" i="200"/>
  <c r="BD44" i="200"/>
  <c r="BC44" i="200"/>
  <c r="BB44" i="200"/>
  <c r="BA44" i="200"/>
  <c r="AZ44" i="200"/>
  <c r="AY44" i="200"/>
  <c r="AX44" i="200"/>
  <c r="AW44" i="200"/>
  <c r="AV44" i="200"/>
  <c r="AU44" i="200"/>
  <c r="AT44" i="200"/>
  <c r="AS44" i="200"/>
  <c r="AR44" i="200"/>
  <c r="AP44" i="200"/>
  <c r="AO44" i="200"/>
  <c r="AN44" i="200"/>
  <c r="AM44" i="200"/>
  <c r="AL44" i="200"/>
  <c r="AK44" i="200"/>
  <c r="AJ44" i="200"/>
  <c r="AI44" i="200"/>
  <c r="AH44" i="200"/>
  <c r="AG44" i="200"/>
  <c r="AF44" i="200"/>
  <c r="AE44" i="200"/>
  <c r="AD44" i="200"/>
  <c r="AC44" i="200"/>
  <c r="AB44" i="200"/>
  <c r="Z44" i="200"/>
  <c r="Y44" i="200"/>
  <c r="X44" i="200"/>
  <c r="W44" i="200"/>
  <c r="V44" i="200"/>
  <c r="U44" i="200"/>
  <c r="T44" i="200"/>
  <c r="S44" i="200"/>
  <c r="Q44" i="200"/>
  <c r="P44" i="200"/>
  <c r="O44" i="200"/>
  <c r="N44" i="200"/>
  <c r="M44" i="200"/>
  <c r="L44" i="200"/>
  <c r="K44" i="200"/>
  <c r="J44" i="200"/>
  <c r="I44" i="200"/>
  <c r="H44" i="200"/>
  <c r="G44" i="200"/>
  <c r="BF43" i="200"/>
  <c r="BE43" i="200"/>
  <c r="BD43" i="200"/>
  <c r="BC43" i="200"/>
  <c r="BB43" i="200"/>
  <c r="BA43" i="200"/>
  <c r="AZ43" i="200"/>
  <c r="AY43" i="200"/>
  <c r="AX43" i="200"/>
  <c r="AW43" i="200"/>
  <c r="AV43" i="200"/>
  <c r="AU43" i="200"/>
  <c r="AT43" i="200"/>
  <c r="AS43" i="200"/>
  <c r="AR43" i="200"/>
  <c r="AQ43" i="200"/>
  <c r="AO43" i="200"/>
  <c r="AN43" i="200"/>
  <c r="AM43" i="200"/>
  <c r="AL43" i="200"/>
  <c r="AK43" i="200"/>
  <c r="AJ43" i="200"/>
  <c r="AI43" i="200"/>
  <c r="AH43" i="200"/>
  <c r="AG43" i="200"/>
  <c r="AF43" i="200"/>
  <c r="AE43" i="200"/>
  <c r="AD43" i="200"/>
  <c r="AC43" i="200"/>
  <c r="AB43" i="200"/>
  <c r="Z43" i="200"/>
  <c r="Y43" i="200"/>
  <c r="X43" i="200"/>
  <c r="W43" i="200"/>
  <c r="V43" i="200"/>
  <c r="U43" i="200"/>
  <c r="T43" i="200"/>
  <c r="S43" i="200"/>
  <c r="Q43" i="200"/>
  <c r="P43" i="200"/>
  <c r="O43" i="200"/>
  <c r="N43" i="200"/>
  <c r="M43" i="200"/>
  <c r="L43" i="200"/>
  <c r="K43" i="200"/>
  <c r="J43" i="200"/>
  <c r="I43" i="200"/>
  <c r="H43" i="200"/>
  <c r="G43" i="200"/>
  <c r="BF42" i="200"/>
  <c r="BE42" i="200"/>
  <c r="BD42" i="200"/>
  <c r="BC42" i="200"/>
  <c r="BB42" i="200"/>
  <c r="BA42" i="200"/>
  <c r="AZ42" i="200"/>
  <c r="AY42" i="200"/>
  <c r="AX42" i="200"/>
  <c r="AW42" i="200"/>
  <c r="AV42" i="200"/>
  <c r="AU42" i="200"/>
  <c r="AT42" i="200"/>
  <c r="AS42" i="200"/>
  <c r="AR42" i="200"/>
  <c r="AQ42" i="200"/>
  <c r="AP42" i="200"/>
  <c r="AN42" i="200"/>
  <c r="AM42" i="200"/>
  <c r="AL42" i="200"/>
  <c r="AK42" i="200"/>
  <c r="AJ42" i="200"/>
  <c r="AI42" i="200"/>
  <c r="AH42" i="200"/>
  <c r="AG42" i="200"/>
  <c r="AF42" i="200"/>
  <c r="AE42" i="200"/>
  <c r="AD42" i="200"/>
  <c r="AC42" i="200"/>
  <c r="AB42" i="200"/>
  <c r="Z42" i="200"/>
  <c r="Y42" i="200"/>
  <c r="X42" i="200"/>
  <c r="W42" i="200"/>
  <c r="V42" i="200"/>
  <c r="U42" i="200"/>
  <c r="T42" i="200"/>
  <c r="S42" i="200"/>
  <c r="Q42" i="200"/>
  <c r="P42" i="200"/>
  <c r="O42" i="200"/>
  <c r="N42" i="200"/>
  <c r="M42" i="200"/>
  <c r="L42" i="200"/>
  <c r="K42" i="200"/>
  <c r="J42" i="200"/>
  <c r="I42" i="200"/>
  <c r="H42" i="200"/>
  <c r="G42" i="200"/>
  <c r="BF41" i="200"/>
  <c r="BE41" i="200"/>
  <c r="BD41" i="200"/>
  <c r="BC41" i="200"/>
  <c r="BB41" i="200"/>
  <c r="BA41" i="200"/>
  <c r="AZ41" i="200"/>
  <c r="AY41" i="200"/>
  <c r="AX41" i="200"/>
  <c r="AW41" i="200"/>
  <c r="AV41" i="200"/>
  <c r="AU41" i="200"/>
  <c r="AT41" i="200"/>
  <c r="AS41" i="200"/>
  <c r="AR41" i="200"/>
  <c r="AQ41" i="200"/>
  <c r="AP41" i="200"/>
  <c r="AO41" i="200"/>
  <c r="AM41" i="200"/>
  <c r="AL41" i="200"/>
  <c r="AK41" i="200"/>
  <c r="AJ41" i="200"/>
  <c r="AI41" i="200"/>
  <c r="AH41" i="200"/>
  <c r="AG41" i="200"/>
  <c r="AF41" i="200"/>
  <c r="AE41" i="200"/>
  <c r="AD41" i="200"/>
  <c r="AC41" i="200"/>
  <c r="AB41" i="200"/>
  <c r="Z41" i="200"/>
  <c r="Y41" i="200"/>
  <c r="X41" i="200"/>
  <c r="W41" i="200"/>
  <c r="V41" i="200"/>
  <c r="U41" i="200"/>
  <c r="T41" i="200"/>
  <c r="S41" i="200"/>
  <c r="Q41" i="200"/>
  <c r="P41" i="200"/>
  <c r="O41" i="200"/>
  <c r="N41" i="200"/>
  <c r="M41" i="200"/>
  <c r="L41" i="200"/>
  <c r="K41" i="200"/>
  <c r="J41" i="200"/>
  <c r="I41" i="200"/>
  <c r="H41" i="200"/>
  <c r="G41" i="200"/>
  <c r="BF40" i="200"/>
  <c r="BE40" i="200"/>
  <c r="BD40" i="200"/>
  <c r="BC40" i="200"/>
  <c r="BB40" i="200"/>
  <c r="BA40" i="200"/>
  <c r="AZ40" i="200"/>
  <c r="AY40" i="200"/>
  <c r="AX40" i="200"/>
  <c r="AW40" i="200"/>
  <c r="AV40" i="200"/>
  <c r="AU40" i="200"/>
  <c r="AT40" i="200"/>
  <c r="AS40" i="200"/>
  <c r="AR40" i="200"/>
  <c r="AQ40" i="200"/>
  <c r="AP40" i="200"/>
  <c r="AO40" i="200"/>
  <c r="AN40" i="200"/>
  <c r="AL40" i="200"/>
  <c r="AK40" i="200"/>
  <c r="AJ40" i="200"/>
  <c r="AI40" i="200"/>
  <c r="AH40" i="200"/>
  <c r="AG40" i="200"/>
  <c r="AF40" i="200"/>
  <c r="AE40" i="200"/>
  <c r="AD40" i="200"/>
  <c r="AC40" i="200"/>
  <c r="AB40" i="200"/>
  <c r="Z40" i="200"/>
  <c r="Y40" i="200"/>
  <c r="X40" i="200"/>
  <c r="W40" i="200"/>
  <c r="V40" i="200"/>
  <c r="U40" i="200"/>
  <c r="T40" i="200"/>
  <c r="S40" i="200"/>
  <c r="Q40" i="200"/>
  <c r="P40" i="200"/>
  <c r="O40" i="200"/>
  <c r="N40" i="200"/>
  <c r="M40" i="200"/>
  <c r="L40" i="200"/>
  <c r="K40" i="200"/>
  <c r="J40" i="200"/>
  <c r="I40" i="200"/>
  <c r="H40" i="200"/>
  <c r="G40" i="200"/>
  <c r="BF39" i="200"/>
  <c r="BE39" i="200"/>
  <c r="BD39" i="200"/>
  <c r="BC39" i="200"/>
  <c r="BB39" i="200"/>
  <c r="BA39" i="200"/>
  <c r="AZ39" i="200"/>
  <c r="AY39" i="200"/>
  <c r="AX39" i="200"/>
  <c r="AW39" i="200"/>
  <c r="AV39" i="200"/>
  <c r="AU39" i="200"/>
  <c r="AT39" i="200"/>
  <c r="AS39" i="200"/>
  <c r="AR39" i="200"/>
  <c r="AQ39" i="200"/>
  <c r="AP39" i="200"/>
  <c r="AO39" i="200"/>
  <c r="AN39" i="200"/>
  <c r="AM39" i="200"/>
  <c r="AK39" i="200"/>
  <c r="AJ39" i="200"/>
  <c r="AI39" i="200"/>
  <c r="AH39" i="200"/>
  <c r="AG39" i="200"/>
  <c r="AF39" i="200"/>
  <c r="AE39" i="200"/>
  <c r="AD39" i="200"/>
  <c r="AC39" i="200"/>
  <c r="AB39" i="200"/>
  <c r="Z39" i="200"/>
  <c r="Y39" i="200"/>
  <c r="X39" i="200"/>
  <c r="W39" i="200"/>
  <c r="V39" i="200"/>
  <c r="U39" i="200"/>
  <c r="T39" i="200"/>
  <c r="S39" i="200"/>
  <c r="Q39" i="200"/>
  <c r="P39" i="200"/>
  <c r="O39" i="200"/>
  <c r="N39" i="200"/>
  <c r="M39" i="200"/>
  <c r="L39" i="200"/>
  <c r="K39" i="200"/>
  <c r="J39" i="200"/>
  <c r="I39" i="200"/>
  <c r="H39" i="200"/>
  <c r="G39" i="200"/>
  <c r="BF38" i="200"/>
  <c r="BE38" i="200"/>
  <c r="BD38" i="200"/>
  <c r="BC38" i="200"/>
  <c r="BB38" i="200"/>
  <c r="BA38" i="200"/>
  <c r="AZ38" i="200"/>
  <c r="AY38" i="200"/>
  <c r="AX38" i="200"/>
  <c r="AW38" i="200"/>
  <c r="AV38" i="200"/>
  <c r="AU38" i="200"/>
  <c r="AT38" i="200"/>
  <c r="AS38" i="200"/>
  <c r="AR38" i="200"/>
  <c r="AQ38" i="200"/>
  <c r="AP38" i="200"/>
  <c r="AO38" i="200"/>
  <c r="AN38" i="200"/>
  <c r="AM38" i="200"/>
  <c r="AL38" i="200"/>
  <c r="AJ38" i="200"/>
  <c r="AI38" i="200"/>
  <c r="AH38" i="200"/>
  <c r="AG38" i="200"/>
  <c r="AF38" i="200"/>
  <c r="AE38" i="200"/>
  <c r="AD38" i="200"/>
  <c r="AC38" i="200"/>
  <c r="AB38" i="200"/>
  <c r="Z38" i="200"/>
  <c r="Y38" i="200"/>
  <c r="X38" i="200"/>
  <c r="W38" i="200"/>
  <c r="V38" i="200"/>
  <c r="U38" i="200"/>
  <c r="T38" i="200"/>
  <c r="S38" i="200"/>
  <c r="Q38" i="200"/>
  <c r="P38" i="200"/>
  <c r="O38" i="200"/>
  <c r="N38" i="200"/>
  <c r="M38" i="200"/>
  <c r="L38" i="200"/>
  <c r="K38" i="200"/>
  <c r="J38" i="200"/>
  <c r="I38" i="200"/>
  <c r="H38" i="200"/>
  <c r="G38" i="200"/>
  <c r="BF37" i="200"/>
  <c r="BE37" i="200"/>
  <c r="BD37" i="200"/>
  <c r="BC37" i="200"/>
  <c r="BB37" i="200"/>
  <c r="BA37" i="200"/>
  <c r="AZ37" i="200"/>
  <c r="AY37" i="200"/>
  <c r="AX37" i="200"/>
  <c r="AW37" i="200"/>
  <c r="AV37" i="200"/>
  <c r="AU37" i="200"/>
  <c r="AT37" i="200"/>
  <c r="AS37" i="200"/>
  <c r="AR37" i="200"/>
  <c r="AQ37" i="200"/>
  <c r="AP37" i="200"/>
  <c r="AO37" i="200"/>
  <c r="AN37" i="200"/>
  <c r="AM37" i="200"/>
  <c r="AL37" i="200"/>
  <c r="AK37" i="200"/>
  <c r="AI37" i="200"/>
  <c r="AH37" i="200"/>
  <c r="AG37" i="200"/>
  <c r="AF37" i="200"/>
  <c r="AE37" i="200"/>
  <c r="AD37" i="200"/>
  <c r="AC37" i="200"/>
  <c r="AB37" i="200"/>
  <c r="Z37" i="200"/>
  <c r="Y37" i="200"/>
  <c r="X37" i="200"/>
  <c r="W37" i="200"/>
  <c r="V37" i="200"/>
  <c r="U37" i="200"/>
  <c r="T37" i="200"/>
  <c r="S37" i="200"/>
  <c r="Q37" i="200"/>
  <c r="P37" i="200"/>
  <c r="O37" i="200"/>
  <c r="N37" i="200"/>
  <c r="M37" i="200"/>
  <c r="L37" i="200"/>
  <c r="K37" i="200"/>
  <c r="J37" i="200"/>
  <c r="I37" i="200"/>
  <c r="H37" i="200"/>
  <c r="G37" i="200"/>
  <c r="BF36" i="200"/>
  <c r="BE36" i="200"/>
  <c r="BD36" i="200"/>
  <c r="BC36" i="200"/>
  <c r="BB36" i="200"/>
  <c r="BA36" i="200"/>
  <c r="AZ36" i="200"/>
  <c r="AY36" i="200"/>
  <c r="AX36" i="200"/>
  <c r="AW36" i="200"/>
  <c r="AV36" i="200"/>
  <c r="AU36" i="200"/>
  <c r="AT36" i="200"/>
  <c r="AS36" i="200"/>
  <c r="AR36" i="200"/>
  <c r="AQ36" i="200"/>
  <c r="AP36" i="200"/>
  <c r="AO36" i="200"/>
  <c r="AN36" i="200"/>
  <c r="AM36" i="200"/>
  <c r="AL36" i="200"/>
  <c r="AK36" i="200"/>
  <c r="AJ36" i="200"/>
  <c r="AH36" i="200"/>
  <c r="AG36" i="200"/>
  <c r="AF36" i="200"/>
  <c r="AE36" i="200"/>
  <c r="AD36" i="200"/>
  <c r="AC36" i="200"/>
  <c r="AB36" i="200"/>
  <c r="Z36" i="200"/>
  <c r="Y36" i="200"/>
  <c r="X36" i="200"/>
  <c r="W36" i="200"/>
  <c r="V36" i="200"/>
  <c r="U36" i="200"/>
  <c r="T36" i="200"/>
  <c r="S36" i="200"/>
  <c r="Q36" i="200"/>
  <c r="P36" i="200"/>
  <c r="O36" i="200"/>
  <c r="N36" i="200"/>
  <c r="M36" i="200"/>
  <c r="L36" i="200"/>
  <c r="K36" i="200"/>
  <c r="J36" i="200"/>
  <c r="I36" i="200"/>
  <c r="H36" i="200"/>
  <c r="G36" i="200"/>
  <c r="BF35" i="200"/>
  <c r="BE35" i="200"/>
  <c r="BD35" i="200"/>
  <c r="BC35" i="200"/>
  <c r="BB35" i="200"/>
  <c r="BA35" i="200"/>
  <c r="AZ35" i="200"/>
  <c r="AY35" i="200"/>
  <c r="AX35" i="200"/>
  <c r="AW35" i="200"/>
  <c r="AV35" i="200"/>
  <c r="AU35" i="200"/>
  <c r="AT35" i="200"/>
  <c r="AS35" i="200"/>
  <c r="AR35" i="200"/>
  <c r="AQ35" i="200"/>
  <c r="AP35" i="200"/>
  <c r="AO35" i="200"/>
  <c r="AN35" i="200"/>
  <c r="AM35" i="200"/>
  <c r="AL35" i="200"/>
  <c r="AK35" i="200"/>
  <c r="AJ35" i="200"/>
  <c r="AI35" i="200"/>
  <c r="AG35" i="200"/>
  <c r="AF35" i="200"/>
  <c r="AE35" i="200"/>
  <c r="AD35" i="200"/>
  <c r="AC35" i="200"/>
  <c r="AB35" i="200"/>
  <c r="Z35" i="200"/>
  <c r="Y35" i="200"/>
  <c r="X35" i="200"/>
  <c r="W35" i="200"/>
  <c r="V35" i="200"/>
  <c r="U35" i="200"/>
  <c r="T35" i="200"/>
  <c r="S35" i="200"/>
  <c r="Q35" i="200"/>
  <c r="P35" i="200"/>
  <c r="O35" i="200"/>
  <c r="N35" i="200"/>
  <c r="M35" i="200"/>
  <c r="L35" i="200"/>
  <c r="K35" i="200"/>
  <c r="J35" i="200"/>
  <c r="I35" i="200"/>
  <c r="H35" i="200"/>
  <c r="G35" i="200"/>
  <c r="BF34" i="200"/>
  <c r="BE34" i="200"/>
  <c r="BD34" i="200"/>
  <c r="BC34" i="200"/>
  <c r="BB34" i="200"/>
  <c r="BA34" i="200"/>
  <c r="AZ34" i="200"/>
  <c r="AY34" i="200"/>
  <c r="AX34" i="200"/>
  <c r="AW34" i="200"/>
  <c r="AV34" i="200"/>
  <c r="AU34" i="200"/>
  <c r="AT34" i="200"/>
  <c r="AS34" i="200"/>
  <c r="AR34" i="200"/>
  <c r="AQ34" i="200"/>
  <c r="AP34" i="200"/>
  <c r="AO34" i="200"/>
  <c r="AN34" i="200"/>
  <c r="AM34" i="200"/>
  <c r="AL34" i="200"/>
  <c r="AK34" i="200"/>
  <c r="AJ34" i="200"/>
  <c r="AI34" i="200"/>
  <c r="AH34" i="200"/>
  <c r="AF34" i="200"/>
  <c r="AE34" i="200"/>
  <c r="AD34" i="200"/>
  <c r="AC34" i="200"/>
  <c r="AB34" i="200"/>
  <c r="Z34" i="200"/>
  <c r="Y34" i="200"/>
  <c r="X34" i="200"/>
  <c r="W34" i="200"/>
  <c r="V34" i="200"/>
  <c r="U34" i="200"/>
  <c r="T34" i="200"/>
  <c r="S34" i="200"/>
  <c r="Q34" i="200"/>
  <c r="P34" i="200"/>
  <c r="O34" i="200"/>
  <c r="N34" i="200"/>
  <c r="M34" i="200"/>
  <c r="L34" i="200"/>
  <c r="K34" i="200"/>
  <c r="J34" i="200"/>
  <c r="I34" i="200"/>
  <c r="H34" i="200"/>
  <c r="G34" i="200"/>
  <c r="BF33" i="200"/>
  <c r="BE33" i="200"/>
  <c r="BD33" i="200"/>
  <c r="BC33" i="200"/>
  <c r="BB33" i="200"/>
  <c r="BA33" i="200"/>
  <c r="AZ33" i="200"/>
  <c r="AY33" i="200"/>
  <c r="AX33" i="200"/>
  <c r="AW33" i="200"/>
  <c r="AV33" i="200"/>
  <c r="AU33" i="200"/>
  <c r="AT33" i="200"/>
  <c r="AS33" i="200"/>
  <c r="AR33" i="200"/>
  <c r="AQ33" i="200"/>
  <c r="AP33" i="200"/>
  <c r="AO33" i="200"/>
  <c r="AN33" i="200"/>
  <c r="AM33" i="200"/>
  <c r="AL33" i="200"/>
  <c r="AK33" i="200"/>
  <c r="AJ33" i="200"/>
  <c r="AI33" i="200"/>
  <c r="AH33" i="200"/>
  <c r="AG33" i="200"/>
  <c r="AE33" i="200"/>
  <c r="AD33" i="200"/>
  <c r="AC33" i="200"/>
  <c r="AB33" i="200"/>
  <c r="Z33" i="200"/>
  <c r="Y33" i="200"/>
  <c r="X33" i="200"/>
  <c r="W33" i="200"/>
  <c r="V33" i="200"/>
  <c r="U33" i="200"/>
  <c r="T33" i="200"/>
  <c r="S33" i="200"/>
  <c r="Q33" i="200"/>
  <c r="P33" i="200"/>
  <c r="O33" i="200"/>
  <c r="N33" i="200"/>
  <c r="M33" i="200"/>
  <c r="L33" i="200"/>
  <c r="K33" i="200"/>
  <c r="J33" i="200"/>
  <c r="I33" i="200"/>
  <c r="H33" i="200"/>
  <c r="G33" i="200"/>
  <c r="BF32" i="200"/>
  <c r="BE32" i="200"/>
  <c r="BD32" i="200"/>
  <c r="BC32" i="200"/>
  <c r="BB32" i="200"/>
  <c r="BA32" i="200"/>
  <c r="AZ32" i="200"/>
  <c r="AY32" i="200"/>
  <c r="AX32" i="200"/>
  <c r="AW32" i="200"/>
  <c r="AV32" i="200"/>
  <c r="AU32" i="200"/>
  <c r="AT32" i="200"/>
  <c r="AS32" i="200"/>
  <c r="AR32" i="200"/>
  <c r="AQ32" i="200"/>
  <c r="AP32" i="200"/>
  <c r="AO32" i="200"/>
  <c r="AN32" i="200"/>
  <c r="AM32" i="200"/>
  <c r="AL32" i="200"/>
  <c r="AK32" i="200"/>
  <c r="AJ32" i="200"/>
  <c r="AI32" i="200"/>
  <c r="AH32" i="200"/>
  <c r="AG32" i="200"/>
  <c r="AF32" i="200"/>
  <c r="AD32" i="200"/>
  <c r="AC32" i="200"/>
  <c r="AB32" i="200"/>
  <c r="Z32" i="200"/>
  <c r="Y32" i="200"/>
  <c r="X32" i="200"/>
  <c r="W32" i="200"/>
  <c r="V32" i="200"/>
  <c r="U32" i="200"/>
  <c r="T32" i="200"/>
  <c r="S32" i="200"/>
  <c r="Q32" i="200"/>
  <c r="P32" i="200"/>
  <c r="O32" i="200"/>
  <c r="N32" i="200"/>
  <c r="M32" i="200"/>
  <c r="L32" i="200"/>
  <c r="K32" i="200"/>
  <c r="J32" i="200"/>
  <c r="I32" i="200"/>
  <c r="H32" i="200"/>
  <c r="G32" i="200"/>
  <c r="BF31" i="200"/>
  <c r="BE31" i="200"/>
  <c r="BD31" i="200"/>
  <c r="BC31" i="200"/>
  <c r="BB31" i="200"/>
  <c r="BA31" i="200"/>
  <c r="AZ31" i="200"/>
  <c r="AY31" i="200"/>
  <c r="AX31" i="200"/>
  <c r="AW31" i="200"/>
  <c r="AV31" i="200"/>
  <c r="AU31" i="200"/>
  <c r="AT31" i="200"/>
  <c r="AS31" i="200"/>
  <c r="AR31" i="200"/>
  <c r="AQ31" i="200"/>
  <c r="AP31" i="200"/>
  <c r="AO31" i="200"/>
  <c r="AN31" i="200"/>
  <c r="AM31" i="200"/>
  <c r="AL31" i="200"/>
  <c r="AK31" i="200"/>
  <c r="AJ31" i="200"/>
  <c r="AI31" i="200"/>
  <c r="AH31" i="200"/>
  <c r="AG31" i="200"/>
  <c r="AF31" i="200"/>
  <c r="AE31" i="200"/>
  <c r="AC31" i="200"/>
  <c r="AB31" i="200"/>
  <c r="Z31" i="200"/>
  <c r="Y31" i="200"/>
  <c r="X31" i="200"/>
  <c r="W31" i="200"/>
  <c r="V31" i="200"/>
  <c r="U31" i="200"/>
  <c r="T31" i="200"/>
  <c r="S31" i="200"/>
  <c r="Q31" i="200"/>
  <c r="P31" i="200"/>
  <c r="O31" i="200"/>
  <c r="N31" i="200"/>
  <c r="M31" i="200"/>
  <c r="L31" i="200"/>
  <c r="K31" i="200"/>
  <c r="J31" i="200"/>
  <c r="I31" i="200"/>
  <c r="H31" i="200"/>
  <c r="G31" i="200"/>
  <c r="BF30" i="200"/>
  <c r="BE30" i="200"/>
  <c r="BD30" i="200"/>
  <c r="BC30" i="200"/>
  <c r="BB30" i="200"/>
  <c r="BA30" i="200"/>
  <c r="AZ30" i="200"/>
  <c r="AY30" i="200"/>
  <c r="AX30" i="200"/>
  <c r="AW30" i="200"/>
  <c r="AV30" i="200"/>
  <c r="AU30" i="200"/>
  <c r="AT30" i="200"/>
  <c r="AS30" i="200"/>
  <c r="AR30" i="200"/>
  <c r="AQ30" i="200"/>
  <c r="AP30" i="200"/>
  <c r="AO30" i="200"/>
  <c r="AN30" i="200"/>
  <c r="AM30" i="200"/>
  <c r="AL30" i="200"/>
  <c r="AK30" i="200"/>
  <c r="AJ30" i="200"/>
  <c r="AI30" i="200"/>
  <c r="AH30" i="200"/>
  <c r="AG30" i="200"/>
  <c r="AF30" i="200"/>
  <c r="AE30" i="200"/>
  <c r="AD30" i="200"/>
  <c r="AB30" i="200"/>
  <c r="Z30" i="200"/>
  <c r="Y30" i="200"/>
  <c r="X30" i="200"/>
  <c r="W30" i="200"/>
  <c r="V30" i="200"/>
  <c r="U30" i="200"/>
  <c r="T30" i="200"/>
  <c r="S30" i="200"/>
  <c r="Q30" i="200"/>
  <c r="P30" i="200"/>
  <c r="O30" i="200"/>
  <c r="N30" i="200"/>
  <c r="M30" i="200"/>
  <c r="L30" i="200"/>
  <c r="K30" i="200"/>
  <c r="J30" i="200"/>
  <c r="I30" i="200"/>
  <c r="H30" i="200"/>
  <c r="G30" i="200"/>
  <c r="BF29" i="200"/>
  <c r="BE29" i="200"/>
  <c r="BD29" i="200"/>
  <c r="BC29" i="200"/>
  <c r="BB29" i="200"/>
  <c r="BA29" i="200"/>
  <c r="AZ29" i="200"/>
  <c r="AY29" i="200"/>
  <c r="AX29" i="200"/>
  <c r="AW29" i="200"/>
  <c r="AV29" i="200"/>
  <c r="AU29" i="200"/>
  <c r="AT29" i="200"/>
  <c r="AS29" i="200"/>
  <c r="AR29" i="200"/>
  <c r="AQ29" i="200"/>
  <c r="AP29" i="200"/>
  <c r="AO29" i="200"/>
  <c r="AN29" i="200"/>
  <c r="AM29" i="200"/>
  <c r="AL29" i="200"/>
  <c r="AK29" i="200"/>
  <c r="AJ29" i="200"/>
  <c r="AI29" i="200"/>
  <c r="AH29" i="200"/>
  <c r="AG29" i="200"/>
  <c r="AF29" i="200"/>
  <c r="AE29" i="200"/>
  <c r="AD29" i="200"/>
  <c r="AC29" i="200"/>
  <c r="Z29" i="200"/>
  <c r="Y29" i="200"/>
  <c r="X29" i="200"/>
  <c r="W29" i="200"/>
  <c r="V29" i="200"/>
  <c r="U29" i="200"/>
  <c r="T29" i="200"/>
  <c r="S29" i="200"/>
  <c r="Q29" i="200"/>
  <c r="P29" i="200"/>
  <c r="O29" i="200"/>
  <c r="N29" i="200"/>
  <c r="M29" i="200"/>
  <c r="L29" i="200"/>
  <c r="K29" i="200"/>
  <c r="J29" i="200"/>
  <c r="I29" i="200"/>
  <c r="H29" i="200"/>
  <c r="G29" i="200"/>
  <c r="BF27" i="200"/>
  <c r="BE27" i="200"/>
  <c r="BD27" i="200"/>
  <c r="BC27" i="200"/>
  <c r="BB27" i="200"/>
  <c r="BA27" i="200"/>
  <c r="AZ27" i="200"/>
  <c r="AY27" i="200"/>
  <c r="AX27" i="200"/>
  <c r="AW27" i="200"/>
  <c r="AV27" i="200"/>
  <c r="AU27" i="200"/>
  <c r="AT27" i="200"/>
  <c r="AS27" i="200"/>
  <c r="AR27" i="200"/>
  <c r="AQ27" i="200"/>
  <c r="AP27" i="200"/>
  <c r="AO27" i="200"/>
  <c r="AN27" i="200"/>
  <c r="AM27" i="200"/>
  <c r="AL27" i="200"/>
  <c r="AK27" i="200"/>
  <c r="AJ27" i="200"/>
  <c r="AI27" i="200"/>
  <c r="AH27" i="200"/>
  <c r="AG27" i="200"/>
  <c r="AF27" i="200"/>
  <c r="AE27" i="200"/>
  <c r="AD27" i="200"/>
  <c r="AC27" i="200"/>
  <c r="AB27" i="200"/>
  <c r="Y27" i="200"/>
  <c r="X27" i="200"/>
  <c r="W27" i="200"/>
  <c r="V27" i="200"/>
  <c r="U27" i="200"/>
  <c r="T27" i="200"/>
  <c r="S27" i="200"/>
  <c r="Q27" i="200"/>
  <c r="P27" i="200"/>
  <c r="O27" i="200"/>
  <c r="N27" i="200"/>
  <c r="M27" i="200"/>
  <c r="L27" i="200"/>
  <c r="K27" i="200"/>
  <c r="J27" i="200"/>
  <c r="I27" i="200"/>
  <c r="H27" i="200"/>
  <c r="G27" i="200"/>
  <c r="BF26" i="200"/>
  <c r="BE26" i="200"/>
  <c r="BD26" i="200"/>
  <c r="BC26" i="200"/>
  <c r="BB26" i="200"/>
  <c r="BA26" i="200"/>
  <c r="AZ26" i="200"/>
  <c r="AY26" i="200"/>
  <c r="AX26" i="200"/>
  <c r="AW26" i="200"/>
  <c r="AV26" i="200"/>
  <c r="AU26" i="200"/>
  <c r="AT26" i="200"/>
  <c r="AS26" i="200"/>
  <c r="AR26" i="200"/>
  <c r="AQ26" i="200"/>
  <c r="AP26" i="200"/>
  <c r="AO26" i="200"/>
  <c r="AN26" i="200"/>
  <c r="AM26" i="200"/>
  <c r="AL26" i="200"/>
  <c r="AK26" i="200"/>
  <c r="AJ26" i="200"/>
  <c r="AI26" i="200"/>
  <c r="AH26" i="200"/>
  <c r="AG26" i="200"/>
  <c r="AF26" i="200"/>
  <c r="AE26" i="200"/>
  <c r="AD26" i="200"/>
  <c r="AC26" i="200"/>
  <c r="AB26" i="200"/>
  <c r="Z26" i="200"/>
  <c r="X26" i="200"/>
  <c r="W26" i="200"/>
  <c r="V26" i="200"/>
  <c r="U26" i="200"/>
  <c r="T26" i="200"/>
  <c r="S26" i="200"/>
  <c r="Q26" i="200"/>
  <c r="P26" i="200"/>
  <c r="O26" i="200"/>
  <c r="N26" i="200"/>
  <c r="M26" i="200"/>
  <c r="L26" i="200"/>
  <c r="K26" i="200"/>
  <c r="J26" i="200"/>
  <c r="I26" i="200"/>
  <c r="H26" i="200"/>
  <c r="G26" i="200"/>
  <c r="BF25" i="200"/>
  <c r="BE25" i="200"/>
  <c r="BD25" i="200"/>
  <c r="BC25" i="200"/>
  <c r="BB25" i="200"/>
  <c r="BA25" i="200"/>
  <c r="AZ25" i="200"/>
  <c r="AY25" i="200"/>
  <c r="AX25" i="200"/>
  <c r="AW25" i="200"/>
  <c r="AV25" i="200"/>
  <c r="AU25" i="200"/>
  <c r="AT25" i="200"/>
  <c r="AS25" i="200"/>
  <c r="AR25" i="200"/>
  <c r="AQ25" i="200"/>
  <c r="AP25" i="200"/>
  <c r="AO25" i="200"/>
  <c r="AN25" i="200"/>
  <c r="AM25" i="200"/>
  <c r="AL25" i="200"/>
  <c r="AK25" i="200"/>
  <c r="AJ25" i="200"/>
  <c r="AI25" i="200"/>
  <c r="AH25" i="200"/>
  <c r="AG25" i="200"/>
  <c r="AF25" i="200"/>
  <c r="AE25" i="200"/>
  <c r="AD25" i="200"/>
  <c r="AC25" i="200"/>
  <c r="AB25" i="200"/>
  <c r="Z25" i="200"/>
  <c r="Y25" i="200"/>
  <c r="W25" i="200"/>
  <c r="V25" i="200"/>
  <c r="U25" i="200"/>
  <c r="T25" i="200"/>
  <c r="S25" i="200"/>
  <c r="Q25" i="200"/>
  <c r="P25" i="200"/>
  <c r="O25" i="200"/>
  <c r="N25" i="200"/>
  <c r="M25" i="200"/>
  <c r="L25" i="200"/>
  <c r="K25" i="200"/>
  <c r="J25" i="200"/>
  <c r="I25" i="200"/>
  <c r="H25" i="200"/>
  <c r="G25" i="200"/>
  <c r="BF24" i="200"/>
  <c r="BE24" i="200"/>
  <c r="BD24" i="200"/>
  <c r="BC24" i="200"/>
  <c r="BB24" i="200"/>
  <c r="BA24" i="200"/>
  <c r="AZ24" i="200"/>
  <c r="AY24" i="200"/>
  <c r="AX24" i="200"/>
  <c r="AW24" i="200"/>
  <c r="AV24" i="200"/>
  <c r="AU24" i="200"/>
  <c r="AT24" i="200"/>
  <c r="AS24" i="200"/>
  <c r="AR24" i="200"/>
  <c r="AQ24" i="200"/>
  <c r="AP24" i="200"/>
  <c r="AO24" i="200"/>
  <c r="AN24" i="200"/>
  <c r="AM24" i="200"/>
  <c r="AL24" i="200"/>
  <c r="AK24" i="200"/>
  <c r="AJ24" i="200"/>
  <c r="AI24" i="200"/>
  <c r="AH24" i="200"/>
  <c r="AG24" i="200"/>
  <c r="AF24" i="200"/>
  <c r="AE24" i="200"/>
  <c r="AD24" i="200"/>
  <c r="AC24" i="200"/>
  <c r="AB24" i="200"/>
  <c r="Z24" i="200"/>
  <c r="Y24" i="200"/>
  <c r="X24" i="200"/>
  <c r="V24" i="200"/>
  <c r="U24" i="200"/>
  <c r="T24" i="200"/>
  <c r="S24" i="200"/>
  <c r="Q24" i="200"/>
  <c r="P24" i="200"/>
  <c r="O24" i="200"/>
  <c r="N24" i="200"/>
  <c r="M24" i="200"/>
  <c r="L24" i="200"/>
  <c r="K24" i="200"/>
  <c r="J24" i="200"/>
  <c r="I24" i="200"/>
  <c r="H24" i="200"/>
  <c r="G24" i="200"/>
  <c r="BF23" i="200"/>
  <c r="BE23" i="200"/>
  <c r="BD23" i="200"/>
  <c r="BC23" i="200"/>
  <c r="BB23" i="200"/>
  <c r="BA23" i="200"/>
  <c r="AZ23" i="200"/>
  <c r="AY23" i="200"/>
  <c r="AX23" i="200"/>
  <c r="AW23" i="200"/>
  <c r="AV23" i="200"/>
  <c r="AU23" i="200"/>
  <c r="AT23" i="200"/>
  <c r="AS23" i="200"/>
  <c r="AR23" i="200"/>
  <c r="AQ23" i="200"/>
  <c r="AP23" i="200"/>
  <c r="AO23" i="200"/>
  <c r="AN23" i="200"/>
  <c r="AM23" i="200"/>
  <c r="AL23" i="200"/>
  <c r="AK23" i="200"/>
  <c r="AJ23" i="200"/>
  <c r="AI23" i="200"/>
  <c r="AH23" i="200"/>
  <c r="AG23" i="200"/>
  <c r="AF23" i="200"/>
  <c r="AE23" i="200"/>
  <c r="AD23" i="200"/>
  <c r="AC23" i="200"/>
  <c r="AB23" i="200"/>
  <c r="Z23" i="200"/>
  <c r="Y23" i="200"/>
  <c r="X23" i="200"/>
  <c r="W23" i="200"/>
  <c r="U23" i="200"/>
  <c r="T23" i="200"/>
  <c r="S23" i="200"/>
  <c r="Q23" i="200"/>
  <c r="P23" i="200"/>
  <c r="O23" i="200"/>
  <c r="N23" i="200"/>
  <c r="M23" i="200"/>
  <c r="L23" i="200"/>
  <c r="K23" i="200"/>
  <c r="J23" i="200"/>
  <c r="I23" i="200"/>
  <c r="H23" i="200"/>
  <c r="G23" i="200"/>
  <c r="BF22" i="200"/>
  <c r="BE22" i="200"/>
  <c r="BD22" i="200"/>
  <c r="BC22" i="200"/>
  <c r="BB22" i="200"/>
  <c r="BA22" i="200"/>
  <c r="AZ22" i="200"/>
  <c r="AY22" i="200"/>
  <c r="AX22" i="200"/>
  <c r="AW22" i="200"/>
  <c r="AV22" i="200"/>
  <c r="AU22" i="200"/>
  <c r="AT22" i="200"/>
  <c r="AS22" i="200"/>
  <c r="AR22" i="200"/>
  <c r="AQ22" i="200"/>
  <c r="AP22" i="200"/>
  <c r="AO22" i="200"/>
  <c r="AN22" i="200"/>
  <c r="AM22" i="200"/>
  <c r="AL22" i="200"/>
  <c r="AK22" i="200"/>
  <c r="AJ22" i="200"/>
  <c r="AI22" i="200"/>
  <c r="AH22" i="200"/>
  <c r="AG22" i="200"/>
  <c r="AF22" i="200"/>
  <c r="AE22" i="200"/>
  <c r="AD22" i="200"/>
  <c r="AC22" i="200"/>
  <c r="AB22" i="200"/>
  <c r="Z22" i="200"/>
  <c r="Y22" i="200"/>
  <c r="X22" i="200"/>
  <c r="W22" i="200"/>
  <c r="V22" i="200"/>
  <c r="T22" i="200"/>
  <c r="S22" i="200"/>
  <c r="Q22" i="200"/>
  <c r="P22" i="200"/>
  <c r="O22" i="200"/>
  <c r="N22" i="200"/>
  <c r="M22" i="200"/>
  <c r="L22" i="200"/>
  <c r="K22" i="200"/>
  <c r="J22" i="200"/>
  <c r="I22" i="200"/>
  <c r="H22" i="200"/>
  <c r="G22" i="200"/>
  <c r="BF21" i="200"/>
  <c r="BE21" i="200"/>
  <c r="BD21" i="200"/>
  <c r="BC21" i="200"/>
  <c r="BB21" i="200"/>
  <c r="BA21" i="200"/>
  <c r="AZ21" i="200"/>
  <c r="AY21" i="200"/>
  <c r="AX21" i="200"/>
  <c r="AW21" i="200"/>
  <c r="AV21" i="200"/>
  <c r="AU21" i="200"/>
  <c r="AT21" i="200"/>
  <c r="AS21" i="200"/>
  <c r="AR21" i="200"/>
  <c r="AQ21" i="200"/>
  <c r="AP21" i="200"/>
  <c r="AO21" i="200"/>
  <c r="AN21" i="200"/>
  <c r="AM21" i="200"/>
  <c r="AL21" i="200"/>
  <c r="AK21" i="200"/>
  <c r="AJ21" i="200"/>
  <c r="AI21" i="200"/>
  <c r="AH21" i="200"/>
  <c r="AG21" i="200"/>
  <c r="AF21" i="200"/>
  <c r="AE21" i="200"/>
  <c r="AD21" i="200"/>
  <c r="AC21" i="200"/>
  <c r="AB21" i="200"/>
  <c r="Z21" i="200"/>
  <c r="Y21" i="200"/>
  <c r="X21" i="200"/>
  <c r="W21" i="200"/>
  <c r="V21" i="200"/>
  <c r="U21" i="200"/>
  <c r="S21" i="200"/>
  <c r="Q21" i="200"/>
  <c r="P21" i="200"/>
  <c r="O21" i="200"/>
  <c r="N21" i="200"/>
  <c r="M21" i="200"/>
  <c r="L21" i="200"/>
  <c r="K21" i="200"/>
  <c r="J21" i="200"/>
  <c r="I21" i="200"/>
  <c r="H21" i="200"/>
  <c r="G21" i="200"/>
  <c r="BF20" i="200"/>
  <c r="BE20" i="200"/>
  <c r="BD20" i="200"/>
  <c r="BC20" i="200"/>
  <c r="BB20" i="200"/>
  <c r="BA20" i="200"/>
  <c r="AZ20" i="200"/>
  <c r="AY20" i="200"/>
  <c r="AX20" i="200"/>
  <c r="AW20" i="200"/>
  <c r="AV20" i="200"/>
  <c r="AU20" i="200"/>
  <c r="AT20" i="200"/>
  <c r="AS20" i="200"/>
  <c r="AR20" i="200"/>
  <c r="AQ20" i="200"/>
  <c r="AP20" i="200"/>
  <c r="AO20" i="200"/>
  <c r="AN20" i="200"/>
  <c r="AM20" i="200"/>
  <c r="AL20" i="200"/>
  <c r="AK20" i="200"/>
  <c r="AJ20" i="200"/>
  <c r="AI20" i="200"/>
  <c r="AH20" i="200"/>
  <c r="AG20" i="200"/>
  <c r="AF20" i="200"/>
  <c r="AE20" i="200"/>
  <c r="AD20" i="200"/>
  <c r="AC20" i="200"/>
  <c r="AB20" i="200"/>
  <c r="Z20" i="200"/>
  <c r="Y20" i="200"/>
  <c r="X20" i="200"/>
  <c r="W20" i="200"/>
  <c r="V20" i="200"/>
  <c r="U20" i="200"/>
  <c r="T20" i="200"/>
  <c r="Q20" i="200"/>
  <c r="P20" i="200"/>
  <c r="O20" i="200"/>
  <c r="N20" i="200"/>
  <c r="M20" i="200"/>
  <c r="L20" i="200"/>
  <c r="K20" i="200"/>
  <c r="J20" i="200"/>
  <c r="I20" i="200"/>
  <c r="H20" i="200"/>
  <c r="G20" i="200"/>
  <c r="BF18" i="200"/>
  <c r="BE18" i="200"/>
  <c r="BD18" i="200"/>
  <c r="BC18" i="200"/>
  <c r="BB18" i="200"/>
  <c r="BA18" i="200"/>
  <c r="AZ18" i="200"/>
  <c r="AY18" i="200"/>
  <c r="AX18" i="200"/>
  <c r="AW18" i="200"/>
  <c r="AV18" i="200"/>
  <c r="AU18" i="200"/>
  <c r="AT18" i="200"/>
  <c r="AS18" i="200"/>
  <c r="AR18" i="200"/>
  <c r="AQ18" i="200"/>
  <c r="AP18" i="200"/>
  <c r="AO18" i="200"/>
  <c r="AN18" i="200"/>
  <c r="AM18" i="200"/>
  <c r="AL18" i="200"/>
  <c r="AK18" i="200"/>
  <c r="AJ18" i="200"/>
  <c r="AI18" i="200"/>
  <c r="AH18" i="200"/>
  <c r="AG18" i="200"/>
  <c r="AF18" i="200"/>
  <c r="AE18" i="200"/>
  <c r="AD18" i="200"/>
  <c r="AC18" i="200"/>
  <c r="AB18" i="200"/>
  <c r="Z18" i="200"/>
  <c r="Y18" i="200"/>
  <c r="X18" i="200"/>
  <c r="W18" i="200"/>
  <c r="V18" i="200"/>
  <c r="U18" i="200"/>
  <c r="T18" i="200"/>
  <c r="S18" i="200"/>
  <c r="P18" i="200"/>
  <c r="O18" i="200"/>
  <c r="N18" i="200"/>
  <c r="M18" i="200"/>
  <c r="L18" i="200"/>
  <c r="K18" i="200"/>
  <c r="J18" i="200"/>
  <c r="I18" i="200"/>
  <c r="H18" i="200"/>
  <c r="G18" i="200"/>
  <c r="BF17" i="200"/>
  <c r="BE17" i="200"/>
  <c r="BD17" i="200"/>
  <c r="BC17" i="200"/>
  <c r="BB17" i="200"/>
  <c r="BA17" i="200"/>
  <c r="AZ17" i="200"/>
  <c r="AY17" i="200"/>
  <c r="AX17" i="200"/>
  <c r="AW17" i="200"/>
  <c r="AV17" i="200"/>
  <c r="AU17" i="200"/>
  <c r="AT17" i="200"/>
  <c r="AS17" i="200"/>
  <c r="AR17" i="200"/>
  <c r="AQ17" i="200"/>
  <c r="AP17" i="200"/>
  <c r="AO17" i="200"/>
  <c r="AN17" i="200"/>
  <c r="AM17" i="200"/>
  <c r="AL17" i="200"/>
  <c r="AK17" i="200"/>
  <c r="AJ17" i="200"/>
  <c r="AI17" i="200"/>
  <c r="AH17" i="200"/>
  <c r="AG17" i="200"/>
  <c r="AF17" i="200"/>
  <c r="AE17" i="200"/>
  <c r="AD17" i="200"/>
  <c r="AC17" i="200"/>
  <c r="AB17" i="200"/>
  <c r="Z17" i="200"/>
  <c r="Y17" i="200"/>
  <c r="X17" i="200"/>
  <c r="W17" i="200"/>
  <c r="V17" i="200"/>
  <c r="U17" i="200"/>
  <c r="T17" i="200"/>
  <c r="S17" i="200"/>
  <c r="Q17" i="200"/>
  <c r="O17" i="200"/>
  <c r="N17" i="200"/>
  <c r="M17" i="200"/>
  <c r="L17" i="200"/>
  <c r="K17" i="200"/>
  <c r="J17" i="200"/>
  <c r="I17" i="200"/>
  <c r="H17" i="200"/>
  <c r="G17" i="200"/>
  <c r="BF16" i="200"/>
  <c r="BE16" i="200"/>
  <c r="BD16" i="200"/>
  <c r="BC16" i="200"/>
  <c r="BB16" i="200"/>
  <c r="BA16" i="200"/>
  <c r="AZ16" i="200"/>
  <c r="AY16" i="200"/>
  <c r="AX16" i="200"/>
  <c r="AW16" i="200"/>
  <c r="AV16" i="200"/>
  <c r="AU16" i="200"/>
  <c r="AT16" i="200"/>
  <c r="AS16" i="200"/>
  <c r="AR16" i="200"/>
  <c r="AQ16" i="200"/>
  <c r="AP16" i="200"/>
  <c r="AO16" i="200"/>
  <c r="AN16" i="200"/>
  <c r="AM16" i="200"/>
  <c r="AL16" i="200"/>
  <c r="AK16" i="200"/>
  <c r="AJ16" i="200"/>
  <c r="AI16" i="200"/>
  <c r="AH16" i="200"/>
  <c r="AG16" i="200"/>
  <c r="AF16" i="200"/>
  <c r="AE16" i="200"/>
  <c r="AD16" i="200"/>
  <c r="AC16" i="200"/>
  <c r="AB16" i="200"/>
  <c r="Z16" i="200"/>
  <c r="Y16" i="200"/>
  <c r="X16" i="200"/>
  <c r="W16" i="200"/>
  <c r="V16" i="200"/>
  <c r="U16" i="200"/>
  <c r="T16" i="200"/>
  <c r="S16" i="200"/>
  <c r="Q16" i="200"/>
  <c r="P16" i="200"/>
  <c r="N16" i="200"/>
  <c r="M16" i="200"/>
  <c r="L16" i="200"/>
  <c r="K16" i="200"/>
  <c r="J16" i="200"/>
  <c r="I16" i="200"/>
  <c r="H16" i="200"/>
  <c r="G16" i="200"/>
  <c r="BF15" i="200"/>
  <c r="BE15" i="200"/>
  <c r="BD15" i="200"/>
  <c r="BC15" i="200"/>
  <c r="BB15" i="200"/>
  <c r="BA15" i="200"/>
  <c r="AZ15" i="200"/>
  <c r="AY15" i="200"/>
  <c r="AX15" i="200"/>
  <c r="AW15" i="200"/>
  <c r="AV15" i="200"/>
  <c r="AU15" i="200"/>
  <c r="AT15" i="200"/>
  <c r="AS15" i="200"/>
  <c r="AR15" i="200"/>
  <c r="AQ15" i="200"/>
  <c r="AP15" i="200"/>
  <c r="AO15" i="200"/>
  <c r="AN15" i="200"/>
  <c r="AM15" i="200"/>
  <c r="AL15" i="200"/>
  <c r="AK15" i="200"/>
  <c r="AJ15" i="200"/>
  <c r="AI15" i="200"/>
  <c r="AH15" i="200"/>
  <c r="AG15" i="200"/>
  <c r="AF15" i="200"/>
  <c r="AE15" i="200"/>
  <c r="AD15" i="200"/>
  <c r="AC15" i="200"/>
  <c r="AB15" i="200"/>
  <c r="Z15" i="200"/>
  <c r="Y15" i="200"/>
  <c r="X15" i="200"/>
  <c r="W15" i="200"/>
  <c r="V15" i="200"/>
  <c r="U15" i="200"/>
  <c r="T15" i="200"/>
  <c r="S15" i="200"/>
  <c r="Q15" i="200"/>
  <c r="P15" i="200"/>
  <c r="O15" i="200"/>
  <c r="M15" i="200"/>
  <c r="L15" i="200"/>
  <c r="K15" i="200"/>
  <c r="J15" i="200"/>
  <c r="I15" i="200"/>
  <c r="H15" i="200"/>
  <c r="G15" i="200"/>
  <c r="BF14" i="200"/>
  <c r="BE14" i="200"/>
  <c r="BD14" i="200"/>
  <c r="BC14" i="200"/>
  <c r="BB14" i="200"/>
  <c r="BA14" i="200"/>
  <c r="AZ14" i="200"/>
  <c r="AY14" i="200"/>
  <c r="AX14" i="200"/>
  <c r="AW14" i="200"/>
  <c r="AV14" i="200"/>
  <c r="AU14" i="200"/>
  <c r="AT14" i="200"/>
  <c r="AS14" i="200"/>
  <c r="AR14" i="200"/>
  <c r="AQ14" i="200"/>
  <c r="AP14" i="200"/>
  <c r="AO14" i="200"/>
  <c r="AN14" i="200"/>
  <c r="AM14" i="200"/>
  <c r="AL14" i="200"/>
  <c r="AK14" i="200"/>
  <c r="AJ14" i="200"/>
  <c r="AI14" i="200"/>
  <c r="AH14" i="200"/>
  <c r="AG14" i="200"/>
  <c r="AF14" i="200"/>
  <c r="AE14" i="200"/>
  <c r="AD14" i="200"/>
  <c r="AC14" i="200"/>
  <c r="AB14" i="200"/>
  <c r="Z14" i="200"/>
  <c r="Y14" i="200"/>
  <c r="X14" i="200"/>
  <c r="W14" i="200"/>
  <c r="V14" i="200"/>
  <c r="U14" i="200"/>
  <c r="T14" i="200"/>
  <c r="S14" i="200"/>
  <c r="Q14" i="200"/>
  <c r="P14" i="200"/>
  <c r="O14" i="200"/>
  <c r="N14" i="200"/>
  <c r="L14" i="200"/>
  <c r="K14" i="200"/>
  <c r="J14" i="200"/>
  <c r="I14" i="200"/>
  <c r="H14" i="200"/>
  <c r="G14" i="200"/>
  <c r="BF13" i="200"/>
  <c r="BE13" i="200"/>
  <c r="BD13" i="200"/>
  <c r="BC13" i="200"/>
  <c r="BB13" i="200"/>
  <c r="BA13" i="200"/>
  <c r="AZ13" i="200"/>
  <c r="AY13" i="200"/>
  <c r="AX13" i="200"/>
  <c r="AW13" i="200"/>
  <c r="AV13" i="200"/>
  <c r="AU13" i="200"/>
  <c r="AT13" i="200"/>
  <c r="AS13" i="200"/>
  <c r="AR13" i="200"/>
  <c r="AQ13" i="200"/>
  <c r="AP13" i="200"/>
  <c r="AO13" i="200"/>
  <c r="AN13" i="200"/>
  <c r="AM13" i="200"/>
  <c r="AL13" i="200"/>
  <c r="AK13" i="200"/>
  <c r="AJ13" i="200"/>
  <c r="AI13" i="200"/>
  <c r="AH13" i="200"/>
  <c r="AG13" i="200"/>
  <c r="AF13" i="200"/>
  <c r="AE13" i="200"/>
  <c r="AD13" i="200"/>
  <c r="AC13" i="200"/>
  <c r="AB13" i="200"/>
  <c r="Z13" i="200"/>
  <c r="Y13" i="200"/>
  <c r="X13" i="200"/>
  <c r="W13" i="200"/>
  <c r="V13" i="200"/>
  <c r="U13" i="200"/>
  <c r="T13" i="200"/>
  <c r="S13" i="200"/>
  <c r="Q13" i="200"/>
  <c r="P13" i="200"/>
  <c r="O13" i="200"/>
  <c r="N13" i="200"/>
  <c r="M13" i="200"/>
  <c r="K13" i="200"/>
  <c r="J13" i="200"/>
  <c r="I13" i="200"/>
  <c r="H13" i="200"/>
  <c r="G13" i="200"/>
  <c r="BF12" i="200"/>
  <c r="BE12" i="200"/>
  <c r="BD12" i="200"/>
  <c r="BC12" i="200"/>
  <c r="BB12" i="200"/>
  <c r="BA12" i="200"/>
  <c r="AZ12" i="200"/>
  <c r="AY12" i="200"/>
  <c r="AX12" i="200"/>
  <c r="AW12" i="200"/>
  <c r="AV12" i="200"/>
  <c r="AU12" i="200"/>
  <c r="AT12" i="200"/>
  <c r="AS12" i="200"/>
  <c r="AR12" i="200"/>
  <c r="AQ12" i="200"/>
  <c r="AP12" i="200"/>
  <c r="AO12" i="200"/>
  <c r="AN12" i="200"/>
  <c r="AM12" i="200"/>
  <c r="AL12" i="200"/>
  <c r="AK12" i="200"/>
  <c r="AJ12" i="200"/>
  <c r="AI12" i="200"/>
  <c r="AH12" i="200"/>
  <c r="AG12" i="200"/>
  <c r="AF12" i="200"/>
  <c r="AE12" i="200"/>
  <c r="AD12" i="200"/>
  <c r="AC12" i="200"/>
  <c r="AB12" i="200"/>
  <c r="Z12" i="200"/>
  <c r="Y12" i="200"/>
  <c r="X12" i="200"/>
  <c r="W12" i="200"/>
  <c r="V12" i="200"/>
  <c r="U12" i="200"/>
  <c r="T12" i="200"/>
  <c r="S12" i="200"/>
  <c r="Q12" i="200"/>
  <c r="P12" i="200"/>
  <c r="O12" i="200"/>
  <c r="N12" i="200"/>
  <c r="M12" i="200"/>
  <c r="L12" i="200"/>
  <c r="J12" i="200"/>
  <c r="I12" i="200"/>
  <c r="H12" i="200"/>
  <c r="G12" i="200"/>
  <c r="BF11" i="200"/>
  <c r="BE11" i="200"/>
  <c r="BD11" i="200"/>
  <c r="BC11" i="200"/>
  <c r="BB11" i="200"/>
  <c r="BA11" i="200"/>
  <c r="AZ11" i="200"/>
  <c r="AY11" i="200"/>
  <c r="AX11" i="200"/>
  <c r="AW11" i="200"/>
  <c r="AV11" i="200"/>
  <c r="AU11" i="200"/>
  <c r="AT11" i="200"/>
  <c r="AS11" i="200"/>
  <c r="AR11" i="200"/>
  <c r="AQ11" i="200"/>
  <c r="AP11" i="200"/>
  <c r="AO11" i="200"/>
  <c r="AN11" i="200"/>
  <c r="AM11" i="200"/>
  <c r="AL11" i="200"/>
  <c r="AK11" i="200"/>
  <c r="AJ11" i="200"/>
  <c r="AI11" i="200"/>
  <c r="AH11" i="200"/>
  <c r="AG11" i="200"/>
  <c r="AF11" i="200"/>
  <c r="AE11" i="200"/>
  <c r="AD11" i="200"/>
  <c r="AC11" i="200"/>
  <c r="AB11" i="200"/>
  <c r="Z11" i="200"/>
  <c r="Y11" i="200"/>
  <c r="X11" i="200"/>
  <c r="W11" i="200"/>
  <c r="V11" i="200"/>
  <c r="U11" i="200"/>
  <c r="T11" i="200"/>
  <c r="S11" i="200"/>
  <c r="Q11" i="200"/>
  <c r="P11" i="200"/>
  <c r="O11" i="200"/>
  <c r="N11" i="200"/>
  <c r="M11" i="200"/>
  <c r="L11" i="200"/>
  <c r="K11" i="200"/>
  <c r="I11" i="200"/>
  <c r="H11" i="200"/>
  <c r="G11" i="200"/>
  <c r="BF10" i="200"/>
  <c r="BE10" i="200"/>
  <c r="BD10" i="200"/>
  <c r="BC10" i="200"/>
  <c r="BB10" i="200"/>
  <c r="BA10" i="200"/>
  <c r="AZ10" i="200"/>
  <c r="AY10" i="200"/>
  <c r="AX10" i="200"/>
  <c r="AW10" i="200"/>
  <c r="AV10" i="200"/>
  <c r="AU10" i="200"/>
  <c r="AT10" i="200"/>
  <c r="AS10" i="200"/>
  <c r="AR10" i="200"/>
  <c r="AQ10" i="200"/>
  <c r="AP10" i="200"/>
  <c r="AO10" i="200"/>
  <c r="AN10" i="200"/>
  <c r="AM10" i="200"/>
  <c r="AL10" i="200"/>
  <c r="AK10" i="200"/>
  <c r="AJ10" i="200"/>
  <c r="AI10" i="200"/>
  <c r="AH10" i="200"/>
  <c r="AG10" i="200"/>
  <c r="AF10" i="200"/>
  <c r="AE10" i="200"/>
  <c r="AD10" i="200"/>
  <c r="AC10" i="200"/>
  <c r="AB10" i="200"/>
  <c r="Z10" i="200"/>
  <c r="Y10" i="200"/>
  <c r="X10" i="200"/>
  <c r="W10" i="200"/>
  <c r="V10" i="200"/>
  <c r="U10" i="200"/>
  <c r="T10" i="200"/>
  <c r="S10" i="200"/>
  <c r="Q10" i="200"/>
  <c r="P10" i="200"/>
  <c r="O10" i="200"/>
  <c r="N10" i="200"/>
  <c r="M10" i="200"/>
  <c r="L10" i="200"/>
  <c r="K10" i="200"/>
  <c r="J10" i="200"/>
  <c r="H10" i="200"/>
  <c r="G10" i="200"/>
  <c r="BF9" i="200"/>
  <c r="BE9" i="200"/>
  <c r="BD9" i="200"/>
  <c r="BC9" i="200"/>
  <c r="BB9" i="200"/>
  <c r="BA9" i="200"/>
  <c r="AZ9" i="200"/>
  <c r="AY9" i="200"/>
  <c r="AX9" i="200"/>
  <c r="AW9" i="200"/>
  <c r="AV9" i="200"/>
  <c r="AU9" i="200"/>
  <c r="AT9" i="200"/>
  <c r="AS9" i="200"/>
  <c r="AR9" i="200"/>
  <c r="AQ9" i="200"/>
  <c r="AP9" i="200"/>
  <c r="AO9" i="200"/>
  <c r="AN9" i="200"/>
  <c r="AM9" i="200"/>
  <c r="AL9" i="200"/>
  <c r="AK9" i="200"/>
  <c r="AJ9" i="200"/>
  <c r="AI9" i="200"/>
  <c r="AH9" i="200"/>
  <c r="AG9" i="200"/>
  <c r="AF9" i="200"/>
  <c r="AE9" i="200"/>
  <c r="AD9" i="200"/>
  <c r="AC9" i="200"/>
  <c r="AB9" i="200"/>
  <c r="Z9" i="200"/>
  <c r="Y9" i="200"/>
  <c r="X9" i="200"/>
  <c r="W9" i="200"/>
  <c r="V9" i="200"/>
  <c r="U9" i="200"/>
  <c r="T9" i="200"/>
  <c r="S9" i="200"/>
  <c r="Q9" i="200"/>
  <c r="P9" i="200"/>
  <c r="O9" i="200"/>
  <c r="N9" i="200"/>
  <c r="M9" i="200"/>
  <c r="L9" i="200"/>
  <c r="K9" i="200"/>
  <c r="J9" i="200"/>
  <c r="I9" i="200"/>
  <c r="G9" i="200"/>
  <c r="BF8" i="200"/>
  <c r="BE8" i="200"/>
  <c r="BD8" i="200"/>
  <c r="BC8" i="200"/>
  <c r="BB8" i="200"/>
  <c r="BA8" i="200"/>
  <c r="AZ8" i="200"/>
  <c r="AY8" i="200"/>
  <c r="AX8" i="200"/>
  <c r="AW8" i="200"/>
  <c r="AV8" i="200"/>
  <c r="AU8" i="200"/>
  <c r="AT8" i="200"/>
  <c r="AS8" i="200"/>
  <c r="AR8" i="200"/>
  <c r="AQ8" i="200"/>
  <c r="AP8" i="200"/>
  <c r="AO8" i="200"/>
  <c r="AN8" i="200"/>
  <c r="AM8" i="200"/>
  <c r="AL8" i="200"/>
  <c r="AK8" i="200"/>
  <c r="AJ8" i="200"/>
  <c r="AI8" i="200"/>
  <c r="AH8" i="200"/>
  <c r="AG8" i="200"/>
  <c r="AF8" i="200"/>
  <c r="AE8" i="200"/>
  <c r="AD8" i="200"/>
  <c r="AC8" i="200"/>
  <c r="AB8" i="200"/>
  <c r="Z8" i="200"/>
  <c r="Y8" i="200"/>
  <c r="X8" i="200"/>
  <c r="W8" i="200"/>
  <c r="V8" i="200"/>
  <c r="U8" i="200"/>
  <c r="T8" i="200"/>
  <c r="S8" i="200"/>
  <c r="Q8" i="200"/>
  <c r="P8" i="200"/>
  <c r="O8" i="200"/>
  <c r="N8" i="200"/>
  <c r="M8" i="200"/>
  <c r="L8" i="200"/>
  <c r="K8" i="200"/>
  <c r="J8" i="200"/>
  <c r="I8" i="200"/>
  <c r="H8" i="200"/>
  <c r="D16" i="200"/>
  <c r="D18" i="200"/>
  <c r="D46" i="200"/>
  <c r="D55" i="200"/>
  <c r="BF4" i="200"/>
  <c r="BE4" i="200"/>
  <c r="BD4" i="200"/>
  <c r="BC4" i="200"/>
  <c r="BB4" i="200"/>
  <c r="BA4" i="200"/>
  <c r="AZ4" i="200"/>
  <c r="AY4" i="200"/>
  <c r="AX4" i="200"/>
  <c r="AW4" i="200"/>
  <c r="AV4" i="200"/>
  <c r="AU4" i="200"/>
  <c r="AT4" i="200"/>
  <c r="AS4" i="200"/>
  <c r="AR4" i="200"/>
  <c r="AQ4" i="200"/>
  <c r="AP4" i="200"/>
  <c r="AO4" i="200"/>
  <c r="AN4" i="200"/>
  <c r="AM4" i="200"/>
  <c r="AL4" i="200"/>
  <c r="AK4" i="200"/>
  <c r="AJ4" i="200"/>
  <c r="AI4" i="200"/>
  <c r="AH4" i="200"/>
  <c r="AG4" i="200"/>
  <c r="AF4" i="200"/>
  <c r="AE4" i="200"/>
  <c r="AD4" i="200"/>
  <c r="AC4" i="200"/>
  <c r="AB4" i="200"/>
  <c r="AA4" i="200"/>
  <c r="Z4" i="200"/>
  <c r="Y4" i="200"/>
  <c r="X4" i="200"/>
  <c r="W4" i="200"/>
  <c r="V4" i="200"/>
  <c r="U4" i="200"/>
  <c r="T4" i="200"/>
  <c r="S4" i="200"/>
  <c r="R4" i="200"/>
  <c r="Q4" i="200"/>
  <c r="P4" i="200"/>
  <c r="O4" i="200"/>
  <c r="N4" i="200"/>
  <c r="M4" i="200"/>
  <c r="L4" i="200"/>
  <c r="K4" i="200"/>
  <c r="J4" i="200"/>
  <c r="I4" i="200"/>
  <c r="H4" i="200"/>
  <c r="G4" i="200"/>
  <c r="F4" i="200"/>
  <c r="E4" i="200"/>
  <c r="BE59" i="199"/>
  <c r="BD59" i="199"/>
  <c r="BC59" i="199"/>
  <c r="BB59" i="199"/>
  <c r="BA59" i="199"/>
  <c r="AZ59" i="199"/>
  <c r="AY59" i="199"/>
  <c r="AX59" i="199"/>
  <c r="AW59" i="199"/>
  <c r="AV59" i="199"/>
  <c r="AU59" i="199"/>
  <c r="AT59" i="199"/>
  <c r="AS59" i="199"/>
  <c r="AR59" i="199"/>
  <c r="AQ59" i="199"/>
  <c r="AP59" i="199"/>
  <c r="AO59" i="199"/>
  <c r="AN59" i="199"/>
  <c r="AM59" i="199"/>
  <c r="AL59" i="199"/>
  <c r="AK59" i="199"/>
  <c r="AJ59" i="199"/>
  <c r="AI59" i="199"/>
  <c r="AH59" i="199"/>
  <c r="AG59" i="199"/>
  <c r="AF59" i="199"/>
  <c r="AE59" i="199"/>
  <c r="AD59" i="199"/>
  <c r="AC59" i="199"/>
  <c r="AB59" i="199"/>
  <c r="Z59" i="199"/>
  <c r="Y59" i="199"/>
  <c r="X59" i="199"/>
  <c r="W59" i="199"/>
  <c r="V59" i="199"/>
  <c r="U59" i="199"/>
  <c r="T59" i="199"/>
  <c r="S59" i="199"/>
  <c r="Q59" i="199"/>
  <c r="P59" i="199"/>
  <c r="O59" i="199"/>
  <c r="N59" i="199"/>
  <c r="M59" i="199"/>
  <c r="L59" i="199"/>
  <c r="K59" i="199"/>
  <c r="J59" i="199"/>
  <c r="I59" i="199"/>
  <c r="H59" i="199"/>
  <c r="G59" i="199"/>
  <c r="BF58" i="199"/>
  <c r="BD58" i="199"/>
  <c r="BC58" i="199"/>
  <c r="BB58" i="199"/>
  <c r="BA58" i="199"/>
  <c r="AZ58" i="199"/>
  <c r="AY58" i="199"/>
  <c r="AX58" i="199"/>
  <c r="AW58" i="199"/>
  <c r="AV58" i="199"/>
  <c r="AU58" i="199"/>
  <c r="AT58" i="199"/>
  <c r="AS58" i="199"/>
  <c r="AR58" i="199"/>
  <c r="AQ58" i="199"/>
  <c r="AP58" i="199"/>
  <c r="AO58" i="199"/>
  <c r="AN58" i="199"/>
  <c r="AM58" i="199"/>
  <c r="AL58" i="199"/>
  <c r="AK58" i="199"/>
  <c r="AJ58" i="199"/>
  <c r="AI58" i="199"/>
  <c r="AH58" i="199"/>
  <c r="AG58" i="199"/>
  <c r="AF58" i="199"/>
  <c r="AE58" i="199"/>
  <c r="AD58" i="199"/>
  <c r="AC58" i="199"/>
  <c r="AB58" i="199"/>
  <c r="Z58" i="199"/>
  <c r="Y58" i="199"/>
  <c r="X58" i="199"/>
  <c r="W58" i="199"/>
  <c r="V58" i="199"/>
  <c r="U58" i="199"/>
  <c r="T58" i="199"/>
  <c r="S58" i="199"/>
  <c r="Q58" i="199"/>
  <c r="P58" i="199"/>
  <c r="O58" i="199"/>
  <c r="N58" i="199"/>
  <c r="M58" i="199"/>
  <c r="L58" i="199"/>
  <c r="K58" i="199"/>
  <c r="J58" i="199"/>
  <c r="I58" i="199"/>
  <c r="H58" i="199"/>
  <c r="G58" i="199"/>
  <c r="BF57" i="199"/>
  <c r="BE57" i="199"/>
  <c r="BC57" i="199"/>
  <c r="BB57" i="199"/>
  <c r="BA57" i="199"/>
  <c r="AZ57" i="199"/>
  <c r="AY57" i="199"/>
  <c r="AX57" i="199"/>
  <c r="AW57" i="199"/>
  <c r="AV57" i="199"/>
  <c r="AU57" i="199"/>
  <c r="AT57" i="199"/>
  <c r="AS57" i="199"/>
  <c r="AR57" i="199"/>
  <c r="AQ57" i="199"/>
  <c r="AP57" i="199"/>
  <c r="AO57" i="199"/>
  <c r="AN57" i="199"/>
  <c r="AM57" i="199"/>
  <c r="AL57" i="199"/>
  <c r="AK57" i="199"/>
  <c r="AJ57" i="199"/>
  <c r="AI57" i="199"/>
  <c r="AH57" i="199"/>
  <c r="AG57" i="199"/>
  <c r="AF57" i="199"/>
  <c r="AE57" i="199"/>
  <c r="AD57" i="199"/>
  <c r="AC57" i="199"/>
  <c r="AB57" i="199"/>
  <c r="Z57" i="199"/>
  <c r="Y57" i="199"/>
  <c r="X57" i="199"/>
  <c r="W57" i="199"/>
  <c r="V57" i="199"/>
  <c r="U57" i="199"/>
  <c r="T57" i="199"/>
  <c r="S57" i="199"/>
  <c r="Q57" i="199"/>
  <c r="P57" i="199"/>
  <c r="O57" i="199"/>
  <c r="N57" i="199"/>
  <c r="M57" i="199"/>
  <c r="L57" i="199"/>
  <c r="K57" i="199"/>
  <c r="J57" i="199"/>
  <c r="I57" i="199"/>
  <c r="H57" i="199"/>
  <c r="G57" i="199"/>
  <c r="BF56" i="199"/>
  <c r="BE56" i="199"/>
  <c r="BD56" i="199"/>
  <c r="BB56" i="199"/>
  <c r="BA56" i="199"/>
  <c r="AZ56" i="199"/>
  <c r="AY56" i="199"/>
  <c r="AX56" i="199"/>
  <c r="AW56" i="199"/>
  <c r="AV56" i="199"/>
  <c r="AU56" i="199"/>
  <c r="AT56" i="199"/>
  <c r="AS56" i="199"/>
  <c r="AR56" i="199"/>
  <c r="AQ56" i="199"/>
  <c r="AP56" i="199"/>
  <c r="AO56" i="199"/>
  <c r="AN56" i="199"/>
  <c r="AM56" i="199"/>
  <c r="AL56" i="199"/>
  <c r="AK56" i="199"/>
  <c r="AJ56" i="199"/>
  <c r="AI56" i="199"/>
  <c r="AH56" i="199"/>
  <c r="AG56" i="199"/>
  <c r="AF56" i="199"/>
  <c r="AE56" i="199"/>
  <c r="AD56" i="199"/>
  <c r="AC56" i="199"/>
  <c r="AB56" i="199"/>
  <c r="Z56" i="199"/>
  <c r="Y56" i="199"/>
  <c r="X56" i="199"/>
  <c r="W56" i="199"/>
  <c r="V56" i="199"/>
  <c r="U56" i="199"/>
  <c r="T56" i="199"/>
  <c r="S56" i="199"/>
  <c r="Q56" i="199"/>
  <c r="P56" i="199"/>
  <c r="O56" i="199"/>
  <c r="N56" i="199"/>
  <c r="M56" i="199"/>
  <c r="L56" i="199"/>
  <c r="K56" i="199"/>
  <c r="J56" i="199"/>
  <c r="I56" i="199"/>
  <c r="H56" i="199"/>
  <c r="G56" i="199"/>
  <c r="BF55" i="199"/>
  <c r="BE55" i="199"/>
  <c r="BD55" i="199"/>
  <c r="BC55" i="199"/>
  <c r="BA55" i="199"/>
  <c r="AZ55" i="199"/>
  <c r="AY55" i="199"/>
  <c r="AX55" i="199"/>
  <c r="AW55" i="199"/>
  <c r="AV55" i="199"/>
  <c r="AU55" i="199"/>
  <c r="AT55" i="199"/>
  <c r="AS55" i="199"/>
  <c r="AR55" i="199"/>
  <c r="AQ55" i="199"/>
  <c r="AP55" i="199"/>
  <c r="AO55" i="199"/>
  <c r="AN55" i="199"/>
  <c r="AM55" i="199"/>
  <c r="AL55" i="199"/>
  <c r="AK55" i="199"/>
  <c r="AJ55" i="199"/>
  <c r="AI55" i="199"/>
  <c r="AH55" i="199"/>
  <c r="AG55" i="199"/>
  <c r="AF55" i="199"/>
  <c r="AE55" i="199"/>
  <c r="AD55" i="199"/>
  <c r="AC55" i="199"/>
  <c r="AB55" i="199"/>
  <c r="Z55" i="199"/>
  <c r="Y55" i="199"/>
  <c r="X55" i="199"/>
  <c r="W55" i="199"/>
  <c r="V55" i="199"/>
  <c r="U55" i="199"/>
  <c r="T55" i="199"/>
  <c r="S55" i="199"/>
  <c r="Q55" i="199"/>
  <c r="P55" i="199"/>
  <c r="O55" i="199"/>
  <c r="N55" i="199"/>
  <c r="M55" i="199"/>
  <c r="L55" i="199"/>
  <c r="K55" i="199"/>
  <c r="J55" i="199"/>
  <c r="I55" i="199"/>
  <c r="H55" i="199"/>
  <c r="G55" i="199"/>
  <c r="BF54" i="199"/>
  <c r="BE54" i="199"/>
  <c r="BD54" i="199"/>
  <c r="BC54" i="199"/>
  <c r="BB54" i="199"/>
  <c r="AZ54" i="199"/>
  <c r="AY54" i="199"/>
  <c r="AX54" i="199"/>
  <c r="AW54" i="199"/>
  <c r="AV54" i="199"/>
  <c r="AU54" i="199"/>
  <c r="AT54" i="199"/>
  <c r="AS54" i="199"/>
  <c r="AR54" i="199"/>
  <c r="AQ54" i="199"/>
  <c r="AP54" i="199"/>
  <c r="AO54" i="199"/>
  <c r="AN54" i="199"/>
  <c r="AM54" i="199"/>
  <c r="AL54" i="199"/>
  <c r="AK54" i="199"/>
  <c r="AJ54" i="199"/>
  <c r="AI54" i="199"/>
  <c r="AH54" i="199"/>
  <c r="AG54" i="199"/>
  <c r="AF54" i="199"/>
  <c r="AE54" i="199"/>
  <c r="AD54" i="199"/>
  <c r="AC54" i="199"/>
  <c r="AB54" i="199"/>
  <c r="Z54" i="199"/>
  <c r="Y54" i="199"/>
  <c r="X54" i="199"/>
  <c r="W54" i="199"/>
  <c r="V54" i="199"/>
  <c r="U54" i="199"/>
  <c r="T54" i="199"/>
  <c r="S54" i="199"/>
  <c r="Q54" i="199"/>
  <c r="P54" i="199"/>
  <c r="O54" i="199"/>
  <c r="N54" i="199"/>
  <c r="M54" i="199"/>
  <c r="L54" i="199"/>
  <c r="K54" i="199"/>
  <c r="J54" i="199"/>
  <c r="I54" i="199"/>
  <c r="H54" i="199"/>
  <c r="G54" i="199"/>
  <c r="BF53" i="199"/>
  <c r="BE53" i="199"/>
  <c r="BD53" i="199"/>
  <c r="BC53" i="199"/>
  <c r="BB53" i="199"/>
  <c r="BA53" i="199"/>
  <c r="AY53" i="199"/>
  <c r="AX53" i="199"/>
  <c r="AW53" i="199"/>
  <c r="AV53" i="199"/>
  <c r="AU53" i="199"/>
  <c r="AT53" i="199"/>
  <c r="AS53" i="199"/>
  <c r="AR53" i="199"/>
  <c r="AQ53" i="199"/>
  <c r="AP53" i="199"/>
  <c r="AO53" i="199"/>
  <c r="AN53" i="199"/>
  <c r="AM53" i="199"/>
  <c r="AL53" i="199"/>
  <c r="AK53" i="199"/>
  <c r="AJ53" i="199"/>
  <c r="AI53" i="199"/>
  <c r="AH53" i="199"/>
  <c r="AG53" i="199"/>
  <c r="AF53" i="199"/>
  <c r="AE53" i="199"/>
  <c r="AD53" i="199"/>
  <c r="AC53" i="199"/>
  <c r="AB53" i="199"/>
  <c r="Z53" i="199"/>
  <c r="Y53" i="199"/>
  <c r="X53" i="199"/>
  <c r="W53" i="199"/>
  <c r="V53" i="199"/>
  <c r="U53" i="199"/>
  <c r="T53" i="199"/>
  <c r="S53" i="199"/>
  <c r="Q53" i="199"/>
  <c r="P53" i="199"/>
  <c r="O53" i="199"/>
  <c r="N53" i="199"/>
  <c r="M53" i="199"/>
  <c r="L53" i="199"/>
  <c r="K53" i="199"/>
  <c r="J53" i="199"/>
  <c r="I53" i="199"/>
  <c r="H53" i="199"/>
  <c r="G53" i="199"/>
  <c r="BF52" i="199"/>
  <c r="BE52" i="199"/>
  <c r="BD52" i="199"/>
  <c r="BC52" i="199"/>
  <c r="BB52" i="199"/>
  <c r="BA52" i="199"/>
  <c r="AZ52" i="199"/>
  <c r="AX52" i="199"/>
  <c r="AW52" i="199"/>
  <c r="AV52" i="199"/>
  <c r="AU52" i="199"/>
  <c r="AT52" i="199"/>
  <c r="AS52" i="199"/>
  <c r="AR52" i="199"/>
  <c r="AQ52" i="199"/>
  <c r="AP52" i="199"/>
  <c r="AO52" i="199"/>
  <c r="AN52" i="199"/>
  <c r="AM52" i="199"/>
  <c r="AL52" i="199"/>
  <c r="AK52" i="199"/>
  <c r="AJ52" i="199"/>
  <c r="AI52" i="199"/>
  <c r="AH52" i="199"/>
  <c r="AG52" i="199"/>
  <c r="AF52" i="199"/>
  <c r="AE52" i="199"/>
  <c r="AD52" i="199"/>
  <c r="AC52" i="199"/>
  <c r="AB52" i="199"/>
  <c r="Z52" i="199"/>
  <c r="Y52" i="199"/>
  <c r="X52" i="199"/>
  <c r="W52" i="199"/>
  <c r="V52" i="199"/>
  <c r="U52" i="199"/>
  <c r="T52" i="199"/>
  <c r="S52" i="199"/>
  <c r="Q52" i="199"/>
  <c r="P52" i="199"/>
  <c r="O52" i="199"/>
  <c r="N52" i="199"/>
  <c r="M52" i="199"/>
  <c r="L52" i="199"/>
  <c r="K52" i="199"/>
  <c r="J52" i="199"/>
  <c r="I52" i="199"/>
  <c r="H52" i="199"/>
  <c r="G52" i="199"/>
  <c r="BF51" i="199"/>
  <c r="BE51" i="199"/>
  <c r="BD51" i="199"/>
  <c r="BC51" i="199"/>
  <c r="BB51" i="199"/>
  <c r="BA51" i="199"/>
  <c r="AZ51" i="199"/>
  <c r="AY51" i="199"/>
  <c r="AW51" i="199"/>
  <c r="AV51" i="199"/>
  <c r="AU51" i="199"/>
  <c r="AT51" i="199"/>
  <c r="AS51" i="199"/>
  <c r="AR51" i="199"/>
  <c r="AQ51" i="199"/>
  <c r="AP51" i="199"/>
  <c r="AO51" i="199"/>
  <c r="AN51" i="199"/>
  <c r="AM51" i="199"/>
  <c r="AL51" i="199"/>
  <c r="AK51" i="199"/>
  <c r="AJ51" i="199"/>
  <c r="AI51" i="199"/>
  <c r="AH51" i="199"/>
  <c r="AG51" i="199"/>
  <c r="AF51" i="199"/>
  <c r="AE51" i="199"/>
  <c r="AD51" i="199"/>
  <c r="AC51" i="199"/>
  <c r="AB51" i="199"/>
  <c r="Z51" i="199"/>
  <c r="Y51" i="199"/>
  <c r="X51" i="199"/>
  <c r="W51" i="199"/>
  <c r="V51" i="199"/>
  <c r="U51" i="199"/>
  <c r="T51" i="199"/>
  <c r="S51" i="199"/>
  <c r="Q51" i="199"/>
  <c r="P51" i="199"/>
  <c r="O51" i="199"/>
  <c r="N51" i="199"/>
  <c r="M51" i="199"/>
  <c r="L51" i="199"/>
  <c r="K51" i="199"/>
  <c r="J51" i="199"/>
  <c r="I51" i="199"/>
  <c r="H51" i="199"/>
  <c r="G51" i="199"/>
  <c r="BF50" i="199"/>
  <c r="BE50" i="199"/>
  <c r="BD50" i="199"/>
  <c r="BC50" i="199"/>
  <c r="BB50" i="199"/>
  <c r="BA50" i="199"/>
  <c r="AZ50" i="199"/>
  <c r="AY50" i="199"/>
  <c r="AX50" i="199"/>
  <c r="AV50" i="199"/>
  <c r="AU50" i="199"/>
  <c r="AT50" i="199"/>
  <c r="AS50" i="199"/>
  <c r="AR50" i="199"/>
  <c r="AQ50" i="199"/>
  <c r="AP50" i="199"/>
  <c r="AO50" i="199"/>
  <c r="AN50" i="199"/>
  <c r="AM50" i="199"/>
  <c r="AL50" i="199"/>
  <c r="AK50" i="199"/>
  <c r="AJ50" i="199"/>
  <c r="AI50" i="199"/>
  <c r="AH50" i="199"/>
  <c r="AG50" i="199"/>
  <c r="AF50" i="199"/>
  <c r="AE50" i="199"/>
  <c r="AD50" i="199"/>
  <c r="AC50" i="199"/>
  <c r="AB50" i="199"/>
  <c r="Z50" i="199"/>
  <c r="Y50" i="199"/>
  <c r="X50" i="199"/>
  <c r="W50" i="199"/>
  <c r="V50" i="199"/>
  <c r="U50" i="199"/>
  <c r="T50" i="199"/>
  <c r="S50" i="199"/>
  <c r="Q50" i="199"/>
  <c r="P50" i="199"/>
  <c r="O50" i="199"/>
  <c r="N50" i="199"/>
  <c r="M50" i="199"/>
  <c r="L50" i="199"/>
  <c r="K50" i="199"/>
  <c r="J50" i="199"/>
  <c r="I50" i="199"/>
  <c r="H50" i="199"/>
  <c r="G50" i="199"/>
  <c r="BF49" i="199"/>
  <c r="BE49" i="199"/>
  <c r="BD49" i="199"/>
  <c r="BC49" i="199"/>
  <c r="BB49" i="199"/>
  <c r="BA49" i="199"/>
  <c r="AZ49" i="199"/>
  <c r="AY49" i="199"/>
  <c r="AX49" i="199"/>
  <c r="AW49" i="199"/>
  <c r="AU49" i="199"/>
  <c r="AT49" i="199"/>
  <c r="AS49" i="199"/>
  <c r="AR49" i="199"/>
  <c r="AQ49" i="199"/>
  <c r="AP49" i="199"/>
  <c r="AO49" i="199"/>
  <c r="AN49" i="199"/>
  <c r="AM49" i="199"/>
  <c r="AL49" i="199"/>
  <c r="AK49" i="199"/>
  <c r="AJ49" i="199"/>
  <c r="AI49" i="199"/>
  <c r="AH49" i="199"/>
  <c r="AG49" i="199"/>
  <c r="AF49" i="199"/>
  <c r="AE49" i="199"/>
  <c r="AD49" i="199"/>
  <c r="AC49" i="199"/>
  <c r="AB49" i="199"/>
  <c r="Z49" i="199"/>
  <c r="Y49" i="199"/>
  <c r="X49" i="199"/>
  <c r="W49" i="199"/>
  <c r="V49" i="199"/>
  <c r="U49" i="199"/>
  <c r="T49" i="199"/>
  <c r="S49" i="199"/>
  <c r="Q49" i="199"/>
  <c r="P49" i="199"/>
  <c r="O49" i="199"/>
  <c r="N49" i="199"/>
  <c r="M49" i="199"/>
  <c r="L49" i="199"/>
  <c r="K49" i="199"/>
  <c r="J49" i="199"/>
  <c r="I49" i="199"/>
  <c r="H49" i="199"/>
  <c r="G49" i="199"/>
  <c r="BF48" i="199"/>
  <c r="BE48" i="199"/>
  <c r="BD48" i="199"/>
  <c r="BC48" i="199"/>
  <c r="BB48" i="199"/>
  <c r="BA48" i="199"/>
  <c r="AZ48" i="199"/>
  <c r="AY48" i="199"/>
  <c r="AX48" i="199"/>
  <c r="AW48" i="199"/>
  <c r="AV48" i="199"/>
  <c r="AT48" i="199"/>
  <c r="AS48" i="199"/>
  <c r="AR48" i="199"/>
  <c r="AQ48" i="199"/>
  <c r="AP48" i="199"/>
  <c r="AO48" i="199"/>
  <c r="AN48" i="199"/>
  <c r="AM48" i="199"/>
  <c r="AL48" i="199"/>
  <c r="AK48" i="199"/>
  <c r="AJ48" i="199"/>
  <c r="AI48" i="199"/>
  <c r="AH48" i="199"/>
  <c r="AG48" i="199"/>
  <c r="AF48" i="199"/>
  <c r="AE48" i="199"/>
  <c r="AD48" i="199"/>
  <c r="AC48" i="199"/>
  <c r="AB48" i="199"/>
  <c r="Z48" i="199"/>
  <c r="Y48" i="199"/>
  <c r="X48" i="199"/>
  <c r="W48" i="199"/>
  <c r="V48" i="199"/>
  <c r="U48" i="199"/>
  <c r="T48" i="199"/>
  <c r="S48" i="199"/>
  <c r="Q48" i="199"/>
  <c r="P48" i="199"/>
  <c r="O48" i="199"/>
  <c r="N48" i="199"/>
  <c r="M48" i="199"/>
  <c r="L48" i="199"/>
  <c r="K48" i="199"/>
  <c r="J48" i="199"/>
  <c r="I48" i="199"/>
  <c r="H48" i="199"/>
  <c r="G48" i="199"/>
  <c r="BF47" i="199"/>
  <c r="BE47" i="199"/>
  <c r="BD47" i="199"/>
  <c r="BC47" i="199"/>
  <c r="BB47" i="199"/>
  <c r="BA47" i="199"/>
  <c r="AZ47" i="199"/>
  <c r="AY47" i="199"/>
  <c r="AX47" i="199"/>
  <c r="AW47" i="199"/>
  <c r="AV47" i="199"/>
  <c r="AU47" i="199"/>
  <c r="AS47" i="199"/>
  <c r="AR47" i="199"/>
  <c r="AQ47" i="199"/>
  <c r="AP47" i="199"/>
  <c r="AO47" i="199"/>
  <c r="AN47" i="199"/>
  <c r="AM47" i="199"/>
  <c r="AL47" i="199"/>
  <c r="AK47" i="199"/>
  <c r="AJ47" i="199"/>
  <c r="AI47" i="199"/>
  <c r="AH47" i="199"/>
  <c r="AG47" i="199"/>
  <c r="AF47" i="199"/>
  <c r="AE47" i="199"/>
  <c r="AD47" i="199"/>
  <c r="AC47" i="199"/>
  <c r="AB47" i="199"/>
  <c r="Z47" i="199"/>
  <c r="Y47" i="199"/>
  <c r="X47" i="199"/>
  <c r="W47" i="199"/>
  <c r="V47" i="199"/>
  <c r="U47" i="199"/>
  <c r="T47" i="199"/>
  <c r="S47" i="199"/>
  <c r="Q47" i="199"/>
  <c r="P47" i="199"/>
  <c r="O47" i="199"/>
  <c r="N47" i="199"/>
  <c r="M47" i="199"/>
  <c r="L47" i="199"/>
  <c r="K47" i="199"/>
  <c r="J47" i="199"/>
  <c r="I47" i="199"/>
  <c r="H47" i="199"/>
  <c r="G47" i="199"/>
  <c r="BF46" i="199"/>
  <c r="BE46" i="199"/>
  <c r="BD46" i="199"/>
  <c r="BC46" i="199"/>
  <c r="BB46" i="199"/>
  <c r="BA46" i="199"/>
  <c r="AZ46" i="199"/>
  <c r="AY46" i="199"/>
  <c r="AX46" i="199"/>
  <c r="AW46" i="199"/>
  <c r="AV46" i="199"/>
  <c r="AU46" i="199"/>
  <c r="AT46" i="199"/>
  <c r="AR46" i="199"/>
  <c r="AQ46" i="199"/>
  <c r="AP46" i="199"/>
  <c r="AO46" i="199"/>
  <c r="AN46" i="199"/>
  <c r="AM46" i="199"/>
  <c r="AL46" i="199"/>
  <c r="AK46" i="199"/>
  <c r="AJ46" i="199"/>
  <c r="AI46" i="199"/>
  <c r="AH46" i="199"/>
  <c r="AG46" i="199"/>
  <c r="AF46" i="199"/>
  <c r="AE46" i="199"/>
  <c r="AD46" i="199"/>
  <c r="AC46" i="199"/>
  <c r="AB46" i="199"/>
  <c r="Z46" i="199"/>
  <c r="Y46" i="199"/>
  <c r="X46" i="199"/>
  <c r="W46" i="199"/>
  <c r="V46" i="199"/>
  <c r="U46" i="199"/>
  <c r="T46" i="199"/>
  <c r="S46" i="199"/>
  <c r="Q46" i="199"/>
  <c r="P46" i="199"/>
  <c r="O46" i="199"/>
  <c r="N46" i="199"/>
  <c r="M46" i="199"/>
  <c r="L46" i="199"/>
  <c r="K46" i="199"/>
  <c r="J46" i="199"/>
  <c r="I46" i="199"/>
  <c r="H46" i="199"/>
  <c r="G46" i="199"/>
  <c r="BF45" i="199"/>
  <c r="BE45" i="199"/>
  <c r="BD45" i="199"/>
  <c r="BC45" i="199"/>
  <c r="BB45" i="199"/>
  <c r="BA45" i="199"/>
  <c r="AZ45" i="199"/>
  <c r="AY45" i="199"/>
  <c r="AX45" i="199"/>
  <c r="AW45" i="199"/>
  <c r="AV45" i="199"/>
  <c r="AU45" i="199"/>
  <c r="AT45" i="199"/>
  <c r="AS45" i="199"/>
  <c r="AQ45" i="199"/>
  <c r="AP45" i="199"/>
  <c r="AO45" i="199"/>
  <c r="AN45" i="199"/>
  <c r="AM45" i="199"/>
  <c r="AL45" i="199"/>
  <c r="AK45" i="199"/>
  <c r="AJ45" i="199"/>
  <c r="AI45" i="199"/>
  <c r="AH45" i="199"/>
  <c r="AG45" i="199"/>
  <c r="AF45" i="199"/>
  <c r="AE45" i="199"/>
  <c r="AD45" i="199"/>
  <c r="AC45" i="199"/>
  <c r="AB45" i="199"/>
  <c r="Z45" i="199"/>
  <c r="Y45" i="199"/>
  <c r="X45" i="199"/>
  <c r="W45" i="199"/>
  <c r="V45" i="199"/>
  <c r="U45" i="199"/>
  <c r="T45" i="199"/>
  <c r="S45" i="199"/>
  <c r="Q45" i="199"/>
  <c r="P45" i="199"/>
  <c r="O45" i="199"/>
  <c r="N45" i="199"/>
  <c r="M45" i="199"/>
  <c r="L45" i="199"/>
  <c r="K45" i="199"/>
  <c r="J45" i="199"/>
  <c r="I45" i="199"/>
  <c r="H45" i="199"/>
  <c r="G45" i="199"/>
  <c r="BF44" i="199"/>
  <c r="BE44" i="199"/>
  <c r="BD44" i="199"/>
  <c r="BC44" i="199"/>
  <c r="BB44" i="199"/>
  <c r="BA44" i="199"/>
  <c r="AZ44" i="199"/>
  <c r="AY44" i="199"/>
  <c r="AX44" i="199"/>
  <c r="AW44" i="199"/>
  <c r="AV44" i="199"/>
  <c r="AU44" i="199"/>
  <c r="AT44" i="199"/>
  <c r="AS44" i="199"/>
  <c r="AR44" i="199"/>
  <c r="AP44" i="199"/>
  <c r="AO44" i="199"/>
  <c r="AN44" i="199"/>
  <c r="AM44" i="199"/>
  <c r="AL44" i="199"/>
  <c r="AK44" i="199"/>
  <c r="AJ44" i="199"/>
  <c r="AI44" i="199"/>
  <c r="AH44" i="199"/>
  <c r="AG44" i="199"/>
  <c r="AF44" i="199"/>
  <c r="AE44" i="199"/>
  <c r="AD44" i="199"/>
  <c r="AC44" i="199"/>
  <c r="AB44" i="199"/>
  <c r="Z44" i="199"/>
  <c r="Y44" i="199"/>
  <c r="X44" i="199"/>
  <c r="W44" i="199"/>
  <c r="V44" i="199"/>
  <c r="U44" i="199"/>
  <c r="T44" i="199"/>
  <c r="S44" i="199"/>
  <c r="Q44" i="199"/>
  <c r="P44" i="199"/>
  <c r="O44" i="199"/>
  <c r="N44" i="199"/>
  <c r="M44" i="199"/>
  <c r="L44" i="199"/>
  <c r="K44" i="199"/>
  <c r="J44" i="199"/>
  <c r="I44" i="199"/>
  <c r="H44" i="199"/>
  <c r="G44" i="199"/>
  <c r="BF43" i="199"/>
  <c r="BE43" i="199"/>
  <c r="BD43" i="199"/>
  <c r="BC43" i="199"/>
  <c r="BB43" i="199"/>
  <c r="BA43" i="199"/>
  <c r="AZ43" i="199"/>
  <c r="AY43" i="199"/>
  <c r="AX43" i="199"/>
  <c r="AW43" i="199"/>
  <c r="AV43" i="199"/>
  <c r="AU43" i="199"/>
  <c r="AT43" i="199"/>
  <c r="AS43" i="199"/>
  <c r="AR43" i="199"/>
  <c r="AQ43" i="199"/>
  <c r="AO43" i="199"/>
  <c r="AN43" i="199"/>
  <c r="AM43" i="199"/>
  <c r="AL43" i="199"/>
  <c r="AK43" i="199"/>
  <c r="AJ43" i="199"/>
  <c r="AI43" i="199"/>
  <c r="AH43" i="199"/>
  <c r="AG43" i="199"/>
  <c r="AF43" i="199"/>
  <c r="AE43" i="199"/>
  <c r="AD43" i="199"/>
  <c r="AC43" i="199"/>
  <c r="AB43" i="199"/>
  <c r="Z43" i="199"/>
  <c r="Y43" i="199"/>
  <c r="X43" i="199"/>
  <c r="W43" i="199"/>
  <c r="V43" i="199"/>
  <c r="U43" i="199"/>
  <c r="T43" i="199"/>
  <c r="S43" i="199"/>
  <c r="Q43" i="199"/>
  <c r="P43" i="199"/>
  <c r="O43" i="199"/>
  <c r="N43" i="199"/>
  <c r="M43" i="199"/>
  <c r="L43" i="199"/>
  <c r="K43" i="199"/>
  <c r="J43" i="199"/>
  <c r="I43" i="199"/>
  <c r="H43" i="199"/>
  <c r="G43" i="199"/>
  <c r="BF42" i="199"/>
  <c r="BE42" i="199"/>
  <c r="BD42" i="199"/>
  <c r="BC42" i="199"/>
  <c r="BB42" i="199"/>
  <c r="BA42" i="199"/>
  <c r="AZ42" i="199"/>
  <c r="AY42" i="199"/>
  <c r="AX42" i="199"/>
  <c r="AW42" i="199"/>
  <c r="AV42" i="199"/>
  <c r="AU42" i="199"/>
  <c r="AT42" i="199"/>
  <c r="AS42" i="199"/>
  <c r="AR42" i="199"/>
  <c r="AQ42" i="199"/>
  <c r="AP42" i="199"/>
  <c r="AN42" i="199"/>
  <c r="AM42" i="199"/>
  <c r="AL42" i="199"/>
  <c r="AK42" i="199"/>
  <c r="AJ42" i="199"/>
  <c r="AI42" i="199"/>
  <c r="AH42" i="199"/>
  <c r="AG42" i="199"/>
  <c r="AF42" i="199"/>
  <c r="AE42" i="199"/>
  <c r="AD42" i="199"/>
  <c r="AC42" i="199"/>
  <c r="AB42" i="199"/>
  <c r="Z42" i="199"/>
  <c r="Y42" i="199"/>
  <c r="X42" i="199"/>
  <c r="W42" i="199"/>
  <c r="V42" i="199"/>
  <c r="U42" i="199"/>
  <c r="T42" i="199"/>
  <c r="S42" i="199"/>
  <c r="Q42" i="199"/>
  <c r="P42" i="199"/>
  <c r="O42" i="199"/>
  <c r="N42" i="199"/>
  <c r="M42" i="199"/>
  <c r="L42" i="199"/>
  <c r="K42" i="199"/>
  <c r="J42" i="199"/>
  <c r="I42" i="199"/>
  <c r="H42" i="199"/>
  <c r="G42" i="199"/>
  <c r="BF41" i="199"/>
  <c r="BE41" i="199"/>
  <c r="BD41" i="199"/>
  <c r="BC41" i="199"/>
  <c r="BB41" i="199"/>
  <c r="BA41" i="199"/>
  <c r="AZ41" i="199"/>
  <c r="AY41" i="199"/>
  <c r="AX41" i="199"/>
  <c r="AW41" i="199"/>
  <c r="AV41" i="199"/>
  <c r="AU41" i="199"/>
  <c r="AT41" i="199"/>
  <c r="AS41" i="199"/>
  <c r="AR41" i="199"/>
  <c r="AQ41" i="199"/>
  <c r="AP41" i="199"/>
  <c r="AO41" i="199"/>
  <c r="AM41" i="199"/>
  <c r="AL41" i="199"/>
  <c r="AK41" i="199"/>
  <c r="AJ41" i="199"/>
  <c r="AI41" i="199"/>
  <c r="AH41" i="199"/>
  <c r="AG41" i="199"/>
  <c r="AF41" i="199"/>
  <c r="AE41" i="199"/>
  <c r="AD41" i="199"/>
  <c r="AC41" i="199"/>
  <c r="AB41" i="199"/>
  <c r="Z41" i="199"/>
  <c r="Y41" i="199"/>
  <c r="X41" i="199"/>
  <c r="W41" i="199"/>
  <c r="V41" i="199"/>
  <c r="U41" i="199"/>
  <c r="T41" i="199"/>
  <c r="S41" i="199"/>
  <c r="Q41" i="199"/>
  <c r="P41" i="199"/>
  <c r="O41" i="199"/>
  <c r="N41" i="199"/>
  <c r="M41" i="199"/>
  <c r="L41" i="199"/>
  <c r="K41" i="199"/>
  <c r="J41" i="199"/>
  <c r="I41" i="199"/>
  <c r="H41" i="199"/>
  <c r="G41" i="199"/>
  <c r="BF40" i="199"/>
  <c r="BE40" i="199"/>
  <c r="BD40" i="199"/>
  <c r="BC40" i="199"/>
  <c r="BB40" i="199"/>
  <c r="BA40" i="199"/>
  <c r="AZ40" i="199"/>
  <c r="AY40" i="199"/>
  <c r="AX40" i="199"/>
  <c r="AW40" i="199"/>
  <c r="AV40" i="199"/>
  <c r="AU40" i="199"/>
  <c r="AT40" i="199"/>
  <c r="AS40" i="199"/>
  <c r="AR40" i="199"/>
  <c r="AQ40" i="199"/>
  <c r="AP40" i="199"/>
  <c r="AO40" i="199"/>
  <c r="AN40" i="199"/>
  <c r="AL40" i="199"/>
  <c r="AK40" i="199"/>
  <c r="AJ40" i="199"/>
  <c r="AI40" i="199"/>
  <c r="AH40" i="199"/>
  <c r="AG40" i="199"/>
  <c r="AF40" i="199"/>
  <c r="AE40" i="199"/>
  <c r="AD40" i="199"/>
  <c r="AC40" i="199"/>
  <c r="AB40" i="199"/>
  <c r="Z40" i="199"/>
  <c r="Y40" i="199"/>
  <c r="X40" i="199"/>
  <c r="W40" i="199"/>
  <c r="V40" i="199"/>
  <c r="U40" i="199"/>
  <c r="T40" i="199"/>
  <c r="S40" i="199"/>
  <c r="Q40" i="199"/>
  <c r="P40" i="199"/>
  <c r="O40" i="199"/>
  <c r="N40" i="199"/>
  <c r="M40" i="199"/>
  <c r="L40" i="199"/>
  <c r="K40" i="199"/>
  <c r="J40" i="199"/>
  <c r="I40" i="199"/>
  <c r="H40" i="199"/>
  <c r="G40" i="199"/>
  <c r="BF39" i="199"/>
  <c r="BE39" i="199"/>
  <c r="BD39" i="199"/>
  <c r="BC39" i="199"/>
  <c r="BB39" i="199"/>
  <c r="BA39" i="199"/>
  <c r="AZ39" i="199"/>
  <c r="AY39" i="199"/>
  <c r="AX39" i="199"/>
  <c r="AW39" i="199"/>
  <c r="AV39" i="199"/>
  <c r="AU39" i="199"/>
  <c r="AT39" i="199"/>
  <c r="AS39" i="199"/>
  <c r="AR39" i="199"/>
  <c r="AQ39" i="199"/>
  <c r="AP39" i="199"/>
  <c r="AO39" i="199"/>
  <c r="AN39" i="199"/>
  <c r="AM39" i="199"/>
  <c r="AK39" i="199"/>
  <c r="AJ39" i="199"/>
  <c r="AI39" i="199"/>
  <c r="AH39" i="199"/>
  <c r="AG39" i="199"/>
  <c r="AF39" i="199"/>
  <c r="AE39" i="199"/>
  <c r="AD39" i="199"/>
  <c r="AC39" i="199"/>
  <c r="AB39" i="199"/>
  <c r="Z39" i="199"/>
  <c r="Y39" i="199"/>
  <c r="X39" i="199"/>
  <c r="W39" i="199"/>
  <c r="V39" i="199"/>
  <c r="U39" i="199"/>
  <c r="T39" i="199"/>
  <c r="S39" i="199"/>
  <c r="Q39" i="199"/>
  <c r="P39" i="199"/>
  <c r="O39" i="199"/>
  <c r="N39" i="199"/>
  <c r="M39" i="199"/>
  <c r="L39" i="199"/>
  <c r="K39" i="199"/>
  <c r="J39" i="199"/>
  <c r="I39" i="199"/>
  <c r="H39" i="199"/>
  <c r="G39" i="199"/>
  <c r="BF38" i="199"/>
  <c r="BE38" i="199"/>
  <c r="BD38" i="199"/>
  <c r="BC38" i="199"/>
  <c r="BB38" i="199"/>
  <c r="BA38" i="199"/>
  <c r="AZ38" i="199"/>
  <c r="AY38" i="199"/>
  <c r="AX38" i="199"/>
  <c r="AW38" i="199"/>
  <c r="AV38" i="199"/>
  <c r="AU38" i="199"/>
  <c r="AT38" i="199"/>
  <c r="AS38" i="199"/>
  <c r="AR38" i="199"/>
  <c r="AQ38" i="199"/>
  <c r="AP38" i="199"/>
  <c r="AO38" i="199"/>
  <c r="AN38" i="199"/>
  <c r="AM38" i="199"/>
  <c r="AL38" i="199"/>
  <c r="AJ38" i="199"/>
  <c r="AI38" i="199"/>
  <c r="AH38" i="199"/>
  <c r="AG38" i="199"/>
  <c r="AF38" i="199"/>
  <c r="AE38" i="199"/>
  <c r="AD38" i="199"/>
  <c r="AC38" i="199"/>
  <c r="AB38" i="199"/>
  <c r="Z38" i="199"/>
  <c r="Y38" i="199"/>
  <c r="X38" i="199"/>
  <c r="W38" i="199"/>
  <c r="V38" i="199"/>
  <c r="U38" i="199"/>
  <c r="T38" i="199"/>
  <c r="S38" i="199"/>
  <c r="Q38" i="199"/>
  <c r="P38" i="199"/>
  <c r="O38" i="199"/>
  <c r="N38" i="199"/>
  <c r="M38" i="199"/>
  <c r="L38" i="199"/>
  <c r="K38" i="199"/>
  <c r="J38" i="199"/>
  <c r="I38" i="199"/>
  <c r="H38" i="199"/>
  <c r="G38" i="199"/>
  <c r="BF37" i="199"/>
  <c r="BE37" i="199"/>
  <c r="BD37" i="199"/>
  <c r="BC37" i="199"/>
  <c r="BB37" i="199"/>
  <c r="BA37" i="199"/>
  <c r="AZ37" i="199"/>
  <c r="AY37" i="199"/>
  <c r="AX37" i="199"/>
  <c r="AW37" i="199"/>
  <c r="AV37" i="199"/>
  <c r="AU37" i="199"/>
  <c r="AT37" i="199"/>
  <c r="AS37" i="199"/>
  <c r="AR37" i="199"/>
  <c r="AQ37" i="199"/>
  <c r="AP37" i="199"/>
  <c r="AO37" i="199"/>
  <c r="AN37" i="199"/>
  <c r="AM37" i="199"/>
  <c r="AL37" i="199"/>
  <c r="AK37" i="199"/>
  <c r="AI37" i="199"/>
  <c r="AH37" i="199"/>
  <c r="AG37" i="199"/>
  <c r="AF37" i="199"/>
  <c r="AE37" i="199"/>
  <c r="AD37" i="199"/>
  <c r="AC37" i="199"/>
  <c r="AB37" i="199"/>
  <c r="Z37" i="199"/>
  <c r="Y37" i="199"/>
  <c r="X37" i="199"/>
  <c r="W37" i="199"/>
  <c r="V37" i="199"/>
  <c r="U37" i="199"/>
  <c r="T37" i="199"/>
  <c r="S37" i="199"/>
  <c r="Q37" i="199"/>
  <c r="P37" i="199"/>
  <c r="O37" i="199"/>
  <c r="N37" i="199"/>
  <c r="M37" i="199"/>
  <c r="L37" i="199"/>
  <c r="K37" i="199"/>
  <c r="J37" i="199"/>
  <c r="I37" i="199"/>
  <c r="H37" i="199"/>
  <c r="G37" i="199"/>
  <c r="BF36" i="199"/>
  <c r="BE36" i="199"/>
  <c r="BD36" i="199"/>
  <c r="BC36" i="199"/>
  <c r="BB36" i="199"/>
  <c r="BA36" i="199"/>
  <c r="AZ36" i="199"/>
  <c r="AY36" i="199"/>
  <c r="AX36" i="199"/>
  <c r="AW36" i="199"/>
  <c r="AV36" i="199"/>
  <c r="AU36" i="199"/>
  <c r="AT36" i="199"/>
  <c r="AS36" i="199"/>
  <c r="AR36" i="199"/>
  <c r="AQ36" i="199"/>
  <c r="AP36" i="199"/>
  <c r="AO36" i="199"/>
  <c r="AN36" i="199"/>
  <c r="AM36" i="199"/>
  <c r="AL36" i="199"/>
  <c r="AK36" i="199"/>
  <c r="AJ36" i="199"/>
  <c r="AH36" i="199"/>
  <c r="AG36" i="199"/>
  <c r="AF36" i="199"/>
  <c r="AE36" i="199"/>
  <c r="AD36" i="199"/>
  <c r="AC36" i="199"/>
  <c r="AB36" i="199"/>
  <c r="Z36" i="199"/>
  <c r="Y36" i="199"/>
  <c r="X36" i="199"/>
  <c r="W36" i="199"/>
  <c r="V36" i="199"/>
  <c r="U36" i="199"/>
  <c r="T36" i="199"/>
  <c r="S36" i="199"/>
  <c r="Q36" i="199"/>
  <c r="P36" i="199"/>
  <c r="O36" i="199"/>
  <c r="N36" i="199"/>
  <c r="M36" i="199"/>
  <c r="L36" i="199"/>
  <c r="K36" i="199"/>
  <c r="J36" i="199"/>
  <c r="I36" i="199"/>
  <c r="H36" i="199"/>
  <c r="G36" i="199"/>
  <c r="BF35" i="199"/>
  <c r="BE35" i="199"/>
  <c r="BD35" i="199"/>
  <c r="BC35" i="199"/>
  <c r="BB35" i="199"/>
  <c r="BA35" i="199"/>
  <c r="AZ35" i="199"/>
  <c r="AY35" i="199"/>
  <c r="AX35" i="199"/>
  <c r="AW35" i="199"/>
  <c r="AV35" i="199"/>
  <c r="AU35" i="199"/>
  <c r="AT35" i="199"/>
  <c r="AS35" i="199"/>
  <c r="AR35" i="199"/>
  <c r="AQ35" i="199"/>
  <c r="AP35" i="199"/>
  <c r="AO35" i="199"/>
  <c r="AN35" i="199"/>
  <c r="AM35" i="199"/>
  <c r="AL35" i="199"/>
  <c r="AK35" i="199"/>
  <c r="AJ35" i="199"/>
  <c r="AI35" i="199"/>
  <c r="AG35" i="199"/>
  <c r="AF35" i="199"/>
  <c r="AE35" i="199"/>
  <c r="AD35" i="199"/>
  <c r="AC35" i="199"/>
  <c r="AB35" i="199"/>
  <c r="Z35" i="199"/>
  <c r="Y35" i="199"/>
  <c r="X35" i="199"/>
  <c r="W35" i="199"/>
  <c r="V35" i="199"/>
  <c r="U35" i="199"/>
  <c r="T35" i="199"/>
  <c r="S35" i="199"/>
  <c r="Q35" i="199"/>
  <c r="P35" i="199"/>
  <c r="O35" i="199"/>
  <c r="N35" i="199"/>
  <c r="M35" i="199"/>
  <c r="L35" i="199"/>
  <c r="K35" i="199"/>
  <c r="J35" i="199"/>
  <c r="I35" i="199"/>
  <c r="H35" i="199"/>
  <c r="G35" i="199"/>
  <c r="BF34" i="199"/>
  <c r="BE34" i="199"/>
  <c r="BD34" i="199"/>
  <c r="BC34" i="199"/>
  <c r="BB34" i="199"/>
  <c r="BA34" i="199"/>
  <c r="AZ34" i="199"/>
  <c r="AY34" i="199"/>
  <c r="AX34" i="199"/>
  <c r="AW34" i="199"/>
  <c r="AV34" i="199"/>
  <c r="AU34" i="199"/>
  <c r="AT34" i="199"/>
  <c r="AS34" i="199"/>
  <c r="AR34" i="199"/>
  <c r="AQ34" i="199"/>
  <c r="AP34" i="199"/>
  <c r="AO34" i="199"/>
  <c r="AN34" i="199"/>
  <c r="AM34" i="199"/>
  <c r="AL34" i="199"/>
  <c r="AK34" i="199"/>
  <c r="AJ34" i="199"/>
  <c r="AI34" i="199"/>
  <c r="AH34" i="199"/>
  <c r="AF34" i="199"/>
  <c r="AE34" i="199"/>
  <c r="AD34" i="199"/>
  <c r="AC34" i="199"/>
  <c r="AB34" i="199"/>
  <c r="Z34" i="199"/>
  <c r="Y34" i="199"/>
  <c r="X34" i="199"/>
  <c r="W34" i="199"/>
  <c r="V34" i="199"/>
  <c r="U34" i="199"/>
  <c r="T34" i="199"/>
  <c r="S34" i="199"/>
  <c r="Q34" i="199"/>
  <c r="P34" i="199"/>
  <c r="O34" i="199"/>
  <c r="N34" i="199"/>
  <c r="M34" i="199"/>
  <c r="L34" i="199"/>
  <c r="K34" i="199"/>
  <c r="J34" i="199"/>
  <c r="I34" i="199"/>
  <c r="H34" i="199"/>
  <c r="G34" i="199"/>
  <c r="BF33" i="199"/>
  <c r="BE33" i="199"/>
  <c r="BD33" i="199"/>
  <c r="BC33" i="199"/>
  <c r="BB33" i="199"/>
  <c r="BA33" i="199"/>
  <c r="AZ33" i="199"/>
  <c r="AY33" i="199"/>
  <c r="AX33" i="199"/>
  <c r="AW33" i="199"/>
  <c r="AV33" i="199"/>
  <c r="AU33" i="199"/>
  <c r="AT33" i="199"/>
  <c r="AS33" i="199"/>
  <c r="AR33" i="199"/>
  <c r="AQ33" i="199"/>
  <c r="AP33" i="199"/>
  <c r="AO33" i="199"/>
  <c r="AN33" i="199"/>
  <c r="AM33" i="199"/>
  <c r="AL33" i="199"/>
  <c r="AK33" i="199"/>
  <c r="AJ33" i="199"/>
  <c r="AI33" i="199"/>
  <c r="AH33" i="199"/>
  <c r="AG33" i="199"/>
  <c r="AE33" i="199"/>
  <c r="AD33" i="199"/>
  <c r="AC33" i="199"/>
  <c r="AB33" i="199"/>
  <c r="Z33" i="199"/>
  <c r="Y33" i="199"/>
  <c r="X33" i="199"/>
  <c r="W33" i="199"/>
  <c r="V33" i="199"/>
  <c r="U33" i="199"/>
  <c r="T33" i="199"/>
  <c r="S33" i="199"/>
  <c r="Q33" i="199"/>
  <c r="P33" i="199"/>
  <c r="O33" i="199"/>
  <c r="N33" i="199"/>
  <c r="M33" i="199"/>
  <c r="L33" i="199"/>
  <c r="K33" i="199"/>
  <c r="J33" i="199"/>
  <c r="I33" i="199"/>
  <c r="H33" i="199"/>
  <c r="G33" i="199"/>
  <c r="BF32" i="199"/>
  <c r="BE32" i="199"/>
  <c r="BD32" i="199"/>
  <c r="BC32" i="199"/>
  <c r="BB32" i="199"/>
  <c r="BA32" i="199"/>
  <c r="AZ32" i="199"/>
  <c r="AY32" i="199"/>
  <c r="AX32" i="199"/>
  <c r="AW32" i="199"/>
  <c r="AV32" i="199"/>
  <c r="AU32" i="199"/>
  <c r="AT32" i="199"/>
  <c r="AS32" i="199"/>
  <c r="AR32" i="199"/>
  <c r="AQ32" i="199"/>
  <c r="AP32" i="199"/>
  <c r="AO32" i="199"/>
  <c r="AN32" i="199"/>
  <c r="AM32" i="199"/>
  <c r="AL32" i="199"/>
  <c r="AK32" i="199"/>
  <c r="AJ32" i="199"/>
  <c r="AI32" i="199"/>
  <c r="AH32" i="199"/>
  <c r="AG32" i="199"/>
  <c r="AF32" i="199"/>
  <c r="AD32" i="199"/>
  <c r="AC32" i="199"/>
  <c r="AB32" i="199"/>
  <c r="Z32" i="199"/>
  <c r="Y32" i="199"/>
  <c r="X32" i="199"/>
  <c r="W32" i="199"/>
  <c r="V32" i="199"/>
  <c r="U32" i="199"/>
  <c r="T32" i="199"/>
  <c r="S32" i="199"/>
  <c r="Q32" i="199"/>
  <c r="P32" i="199"/>
  <c r="O32" i="199"/>
  <c r="N32" i="199"/>
  <c r="M32" i="199"/>
  <c r="L32" i="199"/>
  <c r="K32" i="199"/>
  <c r="J32" i="199"/>
  <c r="I32" i="199"/>
  <c r="H32" i="199"/>
  <c r="G32" i="199"/>
  <c r="BF31" i="199"/>
  <c r="BE31" i="199"/>
  <c r="BD31" i="199"/>
  <c r="BC31" i="199"/>
  <c r="BB31" i="199"/>
  <c r="BA31" i="199"/>
  <c r="AZ31" i="199"/>
  <c r="AY31" i="199"/>
  <c r="AX31" i="199"/>
  <c r="AW31" i="199"/>
  <c r="AV31" i="199"/>
  <c r="AU31" i="199"/>
  <c r="AT31" i="199"/>
  <c r="AS31" i="199"/>
  <c r="AR31" i="199"/>
  <c r="AQ31" i="199"/>
  <c r="AP31" i="199"/>
  <c r="AO31" i="199"/>
  <c r="AN31" i="199"/>
  <c r="AM31" i="199"/>
  <c r="AL31" i="199"/>
  <c r="AK31" i="199"/>
  <c r="AJ31" i="199"/>
  <c r="AI31" i="199"/>
  <c r="AH31" i="199"/>
  <c r="AG31" i="199"/>
  <c r="AF31" i="199"/>
  <c r="AE31" i="199"/>
  <c r="AC31" i="199"/>
  <c r="AB31" i="199"/>
  <c r="Z31" i="199"/>
  <c r="Y31" i="199"/>
  <c r="X31" i="199"/>
  <c r="W31" i="199"/>
  <c r="V31" i="199"/>
  <c r="U31" i="199"/>
  <c r="T31" i="199"/>
  <c r="S31" i="199"/>
  <c r="Q31" i="199"/>
  <c r="P31" i="199"/>
  <c r="O31" i="199"/>
  <c r="N31" i="199"/>
  <c r="M31" i="199"/>
  <c r="L31" i="199"/>
  <c r="K31" i="199"/>
  <c r="J31" i="199"/>
  <c r="I31" i="199"/>
  <c r="H31" i="199"/>
  <c r="G31" i="199"/>
  <c r="BF30" i="199"/>
  <c r="BE30" i="199"/>
  <c r="BD30" i="199"/>
  <c r="BC30" i="199"/>
  <c r="BB30" i="199"/>
  <c r="BA30" i="199"/>
  <c r="AZ30" i="199"/>
  <c r="AY30" i="199"/>
  <c r="AX30" i="199"/>
  <c r="AW30" i="199"/>
  <c r="AV30" i="199"/>
  <c r="AU30" i="199"/>
  <c r="AT30" i="199"/>
  <c r="AS30" i="199"/>
  <c r="AR30" i="199"/>
  <c r="AQ30" i="199"/>
  <c r="AP30" i="199"/>
  <c r="AO30" i="199"/>
  <c r="AN30" i="199"/>
  <c r="AM30" i="199"/>
  <c r="AL30" i="199"/>
  <c r="AK30" i="199"/>
  <c r="AJ30" i="199"/>
  <c r="AI30" i="199"/>
  <c r="AH30" i="199"/>
  <c r="AG30" i="199"/>
  <c r="AF30" i="199"/>
  <c r="AE30" i="199"/>
  <c r="AD30" i="199"/>
  <c r="AB30" i="199"/>
  <c r="Z30" i="199"/>
  <c r="Y30" i="199"/>
  <c r="X30" i="199"/>
  <c r="W30" i="199"/>
  <c r="V30" i="199"/>
  <c r="U30" i="199"/>
  <c r="T30" i="199"/>
  <c r="S30" i="199"/>
  <c r="Q30" i="199"/>
  <c r="P30" i="199"/>
  <c r="O30" i="199"/>
  <c r="N30" i="199"/>
  <c r="M30" i="199"/>
  <c r="L30" i="199"/>
  <c r="K30" i="199"/>
  <c r="J30" i="199"/>
  <c r="I30" i="199"/>
  <c r="H30" i="199"/>
  <c r="G30" i="199"/>
  <c r="BF29" i="199"/>
  <c r="BE29" i="199"/>
  <c r="BD29" i="199"/>
  <c r="BC29" i="199"/>
  <c r="BB29" i="199"/>
  <c r="BA29" i="199"/>
  <c r="AZ29" i="199"/>
  <c r="AY29" i="199"/>
  <c r="AX29" i="199"/>
  <c r="AW29" i="199"/>
  <c r="AV29" i="199"/>
  <c r="AU29" i="199"/>
  <c r="AT29" i="199"/>
  <c r="AS29" i="199"/>
  <c r="AR29" i="199"/>
  <c r="AQ29" i="199"/>
  <c r="AP29" i="199"/>
  <c r="AO29" i="199"/>
  <c r="AN29" i="199"/>
  <c r="AM29" i="199"/>
  <c r="AL29" i="199"/>
  <c r="AK29" i="199"/>
  <c r="AJ29" i="199"/>
  <c r="AI29" i="199"/>
  <c r="AH29" i="199"/>
  <c r="AG29" i="199"/>
  <c r="AF29" i="199"/>
  <c r="AE29" i="199"/>
  <c r="AD29" i="199"/>
  <c r="AC29" i="199"/>
  <c r="Z29" i="199"/>
  <c r="Y29" i="199"/>
  <c r="X29" i="199"/>
  <c r="W29" i="199"/>
  <c r="V29" i="199"/>
  <c r="U29" i="199"/>
  <c r="T29" i="199"/>
  <c r="S29" i="199"/>
  <c r="Q29" i="199"/>
  <c r="P29" i="199"/>
  <c r="O29" i="199"/>
  <c r="N29" i="199"/>
  <c r="M29" i="199"/>
  <c r="L29" i="199"/>
  <c r="K29" i="199"/>
  <c r="J29" i="199"/>
  <c r="I29" i="199"/>
  <c r="H29" i="199"/>
  <c r="G29" i="199"/>
  <c r="BF27" i="199"/>
  <c r="BE27" i="199"/>
  <c r="BD27" i="199"/>
  <c r="BC27" i="199"/>
  <c r="BB27" i="199"/>
  <c r="BA27" i="199"/>
  <c r="AZ27" i="199"/>
  <c r="AY27" i="199"/>
  <c r="AX27" i="199"/>
  <c r="AW27" i="199"/>
  <c r="AV27" i="199"/>
  <c r="AU27" i="199"/>
  <c r="AT27" i="199"/>
  <c r="AS27" i="199"/>
  <c r="AR27" i="199"/>
  <c r="AQ27" i="199"/>
  <c r="AP27" i="199"/>
  <c r="AO27" i="199"/>
  <c r="AN27" i="199"/>
  <c r="AM27" i="199"/>
  <c r="AL27" i="199"/>
  <c r="AK27" i="199"/>
  <c r="AJ27" i="199"/>
  <c r="AI27" i="199"/>
  <c r="AH27" i="199"/>
  <c r="AG27" i="199"/>
  <c r="AF27" i="199"/>
  <c r="AE27" i="199"/>
  <c r="AD27" i="199"/>
  <c r="AC27" i="199"/>
  <c r="AB27" i="199"/>
  <c r="Y27" i="199"/>
  <c r="X27" i="199"/>
  <c r="W27" i="199"/>
  <c r="V27" i="199"/>
  <c r="U27" i="199"/>
  <c r="T27" i="199"/>
  <c r="S27" i="199"/>
  <c r="Q27" i="199"/>
  <c r="P27" i="199"/>
  <c r="O27" i="199"/>
  <c r="N27" i="199"/>
  <c r="M27" i="199"/>
  <c r="L27" i="199"/>
  <c r="K27" i="199"/>
  <c r="J27" i="199"/>
  <c r="I27" i="199"/>
  <c r="H27" i="199"/>
  <c r="G27" i="199"/>
  <c r="BF26" i="199"/>
  <c r="BE26" i="199"/>
  <c r="BD26" i="199"/>
  <c r="BC26" i="199"/>
  <c r="BB26" i="199"/>
  <c r="BA26" i="199"/>
  <c r="AZ26" i="199"/>
  <c r="AY26" i="199"/>
  <c r="AX26" i="199"/>
  <c r="AW26" i="199"/>
  <c r="AV26" i="199"/>
  <c r="AU26" i="199"/>
  <c r="AT26" i="199"/>
  <c r="AS26" i="199"/>
  <c r="AR26" i="199"/>
  <c r="AQ26" i="199"/>
  <c r="AP26" i="199"/>
  <c r="AO26" i="199"/>
  <c r="AN26" i="199"/>
  <c r="AM26" i="199"/>
  <c r="AL26" i="199"/>
  <c r="AK26" i="199"/>
  <c r="AJ26" i="199"/>
  <c r="AI26" i="199"/>
  <c r="AH26" i="199"/>
  <c r="AG26" i="199"/>
  <c r="AF26" i="199"/>
  <c r="AE26" i="199"/>
  <c r="AD26" i="199"/>
  <c r="AC26" i="199"/>
  <c r="AB26" i="199"/>
  <c r="Z26" i="199"/>
  <c r="X26" i="199"/>
  <c r="W26" i="199"/>
  <c r="V26" i="199"/>
  <c r="U26" i="199"/>
  <c r="T26" i="199"/>
  <c r="S26" i="199"/>
  <c r="Q26" i="199"/>
  <c r="P26" i="199"/>
  <c r="O26" i="199"/>
  <c r="N26" i="199"/>
  <c r="M26" i="199"/>
  <c r="L26" i="199"/>
  <c r="K26" i="199"/>
  <c r="J26" i="199"/>
  <c r="I26" i="199"/>
  <c r="H26" i="199"/>
  <c r="G26" i="199"/>
  <c r="BF25" i="199"/>
  <c r="BE25" i="199"/>
  <c r="BD25" i="199"/>
  <c r="BC25" i="199"/>
  <c r="BB25" i="199"/>
  <c r="BA25" i="199"/>
  <c r="AZ25" i="199"/>
  <c r="AY25" i="199"/>
  <c r="AX25" i="199"/>
  <c r="AW25" i="199"/>
  <c r="AV25" i="199"/>
  <c r="AU25" i="199"/>
  <c r="AT25" i="199"/>
  <c r="AS25" i="199"/>
  <c r="AR25" i="199"/>
  <c r="AQ25" i="199"/>
  <c r="AP25" i="199"/>
  <c r="AO25" i="199"/>
  <c r="AN25" i="199"/>
  <c r="AM25" i="199"/>
  <c r="AL25" i="199"/>
  <c r="AK25" i="199"/>
  <c r="AJ25" i="199"/>
  <c r="AI25" i="199"/>
  <c r="AH25" i="199"/>
  <c r="AG25" i="199"/>
  <c r="AF25" i="199"/>
  <c r="AE25" i="199"/>
  <c r="AD25" i="199"/>
  <c r="AC25" i="199"/>
  <c r="AB25" i="199"/>
  <c r="Z25" i="199"/>
  <c r="Y25" i="199"/>
  <c r="W25" i="199"/>
  <c r="V25" i="199"/>
  <c r="U25" i="199"/>
  <c r="T25" i="199"/>
  <c r="S25" i="199"/>
  <c r="Q25" i="199"/>
  <c r="P25" i="199"/>
  <c r="O25" i="199"/>
  <c r="N25" i="199"/>
  <c r="M25" i="199"/>
  <c r="L25" i="199"/>
  <c r="K25" i="199"/>
  <c r="J25" i="199"/>
  <c r="I25" i="199"/>
  <c r="H25" i="199"/>
  <c r="G25" i="199"/>
  <c r="BF24" i="199"/>
  <c r="BE24" i="199"/>
  <c r="BD24" i="199"/>
  <c r="BC24" i="199"/>
  <c r="BB24" i="199"/>
  <c r="BA24" i="199"/>
  <c r="AZ24" i="199"/>
  <c r="AY24" i="199"/>
  <c r="AX24" i="199"/>
  <c r="AW24" i="199"/>
  <c r="AV24" i="199"/>
  <c r="AU24" i="199"/>
  <c r="AT24" i="199"/>
  <c r="AS24" i="199"/>
  <c r="AR24" i="199"/>
  <c r="AQ24" i="199"/>
  <c r="AP24" i="199"/>
  <c r="AO24" i="199"/>
  <c r="AN24" i="199"/>
  <c r="AM24" i="199"/>
  <c r="AL24" i="199"/>
  <c r="AK24" i="199"/>
  <c r="AJ24" i="199"/>
  <c r="AI24" i="199"/>
  <c r="AH24" i="199"/>
  <c r="AG24" i="199"/>
  <c r="AF24" i="199"/>
  <c r="AE24" i="199"/>
  <c r="AD24" i="199"/>
  <c r="AC24" i="199"/>
  <c r="AB24" i="199"/>
  <c r="Z24" i="199"/>
  <c r="Y24" i="199"/>
  <c r="X24" i="199"/>
  <c r="V24" i="199"/>
  <c r="U24" i="199"/>
  <c r="T24" i="199"/>
  <c r="S24" i="199"/>
  <c r="Q24" i="199"/>
  <c r="P24" i="199"/>
  <c r="O24" i="199"/>
  <c r="N24" i="199"/>
  <c r="M24" i="199"/>
  <c r="L24" i="199"/>
  <c r="K24" i="199"/>
  <c r="J24" i="199"/>
  <c r="I24" i="199"/>
  <c r="H24" i="199"/>
  <c r="G24" i="199"/>
  <c r="BF23" i="199"/>
  <c r="BE23" i="199"/>
  <c r="BD23" i="199"/>
  <c r="BC23" i="199"/>
  <c r="BB23" i="199"/>
  <c r="BA23" i="199"/>
  <c r="AZ23" i="199"/>
  <c r="AY23" i="199"/>
  <c r="AX23" i="199"/>
  <c r="AW23" i="199"/>
  <c r="AV23" i="199"/>
  <c r="AU23" i="199"/>
  <c r="AT23" i="199"/>
  <c r="AS23" i="199"/>
  <c r="AR23" i="199"/>
  <c r="AQ23" i="199"/>
  <c r="AP23" i="199"/>
  <c r="AO23" i="199"/>
  <c r="AN23" i="199"/>
  <c r="AM23" i="199"/>
  <c r="AL23" i="199"/>
  <c r="AK23" i="199"/>
  <c r="AJ23" i="199"/>
  <c r="AI23" i="199"/>
  <c r="AH23" i="199"/>
  <c r="AG23" i="199"/>
  <c r="AF23" i="199"/>
  <c r="AE23" i="199"/>
  <c r="AD23" i="199"/>
  <c r="AC23" i="199"/>
  <c r="AB23" i="199"/>
  <c r="Z23" i="199"/>
  <c r="Y23" i="199"/>
  <c r="X23" i="199"/>
  <c r="W23" i="199"/>
  <c r="U23" i="199"/>
  <c r="T23" i="199"/>
  <c r="S23" i="199"/>
  <c r="Q23" i="199"/>
  <c r="P23" i="199"/>
  <c r="O23" i="199"/>
  <c r="N23" i="199"/>
  <c r="M23" i="199"/>
  <c r="L23" i="199"/>
  <c r="K23" i="199"/>
  <c r="J23" i="199"/>
  <c r="I23" i="199"/>
  <c r="H23" i="199"/>
  <c r="G23" i="199"/>
  <c r="BF22" i="199"/>
  <c r="BE22" i="199"/>
  <c r="BD22" i="199"/>
  <c r="BC22" i="199"/>
  <c r="BB22" i="199"/>
  <c r="BA22" i="199"/>
  <c r="AZ22" i="199"/>
  <c r="AY22" i="199"/>
  <c r="AX22" i="199"/>
  <c r="AW22" i="199"/>
  <c r="AV22" i="199"/>
  <c r="AU22" i="199"/>
  <c r="AT22" i="199"/>
  <c r="AS22" i="199"/>
  <c r="AR22" i="199"/>
  <c r="AQ22" i="199"/>
  <c r="AP22" i="199"/>
  <c r="AO22" i="199"/>
  <c r="AN22" i="199"/>
  <c r="AM22" i="199"/>
  <c r="AL22" i="199"/>
  <c r="AK22" i="199"/>
  <c r="AJ22" i="199"/>
  <c r="AI22" i="199"/>
  <c r="AH22" i="199"/>
  <c r="AG22" i="199"/>
  <c r="AF22" i="199"/>
  <c r="AE22" i="199"/>
  <c r="AD22" i="199"/>
  <c r="AC22" i="199"/>
  <c r="AB22" i="199"/>
  <c r="Z22" i="199"/>
  <c r="Y22" i="199"/>
  <c r="X22" i="199"/>
  <c r="W22" i="199"/>
  <c r="V22" i="199"/>
  <c r="T22" i="199"/>
  <c r="S22" i="199"/>
  <c r="Q22" i="199"/>
  <c r="P22" i="199"/>
  <c r="O22" i="199"/>
  <c r="N22" i="199"/>
  <c r="M22" i="199"/>
  <c r="L22" i="199"/>
  <c r="K22" i="199"/>
  <c r="J22" i="199"/>
  <c r="I22" i="199"/>
  <c r="H22" i="199"/>
  <c r="G22" i="199"/>
  <c r="BF21" i="199"/>
  <c r="BE21" i="199"/>
  <c r="BD21" i="199"/>
  <c r="BC21" i="199"/>
  <c r="BB21" i="199"/>
  <c r="BA21" i="199"/>
  <c r="AZ21" i="199"/>
  <c r="AY21" i="199"/>
  <c r="AX21" i="199"/>
  <c r="AW21" i="199"/>
  <c r="AV21" i="199"/>
  <c r="AU21" i="199"/>
  <c r="AT21" i="199"/>
  <c r="AS21" i="199"/>
  <c r="AR21" i="199"/>
  <c r="AQ21" i="199"/>
  <c r="AP21" i="199"/>
  <c r="AO21" i="199"/>
  <c r="AN21" i="199"/>
  <c r="AM21" i="199"/>
  <c r="AL21" i="199"/>
  <c r="AK21" i="199"/>
  <c r="AJ21" i="199"/>
  <c r="AI21" i="199"/>
  <c r="AH21" i="199"/>
  <c r="AG21" i="199"/>
  <c r="AF21" i="199"/>
  <c r="AE21" i="199"/>
  <c r="AD21" i="199"/>
  <c r="AC21" i="199"/>
  <c r="AB21" i="199"/>
  <c r="Z21" i="199"/>
  <c r="Y21" i="199"/>
  <c r="X21" i="199"/>
  <c r="W21" i="199"/>
  <c r="V21" i="199"/>
  <c r="U21" i="199"/>
  <c r="S21" i="199"/>
  <c r="Q21" i="199"/>
  <c r="P21" i="199"/>
  <c r="O21" i="199"/>
  <c r="N21" i="199"/>
  <c r="M21" i="199"/>
  <c r="L21" i="199"/>
  <c r="K21" i="199"/>
  <c r="J21" i="199"/>
  <c r="I21" i="199"/>
  <c r="H21" i="199"/>
  <c r="G21" i="199"/>
  <c r="BF20" i="199"/>
  <c r="BE20" i="199"/>
  <c r="BD20" i="199"/>
  <c r="BC20" i="199"/>
  <c r="BB20" i="199"/>
  <c r="BA20" i="199"/>
  <c r="AZ20" i="199"/>
  <c r="AY20" i="199"/>
  <c r="AX20" i="199"/>
  <c r="AW20" i="199"/>
  <c r="AV20" i="199"/>
  <c r="AU20" i="199"/>
  <c r="AT20" i="199"/>
  <c r="AS20" i="199"/>
  <c r="AR20" i="199"/>
  <c r="AQ20" i="199"/>
  <c r="AP20" i="199"/>
  <c r="AO20" i="199"/>
  <c r="AN20" i="199"/>
  <c r="AM20" i="199"/>
  <c r="AL20" i="199"/>
  <c r="AK20" i="199"/>
  <c r="AJ20" i="199"/>
  <c r="AI20" i="199"/>
  <c r="AH20" i="199"/>
  <c r="AG20" i="199"/>
  <c r="AF20" i="199"/>
  <c r="AE20" i="199"/>
  <c r="AD20" i="199"/>
  <c r="AC20" i="199"/>
  <c r="AB20" i="199"/>
  <c r="Z20" i="199"/>
  <c r="Y20" i="199"/>
  <c r="X20" i="199"/>
  <c r="W20" i="199"/>
  <c r="V20" i="199"/>
  <c r="U20" i="199"/>
  <c r="T20" i="199"/>
  <c r="Q20" i="199"/>
  <c r="P20" i="199"/>
  <c r="O20" i="199"/>
  <c r="N20" i="199"/>
  <c r="M20" i="199"/>
  <c r="L20" i="199"/>
  <c r="K20" i="199"/>
  <c r="J20" i="199"/>
  <c r="I20" i="199"/>
  <c r="H20" i="199"/>
  <c r="G20" i="199"/>
  <c r="BF18" i="199"/>
  <c r="BE18" i="199"/>
  <c r="BD18" i="199"/>
  <c r="BC18" i="199"/>
  <c r="BB18" i="199"/>
  <c r="BA18" i="199"/>
  <c r="AZ18" i="199"/>
  <c r="AY18" i="199"/>
  <c r="AX18" i="199"/>
  <c r="AW18" i="199"/>
  <c r="AV18" i="199"/>
  <c r="AU18" i="199"/>
  <c r="AT18" i="199"/>
  <c r="AS18" i="199"/>
  <c r="AR18" i="199"/>
  <c r="AQ18" i="199"/>
  <c r="AP18" i="199"/>
  <c r="AO18" i="199"/>
  <c r="AN18" i="199"/>
  <c r="AM18" i="199"/>
  <c r="AL18" i="199"/>
  <c r="AK18" i="199"/>
  <c r="AJ18" i="199"/>
  <c r="AI18" i="199"/>
  <c r="AH18" i="199"/>
  <c r="AG18" i="199"/>
  <c r="AF18" i="199"/>
  <c r="AE18" i="199"/>
  <c r="AD18" i="199"/>
  <c r="AC18" i="199"/>
  <c r="AB18" i="199"/>
  <c r="Z18" i="199"/>
  <c r="Y18" i="199"/>
  <c r="X18" i="199"/>
  <c r="W18" i="199"/>
  <c r="V18" i="199"/>
  <c r="U18" i="199"/>
  <c r="T18" i="199"/>
  <c r="S18" i="199"/>
  <c r="P18" i="199"/>
  <c r="O18" i="199"/>
  <c r="N18" i="199"/>
  <c r="M18" i="199"/>
  <c r="L18" i="199"/>
  <c r="K18" i="199"/>
  <c r="J18" i="199"/>
  <c r="I18" i="199"/>
  <c r="H18" i="199"/>
  <c r="G18" i="199"/>
  <c r="BF17" i="199"/>
  <c r="BE17" i="199"/>
  <c r="BD17" i="199"/>
  <c r="BC17" i="199"/>
  <c r="BB17" i="199"/>
  <c r="BA17" i="199"/>
  <c r="AZ17" i="199"/>
  <c r="AY17" i="199"/>
  <c r="AX17" i="199"/>
  <c r="AW17" i="199"/>
  <c r="AV17" i="199"/>
  <c r="AU17" i="199"/>
  <c r="AT17" i="199"/>
  <c r="AS17" i="199"/>
  <c r="AR17" i="199"/>
  <c r="AQ17" i="199"/>
  <c r="AP17" i="199"/>
  <c r="AO17" i="199"/>
  <c r="AN17" i="199"/>
  <c r="AM17" i="199"/>
  <c r="AL17" i="199"/>
  <c r="AK17" i="199"/>
  <c r="AJ17" i="199"/>
  <c r="AI17" i="199"/>
  <c r="AH17" i="199"/>
  <c r="AG17" i="199"/>
  <c r="AF17" i="199"/>
  <c r="AE17" i="199"/>
  <c r="AD17" i="199"/>
  <c r="AC17" i="199"/>
  <c r="AB17" i="199"/>
  <c r="Z17" i="199"/>
  <c r="Y17" i="199"/>
  <c r="X17" i="199"/>
  <c r="W17" i="199"/>
  <c r="V17" i="199"/>
  <c r="U17" i="199"/>
  <c r="T17" i="199"/>
  <c r="S17" i="199"/>
  <c r="Q17" i="199"/>
  <c r="O17" i="199"/>
  <c r="N17" i="199"/>
  <c r="M17" i="199"/>
  <c r="L17" i="199"/>
  <c r="K17" i="199"/>
  <c r="J17" i="199"/>
  <c r="I17" i="199"/>
  <c r="H17" i="199"/>
  <c r="G17" i="199"/>
  <c r="BF16" i="199"/>
  <c r="BE16" i="199"/>
  <c r="BD16" i="199"/>
  <c r="BC16" i="199"/>
  <c r="BB16" i="199"/>
  <c r="BA16" i="199"/>
  <c r="AZ16" i="199"/>
  <c r="AY16" i="199"/>
  <c r="AX16" i="199"/>
  <c r="AW16" i="199"/>
  <c r="AV16" i="199"/>
  <c r="AU16" i="199"/>
  <c r="AT16" i="199"/>
  <c r="AS16" i="199"/>
  <c r="AR16" i="199"/>
  <c r="AQ16" i="199"/>
  <c r="AP16" i="199"/>
  <c r="AO16" i="199"/>
  <c r="AN16" i="199"/>
  <c r="AM16" i="199"/>
  <c r="AL16" i="199"/>
  <c r="AK16" i="199"/>
  <c r="AJ16" i="199"/>
  <c r="AI16" i="199"/>
  <c r="AH16" i="199"/>
  <c r="AG16" i="199"/>
  <c r="AF16" i="199"/>
  <c r="AE16" i="199"/>
  <c r="AD16" i="199"/>
  <c r="AC16" i="199"/>
  <c r="AB16" i="199"/>
  <c r="Z16" i="199"/>
  <c r="Y16" i="199"/>
  <c r="X16" i="199"/>
  <c r="W16" i="199"/>
  <c r="V16" i="199"/>
  <c r="U16" i="199"/>
  <c r="T16" i="199"/>
  <c r="S16" i="199"/>
  <c r="Q16" i="199"/>
  <c r="P16" i="199"/>
  <c r="N16" i="199"/>
  <c r="M16" i="199"/>
  <c r="L16" i="199"/>
  <c r="K16" i="199"/>
  <c r="J16" i="199"/>
  <c r="I16" i="199"/>
  <c r="H16" i="199"/>
  <c r="G16" i="199"/>
  <c r="BF15" i="199"/>
  <c r="BE15" i="199"/>
  <c r="BD15" i="199"/>
  <c r="BC15" i="199"/>
  <c r="BB15" i="199"/>
  <c r="BA15" i="199"/>
  <c r="AZ15" i="199"/>
  <c r="AY15" i="199"/>
  <c r="AX15" i="199"/>
  <c r="AW15" i="199"/>
  <c r="AV15" i="199"/>
  <c r="AU15" i="199"/>
  <c r="AT15" i="199"/>
  <c r="AS15" i="199"/>
  <c r="AR15" i="199"/>
  <c r="AQ15" i="199"/>
  <c r="AP15" i="199"/>
  <c r="AO15" i="199"/>
  <c r="AN15" i="199"/>
  <c r="AM15" i="199"/>
  <c r="AL15" i="199"/>
  <c r="AK15" i="199"/>
  <c r="AJ15" i="199"/>
  <c r="AI15" i="199"/>
  <c r="AH15" i="199"/>
  <c r="AG15" i="199"/>
  <c r="AF15" i="199"/>
  <c r="AE15" i="199"/>
  <c r="AD15" i="199"/>
  <c r="AC15" i="199"/>
  <c r="AB15" i="199"/>
  <c r="Z15" i="199"/>
  <c r="Y15" i="199"/>
  <c r="X15" i="199"/>
  <c r="W15" i="199"/>
  <c r="V15" i="199"/>
  <c r="U15" i="199"/>
  <c r="T15" i="199"/>
  <c r="S15" i="199"/>
  <c r="Q15" i="199"/>
  <c r="P15" i="199"/>
  <c r="O15" i="199"/>
  <c r="M15" i="199"/>
  <c r="L15" i="199"/>
  <c r="K15" i="199"/>
  <c r="J15" i="199"/>
  <c r="I15" i="199"/>
  <c r="H15" i="199"/>
  <c r="G15" i="199"/>
  <c r="BF14" i="199"/>
  <c r="BE14" i="199"/>
  <c r="BD14" i="199"/>
  <c r="BC14" i="199"/>
  <c r="BB14" i="199"/>
  <c r="BA14" i="199"/>
  <c r="AZ14" i="199"/>
  <c r="AY14" i="199"/>
  <c r="AX14" i="199"/>
  <c r="AW14" i="199"/>
  <c r="AV14" i="199"/>
  <c r="AU14" i="199"/>
  <c r="AT14" i="199"/>
  <c r="AS14" i="199"/>
  <c r="AR14" i="199"/>
  <c r="AQ14" i="199"/>
  <c r="AP14" i="199"/>
  <c r="AO14" i="199"/>
  <c r="AN14" i="199"/>
  <c r="AM14" i="199"/>
  <c r="AL14" i="199"/>
  <c r="AK14" i="199"/>
  <c r="AJ14" i="199"/>
  <c r="AI14" i="199"/>
  <c r="AH14" i="199"/>
  <c r="AG14" i="199"/>
  <c r="AF14" i="199"/>
  <c r="AE14" i="199"/>
  <c r="AD14" i="199"/>
  <c r="AC14" i="199"/>
  <c r="AB14" i="199"/>
  <c r="Z14" i="199"/>
  <c r="Y14" i="199"/>
  <c r="X14" i="199"/>
  <c r="W14" i="199"/>
  <c r="V14" i="199"/>
  <c r="U14" i="199"/>
  <c r="T14" i="199"/>
  <c r="S14" i="199"/>
  <c r="Q14" i="199"/>
  <c r="P14" i="199"/>
  <c r="O14" i="199"/>
  <c r="N14" i="199"/>
  <c r="L14" i="199"/>
  <c r="K14" i="199"/>
  <c r="J14" i="199"/>
  <c r="I14" i="199"/>
  <c r="H14" i="199"/>
  <c r="G14" i="199"/>
  <c r="BF13" i="199"/>
  <c r="BE13" i="199"/>
  <c r="BD13" i="199"/>
  <c r="BC13" i="199"/>
  <c r="BB13" i="199"/>
  <c r="BA13" i="199"/>
  <c r="AZ13" i="199"/>
  <c r="AY13" i="199"/>
  <c r="AX13" i="199"/>
  <c r="AW13" i="199"/>
  <c r="AV13" i="199"/>
  <c r="AU13" i="199"/>
  <c r="AT13" i="199"/>
  <c r="AS13" i="199"/>
  <c r="AR13" i="199"/>
  <c r="AQ13" i="199"/>
  <c r="AP13" i="199"/>
  <c r="AO13" i="199"/>
  <c r="AN13" i="199"/>
  <c r="AM13" i="199"/>
  <c r="AL13" i="199"/>
  <c r="AK13" i="199"/>
  <c r="AJ13" i="199"/>
  <c r="AI13" i="199"/>
  <c r="AH13" i="199"/>
  <c r="AG13" i="199"/>
  <c r="AF13" i="199"/>
  <c r="AE13" i="199"/>
  <c r="AD13" i="199"/>
  <c r="AC13" i="199"/>
  <c r="AB13" i="199"/>
  <c r="Z13" i="199"/>
  <c r="Y13" i="199"/>
  <c r="X13" i="199"/>
  <c r="W13" i="199"/>
  <c r="V13" i="199"/>
  <c r="U13" i="199"/>
  <c r="T13" i="199"/>
  <c r="S13" i="199"/>
  <c r="Q13" i="199"/>
  <c r="P13" i="199"/>
  <c r="O13" i="199"/>
  <c r="N13" i="199"/>
  <c r="M13" i="199"/>
  <c r="K13" i="199"/>
  <c r="J13" i="199"/>
  <c r="I13" i="199"/>
  <c r="H13" i="199"/>
  <c r="G13" i="199"/>
  <c r="BF12" i="199"/>
  <c r="BE12" i="199"/>
  <c r="BD12" i="199"/>
  <c r="BC12" i="199"/>
  <c r="BB12" i="199"/>
  <c r="BA12" i="199"/>
  <c r="AZ12" i="199"/>
  <c r="AY12" i="199"/>
  <c r="AX12" i="199"/>
  <c r="AW12" i="199"/>
  <c r="AV12" i="199"/>
  <c r="AU12" i="199"/>
  <c r="AT12" i="199"/>
  <c r="AS12" i="199"/>
  <c r="AR12" i="199"/>
  <c r="AQ12" i="199"/>
  <c r="AP12" i="199"/>
  <c r="AO12" i="199"/>
  <c r="AN12" i="199"/>
  <c r="AM12" i="199"/>
  <c r="AL12" i="199"/>
  <c r="AK12" i="199"/>
  <c r="AJ12" i="199"/>
  <c r="AI12" i="199"/>
  <c r="AH12" i="199"/>
  <c r="AG12" i="199"/>
  <c r="AF12" i="199"/>
  <c r="AE12" i="199"/>
  <c r="AD12" i="199"/>
  <c r="AC12" i="199"/>
  <c r="AB12" i="199"/>
  <c r="Z12" i="199"/>
  <c r="Y12" i="199"/>
  <c r="X12" i="199"/>
  <c r="W12" i="199"/>
  <c r="V12" i="199"/>
  <c r="U12" i="199"/>
  <c r="T12" i="199"/>
  <c r="S12" i="199"/>
  <c r="Q12" i="199"/>
  <c r="P12" i="199"/>
  <c r="O12" i="199"/>
  <c r="N12" i="199"/>
  <c r="M12" i="199"/>
  <c r="L12" i="199"/>
  <c r="J12" i="199"/>
  <c r="I12" i="199"/>
  <c r="H12" i="199"/>
  <c r="G12" i="199"/>
  <c r="BF11" i="199"/>
  <c r="BE11" i="199"/>
  <c r="BD11" i="199"/>
  <c r="BC11" i="199"/>
  <c r="BB11" i="199"/>
  <c r="BA11" i="199"/>
  <c r="AZ11" i="199"/>
  <c r="AY11" i="199"/>
  <c r="AX11" i="199"/>
  <c r="AW11" i="199"/>
  <c r="AV11" i="199"/>
  <c r="AU11" i="199"/>
  <c r="AT11" i="199"/>
  <c r="AS11" i="199"/>
  <c r="AR11" i="199"/>
  <c r="AQ11" i="199"/>
  <c r="AP11" i="199"/>
  <c r="AO11" i="199"/>
  <c r="AN11" i="199"/>
  <c r="AM11" i="199"/>
  <c r="AL11" i="199"/>
  <c r="AK11" i="199"/>
  <c r="AJ11" i="199"/>
  <c r="AH11" i="199"/>
  <c r="AG11" i="199"/>
  <c r="AF11" i="199"/>
  <c r="AE11" i="199"/>
  <c r="AD11" i="199"/>
  <c r="AC11" i="199"/>
  <c r="AB11" i="199"/>
  <c r="Z11" i="199"/>
  <c r="Y11" i="199"/>
  <c r="X11" i="199"/>
  <c r="W11" i="199"/>
  <c r="V11" i="199"/>
  <c r="U11" i="199"/>
  <c r="T11" i="199"/>
  <c r="S11" i="199"/>
  <c r="Q11" i="199"/>
  <c r="P11" i="199"/>
  <c r="O11" i="199"/>
  <c r="N11" i="199"/>
  <c r="M11" i="199"/>
  <c r="L11" i="199"/>
  <c r="K11" i="199"/>
  <c r="I11" i="199"/>
  <c r="H11" i="199"/>
  <c r="G11" i="199"/>
  <c r="BF10" i="199"/>
  <c r="BE10" i="199"/>
  <c r="BD10" i="199"/>
  <c r="BC10" i="199"/>
  <c r="BB10" i="199"/>
  <c r="BA10" i="199"/>
  <c r="AZ10" i="199"/>
  <c r="AY10" i="199"/>
  <c r="AX10" i="199"/>
  <c r="AW10" i="199"/>
  <c r="AV10" i="199"/>
  <c r="AU10" i="199"/>
  <c r="AT10" i="199"/>
  <c r="AS10" i="199"/>
  <c r="AR10" i="199"/>
  <c r="AQ10" i="199"/>
  <c r="AP10" i="199"/>
  <c r="AO10" i="199"/>
  <c r="AN10" i="199"/>
  <c r="AM10" i="199"/>
  <c r="AL10" i="199"/>
  <c r="AK10" i="199"/>
  <c r="AJ10" i="199"/>
  <c r="AI10" i="199"/>
  <c r="AH10" i="199"/>
  <c r="AG10" i="199"/>
  <c r="AF10" i="199"/>
  <c r="AE10" i="199"/>
  <c r="AD10" i="199"/>
  <c r="AC10" i="199"/>
  <c r="AB10" i="199"/>
  <c r="Z10" i="199"/>
  <c r="Y10" i="199"/>
  <c r="X10" i="199"/>
  <c r="W10" i="199"/>
  <c r="V10" i="199"/>
  <c r="U10" i="199"/>
  <c r="T10" i="199"/>
  <c r="S10" i="199"/>
  <c r="Q10" i="199"/>
  <c r="P10" i="199"/>
  <c r="O10" i="199"/>
  <c r="N10" i="199"/>
  <c r="M10" i="199"/>
  <c r="L10" i="199"/>
  <c r="K10" i="199"/>
  <c r="J10" i="199"/>
  <c r="H10" i="199"/>
  <c r="G10" i="199"/>
  <c r="BF9" i="199"/>
  <c r="BE9" i="199"/>
  <c r="BD9" i="199"/>
  <c r="BC9" i="199"/>
  <c r="BB9" i="199"/>
  <c r="BA9" i="199"/>
  <c r="AZ9" i="199"/>
  <c r="AY9" i="199"/>
  <c r="AX9" i="199"/>
  <c r="AW9" i="199"/>
  <c r="AV9" i="199"/>
  <c r="AU9" i="199"/>
  <c r="AT9" i="199"/>
  <c r="AS9" i="199"/>
  <c r="AR9" i="199"/>
  <c r="AQ9" i="199"/>
  <c r="AP9" i="199"/>
  <c r="AO9" i="199"/>
  <c r="AN9" i="199"/>
  <c r="AM9" i="199"/>
  <c r="AL9" i="199"/>
  <c r="AK9" i="199"/>
  <c r="AJ9" i="199"/>
  <c r="AI9" i="199"/>
  <c r="AH9" i="199"/>
  <c r="AG9" i="199"/>
  <c r="AF9" i="199"/>
  <c r="AE9" i="199"/>
  <c r="AD9" i="199"/>
  <c r="AC9" i="199"/>
  <c r="AB9" i="199"/>
  <c r="Z9" i="199"/>
  <c r="Y9" i="199"/>
  <c r="X9" i="199"/>
  <c r="W9" i="199"/>
  <c r="V9" i="199"/>
  <c r="U9" i="199"/>
  <c r="T9" i="199"/>
  <c r="S9" i="199"/>
  <c r="Q9" i="199"/>
  <c r="P9" i="199"/>
  <c r="O9" i="199"/>
  <c r="N9" i="199"/>
  <c r="M9" i="199"/>
  <c r="L9" i="199"/>
  <c r="K9" i="199"/>
  <c r="J9" i="199"/>
  <c r="I9" i="199"/>
  <c r="G9" i="199"/>
  <c r="BF8" i="199"/>
  <c r="BE8" i="199"/>
  <c r="BD8" i="199"/>
  <c r="BC8" i="199"/>
  <c r="BB8" i="199"/>
  <c r="BA8" i="199"/>
  <c r="AZ8" i="199"/>
  <c r="AY8" i="199"/>
  <c r="AX8" i="199"/>
  <c r="AW8" i="199"/>
  <c r="AV8" i="199"/>
  <c r="AU8" i="199"/>
  <c r="AT8" i="199"/>
  <c r="AS8" i="199"/>
  <c r="AR8" i="199"/>
  <c r="AQ8" i="199"/>
  <c r="AP8" i="199"/>
  <c r="AO8" i="199"/>
  <c r="AN8" i="199"/>
  <c r="AM8" i="199"/>
  <c r="AL8" i="199"/>
  <c r="AK8" i="199"/>
  <c r="AJ8" i="199"/>
  <c r="AI8" i="199"/>
  <c r="AH8" i="199"/>
  <c r="AG8" i="199"/>
  <c r="AF8" i="199"/>
  <c r="AE8" i="199"/>
  <c r="AD8" i="199"/>
  <c r="AC8" i="199"/>
  <c r="AB8" i="199"/>
  <c r="Z8" i="199"/>
  <c r="Y8" i="199"/>
  <c r="X8" i="199"/>
  <c r="W8" i="199"/>
  <c r="V8" i="199"/>
  <c r="U8" i="199"/>
  <c r="T8" i="199"/>
  <c r="S8" i="199"/>
  <c r="Q8" i="199"/>
  <c r="P8" i="199"/>
  <c r="O8" i="199"/>
  <c r="N8" i="199"/>
  <c r="M8" i="199"/>
  <c r="L8" i="199"/>
  <c r="K8" i="199"/>
  <c r="J8" i="199"/>
  <c r="I8" i="199"/>
  <c r="H8" i="199"/>
  <c r="D40" i="199"/>
  <c r="D55" i="199"/>
  <c r="D56" i="199"/>
  <c r="BF4" i="199"/>
  <c r="BE4" i="199"/>
  <c r="BD4" i="199"/>
  <c r="BC4" i="199"/>
  <c r="BB4" i="199"/>
  <c r="BA4" i="199"/>
  <c r="AZ4" i="199"/>
  <c r="AY4" i="199"/>
  <c r="AX4" i="199"/>
  <c r="AW4" i="199"/>
  <c r="AV4" i="199"/>
  <c r="AU4" i="199"/>
  <c r="AT4" i="199"/>
  <c r="AS4" i="199"/>
  <c r="AR4" i="199"/>
  <c r="AQ4" i="199"/>
  <c r="AP4" i="199"/>
  <c r="AO4" i="199"/>
  <c r="AN4" i="199"/>
  <c r="AM4" i="199"/>
  <c r="AL4" i="199"/>
  <c r="AK4" i="199"/>
  <c r="AJ4" i="199"/>
  <c r="AI4" i="199"/>
  <c r="AH4" i="199"/>
  <c r="AG4" i="199"/>
  <c r="AF4" i="199"/>
  <c r="AE4" i="199"/>
  <c r="AD4" i="199"/>
  <c r="AC4" i="199"/>
  <c r="AB4" i="199"/>
  <c r="AA4" i="199"/>
  <c r="Z4" i="199"/>
  <c r="Y4" i="199"/>
  <c r="X4" i="199"/>
  <c r="W4" i="199"/>
  <c r="V4" i="199"/>
  <c r="U4" i="199"/>
  <c r="T4" i="199"/>
  <c r="S4" i="199"/>
  <c r="R4" i="199"/>
  <c r="Q4" i="199"/>
  <c r="P4" i="199"/>
  <c r="O4" i="199"/>
  <c r="N4" i="199"/>
  <c r="M4" i="199"/>
  <c r="L4" i="199"/>
  <c r="K4" i="199"/>
  <c r="J4" i="199"/>
  <c r="I4" i="199"/>
  <c r="H4" i="199"/>
  <c r="G4" i="199"/>
  <c r="F4" i="199"/>
  <c r="E4" i="199"/>
  <c r="BE59" i="198"/>
  <c r="BD59" i="198"/>
  <c r="BC59" i="198"/>
  <c r="BB59" i="198"/>
  <c r="BA59" i="198"/>
  <c r="AZ59" i="198"/>
  <c r="AY59" i="198"/>
  <c r="AX59" i="198"/>
  <c r="AW59" i="198"/>
  <c r="AV59" i="198"/>
  <c r="AU59" i="198"/>
  <c r="AT59" i="198"/>
  <c r="AS59" i="198"/>
  <c r="AR59" i="198"/>
  <c r="AQ59" i="198"/>
  <c r="AP59" i="198"/>
  <c r="AO59" i="198"/>
  <c r="AN59" i="198"/>
  <c r="AM59" i="198"/>
  <c r="AL59" i="198"/>
  <c r="AK59" i="198"/>
  <c r="AJ59" i="198"/>
  <c r="AI59" i="198"/>
  <c r="AH59" i="198"/>
  <c r="AG59" i="198"/>
  <c r="AF59" i="198"/>
  <c r="AE59" i="198"/>
  <c r="AD59" i="198"/>
  <c r="AC59" i="198"/>
  <c r="AB59" i="198"/>
  <c r="Z59" i="198"/>
  <c r="Y59" i="198"/>
  <c r="X59" i="198"/>
  <c r="W59" i="198"/>
  <c r="V59" i="198"/>
  <c r="U59" i="198"/>
  <c r="T59" i="198"/>
  <c r="S59" i="198"/>
  <c r="Q59" i="198"/>
  <c r="P59" i="198"/>
  <c r="O59" i="198"/>
  <c r="N59" i="198"/>
  <c r="M59" i="198"/>
  <c r="L59" i="198"/>
  <c r="K59" i="198"/>
  <c r="J59" i="198"/>
  <c r="I59" i="198"/>
  <c r="H59" i="198"/>
  <c r="G59" i="198"/>
  <c r="BF58" i="198"/>
  <c r="BD58" i="198"/>
  <c r="BC58" i="198"/>
  <c r="BB58" i="198"/>
  <c r="BA58" i="198"/>
  <c r="AZ58" i="198"/>
  <c r="AY58" i="198"/>
  <c r="AX58" i="198"/>
  <c r="AW58" i="198"/>
  <c r="AV58" i="198"/>
  <c r="AU58" i="198"/>
  <c r="AT58" i="198"/>
  <c r="AS58" i="198"/>
  <c r="AR58" i="198"/>
  <c r="AQ58" i="198"/>
  <c r="AP58" i="198"/>
  <c r="AO58" i="198"/>
  <c r="AN58" i="198"/>
  <c r="AM58" i="198"/>
  <c r="AL58" i="198"/>
  <c r="AK58" i="198"/>
  <c r="AJ58" i="198"/>
  <c r="AI58" i="198"/>
  <c r="AH58" i="198"/>
  <c r="AG58" i="198"/>
  <c r="AF58" i="198"/>
  <c r="AE58" i="198"/>
  <c r="AD58" i="198"/>
  <c r="AC58" i="198"/>
  <c r="AB58" i="198"/>
  <c r="Z58" i="198"/>
  <c r="Y58" i="198"/>
  <c r="X58" i="198"/>
  <c r="W58" i="198"/>
  <c r="V58" i="198"/>
  <c r="U58" i="198"/>
  <c r="T58" i="198"/>
  <c r="S58" i="198"/>
  <c r="Q58" i="198"/>
  <c r="P58" i="198"/>
  <c r="O58" i="198"/>
  <c r="N58" i="198"/>
  <c r="M58" i="198"/>
  <c r="L58" i="198"/>
  <c r="K58" i="198"/>
  <c r="J58" i="198"/>
  <c r="I58" i="198"/>
  <c r="H58" i="198"/>
  <c r="G58" i="198"/>
  <c r="BF57" i="198"/>
  <c r="BE57" i="198"/>
  <c r="BC57" i="198"/>
  <c r="BB57" i="198"/>
  <c r="BA57" i="198"/>
  <c r="AZ57" i="198"/>
  <c r="AY57" i="198"/>
  <c r="AX57" i="198"/>
  <c r="AW57" i="198"/>
  <c r="AV57" i="198"/>
  <c r="AU57" i="198"/>
  <c r="AT57" i="198"/>
  <c r="AS57" i="198"/>
  <c r="AR57" i="198"/>
  <c r="AQ57" i="198"/>
  <c r="AP57" i="198"/>
  <c r="AO57" i="198"/>
  <c r="AN57" i="198"/>
  <c r="AM57" i="198"/>
  <c r="AL57" i="198"/>
  <c r="AK57" i="198"/>
  <c r="AJ57" i="198"/>
  <c r="AI57" i="198"/>
  <c r="AH57" i="198"/>
  <c r="AG57" i="198"/>
  <c r="AF57" i="198"/>
  <c r="AE57" i="198"/>
  <c r="AD57" i="198"/>
  <c r="AC57" i="198"/>
  <c r="AB57" i="198"/>
  <c r="Z57" i="198"/>
  <c r="Y57" i="198"/>
  <c r="X57" i="198"/>
  <c r="W57" i="198"/>
  <c r="V57" i="198"/>
  <c r="U57" i="198"/>
  <c r="T57" i="198"/>
  <c r="S57" i="198"/>
  <c r="Q57" i="198"/>
  <c r="P57" i="198"/>
  <c r="O57" i="198"/>
  <c r="N57" i="198"/>
  <c r="M57" i="198"/>
  <c r="L57" i="198"/>
  <c r="K57" i="198"/>
  <c r="J57" i="198"/>
  <c r="I57" i="198"/>
  <c r="H57" i="198"/>
  <c r="G57" i="198"/>
  <c r="BF56" i="198"/>
  <c r="BE56" i="198"/>
  <c r="BD56" i="198"/>
  <c r="BB56" i="198"/>
  <c r="BA56" i="198"/>
  <c r="AZ56" i="198"/>
  <c r="AY56" i="198"/>
  <c r="AX56" i="198"/>
  <c r="AW56" i="198"/>
  <c r="AV56" i="198"/>
  <c r="AU56" i="198"/>
  <c r="AT56" i="198"/>
  <c r="AS56" i="198"/>
  <c r="AR56" i="198"/>
  <c r="AQ56" i="198"/>
  <c r="AP56" i="198"/>
  <c r="AO56" i="198"/>
  <c r="AN56" i="198"/>
  <c r="AM56" i="198"/>
  <c r="AL56" i="198"/>
  <c r="AK56" i="198"/>
  <c r="AJ56" i="198"/>
  <c r="AI56" i="198"/>
  <c r="AH56" i="198"/>
  <c r="AG56" i="198"/>
  <c r="AF56" i="198"/>
  <c r="AE56" i="198"/>
  <c r="AD56" i="198"/>
  <c r="AC56" i="198"/>
  <c r="AB56" i="198"/>
  <c r="Z56" i="198"/>
  <c r="Y56" i="198"/>
  <c r="X56" i="198"/>
  <c r="W56" i="198"/>
  <c r="V56" i="198"/>
  <c r="U56" i="198"/>
  <c r="T56" i="198"/>
  <c r="S56" i="198"/>
  <c r="Q56" i="198"/>
  <c r="P56" i="198"/>
  <c r="O56" i="198"/>
  <c r="N56" i="198"/>
  <c r="M56" i="198"/>
  <c r="L56" i="198"/>
  <c r="K56" i="198"/>
  <c r="J56" i="198"/>
  <c r="I56" i="198"/>
  <c r="H56" i="198"/>
  <c r="G56" i="198"/>
  <c r="BF55" i="198"/>
  <c r="BE55" i="198"/>
  <c r="BD55" i="198"/>
  <c r="BC55" i="198"/>
  <c r="BA55" i="198"/>
  <c r="AZ55" i="198"/>
  <c r="AY55" i="198"/>
  <c r="AX55" i="198"/>
  <c r="AW55" i="198"/>
  <c r="AV55" i="198"/>
  <c r="AU55" i="198"/>
  <c r="AT55" i="198"/>
  <c r="AS55" i="198"/>
  <c r="AR55" i="198"/>
  <c r="AQ55" i="198"/>
  <c r="AP55" i="198"/>
  <c r="AO55" i="198"/>
  <c r="AN55" i="198"/>
  <c r="AM55" i="198"/>
  <c r="AL55" i="198"/>
  <c r="AK55" i="198"/>
  <c r="AJ55" i="198"/>
  <c r="AI55" i="198"/>
  <c r="AH55" i="198"/>
  <c r="AG55" i="198"/>
  <c r="AF55" i="198"/>
  <c r="AE55" i="198"/>
  <c r="AD55" i="198"/>
  <c r="AC55" i="198"/>
  <c r="AB55" i="198"/>
  <c r="Z55" i="198"/>
  <c r="Y55" i="198"/>
  <c r="X55" i="198"/>
  <c r="W55" i="198"/>
  <c r="V55" i="198"/>
  <c r="U55" i="198"/>
  <c r="T55" i="198"/>
  <c r="S55" i="198"/>
  <c r="Q55" i="198"/>
  <c r="P55" i="198"/>
  <c r="O55" i="198"/>
  <c r="N55" i="198"/>
  <c r="M55" i="198"/>
  <c r="L55" i="198"/>
  <c r="K55" i="198"/>
  <c r="J55" i="198"/>
  <c r="I55" i="198"/>
  <c r="H55" i="198"/>
  <c r="G55" i="198"/>
  <c r="BF54" i="198"/>
  <c r="BE54" i="198"/>
  <c r="BD54" i="198"/>
  <c r="BC54" i="198"/>
  <c r="BB54" i="198"/>
  <c r="AZ54" i="198"/>
  <c r="AY54" i="198"/>
  <c r="AX54" i="198"/>
  <c r="AW54" i="198"/>
  <c r="AV54" i="198"/>
  <c r="AU54" i="198"/>
  <c r="AT54" i="198"/>
  <c r="AS54" i="198"/>
  <c r="AR54" i="198"/>
  <c r="AQ54" i="198"/>
  <c r="AP54" i="198"/>
  <c r="AO54" i="198"/>
  <c r="AN54" i="198"/>
  <c r="AM54" i="198"/>
  <c r="AL54" i="198"/>
  <c r="AK54" i="198"/>
  <c r="AJ54" i="198"/>
  <c r="AI54" i="198"/>
  <c r="AH54" i="198"/>
  <c r="AG54" i="198"/>
  <c r="AF54" i="198"/>
  <c r="AE54" i="198"/>
  <c r="AD54" i="198"/>
  <c r="AC54" i="198"/>
  <c r="AB54" i="198"/>
  <c r="Z54" i="198"/>
  <c r="Y54" i="198"/>
  <c r="X54" i="198"/>
  <c r="W54" i="198"/>
  <c r="V54" i="198"/>
  <c r="U54" i="198"/>
  <c r="T54" i="198"/>
  <c r="S54" i="198"/>
  <c r="Q54" i="198"/>
  <c r="P54" i="198"/>
  <c r="O54" i="198"/>
  <c r="N54" i="198"/>
  <c r="M54" i="198"/>
  <c r="L54" i="198"/>
  <c r="K54" i="198"/>
  <c r="J54" i="198"/>
  <c r="I54" i="198"/>
  <c r="H54" i="198"/>
  <c r="G54" i="198"/>
  <c r="BF53" i="198"/>
  <c r="BE53" i="198"/>
  <c r="BD53" i="198"/>
  <c r="BC53" i="198"/>
  <c r="BB53" i="198"/>
  <c r="BA53" i="198"/>
  <c r="AY53" i="198"/>
  <c r="AX53" i="198"/>
  <c r="AW53" i="198"/>
  <c r="AV53" i="198"/>
  <c r="AU53" i="198"/>
  <c r="AT53" i="198"/>
  <c r="AS53" i="198"/>
  <c r="AR53" i="198"/>
  <c r="AQ53" i="198"/>
  <c r="AP53" i="198"/>
  <c r="AO53" i="198"/>
  <c r="AN53" i="198"/>
  <c r="AM53" i="198"/>
  <c r="AL53" i="198"/>
  <c r="AK53" i="198"/>
  <c r="AJ53" i="198"/>
  <c r="AI53" i="198"/>
  <c r="AH53" i="198"/>
  <c r="AG53" i="198"/>
  <c r="AF53" i="198"/>
  <c r="AE53" i="198"/>
  <c r="AD53" i="198"/>
  <c r="AC53" i="198"/>
  <c r="AB53" i="198"/>
  <c r="Z53" i="198"/>
  <c r="Y53" i="198"/>
  <c r="X53" i="198"/>
  <c r="W53" i="198"/>
  <c r="V53" i="198"/>
  <c r="U53" i="198"/>
  <c r="T53" i="198"/>
  <c r="S53" i="198"/>
  <c r="Q53" i="198"/>
  <c r="P53" i="198"/>
  <c r="O53" i="198"/>
  <c r="N53" i="198"/>
  <c r="M53" i="198"/>
  <c r="L53" i="198"/>
  <c r="K53" i="198"/>
  <c r="J53" i="198"/>
  <c r="I53" i="198"/>
  <c r="H53" i="198"/>
  <c r="G53" i="198"/>
  <c r="BF52" i="198"/>
  <c r="BE52" i="198"/>
  <c r="BD52" i="198"/>
  <c r="BC52" i="198"/>
  <c r="BB52" i="198"/>
  <c r="BA52" i="198"/>
  <c r="AZ52" i="198"/>
  <c r="AX52" i="198"/>
  <c r="AW52" i="198"/>
  <c r="AV52" i="198"/>
  <c r="AU52" i="198"/>
  <c r="AT52" i="198"/>
  <c r="AS52" i="198"/>
  <c r="AR52" i="198"/>
  <c r="AQ52" i="198"/>
  <c r="AP52" i="198"/>
  <c r="AO52" i="198"/>
  <c r="AN52" i="198"/>
  <c r="AM52" i="198"/>
  <c r="AL52" i="198"/>
  <c r="AK52" i="198"/>
  <c r="AJ52" i="198"/>
  <c r="AI52" i="198"/>
  <c r="AH52" i="198"/>
  <c r="AG52" i="198"/>
  <c r="AF52" i="198"/>
  <c r="AE52" i="198"/>
  <c r="AD52" i="198"/>
  <c r="AC52" i="198"/>
  <c r="AB52" i="198"/>
  <c r="Z52" i="198"/>
  <c r="Y52" i="198"/>
  <c r="X52" i="198"/>
  <c r="W52" i="198"/>
  <c r="V52" i="198"/>
  <c r="U52" i="198"/>
  <c r="T52" i="198"/>
  <c r="S52" i="198"/>
  <c r="Q52" i="198"/>
  <c r="P52" i="198"/>
  <c r="O52" i="198"/>
  <c r="N52" i="198"/>
  <c r="M52" i="198"/>
  <c r="L52" i="198"/>
  <c r="K52" i="198"/>
  <c r="J52" i="198"/>
  <c r="I52" i="198"/>
  <c r="H52" i="198"/>
  <c r="G52" i="198"/>
  <c r="BF51" i="198"/>
  <c r="BE51" i="198"/>
  <c r="BD51" i="198"/>
  <c r="BC51" i="198"/>
  <c r="BB51" i="198"/>
  <c r="BA51" i="198"/>
  <c r="AZ51" i="198"/>
  <c r="AY51" i="198"/>
  <c r="AW51" i="198"/>
  <c r="AV51" i="198"/>
  <c r="AU51" i="198"/>
  <c r="AT51" i="198"/>
  <c r="AS51" i="198"/>
  <c r="AR51" i="198"/>
  <c r="AQ51" i="198"/>
  <c r="AP51" i="198"/>
  <c r="AO51" i="198"/>
  <c r="AN51" i="198"/>
  <c r="AM51" i="198"/>
  <c r="AL51" i="198"/>
  <c r="AK51" i="198"/>
  <c r="AJ51" i="198"/>
  <c r="AI51" i="198"/>
  <c r="AH51" i="198"/>
  <c r="AG51" i="198"/>
  <c r="AF51" i="198"/>
  <c r="AE51" i="198"/>
  <c r="AD51" i="198"/>
  <c r="AC51" i="198"/>
  <c r="AB51" i="198"/>
  <c r="Z51" i="198"/>
  <c r="Y51" i="198"/>
  <c r="X51" i="198"/>
  <c r="W51" i="198"/>
  <c r="V51" i="198"/>
  <c r="U51" i="198"/>
  <c r="T51" i="198"/>
  <c r="S51" i="198"/>
  <c r="Q51" i="198"/>
  <c r="P51" i="198"/>
  <c r="O51" i="198"/>
  <c r="N51" i="198"/>
  <c r="M51" i="198"/>
  <c r="L51" i="198"/>
  <c r="K51" i="198"/>
  <c r="J51" i="198"/>
  <c r="I51" i="198"/>
  <c r="H51" i="198"/>
  <c r="G51" i="198"/>
  <c r="BF50" i="198"/>
  <c r="BE50" i="198"/>
  <c r="BD50" i="198"/>
  <c r="BC50" i="198"/>
  <c r="BB50" i="198"/>
  <c r="BA50" i="198"/>
  <c r="AZ50" i="198"/>
  <c r="AY50" i="198"/>
  <c r="AX50" i="198"/>
  <c r="AV50" i="198"/>
  <c r="AU50" i="198"/>
  <c r="AT50" i="198"/>
  <c r="AS50" i="198"/>
  <c r="AR50" i="198"/>
  <c r="AQ50" i="198"/>
  <c r="AP50" i="198"/>
  <c r="AO50" i="198"/>
  <c r="AN50" i="198"/>
  <c r="AM50" i="198"/>
  <c r="AL50" i="198"/>
  <c r="AK50" i="198"/>
  <c r="AJ50" i="198"/>
  <c r="AI50" i="198"/>
  <c r="AH50" i="198"/>
  <c r="AG50" i="198"/>
  <c r="AF50" i="198"/>
  <c r="AE50" i="198"/>
  <c r="AD50" i="198"/>
  <c r="AC50" i="198"/>
  <c r="AB50" i="198"/>
  <c r="Z50" i="198"/>
  <c r="Y50" i="198"/>
  <c r="X50" i="198"/>
  <c r="W50" i="198"/>
  <c r="V50" i="198"/>
  <c r="U50" i="198"/>
  <c r="T50" i="198"/>
  <c r="S50" i="198"/>
  <c r="Q50" i="198"/>
  <c r="P50" i="198"/>
  <c r="O50" i="198"/>
  <c r="N50" i="198"/>
  <c r="M50" i="198"/>
  <c r="L50" i="198"/>
  <c r="K50" i="198"/>
  <c r="J50" i="198"/>
  <c r="I50" i="198"/>
  <c r="H50" i="198"/>
  <c r="G50" i="198"/>
  <c r="BF49" i="198"/>
  <c r="BE49" i="198"/>
  <c r="BD49" i="198"/>
  <c r="BC49" i="198"/>
  <c r="BB49" i="198"/>
  <c r="BA49" i="198"/>
  <c r="AZ49" i="198"/>
  <c r="AY49" i="198"/>
  <c r="AX49" i="198"/>
  <c r="AW49" i="198"/>
  <c r="AU49" i="198"/>
  <c r="AT49" i="198"/>
  <c r="AS49" i="198"/>
  <c r="AR49" i="198"/>
  <c r="AQ49" i="198"/>
  <c r="AP49" i="198"/>
  <c r="AO49" i="198"/>
  <c r="AN49" i="198"/>
  <c r="AM49" i="198"/>
  <c r="AL49" i="198"/>
  <c r="AK49" i="198"/>
  <c r="AJ49" i="198"/>
  <c r="AI49" i="198"/>
  <c r="AH49" i="198"/>
  <c r="AG49" i="198"/>
  <c r="AF49" i="198"/>
  <c r="AE49" i="198"/>
  <c r="AD49" i="198"/>
  <c r="AC49" i="198"/>
  <c r="AB49" i="198"/>
  <c r="Z49" i="198"/>
  <c r="Y49" i="198"/>
  <c r="X49" i="198"/>
  <c r="W49" i="198"/>
  <c r="V49" i="198"/>
  <c r="U49" i="198"/>
  <c r="T49" i="198"/>
  <c r="S49" i="198"/>
  <c r="Q49" i="198"/>
  <c r="P49" i="198"/>
  <c r="O49" i="198"/>
  <c r="N49" i="198"/>
  <c r="M49" i="198"/>
  <c r="L49" i="198"/>
  <c r="K49" i="198"/>
  <c r="J49" i="198"/>
  <c r="I49" i="198"/>
  <c r="H49" i="198"/>
  <c r="G49" i="198"/>
  <c r="BF48" i="198"/>
  <c r="BE48" i="198"/>
  <c r="BD48" i="198"/>
  <c r="BC48" i="198"/>
  <c r="BB48" i="198"/>
  <c r="BA48" i="198"/>
  <c r="AZ48" i="198"/>
  <c r="AY48" i="198"/>
  <c r="AX48" i="198"/>
  <c r="AW48" i="198"/>
  <c r="AV48" i="198"/>
  <c r="AT48" i="198"/>
  <c r="AS48" i="198"/>
  <c r="AR48" i="198"/>
  <c r="AQ48" i="198"/>
  <c r="AP48" i="198"/>
  <c r="AO48" i="198"/>
  <c r="AN48" i="198"/>
  <c r="AM48" i="198"/>
  <c r="AL48" i="198"/>
  <c r="AK48" i="198"/>
  <c r="AJ48" i="198"/>
  <c r="AI48" i="198"/>
  <c r="AH48" i="198"/>
  <c r="AG48" i="198"/>
  <c r="AF48" i="198"/>
  <c r="AE48" i="198"/>
  <c r="AD48" i="198"/>
  <c r="AC48" i="198"/>
  <c r="AB48" i="198"/>
  <c r="Z48" i="198"/>
  <c r="Y48" i="198"/>
  <c r="X48" i="198"/>
  <c r="W48" i="198"/>
  <c r="V48" i="198"/>
  <c r="U48" i="198"/>
  <c r="T48" i="198"/>
  <c r="S48" i="198"/>
  <c r="Q48" i="198"/>
  <c r="P48" i="198"/>
  <c r="O48" i="198"/>
  <c r="N48" i="198"/>
  <c r="M48" i="198"/>
  <c r="L48" i="198"/>
  <c r="K48" i="198"/>
  <c r="J48" i="198"/>
  <c r="I48" i="198"/>
  <c r="H48" i="198"/>
  <c r="G48" i="198"/>
  <c r="BF47" i="198"/>
  <c r="BE47" i="198"/>
  <c r="BD47" i="198"/>
  <c r="BC47" i="198"/>
  <c r="BB47" i="198"/>
  <c r="BA47" i="198"/>
  <c r="AZ47" i="198"/>
  <c r="AY47" i="198"/>
  <c r="AX47" i="198"/>
  <c r="AW47" i="198"/>
  <c r="AV47" i="198"/>
  <c r="AU47" i="198"/>
  <c r="AS47" i="198"/>
  <c r="AR47" i="198"/>
  <c r="AQ47" i="198"/>
  <c r="AP47" i="198"/>
  <c r="AO47" i="198"/>
  <c r="AN47" i="198"/>
  <c r="AM47" i="198"/>
  <c r="AL47" i="198"/>
  <c r="AK47" i="198"/>
  <c r="AJ47" i="198"/>
  <c r="AI47" i="198"/>
  <c r="AH47" i="198"/>
  <c r="AG47" i="198"/>
  <c r="AF47" i="198"/>
  <c r="AE47" i="198"/>
  <c r="AD47" i="198"/>
  <c r="AC47" i="198"/>
  <c r="AB47" i="198"/>
  <c r="Z47" i="198"/>
  <c r="Y47" i="198"/>
  <c r="X47" i="198"/>
  <c r="W47" i="198"/>
  <c r="V47" i="198"/>
  <c r="U47" i="198"/>
  <c r="T47" i="198"/>
  <c r="S47" i="198"/>
  <c r="Q47" i="198"/>
  <c r="P47" i="198"/>
  <c r="O47" i="198"/>
  <c r="N47" i="198"/>
  <c r="M47" i="198"/>
  <c r="L47" i="198"/>
  <c r="K47" i="198"/>
  <c r="J47" i="198"/>
  <c r="I47" i="198"/>
  <c r="H47" i="198"/>
  <c r="G47" i="198"/>
  <c r="BF46" i="198"/>
  <c r="BE46" i="198"/>
  <c r="BD46" i="198"/>
  <c r="BC46" i="198"/>
  <c r="BB46" i="198"/>
  <c r="BA46" i="198"/>
  <c r="AZ46" i="198"/>
  <c r="AY46" i="198"/>
  <c r="AX46" i="198"/>
  <c r="AW46" i="198"/>
  <c r="AV46" i="198"/>
  <c r="AU46" i="198"/>
  <c r="AT46" i="198"/>
  <c r="AR46" i="198"/>
  <c r="AQ46" i="198"/>
  <c r="AP46" i="198"/>
  <c r="AO46" i="198"/>
  <c r="AN46" i="198"/>
  <c r="AM46" i="198"/>
  <c r="AL46" i="198"/>
  <c r="AK46" i="198"/>
  <c r="AJ46" i="198"/>
  <c r="AI46" i="198"/>
  <c r="AH46" i="198"/>
  <c r="AG46" i="198"/>
  <c r="AF46" i="198"/>
  <c r="AE46" i="198"/>
  <c r="AD46" i="198"/>
  <c r="AC46" i="198"/>
  <c r="AB46" i="198"/>
  <c r="Z46" i="198"/>
  <c r="Y46" i="198"/>
  <c r="X46" i="198"/>
  <c r="W46" i="198"/>
  <c r="V46" i="198"/>
  <c r="U46" i="198"/>
  <c r="T46" i="198"/>
  <c r="S46" i="198"/>
  <c r="Q46" i="198"/>
  <c r="P46" i="198"/>
  <c r="O46" i="198"/>
  <c r="N46" i="198"/>
  <c r="M46" i="198"/>
  <c r="L46" i="198"/>
  <c r="K46" i="198"/>
  <c r="J46" i="198"/>
  <c r="I46" i="198"/>
  <c r="H46" i="198"/>
  <c r="G46" i="198"/>
  <c r="BF45" i="198"/>
  <c r="BE45" i="198"/>
  <c r="BD45" i="198"/>
  <c r="BC45" i="198"/>
  <c r="BB45" i="198"/>
  <c r="BA45" i="198"/>
  <c r="AZ45" i="198"/>
  <c r="AY45" i="198"/>
  <c r="AX45" i="198"/>
  <c r="AW45" i="198"/>
  <c r="AV45" i="198"/>
  <c r="AU45" i="198"/>
  <c r="AT45" i="198"/>
  <c r="AS45" i="198"/>
  <c r="AQ45" i="198"/>
  <c r="AP45" i="198"/>
  <c r="AO45" i="198"/>
  <c r="AN45" i="198"/>
  <c r="AM45" i="198"/>
  <c r="AL45" i="198"/>
  <c r="AK45" i="198"/>
  <c r="AJ45" i="198"/>
  <c r="AI45" i="198"/>
  <c r="AH45" i="198"/>
  <c r="AG45" i="198"/>
  <c r="AF45" i="198"/>
  <c r="AE45" i="198"/>
  <c r="AD45" i="198"/>
  <c r="AC45" i="198"/>
  <c r="AB45" i="198"/>
  <c r="Z45" i="198"/>
  <c r="Y45" i="198"/>
  <c r="X45" i="198"/>
  <c r="W45" i="198"/>
  <c r="V45" i="198"/>
  <c r="U45" i="198"/>
  <c r="T45" i="198"/>
  <c r="S45" i="198"/>
  <c r="Q45" i="198"/>
  <c r="P45" i="198"/>
  <c r="O45" i="198"/>
  <c r="N45" i="198"/>
  <c r="M45" i="198"/>
  <c r="L45" i="198"/>
  <c r="K45" i="198"/>
  <c r="J45" i="198"/>
  <c r="I45" i="198"/>
  <c r="H45" i="198"/>
  <c r="G45" i="198"/>
  <c r="BF44" i="198"/>
  <c r="BE44" i="198"/>
  <c r="BD44" i="198"/>
  <c r="BC44" i="198"/>
  <c r="BB44" i="198"/>
  <c r="BA44" i="198"/>
  <c r="AZ44" i="198"/>
  <c r="AY44" i="198"/>
  <c r="AX44" i="198"/>
  <c r="AW44" i="198"/>
  <c r="AV44" i="198"/>
  <c r="AU44" i="198"/>
  <c r="AT44" i="198"/>
  <c r="AS44" i="198"/>
  <c r="AR44" i="198"/>
  <c r="AP44" i="198"/>
  <c r="AO44" i="198"/>
  <c r="AN44" i="198"/>
  <c r="AM44" i="198"/>
  <c r="AL44" i="198"/>
  <c r="AK44" i="198"/>
  <c r="AJ44" i="198"/>
  <c r="AI44" i="198"/>
  <c r="AH44" i="198"/>
  <c r="AG44" i="198"/>
  <c r="AF44" i="198"/>
  <c r="AE44" i="198"/>
  <c r="AD44" i="198"/>
  <c r="AC44" i="198"/>
  <c r="AB44" i="198"/>
  <c r="Z44" i="198"/>
  <c r="Y44" i="198"/>
  <c r="X44" i="198"/>
  <c r="W44" i="198"/>
  <c r="V44" i="198"/>
  <c r="U44" i="198"/>
  <c r="T44" i="198"/>
  <c r="S44" i="198"/>
  <c r="Q44" i="198"/>
  <c r="P44" i="198"/>
  <c r="O44" i="198"/>
  <c r="N44" i="198"/>
  <c r="M44" i="198"/>
  <c r="L44" i="198"/>
  <c r="K44" i="198"/>
  <c r="J44" i="198"/>
  <c r="I44" i="198"/>
  <c r="H44" i="198"/>
  <c r="G44" i="198"/>
  <c r="BF43" i="198"/>
  <c r="BE43" i="198"/>
  <c r="BD43" i="198"/>
  <c r="BC43" i="198"/>
  <c r="BB43" i="198"/>
  <c r="BA43" i="198"/>
  <c r="AZ43" i="198"/>
  <c r="AY43" i="198"/>
  <c r="AX43" i="198"/>
  <c r="AW43" i="198"/>
  <c r="AV43" i="198"/>
  <c r="AU43" i="198"/>
  <c r="AT43" i="198"/>
  <c r="AS43" i="198"/>
  <c r="AR43" i="198"/>
  <c r="AQ43" i="198"/>
  <c r="AO43" i="198"/>
  <c r="AN43" i="198"/>
  <c r="AM43" i="198"/>
  <c r="AL43" i="198"/>
  <c r="AK43" i="198"/>
  <c r="AJ43" i="198"/>
  <c r="AI43" i="198"/>
  <c r="AH43" i="198"/>
  <c r="AG43" i="198"/>
  <c r="AF43" i="198"/>
  <c r="AE43" i="198"/>
  <c r="AD43" i="198"/>
  <c r="AC43" i="198"/>
  <c r="AB43" i="198"/>
  <c r="Z43" i="198"/>
  <c r="Y43" i="198"/>
  <c r="X43" i="198"/>
  <c r="W43" i="198"/>
  <c r="V43" i="198"/>
  <c r="U43" i="198"/>
  <c r="T43" i="198"/>
  <c r="S43" i="198"/>
  <c r="Q43" i="198"/>
  <c r="P43" i="198"/>
  <c r="O43" i="198"/>
  <c r="N43" i="198"/>
  <c r="M43" i="198"/>
  <c r="L43" i="198"/>
  <c r="K43" i="198"/>
  <c r="J43" i="198"/>
  <c r="I43" i="198"/>
  <c r="H43" i="198"/>
  <c r="G43" i="198"/>
  <c r="BF42" i="198"/>
  <c r="BE42" i="198"/>
  <c r="BD42" i="198"/>
  <c r="BC42" i="198"/>
  <c r="BB42" i="198"/>
  <c r="BA42" i="198"/>
  <c r="AZ42" i="198"/>
  <c r="AY42" i="198"/>
  <c r="AX42" i="198"/>
  <c r="AW42" i="198"/>
  <c r="AV42" i="198"/>
  <c r="AU42" i="198"/>
  <c r="AT42" i="198"/>
  <c r="AS42" i="198"/>
  <c r="AR42" i="198"/>
  <c r="AQ42" i="198"/>
  <c r="AP42" i="198"/>
  <c r="AN42" i="198"/>
  <c r="AM42" i="198"/>
  <c r="AL42" i="198"/>
  <c r="AK42" i="198"/>
  <c r="AJ42" i="198"/>
  <c r="AI42" i="198"/>
  <c r="AH42" i="198"/>
  <c r="AG42" i="198"/>
  <c r="AF42" i="198"/>
  <c r="AE42" i="198"/>
  <c r="AD42" i="198"/>
  <c r="AC42" i="198"/>
  <c r="AB42" i="198"/>
  <c r="Z42" i="198"/>
  <c r="Y42" i="198"/>
  <c r="X42" i="198"/>
  <c r="W42" i="198"/>
  <c r="V42" i="198"/>
  <c r="U42" i="198"/>
  <c r="T42" i="198"/>
  <c r="S42" i="198"/>
  <c r="Q42" i="198"/>
  <c r="P42" i="198"/>
  <c r="O42" i="198"/>
  <c r="N42" i="198"/>
  <c r="M42" i="198"/>
  <c r="L42" i="198"/>
  <c r="K42" i="198"/>
  <c r="J42" i="198"/>
  <c r="I42" i="198"/>
  <c r="H42" i="198"/>
  <c r="G42" i="198"/>
  <c r="BF41" i="198"/>
  <c r="BE41" i="198"/>
  <c r="BD41" i="198"/>
  <c r="BC41" i="198"/>
  <c r="BB41" i="198"/>
  <c r="BA41" i="198"/>
  <c r="AZ41" i="198"/>
  <c r="AY41" i="198"/>
  <c r="AX41" i="198"/>
  <c r="AW41" i="198"/>
  <c r="AV41" i="198"/>
  <c r="AU41" i="198"/>
  <c r="AT41" i="198"/>
  <c r="AS41" i="198"/>
  <c r="AR41" i="198"/>
  <c r="AQ41" i="198"/>
  <c r="AP41" i="198"/>
  <c r="AO41" i="198"/>
  <c r="AM41" i="198"/>
  <c r="AL41" i="198"/>
  <c r="AK41" i="198"/>
  <c r="AJ41" i="198"/>
  <c r="AI41" i="198"/>
  <c r="AH41" i="198"/>
  <c r="AG41" i="198"/>
  <c r="AF41" i="198"/>
  <c r="AE41" i="198"/>
  <c r="AD41" i="198"/>
  <c r="AC41" i="198"/>
  <c r="AB41" i="198"/>
  <c r="Z41" i="198"/>
  <c r="Y41" i="198"/>
  <c r="X41" i="198"/>
  <c r="W41" i="198"/>
  <c r="V41" i="198"/>
  <c r="U41" i="198"/>
  <c r="T41" i="198"/>
  <c r="S41" i="198"/>
  <c r="Q41" i="198"/>
  <c r="P41" i="198"/>
  <c r="O41" i="198"/>
  <c r="N41" i="198"/>
  <c r="M41" i="198"/>
  <c r="L41" i="198"/>
  <c r="K41" i="198"/>
  <c r="J41" i="198"/>
  <c r="I41" i="198"/>
  <c r="H41" i="198"/>
  <c r="G41" i="198"/>
  <c r="BF40" i="198"/>
  <c r="BE40" i="198"/>
  <c r="BD40" i="198"/>
  <c r="BC40" i="198"/>
  <c r="BB40" i="198"/>
  <c r="BA40" i="198"/>
  <c r="AZ40" i="198"/>
  <c r="AY40" i="198"/>
  <c r="AX40" i="198"/>
  <c r="AW40" i="198"/>
  <c r="AV40" i="198"/>
  <c r="AU40" i="198"/>
  <c r="AT40" i="198"/>
  <c r="AS40" i="198"/>
  <c r="AR40" i="198"/>
  <c r="AQ40" i="198"/>
  <c r="AP40" i="198"/>
  <c r="AO40" i="198"/>
  <c r="AN40" i="198"/>
  <c r="AL40" i="198"/>
  <c r="AK40" i="198"/>
  <c r="AJ40" i="198"/>
  <c r="AI40" i="198"/>
  <c r="AH40" i="198"/>
  <c r="AG40" i="198"/>
  <c r="AF40" i="198"/>
  <c r="AE40" i="198"/>
  <c r="AD40" i="198"/>
  <c r="AC40" i="198"/>
  <c r="AB40" i="198"/>
  <c r="Z40" i="198"/>
  <c r="Y40" i="198"/>
  <c r="X40" i="198"/>
  <c r="W40" i="198"/>
  <c r="V40" i="198"/>
  <c r="U40" i="198"/>
  <c r="T40" i="198"/>
  <c r="S40" i="198"/>
  <c r="Q40" i="198"/>
  <c r="P40" i="198"/>
  <c r="O40" i="198"/>
  <c r="N40" i="198"/>
  <c r="M40" i="198"/>
  <c r="L40" i="198"/>
  <c r="K40" i="198"/>
  <c r="J40" i="198"/>
  <c r="I40" i="198"/>
  <c r="H40" i="198"/>
  <c r="G40" i="198"/>
  <c r="BF39" i="198"/>
  <c r="BE39" i="198"/>
  <c r="BD39" i="198"/>
  <c r="BC39" i="198"/>
  <c r="BB39" i="198"/>
  <c r="BA39" i="198"/>
  <c r="AZ39" i="198"/>
  <c r="AY39" i="198"/>
  <c r="AX39" i="198"/>
  <c r="AW39" i="198"/>
  <c r="AV39" i="198"/>
  <c r="AU39" i="198"/>
  <c r="AT39" i="198"/>
  <c r="AS39" i="198"/>
  <c r="AR39" i="198"/>
  <c r="AQ39" i="198"/>
  <c r="AP39" i="198"/>
  <c r="AO39" i="198"/>
  <c r="AN39" i="198"/>
  <c r="AM39" i="198"/>
  <c r="AK39" i="198"/>
  <c r="AJ39" i="198"/>
  <c r="AI39" i="198"/>
  <c r="AH39" i="198"/>
  <c r="AG39" i="198"/>
  <c r="AF39" i="198"/>
  <c r="AE39" i="198"/>
  <c r="AD39" i="198"/>
  <c r="AC39" i="198"/>
  <c r="AB39" i="198"/>
  <c r="Z39" i="198"/>
  <c r="Y39" i="198"/>
  <c r="X39" i="198"/>
  <c r="W39" i="198"/>
  <c r="V39" i="198"/>
  <c r="U39" i="198"/>
  <c r="T39" i="198"/>
  <c r="S39" i="198"/>
  <c r="Q39" i="198"/>
  <c r="P39" i="198"/>
  <c r="O39" i="198"/>
  <c r="N39" i="198"/>
  <c r="M39" i="198"/>
  <c r="L39" i="198"/>
  <c r="K39" i="198"/>
  <c r="J39" i="198"/>
  <c r="I39" i="198"/>
  <c r="H39" i="198"/>
  <c r="G39" i="198"/>
  <c r="BF38" i="198"/>
  <c r="BE38" i="198"/>
  <c r="BD38" i="198"/>
  <c r="BC38" i="198"/>
  <c r="BB38" i="198"/>
  <c r="BA38" i="198"/>
  <c r="AZ38" i="198"/>
  <c r="AY38" i="198"/>
  <c r="AX38" i="198"/>
  <c r="AW38" i="198"/>
  <c r="AV38" i="198"/>
  <c r="AU38" i="198"/>
  <c r="AT38" i="198"/>
  <c r="AS38" i="198"/>
  <c r="AR38" i="198"/>
  <c r="AQ38" i="198"/>
  <c r="AP38" i="198"/>
  <c r="AO38" i="198"/>
  <c r="AN38" i="198"/>
  <c r="AM38" i="198"/>
  <c r="AL38" i="198"/>
  <c r="AJ38" i="198"/>
  <c r="AI38" i="198"/>
  <c r="AH38" i="198"/>
  <c r="AG38" i="198"/>
  <c r="AF38" i="198"/>
  <c r="AE38" i="198"/>
  <c r="AD38" i="198"/>
  <c r="AC38" i="198"/>
  <c r="AB38" i="198"/>
  <c r="Z38" i="198"/>
  <c r="Y38" i="198"/>
  <c r="X38" i="198"/>
  <c r="W38" i="198"/>
  <c r="V38" i="198"/>
  <c r="U38" i="198"/>
  <c r="T38" i="198"/>
  <c r="S38" i="198"/>
  <c r="Q38" i="198"/>
  <c r="P38" i="198"/>
  <c r="O38" i="198"/>
  <c r="N38" i="198"/>
  <c r="M38" i="198"/>
  <c r="L38" i="198"/>
  <c r="K38" i="198"/>
  <c r="J38" i="198"/>
  <c r="I38" i="198"/>
  <c r="H38" i="198"/>
  <c r="G38" i="198"/>
  <c r="BF37" i="198"/>
  <c r="BE37" i="198"/>
  <c r="BD37" i="198"/>
  <c r="BC37" i="198"/>
  <c r="BB37" i="198"/>
  <c r="BA37" i="198"/>
  <c r="AZ37" i="198"/>
  <c r="AY37" i="198"/>
  <c r="AX37" i="198"/>
  <c r="AW37" i="198"/>
  <c r="AV37" i="198"/>
  <c r="AU37" i="198"/>
  <c r="AT37" i="198"/>
  <c r="AS37" i="198"/>
  <c r="AR37" i="198"/>
  <c r="AQ37" i="198"/>
  <c r="AP37" i="198"/>
  <c r="AO37" i="198"/>
  <c r="AN37" i="198"/>
  <c r="AM37" i="198"/>
  <c r="AL37" i="198"/>
  <c r="AK37" i="198"/>
  <c r="AI37" i="198"/>
  <c r="AH37" i="198"/>
  <c r="AG37" i="198"/>
  <c r="AF37" i="198"/>
  <c r="AE37" i="198"/>
  <c r="AD37" i="198"/>
  <c r="AC37" i="198"/>
  <c r="AB37" i="198"/>
  <c r="Z37" i="198"/>
  <c r="Y37" i="198"/>
  <c r="X37" i="198"/>
  <c r="W37" i="198"/>
  <c r="V37" i="198"/>
  <c r="U37" i="198"/>
  <c r="T37" i="198"/>
  <c r="S37" i="198"/>
  <c r="Q37" i="198"/>
  <c r="P37" i="198"/>
  <c r="O37" i="198"/>
  <c r="N37" i="198"/>
  <c r="M37" i="198"/>
  <c r="L37" i="198"/>
  <c r="K37" i="198"/>
  <c r="J37" i="198"/>
  <c r="I37" i="198"/>
  <c r="H37" i="198"/>
  <c r="G37" i="198"/>
  <c r="BF36" i="198"/>
  <c r="BE36" i="198"/>
  <c r="BD36" i="198"/>
  <c r="BC36" i="198"/>
  <c r="BB36" i="198"/>
  <c r="BA36" i="198"/>
  <c r="AZ36" i="198"/>
  <c r="AY36" i="198"/>
  <c r="AX36" i="198"/>
  <c r="AW36" i="198"/>
  <c r="AV36" i="198"/>
  <c r="AU36" i="198"/>
  <c r="AT36" i="198"/>
  <c r="AS36" i="198"/>
  <c r="AR36" i="198"/>
  <c r="AQ36" i="198"/>
  <c r="AP36" i="198"/>
  <c r="AO36" i="198"/>
  <c r="AN36" i="198"/>
  <c r="AM36" i="198"/>
  <c r="AL36" i="198"/>
  <c r="AK36" i="198"/>
  <c r="AJ36" i="198"/>
  <c r="AH36" i="198"/>
  <c r="AG36" i="198"/>
  <c r="AF36" i="198"/>
  <c r="AE36" i="198"/>
  <c r="AD36" i="198"/>
  <c r="AC36" i="198"/>
  <c r="AB36" i="198"/>
  <c r="Z36" i="198"/>
  <c r="Y36" i="198"/>
  <c r="X36" i="198"/>
  <c r="W36" i="198"/>
  <c r="V36" i="198"/>
  <c r="U36" i="198"/>
  <c r="T36" i="198"/>
  <c r="S36" i="198"/>
  <c r="Q36" i="198"/>
  <c r="P36" i="198"/>
  <c r="O36" i="198"/>
  <c r="N36" i="198"/>
  <c r="M36" i="198"/>
  <c r="L36" i="198"/>
  <c r="K36" i="198"/>
  <c r="J36" i="198"/>
  <c r="I36" i="198"/>
  <c r="H36" i="198"/>
  <c r="G36" i="198"/>
  <c r="BF35" i="198"/>
  <c r="BE35" i="198"/>
  <c r="BD35" i="198"/>
  <c r="BC35" i="198"/>
  <c r="BB35" i="198"/>
  <c r="BA35" i="198"/>
  <c r="AZ35" i="198"/>
  <c r="AY35" i="198"/>
  <c r="AX35" i="198"/>
  <c r="AW35" i="198"/>
  <c r="AV35" i="198"/>
  <c r="AU35" i="198"/>
  <c r="AT35" i="198"/>
  <c r="AS35" i="198"/>
  <c r="AR35" i="198"/>
  <c r="AQ35" i="198"/>
  <c r="AP35" i="198"/>
  <c r="AO35" i="198"/>
  <c r="AN35" i="198"/>
  <c r="AM35" i="198"/>
  <c r="AL35" i="198"/>
  <c r="AK35" i="198"/>
  <c r="AJ35" i="198"/>
  <c r="AI35" i="198"/>
  <c r="AG35" i="198"/>
  <c r="AF35" i="198"/>
  <c r="AE35" i="198"/>
  <c r="AD35" i="198"/>
  <c r="AC35" i="198"/>
  <c r="AB35" i="198"/>
  <c r="Z35" i="198"/>
  <c r="Y35" i="198"/>
  <c r="X35" i="198"/>
  <c r="W35" i="198"/>
  <c r="V35" i="198"/>
  <c r="U35" i="198"/>
  <c r="T35" i="198"/>
  <c r="S35" i="198"/>
  <c r="Q35" i="198"/>
  <c r="P35" i="198"/>
  <c r="O35" i="198"/>
  <c r="N35" i="198"/>
  <c r="M35" i="198"/>
  <c r="L35" i="198"/>
  <c r="K35" i="198"/>
  <c r="J35" i="198"/>
  <c r="I35" i="198"/>
  <c r="H35" i="198"/>
  <c r="G35" i="198"/>
  <c r="BF34" i="198"/>
  <c r="BE34" i="198"/>
  <c r="BD34" i="198"/>
  <c r="BC34" i="198"/>
  <c r="BB34" i="198"/>
  <c r="BA34" i="198"/>
  <c r="AZ34" i="198"/>
  <c r="AY34" i="198"/>
  <c r="AX34" i="198"/>
  <c r="AW34" i="198"/>
  <c r="AV34" i="198"/>
  <c r="AU34" i="198"/>
  <c r="AT34" i="198"/>
  <c r="AS34" i="198"/>
  <c r="AR34" i="198"/>
  <c r="AQ34" i="198"/>
  <c r="AP34" i="198"/>
  <c r="AO34" i="198"/>
  <c r="AN34" i="198"/>
  <c r="AM34" i="198"/>
  <c r="AL34" i="198"/>
  <c r="AK34" i="198"/>
  <c r="AJ34" i="198"/>
  <c r="AI34" i="198"/>
  <c r="AH34" i="198"/>
  <c r="AF34" i="198"/>
  <c r="AE34" i="198"/>
  <c r="AD34" i="198"/>
  <c r="AC34" i="198"/>
  <c r="AB34" i="198"/>
  <c r="Z34" i="198"/>
  <c r="Y34" i="198"/>
  <c r="X34" i="198"/>
  <c r="W34" i="198"/>
  <c r="V34" i="198"/>
  <c r="U34" i="198"/>
  <c r="T34" i="198"/>
  <c r="S34" i="198"/>
  <c r="Q34" i="198"/>
  <c r="P34" i="198"/>
  <c r="O34" i="198"/>
  <c r="N34" i="198"/>
  <c r="M34" i="198"/>
  <c r="L34" i="198"/>
  <c r="K34" i="198"/>
  <c r="J34" i="198"/>
  <c r="I34" i="198"/>
  <c r="H34" i="198"/>
  <c r="G34" i="198"/>
  <c r="BF33" i="198"/>
  <c r="BE33" i="198"/>
  <c r="BD33" i="198"/>
  <c r="BC33" i="198"/>
  <c r="BB33" i="198"/>
  <c r="BA33" i="198"/>
  <c r="AZ33" i="198"/>
  <c r="AY33" i="198"/>
  <c r="AX33" i="198"/>
  <c r="AW33" i="198"/>
  <c r="AV33" i="198"/>
  <c r="AU33" i="198"/>
  <c r="AT33" i="198"/>
  <c r="AS33" i="198"/>
  <c r="AR33" i="198"/>
  <c r="AQ33" i="198"/>
  <c r="AP33" i="198"/>
  <c r="AO33" i="198"/>
  <c r="AN33" i="198"/>
  <c r="AM33" i="198"/>
  <c r="AL33" i="198"/>
  <c r="AK33" i="198"/>
  <c r="AJ33" i="198"/>
  <c r="AI33" i="198"/>
  <c r="AH33" i="198"/>
  <c r="AG33" i="198"/>
  <c r="AE33" i="198"/>
  <c r="AD33" i="198"/>
  <c r="AC33" i="198"/>
  <c r="AB33" i="198"/>
  <c r="Z33" i="198"/>
  <c r="Y33" i="198"/>
  <c r="X33" i="198"/>
  <c r="W33" i="198"/>
  <c r="V33" i="198"/>
  <c r="U33" i="198"/>
  <c r="T33" i="198"/>
  <c r="S33" i="198"/>
  <c r="Q33" i="198"/>
  <c r="P33" i="198"/>
  <c r="O33" i="198"/>
  <c r="N33" i="198"/>
  <c r="M33" i="198"/>
  <c r="L33" i="198"/>
  <c r="K33" i="198"/>
  <c r="J33" i="198"/>
  <c r="I33" i="198"/>
  <c r="H33" i="198"/>
  <c r="G33" i="198"/>
  <c r="BF32" i="198"/>
  <c r="BE32" i="198"/>
  <c r="BD32" i="198"/>
  <c r="BC32" i="198"/>
  <c r="BB32" i="198"/>
  <c r="BA32" i="198"/>
  <c r="AZ32" i="198"/>
  <c r="AY32" i="198"/>
  <c r="AX32" i="198"/>
  <c r="AW32" i="198"/>
  <c r="AV32" i="198"/>
  <c r="AU32" i="198"/>
  <c r="AT32" i="198"/>
  <c r="AS32" i="198"/>
  <c r="AR32" i="198"/>
  <c r="AQ32" i="198"/>
  <c r="AP32" i="198"/>
  <c r="AO32" i="198"/>
  <c r="AN32" i="198"/>
  <c r="AM32" i="198"/>
  <c r="AL32" i="198"/>
  <c r="AK32" i="198"/>
  <c r="AJ32" i="198"/>
  <c r="AI32" i="198"/>
  <c r="AH32" i="198"/>
  <c r="AG32" i="198"/>
  <c r="AF32" i="198"/>
  <c r="AD32" i="198"/>
  <c r="AC32" i="198"/>
  <c r="AB32" i="198"/>
  <c r="Z32" i="198"/>
  <c r="Y32" i="198"/>
  <c r="X32" i="198"/>
  <c r="W32" i="198"/>
  <c r="V32" i="198"/>
  <c r="U32" i="198"/>
  <c r="T32" i="198"/>
  <c r="S32" i="198"/>
  <c r="Q32" i="198"/>
  <c r="P32" i="198"/>
  <c r="O32" i="198"/>
  <c r="N32" i="198"/>
  <c r="M32" i="198"/>
  <c r="L32" i="198"/>
  <c r="K32" i="198"/>
  <c r="J32" i="198"/>
  <c r="I32" i="198"/>
  <c r="H32" i="198"/>
  <c r="G32" i="198"/>
  <c r="BF31" i="198"/>
  <c r="BE31" i="198"/>
  <c r="BD31" i="198"/>
  <c r="BC31" i="198"/>
  <c r="BB31" i="198"/>
  <c r="BA31" i="198"/>
  <c r="AZ31" i="198"/>
  <c r="AY31" i="198"/>
  <c r="AX31" i="198"/>
  <c r="AW31" i="198"/>
  <c r="AV31" i="198"/>
  <c r="AU31" i="198"/>
  <c r="AT31" i="198"/>
  <c r="AS31" i="198"/>
  <c r="AR31" i="198"/>
  <c r="AQ31" i="198"/>
  <c r="AP31" i="198"/>
  <c r="AO31" i="198"/>
  <c r="AN31" i="198"/>
  <c r="AM31" i="198"/>
  <c r="AL31" i="198"/>
  <c r="AK31" i="198"/>
  <c r="AJ31" i="198"/>
  <c r="AI31" i="198"/>
  <c r="AH31" i="198"/>
  <c r="AG31" i="198"/>
  <c r="AF31" i="198"/>
  <c r="AE31" i="198"/>
  <c r="AC31" i="198"/>
  <c r="AB31" i="198"/>
  <c r="Z31" i="198"/>
  <c r="Y31" i="198"/>
  <c r="X31" i="198"/>
  <c r="W31" i="198"/>
  <c r="V31" i="198"/>
  <c r="U31" i="198"/>
  <c r="T31" i="198"/>
  <c r="S31" i="198"/>
  <c r="Q31" i="198"/>
  <c r="P31" i="198"/>
  <c r="O31" i="198"/>
  <c r="N31" i="198"/>
  <c r="M31" i="198"/>
  <c r="L31" i="198"/>
  <c r="K31" i="198"/>
  <c r="J31" i="198"/>
  <c r="I31" i="198"/>
  <c r="H31" i="198"/>
  <c r="G31" i="198"/>
  <c r="BF30" i="198"/>
  <c r="BE30" i="198"/>
  <c r="BD30" i="198"/>
  <c r="BC30" i="198"/>
  <c r="BB30" i="198"/>
  <c r="BA30" i="198"/>
  <c r="AZ30" i="198"/>
  <c r="AY30" i="198"/>
  <c r="AX30" i="198"/>
  <c r="AW30" i="198"/>
  <c r="AV30" i="198"/>
  <c r="AU30" i="198"/>
  <c r="AT30" i="198"/>
  <c r="AS30" i="198"/>
  <c r="AR30" i="198"/>
  <c r="AQ30" i="198"/>
  <c r="AP30" i="198"/>
  <c r="AO30" i="198"/>
  <c r="AN30" i="198"/>
  <c r="AM30" i="198"/>
  <c r="AL30" i="198"/>
  <c r="AK30" i="198"/>
  <c r="AJ30" i="198"/>
  <c r="AI30" i="198"/>
  <c r="AH30" i="198"/>
  <c r="AG30" i="198"/>
  <c r="AF30" i="198"/>
  <c r="AE30" i="198"/>
  <c r="AD30" i="198"/>
  <c r="AB30" i="198"/>
  <c r="Z30" i="198"/>
  <c r="Y30" i="198"/>
  <c r="X30" i="198"/>
  <c r="W30" i="198"/>
  <c r="V30" i="198"/>
  <c r="U30" i="198"/>
  <c r="T30" i="198"/>
  <c r="S30" i="198"/>
  <c r="Q30" i="198"/>
  <c r="P30" i="198"/>
  <c r="O30" i="198"/>
  <c r="N30" i="198"/>
  <c r="M30" i="198"/>
  <c r="L30" i="198"/>
  <c r="K30" i="198"/>
  <c r="J30" i="198"/>
  <c r="I30" i="198"/>
  <c r="H30" i="198"/>
  <c r="G30" i="198"/>
  <c r="BF29" i="198"/>
  <c r="BE29" i="198"/>
  <c r="BD29" i="198"/>
  <c r="BC29" i="198"/>
  <c r="BB29" i="198"/>
  <c r="BA29" i="198"/>
  <c r="AZ29" i="198"/>
  <c r="AY29" i="198"/>
  <c r="AX29" i="198"/>
  <c r="AW29" i="198"/>
  <c r="AV29" i="198"/>
  <c r="AU29" i="198"/>
  <c r="AT29" i="198"/>
  <c r="AS29" i="198"/>
  <c r="AR29" i="198"/>
  <c r="AQ29" i="198"/>
  <c r="AP29" i="198"/>
  <c r="AO29" i="198"/>
  <c r="AN29" i="198"/>
  <c r="AM29" i="198"/>
  <c r="AL29" i="198"/>
  <c r="AK29" i="198"/>
  <c r="AJ29" i="198"/>
  <c r="AI29" i="198"/>
  <c r="AH29" i="198"/>
  <c r="AG29" i="198"/>
  <c r="AF29" i="198"/>
  <c r="AE29" i="198"/>
  <c r="AD29" i="198"/>
  <c r="AC29" i="198"/>
  <c r="Z29" i="198"/>
  <c r="Y29" i="198"/>
  <c r="X29" i="198"/>
  <c r="W29" i="198"/>
  <c r="V29" i="198"/>
  <c r="U29" i="198"/>
  <c r="T29" i="198"/>
  <c r="S29" i="198"/>
  <c r="Q29" i="198"/>
  <c r="P29" i="198"/>
  <c r="O29" i="198"/>
  <c r="N29" i="198"/>
  <c r="M29" i="198"/>
  <c r="L29" i="198"/>
  <c r="K29" i="198"/>
  <c r="J29" i="198"/>
  <c r="I29" i="198"/>
  <c r="H29" i="198"/>
  <c r="G29" i="198"/>
  <c r="BF27" i="198"/>
  <c r="BE27" i="198"/>
  <c r="BD27" i="198"/>
  <c r="BC27" i="198"/>
  <c r="BB27" i="198"/>
  <c r="BA27" i="198"/>
  <c r="AZ27" i="198"/>
  <c r="AY27" i="198"/>
  <c r="AX27" i="198"/>
  <c r="AW27" i="198"/>
  <c r="AV27" i="198"/>
  <c r="AU27" i="198"/>
  <c r="AT27" i="198"/>
  <c r="AS27" i="198"/>
  <c r="AR27" i="198"/>
  <c r="AQ27" i="198"/>
  <c r="AP27" i="198"/>
  <c r="AO27" i="198"/>
  <c r="AN27" i="198"/>
  <c r="AM27" i="198"/>
  <c r="AL27" i="198"/>
  <c r="AK27" i="198"/>
  <c r="AJ27" i="198"/>
  <c r="AI27" i="198"/>
  <c r="AH27" i="198"/>
  <c r="AG27" i="198"/>
  <c r="AF27" i="198"/>
  <c r="AE27" i="198"/>
  <c r="AD27" i="198"/>
  <c r="AC27" i="198"/>
  <c r="AB27" i="198"/>
  <c r="Y27" i="198"/>
  <c r="X27" i="198"/>
  <c r="W27" i="198"/>
  <c r="V27" i="198"/>
  <c r="U27" i="198"/>
  <c r="T27" i="198"/>
  <c r="S27" i="198"/>
  <c r="Q27" i="198"/>
  <c r="P27" i="198"/>
  <c r="O27" i="198"/>
  <c r="N27" i="198"/>
  <c r="M27" i="198"/>
  <c r="L27" i="198"/>
  <c r="K27" i="198"/>
  <c r="J27" i="198"/>
  <c r="I27" i="198"/>
  <c r="H27" i="198"/>
  <c r="G27" i="198"/>
  <c r="BF26" i="198"/>
  <c r="BE26" i="198"/>
  <c r="BD26" i="198"/>
  <c r="BC26" i="198"/>
  <c r="BB26" i="198"/>
  <c r="BA26" i="198"/>
  <c r="AZ26" i="198"/>
  <c r="AY26" i="198"/>
  <c r="AX26" i="198"/>
  <c r="AW26" i="198"/>
  <c r="AV26" i="198"/>
  <c r="AU26" i="198"/>
  <c r="AT26" i="198"/>
  <c r="AS26" i="198"/>
  <c r="AR26" i="198"/>
  <c r="AQ26" i="198"/>
  <c r="AP26" i="198"/>
  <c r="AO26" i="198"/>
  <c r="AN26" i="198"/>
  <c r="AM26" i="198"/>
  <c r="AL26" i="198"/>
  <c r="AK26" i="198"/>
  <c r="AJ26" i="198"/>
  <c r="AI26" i="198"/>
  <c r="AH26" i="198"/>
  <c r="AG26" i="198"/>
  <c r="AF26" i="198"/>
  <c r="AE26" i="198"/>
  <c r="AD26" i="198"/>
  <c r="AC26" i="198"/>
  <c r="AB26" i="198"/>
  <c r="Z26" i="198"/>
  <c r="X26" i="198"/>
  <c r="W26" i="198"/>
  <c r="V26" i="198"/>
  <c r="U26" i="198"/>
  <c r="T26" i="198"/>
  <c r="S26" i="198"/>
  <c r="Q26" i="198"/>
  <c r="P26" i="198"/>
  <c r="O26" i="198"/>
  <c r="N26" i="198"/>
  <c r="M26" i="198"/>
  <c r="L26" i="198"/>
  <c r="K26" i="198"/>
  <c r="J26" i="198"/>
  <c r="I26" i="198"/>
  <c r="H26" i="198"/>
  <c r="G26" i="198"/>
  <c r="BF25" i="198"/>
  <c r="BE25" i="198"/>
  <c r="BD25" i="198"/>
  <c r="BC25" i="198"/>
  <c r="BB25" i="198"/>
  <c r="BA25" i="198"/>
  <c r="AZ25" i="198"/>
  <c r="AY25" i="198"/>
  <c r="AX25" i="198"/>
  <c r="AW25" i="198"/>
  <c r="AV25" i="198"/>
  <c r="AU25" i="198"/>
  <c r="AT25" i="198"/>
  <c r="AS25" i="198"/>
  <c r="AR25" i="198"/>
  <c r="AQ25" i="198"/>
  <c r="AP25" i="198"/>
  <c r="AO25" i="198"/>
  <c r="AN25" i="198"/>
  <c r="AM25" i="198"/>
  <c r="AL25" i="198"/>
  <c r="AK25" i="198"/>
  <c r="AJ25" i="198"/>
  <c r="AI25" i="198"/>
  <c r="AH25" i="198"/>
  <c r="AG25" i="198"/>
  <c r="AF25" i="198"/>
  <c r="AE25" i="198"/>
  <c r="AD25" i="198"/>
  <c r="AC25" i="198"/>
  <c r="AB25" i="198"/>
  <c r="Z25" i="198"/>
  <c r="Y25" i="198"/>
  <c r="W25" i="198"/>
  <c r="V25" i="198"/>
  <c r="U25" i="198"/>
  <c r="T25" i="198"/>
  <c r="S25" i="198"/>
  <c r="Q25" i="198"/>
  <c r="P25" i="198"/>
  <c r="O25" i="198"/>
  <c r="N25" i="198"/>
  <c r="M25" i="198"/>
  <c r="L25" i="198"/>
  <c r="K25" i="198"/>
  <c r="J25" i="198"/>
  <c r="I25" i="198"/>
  <c r="H25" i="198"/>
  <c r="G25" i="198"/>
  <c r="BF24" i="198"/>
  <c r="BE24" i="198"/>
  <c r="BD24" i="198"/>
  <c r="BC24" i="198"/>
  <c r="BB24" i="198"/>
  <c r="BA24" i="198"/>
  <c r="AZ24" i="198"/>
  <c r="AY24" i="198"/>
  <c r="AX24" i="198"/>
  <c r="AW24" i="198"/>
  <c r="AV24" i="198"/>
  <c r="AU24" i="198"/>
  <c r="AT24" i="198"/>
  <c r="AS24" i="198"/>
  <c r="AR24" i="198"/>
  <c r="AQ24" i="198"/>
  <c r="AP24" i="198"/>
  <c r="AO24" i="198"/>
  <c r="AN24" i="198"/>
  <c r="AM24" i="198"/>
  <c r="AL24" i="198"/>
  <c r="AK24" i="198"/>
  <c r="AJ24" i="198"/>
  <c r="AI24" i="198"/>
  <c r="AH24" i="198"/>
  <c r="AG24" i="198"/>
  <c r="AF24" i="198"/>
  <c r="AE24" i="198"/>
  <c r="AD24" i="198"/>
  <c r="AC24" i="198"/>
  <c r="AB24" i="198"/>
  <c r="Z24" i="198"/>
  <c r="Y24" i="198"/>
  <c r="X24" i="198"/>
  <c r="V24" i="198"/>
  <c r="U24" i="198"/>
  <c r="T24" i="198"/>
  <c r="S24" i="198"/>
  <c r="Q24" i="198"/>
  <c r="P24" i="198"/>
  <c r="O24" i="198"/>
  <c r="N24" i="198"/>
  <c r="M24" i="198"/>
  <c r="L24" i="198"/>
  <c r="K24" i="198"/>
  <c r="J24" i="198"/>
  <c r="I24" i="198"/>
  <c r="H24" i="198"/>
  <c r="G24" i="198"/>
  <c r="BF23" i="198"/>
  <c r="BE23" i="198"/>
  <c r="BD23" i="198"/>
  <c r="BC23" i="198"/>
  <c r="BB23" i="198"/>
  <c r="BA23" i="198"/>
  <c r="AZ23" i="198"/>
  <c r="AY23" i="198"/>
  <c r="AX23" i="198"/>
  <c r="AW23" i="198"/>
  <c r="AV23" i="198"/>
  <c r="AU23" i="198"/>
  <c r="AT23" i="198"/>
  <c r="AS23" i="198"/>
  <c r="AR23" i="198"/>
  <c r="AQ23" i="198"/>
  <c r="AP23" i="198"/>
  <c r="AO23" i="198"/>
  <c r="AN23" i="198"/>
  <c r="AM23" i="198"/>
  <c r="AL23" i="198"/>
  <c r="AK23" i="198"/>
  <c r="AJ23" i="198"/>
  <c r="AI23" i="198"/>
  <c r="AH23" i="198"/>
  <c r="AG23" i="198"/>
  <c r="AF23" i="198"/>
  <c r="AE23" i="198"/>
  <c r="AD23" i="198"/>
  <c r="AC23" i="198"/>
  <c r="AB23" i="198"/>
  <c r="Z23" i="198"/>
  <c r="Y23" i="198"/>
  <c r="X23" i="198"/>
  <c r="W23" i="198"/>
  <c r="U23" i="198"/>
  <c r="T23" i="198"/>
  <c r="S23" i="198"/>
  <c r="Q23" i="198"/>
  <c r="P23" i="198"/>
  <c r="O23" i="198"/>
  <c r="N23" i="198"/>
  <c r="M23" i="198"/>
  <c r="L23" i="198"/>
  <c r="K23" i="198"/>
  <c r="J23" i="198"/>
  <c r="I23" i="198"/>
  <c r="H23" i="198"/>
  <c r="G23" i="198"/>
  <c r="BF22" i="198"/>
  <c r="BE22" i="198"/>
  <c r="BD22" i="198"/>
  <c r="BC22" i="198"/>
  <c r="BB22" i="198"/>
  <c r="BA22" i="198"/>
  <c r="AZ22" i="198"/>
  <c r="AY22" i="198"/>
  <c r="AX22" i="198"/>
  <c r="AW22" i="198"/>
  <c r="AV22" i="198"/>
  <c r="AU22" i="198"/>
  <c r="AT22" i="198"/>
  <c r="AS22" i="198"/>
  <c r="AR22" i="198"/>
  <c r="AQ22" i="198"/>
  <c r="AP22" i="198"/>
  <c r="AO22" i="198"/>
  <c r="AN22" i="198"/>
  <c r="AM22" i="198"/>
  <c r="AL22" i="198"/>
  <c r="AK22" i="198"/>
  <c r="AJ22" i="198"/>
  <c r="AI22" i="198"/>
  <c r="AH22" i="198"/>
  <c r="AG22" i="198"/>
  <c r="AF22" i="198"/>
  <c r="AE22" i="198"/>
  <c r="AD22" i="198"/>
  <c r="AC22" i="198"/>
  <c r="AB22" i="198"/>
  <c r="Z22" i="198"/>
  <c r="Y22" i="198"/>
  <c r="X22" i="198"/>
  <c r="W22" i="198"/>
  <c r="V22" i="198"/>
  <c r="T22" i="198"/>
  <c r="S22" i="198"/>
  <c r="Q22" i="198"/>
  <c r="P22" i="198"/>
  <c r="O22" i="198"/>
  <c r="N22" i="198"/>
  <c r="M22" i="198"/>
  <c r="L22" i="198"/>
  <c r="K22" i="198"/>
  <c r="J22" i="198"/>
  <c r="I22" i="198"/>
  <c r="H22" i="198"/>
  <c r="G22" i="198"/>
  <c r="BF21" i="198"/>
  <c r="BE21" i="198"/>
  <c r="BD21" i="198"/>
  <c r="BC21" i="198"/>
  <c r="BB21" i="198"/>
  <c r="BA21" i="198"/>
  <c r="AZ21" i="198"/>
  <c r="AY21" i="198"/>
  <c r="AX21" i="198"/>
  <c r="AW21" i="198"/>
  <c r="AV21" i="198"/>
  <c r="AU21" i="198"/>
  <c r="AT21" i="198"/>
  <c r="AS21" i="198"/>
  <c r="AR21" i="198"/>
  <c r="AQ21" i="198"/>
  <c r="AP21" i="198"/>
  <c r="AO21" i="198"/>
  <c r="AN21" i="198"/>
  <c r="AM21" i="198"/>
  <c r="AL21" i="198"/>
  <c r="AK21" i="198"/>
  <c r="AJ21" i="198"/>
  <c r="AI21" i="198"/>
  <c r="AH21" i="198"/>
  <c r="AG21" i="198"/>
  <c r="AF21" i="198"/>
  <c r="AE21" i="198"/>
  <c r="AD21" i="198"/>
  <c r="AC21" i="198"/>
  <c r="AB21" i="198"/>
  <c r="Z21" i="198"/>
  <c r="Y21" i="198"/>
  <c r="X21" i="198"/>
  <c r="W21" i="198"/>
  <c r="V21" i="198"/>
  <c r="U21" i="198"/>
  <c r="S21" i="198"/>
  <c r="Q21" i="198"/>
  <c r="P21" i="198"/>
  <c r="O21" i="198"/>
  <c r="N21" i="198"/>
  <c r="M21" i="198"/>
  <c r="L21" i="198"/>
  <c r="K21" i="198"/>
  <c r="J21" i="198"/>
  <c r="I21" i="198"/>
  <c r="H21" i="198"/>
  <c r="G21" i="198"/>
  <c r="BF20" i="198"/>
  <c r="BE20" i="198"/>
  <c r="BD20" i="198"/>
  <c r="BC20" i="198"/>
  <c r="BB20" i="198"/>
  <c r="BA20" i="198"/>
  <c r="AZ20" i="198"/>
  <c r="AY20" i="198"/>
  <c r="AX20" i="198"/>
  <c r="AW20" i="198"/>
  <c r="AV20" i="198"/>
  <c r="AU20" i="198"/>
  <c r="AT20" i="198"/>
  <c r="AS20" i="198"/>
  <c r="AR20" i="198"/>
  <c r="AQ20" i="198"/>
  <c r="AP20" i="198"/>
  <c r="AO20" i="198"/>
  <c r="AN20" i="198"/>
  <c r="AM20" i="198"/>
  <c r="AL20" i="198"/>
  <c r="AK20" i="198"/>
  <c r="AJ20" i="198"/>
  <c r="AI20" i="198"/>
  <c r="AH20" i="198"/>
  <c r="AG20" i="198"/>
  <c r="AF20" i="198"/>
  <c r="AE20" i="198"/>
  <c r="AD20" i="198"/>
  <c r="AC20" i="198"/>
  <c r="AB20" i="198"/>
  <c r="Z20" i="198"/>
  <c r="Y20" i="198"/>
  <c r="X20" i="198"/>
  <c r="W20" i="198"/>
  <c r="V20" i="198"/>
  <c r="U20" i="198"/>
  <c r="T20" i="198"/>
  <c r="Q20" i="198"/>
  <c r="P20" i="198"/>
  <c r="O20" i="198"/>
  <c r="N20" i="198"/>
  <c r="M20" i="198"/>
  <c r="L20" i="198"/>
  <c r="K20" i="198"/>
  <c r="J20" i="198"/>
  <c r="I20" i="198"/>
  <c r="H20" i="198"/>
  <c r="G20" i="198"/>
  <c r="BF18" i="198"/>
  <c r="BE18" i="198"/>
  <c r="BD18" i="198"/>
  <c r="BC18" i="198"/>
  <c r="BB18" i="198"/>
  <c r="BA18" i="198"/>
  <c r="AZ18" i="198"/>
  <c r="AY18" i="198"/>
  <c r="AX18" i="198"/>
  <c r="AW18" i="198"/>
  <c r="AV18" i="198"/>
  <c r="AU18" i="198"/>
  <c r="AT18" i="198"/>
  <c r="AS18" i="198"/>
  <c r="AR18" i="198"/>
  <c r="AQ18" i="198"/>
  <c r="AP18" i="198"/>
  <c r="AO18" i="198"/>
  <c r="AN18" i="198"/>
  <c r="AM18" i="198"/>
  <c r="AL18" i="198"/>
  <c r="AK18" i="198"/>
  <c r="AJ18" i="198"/>
  <c r="AI18" i="198"/>
  <c r="AH18" i="198"/>
  <c r="AG18" i="198"/>
  <c r="AF18" i="198"/>
  <c r="AE18" i="198"/>
  <c r="AD18" i="198"/>
  <c r="AC18" i="198"/>
  <c r="AB18" i="198"/>
  <c r="Z18" i="198"/>
  <c r="Y18" i="198"/>
  <c r="X18" i="198"/>
  <c r="W18" i="198"/>
  <c r="V18" i="198"/>
  <c r="U18" i="198"/>
  <c r="T18" i="198"/>
  <c r="S18" i="198"/>
  <c r="P18" i="198"/>
  <c r="O18" i="198"/>
  <c r="N18" i="198"/>
  <c r="M18" i="198"/>
  <c r="L18" i="198"/>
  <c r="K18" i="198"/>
  <c r="J18" i="198"/>
  <c r="I18" i="198"/>
  <c r="H18" i="198"/>
  <c r="G18" i="198"/>
  <c r="BF17" i="198"/>
  <c r="BE17" i="198"/>
  <c r="BD17" i="198"/>
  <c r="BC17" i="198"/>
  <c r="BB17" i="198"/>
  <c r="BA17" i="198"/>
  <c r="AZ17" i="198"/>
  <c r="AY17" i="198"/>
  <c r="AX17" i="198"/>
  <c r="AW17" i="198"/>
  <c r="AV17" i="198"/>
  <c r="AU17" i="198"/>
  <c r="AT17" i="198"/>
  <c r="AS17" i="198"/>
  <c r="AR17" i="198"/>
  <c r="AQ17" i="198"/>
  <c r="AP17" i="198"/>
  <c r="AO17" i="198"/>
  <c r="AN17" i="198"/>
  <c r="AM17" i="198"/>
  <c r="AL17" i="198"/>
  <c r="AK17" i="198"/>
  <c r="AJ17" i="198"/>
  <c r="AI17" i="198"/>
  <c r="AH17" i="198"/>
  <c r="AG17" i="198"/>
  <c r="AF17" i="198"/>
  <c r="AE17" i="198"/>
  <c r="AD17" i="198"/>
  <c r="AC17" i="198"/>
  <c r="AB17" i="198"/>
  <c r="Z17" i="198"/>
  <c r="Y17" i="198"/>
  <c r="X17" i="198"/>
  <c r="W17" i="198"/>
  <c r="V17" i="198"/>
  <c r="U17" i="198"/>
  <c r="T17" i="198"/>
  <c r="S17" i="198"/>
  <c r="Q17" i="198"/>
  <c r="O17" i="198"/>
  <c r="N17" i="198"/>
  <c r="M17" i="198"/>
  <c r="L17" i="198"/>
  <c r="K17" i="198"/>
  <c r="J17" i="198"/>
  <c r="I17" i="198"/>
  <c r="H17" i="198"/>
  <c r="G17" i="198"/>
  <c r="BF16" i="198"/>
  <c r="BE16" i="198"/>
  <c r="BD16" i="198"/>
  <c r="BC16" i="198"/>
  <c r="BB16" i="198"/>
  <c r="BA16" i="198"/>
  <c r="AZ16" i="198"/>
  <c r="AY16" i="198"/>
  <c r="AX16" i="198"/>
  <c r="AW16" i="198"/>
  <c r="AV16" i="198"/>
  <c r="AU16" i="198"/>
  <c r="AT16" i="198"/>
  <c r="AS16" i="198"/>
  <c r="AR16" i="198"/>
  <c r="AQ16" i="198"/>
  <c r="AP16" i="198"/>
  <c r="AO16" i="198"/>
  <c r="AN16" i="198"/>
  <c r="AM16" i="198"/>
  <c r="AL16" i="198"/>
  <c r="AK16" i="198"/>
  <c r="AJ16" i="198"/>
  <c r="AI16" i="198"/>
  <c r="AH16" i="198"/>
  <c r="AG16" i="198"/>
  <c r="AF16" i="198"/>
  <c r="AE16" i="198"/>
  <c r="AD16" i="198"/>
  <c r="AC16" i="198"/>
  <c r="AB16" i="198"/>
  <c r="Z16" i="198"/>
  <c r="Y16" i="198"/>
  <c r="X16" i="198"/>
  <c r="W16" i="198"/>
  <c r="V16" i="198"/>
  <c r="U16" i="198"/>
  <c r="T16" i="198"/>
  <c r="S16" i="198"/>
  <c r="Q16" i="198"/>
  <c r="P16" i="198"/>
  <c r="N16" i="198"/>
  <c r="M16" i="198"/>
  <c r="L16" i="198"/>
  <c r="K16" i="198"/>
  <c r="J16" i="198"/>
  <c r="I16" i="198"/>
  <c r="H16" i="198"/>
  <c r="G16" i="198"/>
  <c r="BF15" i="198"/>
  <c r="BE15" i="198"/>
  <c r="BD15" i="198"/>
  <c r="BC15" i="198"/>
  <c r="BB15" i="198"/>
  <c r="BA15" i="198"/>
  <c r="AZ15" i="198"/>
  <c r="AY15" i="198"/>
  <c r="AX15" i="198"/>
  <c r="AW15" i="198"/>
  <c r="AV15" i="198"/>
  <c r="AU15" i="198"/>
  <c r="AT15" i="198"/>
  <c r="AS15" i="198"/>
  <c r="AR15" i="198"/>
  <c r="AQ15" i="198"/>
  <c r="AP15" i="198"/>
  <c r="AO15" i="198"/>
  <c r="AN15" i="198"/>
  <c r="AM15" i="198"/>
  <c r="AL15" i="198"/>
  <c r="AK15" i="198"/>
  <c r="AJ15" i="198"/>
  <c r="AI15" i="198"/>
  <c r="AH15" i="198"/>
  <c r="AG15" i="198"/>
  <c r="AF15" i="198"/>
  <c r="AE15" i="198"/>
  <c r="AD15" i="198"/>
  <c r="AC15" i="198"/>
  <c r="AB15" i="198"/>
  <c r="Z15" i="198"/>
  <c r="Y15" i="198"/>
  <c r="X15" i="198"/>
  <c r="W15" i="198"/>
  <c r="V15" i="198"/>
  <c r="U15" i="198"/>
  <c r="T15" i="198"/>
  <c r="S15" i="198"/>
  <c r="Q15" i="198"/>
  <c r="P15" i="198"/>
  <c r="O15" i="198"/>
  <c r="M15" i="198"/>
  <c r="L15" i="198"/>
  <c r="K15" i="198"/>
  <c r="J15" i="198"/>
  <c r="I15" i="198"/>
  <c r="H15" i="198"/>
  <c r="G15" i="198"/>
  <c r="BF14" i="198"/>
  <c r="BE14" i="198"/>
  <c r="BD14" i="198"/>
  <c r="BC14" i="198"/>
  <c r="BB14" i="198"/>
  <c r="BA14" i="198"/>
  <c r="AZ14" i="198"/>
  <c r="AY14" i="198"/>
  <c r="AX14" i="198"/>
  <c r="AW14" i="198"/>
  <c r="AV14" i="198"/>
  <c r="AU14" i="198"/>
  <c r="AT14" i="198"/>
  <c r="AS14" i="198"/>
  <c r="AR14" i="198"/>
  <c r="AQ14" i="198"/>
  <c r="AP14" i="198"/>
  <c r="AO14" i="198"/>
  <c r="AN14" i="198"/>
  <c r="AM14" i="198"/>
  <c r="AL14" i="198"/>
  <c r="AK14" i="198"/>
  <c r="AJ14" i="198"/>
  <c r="AI14" i="198"/>
  <c r="AH14" i="198"/>
  <c r="AG14" i="198"/>
  <c r="AF14" i="198"/>
  <c r="AE14" i="198"/>
  <c r="AD14" i="198"/>
  <c r="AC14" i="198"/>
  <c r="AB14" i="198"/>
  <c r="Z14" i="198"/>
  <c r="Y14" i="198"/>
  <c r="X14" i="198"/>
  <c r="W14" i="198"/>
  <c r="V14" i="198"/>
  <c r="U14" i="198"/>
  <c r="T14" i="198"/>
  <c r="S14" i="198"/>
  <c r="Q14" i="198"/>
  <c r="P14" i="198"/>
  <c r="O14" i="198"/>
  <c r="N14" i="198"/>
  <c r="L14" i="198"/>
  <c r="K14" i="198"/>
  <c r="J14" i="198"/>
  <c r="I14" i="198"/>
  <c r="H14" i="198"/>
  <c r="G14" i="198"/>
  <c r="BF13" i="198"/>
  <c r="BE13" i="198"/>
  <c r="BD13" i="198"/>
  <c r="BC13" i="198"/>
  <c r="BB13" i="198"/>
  <c r="BA13" i="198"/>
  <c r="AZ13" i="198"/>
  <c r="AY13" i="198"/>
  <c r="AX13" i="198"/>
  <c r="AW13" i="198"/>
  <c r="AV13" i="198"/>
  <c r="AU13" i="198"/>
  <c r="AT13" i="198"/>
  <c r="AS13" i="198"/>
  <c r="AR13" i="198"/>
  <c r="AQ13" i="198"/>
  <c r="AP13" i="198"/>
  <c r="AO13" i="198"/>
  <c r="AN13" i="198"/>
  <c r="AM13" i="198"/>
  <c r="AL13" i="198"/>
  <c r="AK13" i="198"/>
  <c r="AJ13" i="198"/>
  <c r="AI13" i="198"/>
  <c r="AH13" i="198"/>
  <c r="AG13" i="198"/>
  <c r="AF13" i="198"/>
  <c r="AE13" i="198"/>
  <c r="AD13" i="198"/>
  <c r="AC13" i="198"/>
  <c r="AB13" i="198"/>
  <c r="Z13" i="198"/>
  <c r="Y13" i="198"/>
  <c r="X13" i="198"/>
  <c r="W13" i="198"/>
  <c r="V13" i="198"/>
  <c r="U13" i="198"/>
  <c r="T13" i="198"/>
  <c r="S13" i="198"/>
  <c r="Q13" i="198"/>
  <c r="P13" i="198"/>
  <c r="O13" i="198"/>
  <c r="N13" i="198"/>
  <c r="M13" i="198"/>
  <c r="K13" i="198"/>
  <c r="J13" i="198"/>
  <c r="I13" i="198"/>
  <c r="H13" i="198"/>
  <c r="G13" i="198"/>
  <c r="BF12" i="198"/>
  <c r="BE12" i="198"/>
  <c r="BD12" i="198"/>
  <c r="BC12" i="198"/>
  <c r="BB12" i="198"/>
  <c r="BA12" i="198"/>
  <c r="AZ12" i="198"/>
  <c r="AY12" i="198"/>
  <c r="AX12" i="198"/>
  <c r="AW12" i="198"/>
  <c r="AV12" i="198"/>
  <c r="AU12" i="198"/>
  <c r="AT12" i="198"/>
  <c r="AS12" i="198"/>
  <c r="AR12" i="198"/>
  <c r="AQ12" i="198"/>
  <c r="AP12" i="198"/>
  <c r="AO12" i="198"/>
  <c r="AN12" i="198"/>
  <c r="AM12" i="198"/>
  <c r="AL12" i="198"/>
  <c r="AK12" i="198"/>
  <c r="AJ12" i="198"/>
  <c r="AI12" i="198"/>
  <c r="AH12" i="198"/>
  <c r="AG12" i="198"/>
  <c r="AF12" i="198"/>
  <c r="AE12" i="198"/>
  <c r="AD12" i="198"/>
  <c r="AC12" i="198"/>
  <c r="AB12" i="198"/>
  <c r="Z12" i="198"/>
  <c r="Y12" i="198"/>
  <c r="X12" i="198"/>
  <c r="W12" i="198"/>
  <c r="V12" i="198"/>
  <c r="U12" i="198"/>
  <c r="T12" i="198"/>
  <c r="S12" i="198"/>
  <c r="Q12" i="198"/>
  <c r="P12" i="198"/>
  <c r="O12" i="198"/>
  <c r="N12" i="198"/>
  <c r="M12" i="198"/>
  <c r="L12" i="198"/>
  <c r="J12" i="198"/>
  <c r="I12" i="198"/>
  <c r="H12" i="198"/>
  <c r="G12" i="198"/>
  <c r="BF11" i="198"/>
  <c r="BE11" i="198"/>
  <c r="BD11" i="198"/>
  <c r="BC11" i="198"/>
  <c r="BB11" i="198"/>
  <c r="BA11" i="198"/>
  <c r="AZ11" i="198"/>
  <c r="AY11" i="198"/>
  <c r="AX11" i="198"/>
  <c r="AW11" i="198"/>
  <c r="AV11" i="198"/>
  <c r="AU11" i="198"/>
  <c r="AT11" i="198"/>
  <c r="AS11" i="198"/>
  <c r="AR11" i="198"/>
  <c r="AQ11" i="198"/>
  <c r="AP11" i="198"/>
  <c r="AO11" i="198"/>
  <c r="AN11" i="198"/>
  <c r="AM11" i="198"/>
  <c r="AL11" i="198"/>
  <c r="AK11" i="198"/>
  <c r="AJ11" i="198"/>
  <c r="AI11" i="198"/>
  <c r="AH11" i="198"/>
  <c r="AG11" i="198"/>
  <c r="AF11" i="198"/>
  <c r="AE11" i="198"/>
  <c r="AD11" i="198"/>
  <c r="AC11" i="198"/>
  <c r="AB11" i="198"/>
  <c r="Z11" i="198"/>
  <c r="Y11" i="198"/>
  <c r="X11" i="198"/>
  <c r="W11" i="198"/>
  <c r="V11" i="198"/>
  <c r="U11" i="198"/>
  <c r="T11" i="198"/>
  <c r="S11" i="198"/>
  <c r="Q11" i="198"/>
  <c r="P11" i="198"/>
  <c r="O11" i="198"/>
  <c r="N11" i="198"/>
  <c r="M11" i="198"/>
  <c r="L11" i="198"/>
  <c r="K11" i="198"/>
  <c r="I11" i="198"/>
  <c r="H11" i="198"/>
  <c r="G11" i="198"/>
  <c r="BF10" i="198"/>
  <c r="BE10" i="198"/>
  <c r="BD10" i="198"/>
  <c r="BC10" i="198"/>
  <c r="BB10" i="198"/>
  <c r="BA10" i="198"/>
  <c r="AZ10" i="198"/>
  <c r="AY10" i="198"/>
  <c r="AX10" i="198"/>
  <c r="AW10" i="198"/>
  <c r="AV10" i="198"/>
  <c r="AU10" i="198"/>
  <c r="AT10" i="198"/>
  <c r="AS10" i="198"/>
  <c r="AR10" i="198"/>
  <c r="AQ10" i="198"/>
  <c r="AP10" i="198"/>
  <c r="AO10" i="198"/>
  <c r="AN10" i="198"/>
  <c r="AM10" i="198"/>
  <c r="AL10" i="198"/>
  <c r="AK10" i="198"/>
  <c r="AJ10" i="198"/>
  <c r="AI10" i="198"/>
  <c r="AH10" i="198"/>
  <c r="AG10" i="198"/>
  <c r="AF10" i="198"/>
  <c r="AE10" i="198"/>
  <c r="AD10" i="198"/>
  <c r="AC10" i="198"/>
  <c r="AB10" i="198"/>
  <c r="Z10" i="198"/>
  <c r="Y10" i="198"/>
  <c r="X10" i="198"/>
  <c r="W10" i="198"/>
  <c r="V10" i="198"/>
  <c r="U10" i="198"/>
  <c r="T10" i="198"/>
  <c r="S10" i="198"/>
  <c r="Q10" i="198"/>
  <c r="P10" i="198"/>
  <c r="O10" i="198"/>
  <c r="N10" i="198"/>
  <c r="M10" i="198"/>
  <c r="L10" i="198"/>
  <c r="K10" i="198"/>
  <c r="J10" i="198"/>
  <c r="H10" i="198"/>
  <c r="G10" i="198"/>
  <c r="BF9" i="198"/>
  <c r="BE9" i="198"/>
  <c r="BD9" i="198"/>
  <c r="BC9" i="198"/>
  <c r="BB9" i="198"/>
  <c r="BA9" i="198"/>
  <c r="AZ9" i="198"/>
  <c r="AY9" i="198"/>
  <c r="AX9" i="198"/>
  <c r="AW9" i="198"/>
  <c r="AV9" i="198"/>
  <c r="AU9" i="198"/>
  <c r="AT9" i="198"/>
  <c r="AS9" i="198"/>
  <c r="AR9" i="198"/>
  <c r="AQ9" i="198"/>
  <c r="AP9" i="198"/>
  <c r="AO9" i="198"/>
  <c r="AN9" i="198"/>
  <c r="AM9" i="198"/>
  <c r="AL9" i="198"/>
  <c r="AK9" i="198"/>
  <c r="AJ9" i="198"/>
  <c r="AI9" i="198"/>
  <c r="AH9" i="198"/>
  <c r="AG9" i="198"/>
  <c r="AF9" i="198"/>
  <c r="AE9" i="198"/>
  <c r="AD9" i="198"/>
  <c r="AC9" i="198"/>
  <c r="AB9" i="198"/>
  <c r="Z9" i="198"/>
  <c r="Y9" i="198"/>
  <c r="X9" i="198"/>
  <c r="W9" i="198"/>
  <c r="V9" i="198"/>
  <c r="U9" i="198"/>
  <c r="T9" i="198"/>
  <c r="S9" i="198"/>
  <c r="Q9" i="198"/>
  <c r="P9" i="198"/>
  <c r="O9" i="198"/>
  <c r="N9" i="198"/>
  <c r="M9" i="198"/>
  <c r="L9" i="198"/>
  <c r="K9" i="198"/>
  <c r="J9" i="198"/>
  <c r="I9" i="198"/>
  <c r="G9" i="198"/>
  <c r="BF8" i="198"/>
  <c r="BE8" i="198"/>
  <c r="BD8" i="198"/>
  <c r="BC8" i="198"/>
  <c r="BB8" i="198"/>
  <c r="BA8" i="198"/>
  <c r="AZ8" i="198"/>
  <c r="AY8" i="198"/>
  <c r="AX8" i="198"/>
  <c r="AW8" i="198"/>
  <c r="AV8" i="198"/>
  <c r="AU8" i="198"/>
  <c r="AT8" i="198"/>
  <c r="AS8" i="198"/>
  <c r="AR8" i="198"/>
  <c r="AQ8" i="198"/>
  <c r="AP8" i="198"/>
  <c r="AO8" i="198"/>
  <c r="AN8" i="198"/>
  <c r="AM8" i="198"/>
  <c r="AL8" i="198"/>
  <c r="AK8" i="198"/>
  <c r="AJ8" i="198"/>
  <c r="AI8" i="198"/>
  <c r="AH8" i="198"/>
  <c r="AG8" i="198"/>
  <c r="AF8" i="198"/>
  <c r="AE8" i="198"/>
  <c r="AD8" i="198"/>
  <c r="AC8" i="198"/>
  <c r="AB8" i="198"/>
  <c r="Z8" i="198"/>
  <c r="Y8" i="198"/>
  <c r="X8" i="198"/>
  <c r="W8" i="198"/>
  <c r="V8" i="198"/>
  <c r="U8" i="198"/>
  <c r="T8" i="198"/>
  <c r="S8" i="198"/>
  <c r="Q8" i="198"/>
  <c r="P8" i="198"/>
  <c r="O8" i="198"/>
  <c r="N8" i="198"/>
  <c r="M8" i="198"/>
  <c r="L8" i="198"/>
  <c r="K8" i="198"/>
  <c r="J8" i="198"/>
  <c r="I8" i="198"/>
  <c r="H8" i="198"/>
  <c r="D32" i="198"/>
  <c r="BF4" i="198"/>
  <c r="BE4" i="198"/>
  <c r="BD4" i="198"/>
  <c r="BC4" i="198"/>
  <c r="BB4" i="198"/>
  <c r="BA4" i="198"/>
  <c r="AZ4" i="198"/>
  <c r="AY4" i="198"/>
  <c r="AX4" i="198"/>
  <c r="AW4" i="198"/>
  <c r="AV4" i="198"/>
  <c r="AU4" i="198"/>
  <c r="AT4" i="198"/>
  <c r="AS4" i="198"/>
  <c r="AR4" i="198"/>
  <c r="AQ4" i="198"/>
  <c r="AP4" i="198"/>
  <c r="AO4" i="198"/>
  <c r="AN4" i="198"/>
  <c r="AM4" i="198"/>
  <c r="AL4" i="198"/>
  <c r="AK4" i="198"/>
  <c r="AJ4" i="198"/>
  <c r="AI4" i="198"/>
  <c r="AH4" i="198"/>
  <c r="AG4" i="198"/>
  <c r="AF4" i="198"/>
  <c r="AE4" i="198"/>
  <c r="AD4" i="198"/>
  <c r="AC4" i="198"/>
  <c r="AB4" i="198"/>
  <c r="AA4" i="198"/>
  <c r="Z4" i="198"/>
  <c r="Y4" i="198"/>
  <c r="X4" i="198"/>
  <c r="W4" i="198"/>
  <c r="V4" i="198"/>
  <c r="U4" i="198"/>
  <c r="T4" i="198"/>
  <c r="S4" i="198"/>
  <c r="R4" i="198"/>
  <c r="Q4" i="198"/>
  <c r="P4" i="198"/>
  <c r="O4" i="198"/>
  <c r="N4" i="198"/>
  <c r="M4" i="198"/>
  <c r="L4" i="198"/>
  <c r="K4" i="198"/>
  <c r="J4" i="198"/>
  <c r="I4" i="198"/>
  <c r="H4" i="198"/>
  <c r="G4" i="198"/>
  <c r="F4" i="198"/>
  <c r="E4" i="198"/>
  <c r="BE59" i="197"/>
  <c r="BD59" i="197"/>
  <c r="BC59" i="197"/>
  <c r="BB59" i="197"/>
  <c r="BA59" i="197"/>
  <c r="AZ59" i="197"/>
  <c r="AY59" i="197"/>
  <c r="AX59" i="197"/>
  <c r="AW59" i="197"/>
  <c r="AV59" i="197"/>
  <c r="AU59" i="197"/>
  <c r="AT59" i="197"/>
  <c r="AS59" i="197"/>
  <c r="AR59" i="197"/>
  <c r="AQ59" i="197"/>
  <c r="AP59" i="197"/>
  <c r="AO59" i="197"/>
  <c r="AN59" i="197"/>
  <c r="AM59" i="197"/>
  <c r="AL59" i="197"/>
  <c r="AK59" i="197"/>
  <c r="AJ59" i="197"/>
  <c r="AI59" i="197"/>
  <c r="AH59" i="197"/>
  <c r="AG59" i="197"/>
  <c r="AF59" i="197"/>
  <c r="AE59" i="197"/>
  <c r="AD59" i="197"/>
  <c r="AC59" i="197"/>
  <c r="AB59" i="197"/>
  <c r="Z59" i="197"/>
  <c r="Y59" i="197"/>
  <c r="X59" i="197"/>
  <c r="W59" i="197"/>
  <c r="V59" i="197"/>
  <c r="U59" i="197"/>
  <c r="T59" i="197"/>
  <c r="S59" i="197"/>
  <c r="Q59" i="197"/>
  <c r="P59" i="197"/>
  <c r="O59" i="197"/>
  <c r="N59" i="197"/>
  <c r="M59" i="197"/>
  <c r="L59" i="197"/>
  <c r="K59" i="197"/>
  <c r="J59" i="197"/>
  <c r="I59" i="197"/>
  <c r="H59" i="197"/>
  <c r="G59" i="197"/>
  <c r="BF58" i="197"/>
  <c r="BD58" i="197"/>
  <c r="BC58" i="197"/>
  <c r="BB58" i="197"/>
  <c r="BA58" i="197"/>
  <c r="AZ58" i="197"/>
  <c r="AY58" i="197"/>
  <c r="AX58" i="197"/>
  <c r="AW58" i="197"/>
  <c r="AV58" i="197"/>
  <c r="AU58" i="197"/>
  <c r="AT58" i="197"/>
  <c r="AS58" i="197"/>
  <c r="AR58" i="197"/>
  <c r="AQ58" i="197"/>
  <c r="AP58" i="197"/>
  <c r="AO58" i="197"/>
  <c r="AN58" i="197"/>
  <c r="AM58" i="197"/>
  <c r="AL58" i="197"/>
  <c r="AK58" i="197"/>
  <c r="AJ58" i="197"/>
  <c r="AI58" i="197"/>
  <c r="AH58" i="197"/>
  <c r="AG58" i="197"/>
  <c r="AF58" i="197"/>
  <c r="AE58" i="197"/>
  <c r="AD58" i="197"/>
  <c r="AC58" i="197"/>
  <c r="AB58" i="197"/>
  <c r="Z58" i="197"/>
  <c r="Y58" i="197"/>
  <c r="X58" i="197"/>
  <c r="W58" i="197"/>
  <c r="V58" i="197"/>
  <c r="U58" i="197"/>
  <c r="T58" i="197"/>
  <c r="S58" i="197"/>
  <c r="Q58" i="197"/>
  <c r="P58" i="197"/>
  <c r="O58" i="197"/>
  <c r="N58" i="197"/>
  <c r="M58" i="197"/>
  <c r="L58" i="197"/>
  <c r="K58" i="197"/>
  <c r="J58" i="197"/>
  <c r="I58" i="197"/>
  <c r="H58" i="197"/>
  <c r="G58" i="197"/>
  <c r="BF57" i="197"/>
  <c r="BE57" i="197"/>
  <c r="BC57" i="197"/>
  <c r="BB57" i="197"/>
  <c r="BA57" i="197"/>
  <c r="AZ57" i="197"/>
  <c r="AY57" i="197"/>
  <c r="AX57" i="197"/>
  <c r="AW57" i="197"/>
  <c r="AV57" i="197"/>
  <c r="AU57" i="197"/>
  <c r="AT57" i="197"/>
  <c r="AS57" i="197"/>
  <c r="AR57" i="197"/>
  <c r="AQ57" i="197"/>
  <c r="AP57" i="197"/>
  <c r="AO57" i="197"/>
  <c r="AN57" i="197"/>
  <c r="AM57" i="197"/>
  <c r="AL57" i="197"/>
  <c r="AK57" i="197"/>
  <c r="AJ57" i="197"/>
  <c r="AI57" i="197"/>
  <c r="AH57" i="197"/>
  <c r="AG57" i="197"/>
  <c r="AF57" i="197"/>
  <c r="AE57" i="197"/>
  <c r="AD57" i="197"/>
  <c r="AC57" i="197"/>
  <c r="AB57" i="197"/>
  <c r="Z57" i="197"/>
  <c r="Y57" i="197"/>
  <c r="X57" i="197"/>
  <c r="W57" i="197"/>
  <c r="V57" i="197"/>
  <c r="U57" i="197"/>
  <c r="T57" i="197"/>
  <c r="S57" i="197"/>
  <c r="Q57" i="197"/>
  <c r="P57" i="197"/>
  <c r="O57" i="197"/>
  <c r="N57" i="197"/>
  <c r="M57" i="197"/>
  <c r="L57" i="197"/>
  <c r="K57" i="197"/>
  <c r="J57" i="197"/>
  <c r="I57" i="197"/>
  <c r="H57" i="197"/>
  <c r="G57" i="197"/>
  <c r="BF56" i="197"/>
  <c r="BE56" i="197"/>
  <c r="BD56" i="197"/>
  <c r="BB56" i="197"/>
  <c r="BA56" i="197"/>
  <c r="AZ56" i="197"/>
  <c r="AY56" i="197"/>
  <c r="AX56" i="197"/>
  <c r="AW56" i="197"/>
  <c r="AV56" i="197"/>
  <c r="AU56" i="197"/>
  <c r="AT56" i="197"/>
  <c r="AS56" i="197"/>
  <c r="AR56" i="197"/>
  <c r="AQ56" i="197"/>
  <c r="AP56" i="197"/>
  <c r="AO56" i="197"/>
  <c r="AN56" i="197"/>
  <c r="AM56" i="197"/>
  <c r="AL56" i="197"/>
  <c r="AK56" i="197"/>
  <c r="AJ56" i="197"/>
  <c r="AI56" i="197"/>
  <c r="AH56" i="197"/>
  <c r="AG56" i="197"/>
  <c r="AF56" i="197"/>
  <c r="AE56" i="197"/>
  <c r="AD56" i="197"/>
  <c r="AC56" i="197"/>
  <c r="AB56" i="197"/>
  <c r="Z56" i="197"/>
  <c r="Y56" i="197"/>
  <c r="X56" i="197"/>
  <c r="W56" i="197"/>
  <c r="V56" i="197"/>
  <c r="U56" i="197"/>
  <c r="T56" i="197"/>
  <c r="S56" i="197"/>
  <c r="Q56" i="197"/>
  <c r="P56" i="197"/>
  <c r="O56" i="197"/>
  <c r="N56" i="197"/>
  <c r="M56" i="197"/>
  <c r="L56" i="197"/>
  <c r="K56" i="197"/>
  <c r="J56" i="197"/>
  <c r="I56" i="197"/>
  <c r="H56" i="197"/>
  <c r="G56" i="197"/>
  <c r="BF55" i="197"/>
  <c r="BE55" i="197"/>
  <c r="BD55" i="197"/>
  <c r="BC55" i="197"/>
  <c r="BA55" i="197"/>
  <c r="AZ55" i="197"/>
  <c r="AY55" i="197"/>
  <c r="AX55" i="197"/>
  <c r="AW55" i="197"/>
  <c r="AV55" i="197"/>
  <c r="AU55" i="197"/>
  <c r="AT55" i="197"/>
  <c r="AS55" i="197"/>
  <c r="AR55" i="197"/>
  <c r="AQ55" i="197"/>
  <c r="AP55" i="197"/>
  <c r="AO55" i="197"/>
  <c r="AN55" i="197"/>
  <c r="AM55" i="197"/>
  <c r="AL55" i="197"/>
  <c r="AK55" i="197"/>
  <c r="AJ55" i="197"/>
  <c r="AI55" i="197"/>
  <c r="AH55" i="197"/>
  <c r="AG55" i="197"/>
  <c r="AF55" i="197"/>
  <c r="AE55" i="197"/>
  <c r="AD55" i="197"/>
  <c r="AC55" i="197"/>
  <c r="AB55" i="197"/>
  <c r="Z55" i="197"/>
  <c r="Y55" i="197"/>
  <c r="X55" i="197"/>
  <c r="W55" i="197"/>
  <c r="V55" i="197"/>
  <c r="U55" i="197"/>
  <c r="T55" i="197"/>
  <c r="S55" i="197"/>
  <c r="Q55" i="197"/>
  <c r="P55" i="197"/>
  <c r="O55" i="197"/>
  <c r="N55" i="197"/>
  <c r="M55" i="197"/>
  <c r="L55" i="197"/>
  <c r="K55" i="197"/>
  <c r="J55" i="197"/>
  <c r="I55" i="197"/>
  <c r="H55" i="197"/>
  <c r="G55" i="197"/>
  <c r="BF54" i="197"/>
  <c r="BE54" i="197"/>
  <c r="BD54" i="197"/>
  <c r="BC54" i="197"/>
  <c r="BB54" i="197"/>
  <c r="AZ54" i="197"/>
  <c r="AY54" i="197"/>
  <c r="AX54" i="197"/>
  <c r="AW54" i="197"/>
  <c r="AV54" i="197"/>
  <c r="AU54" i="197"/>
  <c r="AT54" i="197"/>
  <c r="AS54" i="197"/>
  <c r="AR54" i="197"/>
  <c r="AQ54" i="197"/>
  <c r="AP54" i="197"/>
  <c r="AO54" i="197"/>
  <c r="AN54" i="197"/>
  <c r="AM54" i="197"/>
  <c r="AL54" i="197"/>
  <c r="AK54" i="197"/>
  <c r="AJ54" i="197"/>
  <c r="AI54" i="197"/>
  <c r="AH54" i="197"/>
  <c r="AG54" i="197"/>
  <c r="AF54" i="197"/>
  <c r="AE54" i="197"/>
  <c r="AD54" i="197"/>
  <c r="AC54" i="197"/>
  <c r="AB54" i="197"/>
  <c r="Z54" i="197"/>
  <c r="Y54" i="197"/>
  <c r="X54" i="197"/>
  <c r="W54" i="197"/>
  <c r="V54" i="197"/>
  <c r="U54" i="197"/>
  <c r="T54" i="197"/>
  <c r="S54" i="197"/>
  <c r="Q54" i="197"/>
  <c r="P54" i="197"/>
  <c r="O54" i="197"/>
  <c r="N54" i="197"/>
  <c r="M54" i="197"/>
  <c r="L54" i="197"/>
  <c r="K54" i="197"/>
  <c r="J54" i="197"/>
  <c r="I54" i="197"/>
  <c r="H54" i="197"/>
  <c r="G54" i="197"/>
  <c r="BF53" i="197"/>
  <c r="BE53" i="197"/>
  <c r="BD53" i="197"/>
  <c r="BC53" i="197"/>
  <c r="BB53" i="197"/>
  <c r="BA53" i="197"/>
  <c r="AY53" i="197"/>
  <c r="AX53" i="197"/>
  <c r="AW53" i="197"/>
  <c r="AV53" i="197"/>
  <c r="AU53" i="197"/>
  <c r="AT53" i="197"/>
  <c r="AS53" i="197"/>
  <c r="AR53" i="197"/>
  <c r="AQ53" i="197"/>
  <c r="AP53" i="197"/>
  <c r="AO53" i="197"/>
  <c r="AN53" i="197"/>
  <c r="AM53" i="197"/>
  <c r="AL53" i="197"/>
  <c r="AK53" i="197"/>
  <c r="AJ53" i="197"/>
  <c r="AI53" i="197"/>
  <c r="AH53" i="197"/>
  <c r="AG53" i="197"/>
  <c r="AF53" i="197"/>
  <c r="AE53" i="197"/>
  <c r="AD53" i="197"/>
  <c r="AC53" i="197"/>
  <c r="AB53" i="197"/>
  <c r="Z53" i="197"/>
  <c r="Y53" i="197"/>
  <c r="X53" i="197"/>
  <c r="W53" i="197"/>
  <c r="V53" i="197"/>
  <c r="U53" i="197"/>
  <c r="T53" i="197"/>
  <c r="S53" i="197"/>
  <c r="Q53" i="197"/>
  <c r="P53" i="197"/>
  <c r="O53" i="197"/>
  <c r="N53" i="197"/>
  <c r="M53" i="197"/>
  <c r="L53" i="197"/>
  <c r="K53" i="197"/>
  <c r="J53" i="197"/>
  <c r="I53" i="197"/>
  <c r="H53" i="197"/>
  <c r="G53" i="197"/>
  <c r="BF52" i="197"/>
  <c r="BE52" i="197"/>
  <c r="BD52" i="197"/>
  <c r="BC52" i="197"/>
  <c r="BB52" i="197"/>
  <c r="BA52" i="197"/>
  <c r="AZ52" i="197"/>
  <c r="AX52" i="197"/>
  <c r="AW52" i="197"/>
  <c r="AV52" i="197"/>
  <c r="AU52" i="197"/>
  <c r="AT52" i="197"/>
  <c r="AS52" i="197"/>
  <c r="AR52" i="197"/>
  <c r="AQ52" i="197"/>
  <c r="AP52" i="197"/>
  <c r="AO52" i="197"/>
  <c r="AN52" i="197"/>
  <c r="AM52" i="197"/>
  <c r="AL52" i="197"/>
  <c r="AK52" i="197"/>
  <c r="AJ52" i="197"/>
  <c r="AI52" i="197"/>
  <c r="AH52" i="197"/>
  <c r="AG52" i="197"/>
  <c r="AF52" i="197"/>
  <c r="AE52" i="197"/>
  <c r="AD52" i="197"/>
  <c r="AC52" i="197"/>
  <c r="AB52" i="197"/>
  <c r="Z52" i="197"/>
  <c r="Y52" i="197"/>
  <c r="X52" i="197"/>
  <c r="W52" i="197"/>
  <c r="V52" i="197"/>
  <c r="U52" i="197"/>
  <c r="T52" i="197"/>
  <c r="S52" i="197"/>
  <c r="Q52" i="197"/>
  <c r="P52" i="197"/>
  <c r="O52" i="197"/>
  <c r="N52" i="197"/>
  <c r="M52" i="197"/>
  <c r="L52" i="197"/>
  <c r="K52" i="197"/>
  <c r="J52" i="197"/>
  <c r="I52" i="197"/>
  <c r="H52" i="197"/>
  <c r="G52" i="197"/>
  <c r="BF51" i="197"/>
  <c r="BE51" i="197"/>
  <c r="BD51" i="197"/>
  <c r="BC51" i="197"/>
  <c r="BB51" i="197"/>
  <c r="BA51" i="197"/>
  <c r="AZ51" i="197"/>
  <c r="AY51" i="197"/>
  <c r="AW51" i="197"/>
  <c r="AV51" i="197"/>
  <c r="AU51" i="197"/>
  <c r="AT51" i="197"/>
  <c r="AS51" i="197"/>
  <c r="AR51" i="197"/>
  <c r="AQ51" i="197"/>
  <c r="AP51" i="197"/>
  <c r="AO51" i="197"/>
  <c r="AN51" i="197"/>
  <c r="AM51" i="197"/>
  <c r="AL51" i="197"/>
  <c r="AK51" i="197"/>
  <c r="AJ51" i="197"/>
  <c r="AI51" i="197"/>
  <c r="AH51" i="197"/>
  <c r="AG51" i="197"/>
  <c r="AF51" i="197"/>
  <c r="AE51" i="197"/>
  <c r="AD51" i="197"/>
  <c r="AC51" i="197"/>
  <c r="AB51" i="197"/>
  <c r="Z51" i="197"/>
  <c r="Y51" i="197"/>
  <c r="X51" i="197"/>
  <c r="W51" i="197"/>
  <c r="V51" i="197"/>
  <c r="U51" i="197"/>
  <c r="T51" i="197"/>
  <c r="S51" i="197"/>
  <c r="Q51" i="197"/>
  <c r="P51" i="197"/>
  <c r="O51" i="197"/>
  <c r="N51" i="197"/>
  <c r="M51" i="197"/>
  <c r="L51" i="197"/>
  <c r="K51" i="197"/>
  <c r="J51" i="197"/>
  <c r="I51" i="197"/>
  <c r="H51" i="197"/>
  <c r="G51" i="197"/>
  <c r="BF50" i="197"/>
  <c r="BE50" i="197"/>
  <c r="BD50" i="197"/>
  <c r="BC50" i="197"/>
  <c r="BB50" i="197"/>
  <c r="BA50" i="197"/>
  <c r="AZ50" i="197"/>
  <c r="AY50" i="197"/>
  <c r="AX50" i="197"/>
  <c r="AV50" i="197"/>
  <c r="AU50" i="197"/>
  <c r="AT50" i="197"/>
  <c r="AS50" i="197"/>
  <c r="AR50" i="197"/>
  <c r="AQ50" i="197"/>
  <c r="AP50" i="197"/>
  <c r="AO50" i="197"/>
  <c r="AN50" i="197"/>
  <c r="AM50" i="197"/>
  <c r="AL50" i="197"/>
  <c r="AK50" i="197"/>
  <c r="AJ50" i="197"/>
  <c r="AI50" i="197"/>
  <c r="AH50" i="197"/>
  <c r="AG50" i="197"/>
  <c r="AF50" i="197"/>
  <c r="AE50" i="197"/>
  <c r="AD50" i="197"/>
  <c r="AC50" i="197"/>
  <c r="AB50" i="197"/>
  <c r="Z50" i="197"/>
  <c r="Y50" i="197"/>
  <c r="X50" i="197"/>
  <c r="W50" i="197"/>
  <c r="V50" i="197"/>
  <c r="U50" i="197"/>
  <c r="T50" i="197"/>
  <c r="S50" i="197"/>
  <c r="Q50" i="197"/>
  <c r="P50" i="197"/>
  <c r="O50" i="197"/>
  <c r="N50" i="197"/>
  <c r="M50" i="197"/>
  <c r="L50" i="197"/>
  <c r="K50" i="197"/>
  <c r="J50" i="197"/>
  <c r="I50" i="197"/>
  <c r="H50" i="197"/>
  <c r="G50" i="197"/>
  <c r="BF49" i="197"/>
  <c r="BE49" i="197"/>
  <c r="BD49" i="197"/>
  <c r="BC49" i="197"/>
  <c r="BB49" i="197"/>
  <c r="BA49" i="197"/>
  <c r="AZ49" i="197"/>
  <c r="AY49" i="197"/>
  <c r="AX49" i="197"/>
  <c r="AW49" i="197"/>
  <c r="AU49" i="197"/>
  <c r="AT49" i="197"/>
  <c r="AS49" i="197"/>
  <c r="AR49" i="197"/>
  <c r="AQ49" i="197"/>
  <c r="AP49" i="197"/>
  <c r="AO49" i="197"/>
  <c r="AN49" i="197"/>
  <c r="AM49" i="197"/>
  <c r="AL49" i="197"/>
  <c r="AK49" i="197"/>
  <c r="AJ49" i="197"/>
  <c r="AI49" i="197"/>
  <c r="AH49" i="197"/>
  <c r="AG49" i="197"/>
  <c r="AF49" i="197"/>
  <c r="AE49" i="197"/>
  <c r="AD49" i="197"/>
  <c r="AC49" i="197"/>
  <c r="AB49" i="197"/>
  <c r="Z49" i="197"/>
  <c r="Y49" i="197"/>
  <c r="X49" i="197"/>
  <c r="W49" i="197"/>
  <c r="V49" i="197"/>
  <c r="U49" i="197"/>
  <c r="T49" i="197"/>
  <c r="S49" i="197"/>
  <c r="Q49" i="197"/>
  <c r="P49" i="197"/>
  <c r="O49" i="197"/>
  <c r="N49" i="197"/>
  <c r="M49" i="197"/>
  <c r="L49" i="197"/>
  <c r="K49" i="197"/>
  <c r="J49" i="197"/>
  <c r="I49" i="197"/>
  <c r="H49" i="197"/>
  <c r="G49" i="197"/>
  <c r="BF48" i="197"/>
  <c r="BE48" i="197"/>
  <c r="BD48" i="197"/>
  <c r="BC48" i="197"/>
  <c r="BB48" i="197"/>
  <c r="BA48" i="197"/>
  <c r="AZ48" i="197"/>
  <c r="AY48" i="197"/>
  <c r="AX48" i="197"/>
  <c r="AW48" i="197"/>
  <c r="AV48" i="197"/>
  <c r="AT48" i="197"/>
  <c r="AS48" i="197"/>
  <c r="AR48" i="197"/>
  <c r="AQ48" i="197"/>
  <c r="AP48" i="197"/>
  <c r="AO48" i="197"/>
  <c r="AN48" i="197"/>
  <c r="AM48" i="197"/>
  <c r="AL48" i="197"/>
  <c r="AK48" i="197"/>
  <c r="AJ48" i="197"/>
  <c r="AI48" i="197"/>
  <c r="AH48" i="197"/>
  <c r="AG48" i="197"/>
  <c r="AF48" i="197"/>
  <c r="AE48" i="197"/>
  <c r="AD48" i="197"/>
  <c r="AC48" i="197"/>
  <c r="AB48" i="197"/>
  <c r="Z48" i="197"/>
  <c r="Y48" i="197"/>
  <c r="X48" i="197"/>
  <c r="W48" i="197"/>
  <c r="V48" i="197"/>
  <c r="U48" i="197"/>
  <c r="T48" i="197"/>
  <c r="S48" i="197"/>
  <c r="Q48" i="197"/>
  <c r="P48" i="197"/>
  <c r="O48" i="197"/>
  <c r="N48" i="197"/>
  <c r="M48" i="197"/>
  <c r="L48" i="197"/>
  <c r="K48" i="197"/>
  <c r="J48" i="197"/>
  <c r="I48" i="197"/>
  <c r="H48" i="197"/>
  <c r="G48" i="197"/>
  <c r="BF47" i="197"/>
  <c r="BE47" i="197"/>
  <c r="BD47" i="197"/>
  <c r="BC47" i="197"/>
  <c r="BB47" i="197"/>
  <c r="BA47" i="197"/>
  <c r="AZ47" i="197"/>
  <c r="AY47" i="197"/>
  <c r="AX47" i="197"/>
  <c r="AW47" i="197"/>
  <c r="AV47" i="197"/>
  <c r="AU47" i="197"/>
  <c r="AS47" i="197"/>
  <c r="AR47" i="197"/>
  <c r="AQ47" i="197"/>
  <c r="AP47" i="197"/>
  <c r="AO47" i="197"/>
  <c r="AN47" i="197"/>
  <c r="AM47" i="197"/>
  <c r="AL47" i="197"/>
  <c r="AK47" i="197"/>
  <c r="AJ47" i="197"/>
  <c r="AI47" i="197"/>
  <c r="AH47" i="197"/>
  <c r="AG47" i="197"/>
  <c r="AF47" i="197"/>
  <c r="AE47" i="197"/>
  <c r="AD47" i="197"/>
  <c r="AC47" i="197"/>
  <c r="AB47" i="197"/>
  <c r="Z47" i="197"/>
  <c r="Y47" i="197"/>
  <c r="X47" i="197"/>
  <c r="W47" i="197"/>
  <c r="V47" i="197"/>
  <c r="U47" i="197"/>
  <c r="T47" i="197"/>
  <c r="S47" i="197"/>
  <c r="Q47" i="197"/>
  <c r="P47" i="197"/>
  <c r="O47" i="197"/>
  <c r="N47" i="197"/>
  <c r="M47" i="197"/>
  <c r="L47" i="197"/>
  <c r="K47" i="197"/>
  <c r="J47" i="197"/>
  <c r="I47" i="197"/>
  <c r="H47" i="197"/>
  <c r="G47" i="197"/>
  <c r="BF46" i="197"/>
  <c r="BE46" i="197"/>
  <c r="BD46" i="197"/>
  <c r="BC46" i="197"/>
  <c r="BB46" i="197"/>
  <c r="BA46" i="197"/>
  <c r="AZ46" i="197"/>
  <c r="AY46" i="197"/>
  <c r="AX46" i="197"/>
  <c r="AW46" i="197"/>
  <c r="AV46" i="197"/>
  <c r="AU46" i="197"/>
  <c r="AT46" i="197"/>
  <c r="AR46" i="197"/>
  <c r="AQ46" i="197"/>
  <c r="AP46" i="197"/>
  <c r="AO46" i="197"/>
  <c r="AN46" i="197"/>
  <c r="AM46" i="197"/>
  <c r="AL46" i="197"/>
  <c r="AK46" i="197"/>
  <c r="AJ46" i="197"/>
  <c r="AI46" i="197"/>
  <c r="AH46" i="197"/>
  <c r="AG46" i="197"/>
  <c r="AF46" i="197"/>
  <c r="AE46" i="197"/>
  <c r="AD46" i="197"/>
  <c r="AC46" i="197"/>
  <c r="AB46" i="197"/>
  <c r="Z46" i="197"/>
  <c r="Y46" i="197"/>
  <c r="X46" i="197"/>
  <c r="W46" i="197"/>
  <c r="V46" i="197"/>
  <c r="U46" i="197"/>
  <c r="T46" i="197"/>
  <c r="S46" i="197"/>
  <c r="Q46" i="197"/>
  <c r="P46" i="197"/>
  <c r="O46" i="197"/>
  <c r="N46" i="197"/>
  <c r="M46" i="197"/>
  <c r="L46" i="197"/>
  <c r="K46" i="197"/>
  <c r="J46" i="197"/>
  <c r="I46" i="197"/>
  <c r="H46" i="197"/>
  <c r="G46" i="197"/>
  <c r="BF45" i="197"/>
  <c r="BE45" i="197"/>
  <c r="BD45" i="197"/>
  <c r="BC45" i="197"/>
  <c r="BB45" i="197"/>
  <c r="BA45" i="197"/>
  <c r="AZ45" i="197"/>
  <c r="AY45" i="197"/>
  <c r="AX45" i="197"/>
  <c r="AW45" i="197"/>
  <c r="AV45" i="197"/>
  <c r="AU45" i="197"/>
  <c r="AT45" i="197"/>
  <c r="AS45" i="197"/>
  <c r="AQ45" i="197"/>
  <c r="AP45" i="197"/>
  <c r="AO45" i="197"/>
  <c r="AN45" i="197"/>
  <c r="AM45" i="197"/>
  <c r="AL45" i="197"/>
  <c r="AK45" i="197"/>
  <c r="AJ45" i="197"/>
  <c r="AI45" i="197"/>
  <c r="AH45" i="197"/>
  <c r="AG45" i="197"/>
  <c r="AF45" i="197"/>
  <c r="AE45" i="197"/>
  <c r="AD45" i="197"/>
  <c r="AC45" i="197"/>
  <c r="AB45" i="197"/>
  <c r="Z45" i="197"/>
  <c r="Y45" i="197"/>
  <c r="X45" i="197"/>
  <c r="W45" i="197"/>
  <c r="V45" i="197"/>
  <c r="U45" i="197"/>
  <c r="T45" i="197"/>
  <c r="S45" i="197"/>
  <c r="Q45" i="197"/>
  <c r="P45" i="197"/>
  <c r="O45" i="197"/>
  <c r="N45" i="197"/>
  <c r="M45" i="197"/>
  <c r="L45" i="197"/>
  <c r="K45" i="197"/>
  <c r="J45" i="197"/>
  <c r="I45" i="197"/>
  <c r="H45" i="197"/>
  <c r="G45" i="197"/>
  <c r="BF44" i="197"/>
  <c r="BE44" i="197"/>
  <c r="BD44" i="197"/>
  <c r="BC44" i="197"/>
  <c r="BB44" i="197"/>
  <c r="BA44" i="197"/>
  <c r="AZ44" i="197"/>
  <c r="AY44" i="197"/>
  <c r="AX44" i="197"/>
  <c r="AW44" i="197"/>
  <c r="AV44" i="197"/>
  <c r="AU44" i="197"/>
  <c r="AT44" i="197"/>
  <c r="AS44" i="197"/>
  <c r="AR44" i="197"/>
  <c r="AP44" i="197"/>
  <c r="AO44" i="197"/>
  <c r="AN44" i="197"/>
  <c r="AM44" i="197"/>
  <c r="AL44" i="197"/>
  <c r="AK44" i="197"/>
  <c r="AJ44" i="197"/>
  <c r="AI44" i="197"/>
  <c r="AH44" i="197"/>
  <c r="AG44" i="197"/>
  <c r="AF44" i="197"/>
  <c r="AE44" i="197"/>
  <c r="AD44" i="197"/>
  <c r="AC44" i="197"/>
  <c r="AB44" i="197"/>
  <c r="Z44" i="197"/>
  <c r="Y44" i="197"/>
  <c r="X44" i="197"/>
  <c r="W44" i="197"/>
  <c r="V44" i="197"/>
  <c r="U44" i="197"/>
  <c r="T44" i="197"/>
  <c r="S44" i="197"/>
  <c r="Q44" i="197"/>
  <c r="P44" i="197"/>
  <c r="O44" i="197"/>
  <c r="N44" i="197"/>
  <c r="M44" i="197"/>
  <c r="L44" i="197"/>
  <c r="K44" i="197"/>
  <c r="J44" i="197"/>
  <c r="I44" i="197"/>
  <c r="H44" i="197"/>
  <c r="G44" i="197"/>
  <c r="BF43" i="197"/>
  <c r="BE43" i="197"/>
  <c r="BD43" i="197"/>
  <c r="BC43" i="197"/>
  <c r="BB43" i="197"/>
  <c r="BA43" i="197"/>
  <c r="AZ43" i="197"/>
  <c r="AY43" i="197"/>
  <c r="AX43" i="197"/>
  <c r="AW43" i="197"/>
  <c r="AV43" i="197"/>
  <c r="AU43" i="197"/>
  <c r="AT43" i="197"/>
  <c r="AS43" i="197"/>
  <c r="AR43" i="197"/>
  <c r="AQ43" i="197"/>
  <c r="AO43" i="197"/>
  <c r="AN43" i="197"/>
  <c r="AM43" i="197"/>
  <c r="AL43" i="197"/>
  <c r="AK43" i="197"/>
  <c r="AJ43" i="197"/>
  <c r="AI43" i="197"/>
  <c r="AH43" i="197"/>
  <c r="AG43" i="197"/>
  <c r="AF43" i="197"/>
  <c r="AE43" i="197"/>
  <c r="AD43" i="197"/>
  <c r="AC43" i="197"/>
  <c r="AB43" i="197"/>
  <c r="Z43" i="197"/>
  <c r="Y43" i="197"/>
  <c r="X43" i="197"/>
  <c r="W43" i="197"/>
  <c r="V43" i="197"/>
  <c r="U43" i="197"/>
  <c r="T43" i="197"/>
  <c r="S43" i="197"/>
  <c r="Q43" i="197"/>
  <c r="P43" i="197"/>
  <c r="O43" i="197"/>
  <c r="N43" i="197"/>
  <c r="M43" i="197"/>
  <c r="L43" i="197"/>
  <c r="K43" i="197"/>
  <c r="J43" i="197"/>
  <c r="I43" i="197"/>
  <c r="H43" i="197"/>
  <c r="G43" i="197"/>
  <c r="BF42" i="197"/>
  <c r="BE42" i="197"/>
  <c r="BD42" i="197"/>
  <c r="BC42" i="197"/>
  <c r="BB42" i="197"/>
  <c r="BA42" i="197"/>
  <c r="AZ42" i="197"/>
  <c r="AY42" i="197"/>
  <c r="AX42" i="197"/>
  <c r="AW42" i="197"/>
  <c r="AV42" i="197"/>
  <c r="AU42" i="197"/>
  <c r="AT42" i="197"/>
  <c r="AS42" i="197"/>
  <c r="AR42" i="197"/>
  <c r="AQ42" i="197"/>
  <c r="AP42" i="197"/>
  <c r="AN42" i="197"/>
  <c r="AM42" i="197"/>
  <c r="AL42" i="197"/>
  <c r="AK42" i="197"/>
  <c r="AJ42" i="197"/>
  <c r="AI42" i="197"/>
  <c r="AH42" i="197"/>
  <c r="AG42" i="197"/>
  <c r="AF42" i="197"/>
  <c r="AE42" i="197"/>
  <c r="AD42" i="197"/>
  <c r="AC42" i="197"/>
  <c r="AB42" i="197"/>
  <c r="Z42" i="197"/>
  <c r="Y42" i="197"/>
  <c r="X42" i="197"/>
  <c r="W42" i="197"/>
  <c r="V42" i="197"/>
  <c r="U42" i="197"/>
  <c r="T42" i="197"/>
  <c r="S42" i="197"/>
  <c r="Q42" i="197"/>
  <c r="P42" i="197"/>
  <c r="O42" i="197"/>
  <c r="N42" i="197"/>
  <c r="M42" i="197"/>
  <c r="L42" i="197"/>
  <c r="K42" i="197"/>
  <c r="J42" i="197"/>
  <c r="I42" i="197"/>
  <c r="H42" i="197"/>
  <c r="G42" i="197"/>
  <c r="BF41" i="197"/>
  <c r="BE41" i="197"/>
  <c r="BD41" i="197"/>
  <c r="BC41" i="197"/>
  <c r="BB41" i="197"/>
  <c r="BA41" i="197"/>
  <c r="AZ41" i="197"/>
  <c r="AY41" i="197"/>
  <c r="AX41" i="197"/>
  <c r="AW41" i="197"/>
  <c r="AV41" i="197"/>
  <c r="AU41" i="197"/>
  <c r="AT41" i="197"/>
  <c r="AS41" i="197"/>
  <c r="AR41" i="197"/>
  <c r="AQ41" i="197"/>
  <c r="AP41" i="197"/>
  <c r="AO41" i="197"/>
  <c r="AM41" i="197"/>
  <c r="AL41" i="197"/>
  <c r="AK41" i="197"/>
  <c r="AJ41" i="197"/>
  <c r="AI41" i="197"/>
  <c r="AH41" i="197"/>
  <c r="AG41" i="197"/>
  <c r="AF41" i="197"/>
  <c r="AE41" i="197"/>
  <c r="AD41" i="197"/>
  <c r="AC41" i="197"/>
  <c r="AB41" i="197"/>
  <c r="Z41" i="197"/>
  <c r="Y41" i="197"/>
  <c r="X41" i="197"/>
  <c r="W41" i="197"/>
  <c r="V41" i="197"/>
  <c r="U41" i="197"/>
  <c r="T41" i="197"/>
  <c r="S41" i="197"/>
  <c r="Q41" i="197"/>
  <c r="P41" i="197"/>
  <c r="O41" i="197"/>
  <c r="N41" i="197"/>
  <c r="M41" i="197"/>
  <c r="L41" i="197"/>
  <c r="K41" i="197"/>
  <c r="J41" i="197"/>
  <c r="I41" i="197"/>
  <c r="H41" i="197"/>
  <c r="G41" i="197"/>
  <c r="BF40" i="197"/>
  <c r="BE40" i="197"/>
  <c r="BD40" i="197"/>
  <c r="BC40" i="197"/>
  <c r="BB40" i="197"/>
  <c r="BA40" i="197"/>
  <c r="AZ40" i="197"/>
  <c r="AY40" i="197"/>
  <c r="AX40" i="197"/>
  <c r="AW40" i="197"/>
  <c r="AV40" i="197"/>
  <c r="AU40" i="197"/>
  <c r="AT40" i="197"/>
  <c r="AS40" i="197"/>
  <c r="AR40" i="197"/>
  <c r="AQ40" i="197"/>
  <c r="AP40" i="197"/>
  <c r="AO40" i="197"/>
  <c r="AN40" i="197"/>
  <c r="AL40" i="197"/>
  <c r="AK40" i="197"/>
  <c r="AJ40" i="197"/>
  <c r="AI40" i="197"/>
  <c r="AH40" i="197"/>
  <c r="AG40" i="197"/>
  <c r="AF40" i="197"/>
  <c r="AE40" i="197"/>
  <c r="AD40" i="197"/>
  <c r="AC40" i="197"/>
  <c r="AB40" i="197"/>
  <c r="Z40" i="197"/>
  <c r="Y40" i="197"/>
  <c r="X40" i="197"/>
  <c r="W40" i="197"/>
  <c r="V40" i="197"/>
  <c r="U40" i="197"/>
  <c r="T40" i="197"/>
  <c r="S40" i="197"/>
  <c r="Q40" i="197"/>
  <c r="P40" i="197"/>
  <c r="O40" i="197"/>
  <c r="N40" i="197"/>
  <c r="M40" i="197"/>
  <c r="L40" i="197"/>
  <c r="K40" i="197"/>
  <c r="J40" i="197"/>
  <c r="I40" i="197"/>
  <c r="H40" i="197"/>
  <c r="G40" i="197"/>
  <c r="BF39" i="197"/>
  <c r="BE39" i="197"/>
  <c r="BD39" i="197"/>
  <c r="BC39" i="197"/>
  <c r="BB39" i="197"/>
  <c r="BA39" i="197"/>
  <c r="AZ39" i="197"/>
  <c r="AY39" i="197"/>
  <c r="AX39" i="197"/>
  <c r="AW39" i="197"/>
  <c r="AV39" i="197"/>
  <c r="AU39" i="197"/>
  <c r="AT39" i="197"/>
  <c r="AS39" i="197"/>
  <c r="AR39" i="197"/>
  <c r="AQ39" i="197"/>
  <c r="AP39" i="197"/>
  <c r="AO39" i="197"/>
  <c r="AN39" i="197"/>
  <c r="AM39" i="197"/>
  <c r="AK39" i="197"/>
  <c r="AJ39" i="197"/>
  <c r="AI39" i="197"/>
  <c r="AH39" i="197"/>
  <c r="AG39" i="197"/>
  <c r="AF39" i="197"/>
  <c r="AE39" i="197"/>
  <c r="AD39" i="197"/>
  <c r="AC39" i="197"/>
  <c r="AB39" i="197"/>
  <c r="Z39" i="197"/>
  <c r="Y39" i="197"/>
  <c r="X39" i="197"/>
  <c r="W39" i="197"/>
  <c r="V39" i="197"/>
  <c r="U39" i="197"/>
  <c r="T39" i="197"/>
  <c r="S39" i="197"/>
  <c r="Q39" i="197"/>
  <c r="P39" i="197"/>
  <c r="O39" i="197"/>
  <c r="N39" i="197"/>
  <c r="M39" i="197"/>
  <c r="L39" i="197"/>
  <c r="K39" i="197"/>
  <c r="J39" i="197"/>
  <c r="I39" i="197"/>
  <c r="H39" i="197"/>
  <c r="G39" i="197"/>
  <c r="BF38" i="197"/>
  <c r="BE38" i="197"/>
  <c r="BD38" i="197"/>
  <c r="BC38" i="197"/>
  <c r="BB38" i="197"/>
  <c r="BA38" i="197"/>
  <c r="AZ38" i="197"/>
  <c r="AY38" i="197"/>
  <c r="AX38" i="197"/>
  <c r="AW38" i="197"/>
  <c r="AV38" i="197"/>
  <c r="AU38" i="197"/>
  <c r="AT38" i="197"/>
  <c r="AS38" i="197"/>
  <c r="AR38" i="197"/>
  <c r="AQ38" i="197"/>
  <c r="AP38" i="197"/>
  <c r="AO38" i="197"/>
  <c r="AN38" i="197"/>
  <c r="AM38" i="197"/>
  <c r="AL38" i="197"/>
  <c r="AJ38" i="197"/>
  <c r="AI38" i="197"/>
  <c r="AH38" i="197"/>
  <c r="AG38" i="197"/>
  <c r="AF38" i="197"/>
  <c r="AE38" i="197"/>
  <c r="AD38" i="197"/>
  <c r="AC38" i="197"/>
  <c r="AB38" i="197"/>
  <c r="Z38" i="197"/>
  <c r="Y38" i="197"/>
  <c r="X38" i="197"/>
  <c r="W38" i="197"/>
  <c r="V38" i="197"/>
  <c r="U38" i="197"/>
  <c r="T38" i="197"/>
  <c r="S38" i="197"/>
  <c r="Q38" i="197"/>
  <c r="P38" i="197"/>
  <c r="O38" i="197"/>
  <c r="N38" i="197"/>
  <c r="M38" i="197"/>
  <c r="L38" i="197"/>
  <c r="K38" i="197"/>
  <c r="J38" i="197"/>
  <c r="I38" i="197"/>
  <c r="H38" i="197"/>
  <c r="G38" i="197"/>
  <c r="BF37" i="197"/>
  <c r="BE37" i="197"/>
  <c r="BD37" i="197"/>
  <c r="BC37" i="197"/>
  <c r="BB37" i="197"/>
  <c r="BA37" i="197"/>
  <c r="AZ37" i="197"/>
  <c r="AY37" i="197"/>
  <c r="AX37" i="197"/>
  <c r="AW37" i="197"/>
  <c r="AV37" i="197"/>
  <c r="AU37" i="197"/>
  <c r="AT37" i="197"/>
  <c r="AS37" i="197"/>
  <c r="AR37" i="197"/>
  <c r="AQ37" i="197"/>
  <c r="AP37" i="197"/>
  <c r="AO37" i="197"/>
  <c r="AN37" i="197"/>
  <c r="AM37" i="197"/>
  <c r="AL37" i="197"/>
  <c r="AK37" i="197"/>
  <c r="AI37" i="197"/>
  <c r="AH37" i="197"/>
  <c r="AG37" i="197"/>
  <c r="AF37" i="197"/>
  <c r="AE37" i="197"/>
  <c r="AD37" i="197"/>
  <c r="AC37" i="197"/>
  <c r="AB37" i="197"/>
  <c r="Z37" i="197"/>
  <c r="Y37" i="197"/>
  <c r="X37" i="197"/>
  <c r="W37" i="197"/>
  <c r="V37" i="197"/>
  <c r="U37" i="197"/>
  <c r="T37" i="197"/>
  <c r="S37" i="197"/>
  <c r="Q37" i="197"/>
  <c r="P37" i="197"/>
  <c r="O37" i="197"/>
  <c r="N37" i="197"/>
  <c r="M37" i="197"/>
  <c r="L37" i="197"/>
  <c r="K37" i="197"/>
  <c r="J37" i="197"/>
  <c r="I37" i="197"/>
  <c r="H37" i="197"/>
  <c r="G37" i="197"/>
  <c r="BF36" i="197"/>
  <c r="BE36" i="197"/>
  <c r="BD36" i="197"/>
  <c r="BC36" i="197"/>
  <c r="BB36" i="197"/>
  <c r="BA36" i="197"/>
  <c r="AZ36" i="197"/>
  <c r="AY36" i="197"/>
  <c r="AX36" i="197"/>
  <c r="AW36" i="197"/>
  <c r="AV36" i="197"/>
  <c r="AU36" i="197"/>
  <c r="AT36" i="197"/>
  <c r="AS36" i="197"/>
  <c r="AR36" i="197"/>
  <c r="AQ36" i="197"/>
  <c r="AP36" i="197"/>
  <c r="AO36" i="197"/>
  <c r="AN36" i="197"/>
  <c r="AM36" i="197"/>
  <c r="AL36" i="197"/>
  <c r="AK36" i="197"/>
  <c r="AJ36" i="197"/>
  <c r="AH36" i="197"/>
  <c r="AG36" i="197"/>
  <c r="AF36" i="197"/>
  <c r="AE36" i="197"/>
  <c r="AD36" i="197"/>
  <c r="AC36" i="197"/>
  <c r="AB36" i="197"/>
  <c r="Z36" i="197"/>
  <c r="Y36" i="197"/>
  <c r="X36" i="197"/>
  <c r="W36" i="197"/>
  <c r="V36" i="197"/>
  <c r="U36" i="197"/>
  <c r="T36" i="197"/>
  <c r="S36" i="197"/>
  <c r="Q36" i="197"/>
  <c r="P36" i="197"/>
  <c r="O36" i="197"/>
  <c r="N36" i="197"/>
  <c r="M36" i="197"/>
  <c r="L36" i="197"/>
  <c r="K36" i="197"/>
  <c r="J36" i="197"/>
  <c r="I36" i="197"/>
  <c r="H36" i="197"/>
  <c r="G36" i="197"/>
  <c r="BF35" i="197"/>
  <c r="BE35" i="197"/>
  <c r="BD35" i="197"/>
  <c r="BC35" i="197"/>
  <c r="BB35" i="197"/>
  <c r="BA35" i="197"/>
  <c r="AZ35" i="197"/>
  <c r="AY35" i="197"/>
  <c r="AX35" i="197"/>
  <c r="AW35" i="197"/>
  <c r="AV35" i="197"/>
  <c r="AU35" i="197"/>
  <c r="AT35" i="197"/>
  <c r="AS35" i="197"/>
  <c r="AR35" i="197"/>
  <c r="AQ35" i="197"/>
  <c r="AP35" i="197"/>
  <c r="AO35" i="197"/>
  <c r="AN35" i="197"/>
  <c r="AM35" i="197"/>
  <c r="AL35" i="197"/>
  <c r="AK35" i="197"/>
  <c r="AJ35" i="197"/>
  <c r="AI35" i="197"/>
  <c r="AG35" i="197"/>
  <c r="AF35" i="197"/>
  <c r="AE35" i="197"/>
  <c r="AD35" i="197"/>
  <c r="AC35" i="197"/>
  <c r="AB35" i="197"/>
  <c r="Z35" i="197"/>
  <c r="Y35" i="197"/>
  <c r="X35" i="197"/>
  <c r="W35" i="197"/>
  <c r="V35" i="197"/>
  <c r="U35" i="197"/>
  <c r="T35" i="197"/>
  <c r="S35" i="197"/>
  <c r="Q35" i="197"/>
  <c r="P35" i="197"/>
  <c r="O35" i="197"/>
  <c r="N35" i="197"/>
  <c r="M35" i="197"/>
  <c r="L35" i="197"/>
  <c r="K35" i="197"/>
  <c r="J35" i="197"/>
  <c r="I35" i="197"/>
  <c r="H35" i="197"/>
  <c r="G35" i="197"/>
  <c r="BF34" i="197"/>
  <c r="BE34" i="197"/>
  <c r="BD34" i="197"/>
  <c r="BC34" i="197"/>
  <c r="BB34" i="197"/>
  <c r="BA34" i="197"/>
  <c r="AZ34" i="197"/>
  <c r="AY34" i="197"/>
  <c r="AX34" i="197"/>
  <c r="AW34" i="197"/>
  <c r="AV34" i="197"/>
  <c r="AU34" i="197"/>
  <c r="AT34" i="197"/>
  <c r="AS34" i="197"/>
  <c r="AR34" i="197"/>
  <c r="AQ34" i="197"/>
  <c r="AP34" i="197"/>
  <c r="AO34" i="197"/>
  <c r="AN34" i="197"/>
  <c r="AM34" i="197"/>
  <c r="AL34" i="197"/>
  <c r="AK34" i="197"/>
  <c r="AJ34" i="197"/>
  <c r="AI34" i="197"/>
  <c r="AH34" i="197"/>
  <c r="AF34" i="197"/>
  <c r="AE34" i="197"/>
  <c r="AD34" i="197"/>
  <c r="AC34" i="197"/>
  <c r="AB34" i="197"/>
  <c r="Z34" i="197"/>
  <c r="Y34" i="197"/>
  <c r="X34" i="197"/>
  <c r="W34" i="197"/>
  <c r="V34" i="197"/>
  <c r="U34" i="197"/>
  <c r="T34" i="197"/>
  <c r="S34" i="197"/>
  <c r="Q34" i="197"/>
  <c r="P34" i="197"/>
  <c r="O34" i="197"/>
  <c r="N34" i="197"/>
  <c r="M34" i="197"/>
  <c r="L34" i="197"/>
  <c r="K34" i="197"/>
  <c r="J34" i="197"/>
  <c r="I34" i="197"/>
  <c r="H34" i="197"/>
  <c r="G34" i="197"/>
  <c r="BF33" i="197"/>
  <c r="BE33" i="197"/>
  <c r="BD33" i="197"/>
  <c r="BC33" i="197"/>
  <c r="BB33" i="197"/>
  <c r="BA33" i="197"/>
  <c r="AZ33" i="197"/>
  <c r="AY33" i="197"/>
  <c r="AX33" i="197"/>
  <c r="AW33" i="197"/>
  <c r="AV33" i="197"/>
  <c r="AU33" i="197"/>
  <c r="AT33" i="197"/>
  <c r="AS33" i="197"/>
  <c r="AR33" i="197"/>
  <c r="AQ33" i="197"/>
  <c r="AP33" i="197"/>
  <c r="AO33" i="197"/>
  <c r="AN33" i="197"/>
  <c r="AM33" i="197"/>
  <c r="AL33" i="197"/>
  <c r="AK33" i="197"/>
  <c r="AJ33" i="197"/>
  <c r="AI33" i="197"/>
  <c r="AH33" i="197"/>
  <c r="AG33" i="197"/>
  <c r="AE33" i="197"/>
  <c r="AD33" i="197"/>
  <c r="AC33" i="197"/>
  <c r="AB33" i="197"/>
  <c r="Z33" i="197"/>
  <c r="Y33" i="197"/>
  <c r="X33" i="197"/>
  <c r="W33" i="197"/>
  <c r="V33" i="197"/>
  <c r="U33" i="197"/>
  <c r="T33" i="197"/>
  <c r="S33" i="197"/>
  <c r="Q33" i="197"/>
  <c r="P33" i="197"/>
  <c r="O33" i="197"/>
  <c r="N33" i="197"/>
  <c r="M33" i="197"/>
  <c r="L33" i="197"/>
  <c r="K33" i="197"/>
  <c r="J33" i="197"/>
  <c r="I33" i="197"/>
  <c r="H33" i="197"/>
  <c r="G33" i="197"/>
  <c r="BF32" i="197"/>
  <c r="BE32" i="197"/>
  <c r="BD32" i="197"/>
  <c r="BC32" i="197"/>
  <c r="BB32" i="197"/>
  <c r="BA32" i="197"/>
  <c r="AZ32" i="197"/>
  <c r="AY32" i="197"/>
  <c r="AX32" i="197"/>
  <c r="AW32" i="197"/>
  <c r="AV32" i="197"/>
  <c r="AU32" i="197"/>
  <c r="AT32" i="197"/>
  <c r="AS32" i="197"/>
  <c r="AR32" i="197"/>
  <c r="AQ32" i="197"/>
  <c r="AP32" i="197"/>
  <c r="AO32" i="197"/>
  <c r="AN32" i="197"/>
  <c r="AM32" i="197"/>
  <c r="AL32" i="197"/>
  <c r="AK32" i="197"/>
  <c r="AJ32" i="197"/>
  <c r="AI32" i="197"/>
  <c r="AH32" i="197"/>
  <c r="AG32" i="197"/>
  <c r="AF32" i="197"/>
  <c r="AD32" i="197"/>
  <c r="AC32" i="197"/>
  <c r="AB32" i="197"/>
  <c r="Z32" i="197"/>
  <c r="Y32" i="197"/>
  <c r="X32" i="197"/>
  <c r="W32" i="197"/>
  <c r="V32" i="197"/>
  <c r="U32" i="197"/>
  <c r="T32" i="197"/>
  <c r="S32" i="197"/>
  <c r="Q32" i="197"/>
  <c r="P32" i="197"/>
  <c r="O32" i="197"/>
  <c r="N32" i="197"/>
  <c r="M32" i="197"/>
  <c r="L32" i="197"/>
  <c r="K32" i="197"/>
  <c r="J32" i="197"/>
  <c r="I32" i="197"/>
  <c r="H32" i="197"/>
  <c r="G32" i="197"/>
  <c r="BF31" i="197"/>
  <c r="BE31" i="197"/>
  <c r="BD31" i="197"/>
  <c r="BC31" i="197"/>
  <c r="BB31" i="197"/>
  <c r="BA31" i="197"/>
  <c r="AZ31" i="197"/>
  <c r="AY31" i="197"/>
  <c r="AX31" i="197"/>
  <c r="AW31" i="197"/>
  <c r="AV31" i="197"/>
  <c r="AU31" i="197"/>
  <c r="AT31" i="197"/>
  <c r="AS31" i="197"/>
  <c r="AR31" i="197"/>
  <c r="AQ31" i="197"/>
  <c r="AP31" i="197"/>
  <c r="AO31" i="197"/>
  <c r="AN31" i="197"/>
  <c r="AM31" i="197"/>
  <c r="AL31" i="197"/>
  <c r="AK31" i="197"/>
  <c r="AJ31" i="197"/>
  <c r="AI31" i="197"/>
  <c r="AH31" i="197"/>
  <c r="AG31" i="197"/>
  <c r="AF31" i="197"/>
  <c r="AE31" i="197"/>
  <c r="AC31" i="197"/>
  <c r="AB31" i="197"/>
  <c r="Z31" i="197"/>
  <c r="Y31" i="197"/>
  <c r="X31" i="197"/>
  <c r="W31" i="197"/>
  <c r="V31" i="197"/>
  <c r="U31" i="197"/>
  <c r="T31" i="197"/>
  <c r="S31" i="197"/>
  <c r="Q31" i="197"/>
  <c r="P31" i="197"/>
  <c r="O31" i="197"/>
  <c r="N31" i="197"/>
  <c r="M31" i="197"/>
  <c r="L31" i="197"/>
  <c r="K31" i="197"/>
  <c r="J31" i="197"/>
  <c r="I31" i="197"/>
  <c r="H31" i="197"/>
  <c r="G31" i="197"/>
  <c r="BF30" i="197"/>
  <c r="BE30" i="197"/>
  <c r="BD30" i="197"/>
  <c r="BC30" i="197"/>
  <c r="BB30" i="197"/>
  <c r="BA30" i="197"/>
  <c r="AZ30" i="197"/>
  <c r="AY30" i="197"/>
  <c r="AX30" i="197"/>
  <c r="AW30" i="197"/>
  <c r="AV30" i="197"/>
  <c r="AU30" i="197"/>
  <c r="AT30" i="197"/>
  <c r="AS30" i="197"/>
  <c r="AR30" i="197"/>
  <c r="AQ30" i="197"/>
  <c r="AP30" i="197"/>
  <c r="AO30" i="197"/>
  <c r="AN30" i="197"/>
  <c r="AM30" i="197"/>
  <c r="AL30" i="197"/>
  <c r="AK30" i="197"/>
  <c r="AJ30" i="197"/>
  <c r="AI30" i="197"/>
  <c r="AH30" i="197"/>
  <c r="AG30" i="197"/>
  <c r="AF30" i="197"/>
  <c r="AE30" i="197"/>
  <c r="AD30" i="197"/>
  <c r="AB30" i="197"/>
  <c r="Z30" i="197"/>
  <c r="Y30" i="197"/>
  <c r="X30" i="197"/>
  <c r="W30" i="197"/>
  <c r="V30" i="197"/>
  <c r="U30" i="197"/>
  <c r="T30" i="197"/>
  <c r="S30" i="197"/>
  <c r="Q30" i="197"/>
  <c r="P30" i="197"/>
  <c r="O30" i="197"/>
  <c r="N30" i="197"/>
  <c r="M30" i="197"/>
  <c r="L30" i="197"/>
  <c r="K30" i="197"/>
  <c r="J30" i="197"/>
  <c r="I30" i="197"/>
  <c r="H30" i="197"/>
  <c r="G30" i="197"/>
  <c r="BF29" i="197"/>
  <c r="BE29" i="197"/>
  <c r="BD29" i="197"/>
  <c r="BC29" i="197"/>
  <c r="BB29" i="197"/>
  <c r="BA29" i="197"/>
  <c r="AZ29" i="197"/>
  <c r="AY29" i="197"/>
  <c r="AX29" i="197"/>
  <c r="AW29" i="197"/>
  <c r="AV29" i="197"/>
  <c r="AU29" i="197"/>
  <c r="AT29" i="197"/>
  <c r="AS29" i="197"/>
  <c r="AR29" i="197"/>
  <c r="AQ29" i="197"/>
  <c r="AP29" i="197"/>
  <c r="AO29" i="197"/>
  <c r="AN29" i="197"/>
  <c r="AM29" i="197"/>
  <c r="AL29" i="197"/>
  <c r="AK29" i="197"/>
  <c r="AJ29" i="197"/>
  <c r="AI29" i="197"/>
  <c r="AH29" i="197"/>
  <c r="AG29" i="197"/>
  <c r="AF29" i="197"/>
  <c r="AE29" i="197"/>
  <c r="AD29" i="197"/>
  <c r="AC29" i="197"/>
  <c r="Z29" i="197"/>
  <c r="Y29" i="197"/>
  <c r="X29" i="197"/>
  <c r="W29" i="197"/>
  <c r="V29" i="197"/>
  <c r="U29" i="197"/>
  <c r="T29" i="197"/>
  <c r="S29" i="197"/>
  <c r="Q29" i="197"/>
  <c r="P29" i="197"/>
  <c r="O29" i="197"/>
  <c r="N29" i="197"/>
  <c r="M29" i="197"/>
  <c r="L29" i="197"/>
  <c r="K29" i="197"/>
  <c r="J29" i="197"/>
  <c r="I29" i="197"/>
  <c r="H29" i="197"/>
  <c r="G29" i="197"/>
  <c r="BF27" i="197"/>
  <c r="BE27" i="197"/>
  <c r="BD27" i="197"/>
  <c r="BC27" i="197"/>
  <c r="BB27" i="197"/>
  <c r="BA27" i="197"/>
  <c r="AZ27" i="197"/>
  <c r="AY27" i="197"/>
  <c r="AX27" i="197"/>
  <c r="AW27" i="197"/>
  <c r="AV27" i="197"/>
  <c r="AU27" i="197"/>
  <c r="AT27" i="197"/>
  <c r="AS27" i="197"/>
  <c r="AR27" i="197"/>
  <c r="AQ27" i="197"/>
  <c r="AP27" i="197"/>
  <c r="AO27" i="197"/>
  <c r="AN27" i="197"/>
  <c r="AM27" i="197"/>
  <c r="AL27" i="197"/>
  <c r="AK27" i="197"/>
  <c r="AJ27" i="197"/>
  <c r="AI27" i="197"/>
  <c r="AH27" i="197"/>
  <c r="AG27" i="197"/>
  <c r="AF27" i="197"/>
  <c r="AE27" i="197"/>
  <c r="AD27" i="197"/>
  <c r="AC27" i="197"/>
  <c r="AB27" i="197"/>
  <c r="Y27" i="197"/>
  <c r="X27" i="197"/>
  <c r="W27" i="197"/>
  <c r="V27" i="197"/>
  <c r="U27" i="197"/>
  <c r="T27" i="197"/>
  <c r="S27" i="197"/>
  <c r="Q27" i="197"/>
  <c r="P27" i="197"/>
  <c r="O27" i="197"/>
  <c r="N27" i="197"/>
  <c r="M27" i="197"/>
  <c r="L27" i="197"/>
  <c r="K27" i="197"/>
  <c r="J27" i="197"/>
  <c r="I27" i="197"/>
  <c r="H27" i="197"/>
  <c r="G27" i="197"/>
  <c r="BF26" i="197"/>
  <c r="BE26" i="197"/>
  <c r="BD26" i="197"/>
  <c r="BC26" i="197"/>
  <c r="BB26" i="197"/>
  <c r="BA26" i="197"/>
  <c r="AZ26" i="197"/>
  <c r="AY26" i="197"/>
  <c r="AX26" i="197"/>
  <c r="AW26" i="197"/>
  <c r="AV26" i="197"/>
  <c r="AU26" i="197"/>
  <c r="AT26" i="197"/>
  <c r="AS26" i="197"/>
  <c r="AR26" i="197"/>
  <c r="AQ26" i="197"/>
  <c r="AP26" i="197"/>
  <c r="AO26" i="197"/>
  <c r="AN26" i="197"/>
  <c r="AM26" i="197"/>
  <c r="AL26" i="197"/>
  <c r="AK26" i="197"/>
  <c r="AJ26" i="197"/>
  <c r="AI26" i="197"/>
  <c r="AH26" i="197"/>
  <c r="AG26" i="197"/>
  <c r="AF26" i="197"/>
  <c r="AE26" i="197"/>
  <c r="AD26" i="197"/>
  <c r="AC26" i="197"/>
  <c r="AB26" i="197"/>
  <c r="Z26" i="197"/>
  <c r="X26" i="197"/>
  <c r="W26" i="197"/>
  <c r="V26" i="197"/>
  <c r="U26" i="197"/>
  <c r="T26" i="197"/>
  <c r="S26" i="197"/>
  <c r="Q26" i="197"/>
  <c r="P26" i="197"/>
  <c r="O26" i="197"/>
  <c r="N26" i="197"/>
  <c r="M26" i="197"/>
  <c r="L26" i="197"/>
  <c r="K26" i="197"/>
  <c r="J26" i="197"/>
  <c r="I26" i="197"/>
  <c r="H26" i="197"/>
  <c r="G26" i="197"/>
  <c r="BF25" i="197"/>
  <c r="BE25" i="197"/>
  <c r="BD25" i="197"/>
  <c r="BC25" i="197"/>
  <c r="BB25" i="197"/>
  <c r="BA25" i="197"/>
  <c r="AZ25" i="197"/>
  <c r="AY25" i="197"/>
  <c r="AX25" i="197"/>
  <c r="AW25" i="197"/>
  <c r="AV25" i="197"/>
  <c r="AU25" i="197"/>
  <c r="AT25" i="197"/>
  <c r="AS25" i="197"/>
  <c r="AR25" i="197"/>
  <c r="AQ25" i="197"/>
  <c r="AP25" i="197"/>
  <c r="AO25" i="197"/>
  <c r="AN25" i="197"/>
  <c r="AM25" i="197"/>
  <c r="AL25" i="197"/>
  <c r="AK25" i="197"/>
  <c r="AJ25" i="197"/>
  <c r="AI25" i="197"/>
  <c r="AH25" i="197"/>
  <c r="AG25" i="197"/>
  <c r="AF25" i="197"/>
  <c r="AE25" i="197"/>
  <c r="AD25" i="197"/>
  <c r="AC25" i="197"/>
  <c r="AB25" i="197"/>
  <c r="Z25" i="197"/>
  <c r="Y25" i="197"/>
  <c r="W25" i="197"/>
  <c r="V25" i="197"/>
  <c r="U25" i="197"/>
  <c r="T25" i="197"/>
  <c r="S25" i="197"/>
  <c r="Q25" i="197"/>
  <c r="P25" i="197"/>
  <c r="O25" i="197"/>
  <c r="N25" i="197"/>
  <c r="M25" i="197"/>
  <c r="L25" i="197"/>
  <c r="K25" i="197"/>
  <c r="J25" i="197"/>
  <c r="I25" i="197"/>
  <c r="H25" i="197"/>
  <c r="G25" i="197"/>
  <c r="BF24" i="197"/>
  <c r="BE24" i="197"/>
  <c r="BD24" i="197"/>
  <c r="BC24" i="197"/>
  <c r="BB24" i="197"/>
  <c r="BA24" i="197"/>
  <c r="AZ24" i="197"/>
  <c r="AY24" i="197"/>
  <c r="AX24" i="197"/>
  <c r="AW24" i="197"/>
  <c r="AV24" i="197"/>
  <c r="AU24" i="197"/>
  <c r="AT24" i="197"/>
  <c r="AS24" i="197"/>
  <c r="AR24" i="197"/>
  <c r="AQ24" i="197"/>
  <c r="AP24" i="197"/>
  <c r="AO24" i="197"/>
  <c r="AN24" i="197"/>
  <c r="AM24" i="197"/>
  <c r="AL24" i="197"/>
  <c r="AK24" i="197"/>
  <c r="AJ24" i="197"/>
  <c r="AI24" i="197"/>
  <c r="AH24" i="197"/>
  <c r="AG24" i="197"/>
  <c r="AF24" i="197"/>
  <c r="AE24" i="197"/>
  <c r="AD24" i="197"/>
  <c r="AC24" i="197"/>
  <c r="AB24" i="197"/>
  <c r="Z24" i="197"/>
  <c r="Y24" i="197"/>
  <c r="X24" i="197"/>
  <c r="V24" i="197"/>
  <c r="U24" i="197"/>
  <c r="T24" i="197"/>
  <c r="S24" i="197"/>
  <c r="Q24" i="197"/>
  <c r="P24" i="197"/>
  <c r="O24" i="197"/>
  <c r="N24" i="197"/>
  <c r="M24" i="197"/>
  <c r="L24" i="197"/>
  <c r="K24" i="197"/>
  <c r="J24" i="197"/>
  <c r="I24" i="197"/>
  <c r="H24" i="197"/>
  <c r="G24" i="197"/>
  <c r="BF23" i="197"/>
  <c r="BE23" i="197"/>
  <c r="BD23" i="197"/>
  <c r="BC23" i="197"/>
  <c r="BB23" i="197"/>
  <c r="BA23" i="197"/>
  <c r="AZ23" i="197"/>
  <c r="AY23" i="197"/>
  <c r="AX23" i="197"/>
  <c r="AW23" i="197"/>
  <c r="AV23" i="197"/>
  <c r="AU23" i="197"/>
  <c r="AT23" i="197"/>
  <c r="AS23" i="197"/>
  <c r="AR23" i="197"/>
  <c r="AQ23" i="197"/>
  <c r="AP23" i="197"/>
  <c r="AO23" i="197"/>
  <c r="AN23" i="197"/>
  <c r="AM23" i="197"/>
  <c r="AL23" i="197"/>
  <c r="AK23" i="197"/>
  <c r="AJ23" i="197"/>
  <c r="AI23" i="197"/>
  <c r="AH23" i="197"/>
  <c r="AG23" i="197"/>
  <c r="AF23" i="197"/>
  <c r="AE23" i="197"/>
  <c r="AD23" i="197"/>
  <c r="AC23" i="197"/>
  <c r="AB23" i="197"/>
  <c r="Z23" i="197"/>
  <c r="Y23" i="197"/>
  <c r="X23" i="197"/>
  <c r="W23" i="197"/>
  <c r="U23" i="197"/>
  <c r="T23" i="197"/>
  <c r="S23" i="197"/>
  <c r="Q23" i="197"/>
  <c r="P23" i="197"/>
  <c r="O23" i="197"/>
  <c r="N23" i="197"/>
  <c r="M23" i="197"/>
  <c r="L23" i="197"/>
  <c r="K23" i="197"/>
  <c r="J23" i="197"/>
  <c r="I23" i="197"/>
  <c r="H23" i="197"/>
  <c r="G23" i="197"/>
  <c r="BF22" i="197"/>
  <c r="BE22" i="197"/>
  <c r="BD22" i="197"/>
  <c r="BC22" i="197"/>
  <c r="BB22" i="197"/>
  <c r="BA22" i="197"/>
  <c r="AZ22" i="197"/>
  <c r="AY22" i="197"/>
  <c r="AX22" i="197"/>
  <c r="AW22" i="197"/>
  <c r="AV22" i="197"/>
  <c r="AU22" i="197"/>
  <c r="AT22" i="197"/>
  <c r="AS22" i="197"/>
  <c r="AR22" i="197"/>
  <c r="AQ22" i="197"/>
  <c r="AP22" i="197"/>
  <c r="AO22" i="197"/>
  <c r="AN22" i="197"/>
  <c r="AM22" i="197"/>
  <c r="AL22" i="197"/>
  <c r="AK22" i="197"/>
  <c r="AJ22" i="197"/>
  <c r="AI22" i="197"/>
  <c r="AH22" i="197"/>
  <c r="AG22" i="197"/>
  <c r="AF22" i="197"/>
  <c r="AE22" i="197"/>
  <c r="AD22" i="197"/>
  <c r="AC22" i="197"/>
  <c r="AB22" i="197"/>
  <c r="Z22" i="197"/>
  <c r="Y22" i="197"/>
  <c r="X22" i="197"/>
  <c r="W22" i="197"/>
  <c r="V22" i="197"/>
  <c r="T22" i="197"/>
  <c r="S22" i="197"/>
  <c r="Q22" i="197"/>
  <c r="P22" i="197"/>
  <c r="O22" i="197"/>
  <c r="N22" i="197"/>
  <c r="M22" i="197"/>
  <c r="L22" i="197"/>
  <c r="K22" i="197"/>
  <c r="J22" i="197"/>
  <c r="I22" i="197"/>
  <c r="H22" i="197"/>
  <c r="G22" i="197"/>
  <c r="BF21" i="197"/>
  <c r="BE21" i="197"/>
  <c r="BD21" i="197"/>
  <c r="BC21" i="197"/>
  <c r="BB21" i="197"/>
  <c r="BA21" i="197"/>
  <c r="AZ21" i="197"/>
  <c r="AY21" i="197"/>
  <c r="AX21" i="197"/>
  <c r="AW21" i="197"/>
  <c r="AV21" i="197"/>
  <c r="AU21" i="197"/>
  <c r="AT21" i="197"/>
  <c r="AS21" i="197"/>
  <c r="AR21" i="197"/>
  <c r="AQ21" i="197"/>
  <c r="AP21" i="197"/>
  <c r="AO21" i="197"/>
  <c r="AN21" i="197"/>
  <c r="AM21" i="197"/>
  <c r="AL21" i="197"/>
  <c r="AK21" i="197"/>
  <c r="AJ21" i="197"/>
  <c r="AI21" i="197"/>
  <c r="AH21" i="197"/>
  <c r="AG21" i="197"/>
  <c r="AF21" i="197"/>
  <c r="AE21" i="197"/>
  <c r="AD21" i="197"/>
  <c r="AC21" i="197"/>
  <c r="AB21" i="197"/>
  <c r="Z21" i="197"/>
  <c r="Y21" i="197"/>
  <c r="X21" i="197"/>
  <c r="W21" i="197"/>
  <c r="V21" i="197"/>
  <c r="U21" i="197"/>
  <c r="S21" i="197"/>
  <c r="Q21" i="197"/>
  <c r="P21" i="197"/>
  <c r="O21" i="197"/>
  <c r="N21" i="197"/>
  <c r="M21" i="197"/>
  <c r="L21" i="197"/>
  <c r="K21" i="197"/>
  <c r="J21" i="197"/>
  <c r="I21" i="197"/>
  <c r="H21" i="197"/>
  <c r="G21" i="197"/>
  <c r="BF20" i="197"/>
  <c r="BE20" i="197"/>
  <c r="BD20" i="197"/>
  <c r="BC20" i="197"/>
  <c r="BB20" i="197"/>
  <c r="BA20" i="197"/>
  <c r="AZ20" i="197"/>
  <c r="AY20" i="197"/>
  <c r="AX20" i="197"/>
  <c r="AW20" i="197"/>
  <c r="AV20" i="197"/>
  <c r="AU20" i="197"/>
  <c r="AT20" i="197"/>
  <c r="AS20" i="197"/>
  <c r="AR20" i="197"/>
  <c r="AQ20" i="197"/>
  <c r="AP20" i="197"/>
  <c r="AO20" i="197"/>
  <c r="AN20" i="197"/>
  <c r="AM20" i="197"/>
  <c r="AL20" i="197"/>
  <c r="AK20" i="197"/>
  <c r="AJ20" i="197"/>
  <c r="AI20" i="197"/>
  <c r="AH20" i="197"/>
  <c r="AG20" i="197"/>
  <c r="AF20" i="197"/>
  <c r="AE20" i="197"/>
  <c r="AD20" i="197"/>
  <c r="AC20" i="197"/>
  <c r="AB20" i="197"/>
  <c r="Z20" i="197"/>
  <c r="Y20" i="197"/>
  <c r="X20" i="197"/>
  <c r="W20" i="197"/>
  <c r="V20" i="197"/>
  <c r="U20" i="197"/>
  <c r="T20" i="197"/>
  <c r="Q20" i="197"/>
  <c r="P20" i="197"/>
  <c r="O20" i="197"/>
  <c r="N20" i="197"/>
  <c r="M20" i="197"/>
  <c r="L20" i="197"/>
  <c r="K20" i="197"/>
  <c r="J20" i="197"/>
  <c r="I20" i="197"/>
  <c r="H20" i="197"/>
  <c r="G20" i="197"/>
  <c r="BF18" i="197"/>
  <c r="BE18" i="197"/>
  <c r="BD18" i="197"/>
  <c r="BC18" i="197"/>
  <c r="BB18" i="197"/>
  <c r="BA18" i="197"/>
  <c r="AZ18" i="197"/>
  <c r="AY18" i="197"/>
  <c r="AX18" i="197"/>
  <c r="AW18" i="197"/>
  <c r="AV18" i="197"/>
  <c r="AU18" i="197"/>
  <c r="AT18" i="197"/>
  <c r="AS18" i="197"/>
  <c r="AR18" i="197"/>
  <c r="AQ18" i="197"/>
  <c r="AP18" i="197"/>
  <c r="AO18" i="197"/>
  <c r="AN18" i="197"/>
  <c r="AM18" i="197"/>
  <c r="AL18" i="197"/>
  <c r="AK18" i="197"/>
  <c r="AJ18" i="197"/>
  <c r="AI18" i="197"/>
  <c r="AH18" i="197"/>
  <c r="AG18" i="197"/>
  <c r="AF18" i="197"/>
  <c r="AE18" i="197"/>
  <c r="AD18" i="197"/>
  <c r="AC18" i="197"/>
  <c r="AB18" i="197"/>
  <c r="Z18" i="197"/>
  <c r="Y18" i="197"/>
  <c r="X18" i="197"/>
  <c r="W18" i="197"/>
  <c r="V18" i="197"/>
  <c r="U18" i="197"/>
  <c r="T18" i="197"/>
  <c r="S18" i="197"/>
  <c r="P18" i="197"/>
  <c r="O18" i="197"/>
  <c r="N18" i="197"/>
  <c r="M18" i="197"/>
  <c r="L18" i="197"/>
  <c r="K18" i="197"/>
  <c r="J18" i="197"/>
  <c r="I18" i="197"/>
  <c r="H18" i="197"/>
  <c r="G18" i="197"/>
  <c r="BF17" i="197"/>
  <c r="BE17" i="197"/>
  <c r="BD17" i="197"/>
  <c r="BC17" i="197"/>
  <c r="BB17" i="197"/>
  <c r="BA17" i="197"/>
  <c r="AZ17" i="197"/>
  <c r="AY17" i="197"/>
  <c r="AX17" i="197"/>
  <c r="AW17" i="197"/>
  <c r="AV17" i="197"/>
  <c r="AU17" i="197"/>
  <c r="AT17" i="197"/>
  <c r="AS17" i="197"/>
  <c r="AR17" i="197"/>
  <c r="AQ17" i="197"/>
  <c r="AP17" i="197"/>
  <c r="AO17" i="197"/>
  <c r="AN17" i="197"/>
  <c r="AM17" i="197"/>
  <c r="AL17" i="197"/>
  <c r="AK17" i="197"/>
  <c r="AJ17" i="197"/>
  <c r="AI17" i="197"/>
  <c r="AH17" i="197"/>
  <c r="AG17" i="197"/>
  <c r="AF17" i="197"/>
  <c r="AE17" i="197"/>
  <c r="AD17" i="197"/>
  <c r="AC17" i="197"/>
  <c r="AB17" i="197"/>
  <c r="Z17" i="197"/>
  <c r="Y17" i="197"/>
  <c r="X17" i="197"/>
  <c r="W17" i="197"/>
  <c r="V17" i="197"/>
  <c r="U17" i="197"/>
  <c r="T17" i="197"/>
  <c r="S17" i="197"/>
  <c r="Q17" i="197"/>
  <c r="O17" i="197"/>
  <c r="N17" i="197"/>
  <c r="M17" i="197"/>
  <c r="L17" i="197"/>
  <c r="K17" i="197"/>
  <c r="J17" i="197"/>
  <c r="I17" i="197"/>
  <c r="H17" i="197"/>
  <c r="G17" i="197"/>
  <c r="BF16" i="197"/>
  <c r="BE16" i="197"/>
  <c r="BD16" i="197"/>
  <c r="BC16" i="197"/>
  <c r="BB16" i="197"/>
  <c r="BA16" i="197"/>
  <c r="AZ16" i="197"/>
  <c r="AY16" i="197"/>
  <c r="AX16" i="197"/>
  <c r="AW16" i="197"/>
  <c r="AV16" i="197"/>
  <c r="AU16" i="197"/>
  <c r="AT16" i="197"/>
  <c r="AS16" i="197"/>
  <c r="AR16" i="197"/>
  <c r="AQ16" i="197"/>
  <c r="AP16" i="197"/>
  <c r="AO16" i="197"/>
  <c r="AN16" i="197"/>
  <c r="AM16" i="197"/>
  <c r="AL16" i="197"/>
  <c r="AK16" i="197"/>
  <c r="AJ16" i="197"/>
  <c r="AI16" i="197"/>
  <c r="AH16" i="197"/>
  <c r="AG16" i="197"/>
  <c r="AF16" i="197"/>
  <c r="AE16" i="197"/>
  <c r="AD16" i="197"/>
  <c r="AC16" i="197"/>
  <c r="AB16" i="197"/>
  <c r="Z16" i="197"/>
  <c r="Y16" i="197"/>
  <c r="X16" i="197"/>
  <c r="W16" i="197"/>
  <c r="V16" i="197"/>
  <c r="U16" i="197"/>
  <c r="T16" i="197"/>
  <c r="S16" i="197"/>
  <c r="Q16" i="197"/>
  <c r="P16" i="197"/>
  <c r="N16" i="197"/>
  <c r="M16" i="197"/>
  <c r="L16" i="197"/>
  <c r="K16" i="197"/>
  <c r="J16" i="197"/>
  <c r="I16" i="197"/>
  <c r="H16" i="197"/>
  <c r="G16" i="197"/>
  <c r="BF15" i="197"/>
  <c r="BE15" i="197"/>
  <c r="BD15" i="197"/>
  <c r="BC15" i="197"/>
  <c r="BB15" i="197"/>
  <c r="BA15" i="197"/>
  <c r="AZ15" i="197"/>
  <c r="AY15" i="197"/>
  <c r="AX15" i="197"/>
  <c r="AW15" i="197"/>
  <c r="AV15" i="197"/>
  <c r="AU15" i="197"/>
  <c r="AT15" i="197"/>
  <c r="AS15" i="197"/>
  <c r="AR15" i="197"/>
  <c r="AQ15" i="197"/>
  <c r="AP15" i="197"/>
  <c r="AO15" i="197"/>
  <c r="AN15" i="197"/>
  <c r="AM15" i="197"/>
  <c r="AL15" i="197"/>
  <c r="AK15" i="197"/>
  <c r="AJ15" i="197"/>
  <c r="AI15" i="197"/>
  <c r="AH15" i="197"/>
  <c r="AG15" i="197"/>
  <c r="AF15" i="197"/>
  <c r="AE15" i="197"/>
  <c r="AD15" i="197"/>
  <c r="AC15" i="197"/>
  <c r="AB15" i="197"/>
  <c r="Z15" i="197"/>
  <c r="Y15" i="197"/>
  <c r="X15" i="197"/>
  <c r="W15" i="197"/>
  <c r="V15" i="197"/>
  <c r="U15" i="197"/>
  <c r="T15" i="197"/>
  <c r="S15" i="197"/>
  <c r="Q15" i="197"/>
  <c r="P15" i="197"/>
  <c r="O15" i="197"/>
  <c r="M15" i="197"/>
  <c r="L15" i="197"/>
  <c r="K15" i="197"/>
  <c r="J15" i="197"/>
  <c r="I15" i="197"/>
  <c r="H15" i="197"/>
  <c r="G15" i="197"/>
  <c r="BF14" i="197"/>
  <c r="BE14" i="197"/>
  <c r="BD14" i="197"/>
  <c r="BC14" i="197"/>
  <c r="BB14" i="197"/>
  <c r="BA14" i="197"/>
  <c r="AZ14" i="197"/>
  <c r="AY14" i="197"/>
  <c r="AX14" i="197"/>
  <c r="AW14" i="197"/>
  <c r="AV14" i="197"/>
  <c r="AU14" i="197"/>
  <c r="AT14" i="197"/>
  <c r="AS14" i="197"/>
  <c r="AR14" i="197"/>
  <c r="AQ14" i="197"/>
  <c r="AP14" i="197"/>
  <c r="AO14" i="197"/>
  <c r="AN14" i="197"/>
  <c r="AM14" i="197"/>
  <c r="AL14" i="197"/>
  <c r="AK14" i="197"/>
  <c r="AJ14" i="197"/>
  <c r="AI14" i="197"/>
  <c r="AH14" i="197"/>
  <c r="AG14" i="197"/>
  <c r="AF14" i="197"/>
  <c r="AE14" i="197"/>
  <c r="AD14" i="197"/>
  <c r="AC14" i="197"/>
  <c r="AB14" i="197"/>
  <c r="Z14" i="197"/>
  <c r="Y14" i="197"/>
  <c r="X14" i="197"/>
  <c r="W14" i="197"/>
  <c r="V14" i="197"/>
  <c r="U14" i="197"/>
  <c r="T14" i="197"/>
  <c r="S14" i="197"/>
  <c r="Q14" i="197"/>
  <c r="P14" i="197"/>
  <c r="O14" i="197"/>
  <c r="N14" i="197"/>
  <c r="L14" i="197"/>
  <c r="K14" i="197"/>
  <c r="J14" i="197"/>
  <c r="I14" i="197"/>
  <c r="H14" i="197"/>
  <c r="G14" i="197"/>
  <c r="BF13" i="197"/>
  <c r="BE13" i="197"/>
  <c r="BD13" i="197"/>
  <c r="BC13" i="197"/>
  <c r="BB13" i="197"/>
  <c r="BA13" i="197"/>
  <c r="AZ13" i="197"/>
  <c r="AY13" i="197"/>
  <c r="AX13" i="197"/>
  <c r="AW13" i="197"/>
  <c r="AV13" i="197"/>
  <c r="AU13" i="197"/>
  <c r="AT13" i="197"/>
  <c r="AS13" i="197"/>
  <c r="AR13" i="197"/>
  <c r="AQ13" i="197"/>
  <c r="AP13" i="197"/>
  <c r="AO13" i="197"/>
  <c r="AN13" i="197"/>
  <c r="AM13" i="197"/>
  <c r="AL13" i="197"/>
  <c r="AK13" i="197"/>
  <c r="AJ13" i="197"/>
  <c r="AI13" i="197"/>
  <c r="AH13" i="197"/>
  <c r="AG13" i="197"/>
  <c r="AF13" i="197"/>
  <c r="AE13" i="197"/>
  <c r="AD13" i="197"/>
  <c r="AC13" i="197"/>
  <c r="AB13" i="197"/>
  <c r="Z13" i="197"/>
  <c r="Y13" i="197"/>
  <c r="X13" i="197"/>
  <c r="W13" i="197"/>
  <c r="V13" i="197"/>
  <c r="U13" i="197"/>
  <c r="T13" i="197"/>
  <c r="S13" i="197"/>
  <c r="Q13" i="197"/>
  <c r="P13" i="197"/>
  <c r="O13" i="197"/>
  <c r="N13" i="197"/>
  <c r="M13" i="197"/>
  <c r="K13" i="197"/>
  <c r="J13" i="197"/>
  <c r="I13" i="197"/>
  <c r="H13" i="197"/>
  <c r="G13" i="197"/>
  <c r="BF12" i="197"/>
  <c r="BE12" i="197"/>
  <c r="BD12" i="197"/>
  <c r="BC12" i="197"/>
  <c r="BB12" i="197"/>
  <c r="BA12" i="197"/>
  <c r="AZ12" i="197"/>
  <c r="AY12" i="197"/>
  <c r="AX12" i="197"/>
  <c r="AW12" i="197"/>
  <c r="AV12" i="197"/>
  <c r="AU12" i="197"/>
  <c r="AT12" i="197"/>
  <c r="AS12" i="197"/>
  <c r="AR12" i="197"/>
  <c r="AQ12" i="197"/>
  <c r="AP12" i="197"/>
  <c r="AO12" i="197"/>
  <c r="AN12" i="197"/>
  <c r="AM12" i="197"/>
  <c r="AL12" i="197"/>
  <c r="AK12" i="197"/>
  <c r="AJ12" i="197"/>
  <c r="AI12" i="197"/>
  <c r="AH12" i="197"/>
  <c r="AG12" i="197"/>
  <c r="AF12" i="197"/>
  <c r="AE12" i="197"/>
  <c r="AD12" i="197"/>
  <c r="AC12" i="197"/>
  <c r="AB12" i="197"/>
  <c r="Z12" i="197"/>
  <c r="Y12" i="197"/>
  <c r="X12" i="197"/>
  <c r="W12" i="197"/>
  <c r="V12" i="197"/>
  <c r="U12" i="197"/>
  <c r="T12" i="197"/>
  <c r="S12" i="197"/>
  <c r="Q12" i="197"/>
  <c r="P12" i="197"/>
  <c r="O12" i="197"/>
  <c r="N12" i="197"/>
  <c r="M12" i="197"/>
  <c r="L12" i="197"/>
  <c r="J12" i="197"/>
  <c r="I12" i="197"/>
  <c r="H12" i="197"/>
  <c r="G12" i="197"/>
  <c r="BF11" i="197"/>
  <c r="BE11" i="197"/>
  <c r="BD11" i="197"/>
  <c r="BC11" i="197"/>
  <c r="BB11" i="197"/>
  <c r="BA11" i="197"/>
  <c r="AZ11" i="197"/>
  <c r="AY11" i="197"/>
  <c r="AX11" i="197"/>
  <c r="AW11" i="197"/>
  <c r="AV11" i="197"/>
  <c r="AU11" i="197"/>
  <c r="AT11" i="197"/>
  <c r="AS11" i="197"/>
  <c r="AR11" i="197"/>
  <c r="AQ11" i="197"/>
  <c r="AP11" i="197"/>
  <c r="AO11" i="197"/>
  <c r="AN11" i="197"/>
  <c r="AM11" i="197"/>
  <c r="AL11" i="197"/>
  <c r="AK11" i="197"/>
  <c r="AJ11" i="197"/>
  <c r="AI11" i="197"/>
  <c r="AH11" i="197"/>
  <c r="AG11" i="197"/>
  <c r="AF11" i="197"/>
  <c r="AE11" i="197"/>
  <c r="AD11" i="197"/>
  <c r="AC11" i="197"/>
  <c r="AB11" i="197"/>
  <c r="Z11" i="197"/>
  <c r="Y11" i="197"/>
  <c r="X11" i="197"/>
  <c r="W11" i="197"/>
  <c r="V11" i="197"/>
  <c r="U11" i="197"/>
  <c r="T11" i="197"/>
  <c r="S11" i="197"/>
  <c r="Q11" i="197"/>
  <c r="P11" i="197"/>
  <c r="O11" i="197"/>
  <c r="N11" i="197"/>
  <c r="M11" i="197"/>
  <c r="L11" i="197"/>
  <c r="K11" i="197"/>
  <c r="I11" i="197"/>
  <c r="H11" i="197"/>
  <c r="G11" i="197"/>
  <c r="BF10" i="197"/>
  <c r="BE10" i="197"/>
  <c r="BD10" i="197"/>
  <c r="BC10" i="197"/>
  <c r="BB10" i="197"/>
  <c r="BA10" i="197"/>
  <c r="AZ10" i="197"/>
  <c r="AY10" i="197"/>
  <c r="AX10" i="197"/>
  <c r="AW10" i="197"/>
  <c r="AV10" i="197"/>
  <c r="AU10" i="197"/>
  <c r="AT10" i="197"/>
  <c r="AS10" i="197"/>
  <c r="AR10" i="197"/>
  <c r="AQ10" i="197"/>
  <c r="AP10" i="197"/>
  <c r="AO10" i="197"/>
  <c r="AN10" i="197"/>
  <c r="AM10" i="197"/>
  <c r="AL10" i="197"/>
  <c r="AK10" i="197"/>
  <c r="AJ10" i="197"/>
  <c r="AI10" i="197"/>
  <c r="AH10" i="197"/>
  <c r="AG10" i="197"/>
  <c r="AF10" i="197"/>
  <c r="AE10" i="197"/>
  <c r="AD10" i="197"/>
  <c r="AC10" i="197"/>
  <c r="AB10" i="197"/>
  <c r="Z10" i="197"/>
  <c r="Y10" i="197"/>
  <c r="X10" i="197"/>
  <c r="W10" i="197"/>
  <c r="V10" i="197"/>
  <c r="U10" i="197"/>
  <c r="T10" i="197"/>
  <c r="S10" i="197"/>
  <c r="Q10" i="197"/>
  <c r="P10" i="197"/>
  <c r="O10" i="197"/>
  <c r="N10" i="197"/>
  <c r="M10" i="197"/>
  <c r="L10" i="197"/>
  <c r="K10" i="197"/>
  <c r="J10" i="197"/>
  <c r="H10" i="197"/>
  <c r="G10" i="197"/>
  <c r="BF9" i="197"/>
  <c r="BE9" i="197"/>
  <c r="BD9" i="197"/>
  <c r="BC9" i="197"/>
  <c r="BB9" i="197"/>
  <c r="BA9" i="197"/>
  <c r="AZ9" i="197"/>
  <c r="AY9" i="197"/>
  <c r="AX9" i="197"/>
  <c r="AW9" i="197"/>
  <c r="AV9" i="197"/>
  <c r="AU9" i="197"/>
  <c r="AT9" i="197"/>
  <c r="AS9" i="197"/>
  <c r="AR9" i="197"/>
  <c r="AQ9" i="197"/>
  <c r="AP9" i="197"/>
  <c r="AO9" i="197"/>
  <c r="AN9" i="197"/>
  <c r="AM9" i="197"/>
  <c r="AL9" i="197"/>
  <c r="AK9" i="197"/>
  <c r="AJ9" i="197"/>
  <c r="AI9" i="197"/>
  <c r="AH9" i="197"/>
  <c r="AG9" i="197"/>
  <c r="AF9" i="197"/>
  <c r="AE9" i="197"/>
  <c r="AD9" i="197"/>
  <c r="AC9" i="197"/>
  <c r="AB9" i="197"/>
  <c r="Z9" i="197"/>
  <c r="Y9" i="197"/>
  <c r="X9" i="197"/>
  <c r="W9" i="197"/>
  <c r="V9" i="197"/>
  <c r="U9" i="197"/>
  <c r="T9" i="197"/>
  <c r="S9" i="197"/>
  <c r="Q9" i="197"/>
  <c r="P9" i="197"/>
  <c r="O9" i="197"/>
  <c r="N9" i="197"/>
  <c r="M9" i="197"/>
  <c r="L9" i="197"/>
  <c r="K9" i="197"/>
  <c r="J9" i="197"/>
  <c r="I9" i="197"/>
  <c r="G9" i="197"/>
  <c r="BF8" i="197"/>
  <c r="BE8" i="197"/>
  <c r="BD8" i="197"/>
  <c r="BC8" i="197"/>
  <c r="BB8" i="197"/>
  <c r="BA8" i="197"/>
  <c r="AZ8" i="197"/>
  <c r="AY8" i="197"/>
  <c r="AX8" i="197"/>
  <c r="AW8" i="197"/>
  <c r="AV8" i="197"/>
  <c r="AU8" i="197"/>
  <c r="AT8" i="197"/>
  <c r="AS8" i="197"/>
  <c r="AR8" i="197"/>
  <c r="AQ8" i="197"/>
  <c r="AP8" i="197"/>
  <c r="AO8" i="197"/>
  <c r="AN8" i="197"/>
  <c r="AM8" i="197"/>
  <c r="AL8" i="197"/>
  <c r="AK8" i="197"/>
  <c r="AJ8" i="197"/>
  <c r="AI8" i="197"/>
  <c r="AH8" i="197"/>
  <c r="AG8" i="197"/>
  <c r="AF8" i="197"/>
  <c r="AE8" i="197"/>
  <c r="AD8" i="197"/>
  <c r="AC8" i="197"/>
  <c r="AB8" i="197"/>
  <c r="Z8" i="197"/>
  <c r="Y8" i="197"/>
  <c r="X8" i="197"/>
  <c r="W8" i="197"/>
  <c r="V8" i="197"/>
  <c r="U8" i="197"/>
  <c r="T8" i="197"/>
  <c r="S8" i="197"/>
  <c r="Q8" i="197"/>
  <c r="P8" i="197"/>
  <c r="O8" i="197"/>
  <c r="N8" i="197"/>
  <c r="M8" i="197"/>
  <c r="L8" i="197"/>
  <c r="K8" i="197"/>
  <c r="J8" i="197"/>
  <c r="I8" i="197"/>
  <c r="H8" i="197"/>
  <c r="D59" i="197"/>
  <c r="BF4" i="197"/>
  <c r="BE4" i="197"/>
  <c r="BD4" i="197"/>
  <c r="BC4" i="197"/>
  <c r="BB4" i="197"/>
  <c r="BA4" i="197"/>
  <c r="AZ4" i="197"/>
  <c r="AY4" i="197"/>
  <c r="AX4" i="197"/>
  <c r="AW4" i="197"/>
  <c r="AV4" i="197"/>
  <c r="AU4" i="197"/>
  <c r="AT4" i="197"/>
  <c r="AS4" i="197"/>
  <c r="AR4" i="197"/>
  <c r="AQ4" i="197"/>
  <c r="AP4" i="197"/>
  <c r="AO4" i="197"/>
  <c r="AN4" i="197"/>
  <c r="AM4" i="197"/>
  <c r="AL4" i="197"/>
  <c r="AK4" i="197"/>
  <c r="AJ4" i="197"/>
  <c r="AI4" i="197"/>
  <c r="AH4" i="197"/>
  <c r="AG4" i="197"/>
  <c r="AF4" i="197"/>
  <c r="AE4" i="197"/>
  <c r="AD4" i="197"/>
  <c r="AC4" i="197"/>
  <c r="AB4" i="197"/>
  <c r="AA4" i="197"/>
  <c r="Z4" i="197"/>
  <c r="Y4" i="197"/>
  <c r="X4" i="197"/>
  <c r="W4" i="197"/>
  <c r="V4" i="197"/>
  <c r="U4" i="197"/>
  <c r="T4" i="197"/>
  <c r="S4" i="197"/>
  <c r="R4" i="197"/>
  <c r="Q4" i="197"/>
  <c r="P4" i="197"/>
  <c r="O4" i="197"/>
  <c r="N4" i="197"/>
  <c r="M4" i="197"/>
  <c r="L4" i="197"/>
  <c r="K4" i="197"/>
  <c r="J4" i="197"/>
  <c r="I4" i="197"/>
  <c r="H4" i="197"/>
  <c r="G4" i="197"/>
  <c r="F4" i="197"/>
  <c r="E4" i="197"/>
  <c r="BE59" i="196"/>
  <c r="BD59" i="196"/>
  <c r="BC59" i="196"/>
  <c r="BB59" i="196"/>
  <c r="BA59" i="196"/>
  <c r="AZ59" i="196"/>
  <c r="AY59" i="196"/>
  <c r="AX59" i="196"/>
  <c r="AW59" i="196"/>
  <c r="AV59" i="196"/>
  <c r="AU59" i="196"/>
  <c r="AT59" i="196"/>
  <c r="AS59" i="196"/>
  <c r="AR59" i="196"/>
  <c r="AQ59" i="196"/>
  <c r="AP59" i="196"/>
  <c r="AO59" i="196"/>
  <c r="AN59" i="196"/>
  <c r="AM59" i="196"/>
  <c r="AL59" i="196"/>
  <c r="AK59" i="196"/>
  <c r="AJ59" i="196"/>
  <c r="AI59" i="196"/>
  <c r="AH59" i="196"/>
  <c r="AG59" i="196"/>
  <c r="AF59" i="196"/>
  <c r="AE59" i="196"/>
  <c r="AD59" i="196"/>
  <c r="AC59" i="196"/>
  <c r="AB59" i="196"/>
  <c r="Z59" i="196"/>
  <c r="Y59" i="196"/>
  <c r="X59" i="196"/>
  <c r="W59" i="196"/>
  <c r="V59" i="196"/>
  <c r="U59" i="196"/>
  <c r="T59" i="196"/>
  <c r="S59" i="196"/>
  <c r="Q59" i="196"/>
  <c r="P59" i="196"/>
  <c r="O59" i="196"/>
  <c r="N59" i="196"/>
  <c r="M59" i="196"/>
  <c r="L59" i="196"/>
  <c r="K59" i="196"/>
  <c r="J59" i="196"/>
  <c r="I59" i="196"/>
  <c r="H59" i="196"/>
  <c r="G59" i="196"/>
  <c r="BF58" i="196"/>
  <c r="BD58" i="196"/>
  <c r="BC58" i="196"/>
  <c r="BB58" i="196"/>
  <c r="BA58" i="196"/>
  <c r="AZ58" i="196"/>
  <c r="AY58" i="196"/>
  <c r="AX58" i="196"/>
  <c r="AW58" i="196"/>
  <c r="AV58" i="196"/>
  <c r="AU58" i="196"/>
  <c r="AT58" i="196"/>
  <c r="AS58" i="196"/>
  <c r="AR58" i="196"/>
  <c r="AQ58" i="196"/>
  <c r="AP58" i="196"/>
  <c r="AO58" i="196"/>
  <c r="AN58" i="196"/>
  <c r="AM58" i="196"/>
  <c r="AL58" i="196"/>
  <c r="AK58" i="196"/>
  <c r="AJ58" i="196"/>
  <c r="AI58" i="196"/>
  <c r="AH58" i="196"/>
  <c r="AG58" i="196"/>
  <c r="AF58" i="196"/>
  <c r="AE58" i="196"/>
  <c r="AD58" i="196"/>
  <c r="AC58" i="196"/>
  <c r="AB58" i="196"/>
  <c r="Z58" i="196"/>
  <c r="Y58" i="196"/>
  <c r="X58" i="196"/>
  <c r="W58" i="196"/>
  <c r="V58" i="196"/>
  <c r="U58" i="196"/>
  <c r="T58" i="196"/>
  <c r="S58" i="196"/>
  <c r="Q58" i="196"/>
  <c r="P58" i="196"/>
  <c r="O58" i="196"/>
  <c r="N58" i="196"/>
  <c r="M58" i="196"/>
  <c r="L58" i="196"/>
  <c r="K58" i="196"/>
  <c r="J58" i="196"/>
  <c r="I58" i="196"/>
  <c r="H58" i="196"/>
  <c r="G58" i="196"/>
  <c r="BF57" i="196"/>
  <c r="BE57" i="196"/>
  <c r="BC57" i="196"/>
  <c r="BB57" i="196"/>
  <c r="BA57" i="196"/>
  <c r="AZ57" i="196"/>
  <c r="AY57" i="196"/>
  <c r="AX57" i="196"/>
  <c r="AW57" i="196"/>
  <c r="AV57" i="196"/>
  <c r="AU57" i="196"/>
  <c r="AT57" i="196"/>
  <c r="AS57" i="196"/>
  <c r="AR57" i="196"/>
  <c r="AQ57" i="196"/>
  <c r="AP57" i="196"/>
  <c r="AO57" i="196"/>
  <c r="AN57" i="196"/>
  <c r="AM57" i="196"/>
  <c r="AL57" i="196"/>
  <c r="AK57" i="196"/>
  <c r="AJ57" i="196"/>
  <c r="AI57" i="196"/>
  <c r="AH57" i="196"/>
  <c r="AG57" i="196"/>
  <c r="AF57" i="196"/>
  <c r="AE57" i="196"/>
  <c r="AD57" i="196"/>
  <c r="AC57" i="196"/>
  <c r="AB57" i="196"/>
  <c r="Z57" i="196"/>
  <c r="Y57" i="196"/>
  <c r="X57" i="196"/>
  <c r="W57" i="196"/>
  <c r="V57" i="196"/>
  <c r="U57" i="196"/>
  <c r="T57" i="196"/>
  <c r="S57" i="196"/>
  <c r="Q57" i="196"/>
  <c r="P57" i="196"/>
  <c r="O57" i="196"/>
  <c r="N57" i="196"/>
  <c r="M57" i="196"/>
  <c r="L57" i="196"/>
  <c r="K57" i="196"/>
  <c r="J57" i="196"/>
  <c r="I57" i="196"/>
  <c r="H57" i="196"/>
  <c r="G57" i="196"/>
  <c r="BF56" i="196"/>
  <c r="BE56" i="196"/>
  <c r="BD56" i="196"/>
  <c r="BB56" i="196"/>
  <c r="BA56" i="196"/>
  <c r="AZ56" i="196"/>
  <c r="AY56" i="196"/>
  <c r="AX56" i="196"/>
  <c r="AW56" i="196"/>
  <c r="AV56" i="196"/>
  <c r="AU56" i="196"/>
  <c r="AT56" i="196"/>
  <c r="AS56" i="196"/>
  <c r="AR56" i="196"/>
  <c r="AQ56" i="196"/>
  <c r="AP56" i="196"/>
  <c r="AO56" i="196"/>
  <c r="AN56" i="196"/>
  <c r="AM56" i="196"/>
  <c r="AL56" i="196"/>
  <c r="AK56" i="196"/>
  <c r="AJ56" i="196"/>
  <c r="AI56" i="196"/>
  <c r="AH56" i="196"/>
  <c r="AG56" i="196"/>
  <c r="AF56" i="196"/>
  <c r="AE56" i="196"/>
  <c r="AD56" i="196"/>
  <c r="AC56" i="196"/>
  <c r="AB56" i="196"/>
  <c r="Z56" i="196"/>
  <c r="Y56" i="196"/>
  <c r="X56" i="196"/>
  <c r="W56" i="196"/>
  <c r="V56" i="196"/>
  <c r="U56" i="196"/>
  <c r="T56" i="196"/>
  <c r="S56" i="196"/>
  <c r="Q56" i="196"/>
  <c r="P56" i="196"/>
  <c r="O56" i="196"/>
  <c r="N56" i="196"/>
  <c r="M56" i="196"/>
  <c r="L56" i="196"/>
  <c r="K56" i="196"/>
  <c r="J56" i="196"/>
  <c r="I56" i="196"/>
  <c r="H56" i="196"/>
  <c r="G56" i="196"/>
  <c r="BF55" i="196"/>
  <c r="BE55" i="196"/>
  <c r="BD55" i="196"/>
  <c r="BC55" i="196"/>
  <c r="BA55" i="196"/>
  <c r="AZ55" i="196"/>
  <c r="AY55" i="196"/>
  <c r="AX55" i="196"/>
  <c r="AW55" i="196"/>
  <c r="AV55" i="196"/>
  <c r="AU55" i="196"/>
  <c r="AT55" i="196"/>
  <c r="AS55" i="196"/>
  <c r="AR55" i="196"/>
  <c r="AQ55" i="196"/>
  <c r="AP55" i="196"/>
  <c r="AO55" i="196"/>
  <c r="AN55" i="196"/>
  <c r="AM55" i="196"/>
  <c r="AL55" i="196"/>
  <c r="AK55" i="196"/>
  <c r="AJ55" i="196"/>
  <c r="AI55" i="196"/>
  <c r="AH55" i="196"/>
  <c r="AG55" i="196"/>
  <c r="AF55" i="196"/>
  <c r="AE55" i="196"/>
  <c r="AD55" i="196"/>
  <c r="AC55" i="196"/>
  <c r="AB55" i="196"/>
  <c r="Z55" i="196"/>
  <c r="Y55" i="196"/>
  <c r="X55" i="196"/>
  <c r="W55" i="196"/>
  <c r="V55" i="196"/>
  <c r="U55" i="196"/>
  <c r="T55" i="196"/>
  <c r="S55" i="196"/>
  <c r="Q55" i="196"/>
  <c r="P55" i="196"/>
  <c r="O55" i="196"/>
  <c r="N55" i="196"/>
  <c r="M55" i="196"/>
  <c r="L55" i="196"/>
  <c r="K55" i="196"/>
  <c r="J55" i="196"/>
  <c r="I55" i="196"/>
  <c r="H55" i="196"/>
  <c r="G55" i="196"/>
  <c r="BF54" i="196"/>
  <c r="BE54" i="196"/>
  <c r="BD54" i="196"/>
  <c r="BC54" i="196"/>
  <c r="BB54" i="196"/>
  <c r="AZ54" i="196"/>
  <c r="AY54" i="196"/>
  <c r="AX54" i="196"/>
  <c r="AW54" i="196"/>
  <c r="AV54" i="196"/>
  <c r="AU54" i="196"/>
  <c r="AT54" i="196"/>
  <c r="AS54" i="196"/>
  <c r="AR54" i="196"/>
  <c r="AQ54" i="196"/>
  <c r="AP54" i="196"/>
  <c r="AO54" i="196"/>
  <c r="AN54" i="196"/>
  <c r="AM54" i="196"/>
  <c r="AL54" i="196"/>
  <c r="AK54" i="196"/>
  <c r="AJ54" i="196"/>
  <c r="AI54" i="196"/>
  <c r="AH54" i="196"/>
  <c r="AG54" i="196"/>
  <c r="AF54" i="196"/>
  <c r="AE54" i="196"/>
  <c r="AD54" i="196"/>
  <c r="AC54" i="196"/>
  <c r="AB54" i="196"/>
  <c r="Z54" i="196"/>
  <c r="Y54" i="196"/>
  <c r="X54" i="196"/>
  <c r="W54" i="196"/>
  <c r="V54" i="196"/>
  <c r="U54" i="196"/>
  <c r="T54" i="196"/>
  <c r="S54" i="196"/>
  <c r="Q54" i="196"/>
  <c r="P54" i="196"/>
  <c r="O54" i="196"/>
  <c r="N54" i="196"/>
  <c r="M54" i="196"/>
  <c r="L54" i="196"/>
  <c r="K54" i="196"/>
  <c r="J54" i="196"/>
  <c r="I54" i="196"/>
  <c r="H54" i="196"/>
  <c r="G54" i="196"/>
  <c r="BF53" i="196"/>
  <c r="BE53" i="196"/>
  <c r="BD53" i="196"/>
  <c r="BC53" i="196"/>
  <c r="BB53" i="196"/>
  <c r="BA53" i="196"/>
  <c r="AY53" i="196"/>
  <c r="AX53" i="196"/>
  <c r="AW53" i="196"/>
  <c r="AV53" i="196"/>
  <c r="AU53" i="196"/>
  <c r="AT53" i="196"/>
  <c r="AS53" i="196"/>
  <c r="AR53" i="196"/>
  <c r="AQ53" i="196"/>
  <c r="AP53" i="196"/>
  <c r="AO53" i="196"/>
  <c r="AN53" i="196"/>
  <c r="AM53" i="196"/>
  <c r="AL53" i="196"/>
  <c r="AK53" i="196"/>
  <c r="AJ53" i="196"/>
  <c r="AI53" i="196"/>
  <c r="AH53" i="196"/>
  <c r="AG53" i="196"/>
  <c r="AF53" i="196"/>
  <c r="AE53" i="196"/>
  <c r="AD53" i="196"/>
  <c r="AC53" i="196"/>
  <c r="AB53" i="196"/>
  <c r="Z53" i="196"/>
  <c r="Y53" i="196"/>
  <c r="X53" i="196"/>
  <c r="W53" i="196"/>
  <c r="V53" i="196"/>
  <c r="U53" i="196"/>
  <c r="T53" i="196"/>
  <c r="S53" i="196"/>
  <c r="Q53" i="196"/>
  <c r="P53" i="196"/>
  <c r="O53" i="196"/>
  <c r="N53" i="196"/>
  <c r="M53" i="196"/>
  <c r="L53" i="196"/>
  <c r="K53" i="196"/>
  <c r="J53" i="196"/>
  <c r="I53" i="196"/>
  <c r="H53" i="196"/>
  <c r="G53" i="196"/>
  <c r="BF52" i="196"/>
  <c r="BE52" i="196"/>
  <c r="BD52" i="196"/>
  <c r="BC52" i="196"/>
  <c r="BB52" i="196"/>
  <c r="BA52" i="196"/>
  <c r="AZ52" i="196"/>
  <c r="AX52" i="196"/>
  <c r="AW52" i="196"/>
  <c r="AV52" i="196"/>
  <c r="AU52" i="196"/>
  <c r="AT52" i="196"/>
  <c r="AS52" i="196"/>
  <c r="AR52" i="196"/>
  <c r="AQ52" i="196"/>
  <c r="AP52" i="196"/>
  <c r="AO52" i="196"/>
  <c r="AN52" i="196"/>
  <c r="AM52" i="196"/>
  <c r="AL52" i="196"/>
  <c r="AK52" i="196"/>
  <c r="AJ52" i="196"/>
  <c r="AI52" i="196"/>
  <c r="AH52" i="196"/>
  <c r="AG52" i="196"/>
  <c r="AF52" i="196"/>
  <c r="AE52" i="196"/>
  <c r="AD52" i="196"/>
  <c r="AC52" i="196"/>
  <c r="AB52" i="196"/>
  <c r="Z52" i="196"/>
  <c r="Y52" i="196"/>
  <c r="X52" i="196"/>
  <c r="W52" i="196"/>
  <c r="V52" i="196"/>
  <c r="U52" i="196"/>
  <c r="T52" i="196"/>
  <c r="S52" i="196"/>
  <c r="Q52" i="196"/>
  <c r="P52" i="196"/>
  <c r="O52" i="196"/>
  <c r="N52" i="196"/>
  <c r="M52" i="196"/>
  <c r="L52" i="196"/>
  <c r="K52" i="196"/>
  <c r="J52" i="196"/>
  <c r="I52" i="196"/>
  <c r="H52" i="196"/>
  <c r="G52" i="196"/>
  <c r="BF51" i="196"/>
  <c r="BE51" i="196"/>
  <c r="BD51" i="196"/>
  <c r="BC51" i="196"/>
  <c r="BB51" i="196"/>
  <c r="BA51" i="196"/>
  <c r="AZ51" i="196"/>
  <c r="AY51" i="196"/>
  <c r="AW51" i="196"/>
  <c r="AV51" i="196"/>
  <c r="AU51" i="196"/>
  <c r="AT51" i="196"/>
  <c r="AS51" i="196"/>
  <c r="AR51" i="196"/>
  <c r="AQ51" i="196"/>
  <c r="AP51" i="196"/>
  <c r="AO51" i="196"/>
  <c r="AN51" i="196"/>
  <c r="AM51" i="196"/>
  <c r="AL51" i="196"/>
  <c r="AK51" i="196"/>
  <c r="AJ51" i="196"/>
  <c r="AI51" i="196"/>
  <c r="AH51" i="196"/>
  <c r="AG51" i="196"/>
  <c r="AF51" i="196"/>
  <c r="AE51" i="196"/>
  <c r="AD51" i="196"/>
  <c r="AC51" i="196"/>
  <c r="AB51" i="196"/>
  <c r="Z51" i="196"/>
  <c r="Y51" i="196"/>
  <c r="X51" i="196"/>
  <c r="W51" i="196"/>
  <c r="V51" i="196"/>
  <c r="U51" i="196"/>
  <c r="T51" i="196"/>
  <c r="S51" i="196"/>
  <c r="Q51" i="196"/>
  <c r="P51" i="196"/>
  <c r="O51" i="196"/>
  <c r="N51" i="196"/>
  <c r="M51" i="196"/>
  <c r="L51" i="196"/>
  <c r="K51" i="196"/>
  <c r="J51" i="196"/>
  <c r="I51" i="196"/>
  <c r="H51" i="196"/>
  <c r="G51" i="196"/>
  <c r="BF50" i="196"/>
  <c r="BE50" i="196"/>
  <c r="BD50" i="196"/>
  <c r="BC50" i="196"/>
  <c r="BB50" i="196"/>
  <c r="BA50" i="196"/>
  <c r="AZ50" i="196"/>
  <c r="AY50" i="196"/>
  <c r="AX50" i="196"/>
  <c r="AV50" i="196"/>
  <c r="AU50" i="196"/>
  <c r="AT50" i="196"/>
  <c r="AS50" i="196"/>
  <c r="AR50" i="196"/>
  <c r="AQ50" i="196"/>
  <c r="AP50" i="196"/>
  <c r="AO50" i="196"/>
  <c r="AN50" i="196"/>
  <c r="AM50" i="196"/>
  <c r="AL50" i="196"/>
  <c r="AK50" i="196"/>
  <c r="AJ50" i="196"/>
  <c r="AI50" i="196"/>
  <c r="AH50" i="196"/>
  <c r="AG50" i="196"/>
  <c r="AF50" i="196"/>
  <c r="AE50" i="196"/>
  <c r="AD50" i="196"/>
  <c r="AC50" i="196"/>
  <c r="AB50" i="196"/>
  <c r="Z50" i="196"/>
  <c r="Y50" i="196"/>
  <c r="X50" i="196"/>
  <c r="W50" i="196"/>
  <c r="V50" i="196"/>
  <c r="U50" i="196"/>
  <c r="T50" i="196"/>
  <c r="S50" i="196"/>
  <c r="Q50" i="196"/>
  <c r="P50" i="196"/>
  <c r="O50" i="196"/>
  <c r="N50" i="196"/>
  <c r="M50" i="196"/>
  <c r="L50" i="196"/>
  <c r="K50" i="196"/>
  <c r="J50" i="196"/>
  <c r="I50" i="196"/>
  <c r="H50" i="196"/>
  <c r="G50" i="196"/>
  <c r="BF49" i="196"/>
  <c r="BE49" i="196"/>
  <c r="BD49" i="196"/>
  <c r="BC49" i="196"/>
  <c r="BB49" i="196"/>
  <c r="BA49" i="196"/>
  <c r="AZ49" i="196"/>
  <c r="AY49" i="196"/>
  <c r="AX49" i="196"/>
  <c r="AW49" i="196"/>
  <c r="AU49" i="196"/>
  <c r="AT49" i="196"/>
  <c r="AS49" i="196"/>
  <c r="AR49" i="196"/>
  <c r="AQ49" i="196"/>
  <c r="AP49" i="196"/>
  <c r="AO49" i="196"/>
  <c r="AN49" i="196"/>
  <c r="AM49" i="196"/>
  <c r="AL49" i="196"/>
  <c r="AK49" i="196"/>
  <c r="AJ49" i="196"/>
  <c r="AI49" i="196"/>
  <c r="AH49" i="196"/>
  <c r="AG49" i="196"/>
  <c r="AF49" i="196"/>
  <c r="AE49" i="196"/>
  <c r="AD49" i="196"/>
  <c r="AC49" i="196"/>
  <c r="AB49" i="196"/>
  <c r="Z49" i="196"/>
  <c r="Y49" i="196"/>
  <c r="X49" i="196"/>
  <c r="W49" i="196"/>
  <c r="V49" i="196"/>
  <c r="U49" i="196"/>
  <c r="T49" i="196"/>
  <c r="S49" i="196"/>
  <c r="Q49" i="196"/>
  <c r="P49" i="196"/>
  <c r="O49" i="196"/>
  <c r="N49" i="196"/>
  <c r="M49" i="196"/>
  <c r="L49" i="196"/>
  <c r="K49" i="196"/>
  <c r="J49" i="196"/>
  <c r="I49" i="196"/>
  <c r="H49" i="196"/>
  <c r="G49" i="196"/>
  <c r="BF48" i="196"/>
  <c r="BE48" i="196"/>
  <c r="BD48" i="196"/>
  <c r="BC48" i="196"/>
  <c r="BB48" i="196"/>
  <c r="BA48" i="196"/>
  <c r="AZ48" i="196"/>
  <c r="AY48" i="196"/>
  <c r="AX48" i="196"/>
  <c r="AW48" i="196"/>
  <c r="AV48" i="196"/>
  <c r="AT48" i="196"/>
  <c r="AS48" i="196"/>
  <c r="AR48" i="196"/>
  <c r="AQ48" i="196"/>
  <c r="AP48" i="196"/>
  <c r="AO48" i="196"/>
  <c r="AN48" i="196"/>
  <c r="AM48" i="196"/>
  <c r="AL48" i="196"/>
  <c r="AK48" i="196"/>
  <c r="AJ48" i="196"/>
  <c r="AI48" i="196"/>
  <c r="AH48" i="196"/>
  <c r="AG48" i="196"/>
  <c r="AF48" i="196"/>
  <c r="AE48" i="196"/>
  <c r="AD48" i="196"/>
  <c r="AC48" i="196"/>
  <c r="AB48" i="196"/>
  <c r="Z48" i="196"/>
  <c r="Y48" i="196"/>
  <c r="X48" i="196"/>
  <c r="W48" i="196"/>
  <c r="V48" i="196"/>
  <c r="U48" i="196"/>
  <c r="T48" i="196"/>
  <c r="S48" i="196"/>
  <c r="Q48" i="196"/>
  <c r="P48" i="196"/>
  <c r="O48" i="196"/>
  <c r="N48" i="196"/>
  <c r="M48" i="196"/>
  <c r="L48" i="196"/>
  <c r="K48" i="196"/>
  <c r="J48" i="196"/>
  <c r="I48" i="196"/>
  <c r="H48" i="196"/>
  <c r="G48" i="196"/>
  <c r="BF47" i="196"/>
  <c r="BE47" i="196"/>
  <c r="BD47" i="196"/>
  <c r="BC47" i="196"/>
  <c r="BB47" i="196"/>
  <c r="BA47" i="196"/>
  <c r="AZ47" i="196"/>
  <c r="AY47" i="196"/>
  <c r="AX47" i="196"/>
  <c r="AW47" i="196"/>
  <c r="AV47" i="196"/>
  <c r="AU47" i="196"/>
  <c r="AS47" i="196"/>
  <c r="AR47" i="196"/>
  <c r="AQ47" i="196"/>
  <c r="AP47" i="196"/>
  <c r="AO47" i="196"/>
  <c r="AN47" i="196"/>
  <c r="AM47" i="196"/>
  <c r="AL47" i="196"/>
  <c r="AK47" i="196"/>
  <c r="AJ47" i="196"/>
  <c r="AI47" i="196"/>
  <c r="AH47" i="196"/>
  <c r="AG47" i="196"/>
  <c r="AF47" i="196"/>
  <c r="AE47" i="196"/>
  <c r="AD47" i="196"/>
  <c r="AC47" i="196"/>
  <c r="AB47" i="196"/>
  <c r="Z47" i="196"/>
  <c r="Y47" i="196"/>
  <c r="X47" i="196"/>
  <c r="W47" i="196"/>
  <c r="V47" i="196"/>
  <c r="U47" i="196"/>
  <c r="T47" i="196"/>
  <c r="S47" i="196"/>
  <c r="Q47" i="196"/>
  <c r="P47" i="196"/>
  <c r="O47" i="196"/>
  <c r="N47" i="196"/>
  <c r="M47" i="196"/>
  <c r="L47" i="196"/>
  <c r="K47" i="196"/>
  <c r="J47" i="196"/>
  <c r="I47" i="196"/>
  <c r="H47" i="196"/>
  <c r="G47" i="196"/>
  <c r="BF46" i="196"/>
  <c r="BE46" i="196"/>
  <c r="BD46" i="196"/>
  <c r="BC46" i="196"/>
  <c r="BB46" i="196"/>
  <c r="BA46" i="196"/>
  <c r="AZ46" i="196"/>
  <c r="AY46" i="196"/>
  <c r="AX46" i="196"/>
  <c r="AW46" i="196"/>
  <c r="AV46" i="196"/>
  <c r="AU46" i="196"/>
  <c r="AT46" i="196"/>
  <c r="AR46" i="196"/>
  <c r="AQ46" i="196"/>
  <c r="AP46" i="196"/>
  <c r="AO46" i="196"/>
  <c r="AN46" i="196"/>
  <c r="AM46" i="196"/>
  <c r="AL46" i="196"/>
  <c r="AK46" i="196"/>
  <c r="AJ46" i="196"/>
  <c r="AI46" i="196"/>
  <c r="AH46" i="196"/>
  <c r="AG46" i="196"/>
  <c r="AF46" i="196"/>
  <c r="AE46" i="196"/>
  <c r="AD46" i="196"/>
  <c r="AC46" i="196"/>
  <c r="AB46" i="196"/>
  <c r="Z46" i="196"/>
  <c r="Y46" i="196"/>
  <c r="X46" i="196"/>
  <c r="W46" i="196"/>
  <c r="V46" i="196"/>
  <c r="U46" i="196"/>
  <c r="T46" i="196"/>
  <c r="S46" i="196"/>
  <c r="Q46" i="196"/>
  <c r="P46" i="196"/>
  <c r="O46" i="196"/>
  <c r="N46" i="196"/>
  <c r="M46" i="196"/>
  <c r="L46" i="196"/>
  <c r="K46" i="196"/>
  <c r="J46" i="196"/>
  <c r="I46" i="196"/>
  <c r="H46" i="196"/>
  <c r="G46" i="196"/>
  <c r="BF45" i="196"/>
  <c r="BE45" i="196"/>
  <c r="BD45" i="196"/>
  <c r="BC45" i="196"/>
  <c r="BB45" i="196"/>
  <c r="BA45" i="196"/>
  <c r="AZ45" i="196"/>
  <c r="AY45" i="196"/>
  <c r="AX45" i="196"/>
  <c r="AW45" i="196"/>
  <c r="AV45" i="196"/>
  <c r="AU45" i="196"/>
  <c r="AT45" i="196"/>
  <c r="AS45" i="196"/>
  <c r="AQ45" i="196"/>
  <c r="AP45" i="196"/>
  <c r="AO45" i="196"/>
  <c r="AN45" i="196"/>
  <c r="AM45" i="196"/>
  <c r="AL45" i="196"/>
  <c r="AK45" i="196"/>
  <c r="AJ45" i="196"/>
  <c r="AI45" i="196"/>
  <c r="AH45" i="196"/>
  <c r="AG45" i="196"/>
  <c r="AF45" i="196"/>
  <c r="AE45" i="196"/>
  <c r="AD45" i="196"/>
  <c r="AC45" i="196"/>
  <c r="AB45" i="196"/>
  <c r="Z45" i="196"/>
  <c r="Y45" i="196"/>
  <c r="X45" i="196"/>
  <c r="W45" i="196"/>
  <c r="V45" i="196"/>
  <c r="U45" i="196"/>
  <c r="T45" i="196"/>
  <c r="S45" i="196"/>
  <c r="Q45" i="196"/>
  <c r="P45" i="196"/>
  <c r="O45" i="196"/>
  <c r="N45" i="196"/>
  <c r="M45" i="196"/>
  <c r="L45" i="196"/>
  <c r="K45" i="196"/>
  <c r="J45" i="196"/>
  <c r="I45" i="196"/>
  <c r="H45" i="196"/>
  <c r="G45" i="196"/>
  <c r="BF44" i="196"/>
  <c r="BE44" i="196"/>
  <c r="BD44" i="196"/>
  <c r="BC44" i="196"/>
  <c r="BB44" i="196"/>
  <c r="BA44" i="196"/>
  <c r="AZ44" i="196"/>
  <c r="AY44" i="196"/>
  <c r="AX44" i="196"/>
  <c r="AW44" i="196"/>
  <c r="AV44" i="196"/>
  <c r="AU44" i="196"/>
  <c r="AT44" i="196"/>
  <c r="AS44" i="196"/>
  <c r="AR44" i="196"/>
  <c r="AP44" i="196"/>
  <c r="AO44" i="196"/>
  <c r="AN44" i="196"/>
  <c r="AM44" i="196"/>
  <c r="AL44" i="196"/>
  <c r="AK44" i="196"/>
  <c r="AJ44" i="196"/>
  <c r="AI44" i="196"/>
  <c r="AH44" i="196"/>
  <c r="AG44" i="196"/>
  <c r="AF44" i="196"/>
  <c r="AE44" i="196"/>
  <c r="AD44" i="196"/>
  <c r="AC44" i="196"/>
  <c r="AB44" i="196"/>
  <c r="Z44" i="196"/>
  <c r="Y44" i="196"/>
  <c r="X44" i="196"/>
  <c r="W44" i="196"/>
  <c r="V44" i="196"/>
  <c r="U44" i="196"/>
  <c r="T44" i="196"/>
  <c r="S44" i="196"/>
  <c r="Q44" i="196"/>
  <c r="P44" i="196"/>
  <c r="O44" i="196"/>
  <c r="N44" i="196"/>
  <c r="M44" i="196"/>
  <c r="L44" i="196"/>
  <c r="K44" i="196"/>
  <c r="J44" i="196"/>
  <c r="I44" i="196"/>
  <c r="H44" i="196"/>
  <c r="G44" i="196"/>
  <c r="BF43" i="196"/>
  <c r="BE43" i="196"/>
  <c r="BD43" i="196"/>
  <c r="BC43" i="196"/>
  <c r="BB43" i="196"/>
  <c r="BA43" i="196"/>
  <c r="AZ43" i="196"/>
  <c r="AY43" i="196"/>
  <c r="AX43" i="196"/>
  <c r="AW43" i="196"/>
  <c r="AV43" i="196"/>
  <c r="AU43" i="196"/>
  <c r="AT43" i="196"/>
  <c r="AS43" i="196"/>
  <c r="AR43" i="196"/>
  <c r="AQ43" i="196"/>
  <c r="AO43" i="196"/>
  <c r="AN43" i="196"/>
  <c r="AM43" i="196"/>
  <c r="AL43" i="196"/>
  <c r="AK43" i="196"/>
  <c r="AJ43" i="196"/>
  <c r="AI43" i="196"/>
  <c r="AH43" i="196"/>
  <c r="AG43" i="196"/>
  <c r="AF43" i="196"/>
  <c r="AE43" i="196"/>
  <c r="AD43" i="196"/>
  <c r="AC43" i="196"/>
  <c r="AB43" i="196"/>
  <c r="Z43" i="196"/>
  <c r="Y43" i="196"/>
  <c r="X43" i="196"/>
  <c r="W43" i="196"/>
  <c r="V43" i="196"/>
  <c r="U43" i="196"/>
  <c r="T43" i="196"/>
  <c r="S43" i="196"/>
  <c r="Q43" i="196"/>
  <c r="P43" i="196"/>
  <c r="O43" i="196"/>
  <c r="N43" i="196"/>
  <c r="M43" i="196"/>
  <c r="L43" i="196"/>
  <c r="K43" i="196"/>
  <c r="J43" i="196"/>
  <c r="I43" i="196"/>
  <c r="H43" i="196"/>
  <c r="G43" i="196"/>
  <c r="BF42" i="196"/>
  <c r="BE42" i="196"/>
  <c r="BD42" i="196"/>
  <c r="BC42" i="196"/>
  <c r="BB42" i="196"/>
  <c r="BA42" i="196"/>
  <c r="AZ42" i="196"/>
  <c r="AY42" i="196"/>
  <c r="AX42" i="196"/>
  <c r="AW42" i="196"/>
  <c r="AV42" i="196"/>
  <c r="AU42" i="196"/>
  <c r="AT42" i="196"/>
  <c r="AS42" i="196"/>
  <c r="AR42" i="196"/>
  <c r="AQ42" i="196"/>
  <c r="AP42" i="196"/>
  <c r="AN42" i="196"/>
  <c r="AM42" i="196"/>
  <c r="AL42" i="196"/>
  <c r="AK42" i="196"/>
  <c r="AJ42" i="196"/>
  <c r="AI42" i="196"/>
  <c r="AH42" i="196"/>
  <c r="AG42" i="196"/>
  <c r="AF42" i="196"/>
  <c r="AE42" i="196"/>
  <c r="AD42" i="196"/>
  <c r="AC42" i="196"/>
  <c r="AB42" i="196"/>
  <c r="Z42" i="196"/>
  <c r="Y42" i="196"/>
  <c r="X42" i="196"/>
  <c r="W42" i="196"/>
  <c r="V42" i="196"/>
  <c r="U42" i="196"/>
  <c r="T42" i="196"/>
  <c r="S42" i="196"/>
  <c r="Q42" i="196"/>
  <c r="P42" i="196"/>
  <c r="O42" i="196"/>
  <c r="N42" i="196"/>
  <c r="M42" i="196"/>
  <c r="L42" i="196"/>
  <c r="K42" i="196"/>
  <c r="J42" i="196"/>
  <c r="I42" i="196"/>
  <c r="H42" i="196"/>
  <c r="G42" i="196"/>
  <c r="BF41" i="196"/>
  <c r="BE41" i="196"/>
  <c r="BD41" i="196"/>
  <c r="BC41" i="196"/>
  <c r="BB41" i="196"/>
  <c r="BA41" i="196"/>
  <c r="AZ41" i="196"/>
  <c r="AY41" i="196"/>
  <c r="AX41" i="196"/>
  <c r="AW41" i="196"/>
  <c r="AV41" i="196"/>
  <c r="AU41" i="196"/>
  <c r="AT41" i="196"/>
  <c r="AS41" i="196"/>
  <c r="AR41" i="196"/>
  <c r="AQ41" i="196"/>
  <c r="AP41" i="196"/>
  <c r="AO41" i="196"/>
  <c r="AM41" i="196"/>
  <c r="AL41" i="196"/>
  <c r="AK41" i="196"/>
  <c r="AJ41" i="196"/>
  <c r="AI41" i="196"/>
  <c r="AH41" i="196"/>
  <c r="AG41" i="196"/>
  <c r="AF41" i="196"/>
  <c r="AE41" i="196"/>
  <c r="AD41" i="196"/>
  <c r="AC41" i="196"/>
  <c r="AB41" i="196"/>
  <c r="Z41" i="196"/>
  <c r="Y41" i="196"/>
  <c r="X41" i="196"/>
  <c r="W41" i="196"/>
  <c r="V41" i="196"/>
  <c r="U41" i="196"/>
  <c r="T41" i="196"/>
  <c r="S41" i="196"/>
  <c r="Q41" i="196"/>
  <c r="P41" i="196"/>
  <c r="O41" i="196"/>
  <c r="N41" i="196"/>
  <c r="M41" i="196"/>
  <c r="L41" i="196"/>
  <c r="K41" i="196"/>
  <c r="J41" i="196"/>
  <c r="I41" i="196"/>
  <c r="H41" i="196"/>
  <c r="G41" i="196"/>
  <c r="BF40" i="196"/>
  <c r="BE40" i="196"/>
  <c r="BD40" i="196"/>
  <c r="BC40" i="196"/>
  <c r="BB40" i="196"/>
  <c r="BA40" i="196"/>
  <c r="AZ40" i="196"/>
  <c r="AY40" i="196"/>
  <c r="AX40" i="196"/>
  <c r="AW40" i="196"/>
  <c r="AV40" i="196"/>
  <c r="AU40" i="196"/>
  <c r="AT40" i="196"/>
  <c r="AS40" i="196"/>
  <c r="AR40" i="196"/>
  <c r="AQ40" i="196"/>
  <c r="AP40" i="196"/>
  <c r="AO40" i="196"/>
  <c r="AN40" i="196"/>
  <c r="AL40" i="196"/>
  <c r="AK40" i="196"/>
  <c r="AJ40" i="196"/>
  <c r="AI40" i="196"/>
  <c r="AH40" i="196"/>
  <c r="AG40" i="196"/>
  <c r="AF40" i="196"/>
  <c r="AE40" i="196"/>
  <c r="AD40" i="196"/>
  <c r="AC40" i="196"/>
  <c r="AB40" i="196"/>
  <c r="Z40" i="196"/>
  <c r="Y40" i="196"/>
  <c r="X40" i="196"/>
  <c r="W40" i="196"/>
  <c r="V40" i="196"/>
  <c r="U40" i="196"/>
  <c r="T40" i="196"/>
  <c r="S40" i="196"/>
  <c r="Q40" i="196"/>
  <c r="P40" i="196"/>
  <c r="O40" i="196"/>
  <c r="N40" i="196"/>
  <c r="M40" i="196"/>
  <c r="L40" i="196"/>
  <c r="K40" i="196"/>
  <c r="J40" i="196"/>
  <c r="I40" i="196"/>
  <c r="H40" i="196"/>
  <c r="G40" i="196"/>
  <c r="BF39" i="196"/>
  <c r="BE39" i="196"/>
  <c r="BD39" i="196"/>
  <c r="BC39" i="196"/>
  <c r="BB39" i="196"/>
  <c r="BA39" i="196"/>
  <c r="AZ39" i="196"/>
  <c r="AY39" i="196"/>
  <c r="AX39" i="196"/>
  <c r="AW39" i="196"/>
  <c r="AV39" i="196"/>
  <c r="AU39" i="196"/>
  <c r="AT39" i="196"/>
  <c r="AS39" i="196"/>
  <c r="AR39" i="196"/>
  <c r="AQ39" i="196"/>
  <c r="AP39" i="196"/>
  <c r="AO39" i="196"/>
  <c r="AN39" i="196"/>
  <c r="AM39" i="196"/>
  <c r="AK39" i="196"/>
  <c r="AJ39" i="196"/>
  <c r="AI39" i="196"/>
  <c r="AH39" i="196"/>
  <c r="AG39" i="196"/>
  <c r="AF39" i="196"/>
  <c r="AE39" i="196"/>
  <c r="AD39" i="196"/>
  <c r="AC39" i="196"/>
  <c r="AB39" i="196"/>
  <c r="Z39" i="196"/>
  <c r="Y39" i="196"/>
  <c r="X39" i="196"/>
  <c r="W39" i="196"/>
  <c r="V39" i="196"/>
  <c r="U39" i="196"/>
  <c r="T39" i="196"/>
  <c r="S39" i="196"/>
  <c r="Q39" i="196"/>
  <c r="P39" i="196"/>
  <c r="O39" i="196"/>
  <c r="N39" i="196"/>
  <c r="M39" i="196"/>
  <c r="L39" i="196"/>
  <c r="K39" i="196"/>
  <c r="J39" i="196"/>
  <c r="I39" i="196"/>
  <c r="H39" i="196"/>
  <c r="G39" i="196"/>
  <c r="BF38" i="196"/>
  <c r="BE38" i="196"/>
  <c r="BD38" i="196"/>
  <c r="BC38" i="196"/>
  <c r="BB38" i="196"/>
  <c r="BA38" i="196"/>
  <c r="AZ38" i="196"/>
  <c r="AY38" i="196"/>
  <c r="AX38" i="196"/>
  <c r="AW38" i="196"/>
  <c r="AV38" i="196"/>
  <c r="AU38" i="196"/>
  <c r="AT38" i="196"/>
  <c r="AS38" i="196"/>
  <c r="AR38" i="196"/>
  <c r="AQ38" i="196"/>
  <c r="AP38" i="196"/>
  <c r="AO38" i="196"/>
  <c r="AN38" i="196"/>
  <c r="AM38" i="196"/>
  <c r="AL38" i="196"/>
  <c r="AJ38" i="196"/>
  <c r="AI38" i="196"/>
  <c r="AH38" i="196"/>
  <c r="AG38" i="196"/>
  <c r="AF38" i="196"/>
  <c r="AE38" i="196"/>
  <c r="AD38" i="196"/>
  <c r="AC38" i="196"/>
  <c r="AB38" i="196"/>
  <c r="Z38" i="196"/>
  <c r="Y38" i="196"/>
  <c r="X38" i="196"/>
  <c r="W38" i="196"/>
  <c r="V38" i="196"/>
  <c r="U38" i="196"/>
  <c r="T38" i="196"/>
  <c r="S38" i="196"/>
  <c r="Q38" i="196"/>
  <c r="P38" i="196"/>
  <c r="O38" i="196"/>
  <c r="N38" i="196"/>
  <c r="M38" i="196"/>
  <c r="L38" i="196"/>
  <c r="K38" i="196"/>
  <c r="J38" i="196"/>
  <c r="I38" i="196"/>
  <c r="H38" i="196"/>
  <c r="G38" i="196"/>
  <c r="BF37" i="196"/>
  <c r="BE37" i="196"/>
  <c r="BD37" i="196"/>
  <c r="BC37" i="196"/>
  <c r="BB37" i="196"/>
  <c r="BA37" i="196"/>
  <c r="AZ37" i="196"/>
  <c r="AY37" i="196"/>
  <c r="AX37" i="196"/>
  <c r="AW37" i="196"/>
  <c r="AV37" i="196"/>
  <c r="AU37" i="196"/>
  <c r="AT37" i="196"/>
  <c r="AS37" i="196"/>
  <c r="AR37" i="196"/>
  <c r="AQ37" i="196"/>
  <c r="AP37" i="196"/>
  <c r="AO37" i="196"/>
  <c r="AN37" i="196"/>
  <c r="AM37" i="196"/>
  <c r="AL37" i="196"/>
  <c r="AK37" i="196"/>
  <c r="AI37" i="196"/>
  <c r="AH37" i="196"/>
  <c r="AG37" i="196"/>
  <c r="AF37" i="196"/>
  <c r="AE37" i="196"/>
  <c r="AD37" i="196"/>
  <c r="AC37" i="196"/>
  <c r="AB37" i="196"/>
  <c r="Z37" i="196"/>
  <c r="Y37" i="196"/>
  <c r="X37" i="196"/>
  <c r="W37" i="196"/>
  <c r="V37" i="196"/>
  <c r="U37" i="196"/>
  <c r="T37" i="196"/>
  <c r="S37" i="196"/>
  <c r="Q37" i="196"/>
  <c r="P37" i="196"/>
  <c r="O37" i="196"/>
  <c r="N37" i="196"/>
  <c r="M37" i="196"/>
  <c r="L37" i="196"/>
  <c r="K37" i="196"/>
  <c r="J37" i="196"/>
  <c r="I37" i="196"/>
  <c r="H37" i="196"/>
  <c r="G37" i="196"/>
  <c r="BF36" i="196"/>
  <c r="BE36" i="196"/>
  <c r="BD36" i="196"/>
  <c r="BC36" i="196"/>
  <c r="BB36" i="196"/>
  <c r="BA36" i="196"/>
  <c r="AZ36" i="196"/>
  <c r="AY36" i="196"/>
  <c r="AX36" i="196"/>
  <c r="AW36" i="196"/>
  <c r="AV36" i="196"/>
  <c r="AU36" i="196"/>
  <c r="AT36" i="196"/>
  <c r="AS36" i="196"/>
  <c r="AR36" i="196"/>
  <c r="AQ36" i="196"/>
  <c r="AP36" i="196"/>
  <c r="AO36" i="196"/>
  <c r="AN36" i="196"/>
  <c r="AM36" i="196"/>
  <c r="AL36" i="196"/>
  <c r="AK36" i="196"/>
  <c r="AJ36" i="196"/>
  <c r="AH36" i="196"/>
  <c r="AG36" i="196"/>
  <c r="AF36" i="196"/>
  <c r="AE36" i="196"/>
  <c r="AD36" i="196"/>
  <c r="AC36" i="196"/>
  <c r="AB36" i="196"/>
  <c r="Z36" i="196"/>
  <c r="Y36" i="196"/>
  <c r="X36" i="196"/>
  <c r="W36" i="196"/>
  <c r="V36" i="196"/>
  <c r="U36" i="196"/>
  <c r="T36" i="196"/>
  <c r="S36" i="196"/>
  <c r="Q36" i="196"/>
  <c r="P36" i="196"/>
  <c r="O36" i="196"/>
  <c r="N36" i="196"/>
  <c r="M36" i="196"/>
  <c r="L36" i="196"/>
  <c r="K36" i="196"/>
  <c r="J36" i="196"/>
  <c r="I36" i="196"/>
  <c r="H36" i="196"/>
  <c r="G36" i="196"/>
  <c r="BF35" i="196"/>
  <c r="BE35" i="196"/>
  <c r="BD35" i="196"/>
  <c r="BC35" i="196"/>
  <c r="BB35" i="196"/>
  <c r="BA35" i="196"/>
  <c r="AZ35" i="196"/>
  <c r="AY35" i="196"/>
  <c r="AX35" i="196"/>
  <c r="AW35" i="196"/>
  <c r="AV35" i="196"/>
  <c r="AU35" i="196"/>
  <c r="AT35" i="196"/>
  <c r="AS35" i="196"/>
  <c r="AR35" i="196"/>
  <c r="AQ35" i="196"/>
  <c r="AP35" i="196"/>
  <c r="AO35" i="196"/>
  <c r="AN35" i="196"/>
  <c r="AM35" i="196"/>
  <c r="AL35" i="196"/>
  <c r="AK35" i="196"/>
  <c r="AJ35" i="196"/>
  <c r="AI35" i="196"/>
  <c r="AG35" i="196"/>
  <c r="AF35" i="196"/>
  <c r="AE35" i="196"/>
  <c r="AD35" i="196"/>
  <c r="AC35" i="196"/>
  <c r="AB35" i="196"/>
  <c r="Z35" i="196"/>
  <c r="Y35" i="196"/>
  <c r="X35" i="196"/>
  <c r="W35" i="196"/>
  <c r="V35" i="196"/>
  <c r="U35" i="196"/>
  <c r="T35" i="196"/>
  <c r="S35" i="196"/>
  <c r="Q35" i="196"/>
  <c r="P35" i="196"/>
  <c r="O35" i="196"/>
  <c r="N35" i="196"/>
  <c r="M35" i="196"/>
  <c r="L35" i="196"/>
  <c r="K35" i="196"/>
  <c r="J35" i="196"/>
  <c r="I35" i="196"/>
  <c r="H35" i="196"/>
  <c r="G35" i="196"/>
  <c r="BF34" i="196"/>
  <c r="BE34" i="196"/>
  <c r="BD34" i="196"/>
  <c r="BC34" i="196"/>
  <c r="BB34" i="196"/>
  <c r="BA34" i="196"/>
  <c r="AZ34" i="196"/>
  <c r="AY34" i="196"/>
  <c r="AX34" i="196"/>
  <c r="AW34" i="196"/>
  <c r="AV34" i="196"/>
  <c r="AU34" i="196"/>
  <c r="AT34" i="196"/>
  <c r="AS34" i="196"/>
  <c r="AR34" i="196"/>
  <c r="AQ34" i="196"/>
  <c r="AP34" i="196"/>
  <c r="AO34" i="196"/>
  <c r="AN34" i="196"/>
  <c r="AM34" i="196"/>
  <c r="AL34" i="196"/>
  <c r="AK34" i="196"/>
  <c r="AJ34" i="196"/>
  <c r="AI34" i="196"/>
  <c r="AH34" i="196"/>
  <c r="AF34" i="196"/>
  <c r="AE34" i="196"/>
  <c r="AD34" i="196"/>
  <c r="AC34" i="196"/>
  <c r="AB34" i="196"/>
  <c r="Z34" i="196"/>
  <c r="Y34" i="196"/>
  <c r="X34" i="196"/>
  <c r="W34" i="196"/>
  <c r="V34" i="196"/>
  <c r="U34" i="196"/>
  <c r="T34" i="196"/>
  <c r="S34" i="196"/>
  <c r="Q34" i="196"/>
  <c r="P34" i="196"/>
  <c r="O34" i="196"/>
  <c r="N34" i="196"/>
  <c r="M34" i="196"/>
  <c r="L34" i="196"/>
  <c r="K34" i="196"/>
  <c r="J34" i="196"/>
  <c r="I34" i="196"/>
  <c r="H34" i="196"/>
  <c r="G34" i="196"/>
  <c r="BF33" i="196"/>
  <c r="BE33" i="196"/>
  <c r="BD33" i="196"/>
  <c r="BC33" i="196"/>
  <c r="BB33" i="196"/>
  <c r="BA33" i="196"/>
  <c r="AZ33" i="196"/>
  <c r="AY33" i="196"/>
  <c r="AX33" i="196"/>
  <c r="AW33" i="196"/>
  <c r="AV33" i="196"/>
  <c r="AU33" i="196"/>
  <c r="AT33" i="196"/>
  <c r="AS33" i="196"/>
  <c r="AR33" i="196"/>
  <c r="AQ33" i="196"/>
  <c r="AP33" i="196"/>
  <c r="AO33" i="196"/>
  <c r="AN33" i="196"/>
  <c r="AM33" i="196"/>
  <c r="AL33" i="196"/>
  <c r="AK33" i="196"/>
  <c r="AJ33" i="196"/>
  <c r="AI33" i="196"/>
  <c r="AH33" i="196"/>
  <c r="AG33" i="196"/>
  <c r="AE33" i="196"/>
  <c r="AD33" i="196"/>
  <c r="AC33" i="196"/>
  <c r="AB33" i="196"/>
  <c r="Z33" i="196"/>
  <c r="Y33" i="196"/>
  <c r="X33" i="196"/>
  <c r="W33" i="196"/>
  <c r="V33" i="196"/>
  <c r="U33" i="196"/>
  <c r="T33" i="196"/>
  <c r="S33" i="196"/>
  <c r="Q33" i="196"/>
  <c r="P33" i="196"/>
  <c r="O33" i="196"/>
  <c r="N33" i="196"/>
  <c r="M33" i="196"/>
  <c r="L33" i="196"/>
  <c r="K33" i="196"/>
  <c r="J33" i="196"/>
  <c r="I33" i="196"/>
  <c r="H33" i="196"/>
  <c r="G33" i="196"/>
  <c r="BF32" i="196"/>
  <c r="BE32" i="196"/>
  <c r="BD32" i="196"/>
  <c r="BC32" i="196"/>
  <c r="BB32" i="196"/>
  <c r="BA32" i="196"/>
  <c r="AZ32" i="196"/>
  <c r="AY32" i="196"/>
  <c r="AX32" i="196"/>
  <c r="AW32" i="196"/>
  <c r="AV32" i="196"/>
  <c r="AU32" i="196"/>
  <c r="AT32" i="196"/>
  <c r="AS32" i="196"/>
  <c r="AR32" i="196"/>
  <c r="AQ32" i="196"/>
  <c r="AP32" i="196"/>
  <c r="AO32" i="196"/>
  <c r="AN32" i="196"/>
  <c r="AM32" i="196"/>
  <c r="AL32" i="196"/>
  <c r="AK32" i="196"/>
  <c r="AJ32" i="196"/>
  <c r="AI32" i="196"/>
  <c r="AH32" i="196"/>
  <c r="AG32" i="196"/>
  <c r="AF32" i="196"/>
  <c r="AD32" i="196"/>
  <c r="AC32" i="196"/>
  <c r="AB32" i="196"/>
  <c r="Z32" i="196"/>
  <c r="Y32" i="196"/>
  <c r="X32" i="196"/>
  <c r="W32" i="196"/>
  <c r="V32" i="196"/>
  <c r="U32" i="196"/>
  <c r="T32" i="196"/>
  <c r="S32" i="196"/>
  <c r="Q32" i="196"/>
  <c r="P32" i="196"/>
  <c r="O32" i="196"/>
  <c r="N32" i="196"/>
  <c r="M32" i="196"/>
  <c r="L32" i="196"/>
  <c r="K32" i="196"/>
  <c r="J32" i="196"/>
  <c r="I32" i="196"/>
  <c r="H32" i="196"/>
  <c r="G32" i="196"/>
  <c r="BF31" i="196"/>
  <c r="BE31" i="196"/>
  <c r="BD31" i="196"/>
  <c r="BC31" i="196"/>
  <c r="BB31" i="196"/>
  <c r="BA31" i="196"/>
  <c r="AZ31" i="196"/>
  <c r="AY31" i="196"/>
  <c r="AX31" i="196"/>
  <c r="AW31" i="196"/>
  <c r="AV31" i="196"/>
  <c r="AU31" i="196"/>
  <c r="AT31" i="196"/>
  <c r="AS31" i="196"/>
  <c r="AR31" i="196"/>
  <c r="AQ31" i="196"/>
  <c r="AP31" i="196"/>
  <c r="AO31" i="196"/>
  <c r="AN31" i="196"/>
  <c r="AM31" i="196"/>
  <c r="AL31" i="196"/>
  <c r="AK31" i="196"/>
  <c r="AJ31" i="196"/>
  <c r="AI31" i="196"/>
  <c r="AH31" i="196"/>
  <c r="AG31" i="196"/>
  <c r="AF31" i="196"/>
  <c r="AE31" i="196"/>
  <c r="AC31" i="196"/>
  <c r="AB31" i="196"/>
  <c r="Z31" i="196"/>
  <c r="Y31" i="196"/>
  <c r="X31" i="196"/>
  <c r="W31" i="196"/>
  <c r="V31" i="196"/>
  <c r="U31" i="196"/>
  <c r="T31" i="196"/>
  <c r="S31" i="196"/>
  <c r="Q31" i="196"/>
  <c r="P31" i="196"/>
  <c r="O31" i="196"/>
  <c r="N31" i="196"/>
  <c r="M31" i="196"/>
  <c r="L31" i="196"/>
  <c r="K31" i="196"/>
  <c r="J31" i="196"/>
  <c r="I31" i="196"/>
  <c r="H31" i="196"/>
  <c r="G31" i="196"/>
  <c r="BF30" i="196"/>
  <c r="BE30" i="196"/>
  <c r="BD30" i="196"/>
  <c r="BC30" i="196"/>
  <c r="BB30" i="196"/>
  <c r="BA30" i="196"/>
  <c r="AZ30" i="196"/>
  <c r="AY30" i="196"/>
  <c r="AX30" i="196"/>
  <c r="AW30" i="196"/>
  <c r="AV30" i="196"/>
  <c r="AU30" i="196"/>
  <c r="AT30" i="196"/>
  <c r="AS30" i="196"/>
  <c r="AR30" i="196"/>
  <c r="AQ30" i="196"/>
  <c r="AP30" i="196"/>
  <c r="AO30" i="196"/>
  <c r="AN30" i="196"/>
  <c r="AM30" i="196"/>
  <c r="AL30" i="196"/>
  <c r="AK30" i="196"/>
  <c r="AJ30" i="196"/>
  <c r="AI30" i="196"/>
  <c r="AH30" i="196"/>
  <c r="AG30" i="196"/>
  <c r="AF30" i="196"/>
  <c r="AE30" i="196"/>
  <c r="AD30" i="196"/>
  <c r="AB30" i="196"/>
  <c r="Z30" i="196"/>
  <c r="Y30" i="196"/>
  <c r="X30" i="196"/>
  <c r="W30" i="196"/>
  <c r="V30" i="196"/>
  <c r="U30" i="196"/>
  <c r="T30" i="196"/>
  <c r="S30" i="196"/>
  <c r="Q30" i="196"/>
  <c r="P30" i="196"/>
  <c r="O30" i="196"/>
  <c r="N30" i="196"/>
  <c r="M30" i="196"/>
  <c r="L30" i="196"/>
  <c r="K30" i="196"/>
  <c r="J30" i="196"/>
  <c r="I30" i="196"/>
  <c r="H30" i="196"/>
  <c r="G30" i="196"/>
  <c r="BF29" i="196"/>
  <c r="BE29" i="196"/>
  <c r="BD29" i="196"/>
  <c r="BC29" i="196"/>
  <c r="BB29" i="196"/>
  <c r="BA29" i="196"/>
  <c r="AZ29" i="196"/>
  <c r="AY29" i="196"/>
  <c r="AX29" i="196"/>
  <c r="AW29" i="196"/>
  <c r="AV29" i="196"/>
  <c r="AU29" i="196"/>
  <c r="AT29" i="196"/>
  <c r="AS29" i="196"/>
  <c r="AR29" i="196"/>
  <c r="AQ29" i="196"/>
  <c r="AP29" i="196"/>
  <c r="AO29" i="196"/>
  <c r="AN29" i="196"/>
  <c r="AM29" i="196"/>
  <c r="AL29" i="196"/>
  <c r="AK29" i="196"/>
  <c r="AJ29" i="196"/>
  <c r="AI29" i="196"/>
  <c r="AH29" i="196"/>
  <c r="AG29" i="196"/>
  <c r="AF29" i="196"/>
  <c r="AE29" i="196"/>
  <c r="AD29" i="196"/>
  <c r="AC29" i="196"/>
  <c r="Z29" i="196"/>
  <c r="Y29" i="196"/>
  <c r="X29" i="196"/>
  <c r="W29" i="196"/>
  <c r="V29" i="196"/>
  <c r="U29" i="196"/>
  <c r="T29" i="196"/>
  <c r="S29" i="196"/>
  <c r="Q29" i="196"/>
  <c r="P29" i="196"/>
  <c r="O29" i="196"/>
  <c r="N29" i="196"/>
  <c r="M29" i="196"/>
  <c r="L29" i="196"/>
  <c r="K29" i="196"/>
  <c r="J29" i="196"/>
  <c r="I29" i="196"/>
  <c r="H29" i="196"/>
  <c r="G29" i="196"/>
  <c r="BF27" i="196"/>
  <c r="BE27" i="196"/>
  <c r="BD27" i="196"/>
  <c r="BC27" i="196"/>
  <c r="BB27" i="196"/>
  <c r="BA27" i="196"/>
  <c r="AZ27" i="196"/>
  <c r="AY27" i="196"/>
  <c r="AX27" i="196"/>
  <c r="AW27" i="196"/>
  <c r="AV27" i="196"/>
  <c r="AU27" i="196"/>
  <c r="AT27" i="196"/>
  <c r="AS27" i="196"/>
  <c r="AR27" i="196"/>
  <c r="AQ27" i="196"/>
  <c r="AP27" i="196"/>
  <c r="AO27" i="196"/>
  <c r="AN27" i="196"/>
  <c r="AM27" i="196"/>
  <c r="AL27" i="196"/>
  <c r="AK27" i="196"/>
  <c r="AJ27" i="196"/>
  <c r="AI27" i="196"/>
  <c r="AH27" i="196"/>
  <c r="AG27" i="196"/>
  <c r="AF27" i="196"/>
  <c r="AE27" i="196"/>
  <c r="AD27" i="196"/>
  <c r="AC27" i="196"/>
  <c r="AB27" i="196"/>
  <c r="Y27" i="196"/>
  <c r="X27" i="196"/>
  <c r="W27" i="196"/>
  <c r="V27" i="196"/>
  <c r="U27" i="196"/>
  <c r="T27" i="196"/>
  <c r="S27" i="196"/>
  <c r="Q27" i="196"/>
  <c r="P27" i="196"/>
  <c r="O27" i="196"/>
  <c r="N27" i="196"/>
  <c r="M27" i="196"/>
  <c r="L27" i="196"/>
  <c r="K27" i="196"/>
  <c r="J27" i="196"/>
  <c r="I27" i="196"/>
  <c r="H27" i="196"/>
  <c r="G27" i="196"/>
  <c r="BF26" i="196"/>
  <c r="BE26" i="196"/>
  <c r="BD26" i="196"/>
  <c r="BC26" i="196"/>
  <c r="BB26" i="196"/>
  <c r="BA26" i="196"/>
  <c r="AZ26" i="196"/>
  <c r="AY26" i="196"/>
  <c r="AX26" i="196"/>
  <c r="AW26" i="196"/>
  <c r="AV26" i="196"/>
  <c r="AU26" i="196"/>
  <c r="AT26" i="196"/>
  <c r="AS26" i="196"/>
  <c r="AR26" i="196"/>
  <c r="AQ26" i="196"/>
  <c r="AP26" i="196"/>
  <c r="AO26" i="196"/>
  <c r="AN26" i="196"/>
  <c r="AM26" i="196"/>
  <c r="AL26" i="196"/>
  <c r="AK26" i="196"/>
  <c r="AJ26" i="196"/>
  <c r="AI26" i="196"/>
  <c r="AH26" i="196"/>
  <c r="AG26" i="196"/>
  <c r="AF26" i="196"/>
  <c r="AE26" i="196"/>
  <c r="AD26" i="196"/>
  <c r="AC26" i="196"/>
  <c r="AB26" i="196"/>
  <c r="Z26" i="196"/>
  <c r="X26" i="196"/>
  <c r="W26" i="196"/>
  <c r="V26" i="196"/>
  <c r="U26" i="196"/>
  <c r="T26" i="196"/>
  <c r="S26" i="196"/>
  <c r="Q26" i="196"/>
  <c r="P26" i="196"/>
  <c r="O26" i="196"/>
  <c r="N26" i="196"/>
  <c r="M26" i="196"/>
  <c r="L26" i="196"/>
  <c r="K26" i="196"/>
  <c r="J26" i="196"/>
  <c r="I26" i="196"/>
  <c r="H26" i="196"/>
  <c r="G26" i="196"/>
  <c r="BF25" i="196"/>
  <c r="BE25" i="196"/>
  <c r="BD25" i="196"/>
  <c r="BC25" i="196"/>
  <c r="BB25" i="196"/>
  <c r="BA25" i="196"/>
  <c r="AZ25" i="196"/>
  <c r="AY25" i="196"/>
  <c r="AX25" i="196"/>
  <c r="AW25" i="196"/>
  <c r="AV25" i="196"/>
  <c r="AU25" i="196"/>
  <c r="AT25" i="196"/>
  <c r="AS25" i="196"/>
  <c r="AR25" i="196"/>
  <c r="AQ25" i="196"/>
  <c r="AP25" i="196"/>
  <c r="AO25" i="196"/>
  <c r="AN25" i="196"/>
  <c r="AM25" i="196"/>
  <c r="AL25" i="196"/>
  <c r="AK25" i="196"/>
  <c r="AJ25" i="196"/>
  <c r="AI25" i="196"/>
  <c r="AH25" i="196"/>
  <c r="AG25" i="196"/>
  <c r="AF25" i="196"/>
  <c r="AE25" i="196"/>
  <c r="AD25" i="196"/>
  <c r="AC25" i="196"/>
  <c r="AB25" i="196"/>
  <c r="Z25" i="196"/>
  <c r="Y25" i="196"/>
  <c r="W25" i="196"/>
  <c r="V25" i="196"/>
  <c r="U25" i="196"/>
  <c r="T25" i="196"/>
  <c r="S25" i="196"/>
  <c r="Q25" i="196"/>
  <c r="P25" i="196"/>
  <c r="O25" i="196"/>
  <c r="N25" i="196"/>
  <c r="M25" i="196"/>
  <c r="L25" i="196"/>
  <c r="K25" i="196"/>
  <c r="J25" i="196"/>
  <c r="I25" i="196"/>
  <c r="H25" i="196"/>
  <c r="G25" i="196"/>
  <c r="BF24" i="196"/>
  <c r="BE24" i="196"/>
  <c r="BD24" i="196"/>
  <c r="BC24" i="196"/>
  <c r="BB24" i="196"/>
  <c r="BA24" i="196"/>
  <c r="AZ24" i="196"/>
  <c r="AY24" i="196"/>
  <c r="AX24" i="196"/>
  <c r="AW24" i="196"/>
  <c r="AV24" i="196"/>
  <c r="AU24" i="196"/>
  <c r="AT24" i="196"/>
  <c r="AS24" i="196"/>
  <c r="AR24" i="196"/>
  <c r="AQ24" i="196"/>
  <c r="AP24" i="196"/>
  <c r="AO24" i="196"/>
  <c r="AN24" i="196"/>
  <c r="AM24" i="196"/>
  <c r="AL24" i="196"/>
  <c r="AK24" i="196"/>
  <c r="AJ24" i="196"/>
  <c r="AI24" i="196"/>
  <c r="AH24" i="196"/>
  <c r="AG24" i="196"/>
  <c r="AF24" i="196"/>
  <c r="AE24" i="196"/>
  <c r="AD24" i="196"/>
  <c r="AC24" i="196"/>
  <c r="AB24" i="196"/>
  <c r="Z24" i="196"/>
  <c r="Y24" i="196"/>
  <c r="X24" i="196"/>
  <c r="V24" i="196"/>
  <c r="U24" i="196"/>
  <c r="T24" i="196"/>
  <c r="S24" i="196"/>
  <c r="Q24" i="196"/>
  <c r="P24" i="196"/>
  <c r="O24" i="196"/>
  <c r="N24" i="196"/>
  <c r="M24" i="196"/>
  <c r="L24" i="196"/>
  <c r="K24" i="196"/>
  <c r="J24" i="196"/>
  <c r="I24" i="196"/>
  <c r="H24" i="196"/>
  <c r="G24" i="196"/>
  <c r="BF23" i="196"/>
  <c r="BE23" i="196"/>
  <c r="BD23" i="196"/>
  <c r="BC23" i="196"/>
  <c r="BB23" i="196"/>
  <c r="BA23" i="196"/>
  <c r="AZ23" i="196"/>
  <c r="AY23" i="196"/>
  <c r="AX23" i="196"/>
  <c r="AW23" i="196"/>
  <c r="AV23" i="196"/>
  <c r="AU23" i="196"/>
  <c r="AT23" i="196"/>
  <c r="AS23" i="196"/>
  <c r="AR23" i="196"/>
  <c r="AQ23" i="196"/>
  <c r="AP23" i="196"/>
  <c r="AO23" i="196"/>
  <c r="AN23" i="196"/>
  <c r="AM23" i="196"/>
  <c r="AL23" i="196"/>
  <c r="AK23" i="196"/>
  <c r="AJ23" i="196"/>
  <c r="AI23" i="196"/>
  <c r="AH23" i="196"/>
  <c r="AG23" i="196"/>
  <c r="AF23" i="196"/>
  <c r="AE23" i="196"/>
  <c r="AD23" i="196"/>
  <c r="AC23" i="196"/>
  <c r="AB23" i="196"/>
  <c r="Z23" i="196"/>
  <c r="Y23" i="196"/>
  <c r="X23" i="196"/>
  <c r="W23" i="196"/>
  <c r="U23" i="196"/>
  <c r="T23" i="196"/>
  <c r="S23" i="196"/>
  <c r="Q23" i="196"/>
  <c r="P23" i="196"/>
  <c r="O23" i="196"/>
  <c r="N23" i="196"/>
  <c r="M23" i="196"/>
  <c r="L23" i="196"/>
  <c r="K23" i="196"/>
  <c r="J23" i="196"/>
  <c r="I23" i="196"/>
  <c r="H23" i="196"/>
  <c r="G23" i="196"/>
  <c r="BF22" i="196"/>
  <c r="BE22" i="196"/>
  <c r="BD22" i="196"/>
  <c r="BC22" i="196"/>
  <c r="BB22" i="196"/>
  <c r="BA22" i="196"/>
  <c r="AZ22" i="196"/>
  <c r="AY22" i="196"/>
  <c r="AX22" i="196"/>
  <c r="AW22" i="196"/>
  <c r="AV22" i="196"/>
  <c r="AU22" i="196"/>
  <c r="AT22" i="196"/>
  <c r="AS22" i="196"/>
  <c r="AR22" i="196"/>
  <c r="AQ22" i="196"/>
  <c r="AP22" i="196"/>
  <c r="AO22" i="196"/>
  <c r="AN22" i="196"/>
  <c r="AM22" i="196"/>
  <c r="AL22" i="196"/>
  <c r="AK22" i="196"/>
  <c r="AJ22" i="196"/>
  <c r="AI22" i="196"/>
  <c r="AH22" i="196"/>
  <c r="AG22" i="196"/>
  <c r="AF22" i="196"/>
  <c r="AE22" i="196"/>
  <c r="AD22" i="196"/>
  <c r="AC22" i="196"/>
  <c r="AB22" i="196"/>
  <c r="Z22" i="196"/>
  <c r="Y22" i="196"/>
  <c r="X22" i="196"/>
  <c r="W22" i="196"/>
  <c r="V22" i="196"/>
  <c r="T22" i="196"/>
  <c r="S22" i="196"/>
  <c r="Q22" i="196"/>
  <c r="P22" i="196"/>
  <c r="O22" i="196"/>
  <c r="N22" i="196"/>
  <c r="M22" i="196"/>
  <c r="L22" i="196"/>
  <c r="K22" i="196"/>
  <c r="J22" i="196"/>
  <c r="I22" i="196"/>
  <c r="H22" i="196"/>
  <c r="G22" i="196"/>
  <c r="BF21" i="196"/>
  <c r="BE21" i="196"/>
  <c r="BD21" i="196"/>
  <c r="BC21" i="196"/>
  <c r="BB21" i="196"/>
  <c r="BA21" i="196"/>
  <c r="AZ21" i="196"/>
  <c r="AY21" i="196"/>
  <c r="AX21" i="196"/>
  <c r="AW21" i="196"/>
  <c r="AV21" i="196"/>
  <c r="AU21" i="196"/>
  <c r="AT21" i="196"/>
  <c r="AS21" i="196"/>
  <c r="AR21" i="196"/>
  <c r="AQ21" i="196"/>
  <c r="AP21" i="196"/>
  <c r="AO21" i="196"/>
  <c r="AN21" i="196"/>
  <c r="AM21" i="196"/>
  <c r="AL21" i="196"/>
  <c r="AK21" i="196"/>
  <c r="AJ21" i="196"/>
  <c r="AI21" i="196"/>
  <c r="AH21" i="196"/>
  <c r="AG21" i="196"/>
  <c r="AF21" i="196"/>
  <c r="AE21" i="196"/>
  <c r="AD21" i="196"/>
  <c r="AC21" i="196"/>
  <c r="AB21" i="196"/>
  <c r="Z21" i="196"/>
  <c r="Y21" i="196"/>
  <c r="X21" i="196"/>
  <c r="W21" i="196"/>
  <c r="V21" i="196"/>
  <c r="U21" i="196"/>
  <c r="S21" i="196"/>
  <c r="Q21" i="196"/>
  <c r="P21" i="196"/>
  <c r="O21" i="196"/>
  <c r="N21" i="196"/>
  <c r="M21" i="196"/>
  <c r="L21" i="196"/>
  <c r="K21" i="196"/>
  <c r="J21" i="196"/>
  <c r="I21" i="196"/>
  <c r="H21" i="196"/>
  <c r="G21" i="196"/>
  <c r="BF20" i="196"/>
  <c r="BE20" i="196"/>
  <c r="BD20" i="196"/>
  <c r="BC20" i="196"/>
  <c r="BB20" i="196"/>
  <c r="BA20" i="196"/>
  <c r="AZ20" i="196"/>
  <c r="AY20" i="196"/>
  <c r="AX20" i="196"/>
  <c r="AW20" i="196"/>
  <c r="AV20" i="196"/>
  <c r="AU20" i="196"/>
  <c r="AT20" i="196"/>
  <c r="AS20" i="196"/>
  <c r="AR20" i="196"/>
  <c r="AQ20" i="196"/>
  <c r="AP20" i="196"/>
  <c r="AO20" i="196"/>
  <c r="AN20" i="196"/>
  <c r="AM20" i="196"/>
  <c r="AL20" i="196"/>
  <c r="AK20" i="196"/>
  <c r="AJ20" i="196"/>
  <c r="AI20" i="196"/>
  <c r="AH20" i="196"/>
  <c r="AG20" i="196"/>
  <c r="AF20" i="196"/>
  <c r="AE20" i="196"/>
  <c r="AD20" i="196"/>
  <c r="AC20" i="196"/>
  <c r="AB20" i="196"/>
  <c r="Z20" i="196"/>
  <c r="Y20" i="196"/>
  <c r="X20" i="196"/>
  <c r="W20" i="196"/>
  <c r="V20" i="196"/>
  <c r="U20" i="196"/>
  <c r="T20" i="196"/>
  <c r="Q20" i="196"/>
  <c r="P20" i="196"/>
  <c r="O20" i="196"/>
  <c r="N20" i="196"/>
  <c r="M20" i="196"/>
  <c r="L20" i="196"/>
  <c r="K20" i="196"/>
  <c r="J20" i="196"/>
  <c r="I20" i="196"/>
  <c r="H20" i="196"/>
  <c r="G20" i="196"/>
  <c r="BF18" i="196"/>
  <c r="BE18" i="196"/>
  <c r="BD18" i="196"/>
  <c r="BC18" i="196"/>
  <c r="BB18" i="196"/>
  <c r="BA18" i="196"/>
  <c r="AZ18" i="196"/>
  <c r="AY18" i="196"/>
  <c r="AX18" i="196"/>
  <c r="AW18" i="196"/>
  <c r="AV18" i="196"/>
  <c r="AU18" i="196"/>
  <c r="AT18" i="196"/>
  <c r="AS18" i="196"/>
  <c r="AR18" i="196"/>
  <c r="AQ18" i="196"/>
  <c r="AP18" i="196"/>
  <c r="AO18" i="196"/>
  <c r="AN18" i="196"/>
  <c r="AM18" i="196"/>
  <c r="AL18" i="196"/>
  <c r="AK18" i="196"/>
  <c r="AJ18" i="196"/>
  <c r="AI18" i="196"/>
  <c r="AH18" i="196"/>
  <c r="AG18" i="196"/>
  <c r="AF18" i="196"/>
  <c r="AE18" i="196"/>
  <c r="AD18" i="196"/>
  <c r="AC18" i="196"/>
  <c r="AB18" i="196"/>
  <c r="Z18" i="196"/>
  <c r="Y18" i="196"/>
  <c r="X18" i="196"/>
  <c r="W18" i="196"/>
  <c r="V18" i="196"/>
  <c r="U18" i="196"/>
  <c r="T18" i="196"/>
  <c r="S18" i="196"/>
  <c r="P18" i="196"/>
  <c r="O18" i="196"/>
  <c r="N18" i="196"/>
  <c r="M18" i="196"/>
  <c r="L18" i="196"/>
  <c r="K18" i="196"/>
  <c r="J18" i="196"/>
  <c r="I18" i="196"/>
  <c r="H18" i="196"/>
  <c r="G18" i="196"/>
  <c r="BF17" i="196"/>
  <c r="BE17" i="196"/>
  <c r="BD17" i="196"/>
  <c r="BC17" i="196"/>
  <c r="BB17" i="196"/>
  <c r="BA17" i="196"/>
  <c r="AZ17" i="196"/>
  <c r="AY17" i="196"/>
  <c r="AX17" i="196"/>
  <c r="AW17" i="196"/>
  <c r="AV17" i="196"/>
  <c r="AU17" i="196"/>
  <c r="AT17" i="196"/>
  <c r="AS17" i="196"/>
  <c r="AR17" i="196"/>
  <c r="AQ17" i="196"/>
  <c r="AP17" i="196"/>
  <c r="AO17" i="196"/>
  <c r="AN17" i="196"/>
  <c r="AM17" i="196"/>
  <c r="AL17" i="196"/>
  <c r="AK17" i="196"/>
  <c r="AJ17" i="196"/>
  <c r="AI17" i="196"/>
  <c r="AH17" i="196"/>
  <c r="AG17" i="196"/>
  <c r="AF17" i="196"/>
  <c r="AE17" i="196"/>
  <c r="AD17" i="196"/>
  <c r="AC17" i="196"/>
  <c r="AB17" i="196"/>
  <c r="Z17" i="196"/>
  <c r="Y17" i="196"/>
  <c r="X17" i="196"/>
  <c r="W17" i="196"/>
  <c r="V17" i="196"/>
  <c r="U17" i="196"/>
  <c r="T17" i="196"/>
  <c r="S17" i="196"/>
  <c r="Q17" i="196"/>
  <c r="O17" i="196"/>
  <c r="N17" i="196"/>
  <c r="M17" i="196"/>
  <c r="L17" i="196"/>
  <c r="K17" i="196"/>
  <c r="J17" i="196"/>
  <c r="I17" i="196"/>
  <c r="H17" i="196"/>
  <c r="G17" i="196"/>
  <c r="BF16" i="196"/>
  <c r="BE16" i="196"/>
  <c r="BD16" i="196"/>
  <c r="BC16" i="196"/>
  <c r="BB16" i="196"/>
  <c r="BA16" i="196"/>
  <c r="AZ16" i="196"/>
  <c r="AY16" i="196"/>
  <c r="AX16" i="196"/>
  <c r="AW16" i="196"/>
  <c r="AV16" i="196"/>
  <c r="AU16" i="196"/>
  <c r="AT16" i="196"/>
  <c r="AS16" i="196"/>
  <c r="AR16" i="196"/>
  <c r="AQ16" i="196"/>
  <c r="AP16" i="196"/>
  <c r="AO16" i="196"/>
  <c r="AN16" i="196"/>
  <c r="AM16" i="196"/>
  <c r="AL16" i="196"/>
  <c r="AK16" i="196"/>
  <c r="AJ16" i="196"/>
  <c r="AI16" i="196"/>
  <c r="AH16" i="196"/>
  <c r="AG16" i="196"/>
  <c r="AF16" i="196"/>
  <c r="AE16" i="196"/>
  <c r="AD16" i="196"/>
  <c r="AC16" i="196"/>
  <c r="AB16" i="196"/>
  <c r="Z16" i="196"/>
  <c r="Y16" i="196"/>
  <c r="X16" i="196"/>
  <c r="W16" i="196"/>
  <c r="V16" i="196"/>
  <c r="U16" i="196"/>
  <c r="T16" i="196"/>
  <c r="S16" i="196"/>
  <c r="Q16" i="196"/>
  <c r="P16" i="196"/>
  <c r="N16" i="196"/>
  <c r="M16" i="196"/>
  <c r="L16" i="196"/>
  <c r="K16" i="196"/>
  <c r="J16" i="196"/>
  <c r="I16" i="196"/>
  <c r="H16" i="196"/>
  <c r="G16" i="196"/>
  <c r="BF15" i="196"/>
  <c r="BE15" i="196"/>
  <c r="BD15" i="196"/>
  <c r="BC15" i="196"/>
  <c r="BB15" i="196"/>
  <c r="BA15" i="196"/>
  <c r="AZ15" i="196"/>
  <c r="AY15" i="196"/>
  <c r="AX15" i="196"/>
  <c r="AW15" i="196"/>
  <c r="AV15" i="196"/>
  <c r="AU15" i="196"/>
  <c r="AT15" i="196"/>
  <c r="AS15" i="196"/>
  <c r="AR15" i="196"/>
  <c r="AQ15" i="196"/>
  <c r="AP15" i="196"/>
  <c r="AO15" i="196"/>
  <c r="AN15" i="196"/>
  <c r="AM15" i="196"/>
  <c r="AL15" i="196"/>
  <c r="AK15" i="196"/>
  <c r="AJ15" i="196"/>
  <c r="AI15" i="196"/>
  <c r="AH15" i="196"/>
  <c r="AG15" i="196"/>
  <c r="AF15" i="196"/>
  <c r="AE15" i="196"/>
  <c r="AD15" i="196"/>
  <c r="AC15" i="196"/>
  <c r="AB15" i="196"/>
  <c r="Z15" i="196"/>
  <c r="Y15" i="196"/>
  <c r="X15" i="196"/>
  <c r="W15" i="196"/>
  <c r="V15" i="196"/>
  <c r="U15" i="196"/>
  <c r="T15" i="196"/>
  <c r="S15" i="196"/>
  <c r="Q15" i="196"/>
  <c r="P15" i="196"/>
  <c r="O15" i="196"/>
  <c r="M15" i="196"/>
  <c r="L15" i="196"/>
  <c r="K15" i="196"/>
  <c r="J15" i="196"/>
  <c r="I15" i="196"/>
  <c r="H15" i="196"/>
  <c r="G15" i="196"/>
  <c r="BF14" i="196"/>
  <c r="BE14" i="196"/>
  <c r="BD14" i="196"/>
  <c r="BC14" i="196"/>
  <c r="BB14" i="196"/>
  <c r="BA14" i="196"/>
  <c r="AZ14" i="196"/>
  <c r="AY14" i="196"/>
  <c r="AX14" i="196"/>
  <c r="AW14" i="196"/>
  <c r="AV14" i="196"/>
  <c r="AU14" i="196"/>
  <c r="AT14" i="196"/>
  <c r="AS14" i="196"/>
  <c r="AR14" i="196"/>
  <c r="AQ14" i="196"/>
  <c r="AP14" i="196"/>
  <c r="AO14" i="196"/>
  <c r="AN14" i="196"/>
  <c r="AM14" i="196"/>
  <c r="AL14" i="196"/>
  <c r="AK14" i="196"/>
  <c r="AJ14" i="196"/>
  <c r="AI14" i="196"/>
  <c r="AH14" i="196"/>
  <c r="AG14" i="196"/>
  <c r="AF14" i="196"/>
  <c r="AE14" i="196"/>
  <c r="AD14" i="196"/>
  <c r="AC14" i="196"/>
  <c r="AB14" i="196"/>
  <c r="Z14" i="196"/>
  <c r="Y14" i="196"/>
  <c r="X14" i="196"/>
  <c r="W14" i="196"/>
  <c r="V14" i="196"/>
  <c r="U14" i="196"/>
  <c r="T14" i="196"/>
  <c r="S14" i="196"/>
  <c r="Q14" i="196"/>
  <c r="P14" i="196"/>
  <c r="O14" i="196"/>
  <c r="N14" i="196"/>
  <c r="L14" i="196"/>
  <c r="K14" i="196"/>
  <c r="J14" i="196"/>
  <c r="I14" i="196"/>
  <c r="H14" i="196"/>
  <c r="G14" i="196"/>
  <c r="BF13" i="196"/>
  <c r="BE13" i="196"/>
  <c r="BD13" i="196"/>
  <c r="BC13" i="196"/>
  <c r="BB13" i="196"/>
  <c r="BA13" i="196"/>
  <c r="AZ13" i="196"/>
  <c r="AY13" i="196"/>
  <c r="AX13" i="196"/>
  <c r="AW13" i="196"/>
  <c r="AV13" i="196"/>
  <c r="AU13" i="196"/>
  <c r="AT13" i="196"/>
  <c r="AS13" i="196"/>
  <c r="AR13" i="196"/>
  <c r="AQ13" i="196"/>
  <c r="AP13" i="196"/>
  <c r="AO13" i="196"/>
  <c r="AN13" i="196"/>
  <c r="AM13" i="196"/>
  <c r="AL13" i="196"/>
  <c r="AK13" i="196"/>
  <c r="AJ13" i="196"/>
  <c r="AI13" i="196"/>
  <c r="AH13" i="196"/>
  <c r="AG13" i="196"/>
  <c r="AF13" i="196"/>
  <c r="AE13" i="196"/>
  <c r="AD13" i="196"/>
  <c r="AC13" i="196"/>
  <c r="AB13" i="196"/>
  <c r="Z13" i="196"/>
  <c r="Y13" i="196"/>
  <c r="X13" i="196"/>
  <c r="W13" i="196"/>
  <c r="V13" i="196"/>
  <c r="U13" i="196"/>
  <c r="T13" i="196"/>
  <c r="S13" i="196"/>
  <c r="Q13" i="196"/>
  <c r="P13" i="196"/>
  <c r="O13" i="196"/>
  <c r="N13" i="196"/>
  <c r="M13" i="196"/>
  <c r="K13" i="196"/>
  <c r="J13" i="196"/>
  <c r="I13" i="196"/>
  <c r="H13" i="196"/>
  <c r="G13" i="196"/>
  <c r="BF12" i="196"/>
  <c r="BE12" i="196"/>
  <c r="BD12" i="196"/>
  <c r="BC12" i="196"/>
  <c r="BB12" i="196"/>
  <c r="BA12" i="196"/>
  <c r="AZ12" i="196"/>
  <c r="AY12" i="196"/>
  <c r="AX12" i="196"/>
  <c r="AW12" i="196"/>
  <c r="AV12" i="196"/>
  <c r="AU12" i="196"/>
  <c r="AT12" i="196"/>
  <c r="AS12" i="196"/>
  <c r="AR12" i="196"/>
  <c r="AQ12" i="196"/>
  <c r="AP12" i="196"/>
  <c r="AO12" i="196"/>
  <c r="AN12" i="196"/>
  <c r="AM12" i="196"/>
  <c r="AL12" i="196"/>
  <c r="AK12" i="196"/>
  <c r="AJ12" i="196"/>
  <c r="AI12" i="196"/>
  <c r="AH12" i="196"/>
  <c r="AG12" i="196"/>
  <c r="AF12" i="196"/>
  <c r="AE12" i="196"/>
  <c r="AD12" i="196"/>
  <c r="AC12" i="196"/>
  <c r="AB12" i="196"/>
  <c r="Z12" i="196"/>
  <c r="Y12" i="196"/>
  <c r="X12" i="196"/>
  <c r="W12" i="196"/>
  <c r="V12" i="196"/>
  <c r="U12" i="196"/>
  <c r="T12" i="196"/>
  <c r="S12" i="196"/>
  <c r="Q12" i="196"/>
  <c r="P12" i="196"/>
  <c r="O12" i="196"/>
  <c r="N12" i="196"/>
  <c r="M12" i="196"/>
  <c r="L12" i="196"/>
  <c r="J12" i="196"/>
  <c r="I12" i="196"/>
  <c r="H12" i="196"/>
  <c r="G12" i="196"/>
  <c r="BF11" i="196"/>
  <c r="BE11" i="196"/>
  <c r="BD11" i="196"/>
  <c r="BC11" i="196"/>
  <c r="BB11" i="196"/>
  <c r="BA11" i="196"/>
  <c r="AZ11" i="196"/>
  <c r="AY11" i="196"/>
  <c r="AX11" i="196"/>
  <c r="AW11" i="196"/>
  <c r="AV11" i="196"/>
  <c r="AU11" i="196"/>
  <c r="AT11" i="196"/>
  <c r="AS11" i="196"/>
  <c r="AR11" i="196"/>
  <c r="AQ11" i="196"/>
  <c r="AP11" i="196"/>
  <c r="AO11" i="196"/>
  <c r="AN11" i="196"/>
  <c r="AM11" i="196"/>
  <c r="AL11" i="196"/>
  <c r="AK11" i="196"/>
  <c r="AJ11" i="196"/>
  <c r="AI11" i="196"/>
  <c r="AH11" i="196"/>
  <c r="AG11" i="196"/>
  <c r="AF11" i="196"/>
  <c r="AE11" i="196"/>
  <c r="AD11" i="196"/>
  <c r="AC11" i="196"/>
  <c r="AB11" i="196"/>
  <c r="Z11" i="196"/>
  <c r="Y11" i="196"/>
  <c r="X11" i="196"/>
  <c r="W11" i="196"/>
  <c r="V11" i="196"/>
  <c r="U11" i="196"/>
  <c r="T11" i="196"/>
  <c r="S11" i="196"/>
  <c r="Q11" i="196"/>
  <c r="P11" i="196"/>
  <c r="O11" i="196"/>
  <c r="N11" i="196"/>
  <c r="M11" i="196"/>
  <c r="L11" i="196"/>
  <c r="K11" i="196"/>
  <c r="I11" i="196"/>
  <c r="H11" i="196"/>
  <c r="G11" i="196"/>
  <c r="BF10" i="196"/>
  <c r="BE10" i="196"/>
  <c r="BD10" i="196"/>
  <c r="BC10" i="196"/>
  <c r="BB10" i="196"/>
  <c r="BA10" i="196"/>
  <c r="AZ10" i="196"/>
  <c r="AY10" i="196"/>
  <c r="AX10" i="196"/>
  <c r="AW10" i="196"/>
  <c r="AV10" i="196"/>
  <c r="AU10" i="196"/>
  <c r="AT10" i="196"/>
  <c r="AS10" i="196"/>
  <c r="AR10" i="196"/>
  <c r="AQ10" i="196"/>
  <c r="AP10" i="196"/>
  <c r="AO10" i="196"/>
  <c r="AN10" i="196"/>
  <c r="AM10" i="196"/>
  <c r="AL10" i="196"/>
  <c r="AK10" i="196"/>
  <c r="AJ10" i="196"/>
  <c r="AI10" i="196"/>
  <c r="AH10" i="196"/>
  <c r="AG10" i="196"/>
  <c r="AF10" i="196"/>
  <c r="AE10" i="196"/>
  <c r="AD10" i="196"/>
  <c r="AC10" i="196"/>
  <c r="AB10" i="196"/>
  <c r="Z10" i="196"/>
  <c r="Y10" i="196"/>
  <c r="X10" i="196"/>
  <c r="W10" i="196"/>
  <c r="V10" i="196"/>
  <c r="U10" i="196"/>
  <c r="T10" i="196"/>
  <c r="S10" i="196"/>
  <c r="Q10" i="196"/>
  <c r="P10" i="196"/>
  <c r="O10" i="196"/>
  <c r="N10" i="196"/>
  <c r="M10" i="196"/>
  <c r="L10" i="196"/>
  <c r="K10" i="196"/>
  <c r="J10" i="196"/>
  <c r="H10" i="196"/>
  <c r="G10" i="196"/>
  <c r="BF9" i="196"/>
  <c r="BE9" i="196"/>
  <c r="BD9" i="196"/>
  <c r="BC9" i="196"/>
  <c r="BB9" i="196"/>
  <c r="BA9" i="196"/>
  <c r="AZ9" i="196"/>
  <c r="AY9" i="196"/>
  <c r="AX9" i="196"/>
  <c r="AW9" i="196"/>
  <c r="AV9" i="196"/>
  <c r="AU9" i="196"/>
  <c r="AT9" i="196"/>
  <c r="AS9" i="196"/>
  <c r="AR9" i="196"/>
  <c r="AQ9" i="196"/>
  <c r="AP9" i="196"/>
  <c r="AO9" i="196"/>
  <c r="AN9" i="196"/>
  <c r="AM9" i="196"/>
  <c r="AL9" i="196"/>
  <c r="AK9" i="196"/>
  <c r="AJ9" i="196"/>
  <c r="AI9" i="196"/>
  <c r="AH9" i="196"/>
  <c r="AG9" i="196"/>
  <c r="AF9" i="196"/>
  <c r="AE9" i="196"/>
  <c r="AD9" i="196"/>
  <c r="AC9" i="196"/>
  <c r="AB9" i="196"/>
  <c r="Z9" i="196"/>
  <c r="Y9" i="196"/>
  <c r="X9" i="196"/>
  <c r="W9" i="196"/>
  <c r="V9" i="196"/>
  <c r="U9" i="196"/>
  <c r="T9" i="196"/>
  <c r="S9" i="196"/>
  <c r="Q9" i="196"/>
  <c r="P9" i="196"/>
  <c r="O9" i="196"/>
  <c r="N9" i="196"/>
  <c r="M9" i="196"/>
  <c r="L9" i="196"/>
  <c r="K9" i="196"/>
  <c r="J9" i="196"/>
  <c r="I9" i="196"/>
  <c r="G9" i="196"/>
  <c r="BF8" i="196"/>
  <c r="BE8" i="196"/>
  <c r="BD8" i="196"/>
  <c r="BC8" i="196"/>
  <c r="BB8" i="196"/>
  <c r="BA8" i="196"/>
  <c r="AZ8" i="196"/>
  <c r="AY8" i="196"/>
  <c r="AX8" i="196"/>
  <c r="AW8" i="196"/>
  <c r="AV8" i="196"/>
  <c r="AU8" i="196"/>
  <c r="AT8" i="196"/>
  <c r="AS8" i="196"/>
  <c r="AR8" i="196"/>
  <c r="AQ8" i="196"/>
  <c r="AP8" i="196"/>
  <c r="AO8" i="196"/>
  <c r="AN8" i="196"/>
  <c r="AM8" i="196"/>
  <c r="AL8" i="196"/>
  <c r="AK8" i="196"/>
  <c r="AJ8" i="196"/>
  <c r="AI8" i="196"/>
  <c r="AH8" i="196"/>
  <c r="AG8" i="196"/>
  <c r="AF8" i="196"/>
  <c r="AE8" i="196"/>
  <c r="AD8" i="196"/>
  <c r="AC8" i="196"/>
  <c r="AB8" i="196"/>
  <c r="Z8" i="196"/>
  <c r="Y8" i="196"/>
  <c r="X8" i="196"/>
  <c r="W8" i="196"/>
  <c r="V8" i="196"/>
  <c r="U8" i="196"/>
  <c r="T8" i="196"/>
  <c r="S8" i="196"/>
  <c r="Q8" i="196"/>
  <c r="P8" i="196"/>
  <c r="O8" i="196"/>
  <c r="N8" i="196"/>
  <c r="M8" i="196"/>
  <c r="L8" i="196"/>
  <c r="K8" i="196"/>
  <c r="J8" i="196"/>
  <c r="I8" i="196"/>
  <c r="H8" i="196"/>
  <c r="D14" i="196"/>
  <c r="D36" i="196"/>
  <c r="D55" i="196"/>
  <c r="D59" i="196"/>
  <c r="BF4" i="196"/>
  <c r="BE4" i="196"/>
  <c r="BD4" i="196"/>
  <c r="BC4" i="196"/>
  <c r="BB4" i="196"/>
  <c r="BA4" i="196"/>
  <c r="AZ4" i="196"/>
  <c r="AY4" i="196"/>
  <c r="AX4" i="196"/>
  <c r="AW4" i="196"/>
  <c r="AV4" i="196"/>
  <c r="AU4" i="196"/>
  <c r="AT4" i="196"/>
  <c r="AS4" i="196"/>
  <c r="AR4" i="196"/>
  <c r="AQ4" i="196"/>
  <c r="AP4" i="196"/>
  <c r="AO4" i="196"/>
  <c r="AN4" i="196"/>
  <c r="AM4" i="196"/>
  <c r="AL4" i="196"/>
  <c r="AK4" i="196"/>
  <c r="AJ4" i="196"/>
  <c r="AI4" i="196"/>
  <c r="AH4" i="196"/>
  <c r="AG4" i="196"/>
  <c r="AF4" i="196"/>
  <c r="AE4" i="196"/>
  <c r="AD4" i="196"/>
  <c r="AC4" i="196"/>
  <c r="AB4" i="196"/>
  <c r="AA4" i="196"/>
  <c r="Z4" i="196"/>
  <c r="Y4" i="196"/>
  <c r="X4" i="196"/>
  <c r="W4" i="196"/>
  <c r="V4" i="196"/>
  <c r="U4" i="196"/>
  <c r="T4" i="196"/>
  <c r="S4" i="196"/>
  <c r="R4" i="196"/>
  <c r="Q4" i="196"/>
  <c r="P4" i="196"/>
  <c r="O4" i="196"/>
  <c r="N4" i="196"/>
  <c r="M4" i="196"/>
  <c r="L4" i="196"/>
  <c r="K4" i="196"/>
  <c r="J4" i="196"/>
  <c r="I4" i="196"/>
  <c r="H4" i="196"/>
  <c r="G4" i="196"/>
  <c r="F4" i="196"/>
  <c r="E4" i="196"/>
  <c r="BE59" i="195"/>
  <c r="BD59" i="195"/>
  <c r="BC59" i="195"/>
  <c r="BB59" i="195"/>
  <c r="BA59" i="195"/>
  <c r="AZ59" i="195"/>
  <c r="AY59" i="195"/>
  <c r="AX59" i="195"/>
  <c r="AW59" i="195"/>
  <c r="AV59" i="195"/>
  <c r="AU59" i="195"/>
  <c r="AT59" i="195"/>
  <c r="AS59" i="195"/>
  <c r="AR59" i="195"/>
  <c r="AQ59" i="195"/>
  <c r="AP59" i="195"/>
  <c r="AO59" i="195"/>
  <c r="AN59" i="195"/>
  <c r="AM59" i="195"/>
  <c r="AL59" i="195"/>
  <c r="AK59" i="195"/>
  <c r="AJ59" i="195"/>
  <c r="AI59" i="195"/>
  <c r="AH59" i="195"/>
  <c r="AG59" i="195"/>
  <c r="AF59" i="195"/>
  <c r="AE59" i="195"/>
  <c r="AD59" i="195"/>
  <c r="AC59" i="195"/>
  <c r="AB59" i="195"/>
  <c r="Z59" i="195"/>
  <c r="Y59" i="195"/>
  <c r="X59" i="195"/>
  <c r="W59" i="195"/>
  <c r="V59" i="195"/>
  <c r="U59" i="195"/>
  <c r="T59" i="195"/>
  <c r="S59" i="195"/>
  <c r="Q59" i="195"/>
  <c r="P59" i="195"/>
  <c r="O59" i="195"/>
  <c r="N59" i="195"/>
  <c r="M59" i="195"/>
  <c r="L59" i="195"/>
  <c r="K59" i="195"/>
  <c r="J59" i="195"/>
  <c r="I59" i="195"/>
  <c r="H59" i="195"/>
  <c r="G59" i="195"/>
  <c r="BF58" i="195"/>
  <c r="BD58" i="195"/>
  <c r="BC58" i="195"/>
  <c r="BB58" i="195"/>
  <c r="BA58" i="195"/>
  <c r="AZ58" i="195"/>
  <c r="AY58" i="195"/>
  <c r="AX58" i="195"/>
  <c r="AW58" i="195"/>
  <c r="AV58" i="195"/>
  <c r="AU58" i="195"/>
  <c r="AT58" i="195"/>
  <c r="AS58" i="195"/>
  <c r="AR58" i="195"/>
  <c r="AQ58" i="195"/>
  <c r="AP58" i="195"/>
  <c r="AO58" i="195"/>
  <c r="AN58" i="195"/>
  <c r="AM58" i="195"/>
  <c r="AL58" i="195"/>
  <c r="AK58" i="195"/>
  <c r="AJ58" i="195"/>
  <c r="AI58" i="195"/>
  <c r="AH58" i="195"/>
  <c r="AG58" i="195"/>
  <c r="AF58" i="195"/>
  <c r="AE58" i="195"/>
  <c r="AD58" i="195"/>
  <c r="AC58" i="195"/>
  <c r="AB58" i="195"/>
  <c r="Z58" i="195"/>
  <c r="Y58" i="195"/>
  <c r="X58" i="195"/>
  <c r="W58" i="195"/>
  <c r="V58" i="195"/>
  <c r="U58" i="195"/>
  <c r="T58" i="195"/>
  <c r="S58" i="195"/>
  <c r="Q58" i="195"/>
  <c r="P58" i="195"/>
  <c r="O58" i="195"/>
  <c r="N58" i="195"/>
  <c r="M58" i="195"/>
  <c r="L58" i="195"/>
  <c r="K58" i="195"/>
  <c r="J58" i="195"/>
  <c r="I58" i="195"/>
  <c r="H58" i="195"/>
  <c r="G58" i="195"/>
  <c r="BF57" i="195"/>
  <c r="BE57" i="195"/>
  <c r="BC57" i="195"/>
  <c r="BB57" i="195"/>
  <c r="BA57" i="195"/>
  <c r="AZ57" i="195"/>
  <c r="AY57" i="195"/>
  <c r="AX57" i="195"/>
  <c r="AW57" i="195"/>
  <c r="AV57" i="195"/>
  <c r="AU57" i="195"/>
  <c r="AT57" i="195"/>
  <c r="AS57" i="195"/>
  <c r="AR57" i="195"/>
  <c r="AQ57" i="195"/>
  <c r="AP57" i="195"/>
  <c r="AO57" i="195"/>
  <c r="AN57" i="195"/>
  <c r="AM57" i="195"/>
  <c r="AL57" i="195"/>
  <c r="AK57" i="195"/>
  <c r="AJ57" i="195"/>
  <c r="AI57" i="195"/>
  <c r="AH57" i="195"/>
  <c r="AG57" i="195"/>
  <c r="AF57" i="195"/>
  <c r="AE57" i="195"/>
  <c r="AD57" i="195"/>
  <c r="AC57" i="195"/>
  <c r="AB57" i="195"/>
  <c r="Z57" i="195"/>
  <c r="Y57" i="195"/>
  <c r="X57" i="195"/>
  <c r="W57" i="195"/>
  <c r="V57" i="195"/>
  <c r="U57" i="195"/>
  <c r="T57" i="195"/>
  <c r="S57" i="195"/>
  <c r="Q57" i="195"/>
  <c r="P57" i="195"/>
  <c r="O57" i="195"/>
  <c r="N57" i="195"/>
  <c r="M57" i="195"/>
  <c r="L57" i="195"/>
  <c r="K57" i="195"/>
  <c r="J57" i="195"/>
  <c r="I57" i="195"/>
  <c r="H57" i="195"/>
  <c r="G57" i="195"/>
  <c r="BF56" i="195"/>
  <c r="BE56" i="195"/>
  <c r="BD56" i="195"/>
  <c r="BB56" i="195"/>
  <c r="BA56" i="195"/>
  <c r="AZ56" i="195"/>
  <c r="AY56" i="195"/>
  <c r="AX56" i="195"/>
  <c r="AW56" i="195"/>
  <c r="AV56" i="195"/>
  <c r="AU56" i="195"/>
  <c r="AT56" i="195"/>
  <c r="AS56" i="195"/>
  <c r="AR56" i="195"/>
  <c r="AQ56" i="195"/>
  <c r="AP56" i="195"/>
  <c r="AO56" i="195"/>
  <c r="AN56" i="195"/>
  <c r="AM56" i="195"/>
  <c r="AL56" i="195"/>
  <c r="AK56" i="195"/>
  <c r="AJ56" i="195"/>
  <c r="AI56" i="195"/>
  <c r="AH56" i="195"/>
  <c r="AG56" i="195"/>
  <c r="AF56" i="195"/>
  <c r="AE56" i="195"/>
  <c r="AD56" i="195"/>
  <c r="AC56" i="195"/>
  <c r="AB56" i="195"/>
  <c r="Z56" i="195"/>
  <c r="Y56" i="195"/>
  <c r="X56" i="195"/>
  <c r="W56" i="195"/>
  <c r="V56" i="195"/>
  <c r="U56" i="195"/>
  <c r="T56" i="195"/>
  <c r="S56" i="195"/>
  <c r="Q56" i="195"/>
  <c r="P56" i="195"/>
  <c r="O56" i="195"/>
  <c r="N56" i="195"/>
  <c r="M56" i="195"/>
  <c r="L56" i="195"/>
  <c r="K56" i="195"/>
  <c r="J56" i="195"/>
  <c r="I56" i="195"/>
  <c r="H56" i="195"/>
  <c r="G56" i="195"/>
  <c r="BF55" i="195"/>
  <c r="BE55" i="195"/>
  <c r="BD55" i="195"/>
  <c r="BC55" i="195"/>
  <c r="BA55" i="195"/>
  <c r="AZ55" i="195"/>
  <c r="AY55" i="195"/>
  <c r="AX55" i="195"/>
  <c r="AW55" i="195"/>
  <c r="AV55" i="195"/>
  <c r="AU55" i="195"/>
  <c r="AT55" i="195"/>
  <c r="AS55" i="195"/>
  <c r="AR55" i="195"/>
  <c r="AQ55" i="195"/>
  <c r="AP55" i="195"/>
  <c r="AO55" i="195"/>
  <c r="AN55" i="195"/>
  <c r="AM55" i="195"/>
  <c r="AL55" i="195"/>
  <c r="AK55" i="195"/>
  <c r="AJ55" i="195"/>
  <c r="AI55" i="195"/>
  <c r="AH55" i="195"/>
  <c r="AG55" i="195"/>
  <c r="AF55" i="195"/>
  <c r="AE55" i="195"/>
  <c r="AD55" i="195"/>
  <c r="AC55" i="195"/>
  <c r="AB55" i="195"/>
  <c r="Z55" i="195"/>
  <c r="Y55" i="195"/>
  <c r="X55" i="195"/>
  <c r="W55" i="195"/>
  <c r="V55" i="195"/>
  <c r="U55" i="195"/>
  <c r="T55" i="195"/>
  <c r="S55" i="195"/>
  <c r="Q55" i="195"/>
  <c r="P55" i="195"/>
  <c r="O55" i="195"/>
  <c r="N55" i="195"/>
  <c r="M55" i="195"/>
  <c r="L55" i="195"/>
  <c r="K55" i="195"/>
  <c r="J55" i="195"/>
  <c r="I55" i="195"/>
  <c r="H55" i="195"/>
  <c r="G55" i="195"/>
  <c r="BF54" i="195"/>
  <c r="BE54" i="195"/>
  <c r="BD54" i="195"/>
  <c r="BC54" i="195"/>
  <c r="BB54" i="195"/>
  <c r="AZ54" i="195"/>
  <c r="AY54" i="195"/>
  <c r="AX54" i="195"/>
  <c r="AW54" i="195"/>
  <c r="AV54" i="195"/>
  <c r="AU54" i="195"/>
  <c r="AT54" i="195"/>
  <c r="AS54" i="195"/>
  <c r="AR54" i="195"/>
  <c r="AQ54" i="195"/>
  <c r="AP54" i="195"/>
  <c r="AO54" i="195"/>
  <c r="AN54" i="195"/>
  <c r="AM54" i="195"/>
  <c r="AL54" i="195"/>
  <c r="AK54" i="195"/>
  <c r="AJ54" i="195"/>
  <c r="AI54" i="195"/>
  <c r="AH54" i="195"/>
  <c r="AG54" i="195"/>
  <c r="AF54" i="195"/>
  <c r="AE54" i="195"/>
  <c r="AD54" i="195"/>
  <c r="AC54" i="195"/>
  <c r="AB54" i="195"/>
  <c r="Z54" i="195"/>
  <c r="Y54" i="195"/>
  <c r="X54" i="195"/>
  <c r="W54" i="195"/>
  <c r="V54" i="195"/>
  <c r="U54" i="195"/>
  <c r="T54" i="195"/>
  <c r="S54" i="195"/>
  <c r="Q54" i="195"/>
  <c r="P54" i="195"/>
  <c r="O54" i="195"/>
  <c r="N54" i="195"/>
  <c r="M54" i="195"/>
  <c r="L54" i="195"/>
  <c r="K54" i="195"/>
  <c r="J54" i="195"/>
  <c r="I54" i="195"/>
  <c r="H54" i="195"/>
  <c r="G54" i="195"/>
  <c r="BF53" i="195"/>
  <c r="BE53" i="195"/>
  <c r="BD53" i="195"/>
  <c r="BC53" i="195"/>
  <c r="BB53" i="195"/>
  <c r="BA53" i="195"/>
  <c r="AY53" i="195"/>
  <c r="AX53" i="195"/>
  <c r="AW53" i="195"/>
  <c r="AV53" i="195"/>
  <c r="AU53" i="195"/>
  <c r="AT53" i="195"/>
  <c r="AS53" i="195"/>
  <c r="AR53" i="195"/>
  <c r="AQ53" i="195"/>
  <c r="AP53" i="195"/>
  <c r="AO53" i="195"/>
  <c r="AN53" i="195"/>
  <c r="AM53" i="195"/>
  <c r="AL53" i="195"/>
  <c r="AK53" i="195"/>
  <c r="AJ53" i="195"/>
  <c r="AI53" i="195"/>
  <c r="AH53" i="195"/>
  <c r="AG53" i="195"/>
  <c r="AF53" i="195"/>
  <c r="AE53" i="195"/>
  <c r="AD53" i="195"/>
  <c r="AC53" i="195"/>
  <c r="AB53" i="195"/>
  <c r="Z53" i="195"/>
  <c r="Y53" i="195"/>
  <c r="X53" i="195"/>
  <c r="W53" i="195"/>
  <c r="V53" i="195"/>
  <c r="U53" i="195"/>
  <c r="T53" i="195"/>
  <c r="S53" i="195"/>
  <c r="Q53" i="195"/>
  <c r="P53" i="195"/>
  <c r="O53" i="195"/>
  <c r="N53" i="195"/>
  <c r="M53" i="195"/>
  <c r="L53" i="195"/>
  <c r="K53" i="195"/>
  <c r="J53" i="195"/>
  <c r="I53" i="195"/>
  <c r="H53" i="195"/>
  <c r="G53" i="195"/>
  <c r="BF52" i="195"/>
  <c r="BE52" i="195"/>
  <c r="BD52" i="195"/>
  <c r="BC52" i="195"/>
  <c r="BB52" i="195"/>
  <c r="BA52" i="195"/>
  <c r="AZ52" i="195"/>
  <c r="AX52" i="195"/>
  <c r="AW52" i="195"/>
  <c r="AV52" i="195"/>
  <c r="AU52" i="195"/>
  <c r="AT52" i="195"/>
  <c r="AS52" i="195"/>
  <c r="AR52" i="195"/>
  <c r="AQ52" i="195"/>
  <c r="AP52" i="195"/>
  <c r="AO52" i="195"/>
  <c r="AN52" i="195"/>
  <c r="AM52" i="195"/>
  <c r="AL52" i="195"/>
  <c r="AK52" i="195"/>
  <c r="AJ52" i="195"/>
  <c r="AI52" i="195"/>
  <c r="AH52" i="195"/>
  <c r="AG52" i="195"/>
  <c r="AF52" i="195"/>
  <c r="AE52" i="195"/>
  <c r="AD52" i="195"/>
  <c r="AC52" i="195"/>
  <c r="AB52" i="195"/>
  <c r="Z52" i="195"/>
  <c r="Y52" i="195"/>
  <c r="X52" i="195"/>
  <c r="W52" i="195"/>
  <c r="V52" i="195"/>
  <c r="U52" i="195"/>
  <c r="T52" i="195"/>
  <c r="S52" i="195"/>
  <c r="Q52" i="195"/>
  <c r="P52" i="195"/>
  <c r="O52" i="195"/>
  <c r="N52" i="195"/>
  <c r="M52" i="195"/>
  <c r="L52" i="195"/>
  <c r="K52" i="195"/>
  <c r="J52" i="195"/>
  <c r="I52" i="195"/>
  <c r="H52" i="195"/>
  <c r="G52" i="195"/>
  <c r="BF51" i="195"/>
  <c r="BE51" i="195"/>
  <c r="BD51" i="195"/>
  <c r="BC51" i="195"/>
  <c r="BB51" i="195"/>
  <c r="BA51" i="195"/>
  <c r="AZ51" i="195"/>
  <c r="AY51" i="195"/>
  <c r="AW51" i="195"/>
  <c r="AV51" i="195"/>
  <c r="AU51" i="195"/>
  <c r="AT51" i="195"/>
  <c r="AS51" i="195"/>
  <c r="AR51" i="195"/>
  <c r="AQ51" i="195"/>
  <c r="AP51" i="195"/>
  <c r="AO51" i="195"/>
  <c r="AN51" i="195"/>
  <c r="AM51" i="195"/>
  <c r="AL51" i="195"/>
  <c r="AK51" i="195"/>
  <c r="AJ51" i="195"/>
  <c r="AI51" i="195"/>
  <c r="AH51" i="195"/>
  <c r="AG51" i="195"/>
  <c r="AF51" i="195"/>
  <c r="AE51" i="195"/>
  <c r="AD51" i="195"/>
  <c r="AC51" i="195"/>
  <c r="AB51" i="195"/>
  <c r="Z51" i="195"/>
  <c r="Y51" i="195"/>
  <c r="X51" i="195"/>
  <c r="W51" i="195"/>
  <c r="V51" i="195"/>
  <c r="U51" i="195"/>
  <c r="T51" i="195"/>
  <c r="S51" i="195"/>
  <c r="Q51" i="195"/>
  <c r="P51" i="195"/>
  <c r="O51" i="195"/>
  <c r="N51" i="195"/>
  <c r="M51" i="195"/>
  <c r="L51" i="195"/>
  <c r="K51" i="195"/>
  <c r="J51" i="195"/>
  <c r="I51" i="195"/>
  <c r="H51" i="195"/>
  <c r="G51" i="195"/>
  <c r="BF50" i="195"/>
  <c r="BE50" i="195"/>
  <c r="BD50" i="195"/>
  <c r="BC50" i="195"/>
  <c r="BB50" i="195"/>
  <c r="BA50" i="195"/>
  <c r="AZ50" i="195"/>
  <c r="AY50" i="195"/>
  <c r="AX50" i="195"/>
  <c r="AV50" i="195"/>
  <c r="AU50" i="195"/>
  <c r="AT50" i="195"/>
  <c r="AS50" i="195"/>
  <c r="AR50" i="195"/>
  <c r="AQ50" i="195"/>
  <c r="AP50" i="195"/>
  <c r="AO50" i="195"/>
  <c r="AN50" i="195"/>
  <c r="AM50" i="195"/>
  <c r="AL50" i="195"/>
  <c r="AK50" i="195"/>
  <c r="AJ50" i="195"/>
  <c r="AI50" i="195"/>
  <c r="AH50" i="195"/>
  <c r="AG50" i="195"/>
  <c r="AF50" i="195"/>
  <c r="AE50" i="195"/>
  <c r="AD50" i="195"/>
  <c r="AC50" i="195"/>
  <c r="AB50" i="195"/>
  <c r="Z50" i="195"/>
  <c r="Y50" i="195"/>
  <c r="X50" i="195"/>
  <c r="W50" i="195"/>
  <c r="V50" i="195"/>
  <c r="U50" i="195"/>
  <c r="T50" i="195"/>
  <c r="S50" i="195"/>
  <c r="Q50" i="195"/>
  <c r="P50" i="195"/>
  <c r="O50" i="195"/>
  <c r="N50" i="195"/>
  <c r="M50" i="195"/>
  <c r="L50" i="195"/>
  <c r="K50" i="195"/>
  <c r="J50" i="195"/>
  <c r="I50" i="195"/>
  <c r="H50" i="195"/>
  <c r="G50" i="195"/>
  <c r="BF49" i="195"/>
  <c r="BE49" i="195"/>
  <c r="BD49" i="195"/>
  <c r="BC49" i="195"/>
  <c r="BB49" i="195"/>
  <c r="BA49" i="195"/>
  <c r="AZ49" i="195"/>
  <c r="AY49" i="195"/>
  <c r="AX49" i="195"/>
  <c r="AW49" i="195"/>
  <c r="AU49" i="195"/>
  <c r="AT49" i="195"/>
  <c r="AS49" i="195"/>
  <c r="AR49" i="195"/>
  <c r="AQ49" i="195"/>
  <c r="AP49" i="195"/>
  <c r="AO49" i="195"/>
  <c r="AN49" i="195"/>
  <c r="AM49" i="195"/>
  <c r="AL49" i="195"/>
  <c r="AK49" i="195"/>
  <c r="AJ49" i="195"/>
  <c r="AI49" i="195"/>
  <c r="AH49" i="195"/>
  <c r="AG49" i="195"/>
  <c r="AF49" i="195"/>
  <c r="AE49" i="195"/>
  <c r="AD49" i="195"/>
  <c r="AC49" i="195"/>
  <c r="AB49" i="195"/>
  <c r="Z49" i="195"/>
  <c r="Y49" i="195"/>
  <c r="X49" i="195"/>
  <c r="W49" i="195"/>
  <c r="V49" i="195"/>
  <c r="U49" i="195"/>
  <c r="T49" i="195"/>
  <c r="S49" i="195"/>
  <c r="Q49" i="195"/>
  <c r="P49" i="195"/>
  <c r="O49" i="195"/>
  <c r="N49" i="195"/>
  <c r="M49" i="195"/>
  <c r="L49" i="195"/>
  <c r="K49" i="195"/>
  <c r="J49" i="195"/>
  <c r="I49" i="195"/>
  <c r="H49" i="195"/>
  <c r="G49" i="195"/>
  <c r="BF48" i="195"/>
  <c r="BE48" i="195"/>
  <c r="BD48" i="195"/>
  <c r="BC48" i="195"/>
  <c r="BB48" i="195"/>
  <c r="BA48" i="195"/>
  <c r="AZ48" i="195"/>
  <c r="AY48" i="195"/>
  <c r="AX48" i="195"/>
  <c r="AW48" i="195"/>
  <c r="AV48" i="195"/>
  <c r="AT48" i="195"/>
  <c r="AS48" i="195"/>
  <c r="AR48" i="195"/>
  <c r="AQ48" i="195"/>
  <c r="AP48" i="195"/>
  <c r="AO48" i="195"/>
  <c r="AN48" i="195"/>
  <c r="AM48" i="195"/>
  <c r="AL48" i="195"/>
  <c r="AK48" i="195"/>
  <c r="AJ48" i="195"/>
  <c r="AI48" i="195"/>
  <c r="AH48" i="195"/>
  <c r="AG48" i="195"/>
  <c r="AF48" i="195"/>
  <c r="AE48" i="195"/>
  <c r="AD48" i="195"/>
  <c r="AC48" i="195"/>
  <c r="AB48" i="195"/>
  <c r="Z48" i="195"/>
  <c r="Y48" i="195"/>
  <c r="X48" i="195"/>
  <c r="W48" i="195"/>
  <c r="V48" i="195"/>
  <c r="U48" i="195"/>
  <c r="T48" i="195"/>
  <c r="S48" i="195"/>
  <c r="Q48" i="195"/>
  <c r="P48" i="195"/>
  <c r="O48" i="195"/>
  <c r="N48" i="195"/>
  <c r="M48" i="195"/>
  <c r="L48" i="195"/>
  <c r="K48" i="195"/>
  <c r="J48" i="195"/>
  <c r="I48" i="195"/>
  <c r="H48" i="195"/>
  <c r="G48" i="195"/>
  <c r="BF47" i="195"/>
  <c r="BE47" i="195"/>
  <c r="BD47" i="195"/>
  <c r="BC47" i="195"/>
  <c r="BB47" i="195"/>
  <c r="BA47" i="195"/>
  <c r="AZ47" i="195"/>
  <c r="AY47" i="195"/>
  <c r="AX47" i="195"/>
  <c r="AW47" i="195"/>
  <c r="AV47" i="195"/>
  <c r="AU47" i="195"/>
  <c r="AS47" i="195"/>
  <c r="AR47" i="195"/>
  <c r="AQ47" i="195"/>
  <c r="AP47" i="195"/>
  <c r="AO47" i="195"/>
  <c r="AN47" i="195"/>
  <c r="AM47" i="195"/>
  <c r="AL47" i="195"/>
  <c r="AK47" i="195"/>
  <c r="AJ47" i="195"/>
  <c r="AI47" i="195"/>
  <c r="AH47" i="195"/>
  <c r="AG47" i="195"/>
  <c r="AF47" i="195"/>
  <c r="AE47" i="195"/>
  <c r="AD47" i="195"/>
  <c r="AC47" i="195"/>
  <c r="AB47" i="195"/>
  <c r="Z47" i="195"/>
  <c r="Y47" i="195"/>
  <c r="X47" i="195"/>
  <c r="W47" i="195"/>
  <c r="V47" i="195"/>
  <c r="U47" i="195"/>
  <c r="T47" i="195"/>
  <c r="S47" i="195"/>
  <c r="Q47" i="195"/>
  <c r="P47" i="195"/>
  <c r="O47" i="195"/>
  <c r="N47" i="195"/>
  <c r="M47" i="195"/>
  <c r="L47" i="195"/>
  <c r="K47" i="195"/>
  <c r="J47" i="195"/>
  <c r="I47" i="195"/>
  <c r="H47" i="195"/>
  <c r="G47" i="195"/>
  <c r="BF46" i="195"/>
  <c r="BE46" i="195"/>
  <c r="BD46" i="195"/>
  <c r="BC46" i="195"/>
  <c r="BB46" i="195"/>
  <c r="BA46" i="195"/>
  <c r="AZ46" i="195"/>
  <c r="AY46" i="195"/>
  <c r="AX46" i="195"/>
  <c r="AW46" i="195"/>
  <c r="AV46" i="195"/>
  <c r="AU46" i="195"/>
  <c r="AT46" i="195"/>
  <c r="AR46" i="195"/>
  <c r="AQ46" i="195"/>
  <c r="AP46" i="195"/>
  <c r="AO46" i="195"/>
  <c r="AN46" i="195"/>
  <c r="AM46" i="195"/>
  <c r="AL46" i="195"/>
  <c r="AK46" i="195"/>
  <c r="AJ46" i="195"/>
  <c r="AI46" i="195"/>
  <c r="AH46" i="195"/>
  <c r="AG46" i="195"/>
  <c r="AF46" i="195"/>
  <c r="AE46" i="195"/>
  <c r="AD46" i="195"/>
  <c r="AC46" i="195"/>
  <c r="AB46" i="195"/>
  <c r="Z46" i="195"/>
  <c r="Y46" i="195"/>
  <c r="X46" i="195"/>
  <c r="W46" i="195"/>
  <c r="V46" i="195"/>
  <c r="U46" i="195"/>
  <c r="T46" i="195"/>
  <c r="S46" i="195"/>
  <c r="Q46" i="195"/>
  <c r="P46" i="195"/>
  <c r="O46" i="195"/>
  <c r="N46" i="195"/>
  <c r="M46" i="195"/>
  <c r="L46" i="195"/>
  <c r="K46" i="195"/>
  <c r="J46" i="195"/>
  <c r="I46" i="195"/>
  <c r="H46" i="195"/>
  <c r="G46" i="195"/>
  <c r="BF45" i="195"/>
  <c r="BE45" i="195"/>
  <c r="BD45" i="195"/>
  <c r="BC45" i="195"/>
  <c r="BB45" i="195"/>
  <c r="BA45" i="195"/>
  <c r="AZ45" i="195"/>
  <c r="AY45" i="195"/>
  <c r="AX45" i="195"/>
  <c r="AW45" i="195"/>
  <c r="AV45" i="195"/>
  <c r="AU45" i="195"/>
  <c r="AT45" i="195"/>
  <c r="AS45" i="195"/>
  <c r="AQ45" i="195"/>
  <c r="AP45" i="195"/>
  <c r="AO45" i="195"/>
  <c r="AN45" i="195"/>
  <c r="AM45" i="195"/>
  <c r="AL45" i="195"/>
  <c r="AK45" i="195"/>
  <c r="AJ45" i="195"/>
  <c r="AI45" i="195"/>
  <c r="AH45" i="195"/>
  <c r="AG45" i="195"/>
  <c r="AF45" i="195"/>
  <c r="AE45" i="195"/>
  <c r="AD45" i="195"/>
  <c r="AC45" i="195"/>
  <c r="AB45" i="195"/>
  <c r="Z45" i="195"/>
  <c r="Y45" i="195"/>
  <c r="X45" i="195"/>
  <c r="W45" i="195"/>
  <c r="V45" i="195"/>
  <c r="U45" i="195"/>
  <c r="T45" i="195"/>
  <c r="S45" i="195"/>
  <c r="Q45" i="195"/>
  <c r="P45" i="195"/>
  <c r="O45" i="195"/>
  <c r="N45" i="195"/>
  <c r="M45" i="195"/>
  <c r="L45" i="195"/>
  <c r="K45" i="195"/>
  <c r="J45" i="195"/>
  <c r="I45" i="195"/>
  <c r="H45" i="195"/>
  <c r="G45" i="195"/>
  <c r="BF44" i="195"/>
  <c r="BE44" i="195"/>
  <c r="BD44" i="195"/>
  <c r="BC44" i="195"/>
  <c r="BB44" i="195"/>
  <c r="BA44" i="195"/>
  <c r="AZ44" i="195"/>
  <c r="AY44" i="195"/>
  <c r="AX44" i="195"/>
  <c r="AW44" i="195"/>
  <c r="AV44" i="195"/>
  <c r="AU44" i="195"/>
  <c r="AT44" i="195"/>
  <c r="AS44" i="195"/>
  <c r="AR44" i="195"/>
  <c r="AP44" i="195"/>
  <c r="AO44" i="195"/>
  <c r="AN44" i="195"/>
  <c r="AM44" i="195"/>
  <c r="AL44" i="195"/>
  <c r="AK44" i="195"/>
  <c r="AJ44" i="195"/>
  <c r="AI44" i="195"/>
  <c r="AH44" i="195"/>
  <c r="AG44" i="195"/>
  <c r="AF44" i="195"/>
  <c r="AE44" i="195"/>
  <c r="AD44" i="195"/>
  <c r="AC44" i="195"/>
  <c r="AB44" i="195"/>
  <c r="Z44" i="195"/>
  <c r="Y44" i="195"/>
  <c r="X44" i="195"/>
  <c r="W44" i="195"/>
  <c r="V44" i="195"/>
  <c r="U44" i="195"/>
  <c r="T44" i="195"/>
  <c r="S44" i="195"/>
  <c r="Q44" i="195"/>
  <c r="P44" i="195"/>
  <c r="O44" i="195"/>
  <c r="N44" i="195"/>
  <c r="M44" i="195"/>
  <c r="L44" i="195"/>
  <c r="K44" i="195"/>
  <c r="J44" i="195"/>
  <c r="I44" i="195"/>
  <c r="H44" i="195"/>
  <c r="G44" i="195"/>
  <c r="BF43" i="195"/>
  <c r="BE43" i="195"/>
  <c r="BD43" i="195"/>
  <c r="BC43" i="195"/>
  <c r="BB43" i="195"/>
  <c r="BA43" i="195"/>
  <c r="AZ43" i="195"/>
  <c r="AY43" i="195"/>
  <c r="AX43" i="195"/>
  <c r="AW43" i="195"/>
  <c r="AV43" i="195"/>
  <c r="AU43" i="195"/>
  <c r="AT43" i="195"/>
  <c r="AS43" i="195"/>
  <c r="AR43" i="195"/>
  <c r="AQ43" i="195"/>
  <c r="AO43" i="195"/>
  <c r="AN43" i="195"/>
  <c r="AM43" i="195"/>
  <c r="AL43" i="195"/>
  <c r="AK43" i="195"/>
  <c r="AJ43" i="195"/>
  <c r="AI43" i="195"/>
  <c r="AH43" i="195"/>
  <c r="AG43" i="195"/>
  <c r="AF43" i="195"/>
  <c r="AE43" i="195"/>
  <c r="AD43" i="195"/>
  <c r="AC43" i="195"/>
  <c r="AB43" i="195"/>
  <c r="Z43" i="195"/>
  <c r="Y43" i="195"/>
  <c r="X43" i="195"/>
  <c r="W43" i="195"/>
  <c r="V43" i="195"/>
  <c r="U43" i="195"/>
  <c r="T43" i="195"/>
  <c r="S43" i="195"/>
  <c r="Q43" i="195"/>
  <c r="P43" i="195"/>
  <c r="O43" i="195"/>
  <c r="N43" i="195"/>
  <c r="M43" i="195"/>
  <c r="L43" i="195"/>
  <c r="K43" i="195"/>
  <c r="J43" i="195"/>
  <c r="I43" i="195"/>
  <c r="H43" i="195"/>
  <c r="G43" i="195"/>
  <c r="BF42" i="195"/>
  <c r="BE42" i="195"/>
  <c r="BD42" i="195"/>
  <c r="BC42" i="195"/>
  <c r="BB42" i="195"/>
  <c r="BA42" i="195"/>
  <c r="AZ42" i="195"/>
  <c r="AY42" i="195"/>
  <c r="AX42" i="195"/>
  <c r="AW42" i="195"/>
  <c r="AV42" i="195"/>
  <c r="AU42" i="195"/>
  <c r="AT42" i="195"/>
  <c r="AS42" i="195"/>
  <c r="AR42" i="195"/>
  <c r="AQ42" i="195"/>
  <c r="AP42" i="195"/>
  <c r="AN42" i="195"/>
  <c r="AM42" i="195"/>
  <c r="AL42" i="195"/>
  <c r="AK42" i="195"/>
  <c r="AJ42" i="195"/>
  <c r="AI42" i="195"/>
  <c r="AH42" i="195"/>
  <c r="AG42" i="195"/>
  <c r="AF42" i="195"/>
  <c r="AE42" i="195"/>
  <c r="AD42" i="195"/>
  <c r="AC42" i="195"/>
  <c r="AB42" i="195"/>
  <c r="Z42" i="195"/>
  <c r="Y42" i="195"/>
  <c r="X42" i="195"/>
  <c r="W42" i="195"/>
  <c r="V42" i="195"/>
  <c r="U42" i="195"/>
  <c r="T42" i="195"/>
  <c r="S42" i="195"/>
  <c r="Q42" i="195"/>
  <c r="P42" i="195"/>
  <c r="O42" i="195"/>
  <c r="N42" i="195"/>
  <c r="M42" i="195"/>
  <c r="L42" i="195"/>
  <c r="K42" i="195"/>
  <c r="J42" i="195"/>
  <c r="I42" i="195"/>
  <c r="H42" i="195"/>
  <c r="G42" i="195"/>
  <c r="BF41" i="195"/>
  <c r="BE41" i="195"/>
  <c r="BD41" i="195"/>
  <c r="BC41" i="195"/>
  <c r="BB41" i="195"/>
  <c r="BA41" i="195"/>
  <c r="AZ41" i="195"/>
  <c r="AY41" i="195"/>
  <c r="AX41" i="195"/>
  <c r="AW41" i="195"/>
  <c r="AV41" i="195"/>
  <c r="AU41" i="195"/>
  <c r="AT41" i="195"/>
  <c r="AS41" i="195"/>
  <c r="AR41" i="195"/>
  <c r="AQ41" i="195"/>
  <c r="AP41" i="195"/>
  <c r="AO41" i="195"/>
  <c r="AM41" i="195"/>
  <c r="AL41" i="195"/>
  <c r="AK41" i="195"/>
  <c r="AJ41" i="195"/>
  <c r="AI41" i="195"/>
  <c r="AH41" i="195"/>
  <c r="AG41" i="195"/>
  <c r="AF41" i="195"/>
  <c r="AE41" i="195"/>
  <c r="AD41" i="195"/>
  <c r="AC41" i="195"/>
  <c r="AB41" i="195"/>
  <c r="Z41" i="195"/>
  <c r="Y41" i="195"/>
  <c r="X41" i="195"/>
  <c r="W41" i="195"/>
  <c r="V41" i="195"/>
  <c r="U41" i="195"/>
  <c r="T41" i="195"/>
  <c r="S41" i="195"/>
  <c r="Q41" i="195"/>
  <c r="P41" i="195"/>
  <c r="O41" i="195"/>
  <c r="N41" i="195"/>
  <c r="M41" i="195"/>
  <c r="L41" i="195"/>
  <c r="K41" i="195"/>
  <c r="J41" i="195"/>
  <c r="I41" i="195"/>
  <c r="H41" i="195"/>
  <c r="G41" i="195"/>
  <c r="BF40" i="195"/>
  <c r="BE40" i="195"/>
  <c r="BD40" i="195"/>
  <c r="BC40" i="195"/>
  <c r="BB40" i="195"/>
  <c r="BA40" i="195"/>
  <c r="AZ40" i="195"/>
  <c r="AY40" i="195"/>
  <c r="AX40" i="195"/>
  <c r="AW40" i="195"/>
  <c r="AV40" i="195"/>
  <c r="AU40" i="195"/>
  <c r="AT40" i="195"/>
  <c r="AS40" i="195"/>
  <c r="AR40" i="195"/>
  <c r="AQ40" i="195"/>
  <c r="AP40" i="195"/>
  <c r="AO40" i="195"/>
  <c r="AN40" i="195"/>
  <c r="AL40" i="195"/>
  <c r="AK40" i="195"/>
  <c r="AJ40" i="195"/>
  <c r="AI40" i="195"/>
  <c r="AH40" i="195"/>
  <c r="AG40" i="195"/>
  <c r="AF40" i="195"/>
  <c r="AE40" i="195"/>
  <c r="AD40" i="195"/>
  <c r="AC40" i="195"/>
  <c r="AB40" i="195"/>
  <c r="Z40" i="195"/>
  <c r="Y40" i="195"/>
  <c r="X40" i="195"/>
  <c r="W40" i="195"/>
  <c r="V40" i="195"/>
  <c r="U40" i="195"/>
  <c r="T40" i="195"/>
  <c r="S40" i="195"/>
  <c r="Q40" i="195"/>
  <c r="P40" i="195"/>
  <c r="O40" i="195"/>
  <c r="N40" i="195"/>
  <c r="M40" i="195"/>
  <c r="L40" i="195"/>
  <c r="K40" i="195"/>
  <c r="J40" i="195"/>
  <c r="I40" i="195"/>
  <c r="H40" i="195"/>
  <c r="G40" i="195"/>
  <c r="BF39" i="195"/>
  <c r="BE39" i="195"/>
  <c r="BD39" i="195"/>
  <c r="BC39" i="195"/>
  <c r="BB39" i="195"/>
  <c r="BA39" i="195"/>
  <c r="AZ39" i="195"/>
  <c r="AY39" i="195"/>
  <c r="AX39" i="195"/>
  <c r="AW39" i="195"/>
  <c r="AV39" i="195"/>
  <c r="AU39" i="195"/>
  <c r="AT39" i="195"/>
  <c r="AS39" i="195"/>
  <c r="AR39" i="195"/>
  <c r="AQ39" i="195"/>
  <c r="AP39" i="195"/>
  <c r="AO39" i="195"/>
  <c r="AN39" i="195"/>
  <c r="AM39" i="195"/>
  <c r="AK39" i="195"/>
  <c r="AJ39" i="195"/>
  <c r="AI39" i="195"/>
  <c r="AH39" i="195"/>
  <c r="AG39" i="195"/>
  <c r="AF39" i="195"/>
  <c r="AE39" i="195"/>
  <c r="AD39" i="195"/>
  <c r="AC39" i="195"/>
  <c r="AB39" i="195"/>
  <c r="Z39" i="195"/>
  <c r="Y39" i="195"/>
  <c r="X39" i="195"/>
  <c r="W39" i="195"/>
  <c r="V39" i="195"/>
  <c r="U39" i="195"/>
  <c r="T39" i="195"/>
  <c r="S39" i="195"/>
  <c r="Q39" i="195"/>
  <c r="P39" i="195"/>
  <c r="O39" i="195"/>
  <c r="N39" i="195"/>
  <c r="M39" i="195"/>
  <c r="L39" i="195"/>
  <c r="K39" i="195"/>
  <c r="J39" i="195"/>
  <c r="I39" i="195"/>
  <c r="H39" i="195"/>
  <c r="G39" i="195"/>
  <c r="BF38" i="195"/>
  <c r="BE38" i="195"/>
  <c r="BD38" i="195"/>
  <c r="BC38" i="195"/>
  <c r="BB38" i="195"/>
  <c r="BA38" i="195"/>
  <c r="AZ38" i="195"/>
  <c r="AY38" i="195"/>
  <c r="AX38" i="195"/>
  <c r="AW38" i="195"/>
  <c r="AV38" i="195"/>
  <c r="AU38" i="195"/>
  <c r="AT38" i="195"/>
  <c r="AS38" i="195"/>
  <c r="AR38" i="195"/>
  <c r="AQ38" i="195"/>
  <c r="AP38" i="195"/>
  <c r="AO38" i="195"/>
  <c r="AN38" i="195"/>
  <c r="AM38" i="195"/>
  <c r="AL38" i="195"/>
  <c r="AJ38" i="195"/>
  <c r="AI38" i="195"/>
  <c r="AH38" i="195"/>
  <c r="AG38" i="195"/>
  <c r="AF38" i="195"/>
  <c r="AE38" i="195"/>
  <c r="AD38" i="195"/>
  <c r="AC38" i="195"/>
  <c r="AB38" i="195"/>
  <c r="Z38" i="195"/>
  <c r="Y38" i="195"/>
  <c r="X38" i="195"/>
  <c r="W38" i="195"/>
  <c r="V38" i="195"/>
  <c r="U38" i="195"/>
  <c r="T38" i="195"/>
  <c r="S38" i="195"/>
  <c r="Q38" i="195"/>
  <c r="P38" i="195"/>
  <c r="O38" i="195"/>
  <c r="N38" i="195"/>
  <c r="M38" i="195"/>
  <c r="L38" i="195"/>
  <c r="K38" i="195"/>
  <c r="J38" i="195"/>
  <c r="I38" i="195"/>
  <c r="H38" i="195"/>
  <c r="G38" i="195"/>
  <c r="BF37" i="195"/>
  <c r="BE37" i="195"/>
  <c r="BD37" i="195"/>
  <c r="BC37" i="195"/>
  <c r="BB37" i="195"/>
  <c r="BA37" i="195"/>
  <c r="AZ37" i="195"/>
  <c r="AY37" i="195"/>
  <c r="AX37" i="195"/>
  <c r="AW37" i="195"/>
  <c r="AV37" i="195"/>
  <c r="AU37" i="195"/>
  <c r="AT37" i="195"/>
  <c r="AS37" i="195"/>
  <c r="AR37" i="195"/>
  <c r="AQ37" i="195"/>
  <c r="AP37" i="195"/>
  <c r="AO37" i="195"/>
  <c r="AN37" i="195"/>
  <c r="AM37" i="195"/>
  <c r="AL37" i="195"/>
  <c r="AK37" i="195"/>
  <c r="AI37" i="195"/>
  <c r="AH37" i="195"/>
  <c r="AG37" i="195"/>
  <c r="AF37" i="195"/>
  <c r="AE37" i="195"/>
  <c r="AD37" i="195"/>
  <c r="AC37" i="195"/>
  <c r="AB37" i="195"/>
  <c r="Z37" i="195"/>
  <c r="Y37" i="195"/>
  <c r="X37" i="195"/>
  <c r="W37" i="195"/>
  <c r="V37" i="195"/>
  <c r="U37" i="195"/>
  <c r="T37" i="195"/>
  <c r="S37" i="195"/>
  <c r="Q37" i="195"/>
  <c r="P37" i="195"/>
  <c r="O37" i="195"/>
  <c r="N37" i="195"/>
  <c r="M37" i="195"/>
  <c r="L37" i="195"/>
  <c r="K37" i="195"/>
  <c r="J37" i="195"/>
  <c r="I37" i="195"/>
  <c r="H37" i="195"/>
  <c r="G37" i="195"/>
  <c r="BF36" i="195"/>
  <c r="BE36" i="195"/>
  <c r="BD36" i="195"/>
  <c r="BC36" i="195"/>
  <c r="BB36" i="195"/>
  <c r="BA36" i="195"/>
  <c r="AZ36" i="195"/>
  <c r="AY36" i="195"/>
  <c r="AX36" i="195"/>
  <c r="AW36" i="195"/>
  <c r="AV36" i="195"/>
  <c r="AU36" i="195"/>
  <c r="AT36" i="195"/>
  <c r="AS36" i="195"/>
  <c r="AR36" i="195"/>
  <c r="AQ36" i="195"/>
  <c r="AP36" i="195"/>
  <c r="AO36" i="195"/>
  <c r="AN36" i="195"/>
  <c r="AM36" i="195"/>
  <c r="AL36" i="195"/>
  <c r="AK36" i="195"/>
  <c r="AJ36" i="195"/>
  <c r="AH36" i="195"/>
  <c r="AG36" i="195"/>
  <c r="AF36" i="195"/>
  <c r="AE36" i="195"/>
  <c r="AD36" i="195"/>
  <c r="AC36" i="195"/>
  <c r="AB36" i="195"/>
  <c r="Z36" i="195"/>
  <c r="Y36" i="195"/>
  <c r="X36" i="195"/>
  <c r="W36" i="195"/>
  <c r="V36" i="195"/>
  <c r="U36" i="195"/>
  <c r="T36" i="195"/>
  <c r="S36" i="195"/>
  <c r="Q36" i="195"/>
  <c r="P36" i="195"/>
  <c r="O36" i="195"/>
  <c r="N36" i="195"/>
  <c r="M36" i="195"/>
  <c r="L36" i="195"/>
  <c r="K36" i="195"/>
  <c r="J36" i="195"/>
  <c r="I36" i="195"/>
  <c r="H36" i="195"/>
  <c r="G36" i="195"/>
  <c r="BF35" i="195"/>
  <c r="BE35" i="195"/>
  <c r="BD35" i="195"/>
  <c r="BC35" i="195"/>
  <c r="BB35" i="195"/>
  <c r="BA35" i="195"/>
  <c r="AZ35" i="195"/>
  <c r="AY35" i="195"/>
  <c r="AX35" i="195"/>
  <c r="AW35" i="195"/>
  <c r="AV35" i="195"/>
  <c r="AU35" i="195"/>
  <c r="AT35" i="195"/>
  <c r="AS35" i="195"/>
  <c r="AR35" i="195"/>
  <c r="AQ35" i="195"/>
  <c r="AP35" i="195"/>
  <c r="AO35" i="195"/>
  <c r="AN35" i="195"/>
  <c r="AM35" i="195"/>
  <c r="AL35" i="195"/>
  <c r="AK35" i="195"/>
  <c r="AJ35" i="195"/>
  <c r="AI35" i="195"/>
  <c r="AG35" i="195"/>
  <c r="AF35" i="195"/>
  <c r="AE35" i="195"/>
  <c r="AD35" i="195"/>
  <c r="AC35" i="195"/>
  <c r="AB35" i="195"/>
  <c r="Z35" i="195"/>
  <c r="Y35" i="195"/>
  <c r="X35" i="195"/>
  <c r="W35" i="195"/>
  <c r="V35" i="195"/>
  <c r="U35" i="195"/>
  <c r="T35" i="195"/>
  <c r="S35" i="195"/>
  <c r="Q35" i="195"/>
  <c r="P35" i="195"/>
  <c r="O35" i="195"/>
  <c r="N35" i="195"/>
  <c r="M35" i="195"/>
  <c r="L35" i="195"/>
  <c r="K35" i="195"/>
  <c r="J35" i="195"/>
  <c r="I35" i="195"/>
  <c r="H35" i="195"/>
  <c r="G35" i="195"/>
  <c r="BF34" i="195"/>
  <c r="BE34" i="195"/>
  <c r="BD34" i="195"/>
  <c r="BC34" i="195"/>
  <c r="BB34" i="195"/>
  <c r="BA34" i="195"/>
  <c r="AZ34" i="195"/>
  <c r="AY34" i="195"/>
  <c r="AX34" i="195"/>
  <c r="AW34" i="195"/>
  <c r="AV34" i="195"/>
  <c r="AU34" i="195"/>
  <c r="AT34" i="195"/>
  <c r="AS34" i="195"/>
  <c r="AR34" i="195"/>
  <c r="AQ34" i="195"/>
  <c r="AP34" i="195"/>
  <c r="AO34" i="195"/>
  <c r="AN34" i="195"/>
  <c r="AM34" i="195"/>
  <c r="AL34" i="195"/>
  <c r="AK34" i="195"/>
  <c r="AJ34" i="195"/>
  <c r="AI34" i="195"/>
  <c r="AH34" i="195"/>
  <c r="AF34" i="195"/>
  <c r="AE34" i="195"/>
  <c r="AD34" i="195"/>
  <c r="AC34" i="195"/>
  <c r="AB34" i="195"/>
  <c r="Z34" i="195"/>
  <c r="Y34" i="195"/>
  <c r="X34" i="195"/>
  <c r="W34" i="195"/>
  <c r="V34" i="195"/>
  <c r="U34" i="195"/>
  <c r="T34" i="195"/>
  <c r="S34" i="195"/>
  <c r="Q34" i="195"/>
  <c r="P34" i="195"/>
  <c r="O34" i="195"/>
  <c r="N34" i="195"/>
  <c r="M34" i="195"/>
  <c r="L34" i="195"/>
  <c r="K34" i="195"/>
  <c r="J34" i="195"/>
  <c r="I34" i="195"/>
  <c r="H34" i="195"/>
  <c r="G34" i="195"/>
  <c r="BF33" i="195"/>
  <c r="BE33" i="195"/>
  <c r="BD33" i="195"/>
  <c r="BC33" i="195"/>
  <c r="BB33" i="195"/>
  <c r="BA33" i="195"/>
  <c r="AZ33" i="195"/>
  <c r="AY33" i="195"/>
  <c r="AX33" i="195"/>
  <c r="AW33" i="195"/>
  <c r="AV33" i="195"/>
  <c r="AU33" i="195"/>
  <c r="AT33" i="195"/>
  <c r="AS33" i="195"/>
  <c r="AR33" i="195"/>
  <c r="AQ33" i="195"/>
  <c r="AP33" i="195"/>
  <c r="AO33" i="195"/>
  <c r="AN33" i="195"/>
  <c r="AM33" i="195"/>
  <c r="AL33" i="195"/>
  <c r="AK33" i="195"/>
  <c r="AJ33" i="195"/>
  <c r="AI33" i="195"/>
  <c r="AH33" i="195"/>
  <c r="AG33" i="195"/>
  <c r="AE33" i="195"/>
  <c r="AD33" i="195"/>
  <c r="AC33" i="195"/>
  <c r="AB33" i="195"/>
  <c r="Z33" i="195"/>
  <c r="Y33" i="195"/>
  <c r="X33" i="195"/>
  <c r="W33" i="195"/>
  <c r="V33" i="195"/>
  <c r="U33" i="195"/>
  <c r="T33" i="195"/>
  <c r="S33" i="195"/>
  <c r="Q33" i="195"/>
  <c r="P33" i="195"/>
  <c r="O33" i="195"/>
  <c r="N33" i="195"/>
  <c r="M33" i="195"/>
  <c r="L33" i="195"/>
  <c r="K33" i="195"/>
  <c r="J33" i="195"/>
  <c r="I33" i="195"/>
  <c r="H33" i="195"/>
  <c r="G33" i="195"/>
  <c r="BF32" i="195"/>
  <c r="BE32" i="195"/>
  <c r="BD32" i="195"/>
  <c r="BC32" i="195"/>
  <c r="BB32" i="195"/>
  <c r="BA32" i="195"/>
  <c r="AZ32" i="195"/>
  <c r="AY32" i="195"/>
  <c r="AX32" i="195"/>
  <c r="AW32" i="195"/>
  <c r="AV32" i="195"/>
  <c r="AU32" i="195"/>
  <c r="AT32" i="195"/>
  <c r="AS32" i="195"/>
  <c r="AR32" i="195"/>
  <c r="AQ32" i="195"/>
  <c r="AP32" i="195"/>
  <c r="AO32" i="195"/>
  <c r="AN32" i="195"/>
  <c r="AM32" i="195"/>
  <c r="AL32" i="195"/>
  <c r="AK32" i="195"/>
  <c r="AJ32" i="195"/>
  <c r="AI32" i="195"/>
  <c r="AH32" i="195"/>
  <c r="AG32" i="195"/>
  <c r="AF32" i="195"/>
  <c r="AD32" i="195"/>
  <c r="AC32" i="195"/>
  <c r="AB32" i="195"/>
  <c r="Z32" i="195"/>
  <c r="Y32" i="195"/>
  <c r="X32" i="195"/>
  <c r="W32" i="195"/>
  <c r="V32" i="195"/>
  <c r="U32" i="195"/>
  <c r="T32" i="195"/>
  <c r="S32" i="195"/>
  <c r="Q32" i="195"/>
  <c r="P32" i="195"/>
  <c r="O32" i="195"/>
  <c r="N32" i="195"/>
  <c r="M32" i="195"/>
  <c r="L32" i="195"/>
  <c r="K32" i="195"/>
  <c r="J32" i="195"/>
  <c r="I32" i="195"/>
  <c r="H32" i="195"/>
  <c r="G32" i="195"/>
  <c r="BF31" i="195"/>
  <c r="BE31" i="195"/>
  <c r="BD31" i="195"/>
  <c r="BC31" i="195"/>
  <c r="BB31" i="195"/>
  <c r="BA31" i="195"/>
  <c r="AZ31" i="195"/>
  <c r="AY31" i="195"/>
  <c r="AX31" i="195"/>
  <c r="AW31" i="195"/>
  <c r="AV31" i="195"/>
  <c r="AU31" i="195"/>
  <c r="AT31" i="195"/>
  <c r="AS31" i="195"/>
  <c r="AR31" i="195"/>
  <c r="AQ31" i="195"/>
  <c r="AP31" i="195"/>
  <c r="AO31" i="195"/>
  <c r="AN31" i="195"/>
  <c r="AM31" i="195"/>
  <c r="AL31" i="195"/>
  <c r="AK31" i="195"/>
  <c r="AJ31" i="195"/>
  <c r="AI31" i="195"/>
  <c r="AH31" i="195"/>
  <c r="AG31" i="195"/>
  <c r="AF31" i="195"/>
  <c r="AE31" i="195"/>
  <c r="AC31" i="195"/>
  <c r="AB31" i="195"/>
  <c r="Z31" i="195"/>
  <c r="Y31" i="195"/>
  <c r="X31" i="195"/>
  <c r="W31" i="195"/>
  <c r="V31" i="195"/>
  <c r="U31" i="195"/>
  <c r="T31" i="195"/>
  <c r="S31" i="195"/>
  <c r="Q31" i="195"/>
  <c r="P31" i="195"/>
  <c r="O31" i="195"/>
  <c r="N31" i="195"/>
  <c r="M31" i="195"/>
  <c r="L31" i="195"/>
  <c r="K31" i="195"/>
  <c r="J31" i="195"/>
  <c r="I31" i="195"/>
  <c r="H31" i="195"/>
  <c r="G31" i="195"/>
  <c r="BF30" i="195"/>
  <c r="BE30" i="195"/>
  <c r="BD30" i="195"/>
  <c r="BC30" i="195"/>
  <c r="BB30" i="195"/>
  <c r="BA30" i="195"/>
  <c r="AZ30" i="195"/>
  <c r="AY30" i="195"/>
  <c r="AX30" i="195"/>
  <c r="AW30" i="195"/>
  <c r="AV30" i="195"/>
  <c r="AU30" i="195"/>
  <c r="AT30" i="195"/>
  <c r="AS30" i="195"/>
  <c r="AR30" i="195"/>
  <c r="AQ30" i="195"/>
  <c r="AP30" i="195"/>
  <c r="AO30" i="195"/>
  <c r="AN30" i="195"/>
  <c r="AM30" i="195"/>
  <c r="AL30" i="195"/>
  <c r="AK30" i="195"/>
  <c r="AJ30" i="195"/>
  <c r="AI30" i="195"/>
  <c r="AH30" i="195"/>
  <c r="AG30" i="195"/>
  <c r="AF30" i="195"/>
  <c r="AE30" i="195"/>
  <c r="AD30" i="195"/>
  <c r="AB30" i="195"/>
  <c r="Z30" i="195"/>
  <c r="Y30" i="195"/>
  <c r="X30" i="195"/>
  <c r="W30" i="195"/>
  <c r="V30" i="195"/>
  <c r="U30" i="195"/>
  <c r="T30" i="195"/>
  <c r="S30" i="195"/>
  <c r="Q30" i="195"/>
  <c r="P30" i="195"/>
  <c r="O30" i="195"/>
  <c r="N30" i="195"/>
  <c r="M30" i="195"/>
  <c r="L30" i="195"/>
  <c r="K30" i="195"/>
  <c r="J30" i="195"/>
  <c r="I30" i="195"/>
  <c r="H30" i="195"/>
  <c r="G30" i="195"/>
  <c r="BF29" i="195"/>
  <c r="BE29" i="195"/>
  <c r="BD29" i="195"/>
  <c r="BC29" i="195"/>
  <c r="BB29" i="195"/>
  <c r="BA29" i="195"/>
  <c r="AZ29" i="195"/>
  <c r="AY29" i="195"/>
  <c r="AX29" i="195"/>
  <c r="AW29" i="195"/>
  <c r="AV29" i="195"/>
  <c r="AU29" i="195"/>
  <c r="AT29" i="195"/>
  <c r="AS29" i="195"/>
  <c r="AR29" i="195"/>
  <c r="AQ29" i="195"/>
  <c r="AP29" i="195"/>
  <c r="AO29" i="195"/>
  <c r="AN29" i="195"/>
  <c r="AM29" i="195"/>
  <c r="AL29" i="195"/>
  <c r="AK29" i="195"/>
  <c r="AJ29" i="195"/>
  <c r="AI29" i="195"/>
  <c r="AH29" i="195"/>
  <c r="AG29" i="195"/>
  <c r="AF29" i="195"/>
  <c r="AE29" i="195"/>
  <c r="AD29" i="195"/>
  <c r="AC29" i="195"/>
  <c r="Z29" i="195"/>
  <c r="Y29" i="195"/>
  <c r="X29" i="195"/>
  <c r="W29" i="195"/>
  <c r="V29" i="195"/>
  <c r="U29" i="195"/>
  <c r="T29" i="195"/>
  <c r="S29" i="195"/>
  <c r="Q29" i="195"/>
  <c r="P29" i="195"/>
  <c r="O29" i="195"/>
  <c r="N29" i="195"/>
  <c r="M29" i="195"/>
  <c r="L29" i="195"/>
  <c r="K29" i="195"/>
  <c r="J29" i="195"/>
  <c r="I29" i="195"/>
  <c r="H29" i="195"/>
  <c r="G29" i="195"/>
  <c r="BF27" i="195"/>
  <c r="BE27" i="195"/>
  <c r="BD27" i="195"/>
  <c r="BC27" i="195"/>
  <c r="BB27" i="195"/>
  <c r="BA27" i="195"/>
  <c r="AZ27" i="195"/>
  <c r="AY27" i="195"/>
  <c r="AX27" i="195"/>
  <c r="AW27" i="195"/>
  <c r="AV27" i="195"/>
  <c r="AU27" i="195"/>
  <c r="AT27" i="195"/>
  <c r="AS27" i="195"/>
  <c r="AR27" i="195"/>
  <c r="AQ27" i="195"/>
  <c r="AP27" i="195"/>
  <c r="AO27" i="195"/>
  <c r="AN27" i="195"/>
  <c r="AM27" i="195"/>
  <c r="AL27" i="195"/>
  <c r="AK27" i="195"/>
  <c r="AJ27" i="195"/>
  <c r="AI27" i="195"/>
  <c r="AH27" i="195"/>
  <c r="AG27" i="195"/>
  <c r="AF27" i="195"/>
  <c r="AE27" i="195"/>
  <c r="AD27" i="195"/>
  <c r="AC27" i="195"/>
  <c r="AB27" i="195"/>
  <c r="Y27" i="195"/>
  <c r="X27" i="195"/>
  <c r="W27" i="195"/>
  <c r="V27" i="195"/>
  <c r="U27" i="195"/>
  <c r="T27" i="195"/>
  <c r="S27" i="195"/>
  <c r="Q27" i="195"/>
  <c r="P27" i="195"/>
  <c r="O27" i="195"/>
  <c r="N27" i="195"/>
  <c r="M27" i="195"/>
  <c r="L27" i="195"/>
  <c r="K27" i="195"/>
  <c r="J27" i="195"/>
  <c r="I27" i="195"/>
  <c r="H27" i="195"/>
  <c r="G27" i="195"/>
  <c r="BF26" i="195"/>
  <c r="BE26" i="195"/>
  <c r="BD26" i="195"/>
  <c r="BC26" i="195"/>
  <c r="BB26" i="195"/>
  <c r="BA26" i="195"/>
  <c r="AZ26" i="195"/>
  <c r="AY26" i="195"/>
  <c r="AX26" i="195"/>
  <c r="AW26" i="195"/>
  <c r="AV26" i="195"/>
  <c r="AU26" i="195"/>
  <c r="AT26" i="195"/>
  <c r="AS26" i="195"/>
  <c r="AR26" i="195"/>
  <c r="AQ26" i="195"/>
  <c r="AP26" i="195"/>
  <c r="AO26" i="195"/>
  <c r="AN26" i="195"/>
  <c r="AM26" i="195"/>
  <c r="AL26" i="195"/>
  <c r="AK26" i="195"/>
  <c r="AJ26" i="195"/>
  <c r="AI26" i="195"/>
  <c r="AH26" i="195"/>
  <c r="AG26" i="195"/>
  <c r="AF26" i="195"/>
  <c r="AE26" i="195"/>
  <c r="AD26" i="195"/>
  <c r="AC26" i="195"/>
  <c r="AB26" i="195"/>
  <c r="Z26" i="195"/>
  <c r="X26" i="195"/>
  <c r="W26" i="195"/>
  <c r="V26" i="195"/>
  <c r="U26" i="195"/>
  <c r="T26" i="195"/>
  <c r="S26" i="195"/>
  <c r="Q26" i="195"/>
  <c r="P26" i="195"/>
  <c r="O26" i="195"/>
  <c r="N26" i="195"/>
  <c r="M26" i="195"/>
  <c r="L26" i="195"/>
  <c r="K26" i="195"/>
  <c r="J26" i="195"/>
  <c r="I26" i="195"/>
  <c r="H26" i="195"/>
  <c r="G26" i="195"/>
  <c r="BF25" i="195"/>
  <c r="BE25" i="195"/>
  <c r="BD25" i="195"/>
  <c r="BC25" i="195"/>
  <c r="BB25" i="195"/>
  <c r="BA25" i="195"/>
  <c r="AZ25" i="195"/>
  <c r="AY25" i="195"/>
  <c r="AX25" i="195"/>
  <c r="AW25" i="195"/>
  <c r="AV25" i="195"/>
  <c r="AU25" i="195"/>
  <c r="AT25" i="195"/>
  <c r="AS25" i="195"/>
  <c r="AR25" i="195"/>
  <c r="AQ25" i="195"/>
  <c r="AP25" i="195"/>
  <c r="AO25" i="195"/>
  <c r="AN25" i="195"/>
  <c r="AM25" i="195"/>
  <c r="AL25" i="195"/>
  <c r="AK25" i="195"/>
  <c r="AJ25" i="195"/>
  <c r="AI25" i="195"/>
  <c r="AH25" i="195"/>
  <c r="AG25" i="195"/>
  <c r="AF25" i="195"/>
  <c r="AE25" i="195"/>
  <c r="AD25" i="195"/>
  <c r="AC25" i="195"/>
  <c r="AB25" i="195"/>
  <c r="Z25" i="195"/>
  <c r="Y25" i="195"/>
  <c r="W25" i="195"/>
  <c r="V25" i="195"/>
  <c r="U25" i="195"/>
  <c r="T25" i="195"/>
  <c r="S25" i="195"/>
  <c r="Q25" i="195"/>
  <c r="P25" i="195"/>
  <c r="O25" i="195"/>
  <c r="N25" i="195"/>
  <c r="M25" i="195"/>
  <c r="L25" i="195"/>
  <c r="K25" i="195"/>
  <c r="J25" i="195"/>
  <c r="I25" i="195"/>
  <c r="H25" i="195"/>
  <c r="G25" i="195"/>
  <c r="BF24" i="195"/>
  <c r="BE24" i="195"/>
  <c r="BD24" i="195"/>
  <c r="BC24" i="195"/>
  <c r="BB24" i="195"/>
  <c r="BA24" i="195"/>
  <c r="AZ24" i="195"/>
  <c r="AY24" i="195"/>
  <c r="AX24" i="195"/>
  <c r="AW24" i="195"/>
  <c r="AV24" i="195"/>
  <c r="AU24" i="195"/>
  <c r="AT24" i="195"/>
  <c r="AS24" i="195"/>
  <c r="AR24" i="195"/>
  <c r="AQ24" i="195"/>
  <c r="AP24" i="195"/>
  <c r="AO24" i="195"/>
  <c r="AN24" i="195"/>
  <c r="AM24" i="195"/>
  <c r="AL24" i="195"/>
  <c r="AK24" i="195"/>
  <c r="AJ24" i="195"/>
  <c r="AI24" i="195"/>
  <c r="AH24" i="195"/>
  <c r="AG24" i="195"/>
  <c r="AF24" i="195"/>
  <c r="AE24" i="195"/>
  <c r="AD24" i="195"/>
  <c r="AC24" i="195"/>
  <c r="AB24" i="195"/>
  <c r="Z24" i="195"/>
  <c r="Y24" i="195"/>
  <c r="X24" i="195"/>
  <c r="V24" i="195"/>
  <c r="U24" i="195"/>
  <c r="T24" i="195"/>
  <c r="S24" i="195"/>
  <c r="Q24" i="195"/>
  <c r="P24" i="195"/>
  <c r="O24" i="195"/>
  <c r="N24" i="195"/>
  <c r="M24" i="195"/>
  <c r="L24" i="195"/>
  <c r="K24" i="195"/>
  <c r="J24" i="195"/>
  <c r="I24" i="195"/>
  <c r="H24" i="195"/>
  <c r="G24" i="195"/>
  <c r="BF23" i="195"/>
  <c r="BE23" i="195"/>
  <c r="BD23" i="195"/>
  <c r="BC23" i="195"/>
  <c r="BB23" i="195"/>
  <c r="BA23" i="195"/>
  <c r="AZ23" i="195"/>
  <c r="AY23" i="195"/>
  <c r="AX23" i="195"/>
  <c r="AW23" i="195"/>
  <c r="AV23" i="195"/>
  <c r="AU23" i="195"/>
  <c r="AT23" i="195"/>
  <c r="AS23" i="195"/>
  <c r="AR23" i="195"/>
  <c r="AQ23" i="195"/>
  <c r="AP23" i="195"/>
  <c r="AO23" i="195"/>
  <c r="AN23" i="195"/>
  <c r="AM23" i="195"/>
  <c r="AL23" i="195"/>
  <c r="AK23" i="195"/>
  <c r="AJ23" i="195"/>
  <c r="AI23" i="195"/>
  <c r="AH23" i="195"/>
  <c r="AG23" i="195"/>
  <c r="AF23" i="195"/>
  <c r="AE23" i="195"/>
  <c r="AD23" i="195"/>
  <c r="AC23" i="195"/>
  <c r="AB23" i="195"/>
  <c r="Z23" i="195"/>
  <c r="Y23" i="195"/>
  <c r="X23" i="195"/>
  <c r="W23" i="195"/>
  <c r="U23" i="195"/>
  <c r="T23" i="195"/>
  <c r="S23" i="195"/>
  <c r="Q23" i="195"/>
  <c r="P23" i="195"/>
  <c r="O23" i="195"/>
  <c r="N23" i="195"/>
  <c r="M23" i="195"/>
  <c r="L23" i="195"/>
  <c r="K23" i="195"/>
  <c r="J23" i="195"/>
  <c r="I23" i="195"/>
  <c r="H23" i="195"/>
  <c r="G23" i="195"/>
  <c r="BF22" i="195"/>
  <c r="BE22" i="195"/>
  <c r="BD22" i="195"/>
  <c r="BC22" i="195"/>
  <c r="BB22" i="195"/>
  <c r="BA22" i="195"/>
  <c r="AZ22" i="195"/>
  <c r="AY22" i="195"/>
  <c r="AX22" i="195"/>
  <c r="AW22" i="195"/>
  <c r="AV22" i="195"/>
  <c r="AU22" i="195"/>
  <c r="AT22" i="195"/>
  <c r="AS22" i="195"/>
  <c r="AR22" i="195"/>
  <c r="AQ22" i="195"/>
  <c r="AP22" i="195"/>
  <c r="AO22" i="195"/>
  <c r="AN22" i="195"/>
  <c r="AM22" i="195"/>
  <c r="AL22" i="195"/>
  <c r="AK22" i="195"/>
  <c r="AJ22" i="195"/>
  <c r="AI22" i="195"/>
  <c r="AH22" i="195"/>
  <c r="AG22" i="195"/>
  <c r="AF22" i="195"/>
  <c r="AE22" i="195"/>
  <c r="AD22" i="195"/>
  <c r="AC22" i="195"/>
  <c r="AB22" i="195"/>
  <c r="Z22" i="195"/>
  <c r="Y22" i="195"/>
  <c r="X22" i="195"/>
  <c r="W22" i="195"/>
  <c r="V22" i="195"/>
  <c r="T22" i="195"/>
  <c r="S22" i="195"/>
  <c r="Q22" i="195"/>
  <c r="P22" i="195"/>
  <c r="O22" i="195"/>
  <c r="N22" i="195"/>
  <c r="M22" i="195"/>
  <c r="L22" i="195"/>
  <c r="K22" i="195"/>
  <c r="J22" i="195"/>
  <c r="I22" i="195"/>
  <c r="H22" i="195"/>
  <c r="G22" i="195"/>
  <c r="BF21" i="195"/>
  <c r="BE21" i="195"/>
  <c r="BD21" i="195"/>
  <c r="BC21" i="195"/>
  <c r="BB21" i="195"/>
  <c r="BA21" i="195"/>
  <c r="AZ21" i="195"/>
  <c r="AY21" i="195"/>
  <c r="AX21" i="195"/>
  <c r="AW21" i="195"/>
  <c r="AV21" i="195"/>
  <c r="AU21" i="195"/>
  <c r="AT21" i="195"/>
  <c r="AS21" i="195"/>
  <c r="AR21" i="195"/>
  <c r="AQ21" i="195"/>
  <c r="AP21" i="195"/>
  <c r="AO21" i="195"/>
  <c r="AN21" i="195"/>
  <c r="AM21" i="195"/>
  <c r="AL21" i="195"/>
  <c r="AK21" i="195"/>
  <c r="AJ21" i="195"/>
  <c r="AI21" i="195"/>
  <c r="AH21" i="195"/>
  <c r="AG21" i="195"/>
  <c r="AF21" i="195"/>
  <c r="AE21" i="195"/>
  <c r="AD21" i="195"/>
  <c r="AC21" i="195"/>
  <c r="AB21" i="195"/>
  <c r="Z21" i="195"/>
  <c r="Y21" i="195"/>
  <c r="X21" i="195"/>
  <c r="W21" i="195"/>
  <c r="V21" i="195"/>
  <c r="U21" i="195"/>
  <c r="S21" i="195"/>
  <c r="Q21" i="195"/>
  <c r="P21" i="195"/>
  <c r="O21" i="195"/>
  <c r="N21" i="195"/>
  <c r="M21" i="195"/>
  <c r="L21" i="195"/>
  <c r="K21" i="195"/>
  <c r="J21" i="195"/>
  <c r="I21" i="195"/>
  <c r="H21" i="195"/>
  <c r="G21" i="195"/>
  <c r="BF20" i="195"/>
  <c r="BE20" i="195"/>
  <c r="BD20" i="195"/>
  <c r="BC20" i="195"/>
  <c r="BB20" i="195"/>
  <c r="BA20" i="195"/>
  <c r="AZ20" i="195"/>
  <c r="AY20" i="195"/>
  <c r="AX20" i="195"/>
  <c r="AW20" i="195"/>
  <c r="AV20" i="195"/>
  <c r="AU20" i="195"/>
  <c r="AT20" i="195"/>
  <c r="AS20" i="195"/>
  <c r="AR20" i="195"/>
  <c r="AQ20" i="195"/>
  <c r="AP20" i="195"/>
  <c r="AO20" i="195"/>
  <c r="AN20" i="195"/>
  <c r="AM20" i="195"/>
  <c r="AL20" i="195"/>
  <c r="AK20" i="195"/>
  <c r="AJ20" i="195"/>
  <c r="AI20" i="195"/>
  <c r="AH20" i="195"/>
  <c r="AG20" i="195"/>
  <c r="AF20" i="195"/>
  <c r="AE20" i="195"/>
  <c r="AD20" i="195"/>
  <c r="AC20" i="195"/>
  <c r="AB20" i="195"/>
  <c r="Z20" i="195"/>
  <c r="Y20" i="195"/>
  <c r="X20" i="195"/>
  <c r="W20" i="195"/>
  <c r="V20" i="195"/>
  <c r="U20" i="195"/>
  <c r="T20" i="195"/>
  <c r="Q20" i="195"/>
  <c r="P20" i="195"/>
  <c r="O20" i="195"/>
  <c r="N20" i="195"/>
  <c r="M20" i="195"/>
  <c r="L20" i="195"/>
  <c r="K20" i="195"/>
  <c r="J20" i="195"/>
  <c r="I20" i="195"/>
  <c r="H20" i="195"/>
  <c r="G20" i="195"/>
  <c r="BF18" i="195"/>
  <c r="BE18" i="195"/>
  <c r="BD18" i="195"/>
  <c r="BC18" i="195"/>
  <c r="BB18" i="195"/>
  <c r="BA18" i="195"/>
  <c r="AZ18" i="195"/>
  <c r="AY18" i="195"/>
  <c r="AX18" i="195"/>
  <c r="AW18" i="195"/>
  <c r="AV18" i="195"/>
  <c r="AU18" i="195"/>
  <c r="AT18" i="195"/>
  <c r="AS18" i="195"/>
  <c r="AR18" i="195"/>
  <c r="AQ18" i="195"/>
  <c r="AP18" i="195"/>
  <c r="AO18" i="195"/>
  <c r="AN18" i="195"/>
  <c r="AM18" i="195"/>
  <c r="AL18" i="195"/>
  <c r="AK18" i="195"/>
  <c r="AJ18" i="195"/>
  <c r="AI18" i="195"/>
  <c r="AH18" i="195"/>
  <c r="AG18" i="195"/>
  <c r="AF18" i="195"/>
  <c r="AE18" i="195"/>
  <c r="AD18" i="195"/>
  <c r="AC18" i="195"/>
  <c r="AB18" i="195"/>
  <c r="Z18" i="195"/>
  <c r="Y18" i="195"/>
  <c r="X18" i="195"/>
  <c r="W18" i="195"/>
  <c r="V18" i="195"/>
  <c r="U18" i="195"/>
  <c r="T18" i="195"/>
  <c r="S18" i="195"/>
  <c r="P18" i="195"/>
  <c r="O18" i="195"/>
  <c r="N18" i="195"/>
  <c r="M18" i="195"/>
  <c r="L18" i="195"/>
  <c r="K18" i="195"/>
  <c r="J18" i="195"/>
  <c r="I18" i="195"/>
  <c r="H18" i="195"/>
  <c r="G18" i="195"/>
  <c r="BF17" i="195"/>
  <c r="BE17" i="195"/>
  <c r="BD17" i="195"/>
  <c r="BC17" i="195"/>
  <c r="BB17" i="195"/>
  <c r="BA17" i="195"/>
  <c r="AZ17" i="195"/>
  <c r="AY17" i="195"/>
  <c r="AX17" i="195"/>
  <c r="AW17" i="195"/>
  <c r="AV17" i="195"/>
  <c r="AU17" i="195"/>
  <c r="AT17" i="195"/>
  <c r="AS17" i="195"/>
  <c r="AR17" i="195"/>
  <c r="AQ17" i="195"/>
  <c r="AP17" i="195"/>
  <c r="AO17" i="195"/>
  <c r="AN17" i="195"/>
  <c r="AM17" i="195"/>
  <c r="AL17" i="195"/>
  <c r="AK17" i="195"/>
  <c r="AJ17" i="195"/>
  <c r="AI17" i="195"/>
  <c r="AH17" i="195"/>
  <c r="AG17" i="195"/>
  <c r="AF17" i="195"/>
  <c r="AE17" i="195"/>
  <c r="AD17" i="195"/>
  <c r="AC17" i="195"/>
  <c r="AB17" i="195"/>
  <c r="Z17" i="195"/>
  <c r="Y17" i="195"/>
  <c r="X17" i="195"/>
  <c r="W17" i="195"/>
  <c r="V17" i="195"/>
  <c r="U17" i="195"/>
  <c r="T17" i="195"/>
  <c r="S17" i="195"/>
  <c r="Q17" i="195"/>
  <c r="O17" i="195"/>
  <c r="N17" i="195"/>
  <c r="M17" i="195"/>
  <c r="L17" i="195"/>
  <c r="K17" i="195"/>
  <c r="J17" i="195"/>
  <c r="I17" i="195"/>
  <c r="H17" i="195"/>
  <c r="G17" i="195"/>
  <c r="BF16" i="195"/>
  <c r="BE16" i="195"/>
  <c r="BD16" i="195"/>
  <c r="BC16" i="195"/>
  <c r="BB16" i="195"/>
  <c r="BA16" i="195"/>
  <c r="AZ16" i="195"/>
  <c r="AY16" i="195"/>
  <c r="AX16" i="195"/>
  <c r="AW16" i="195"/>
  <c r="AV16" i="195"/>
  <c r="AU16" i="195"/>
  <c r="AT16" i="195"/>
  <c r="AS16" i="195"/>
  <c r="AR16" i="195"/>
  <c r="AQ16" i="195"/>
  <c r="AP16" i="195"/>
  <c r="AO16" i="195"/>
  <c r="AN16" i="195"/>
  <c r="AM16" i="195"/>
  <c r="AL16" i="195"/>
  <c r="AK16" i="195"/>
  <c r="AJ16" i="195"/>
  <c r="AI16" i="195"/>
  <c r="AH16" i="195"/>
  <c r="AG16" i="195"/>
  <c r="AF16" i="195"/>
  <c r="AE16" i="195"/>
  <c r="AD16" i="195"/>
  <c r="AC16" i="195"/>
  <c r="AB16" i="195"/>
  <c r="Z16" i="195"/>
  <c r="Y16" i="195"/>
  <c r="X16" i="195"/>
  <c r="W16" i="195"/>
  <c r="V16" i="195"/>
  <c r="U16" i="195"/>
  <c r="T16" i="195"/>
  <c r="S16" i="195"/>
  <c r="Q16" i="195"/>
  <c r="P16" i="195"/>
  <c r="N16" i="195"/>
  <c r="M16" i="195"/>
  <c r="L16" i="195"/>
  <c r="K16" i="195"/>
  <c r="J16" i="195"/>
  <c r="I16" i="195"/>
  <c r="H16" i="195"/>
  <c r="G16" i="195"/>
  <c r="BF15" i="195"/>
  <c r="BE15" i="195"/>
  <c r="BD15" i="195"/>
  <c r="BC15" i="195"/>
  <c r="BB15" i="195"/>
  <c r="BA15" i="195"/>
  <c r="AZ15" i="195"/>
  <c r="AY15" i="195"/>
  <c r="AX15" i="195"/>
  <c r="AW15" i="195"/>
  <c r="AV15" i="195"/>
  <c r="AU15" i="195"/>
  <c r="AT15" i="195"/>
  <c r="AS15" i="195"/>
  <c r="AR15" i="195"/>
  <c r="AQ15" i="195"/>
  <c r="AP15" i="195"/>
  <c r="AO15" i="195"/>
  <c r="AN15" i="195"/>
  <c r="AM15" i="195"/>
  <c r="AL15" i="195"/>
  <c r="AK15" i="195"/>
  <c r="AJ15" i="195"/>
  <c r="AI15" i="195"/>
  <c r="AH15" i="195"/>
  <c r="AG15" i="195"/>
  <c r="AF15" i="195"/>
  <c r="AE15" i="195"/>
  <c r="AD15" i="195"/>
  <c r="AC15" i="195"/>
  <c r="AB15" i="195"/>
  <c r="Z15" i="195"/>
  <c r="Y15" i="195"/>
  <c r="X15" i="195"/>
  <c r="W15" i="195"/>
  <c r="V15" i="195"/>
  <c r="U15" i="195"/>
  <c r="T15" i="195"/>
  <c r="S15" i="195"/>
  <c r="Q15" i="195"/>
  <c r="P15" i="195"/>
  <c r="O15" i="195"/>
  <c r="M15" i="195"/>
  <c r="L15" i="195"/>
  <c r="K15" i="195"/>
  <c r="J15" i="195"/>
  <c r="I15" i="195"/>
  <c r="H15" i="195"/>
  <c r="G15" i="195"/>
  <c r="BF14" i="195"/>
  <c r="BE14" i="195"/>
  <c r="BD14" i="195"/>
  <c r="BC14" i="195"/>
  <c r="BB14" i="195"/>
  <c r="BA14" i="195"/>
  <c r="AZ14" i="195"/>
  <c r="AY14" i="195"/>
  <c r="AX14" i="195"/>
  <c r="AW14" i="195"/>
  <c r="AV14" i="195"/>
  <c r="AU14" i="195"/>
  <c r="AT14" i="195"/>
  <c r="AS14" i="195"/>
  <c r="AR14" i="195"/>
  <c r="AQ14" i="195"/>
  <c r="AP14" i="195"/>
  <c r="AO14" i="195"/>
  <c r="AN14" i="195"/>
  <c r="AM14" i="195"/>
  <c r="AL14" i="195"/>
  <c r="AK14" i="195"/>
  <c r="AJ14" i="195"/>
  <c r="AI14" i="195"/>
  <c r="AH14" i="195"/>
  <c r="AG14" i="195"/>
  <c r="AF14" i="195"/>
  <c r="AE14" i="195"/>
  <c r="AD14" i="195"/>
  <c r="AC14" i="195"/>
  <c r="AB14" i="195"/>
  <c r="Z14" i="195"/>
  <c r="Y14" i="195"/>
  <c r="X14" i="195"/>
  <c r="W14" i="195"/>
  <c r="V14" i="195"/>
  <c r="U14" i="195"/>
  <c r="T14" i="195"/>
  <c r="S14" i="195"/>
  <c r="Q14" i="195"/>
  <c r="P14" i="195"/>
  <c r="O14" i="195"/>
  <c r="N14" i="195"/>
  <c r="L14" i="195"/>
  <c r="K14" i="195"/>
  <c r="J14" i="195"/>
  <c r="I14" i="195"/>
  <c r="H14" i="195"/>
  <c r="G14" i="195"/>
  <c r="BF13" i="195"/>
  <c r="BE13" i="195"/>
  <c r="BD13" i="195"/>
  <c r="BC13" i="195"/>
  <c r="BB13" i="195"/>
  <c r="BA13" i="195"/>
  <c r="AZ13" i="195"/>
  <c r="AY13" i="195"/>
  <c r="AX13" i="195"/>
  <c r="AW13" i="195"/>
  <c r="AV13" i="195"/>
  <c r="AU13" i="195"/>
  <c r="AT13" i="195"/>
  <c r="AS13" i="195"/>
  <c r="AR13" i="195"/>
  <c r="AQ13" i="195"/>
  <c r="AP13" i="195"/>
  <c r="AO13" i="195"/>
  <c r="AN13" i="195"/>
  <c r="AM13" i="195"/>
  <c r="AL13" i="195"/>
  <c r="AK13" i="195"/>
  <c r="AJ13" i="195"/>
  <c r="AI13" i="195"/>
  <c r="AH13" i="195"/>
  <c r="AG13" i="195"/>
  <c r="AF13" i="195"/>
  <c r="AE13" i="195"/>
  <c r="AD13" i="195"/>
  <c r="AC13" i="195"/>
  <c r="AB13" i="195"/>
  <c r="Z13" i="195"/>
  <c r="Y13" i="195"/>
  <c r="X13" i="195"/>
  <c r="W13" i="195"/>
  <c r="V13" i="195"/>
  <c r="U13" i="195"/>
  <c r="T13" i="195"/>
  <c r="S13" i="195"/>
  <c r="Q13" i="195"/>
  <c r="P13" i="195"/>
  <c r="O13" i="195"/>
  <c r="N13" i="195"/>
  <c r="M13" i="195"/>
  <c r="K13" i="195"/>
  <c r="J13" i="195"/>
  <c r="I13" i="195"/>
  <c r="H13" i="195"/>
  <c r="G13" i="195"/>
  <c r="BF12" i="195"/>
  <c r="BE12" i="195"/>
  <c r="BD12" i="195"/>
  <c r="BC12" i="195"/>
  <c r="BB12" i="195"/>
  <c r="BA12" i="195"/>
  <c r="AZ12" i="195"/>
  <c r="AY12" i="195"/>
  <c r="AX12" i="195"/>
  <c r="AW12" i="195"/>
  <c r="AV12" i="195"/>
  <c r="AU12" i="195"/>
  <c r="AT12" i="195"/>
  <c r="AS12" i="195"/>
  <c r="AR12" i="195"/>
  <c r="AQ12" i="195"/>
  <c r="AP12" i="195"/>
  <c r="AO12" i="195"/>
  <c r="AN12" i="195"/>
  <c r="AM12" i="195"/>
  <c r="AL12" i="195"/>
  <c r="AK12" i="195"/>
  <c r="AJ12" i="195"/>
  <c r="AI12" i="195"/>
  <c r="AH12" i="195"/>
  <c r="AG12" i="195"/>
  <c r="AF12" i="195"/>
  <c r="AE12" i="195"/>
  <c r="AD12" i="195"/>
  <c r="AC12" i="195"/>
  <c r="AB12" i="195"/>
  <c r="Z12" i="195"/>
  <c r="Y12" i="195"/>
  <c r="X12" i="195"/>
  <c r="W12" i="195"/>
  <c r="V12" i="195"/>
  <c r="U12" i="195"/>
  <c r="T12" i="195"/>
  <c r="S12" i="195"/>
  <c r="Q12" i="195"/>
  <c r="P12" i="195"/>
  <c r="O12" i="195"/>
  <c r="N12" i="195"/>
  <c r="M12" i="195"/>
  <c r="L12" i="195"/>
  <c r="J12" i="195"/>
  <c r="I12" i="195"/>
  <c r="H12" i="195"/>
  <c r="G12" i="195"/>
  <c r="BF11" i="195"/>
  <c r="BE11" i="195"/>
  <c r="BD11" i="195"/>
  <c r="BC11" i="195"/>
  <c r="BB11" i="195"/>
  <c r="BA11" i="195"/>
  <c r="AZ11" i="195"/>
  <c r="AY11" i="195"/>
  <c r="AX11" i="195"/>
  <c r="AW11" i="195"/>
  <c r="AV11" i="195"/>
  <c r="AU11" i="195"/>
  <c r="AT11" i="195"/>
  <c r="AS11" i="195"/>
  <c r="AR11" i="195"/>
  <c r="AQ11" i="195"/>
  <c r="AP11" i="195"/>
  <c r="AO11" i="195"/>
  <c r="AN11" i="195"/>
  <c r="AM11" i="195"/>
  <c r="AL11" i="195"/>
  <c r="AK11" i="195"/>
  <c r="AJ11" i="195"/>
  <c r="AI11" i="195"/>
  <c r="AH11" i="195"/>
  <c r="AG11" i="195"/>
  <c r="AF11" i="195"/>
  <c r="AE11" i="195"/>
  <c r="AD11" i="195"/>
  <c r="AC11" i="195"/>
  <c r="AB11" i="195"/>
  <c r="Z11" i="195"/>
  <c r="Y11" i="195"/>
  <c r="X11" i="195"/>
  <c r="W11" i="195"/>
  <c r="V11" i="195"/>
  <c r="U11" i="195"/>
  <c r="T11" i="195"/>
  <c r="S11" i="195"/>
  <c r="Q11" i="195"/>
  <c r="P11" i="195"/>
  <c r="O11" i="195"/>
  <c r="N11" i="195"/>
  <c r="M11" i="195"/>
  <c r="L11" i="195"/>
  <c r="K11" i="195"/>
  <c r="I11" i="195"/>
  <c r="H11" i="195"/>
  <c r="G11" i="195"/>
  <c r="BF10" i="195"/>
  <c r="BE10" i="195"/>
  <c r="BD10" i="195"/>
  <c r="BC10" i="195"/>
  <c r="BB10" i="195"/>
  <c r="BA10" i="195"/>
  <c r="AZ10" i="195"/>
  <c r="AY10" i="195"/>
  <c r="AX10" i="195"/>
  <c r="AW10" i="195"/>
  <c r="AV10" i="195"/>
  <c r="AU10" i="195"/>
  <c r="AT10" i="195"/>
  <c r="AS10" i="195"/>
  <c r="AR10" i="195"/>
  <c r="AQ10" i="195"/>
  <c r="AP10" i="195"/>
  <c r="AO10" i="195"/>
  <c r="AN10" i="195"/>
  <c r="AM10" i="195"/>
  <c r="AL10" i="195"/>
  <c r="AK10" i="195"/>
  <c r="AJ10" i="195"/>
  <c r="AI10" i="195"/>
  <c r="AH10" i="195"/>
  <c r="AG10" i="195"/>
  <c r="AF10" i="195"/>
  <c r="AE10" i="195"/>
  <c r="AD10" i="195"/>
  <c r="AC10" i="195"/>
  <c r="AB10" i="195"/>
  <c r="Z10" i="195"/>
  <c r="Y10" i="195"/>
  <c r="X10" i="195"/>
  <c r="W10" i="195"/>
  <c r="V10" i="195"/>
  <c r="U10" i="195"/>
  <c r="T10" i="195"/>
  <c r="S10" i="195"/>
  <c r="Q10" i="195"/>
  <c r="P10" i="195"/>
  <c r="O10" i="195"/>
  <c r="N10" i="195"/>
  <c r="M10" i="195"/>
  <c r="L10" i="195"/>
  <c r="K10" i="195"/>
  <c r="J10" i="195"/>
  <c r="H10" i="195"/>
  <c r="G10" i="195"/>
  <c r="BF9" i="195"/>
  <c r="BE9" i="195"/>
  <c r="BD9" i="195"/>
  <c r="BC9" i="195"/>
  <c r="BB9" i="195"/>
  <c r="BA9" i="195"/>
  <c r="AZ9" i="195"/>
  <c r="AY9" i="195"/>
  <c r="AX9" i="195"/>
  <c r="AW9" i="195"/>
  <c r="AV9" i="195"/>
  <c r="AU9" i="195"/>
  <c r="AT9" i="195"/>
  <c r="AS9" i="195"/>
  <c r="AR9" i="195"/>
  <c r="AQ9" i="195"/>
  <c r="AP9" i="195"/>
  <c r="AO9" i="195"/>
  <c r="AN9" i="195"/>
  <c r="AM9" i="195"/>
  <c r="AL9" i="195"/>
  <c r="AK9" i="195"/>
  <c r="AJ9" i="195"/>
  <c r="AI9" i="195"/>
  <c r="AH9" i="195"/>
  <c r="AG9" i="195"/>
  <c r="AF9" i="195"/>
  <c r="AE9" i="195"/>
  <c r="AD9" i="195"/>
  <c r="AC9" i="195"/>
  <c r="AB9" i="195"/>
  <c r="Z9" i="195"/>
  <c r="Y9" i="195"/>
  <c r="X9" i="195"/>
  <c r="W9" i="195"/>
  <c r="V9" i="195"/>
  <c r="U9" i="195"/>
  <c r="T9" i="195"/>
  <c r="S9" i="195"/>
  <c r="Q9" i="195"/>
  <c r="P9" i="195"/>
  <c r="O9" i="195"/>
  <c r="N9" i="195"/>
  <c r="M9" i="195"/>
  <c r="L9" i="195"/>
  <c r="K9" i="195"/>
  <c r="J9" i="195"/>
  <c r="I9" i="195"/>
  <c r="G9" i="195"/>
  <c r="BF8" i="195"/>
  <c r="BE8" i="195"/>
  <c r="BD8" i="195"/>
  <c r="BC8" i="195"/>
  <c r="BB8" i="195"/>
  <c r="BA8" i="195"/>
  <c r="AZ8" i="195"/>
  <c r="AY8" i="195"/>
  <c r="AX8" i="195"/>
  <c r="AW8" i="195"/>
  <c r="AV8" i="195"/>
  <c r="AU8" i="195"/>
  <c r="AT8" i="195"/>
  <c r="AS8" i="195"/>
  <c r="AR8" i="195"/>
  <c r="AQ8" i="195"/>
  <c r="AP8" i="195"/>
  <c r="AO8" i="195"/>
  <c r="AN8" i="195"/>
  <c r="AM8" i="195"/>
  <c r="AL8" i="195"/>
  <c r="AK8" i="195"/>
  <c r="AJ8" i="195"/>
  <c r="AI8" i="195"/>
  <c r="AH8" i="195"/>
  <c r="AG8" i="195"/>
  <c r="AF8" i="195"/>
  <c r="AE8" i="195"/>
  <c r="AD8" i="195"/>
  <c r="AC8" i="195"/>
  <c r="AB8" i="195"/>
  <c r="Z8" i="195"/>
  <c r="Y8" i="195"/>
  <c r="X8" i="195"/>
  <c r="W8" i="195"/>
  <c r="V8" i="195"/>
  <c r="U8" i="195"/>
  <c r="T8" i="195"/>
  <c r="S8" i="195"/>
  <c r="Q8" i="195"/>
  <c r="P8" i="195"/>
  <c r="O8" i="195"/>
  <c r="N8" i="195"/>
  <c r="M8" i="195"/>
  <c r="L8" i="195"/>
  <c r="K8" i="195"/>
  <c r="J8" i="195"/>
  <c r="I8" i="195"/>
  <c r="H8" i="195"/>
  <c r="D48" i="195"/>
  <c r="BF4" i="195"/>
  <c r="BE4" i="195"/>
  <c r="BD4" i="195"/>
  <c r="BC4" i="195"/>
  <c r="BB4" i="195"/>
  <c r="BA4" i="195"/>
  <c r="AZ4" i="195"/>
  <c r="AY4" i="195"/>
  <c r="AX4" i="195"/>
  <c r="AW4" i="195"/>
  <c r="AV4" i="195"/>
  <c r="AU4" i="195"/>
  <c r="AT4" i="195"/>
  <c r="AS4" i="195"/>
  <c r="AR4" i="195"/>
  <c r="AQ4" i="195"/>
  <c r="AP4" i="195"/>
  <c r="AO4" i="195"/>
  <c r="AN4" i="195"/>
  <c r="AM4" i="195"/>
  <c r="AL4" i="195"/>
  <c r="AK4" i="195"/>
  <c r="AJ4" i="195"/>
  <c r="AI4" i="195"/>
  <c r="AH4" i="195"/>
  <c r="AG4" i="195"/>
  <c r="AF4" i="195"/>
  <c r="AE4" i="195"/>
  <c r="AD4" i="195"/>
  <c r="AC4" i="195"/>
  <c r="AB4" i="195"/>
  <c r="AA4" i="195"/>
  <c r="Z4" i="195"/>
  <c r="Y4" i="195"/>
  <c r="X4" i="195"/>
  <c r="W4" i="195"/>
  <c r="V4" i="195"/>
  <c r="U4" i="195"/>
  <c r="T4" i="195"/>
  <c r="S4" i="195"/>
  <c r="R4" i="195"/>
  <c r="Q4" i="195"/>
  <c r="P4" i="195"/>
  <c r="O4" i="195"/>
  <c r="N4" i="195"/>
  <c r="M4" i="195"/>
  <c r="L4" i="195"/>
  <c r="K4" i="195"/>
  <c r="J4" i="195"/>
  <c r="I4" i="195"/>
  <c r="H4" i="195"/>
  <c r="G4" i="195"/>
  <c r="F4" i="195"/>
  <c r="E4" i="195"/>
  <c r="BE59" i="194"/>
  <c r="BD59" i="194"/>
  <c r="BC59" i="194"/>
  <c r="BB59" i="194"/>
  <c r="BA59" i="194"/>
  <c r="AZ59" i="194"/>
  <c r="AY59" i="194"/>
  <c r="AX59" i="194"/>
  <c r="AW59" i="194"/>
  <c r="AV59" i="194"/>
  <c r="AU59" i="194"/>
  <c r="AT59" i="194"/>
  <c r="AS59" i="194"/>
  <c r="AR59" i="194"/>
  <c r="AQ59" i="194"/>
  <c r="AP59" i="194"/>
  <c r="AO59" i="194"/>
  <c r="AN59" i="194"/>
  <c r="AM59" i="194"/>
  <c r="AL59" i="194"/>
  <c r="AK59" i="194"/>
  <c r="AJ59" i="194"/>
  <c r="AI59" i="194"/>
  <c r="AH59" i="194"/>
  <c r="AG59" i="194"/>
  <c r="AF59" i="194"/>
  <c r="AE59" i="194"/>
  <c r="AD59" i="194"/>
  <c r="AC59" i="194"/>
  <c r="AB59" i="194"/>
  <c r="Z59" i="194"/>
  <c r="Y59" i="194"/>
  <c r="X59" i="194"/>
  <c r="W59" i="194"/>
  <c r="V59" i="194"/>
  <c r="U59" i="194"/>
  <c r="T59" i="194"/>
  <c r="S59" i="194"/>
  <c r="Q59" i="194"/>
  <c r="P59" i="194"/>
  <c r="O59" i="194"/>
  <c r="N59" i="194"/>
  <c r="M59" i="194"/>
  <c r="L59" i="194"/>
  <c r="K59" i="194"/>
  <c r="J59" i="194"/>
  <c r="I59" i="194"/>
  <c r="H59" i="194"/>
  <c r="G59" i="194"/>
  <c r="BF58" i="194"/>
  <c r="BD58" i="194"/>
  <c r="BC58" i="194"/>
  <c r="BB58" i="194"/>
  <c r="BA58" i="194"/>
  <c r="AZ58" i="194"/>
  <c r="AY58" i="194"/>
  <c r="AX58" i="194"/>
  <c r="AW58" i="194"/>
  <c r="AV58" i="194"/>
  <c r="AU58" i="194"/>
  <c r="AT58" i="194"/>
  <c r="AS58" i="194"/>
  <c r="AR58" i="194"/>
  <c r="AQ58" i="194"/>
  <c r="AP58" i="194"/>
  <c r="AO58" i="194"/>
  <c r="AN58" i="194"/>
  <c r="AM58" i="194"/>
  <c r="AL58" i="194"/>
  <c r="AK58" i="194"/>
  <c r="AJ58" i="194"/>
  <c r="AI58" i="194"/>
  <c r="AH58" i="194"/>
  <c r="AG58" i="194"/>
  <c r="AF58" i="194"/>
  <c r="AE58" i="194"/>
  <c r="AD58" i="194"/>
  <c r="AC58" i="194"/>
  <c r="AB58" i="194"/>
  <c r="Z58" i="194"/>
  <c r="Y58" i="194"/>
  <c r="X58" i="194"/>
  <c r="W58" i="194"/>
  <c r="V58" i="194"/>
  <c r="U58" i="194"/>
  <c r="T58" i="194"/>
  <c r="S58" i="194"/>
  <c r="Q58" i="194"/>
  <c r="P58" i="194"/>
  <c r="O58" i="194"/>
  <c r="N58" i="194"/>
  <c r="M58" i="194"/>
  <c r="L58" i="194"/>
  <c r="K58" i="194"/>
  <c r="J58" i="194"/>
  <c r="I58" i="194"/>
  <c r="H58" i="194"/>
  <c r="G58" i="194"/>
  <c r="BF57" i="194"/>
  <c r="BE57" i="194"/>
  <c r="BC57" i="194"/>
  <c r="BB57" i="194"/>
  <c r="BA57" i="194"/>
  <c r="AZ57" i="194"/>
  <c r="AY57" i="194"/>
  <c r="AX57" i="194"/>
  <c r="AW57" i="194"/>
  <c r="AV57" i="194"/>
  <c r="AU57" i="194"/>
  <c r="AT57" i="194"/>
  <c r="AS57" i="194"/>
  <c r="AR57" i="194"/>
  <c r="AQ57" i="194"/>
  <c r="AP57" i="194"/>
  <c r="AO57" i="194"/>
  <c r="AN57" i="194"/>
  <c r="AM57" i="194"/>
  <c r="AL57" i="194"/>
  <c r="AK57" i="194"/>
  <c r="AJ57" i="194"/>
  <c r="AI57" i="194"/>
  <c r="AH57" i="194"/>
  <c r="AG57" i="194"/>
  <c r="AF57" i="194"/>
  <c r="AE57" i="194"/>
  <c r="AD57" i="194"/>
  <c r="AC57" i="194"/>
  <c r="AB57" i="194"/>
  <c r="Z57" i="194"/>
  <c r="Y57" i="194"/>
  <c r="X57" i="194"/>
  <c r="W57" i="194"/>
  <c r="V57" i="194"/>
  <c r="U57" i="194"/>
  <c r="T57" i="194"/>
  <c r="S57" i="194"/>
  <c r="Q57" i="194"/>
  <c r="P57" i="194"/>
  <c r="O57" i="194"/>
  <c r="N57" i="194"/>
  <c r="M57" i="194"/>
  <c r="L57" i="194"/>
  <c r="K57" i="194"/>
  <c r="J57" i="194"/>
  <c r="I57" i="194"/>
  <c r="H57" i="194"/>
  <c r="G57" i="194"/>
  <c r="BF56" i="194"/>
  <c r="BE56" i="194"/>
  <c r="BD56" i="194"/>
  <c r="BB56" i="194"/>
  <c r="BA56" i="194"/>
  <c r="AZ56" i="194"/>
  <c r="AY56" i="194"/>
  <c r="AX56" i="194"/>
  <c r="AW56" i="194"/>
  <c r="AV56" i="194"/>
  <c r="AU56" i="194"/>
  <c r="AT56" i="194"/>
  <c r="AS56" i="194"/>
  <c r="AR56" i="194"/>
  <c r="AQ56" i="194"/>
  <c r="AP56" i="194"/>
  <c r="AO56" i="194"/>
  <c r="AN56" i="194"/>
  <c r="AM56" i="194"/>
  <c r="AL56" i="194"/>
  <c r="AK56" i="194"/>
  <c r="AJ56" i="194"/>
  <c r="AI56" i="194"/>
  <c r="AH56" i="194"/>
  <c r="AG56" i="194"/>
  <c r="AF56" i="194"/>
  <c r="AE56" i="194"/>
  <c r="AD56" i="194"/>
  <c r="AC56" i="194"/>
  <c r="AB56" i="194"/>
  <c r="Z56" i="194"/>
  <c r="Y56" i="194"/>
  <c r="X56" i="194"/>
  <c r="W56" i="194"/>
  <c r="V56" i="194"/>
  <c r="U56" i="194"/>
  <c r="T56" i="194"/>
  <c r="S56" i="194"/>
  <c r="Q56" i="194"/>
  <c r="P56" i="194"/>
  <c r="O56" i="194"/>
  <c r="N56" i="194"/>
  <c r="M56" i="194"/>
  <c r="L56" i="194"/>
  <c r="K56" i="194"/>
  <c r="J56" i="194"/>
  <c r="I56" i="194"/>
  <c r="H56" i="194"/>
  <c r="G56" i="194"/>
  <c r="BF55" i="194"/>
  <c r="BE55" i="194"/>
  <c r="BD55" i="194"/>
  <c r="BC55" i="194"/>
  <c r="BA55" i="194"/>
  <c r="AZ55" i="194"/>
  <c r="AY55" i="194"/>
  <c r="AX55" i="194"/>
  <c r="AW55" i="194"/>
  <c r="AV55" i="194"/>
  <c r="AU55" i="194"/>
  <c r="AT55" i="194"/>
  <c r="AS55" i="194"/>
  <c r="AR55" i="194"/>
  <c r="AQ55" i="194"/>
  <c r="AP55" i="194"/>
  <c r="AO55" i="194"/>
  <c r="AN55" i="194"/>
  <c r="AM55" i="194"/>
  <c r="AL55" i="194"/>
  <c r="AK55" i="194"/>
  <c r="AJ55" i="194"/>
  <c r="AI55" i="194"/>
  <c r="AH55" i="194"/>
  <c r="AG55" i="194"/>
  <c r="AF55" i="194"/>
  <c r="AE55" i="194"/>
  <c r="AD55" i="194"/>
  <c r="AC55" i="194"/>
  <c r="AB55" i="194"/>
  <c r="Z55" i="194"/>
  <c r="Y55" i="194"/>
  <c r="X55" i="194"/>
  <c r="W55" i="194"/>
  <c r="V55" i="194"/>
  <c r="U55" i="194"/>
  <c r="T55" i="194"/>
  <c r="S55" i="194"/>
  <c r="Q55" i="194"/>
  <c r="P55" i="194"/>
  <c r="O55" i="194"/>
  <c r="N55" i="194"/>
  <c r="M55" i="194"/>
  <c r="L55" i="194"/>
  <c r="K55" i="194"/>
  <c r="J55" i="194"/>
  <c r="I55" i="194"/>
  <c r="H55" i="194"/>
  <c r="G55" i="194"/>
  <c r="BF54" i="194"/>
  <c r="BE54" i="194"/>
  <c r="BD54" i="194"/>
  <c r="BC54" i="194"/>
  <c r="BB54" i="194"/>
  <c r="AZ54" i="194"/>
  <c r="AY54" i="194"/>
  <c r="AX54" i="194"/>
  <c r="AW54" i="194"/>
  <c r="AV54" i="194"/>
  <c r="AU54" i="194"/>
  <c r="AT54" i="194"/>
  <c r="AS54" i="194"/>
  <c r="AR54" i="194"/>
  <c r="AQ54" i="194"/>
  <c r="AP54" i="194"/>
  <c r="AO54" i="194"/>
  <c r="AN54" i="194"/>
  <c r="AM54" i="194"/>
  <c r="AL54" i="194"/>
  <c r="AK54" i="194"/>
  <c r="AJ54" i="194"/>
  <c r="AI54" i="194"/>
  <c r="AH54" i="194"/>
  <c r="AG54" i="194"/>
  <c r="AF54" i="194"/>
  <c r="AE54" i="194"/>
  <c r="AD54" i="194"/>
  <c r="AC54" i="194"/>
  <c r="AB54" i="194"/>
  <c r="Z54" i="194"/>
  <c r="Y54" i="194"/>
  <c r="X54" i="194"/>
  <c r="W54" i="194"/>
  <c r="V54" i="194"/>
  <c r="U54" i="194"/>
  <c r="T54" i="194"/>
  <c r="S54" i="194"/>
  <c r="Q54" i="194"/>
  <c r="P54" i="194"/>
  <c r="O54" i="194"/>
  <c r="N54" i="194"/>
  <c r="M54" i="194"/>
  <c r="L54" i="194"/>
  <c r="K54" i="194"/>
  <c r="J54" i="194"/>
  <c r="I54" i="194"/>
  <c r="H54" i="194"/>
  <c r="G54" i="194"/>
  <c r="BF53" i="194"/>
  <c r="BE53" i="194"/>
  <c r="BD53" i="194"/>
  <c r="BC53" i="194"/>
  <c r="BB53" i="194"/>
  <c r="BA53" i="194"/>
  <c r="AY53" i="194"/>
  <c r="AX53" i="194"/>
  <c r="AW53" i="194"/>
  <c r="AV53" i="194"/>
  <c r="AU53" i="194"/>
  <c r="AT53" i="194"/>
  <c r="AS53" i="194"/>
  <c r="AR53" i="194"/>
  <c r="AQ53" i="194"/>
  <c r="AP53" i="194"/>
  <c r="AO53" i="194"/>
  <c r="AN53" i="194"/>
  <c r="AM53" i="194"/>
  <c r="AL53" i="194"/>
  <c r="AK53" i="194"/>
  <c r="AJ53" i="194"/>
  <c r="AI53" i="194"/>
  <c r="AH53" i="194"/>
  <c r="AG53" i="194"/>
  <c r="AF53" i="194"/>
  <c r="AE53" i="194"/>
  <c r="AD53" i="194"/>
  <c r="AC53" i="194"/>
  <c r="AB53" i="194"/>
  <c r="Z53" i="194"/>
  <c r="Y53" i="194"/>
  <c r="X53" i="194"/>
  <c r="W53" i="194"/>
  <c r="V53" i="194"/>
  <c r="U53" i="194"/>
  <c r="T53" i="194"/>
  <c r="S53" i="194"/>
  <c r="Q53" i="194"/>
  <c r="P53" i="194"/>
  <c r="O53" i="194"/>
  <c r="N53" i="194"/>
  <c r="M53" i="194"/>
  <c r="L53" i="194"/>
  <c r="K53" i="194"/>
  <c r="J53" i="194"/>
  <c r="I53" i="194"/>
  <c r="H53" i="194"/>
  <c r="G53" i="194"/>
  <c r="BF52" i="194"/>
  <c r="BE52" i="194"/>
  <c r="BD52" i="194"/>
  <c r="BC52" i="194"/>
  <c r="BB52" i="194"/>
  <c r="BA52" i="194"/>
  <c r="AZ52" i="194"/>
  <c r="AX52" i="194"/>
  <c r="AW52" i="194"/>
  <c r="AV52" i="194"/>
  <c r="AU52" i="194"/>
  <c r="AT52" i="194"/>
  <c r="AS52" i="194"/>
  <c r="AR52" i="194"/>
  <c r="AQ52" i="194"/>
  <c r="AP52" i="194"/>
  <c r="AO52" i="194"/>
  <c r="AN52" i="194"/>
  <c r="AM52" i="194"/>
  <c r="AL52" i="194"/>
  <c r="AK52" i="194"/>
  <c r="AJ52" i="194"/>
  <c r="AI52" i="194"/>
  <c r="AH52" i="194"/>
  <c r="AG52" i="194"/>
  <c r="AF52" i="194"/>
  <c r="AE52" i="194"/>
  <c r="AD52" i="194"/>
  <c r="AC52" i="194"/>
  <c r="AB52" i="194"/>
  <c r="Z52" i="194"/>
  <c r="Y52" i="194"/>
  <c r="X52" i="194"/>
  <c r="W52" i="194"/>
  <c r="V52" i="194"/>
  <c r="U52" i="194"/>
  <c r="T52" i="194"/>
  <c r="S52" i="194"/>
  <c r="Q52" i="194"/>
  <c r="P52" i="194"/>
  <c r="O52" i="194"/>
  <c r="N52" i="194"/>
  <c r="M52" i="194"/>
  <c r="L52" i="194"/>
  <c r="K52" i="194"/>
  <c r="J52" i="194"/>
  <c r="I52" i="194"/>
  <c r="H52" i="194"/>
  <c r="G52" i="194"/>
  <c r="BF51" i="194"/>
  <c r="BE51" i="194"/>
  <c r="BD51" i="194"/>
  <c r="BC51" i="194"/>
  <c r="BB51" i="194"/>
  <c r="BA51" i="194"/>
  <c r="AZ51" i="194"/>
  <c r="AY51" i="194"/>
  <c r="AW51" i="194"/>
  <c r="AV51" i="194"/>
  <c r="AU51" i="194"/>
  <c r="AT51" i="194"/>
  <c r="AS51" i="194"/>
  <c r="AR51" i="194"/>
  <c r="AQ51" i="194"/>
  <c r="AP51" i="194"/>
  <c r="AO51" i="194"/>
  <c r="AN51" i="194"/>
  <c r="AM51" i="194"/>
  <c r="AL51" i="194"/>
  <c r="AK51" i="194"/>
  <c r="AJ51" i="194"/>
  <c r="AI51" i="194"/>
  <c r="AH51" i="194"/>
  <c r="AG51" i="194"/>
  <c r="AF51" i="194"/>
  <c r="AE51" i="194"/>
  <c r="AD51" i="194"/>
  <c r="AC51" i="194"/>
  <c r="AB51" i="194"/>
  <c r="Z51" i="194"/>
  <c r="Y51" i="194"/>
  <c r="X51" i="194"/>
  <c r="W51" i="194"/>
  <c r="V51" i="194"/>
  <c r="U51" i="194"/>
  <c r="T51" i="194"/>
  <c r="S51" i="194"/>
  <c r="Q51" i="194"/>
  <c r="P51" i="194"/>
  <c r="O51" i="194"/>
  <c r="N51" i="194"/>
  <c r="M51" i="194"/>
  <c r="L51" i="194"/>
  <c r="K51" i="194"/>
  <c r="J51" i="194"/>
  <c r="I51" i="194"/>
  <c r="H51" i="194"/>
  <c r="G51" i="194"/>
  <c r="BF50" i="194"/>
  <c r="BE50" i="194"/>
  <c r="BD50" i="194"/>
  <c r="BC50" i="194"/>
  <c r="BB50" i="194"/>
  <c r="BA50" i="194"/>
  <c r="AZ50" i="194"/>
  <c r="AY50" i="194"/>
  <c r="AX50" i="194"/>
  <c r="AV50" i="194"/>
  <c r="AU50" i="194"/>
  <c r="AT50" i="194"/>
  <c r="AS50" i="194"/>
  <c r="AR50" i="194"/>
  <c r="AQ50" i="194"/>
  <c r="AP50" i="194"/>
  <c r="AO50" i="194"/>
  <c r="AN50" i="194"/>
  <c r="AM50" i="194"/>
  <c r="AL50" i="194"/>
  <c r="AK50" i="194"/>
  <c r="AJ50" i="194"/>
  <c r="AI50" i="194"/>
  <c r="AH50" i="194"/>
  <c r="AG50" i="194"/>
  <c r="AF50" i="194"/>
  <c r="AE50" i="194"/>
  <c r="AD50" i="194"/>
  <c r="AC50" i="194"/>
  <c r="AB50" i="194"/>
  <c r="Z50" i="194"/>
  <c r="Y50" i="194"/>
  <c r="X50" i="194"/>
  <c r="W50" i="194"/>
  <c r="V50" i="194"/>
  <c r="U50" i="194"/>
  <c r="T50" i="194"/>
  <c r="S50" i="194"/>
  <c r="Q50" i="194"/>
  <c r="P50" i="194"/>
  <c r="O50" i="194"/>
  <c r="N50" i="194"/>
  <c r="M50" i="194"/>
  <c r="L50" i="194"/>
  <c r="K50" i="194"/>
  <c r="J50" i="194"/>
  <c r="I50" i="194"/>
  <c r="H50" i="194"/>
  <c r="G50" i="194"/>
  <c r="BF49" i="194"/>
  <c r="BE49" i="194"/>
  <c r="BD49" i="194"/>
  <c r="BC49" i="194"/>
  <c r="BB49" i="194"/>
  <c r="BA49" i="194"/>
  <c r="AZ49" i="194"/>
  <c r="AY49" i="194"/>
  <c r="AX49" i="194"/>
  <c r="AW49" i="194"/>
  <c r="AU49" i="194"/>
  <c r="AT49" i="194"/>
  <c r="AS49" i="194"/>
  <c r="AR49" i="194"/>
  <c r="AQ49" i="194"/>
  <c r="AP49" i="194"/>
  <c r="AO49" i="194"/>
  <c r="AN49" i="194"/>
  <c r="AM49" i="194"/>
  <c r="AL49" i="194"/>
  <c r="AK49" i="194"/>
  <c r="AJ49" i="194"/>
  <c r="AI49" i="194"/>
  <c r="AH49" i="194"/>
  <c r="AG49" i="194"/>
  <c r="AF49" i="194"/>
  <c r="AE49" i="194"/>
  <c r="AD49" i="194"/>
  <c r="AC49" i="194"/>
  <c r="AB49" i="194"/>
  <c r="Z49" i="194"/>
  <c r="Y49" i="194"/>
  <c r="X49" i="194"/>
  <c r="W49" i="194"/>
  <c r="V49" i="194"/>
  <c r="U49" i="194"/>
  <c r="T49" i="194"/>
  <c r="S49" i="194"/>
  <c r="Q49" i="194"/>
  <c r="P49" i="194"/>
  <c r="O49" i="194"/>
  <c r="N49" i="194"/>
  <c r="M49" i="194"/>
  <c r="L49" i="194"/>
  <c r="K49" i="194"/>
  <c r="J49" i="194"/>
  <c r="I49" i="194"/>
  <c r="H49" i="194"/>
  <c r="G49" i="194"/>
  <c r="BF48" i="194"/>
  <c r="BE48" i="194"/>
  <c r="BD48" i="194"/>
  <c r="BC48" i="194"/>
  <c r="BB48" i="194"/>
  <c r="BA48" i="194"/>
  <c r="AZ48" i="194"/>
  <c r="AY48" i="194"/>
  <c r="AX48" i="194"/>
  <c r="AW48" i="194"/>
  <c r="AV48" i="194"/>
  <c r="AT48" i="194"/>
  <c r="AS48" i="194"/>
  <c r="AR48" i="194"/>
  <c r="AQ48" i="194"/>
  <c r="AP48" i="194"/>
  <c r="AO48" i="194"/>
  <c r="AN48" i="194"/>
  <c r="AM48" i="194"/>
  <c r="AL48" i="194"/>
  <c r="AK48" i="194"/>
  <c r="AJ48" i="194"/>
  <c r="AI48" i="194"/>
  <c r="AH48" i="194"/>
  <c r="AG48" i="194"/>
  <c r="AF48" i="194"/>
  <c r="AE48" i="194"/>
  <c r="AD48" i="194"/>
  <c r="AC48" i="194"/>
  <c r="AB48" i="194"/>
  <c r="Z48" i="194"/>
  <c r="Y48" i="194"/>
  <c r="X48" i="194"/>
  <c r="W48" i="194"/>
  <c r="V48" i="194"/>
  <c r="U48" i="194"/>
  <c r="T48" i="194"/>
  <c r="S48" i="194"/>
  <c r="Q48" i="194"/>
  <c r="P48" i="194"/>
  <c r="O48" i="194"/>
  <c r="N48" i="194"/>
  <c r="M48" i="194"/>
  <c r="L48" i="194"/>
  <c r="K48" i="194"/>
  <c r="J48" i="194"/>
  <c r="I48" i="194"/>
  <c r="H48" i="194"/>
  <c r="G48" i="194"/>
  <c r="BF47" i="194"/>
  <c r="BE47" i="194"/>
  <c r="BD47" i="194"/>
  <c r="BC47" i="194"/>
  <c r="BB47" i="194"/>
  <c r="BA47" i="194"/>
  <c r="AZ47" i="194"/>
  <c r="AY47" i="194"/>
  <c r="AX47" i="194"/>
  <c r="AW47" i="194"/>
  <c r="AV47" i="194"/>
  <c r="AU47" i="194"/>
  <c r="AS47" i="194"/>
  <c r="AR47" i="194"/>
  <c r="AQ47" i="194"/>
  <c r="AP47" i="194"/>
  <c r="AO47" i="194"/>
  <c r="AN47" i="194"/>
  <c r="AM47" i="194"/>
  <c r="AL47" i="194"/>
  <c r="AK47" i="194"/>
  <c r="AJ47" i="194"/>
  <c r="AI47" i="194"/>
  <c r="AH47" i="194"/>
  <c r="AG47" i="194"/>
  <c r="AF47" i="194"/>
  <c r="AE47" i="194"/>
  <c r="AD47" i="194"/>
  <c r="AC47" i="194"/>
  <c r="AB47" i="194"/>
  <c r="Z47" i="194"/>
  <c r="Y47" i="194"/>
  <c r="X47" i="194"/>
  <c r="W47" i="194"/>
  <c r="V47" i="194"/>
  <c r="U47" i="194"/>
  <c r="T47" i="194"/>
  <c r="S47" i="194"/>
  <c r="Q47" i="194"/>
  <c r="P47" i="194"/>
  <c r="O47" i="194"/>
  <c r="N47" i="194"/>
  <c r="M47" i="194"/>
  <c r="L47" i="194"/>
  <c r="K47" i="194"/>
  <c r="J47" i="194"/>
  <c r="I47" i="194"/>
  <c r="H47" i="194"/>
  <c r="G47" i="194"/>
  <c r="BF46" i="194"/>
  <c r="BE46" i="194"/>
  <c r="BD46" i="194"/>
  <c r="BC46" i="194"/>
  <c r="BB46" i="194"/>
  <c r="BA46" i="194"/>
  <c r="AZ46" i="194"/>
  <c r="AY46" i="194"/>
  <c r="AX46" i="194"/>
  <c r="AW46" i="194"/>
  <c r="AV46" i="194"/>
  <c r="AU46" i="194"/>
  <c r="AT46" i="194"/>
  <c r="AR46" i="194"/>
  <c r="AQ46" i="194"/>
  <c r="AP46" i="194"/>
  <c r="AO46" i="194"/>
  <c r="AN46" i="194"/>
  <c r="AM46" i="194"/>
  <c r="AL46" i="194"/>
  <c r="AK46" i="194"/>
  <c r="AJ46" i="194"/>
  <c r="AI46" i="194"/>
  <c r="AH46" i="194"/>
  <c r="AG46" i="194"/>
  <c r="AF46" i="194"/>
  <c r="AE46" i="194"/>
  <c r="AD46" i="194"/>
  <c r="AC46" i="194"/>
  <c r="AB46" i="194"/>
  <c r="Z46" i="194"/>
  <c r="Y46" i="194"/>
  <c r="X46" i="194"/>
  <c r="W46" i="194"/>
  <c r="V46" i="194"/>
  <c r="U46" i="194"/>
  <c r="T46" i="194"/>
  <c r="S46" i="194"/>
  <c r="Q46" i="194"/>
  <c r="P46" i="194"/>
  <c r="O46" i="194"/>
  <c r="N46" i="194"/>
  <c r="M46" i="194"/>
  <c r="L46" i="194"/>
  <c r="K46" i="194"/>
  <c r="J46" i="194"/>
  <c r="I46" i="194"/>
  <c r="H46" i="194"/>
  <c r="G46" i="194"/>
  <c r="BF45" i="194"/>
  <c r="BE45" i="194"/>
  <c r="BD45" i="194"/>
  <c r="BC45" i="194"/>
  <c r="BB45" i="194"/>
  <c r="BA45" i="194"/>
  <c r="AZ45" i="194"/>
  <c r="AY45" i="194"/>
  <c r="AX45" i="194"/>
  <c r="AW45" i="194"/>
  <c r="AV45" i="194"/>
  <c r="AU45" i="194"/>
  <c r="AT45" i="194"/>
  <c r="AS45" i="194"/>
  <c r="AQ45" i="194"/>
  <c r="AP45" i="194"/>
  <c r="AO45" i="194"/>
  <c r="AN45" i="194"/>
  <c r="AM45" i="194"/>
  <c r="AL45" i="194"/>
  <c r="AK45" i="194"/>
  <c r="AJ45" i="194"/>
  <c r="AI45" i="194"/>
  <c r="AH45" i="194"/>
  <c r="AG45" i="194"/>
  <c r="AF45" i="194"/>
  <c r="AE45" i="194"/>
  <c r="AD45" i="194"/>
  <c r="AC45" i="194"/>
  <c r="AB45" i="194"/>
  <c r="Z45" i="194"/>
  <c r="Y45" i="194"/>
  <c r="X45" i="194"/>
  <c r="W45" i="194"/>
  <c r="V45" i="194"/>
  <c r="U45" i="194"/>
  <c r="T45" i="194"/>
  <c r="S45" i="194"/>
  <c r="Q45" i="194"/>
  <c r="P45" i="194"/>
  <c r="O45" i="194"/>
  <c r="N45" i="194"/>
  <c r="M45" i="194"/>
  <c r="L45" i="194"/>
  <c r="K45" i="194"/>
  <c r="J45" i="194"/>
  <c r="I45" i="194"/>
  <c r="H45" i="194"/>
  <c r="G45" i="194"/>
  <c r="BF44" i="194"/>
  <c r="BE44" i="194"/>
  <c r="BD44" i="194"/>
  <c r="BC44" i="194"/>
  <c r="BB44" i="194"/>
  <c r="BA44" i="194"/>
  <c r="AZ44" i="194"/>
  <c r="AY44" i="194"/>
  <c r="AX44" i="194"/>
  <c r="AW44" i="194"/>
  <c r="AV44" i="194"/>
  <c r="AU44" i="194"/>
  <c r="AT44" i="194"/>
  <c r="AS44" i="194"/>
  <c r="AR44" i="194"/>
  <c r="AP44" i="194"/>
  <c r="AO44" i="194"/>
  <c r="AN44" i="194"/>
  <c r="AM44" i="194"/>
  <c r="AL44" i="194"/>
  <c r="AK44" i="194"/>
  <c r="AJ44" i="194"/>
  <c r="AI44" i="194"/>
  <c r="AH44" i="194"/>
  <c r="AG44" i="194"/>
  <c r="AF44" i="194"/>
  <c r="AE44" i="194"/>
  <c r="AD44" i="194"/>
  <c r="AC44" i="194"/>
  <c r="AB44" i="194"/>
  <c r="Z44" i="194"/>
  <c r="Y44" i="194"/>
  <c r="X44" i="194"/>
  <c r="W44" i="194"/>
  <c r="V44" i="194"/>
  <c r="U44" i="194"/>
  <c r="T44" i="194"/>
  <c r="S44" i="194"/>
  <c r="Q44" i="194"/>
  <c r="P44" i="194"/>
  <c r="O44" i="194"/>
  <c r="N44" i="194"/>
  <c r="M44" i="194"/>
  <c r="L44" i="194"/>
  <c r="K44" i="194"/>
  <c r="J44" i="194"/>
  <c r="I44" i="194"/>
  <c r="H44" i="194"/>
  <c r="G44" i="194"/>
  <c r="BF43" i="194"/>
  <c r="BE43" i="194"/>
  <c r="BD43" i="194"/>
  <c r="BC43" i="194"/>
  <c r="BB43" i="194"/>
  <c r="BA43" i="194"/>
  <c r="AZ43" i="194"/>
  <c r="AY43" i="194"/>
  <c r="AX43" i="194"/>
  <c r="AW43" i="194"/>
  <c r="AV43" i="194"/>
  <c r="AU43" i="194"/>
  <c r="AT43" i="194"/>
  <c r="AS43" i="194"/>
  <c r="AR43" i="194"/>
  <c r="AQ43" i="194"/>
  <c r="AO43" i="194"/>
  <c r="AN43" i="194"/>
  <c r="AM43" i="194"/>
  <c r="AL43" i="194"/>
  <c r="AK43" i="194"/>
  <c r="AJ43" i="194"/>
  <c r="AI43" i="194"/>
  <c r="AH43" i="194"/>
  <c r="AG43" i="194"/>
  <c r="AF43" i="194"/>
  <c r="AE43" i="194"/>
  <c r="AD43" i="194"/>
  <c r="AC43" i="194"/>
  <c r="AB43" i="194"/>
  <c r="Z43" i="194"/>
  <c r="Y43" i="194"/>
  <c r="X43" i="194"/>
  <c r="W43" i="194"/>
  <c r="V43" i="194"/>
  <c r="U43" i="194"/>
  <c r="T43" i="194"/>
  <c r="S43" i="194"/>
  <c r="Q43" i="194"/>
  <c r="P43" i="194"/>
  <c r="O43" i="194"/>
  <c r="N43" i="194"/>
  <c r="M43" i="194"/>
  <c r="L43" i="194"/>
  <c r="K43" i="194"/>
  <c r="J43" i="194"/>
  <c r="I43" i="194"/>
  <c r="H43" i="194"/>
  <c r="G43" i="194"/>
  <c r="BF42" i="194"/>
  <c r="BE42" i="194"/>
  <c r="BD42" i="194"/>
  <c r="BC42" i="194"/>
  <c r="BB42" i="194"/>
  <c r="BA42" i="194"/>
  <c r="AZ42" i="194"/>
  <c r="AY42" i="194"/>
  <c r="AX42" i="194"/>
  <c r="AW42" i="194"/>
  <c r="AV42" i="194"/>
  <c r="AU42" i="194"/>
  <c r="AT42" i="194"/>
  <c r="AS42" i="194"/>
  <c r="AR42" i="194"/>
  <c r="AQ42" i="194"/>
  <c r="AP42" i="194"/>
  <c r="AN42" i="194"/>
  <c r="AM42" i="194"/>
  <c r="AL42" i="194"/>
  <c r="AK42" i="194"/>
  <c r="AJ42" i="194"/>
  <c r="AI42" i="194"/>
  <c r="AH42" i="194"/>
  <c r="AG42" i="194"/>
  <c r="AF42" i="194"/>
  <c r="AE42" i="194"/>
  <c r="AD42" i="194"/>
  <c r="AC42" i="194"/>
  <c r="AB42" i="194"/>
  <c r="Z42" i="194"/>
  <c r="Y42" i="194"/>
  <c r="X42" i="194"/>
  <c r="W42" i="194"/>
  <c r="V42" i="194"/>
  <c r="U42" i="194"/>
  <c r="T42" i="194"/>
  <c r="S42" i="194"/>
  <c r="Q42" i="194"/>
  <c r="P42" i="194"/>
  <c r="O42" i="194"/>
  <c r="N42" i="194"/>
  <c r="M42" i="194"/>
  <c r="L42" i="194"/>
  <c r="K42" i="194"/>
  <c r="J42" i="194"/>
  <c r="I42" i="194"/>
  <c r="H42" i="194"/>
  <c r="G42" i="194"/>
  <c r="BF41" i="194"/>
  <c r="BE41" i="194"/>
  <c r="BD41" i="194"/>
  <c r="BC41" i="194"/>
  <c r="BB41" i="194"/>
  <c r="BA41" i="194"/>
  <c r="AZ41" i="194"/>
  <c r="AY41" i="194"/>
  <c r="AX41" i="194"/>
  <c r="AW41" i="194"/>
  <c r="AV41" i="194"/>
  <c r="AU41" i="194"/>
  <c r="AT41" i="194"/>
  <c r="AS41" i="194"/>
  <c r="AR41" i="194"/>
  <c r="AQ41" i="194"/>
  <c r="AP41" i="194"/>
  <c r="AO41" i="194"/>
  <c r="AM41" i="194"/>
  <c r="AL41" i="194"/>
  <c r="AK41" i="194"/>
  <c r="AJ41" i="194"/>
  <c r="AI41" i="194"/>
  <c r="AH41" i="194"/>
  <c r="AG41" i="194"/>
  <c r="AF41" i="194"/>
  <c r="AE41" i="194"/>
  <c r="AD41" i="194"/>
  <c r="AC41" i="194"/>
  <c r="AB41" i="194"/>
  <c r="Z41" i="194"/>
  <c r="Y41" i="194"/>
  <c r="X41" i="194"/>
  <c r="W41" i="194"/>
  <c r="V41" i="194"/>
  <c r="U41" i="194"/>
  <c r="T41" i="194"/>
  <c r="S41" i="194"/>
  <c r="Q41" i="194"/>
  <c r="P41" i="194"/>
  <c r="O41" i="194"/>
  <c r="N41" i="194"/>
  <c r="M41" i="194"/>
  <c r="L41" i="194"/>
  <c r="K41" i="194"/>
  <c r="J41" i="194"/>
  <c r="I41" i="194"/>
  <c r="H41" i="194"/>
  <c r="G41" i="194"/>
  <c r="BF40" i="194"/>
  <c r="BE40" i="194"/>
  <c r="BD40" i="194"/>
  <c r="BC40" i="194"/>
  <c r="BB40" i="194"/>
  <c r="BA40" i="194"/>
  <c r="AZ40" i="194"/>
  <c r="AY40" i="194"/>
  <c r="AX40" i="194"/>
  <c r="AW40" i="194"/>
  <c r="AV40" i="194"/>
  <c r="AU40" i="194"/>
  <c r="AT40" i="194"/>
  <c r="AS40" i="194"/>
  <c r="AR40" i="194"/>
  <c r="AQ40" i="194"/>
  <c r="AP40" i="194"/>
  <c r="AO40" i="194"/>
  <c r="AN40" i="194"/>
  <c r="AL40" i="194"/>
  <c r="AK40" i="194"/>
  <c r="AJ40" i="194"/>
  <c r="AI40" i="194"/>
  <c r="AH40" i="194"/>
  <c r="AG40" i="194"/>
  <c r="AF40" i="194"/>
  <c r="AE40" i="194"/>
  <c r="AD40" i="194"/>
  <c r="AC40" i="194"/>
  <c r="AB40" i="194"/>
  <c r="Z40" i="194"/>
  <c r="Y40" i="194"/>
  <c r="X40" i="194"/>
  <c r="W40" i="194"/>
  <c r="V40" i="194"/>
  <c r="U40" i="194"/>
  <c r="T40" i="194"/>
  <c r="S40" i="194"/>
  <c r="Q40" i="194"/>
  <c r="P40" i="194"/>
  <c r="O40" i="194"/>
  <c r="N40" i="194"/>
  <c r="M40" i="194"/>
  <c r="L40" i="194"/>
  <c r="K40" i="194"/>
  <c r="J40" i="194"/>
  <c r="I40" i="194"/>
  <c r="H40" i="194"/>
  <c r="G40" i="194"/>
  <c r="BF39" i="194"/>
  <c r="BE39" i="194"/>
  <c r="BD39" i="194"/>
  <c r="BC39" i="194"/>
  <c r="BB39" i="194"/>
  <c r="BA39" i="194"/>
  <c r="AZ39" i="194"/>
  <c r="AY39" i="194"/>
  <c r="AX39" i="194"/>
  <c r="AW39" i="194"/>
  <c r="AV39" i="194"/>
  <c r="AU39" i="194"/>
  <c r="AT39" i="194"/>
  <c r="AS39" i="194"/>
  <c r="AR39" i="194"/>
  <c r="AQ39" i="194"/>
  <c r="AP39" i="194"/>
  <c r="AO39" i="194"/>
  <c r="AN39" i="194"/>
  <c r="AM39" i="194"/>
  <c r="AK39" i="194"/>
  <c r="AJ39" i="194"/>
  <c r="AI39" i="194"/>
  <c r="AH39" i="194"/>
  <c r="AG39" i="194"/>
  <c r="AF39" i="194"/>
  <c r="AE39" i="194"/>
  <c r="AD39" i="194"/>
  <c r="AC39" i="194"/>
  <c r="AB39" i="194"/>
  <c r="Z39" i="194"/>
  <c r="Y39" i="194"/>
  <c r="X39" i="194"/>
  <c r="W39" i="194"/>
  <c r="V39" i="194"/>
  <c r="U39" i="194"/>
  <c r="T39" i="194"/>
  <c r="S39" i="194"/>
  <c r="Q39" i="194"/>
  <c r="P39" i="194"/>
  <c r="O39" i="194"/>
  <c r="N39" i="194"/>
  <c r="M39" i="194"/>
  <c r="L39" i="194"/>
  <c r="K39" i="194"/>
  <c r="J39" i="194"/>
  <c r="I39" i="194"/>
  <c r="H39" i="194"/>
  <c r="G39" i="194"/>
  <c r="BF38" i="194"/>
  <c r="BE38" i="194"/>
  <c r="BD38" i="194"/>
  <c r="BC38" i="194"/>
  <c r="BB38" i="194"/>
  <c r="BA38" i="194"/>
  <c r="AZ38" i="194"/>
  <c r="AY38" i="194"/>
  <c r="AX38" i="194"/>
  <c r="AW38" i="194"/>
  <c r="AV38" i="194"/>
  <c r="AU38" i="194"/>
  <c r="AT38" i="194"/>
  <c r="AS38" i="194"/>
  <c r="AR38" i="194"/>
  <c r="AQ38" i="194"/>
  <c r="AP38" i="194"/>
  <c r="AO38" i="194"/>
  <c r="AN38" i="194"/>
  <c r="AM38" i="194"/>
  <c r="AL38" i="194"/>
  <c r="AJ38" i="194"/>
  <c r="AI38" i="194"/>
  <c r="AH38" i="194"/>
  <c r="AG38" i="194"/>
  <c r="AF38" i="194"/>
  <c r="AE38" i="194"/>
  <c r="AD38" i="194"/>
  <c r="AC38" i="194"/>
  <c r="AB38" i="194"/>
  <c r="Z38" i="194"/>
  <c r="Y38" i="194"/>
  <c r="X38" i="194"/>
  <c r="W38" i="194"/>
  <c r="V38" i="194"/>
  <c r="U38" i="194"/>
  <c r="T38" i="194"/>
  <c r="S38" i="194"/>
  <c r="Q38" i="194"/>
  <c r="P38" i="194"/>
  <c r="O38" i="194"/>
  <c r="N38" i="194"/>
  <c r="M38" i="194"/>
  <c r="L38" i="194"/>
  <c r="K38" i="194"/>
  <c r="J38" i="194"/>
  <c r="I38" i="194"/>
  <c r="H38" i="194"/>
  <c r="G38" i="194"/>
  <c r="BF37" i="194"/>
  <c r="BE37" i="194"/>
  <c r="BD37" i="194"/>
  <c r="BC37" i="194"/>
  <c r="BB37" i="194"/>
  <c r="BA37" i="194"/>
  <c r="AZ37" i="194"/>
  <c r="AY37" i="194"/>
  <c r="AX37" i="194"/>
  <c r="AW37" i="194"/>
  <c r="AV37" i="194"/>
  <c r="AU37" i="194"/>
  <c r="AT37" i="194"/>
  <c r="AS37" i="194"/>
  <c r="AR37" i="194"/>
  <c r="AQ37" i="194"/>
  <c r="AP37" i="194"/>
  <c r="AO37" i="194"/>
  <c r="AN37" i="194"/>
  <c r="AM37" i="194"/>
  <c r="AL37" i="194"/>
  <c r="AK37" i="194"/>
  <c r="AI37" i="194"/>
  <c r="AH37" i="194"/>
  <c r="AG37" i="194"/>
  <c r="AF37" i="194"/>
  <c r="AE37" i="194"/>
  <c r="AD37" i="194"/>
  <c r="AC37" i="194"/>
  <c r="AB37" i="194"/>
  <c r="Z37" i="194"/>
  <c r="Y37" i="194"/>
  <c r="X37" i="194"/>
  <c r="W37" i="194"/>
  <c r="V37" i="194"/>
  <c r="U37" i="194"/>
  <c r="T37" i="194"/>
  <c r="S37" i="194"/>
  <c r="Q37" i="194"/>
  <c r="P37" i="194"/>
  <c r="O37" i="194"/>
  <c r="N37" i="194"/>
  <c r="M37" i="194"/>
  <c r="L37" i="194"/>
  <c r="K37" i="194"/>
  <c r="J37" i="194"/>
  <c r="I37" i="194"/>
  <c r="H37" i="194"/>
  <c r="G37" i="194"/>
  <c r="BF36" i="194"/>
  <c r="BE36" i="194"/>
  <c r="BD36" i="194"/>
  <c r="BC36" i="194"/>
  <c r="BB36" i="194"/>
  <c r="BA36" i="194"/>
  <c r="AZ36" i="194"/>
  <c r="AY36" i="194"/>
  <c r="AX36" i="194"/>
  <c r="AW36" i="194"/>
  <c r="AV36" i="194"/>
  <c r="AU36" i="194"/>
  <c r="AT36" i="194"/>
  <c r="AS36" i="194"/>
  <c r="AR36" i="194"/>
  <c r="AQ36" i="194"/>
  <c r="AP36" i="194"/>
  <c r="AO36" i="194"/>
  <c r="AN36" i="194"/>
  <c r="AM36" i="194"/>
  <c r="AL36" i="194"/>
  <c r="AK36" i="194"/>
  <c r="AJ36" i="194"/>
  <c r="AH36" i="194"/>
  <c r="AG36" i="194"/>
  <c r="AF36" i="194"/>
  <c r="AE36" i="194"/>
  <c r="AD36" i="194"/>
  <c r="AC36" i="194"/>
  <c r="AB36" i="194"/>
  <c r="Z36" i="194"/>
  <c r="Y36" i="194"/>
  <c r="X36" i="194"/>
  <c r="W36" i="194"/>
  <c r="V36" i="194"/>
  <c r="U36" i="194"/>
  <c r="T36" i="194"/>
  <c r="S36" i="194"/>
  <c r="Q36" i="194"/>
  <c r="P36" i="194"/>
  <c r="O36" i="194"/>
  <c r="N36" i="194"/>
  <c r="M36" i="194"/>
  <c r="L36" i="194"/>
  <c r="K36" i="194"/>
  <c r="J36" i="194"/>
  <c r="I36" i="194"/>
  <c r="H36" i="194"/>
  <c r="G36" i="194"/>
  <c r="BF35" i="194"/>
  <c r="BE35" i="194"/>
  <c r="BD35" i="194"/>
  <c r="BC35" i="194"/>
  <c r="BB35" i="194"/>
  <c r="BA35" i="194"/>
  <c r="AZ35" i="194"/>
  <c r="AY35" i="194"/>
  <c r="AX35" i="194"/>
  <c r="AW35" i="194"/>
  <c r="AV35" i="194"/>
  <c r="AU35" i="194"/>
  <c r="AT35" i="194"/>
  <c r="AS35" i="194"/>
  <c r="AR35" i="194"/>
  <c r="AQ35" i="194"/>
  <c r="AP35" i="194"/>
  <c r="AO35" i="194"/>
  <c r="AN35" i="194"/>
  <c r="AM35" i="194"/>
  <c r="AL35" i="194"/>
  <c r="AK35" i="194"/>
  <c r="AJ35" i="194"/>
  <c r="AI35" i="194"/>
  <c r="AG35" i="194"/>
  <c r="AF35" i="194"/>
  <c r="AE35" i="194"/>
  <c r="AD35" i="194"/>
  <c r="AC35" i="194"/>
  <c r="AB35" i="194"/>
  <c r="Z35" i="194"/>
  <c r="Y35" i="194"/>
  <c r="X35" i="194"/>
  <c r="W35" i="194"/>
  <c r="V35" i="194"/>
  <c r="U35" i="194"/>
  <c r="T35" i="194"/>
  <c r="S35" i="194"/>
  <c r="Q35" i="194"/>
  <c r="P35" i="194"/>
  <c r="O35" i="194"/>
  <c r="N35" i="194"/>
  <c r="M35" i="194"/>
  <c r="L35" i="194"/>
  <c r="K35" i="194"/>
  <c r="J35" i="194"/>
  <c r="I35" i="194"/>
  <c r="H35" i="194"/>
  <c r="G35" i="194"/>
  <c r="BF34" i="194"/>
  <c r="BE34" i="194"/>
  <c r="BD34" i="194"/>
  <c r="BC34" i="194"/>
  <c r="BB34" i="194"/>
  <c r="BA34" i="194"/>
  <c r="AZ34" i="194"/>
  <c r="AY34" i="194"/>
  <c r="AX34" i="194"/>
  <c r="AW34" i="194"/>
  <c r="AV34" i="194"/>
  <c r="AU34" i="194"/>
  <c r="AT34" i="194"/>
  <c r="AS34" i="194"/>
  <c r="AR34" i="194"/>
  <c r="AQ34" i="194"/>
  <c r="AP34" i="194"/>
  <c r="AO34" i="194"/>
  <c r="AN34" i="194"/>
  <c r="AM34" i="194"/>
  <c r="AL34" i="194"/>
  <c r="AK34" i="194"/>
  <c r="AJ34" i="194"/>
  <c r="AI34" i="194"/>
  <c r="AH34" i="194"/>
  <c r="AF34" i="194"/>
  <c r="AE34" i="194"/>
  <c r="AD34" i="194"/>
  <c r="AC34" i="194"/>
  <c r="AB34" i="194"/>
  <c r="Z34" i="194"/>
  <c r="Y34" i="194"/>
  <c r="X34" i="194"/>
  <c r="W34" i="194"/>
  <c r="V34" i="194"/>
  <c r="U34" i="194"/>
  <c r="T34" i="194"/>
  <c r="S34" i="194"/>
  <c r="Q34" i="194"/>
  <c r="P34" i="194"/>
  <c r="O34" i="194"/>
  <c r="N34" i="194"/>
  <c r="M34" i="194"/>
  <c r="L34" i="194"/>
  <c r="K34" i="194"/>
  <c r="J34" i="194"/>
  <c r="I34" i="194"/>
  <c r="H34" i="194"/>
  <c r="G34" i="194"/>
  <c r="BF33" i="194"/>
  <c r="BE33" i="194"/>
  <c r="BD33" i="194"/>
  <c r="BC33" i="194"/>
  <c r="BB33" i="194"/>
  <c r="BA33" i="194"/>
  <c r="AZ33" i="194"/>
  <c r="AY33" i="194"/>
  <c r="AX33" i="194"/>
  <c r="AW33" i="194"/>
  <c r="AV33" i="194"/>
  <c r="AU33" i="194"/>
  <c r="AT33" i="194"/>
  <c r="AS33" i="194"/>
  <c r="AR33" i="194"/>
  <c r="AQ33" i="194"/>
  <c r="AP33" i="194"/>
  <c r="AO33" i="194"/>
  <c r="AN33" i="194"/>
  <c r="AM33" i="194"/>
  <c r="AL33" i="194"/>
  <c r="AK33" i="194"/>
  <c r="AJ33" i="194"/>
  <c r="AI33" i="194"/>
  <c r="AH33" i="194"/>
  <c r="AG33" i="194"/>
  <c r="AE33" i="194"/>
  <c r="AD33" i="194"/>
  <c r="AC33" i="194"/>
  <c r="AB33" i="194"/>
  <c r="Z33" i="194"/>
  <c r="Y33" i="194"/>
  <c r="X33" i="194"/>
  <c r="W33" i="194"/>
  <c r="V33" i="194"/>
  <c r="U33" i="194"/>
  <c r="T33" i="194"/>
  <c r="S33" i="194"/>
  <c r="Q33" i="194"/>
  <c r="P33" i="194"/>
  <c r="O33" i="194"/>
  <c r="N33" i="194"/>
  <c r="M33" i="194"/>
  <c r="L33" i="194"/>
  <c r="K33" i="194"/>
  <c r="J33" i="194"/>
  <c r="I33" i="194"/>
  <c r="H33" i="194"/>
  <c r="G33" i="194"/>
  <c r="BF32" i="194"/>
  <c r="BE32" i="194"/>
  <c r="BD32" i="194"/>
  <c r="BC32" i="194"/>
  <c r="BB32" i="194"/>
  <c r="BA32" i="194"/>
  <c r="AZ32" i="194"/>
  <c r="AY32" i="194"/>
  <c r="AX32" i="194"/>
  <c r="AW32" i="194"/>
  <c r="AV32" i="194"/>
  <c r="AU32" i="194"/>
  <c r="AT32" i="194"/>
  <c r="AS32" i="194"/>
  <c r="AR32" i="194"/>
  <c r="AQ32" i="194"/>
  <c r="AP32" i="194"/>
  <c r="AO32" i="194"/>
  <c r="AN32" i="194"/>
  <c r="AM32" i="194"/>
  <c r="AL32" i="194"/>
  <c r="AK32" i="194"/>
  <c r="AJ32" i="194"/>
  <c r="AI32" i="194"/>
  <c r="AH32" i="194"/>
  <c r="AG32" i="194"/>
  <c r="AF32" i="194"/>
  <c r="AD32" i="194"/>
  <c r="AC32" i="194"/>
  <c r="AB32" i="194"/>
  <c r="Z32" i="194"/>
  <c r="Y32" i="194"/>
  <c r="X32" i="194"/>
  <c r="W32" i="194"/>
  <c r="V32" i="194"/>
  <c r="U32" i="194"/>
  <c r="T32" i="194"/>
  <c r="S32" i="194"/>
  <c r="Q32" i="194"/>
  <c r="P32" i="194"/>
  <c r="O32" i="194"/>
  <c r="N32" i="194"/>
  <c r="M32" i="194"/>
  <c r="L32" i="194"/>
  <c r="K32" i="194"/>
  <c r="J32" i="194"/>
  <c r="I32" i="194"/>
  <c r="H32" i="194"/>
  <c r="G32" i="194"/>
  <c r="BF31" i="194"/>
  <c r="BE31" i="194"/>
  <c r="BD31" i="194"/>
  <c r="BC31" i="194"/>
  <c r="BB31" i="194"/>
  <c r="BA31" i="194"/>
  <c r="AZ31" i="194"/>
  <c r="AY31" i="194"/>
  <c r="AX31" i="194"/>
  <c r="AW31" i="194"/>
  <c r="AV31" i="194"/>
  <c r="AU31" i="194"/>
  <c r="AT31" i="194"/>
  <c r="AS31" i="194"/>
  <c r="AR31" i="194"/>
  <c r="AQ31" i="194"/>
  <c r="AP31" i="194"/>
  <c r="AO31" i="194"/>
  <c r="AN31" i="194"/>
  <c r="AM31" i="194"/>
  <c r="AL31" i="194"/>
  <c r="AK31" i="194"/>
  <c r="AJ31" i="194"/>
  <c r="AI31" i="194"/>
  <c r="AH31" i="194"/>
  <c r="AG31" i="194"/>
  <c r="AF31" i="194"/>
  <c r="AE31" i="194"/>
  <c r="AC31" i="194"/>
  <c r="AB31" i="194"/>
  <c r="Z31" i="194"/>
  <c r="Y31" i="194"/>
  <c r="X31" i="194"/>
  <c r="W31" i="194"/>
  <c r="V31" i="194"/>
  <c r="U31" i="194"/>
  <c r="T31" i="194"/>
  <c r="S31" i="194"/>
  <c r="Q31" i="194"/>
  <c r="P31" i="194"/>
  <c r="O31" i="194"/>
  <c r="N31" i="194"/>
  <c r="M31" i="194"/>
  <c r="L31" i="194"/>
  <c r="K31" i="194"/>
  <c r="J31" i="194"/>
  <c r="I31" i="194"/>
  <c r="H31" i="194"/>
  <c r="G31" i="194"/>
  <c r="BF30" i="194"/>
  <c r="BE30" i="194"/>
  <c r="BD30" i="194"/>
  <c r="BC30" i="194"/>
  <c r="BB30" i="194"/>
  <c r="BA30" i="194"/>
  <c r="AZ30" i="194"/>
  <c r="AY30" i="194"/>
  <c r="AX30" i="194"/>
  <c r="AW30" i="194"/>
  <c r="AV30" i="194"/>
  <c r="AU30" i="194"/>
  <c r="AT30" i="194"/>
  <c r="AS30" i="194"/>
  <c r="AR30" i="194"/>
  <c r="AQ30" i="194"/>
  <c r="AP30" i="194"/>
  <c r="AO30" i="194"/>
  <c r="AN30" i="194"/>
  <c r="AM30" i="194"/>
  <c r="AL30" i="194"/>
  <c r="AK30" i="194"/>
  <c r="AJ30" i="194"/>
  <c r="AI30" i="194"/>
  <c r="AH30" i="194"/>
  <c r="AG30" i="194"/>
  <c r="AF30" i="194"/>
  <c r="AE30" i="194"/>
  <c r="AD30" i="194"/>
  <c r="AB30" i="194"/>
  <c r="Z30" i="194"/>
  <c r="Y30" i="194"/>
  <c r="X30" i="194"/>
  <c r="W30" i="194"/>
  <c r="V30" i="194"/>
  <c r="U30" i="194"/>
  <c r="T30" i="194"/>
  <c r="S30" i="194"/>
  <c r="Q30" i="194"/>
  <c r="P30" i="194"/>
  <c r="O30" i="194"/>
  <c r="N30" i="194"/>
  <c r="M30" i="194"/>
  <c r="L30" i="194"/>
  <c r="K30" i="194"/>
  <c r="J30" i="194"/>
  <c r="I30" i="194"/>
  <c r="H30" i="194"/>
  <c r="G30" i="194"/>
  <c r="BF29" i="194"/>
  <c r="BE29" i="194"/>
  <c r="BD29" i="194"/>
  <c r="BC29" i="194"/>
  <c r="BB29" i="194"/>
  <c r="BA29" i="194"/>
  <c r="AZ29" i="194"/>
  <c r="AY29" i="194"/>
  <c r="AX29" i="194"/>
  <c r="AW29" i="194"/>
  <c r="AV29" i="194"/>
  <c r="AU29" i="194"/>
  <c r="AT29" i="194"/>
  <c r="AS29" i="194"/>
  <c r="AR29" i="194"/>
  <c r="AQ29" i="194"/>
  <c r="AP29" i="194"/>
  <c r="AO29" i="194"/>
  <c r="AN29" i="194"/>
  <c r="AM29" i="194"/>
  <c r="AL29" i="194"/>
  <c r="AK29" i="194"/>
  <c r="AJ29" i="194"/>
  <c r="AI29" i="194"/>
  <c r="AH29" i="194"/>
  <c r="AG29" i="194"/>
  <c r="AF29" i="194"/>
  <c r="AE29" i="194"/>
  <c r="AD29" i="194"/>
  <c r="AC29" i="194"/>
  <c r="Z29" i="194"/>
  <c r="Y29" i="194"/>
  <c r="X29" i="194"/>
  <c r="W29" i="194"/>
  <c r="V29" i="194"/>
  <c r="U29" i="194"/>
  <c r="T29" i="194"/>
  <c r="S29" i="194"/>
  <c r="Q29" i="194"/>
  <c r="P29" i="194"/>
  <c r="O29" i="194"/>
  <c r="N29" i="194"/>
  <c r="M29" i="194"/>
  <c r="L29" i="194"/>
  <c r="K29" i="194"/>
  <c r="J29" i="194"/>
  <c r="I29" i="194"/>
  <c r="H29" i="194"/>
  <c r="G29" i="194"/>
  <c r="BF27" i="194"/>
  <c r="BE27" i="194"/>
  <c r="BD27" i="194"/>
  <c r="BC27" i="194"/>
  <c r="BB27" i="194"/>
  <c r="BA27" i="194"/>
  <c r="AZ27" i="194"/>
  <c r="AY27" i="194"/>
  <c r="AX27" i="194"/>
  <c r="AW27" i="194"/>
  <c r="AV27" i="194"/>
  <c r="AU27" i="194"/>
  <c r="AT27" i="194"/>
  <c r="AS27" i="194"/>
  <c r="AR27" i="194"/>
  <c r="AQ27" i="194"/>
  <c r="AP27" i="194"/>
  <c r="AO27" i="194"/>
  <c r="AN27" i="194"/>
  <c r="AM27" i="194"/>
  <c r="AL27" i="194"/>
  <c r="AK27" i="194"/>
  <c r="AJ27" i="194"/>
  <c r="AI27" i="194"/>
  <c r="AH27" i="194"/>
  <c r="AG27" i="194"/>
  <c r="AF27" i="194"/>
  <c r="AE27" i="194"/>
  <c r="AD27" i="194"/>
  <c r="AC27" i="194"/>
  <c r="AB27" i="194"/>
  <c r="Y27" i="194"/>
  <c r="X27" i="194"/>
  <c r="W27" i="194"/>
  <c r="V27" i="194"/>
  <c r="U27" i="194"/>
  <c r="T27" i="194"/>
  <c r="S27" i="194"/>
  <c r="Q27" i="194"/>
  <c r="P27" i="194"/>
  <c r="O27" i="194"/>
  <c r="N27" i="194"/>
  <c r="M27" i="194"/>
  <c r="L27" i="194"/>
  <c r="K27" i="194"/>
  <c r="J27" i="194"/>
  <c r="I27" i="194"/>
  <c r="H27" i="194"/>
  <c r="G27" i="194"/>
  <c r="BF26" i="194"/>
  <c r="BE26" i="194"/>
  <c r="BD26" i="194"/>
  <c r="BC26" i="194"/>
  <c r="BB26" i="194"/>
  <c r="BA26" i="194"/>
  <c r="AZ26" i="194"/>
  <c r="AY26" i="194"/>
  <c r="AX26" i="194"/>
  <c r="AW26" i="194"/>
  <c r="AV26" i="194"/>
  <c r="AU26" i="194"/>
  <c r="AT26" i="194"/>
  <c r="AS26" i="194"/>
  <c r="AR26" i="194"/>
  <c r="AQ26" i="194"/>
  <c r="AP26" i="194"/>
  <c r="AO26" i="194"/>
  <c r="AN26" i="194"/>
  <c r="AM26" i="194"/>
  <c r="AL26" i="194"/>
  <c r="AK26" i="194"/>
  <c r="AJ26" i="194"/>
  <c r="AI26" i="194"/>
  <c r="AH26" i="194"/>
  <c r="AG26" i="194"/>
  <c r="AF26" i="194"/>
  <c r="AE26" i="194"/>
  <c r="AD26" i="194"/>
  <c r="AC26" i="194"/>
  <c r="AB26" i="194"/>
  <c r="Z26" i="194"/>
  <c r="X26" i="194"/>
  <c r="W26" i="194"/>
  <c r="V26" i="194"/>
  <c r="U26" i="194"/>
  <c r="T26" i="194"/>
  <c r="S26" i="194"/>
  <c r="Q26" i="194"/>
  <c r="P26" i="194"/>
  <c r="O26" i="194"/>
  <c r="N26" i="194"/>
  <c r="M26" i="194"/>
  <c r="L26" i="194"/>
  <c r="K26" i="194"/>
  <c r="J26" i="194"/>
  <c r="I26" i="194"/>
  <c r="H26" i="194"/>
  <c r="G26" i="194"/>
  <c r="BF25" i="194"/>
  <c r="BE25" i="194"/>
  <c r="BD25" i="194"/>
  <c r="BC25" i="194"/>
  <c r="BB25" i="194"/>
  <c r="BA25" i="194"/>
  <c r="AZ25" i="194"/>
  <c r="AY25" i="194"/>
  <c r="AX25" i="194"/>
  <c r="AW25" i="194"/>
  <c r="AV25" i="194"/>
  <c r="AU25" i="194"/>
  <c r="AT25" i="194"/>
  <c r="AS25" i="194"/>
  <c r="AR25" i="194"/>
  <c r="AQ25" i="194"/>
  <c r="AP25" i="194"/>
  <c r="AO25" i="194"/>
  <c r="AN25" i="194"/>
  <c r="AM25" i="194"/>
  <c r="AL25" i="194"/>
  <c r="AK25" i="194"/>
  <c r="AJ25" i="194"/>
  <c r="AI25" i="194"/>
  <c r="AH25" i="194"/>
  <c r="AG25" i="194"/>
  <c r="AF25" i="194"/>
  <c r="AE25" i="194"/>
  <c r="AD25" i="194"/>
  <c r="AC25" i="194"/>
  <c r="AB25" i="194"/>
  <c r="Z25" i="194"/>
  <c r="Y25" i="194"/>
  <c r="W25" i="194"/>
  <c r="V25" i="194"/>
  <c r="U25" i="194"/>
  <c r="T25" i="194"/>
  <c r="S25" i="194"/>
  <c r="Q25" i="194"/>
  <c r="P25" i="194"/>
  <c r="O25" i="194"/>
  <c r="N25" i="194"/>
  <c r="M25" i="194"/>
  <c r="L25" i="194"/>
  <c r="K25" i="194"/>
  <c r="J25" i="194"/>
  <c r="I25" i="194"/>
  <c r="H25" i="194"/>
  <c r="G25" i="194"/>
  <c r="BF24" i="194"/>
  <c r="BE24" i="194"/>
  <c r="BD24" i="194"/>
  <c r="BC24" i="194"/>
  <c r="BB24" i="194"/>
  <c r="BA24" i="194"/>
  <c r="AZ24" i="194"/>
  <c r="AY24" i="194"/>
  <c r="AX24" i="194"/>
  <c r="AW24" i="194"/>
  <c r="AV24" i="194"/>
  <c r="AU24" i="194"/>
  <c r="AT24" i="194"/>
  <c r="AS24" i="194"/>
  <c r="AR24" i="194"/>
  <c r="AQ24" i="194"/>
  <c r="AP24" i="194"/>
  <c r="AO24" i="194"/>
  <c r="AN24" i="194"/>
  <c r="AM24" i="194"/>
  <c r="AL24" i="194"/>
  <c r="AK24" i="194"/>
  <c r="AJ24" i="194"/>
  <c r="AI24" i="194"/>
  <c r="AH24" i="194"/>
  <c r="AG24" i="194"/>
  <c r="AF24" i="194"/>
  <c r="AE24" i="194"/>
  <c r="AD24" i="194"/>
  <c r="AC24" i="194"/>
  <c r="AB24" i="194"/>
  <c r="Z24" i="194"/>
  <c r="Y24" i="194"/>
  <c r="X24" i="194"/>
  <c r="V24" i="194"/>
  <c r="U24" i="194"/>
  <c r="T24" i="194"/>
  <c r="S24" i="194"/>
  <c r="Q24" i="194"/>
  <c r="P24" i="194"/>
  <c r="O24" i="194"/>
  <c r="N24" i="194"/>
  <c r="M24" i="194"/>
  <c r="L24" i="194"/>
  <c r="K24" i="194"/>
  <c r="J24" i="194"/>
  <c r="I24" i="194"/>
  <c r="H24" i="194"/>
  <c r="G24" i="194"/>
  <c r="BF23" i="194"/>
  <c r="BE23" i="194"/>
  <c r="BD23" i="194"/>
  <c r="BC23" i="194"/>
  <c r="BB23" i="194"/>
  <c r="BA23" i="194"/>
  <c r="AZ23" i="194"/>
  <c r="AY23" i="194"/>
  <c r="AX23" i="194"/>
  <c r="AW23" i="194"/>
  <c r="AV23" i="194"/>
  <c r="AU23" i="194"/>
  <c r="AT23" i="194"/>
  <c r="AS23" i="194"/>
  <c r="AR23" i="194"/>
  <c r="AQ23" i="194"/>
  <c r="AP23" i="194"/>
  <c r="AO23" i="194"/>
  <c r="AN23" i="194"/>
  <c r="AM23" i="194"/>
  <c r="AL23" i="194"/>
  <c r="AK23" i="194"/>
  <c r="AJ23" i="194"/>
  <c r="AI23" i="194"/>
  <c r="AH23" i="194"/>
  <c r="AG23" i="194"/>
  <c r="AF23" i="194"/>
  <c r="AE23" i="194"/>
  <c r="AD23" i="194"/>
  <c r="AC23" i="194"/>
  <c r="AB23" i="194"/>
  <c r="Z23" i="194"/>
  <c r="Y23" i="194"/>
  <c r="X23" i="194"/>
  <c r="W23" i="194"/>
  <c r="U23" i="194"/>
  <c r="T23" i="194"/>
  <c r="S23" i="194"/>
  <c r="Q23" i="194"/>
  <c r="P23" i="194"/>
  <c r="O23" i="194"/>
  <c r="N23" i="194"/>
  <c r="M23" i="194"/>
  <c r="L23" i="194"/>
  <c r="K23" i="194"/>
  <c r="J23" i="194"/>
  <c r="I23" i="194"/>
  <c r="H23" i="194"/>
  <c r="G23" i="194"/>
  <c r="BF22" i="194"/>
  <c r="BE22" i="194"/>
  <c r="BD22" i="194"/>
  <c r="BC22" i="194"/>
  <c r="BB22" i="194"/>
  <c r="BA22" i="194"/>
  <c r="AZ22" i="194"/>
  <c r="AY22" i="194"/>
  <c r="AX22" i="194"/>
  <c r="AW22" i="194"/>
  <c r="AV22" i="194"/>
  <c r="AU22" i="194"/>
  <c r="AT22" i="194"/>
  <c r="AS22" i="194"/>
  <c r="AR22" i="194"/>
  <c r="AQ22" i="194"/>
  <c r="AP22" i="194"/>
  <c r="AO22" i="194"/>
  <c r="AN22" i="194"/>
  <c r="AM22" i="194"/>
  <c r="AL22" i="194"/>
  <c r="AK22" i="194"/>
  <c r="AJ22" i="194"/>
  <c r="AI22" i="194"/>
  <c r="AH22" i="194"/>
  <c r="AG22" i="194"/>
  <c r="AF22" i="194"/>
  <c r="AE22" i="194"/>
  <c r="AD22" i="194"/>
  <c r="AC22" i="194"/>
  <c r="AB22" i="194"/>
  <c r="Z22" i="194"/>
  <c r="Y22" i="194"/>
  <c r="X22" i="194"/>
  <c r="W22" i="194"/>
  <c r="V22" i="194"/>
  <c r="T22" i="194"/>
  <c r="S22" i="194"/>
  <c r="Q22" i="194"/>
  <c r="P22" i="194"/>
  <c r="O22" i="194"/>
  <c r="N22" i="194"/>
  <c r="M22" i="194"/>
  <c r="L22" i="194"/>
  <c r="K22" i="194"/>
  <c r="J22" i="194"/>
  <c r="I22" i="194"/>
  <c r="H22" i="194"/>
  <c r="G22" i="194"/>
  <c r="BF21" i="194"/>
  <c r="BE21" i="194"/>
  <c r="BD21" i="194"/>
  <c r="BC21" i="194"/>
  <c r="BB21" i="194"/>
  <c r="BA21" i="194"/>
  <c r="AZ21" i="194"/>
  <c r="AY21" i="194"/>
  <c r="AX21" i="194"/>
  <c r="AW21" i="194"/>
  <c r="AV21" i="194"/>
  <c r="AU21" i="194"/>
  <c r="AT21" i="194"/>
  <c r="AS21" i="194"/>
  <c r="AR21" i="194"/>
  <c r="AQ21" i="194"/>
  <c r="AP21" i="194"/>
  <c r="AO21" i="194"/>
  <c r="AN21" i="194"/>
  <c r="AM21" i="194"/>
  <c r="AL21" i="194"/>
  <c r="AK21" i="194"/>
  <c r="AJ21" i="194"/>
  <c r="AI21" i="194"/>
  <c r="AH21" i="194"/>
  <c r="AG21" i="194"/>
  <c r="AF21" i="194"/>
  <c r="AE21" i="194"/>
  <c r="AD21" i="194"/>
  <c r="AC21" i="194"/>
  <c r="AB21" i="194"/>
  <c r="Z21" i="194"/>
  <c r="Y21" i="194"/>
  <c r="X21" i="194"/>
  <c r="W21" i="194"/>
  <c r="V21" i="194"/>
  <c r="U21" i="194"/>
  <c r="S21" i="194"/>
  <c r="Q21" i="194"/>
  <c r="P21" i="194"/>
  <c r="O21" i="194"/>
  <c r="N21" i="194"/>
  <c r="M21" i="194"/>
  <c r="L21" i="194"/>
  <c r="K21" i="194"/>
  <c r="J21" i="194"/>
  <c r="I21" i="194"/>
  <c r="H21" i="194"/>
  <c r="G21" i="194"/>
  <c r="BF20" i="194"/>
  <c r="BE20" i="194"/>
  <c r="BD20" i="194"/>
  <c r="BC20" i="194"/>
  <c r="BB20" i="194"/>
  <c r="BA20" i="194"/>
  <c r="AZ20" i="194"/>
  <c r="AY20" i="194"/>
  <c r="AX20" i="194"/>
  <c r="AW20" i="194"/>
  <c r="AV20" i="194"/>
  <c r="AU20" i="194"/>
  <c r="AT20" i="194"/>
  <c r="AS20" i="194"/>
  <c r="AR20" i="194"/>
  <c r="AQ20" i="194"/>
  <c r="AP20" i="194"/>
  <c r="AO20" i="194"/>
  <c r="AN20" i="194"/>
  <c r="AM20" i="194"/>
  <c r="AL20" i="194"/>
  <c r="AK20" i="194"/>
  <c r="AJ20" i="194"/>
  <c r="AI20" i="194"/>
  <c r="AH20" i="194"/>
  <c r="AG20" i="194"/>
  <c r="AF20" i="194"/>
  <c r="AE20" i="194"/>
  <c r="AD20" i="194"/>
  <c r="AC20" i="194"/>
  <c r="AB20" i="194"/>
  <c r="Z20" i="194"/>
  <c r="Y20" i="194"/>
  <c r="X20" i="194"/>
  <c r="W20" i="194"/>
  <c r="V20" i="194"/>
  <c r="U20" i="194"/>
  <c r="T20" i="194"/>
  <c r="Q20" i="194"/>
  <c r="P20" i="194"/>
  <c r="O20" i="194"/>
  <c r="N20" i="194"/>
  <c r="M20" i="194"/>
  <c r="L20" i="194"/>
  <c r="K20" i="194"/>
  <c r="J20" i="194"/>
  <c r="I20" i="194"/>
  <c r="H20" i="194"/>
  <c r="G20" i="194"/>
  <c r="BF18" i="194"/>
  <c r="BE18" i="194"/>
  <c r="BD18" i="194"/>
  <c r="BC18" i="194"/>
  <c r="BB18" i="194"/>
  <c r="BA18" i="194"/>
  <c r="AZ18" i="194"/>
  <c r="AY18" i="194"/>
  <c r="AX18" i="194"/>
  <c r="AW18" i="194"/>
  <c r="AV18" i="194"/>
  <c r="AU18" i="194"/>
  <c r="AT18" i="194"/>
  <c r="AS18" i="194"/>
  <c r="AR18" i="194"/>
  <c r="AQ18" i="194"/>
  <c r="AP18" i="194"/>
  <c r="AO18" i="194"/>
  <c r="AN18" i="194"/>
  <c r="AM18" i="194"/>
  <c r="AL18" i="194"/>
  <c r="AK18" i="194"/>
  <c r="AJ18" i="194"/>
  <c r="AI18" i="194"/>
  <c r="AH18" i="194"/>
  <c r="AG18" i="194"/>
  <c r="AF18" i="194"/>
  <c r="AE18" i="194"/>
  <c r="AD18" i="194"/>
  <c r="AC18" i="194"/>
  <c r="AB18" i="194"/>
  <c r="Z18" i="194"/>
  <c r="Y18" i="194"/>
  <c r="X18" i="194"/>
  <c r="W18" i="194"/>
  <c r="V18" i="194"/>
  <c r="U18" i="194"/>
  <c r="T18" i="194"/>
  <c r="S18" i="194"/>
  <c r="P18" i="194"/>
  <c r="O18" i="194"/>
  <c r="N18" i="194"/>
  <c r="M18" i="194"/>
  <c r="L18" i="194"/>
  <c r="K18" i="194"/>
  <c r="J18" i="194"/>
  <c r="I18" i="194"/>
  <c r="H18" i="194"/>
  <c r="G18" i="194"/>
  <c r="BF17" i="194"/>
  <c r="BE17" i="194"/>
  <c r="BD17" i="194"/>
  <c r="BC17" i="194"/>
  <c r="BB17" i="194"/>
  <c r="BA17" i="194"/>
  <c r="AZ17" i="194"/>
  <c r="AY17" i="194"/>
  <c r="AX17" i="194"/>
  <c r="AW17" i="194"/>
  <c r="AV17" i="194"/>
  <c r="AU17" i="194"/>
  <c r="AT17" i="194"/>
  <c r="AS17" i="194"/>
  <c r="AR17" i="194"/>
  <c r="AQ17" i="194"/>
  <c r="AP17" i="194"/>
  <c r="AO17" i="194"/>
  <c r="AN17" i="194"/>
  <c r="AM17" i="194"/>
  <c r="AL17" i="194"/>
  <c r="AK17" i="194"/>
  <c r="AJ17" i="194"/>
  <c r="AI17" i="194"/>
  <c r="AH17" i="194"/>
  <c r="AG17" i="194"/>
  <c r="AF17" i="194"/>
  <c r="AE17" i="194"/>
  <c r="AD17" i="194"/>
  <c r="AC17" i="194"/>
  <c r="AB17" i="194"/>
  <c r="Z17" i="194"/>
  <c r="Y17" i="194"/>
  <c r="X17" i="194"/>
  <c r="W17" i="194"/>
  <c r="V17" i="194"/>
  <c r="U17" i="194"/>
  <c r="T17" i="194"/>
  <c r="S17" i="194"/>
  <c r="Q17" i="194"/>
  <c r="O17" i="194"/>
  <c r="N17" i="194"/>
  <c r="M17" i="194"/>
  <c r="L17" i="194"/>
  <c r="K17" i="194"/>
  <c r="J17" i="194"/>
  <c r="I17" i="194"/>
  <c r="H17" i="194"/>
  <c r="G17" i="194"/>
  <c r="BF16" i="194"/>
  <c r="BE16" i="194"/>
  <c r="BD16" i="194"/>
  <c r="BC16" i="194"/>
  <c r="BB16" i="194"/>
  <c r="BA16" i="194"/>
  <c r="AZ16" i="194"/>
  <c r="AY16" i="194"/>
  <c r="AX16" i="194"/>
  <c r="AW16" i="194"/>
  <c r="AV16" i="194"/>
  <c r="AU16" i="194"/>
  <c r="AT16" i="194"/>
  <c r="AS16" i="194"/>
  <c r="AR16" i="194"/>
  <c r="AQ16" i="194"/>
  <c r="AP16" i="194"/>
  <c r="AO16" i="194"/>
  <c r="AN16" i="194"/>
  <c r="AM16" i="194"/>
  <c r="AL16" i="194"/>
  <c r="AK16" i="194"/>
  <c r="AJ16" i="194"/>
  <c r="AI16" i="194"/>
  <c r="AH16" i="194"/>
  <c r="AG16" i="194"/>
  <c r="AF16" i="194"/>
  <c r="AE16" i="194"/>
  <c r="AD16" i="194"/>
  <c r="AC16" i="194"/>
  <c r="AB16" i="194"/>
  <c r="Z16" i="194"/>
  <c r="Y16" i="194"/>
  <c r="X16" i="194"/>
  <c r="W16" i="194"/>
  <c r="V16" i="194"/>
  <c r="U16" i="194"/>
  <c r="T16" i="194"/>
  <c r="S16" i="194"/>
  <c r="Q16" i="194"/>
  <c r="P16" i="194"/>
  <c r="N16" i="194"/>
  <c r="M16" i="194"/>
  <c r="L16" i="194"/>
  <c r="K16" i="194"/>
  <c r="J16" i="194"/>
  <c r="I16" i="194"/>
  <c r="H16" i="194"/>
  <c r="G16" i="194"/>
  <c r="BF15" i="194"/>
  <c r="BE15" i="194"/>
  <c r="BD15" i="194"/>
  <c r="BC15" i="194"/>
  <c r="BB15" i="194"/>
  <c r="BA15" i="194"/>
  <c r="AZ15" i="194"/>
  <c r="AY15" i="194"/>
  <c r="AX15" i="194"/>
  <c r="AW15" i="194"/>
  <c r="AV15" i="194"/>
  <c r="AU15" i="194"/>
  <c r="AT15" i="194"/>
  <c r="AS15" i="194"/>
  <c r="AR15" i="194"/>
  <c r="AQ15" i="194"/>
  <c r="AP15" i="194"/>
  <c r="AO15" i="194"/>
  <c r="AN15" i="194"/>
  <c r="AM15" i="194"/>
  <c r="AL15" i="194"/>
  <c r="AK15" i="194"/>
  <c r="AJ15" i="194"/>
  <c r="AI15" i="194"/>
  <c r="AH15" i="194"/>
  <c r="AG15" i="194"/>
  <c r="AF15" i="194"/>
  <c r="AE15" i="194"/>
  <c r="AD15" i="194"/>
  <c r="AC15" i="194"/>
  <c r="AB15" i="194"/>
  <c r="Z15" i="194"/>
  <c r="Y15" i="194"/>
  <c r="X15" i="194"/>
  <c r="W15" i="194"/>
  <c r="V15" i="194"/>
  <c r="U15" i="194"/>
  <c r="T15" i="194"/>
  <c r="S15" i="194"/>
  <c r="Q15" i="194"/>
  <c r="P15" i="194"/>
  <c r="O15" i="194"/>
  <c r="M15" i="194"/>
  <c r="L15" i="194"/>
  <c r="K15" i="194"/>
  <c r="J15" i="194"/>
  <c r="I15" i="194"/>
  <c r="H15" i="194"/>
  <c r="G15" i="194"/>
  <c r="BF14" i="194"/>
  <c r="BE14" i="194"/>
  <c r="BD14" i="194"/>
  <c r="BC14" i="194"/>
  <c r="BB14" i="194"/>
  <c r="BA14" i="194"/>
  <c r="AZ14" i="194"/>
  <c r="AY14" i="194"/>
  <c r="AX14" i="194"/>
  <c r="AW14" i="194"/>
  <c r="AV14" i="194"/>
  <c r="AU14" i="194"/>
  <c r="AT14" i="194"/>
  <c r="AS14" i="194"/>
  <c r="AR14" i="194"/>
  <c r="AQ14" i="194"/>
  <c r="AP14" i="194"/>
  <c r="AO14" i="194"/>
  <c r="AN14" i="194"/>
  <c r="AM14" i="194"/>
  <c r="AL14" i="194"/>
  <c r="AK14" i="194"/>
  <c r="AJ14" i="194"/>
  <c r="AI14" i="194"/>
  <c r="AH14" i="194"/>
  <c r="AG14" i="194"/>
  <c r="AF14" i="194"/>
  <c r="AE14" i="194"/>
  <c r="AD14" i="194"/>
  <c r="AC14" i="194"/>
  <c r="AB14" i="194"/>
  <c r="Z14" i="194"/>
  <c r="Y14" i="194"/>
  <c r="X14" i="194"/>
  <c r="W14" i="194"/>
  <c r="V14" i="194"/>
  <c r="U14" i="194"/>
  <c r="T14" i="194"/>
  <c r="S14" i="194"/>
  <c r="Q14" i="194"/>
  <c r="P14" i="194"/>
  <c r="O14" i="194"/>
  <c r="N14" i="194"/>
  <c r="L14" i="194"/>
  <c r="K14" i="194"/>
  <c r="J14" i="194"/>
  <c r="I14" i="194"/>
  <c r="H14" i="194"/>
  <c r="G14" i="194"/>
  <c r="BF13" i="194"/>
  <c r="BE13" i="194"/>
  <c r="BD13" i="194"/>
  <c r="BC13" i="194"/>
  <c r="BB13" i="194"/>
  <c r="BA13" i="194"/>
  <c r="AZ13" i="194"/>
  <c r="AY13" i="194"/>
  <c r="AX13" i="194"/>
  <c r="AW13" i="194"/>
  <c r="AV13" i="194"/>
  <c r="AU13" i="194"/>
  <c r="AT13" i="194"/>
  <c r="AS13" i="194"/>
  <c r="AR13" i="194"/>
  <c r="AQ13" i="194"/>
  <c r="AP13" i="194"/>
  <c r="AO13" i="194"/>
  <c r="AN13" i="194"/>
  <c r="AM13" i="194"/>
  <c r="AL13" i="194"/>
  <c r="AK13" i="194"/>
  <c r="AJ13" i="194"/>
  <c r="AI13" i="194"/>
  <c r="AH13" i="194"/>
  <c r="AG13" i="194"/>
  <c r="AF13" i="194"/>
  <c r="AE13" i="194"/>
  <c r="AD13" i="194"/>
  <c r="AC13" i="194"/>
  <c r="AB13" i="194"/>
  <c r="Z13" i="194"/>
  <c r="Y13" i="194"/>
  <c r="X13" i="194"/>
  <c r="W13" i="194"/>
  <c r="V13" i="194"/>
  <c r="U13" i="194"/>
  <c r="T13" i="194"/>
  <c r="S13" i="194"/>
  <c r="Q13" i="194"/>
  <c r="P13" i="194"/>
  <c r="O13" i="194"/>
  <c r="N13" i="194"/>
  <c r="M13" i="194"/>
  <c r="K13" i="194"/>
  <c r="J13" i="194"/>
  <c r="I13" i="194"/>
  <c r="H13" i="194"/>
  <c r="G13" i="194"/>
  <c r="BF12" i="194"/>
  <c r="BE12" i="194"/>
  <c r="BD12" i="194"/>
  <c r="BC12" i="194"/>
  <c r="BB12" i="194"/>
  <c r="BA12" i="194"/>
  <c r="AZ12" i="194"/>
  <c r="AY12" i="194"/>
  <c r="AX12" i="194"/>
  <c r="AW12" i="194"/>
  <c r="AV12" i="194"/>
  <c r="AU12" i="194"/>
  <c r="AT12" i="194"/>
  <c r="AS12" i="194"/>
  <c r="AR12" i="194"/>
  <c r="AQ12" i="194"/>
  <c r="AP12" i="194"/>
  <c r="AO12" i="194"/>
  <c r="AN12" i="194"/>
  <c r="AM12" i="194"/>
  <c r="AL12" i="194"/>
  <c r="AK12" i="194"/>
  <c r="AJ12" i="194"/>
  <c r="AI12" i="194"/>
  <c r="AH12" i="194"/>
  <c r="AG12" i="194"/>
  <c r="AF12" i="194"/>
  <c r="AE12" i="194"/>
  <c r="AD12" i="194"/>
  <c r="AC12" i="194"/>
  <c r="AB12" i="194"/>
  <c r="Z12" i="194"/>
  <c r="Y12" i="194"/>
  <c r="X12" i="194"/>
  <c r="W12" i="194"/>
  <c r="V12" i="194"/>
  <c r="U12" i="194"/>
  <c r="T12" i="194"/>
  <c r="S12" i="194"/>
  <c r="Q12" i="194"/>
  <c r="P12" i="194"/>
  <c r="O12" i="194"/>
  <c r="N12" i="194"/>
  <c r="M12" i="194"/>
  <c r="L12" i="194"/>
  <c r="J12" i="194"/>
  <c r="I12" i="194"/>
  <c r="H12" i="194"/>
  <c r="G12" i="194"/>
  <c r="BF11" i="194"/>
  <c r="BE11" i="194"/>
  <c r="BD11" i="194"/>
  <c r="BC11" i="194"/>
  <c r="BB11" i="194"/>
  <c r="BA11" i="194"/>
  <c r="AZ11" i="194"/>
  <c r="AY11" i="194"/>
  <c r="AX11" i="194"/>
  <c r="AW11" i="194"/>
  <c r="AV11" i="194"/>
  <c r="AU11" i="194"/>
  <c r="AT11" i="194"/>
  <c r="AS11" i="194"/>
  <c r="AR11" i="194"/>
  <c r="AQ11" i="194"/>
  <c r="AP11" i="194"/>
  <c r="AO11" i="194"/>
  <c r="AN11" i="194"/>
  <c r="AM11" i="194"/>
  <c r="AL11" i="194"/>
  <c r="AK11" i="194"/>
  <c r="AI11" i="194"/>
  <c r="AH11" i="194"/>
  <c r="AG11" i="194"/>
  <c r="AF11" i="194"/>
  <c r="AE11" i="194"/>
  <c r="AD11" i="194"/>
  <c r="AC11" i="194"/>
  <c r="AB11" i="194"/>
  <c r="Z11" i="194"/>
  <c r="Y11" i="194"/>
  <c r="X11" i="194"/>
  <c r="W11" i="194"/>
  <c r="V11" i="194"/>
  <c r="U11" i="194"/>
  <c r="T11" i="194"/>
  <c r="S11" i="194"/>
  <c r="Q11" i="194"/>
  <c r="P11" i="194"/>
  <c r="O11" i="194"/>
  <c r="N11" i="194"/>
  <c r="M11" i="194"/>
  <c r="L11" i="194"/>
  <c r="K11" i="194"/>
  <c r="I11" i="194"/>
  <c r="H11" i="194"/>
  <c r="G11" i="194"/>
  <c r="BF10" i="194"/>
  <c r="BE10" i="194"/>
  <c r="BD10" i="194"/>
  <c r="BC10" i="194"/>
  <c r="BB10" i="194"/>
  <c r="BA10" i="194"/>
  <c r="AZ10" i="194"/>
  <c r="AY10" i="194"/>
  <c r="AX10" i="194"/>
  <c r="AW10" i="194"/>
  <c r="AV10" i="194"/>
  <c r="AU10" i="194"/>
  <c r="AT10" i="194"/>
  <c r="AS10" i="194"/>
  <c r="AR10" i="194"/>
  <c r="AQ10" i="194"/>
  <c r="AP10" i="194"/>
  <c r="AO10" i="194"/>
  <c r="AN10" i="194"/>
  <c r="AM10" i="194"/>
  <c r="AL10" i="194"/>
  <c r="AK10" i="194"/>
  <c r="AJ10" i="194"/>
  <c r="AI10" i="194"/>
  <c r="AH10" i="194"/>
  <c r="AG10" i="194"/>
  <c r="AF10" i="194"/>
  <c r="AE10" i="194"/>
  <c r="AD10" i="194"/>
  <c r="AC10" i="194"/>
  <c r="AB10" i="194"/>
  <c r="Z10" i="194"/>
  <c r="Y10" i="194"/>
  <c r="X10" i="194"/>
  <c r="W10" i="194"/>
  <c r="V10" i="194"/>
  <c r="U10" i="194"/>
  <c r="T10" i="194"/>
  <c r="S10" i="194"/>
  <c r="Q10" i="194"/>
  <c r="P10" i="194"/>
  <c r="O10" i="194"/>
  <c r="N10" i="194"/>
  <c r="M10" i="194"/>
  <c r="L10" i="194"/>
  <c r="K10" i="194"/>
  <c r="J10" i="194"/>
  <c r="H10" i="194"/>
  <c r="G10" i="194"/>
  <c r="BF9" i="194"/>
  <c r="BE9" i="194"/>
  <c r="BD9" i="194"/>
  <c r="BC9" i="194"/>
  <c r="BB9" i="194"/>
  <c r="BA9" i="194"/>
  <c r="AZ9" i="194"/>
  <c r="AY9" i="194"/>
  <c r="AX9" i="194"/>
  <c r="AW9" i="194"/>
  <c r="AV9" i="194"/>
  <c r="AU9" i="194"/>
  <c r="AT9" i="194"/>
  <c r="AS9" i="194"/>
  <c r="AR9" i="194"/>
  <c r="AQ9" i="194"/>
  <c r="AP9" i="194"/>
  <c r="AO9" i="194"/>
  <c r="AN9" i="194"/>
  <c r="AM9" i="194"/>
  <c r="AL9" i="194"/>
  <c r="AK9" i="194"/>
  <c r="AJ9" i="194"/>
  <c r="AI9" i="194"/>
  <c r="AH9" i="194"/>
  <c r="AG9" i="194"/>
  <c r="AF9" i="194"/>
  <c r="AE9" i="194"/>
  <c r="AD9" i="194"/>
  <c r="AC9" i="194"/>
  <c r="AB9" i="194"/>
  <c r="Z9" i="194"/>
  <c r="Y9" i="194"/>
  <c r="X9" i="194"/>
  <c r="W9" i="194"/>
  <c r="V9" i="194"/>
  <c r="U9" i="194"/>
  <c r="T9" i="194"/>
  <c r="S9" i="194"/>
  <c r="Q9" i="194"/>
  <c r="P9" i="194"/>
  <c r="O9" i="194"/>
  <c r="N9" i="194"/>
  <c r="M9" i="194"/>
  <c r="L9" i="194"/>
  <c r="K9" i="194"/>
  <c r="J9" i="194"/>
  <c r="I9" i="194"/>
  <c r="G9" i="194"/>
  <c r="BF8" i="194"/>
  <c r="BE8" i="194"/>
  <c r="BD8" i="194"/>
  <c r="BC8" i="194"/>
  <c r="BB8" i="194"/>
  <c r="BA8" i="194"/>
  <c r="AZ8" i="194"/>
  <c r="AY8" i="194"/>
  <c r="AX8" i="194"/>
  <c r="AW8" i="194"/>
  <c r="AV8" i="194"/>
  <c r="AU8" i="194"/>
  <c r="AT8" i="194"/>
  <c r="AS8" i="194"/>
  <c r="AR8" i="194"/>
  <c r="AQ8" i="194"/>
  <c r="AP8" i="194"/>
  <c r="AO8" i="194"/>
  <c r="AN8" i="194"/>
  <c r="AM8" i="194"/>
  <c r="AL8" i="194"/>
  <c r="AK8" i="194"/>
  <c r="AJ8" i="194"/>
  <c r="AI8" i="194"/>
  <c r="AH8" i="194"/>
  <c r="AG8" i="194"/>
  <c r="AF8" i="194"/>
  <c r="AE8" i="194"/>
  <c r="AD8" i="194"/>
  <c r="AC8" i="194"/>
  <c r="AB8" i="194"/>
  <c r="Z8" i="194"/>
  <c r="Y8" i="194"/>
  <c r="X8" i="194"/>
  <c r="W8" i="194"/>
  <c r="V8" i="194"/>
  <c r="U8" i="194"/>
  <c r="T8" i="194"/>
  <c r="S8" i="194"/>
  <c r="Q8" i="194"/>
  <c r="P8" i="194"/>
  <c r="O8" i="194"/>
  <c r="N8" i="194"/>
  <c r="M8" i="194"/>
  <c r="L8" i="194"/>
  <c r="K8" i="194"/>
  <c r="J8" i="194"/>
  <c r="I8" i="194"/>
  <c r="H8" i="194"/>
  <c r="D14" i="194"/>
  <c r="D15" i="194"/>
  <c r="D18" i="194"/>
  <c r="D35" i="194"/>
  <c r="D36" i="194"/>
  <c r="D37" i="194"/>
  <c r="D49" i="194"/>
  <c r="BF4" i="194"/>
  <c r="BE4" i="194"/>
  <c r="BD4" i="194"/>
  <c r="BC4" i="194"/>
  <c r="BB4" i="194"/>
  <c r="BA4" i="194"/>
  <c r="AZ4" i="194"/>
  <c r="AY4" i="194"/>
  <c r="AX4" i="194"/>
  <c r="AW4" i="194"/>
  <c r="AV4" i="194"/>
  <c r="AU4" i="194"/>
  <c r="AT4" i="194"/>
  <c r="AS4" i="194"/>
  <c r="AR4" i="194"/>
  <c r="AQ4" i="194"/>
  <c r="AP4" i="194"/>
  <c r="AO4" i="194"/>
  <c r="AN4" i="194"/>
  <c r="AM4" i="194"/>
  <c r="AL4" i="194"/>
  <c r="AK4" i="194"/>
  <c r="AJ4" i="194"/>
  <c r="AI4" i="194"/>
  <c r="AH4" i="194"/>
  <c r="AG4" i="194"/>
  <c r="AF4" i="194"/>
  <c r="AE4" i="194"/>
  <c r="AD4" i="194"/>
  <c r="AC4" i="194"/>
  <c r="AB4" i="194"/>
  <c r="AA4" i="194"/>
  <c r="Z4" i="194"/>
  <c r="Y4" i="194"/>
  <c r="X4" i="194"/>
  <c r="W4" i="194"/>
  <c r="V4" i="194"/>
  <c r="U4" i="194"/>
  <c r="T4" i="194"/>
  <c r="S4" i="194"/>
  <c r="R4" i="194"/>
  <c r="Q4" i="194"/>
  <c r="P4" i="194"/>
  <c r="O4" i="194"/>
  <c r="N4" i="194"/>
  <c r="M4" i="194"/>
  <c r="L4" i="194"/>
  <c r="K4" i="194"/>
  <c r="J4" i="194"/>
  <c r="I4" i="194"/>
  <c r="H4" i="194"/>
  <c r="G4" i="194"/>
  <c r="F4" i="194"/>
  <c r="E4" i="194"/>
  <c r="BE59" i="193"/>
  <c r="BD59" i="193"/>
  <c r="BC59" i="193"/>
  <c r="BB59" i="193"/>
  <c r="BA59" i="193"/>
  <c r="AZ59" i="193"/>
  <c r="AY59" i="193"/>
  <c r="AX59" i="193"/>
  <c r="AW59" i="193"/>
  <c r="AV59" i="193"/>
  <c r="AU59" i="193"/>
  <c r="AT59" i="193"/>
  <c r="AS59" i="193"/>
  <c r="AR59" i="193"/>
  <c r="AQ59" i="193"/>
  <c r="AP59" i="193"/>
  <c r="AO59" i="193"/>
  <c r="AN59" i="193"/>
  <c r="AM59" i="193"/>
  <c r="AL59" i="193"/>
  <c r="AK59" i="193"/>
  <c r="AJ59" i="193"/>
  <c r="AI59" i="193"/>
  <c r="AH59" i="193"/>
  <c r="AG59" i="193"/>
  <c r="AF59" i="193"/>
  <c r="AE59" i="193"/>
  <c r="AD59" i="193"/>
  <c r="AC59" i="193"/>
  <c r="AB59" i="193"/>
  <c r="Z59" i="193"/>
  <c r="Y59" i="193"/>
  <c r="X59" i="193"/>
  <c r="W59" i="193"/>
  <c r="V59" i="193"/>
  <c r="U59" i="193"/>
  <c r="T59" i="193"/>
  <c r="S59" i="193"/>
  <c r="Q59" i="193"/>
  <c r="P59" i="193"/>
  <c r="O59" i="193"/>
  <c r="N59" i="193"/>
  <c r="M59" i="193"/>
  <c r="L59" i="193"/>
  <c r="K59" i="193"/>
  <c r="J59" i="193"/>
  <c r="I59" i="193"/>
  <c r="H59" i="193"/>
  <c r="G59" i="193"/>
  <c r="BF58" i="193"/>
  <c r="BD58" i="193"/>
  <c r="BC58" i="193"/>
  <c r="BB58" i="193"/>
  <c r="BA58" i="193"/>
  <c r="AZ58" i="193"/>
  <c r="AY58" i="193"/>
  <c r="AX58" i="193"/>
  <c r="AW58" i="193"/>
  <c r="AV58" i="193"/>
  <c r="AU58" i="193"/>
  <c r="AT58" i="193"/>
  <c r="AS58" i="193"/>
  <c r="AR58" i="193"/>
  <c r="AQ58" i="193"/>
  <c r="AP58" i="193"/>
  <c r="AO58" i="193"/>
  <c r="AN58" i="193"/>
  <c r="AM58" i="193"/>
  <c r="AL58" i="193"/>
  <c r="AK58" i="193"/>
  <c r="AJ58" i="193"/>
  <c r="AI58" i="193"/>
  <c r="AH58" i="193"/>
  <c r="AG58" i="193"/>
  <c r="AF58" i="193"/>
  <c r="AE58" i="193"/>
  <c r="AD58" i="193"/>
  <c r="AC58" i="193"/>
  <c r="AB58" i="193"/>
  <c r="Z58" i="193"/>
  <c r="Y58" i="193"/>
  <c r="X58" i="193"/>
  <c r="W58" i="193"/>
  <c r="V58" i="193"/>
  <c r="U58" i="193"/>
  <c r="T58" i="193"/>
  <c r="S58" i="193"/>
  <c r="Q58" i="193"/>
  <c r="P58" i="193"/>
  <c r="O58" i="193"/>
  <c r="N58" i="193"/>
  <c r="M58" i="193"/>
  <c r="L58" i="193"/>
  <c r="K58" i="193"/>
  <c r="J58" i="193"/>
  <c r="I58" i="193"/>
  <c r="H58" i="193"/>
  <c r="G58" i="193"/>
  <c r="BF57" i="193"/>
  <c r="BE57" i="193"/>
  <c r="BC57" i="193"/>
  <c r="BB57" i="193"/>
  <c r="BA57" i="193"/>
  <c r="AZ57" i="193"/>
  <c r="AY57" i="193"/>
  <c r="AX57" i="193"/>
  <c r="AW57" i="193"/>
  <c r="AV57" i="193"/>
  <c r="AU57" i="193"/>
  <c r="AT57" i="193"/>
  <c r="AS57" i="193"/>
  <c r="AR57" i="193"/>
  <c r="AQ57" i="193"/>
  <c r="AP57" i="193"/>
  <c r="AO57" i="193"/>
  <c r="AN57" i="193"/>
  <c r="AM57" i="193"/>
  <c r="AL57" i="193"/>
  <c r="AK57" i="193"/>
  <c r="AJ57" i="193"/>
  <c r="AI57" i="193"/>
  <c r="AH57" i="193"/>
  <c r="AG57" i="193"/>
  <c r="AF57" i="193"/>
  <c r="AE57" i="193"/>
  <c r="AD57" i="193"/>
  <c r="AC57" i="193"/>
  <c r="AB57" i="193"/>
  <c r="Z57" i="193"/>
  <c r="Y57" i="193"/>
  <c r="X57" i="193"/>
  <c r="W57" i="193"/>
  <c r="V57" i="193"/>
  <c r="U57" i="193"/>
  <c r="T57" i="193"/>
  <c r="S57" i="193"/>
  <c r="Q57" i="193"/>
  <c r="P57" i="193"/>
  <c r="O57" i="193"/>
  <c r="N57" i="193"/>
  <c r="M57" i="193"/>
  <c r="L57" i="193"/>
  <c r="K57" i="193"/>
  <c r="J57" i="193"/>
  <c r="I57" i="193"/>
  <c r="H57" i="193"/>
  <c r="G57" i="193"/>
  <c r="BF56" i="193"/>
  <c r="BE56" i="193"/>
  <c r="BD56" i="193"/>
  <c r="BB56" i="193"/>
  <c r="BA56" i="193"/>
  <c r="AZ56" i="193"/>
  <c r="AY56" i="193"/>
  <c r="AX56" i="193"/>
  <c r="AW56" i="193"/>
  <c r="AV56" i="193"/>
  <c r="AU56" i="193"/>
  <c r="AT56" i="193"/>
  <c r="AS56" i="193"/>
  <c r="AR56" i="193"/>
  <c r="AQ56" i="193"/>
  <c r="AP56" i="193"/>
  <c r="AO56" i="193"/>
  <c r="AN56" i="193"/>
  <c r="AM56" i="193"/>
  <c r="AL56" i="193"/>
  <c r="AK56" i="193"/>
  <c r="AJ56" i="193"/>
  <c r="AI56" i="193"/>
  <c r="AH56" i="193"/>
  <c r="AG56" i="193"/>
  <c r="AF56" i="193"/>
  <c r="AE56" i="193"/>
  <c r="AD56" i="193"/>
  <c r="AC56" i="193"/>
  <c r="AB56" i="193"/>
  <c r="Z56" i="193"/>
  <c r="Y56" i="193"/>
  <c r="X56" i="193"/>
  <c r="W56" i="193"/>
  <c r="V56" i="193"/>
  <c r="U56" i="193"/>
  <c r="T56" i="193"/>
  <c r="S56" i="193"/>
  <c r="Q56" i="193"/>
  <c r="P56" i="193"/>
  <c r="O56" i="193"/>
  <c r="N56" i="193"/>
  <c r="M56" i="193"/>
  <c r="L56" i="193"/>
  <c r="K56" i="193"/>
  <c r="J56" i="193"/>
  <c r="I56" i="193"/>
  <c r="H56" i="193"/>
  <c r="G56" i="193"/>
  <c r="BF55" i="193"/>
  <c r="BE55" i="193"/>
  <c r="BD55" i="193"/>
  <c r="BC55" i="193"/>
  <c r="BA55" i="193"/>
  <c r="AZ55" i="193"/>
  <c r="AY55" i="193"/>
  <c r="AX55" i="193"/>
  <c r="AW55" i="193"/>
  <c r="AV55" i="193"/>
  <c r="AU55" i="193"/>
  <c r="AT55" i="193"/>
  <c r="AS55" i="193"/>
  <c r="AR55" i="193"/>
  <c r="AQ55" i="193"/>
  <c r="AP55" i="193"/>
  <c r="AO55" i="193"/>
  <c r="AN55" i="193"/>
  <c r="AM55" i="193"/>
  <c r="AL55" i="193"/>
  <c r="AK55" i="193"/>
  <c r="AJ55" i="193"/>
  <c r="AI55" i="193"/>
  <c r="AH55" i="193"/>
  <c r="AG55" i="193"/>
  <c r="AF55" i="193"/>
  <c r="AE55" i="193"/>
  <c r="AD55" i="193"/>
  <c r="AC55" i="193"/>
  <c r="AB55" i="193"/>
  <c r="Z55" i="193"/>
  <c r="Y55" i="193"/>
  <c r="X55" i="193"/>
  <c r="W55" i="193"/>
  <c r="V55" i="193"/>
  <c r="U55" i="193"/>
  <c r="T55" i="193"/>
  <c r="S55" i="193"/>
  <c r="Q55" i="193"/>
  <c r="P55" i="193"/>
  <c r="O55" i="193"/>
  <c r="N55" i="193"/>
  <c r="M55" i="193"/>
  <c r="L55" i="193"/>
  <c r="K55" i="193"/>
  <c r="J55" i="193"/>
  <c r="I55" i="193"/>
  <c r="H55" i="193"/>
  <c r="G55" i="193"/>
  <c r="BF54" i="193"/>
  <c r="BE54" i="193"/>
  <c r="BD54" i="193"/>
  <c r="BC54" i="193"/>
  <c r="BB54" i="193"/>
  <c r="AZ54" i="193"/>
  <c r="AY54" i="193"/>
  <c r="AX54" i="193"/>
  <c r="AW54" i="193"/>
  <c r="AV54" i="193"/>
  <c r="AU54" i="193"/>
  <c r="AT54" i="193"/>
  <c r="AS54" i="193"/>
  <c r="AR54" i="193"/>
  <c r="AQ54" i="193"/>
  <c r="AP54" i="193"/>
  <c r="AO54" i="193"/>
  <c r="AN54" i="193"/>
  <c r="AM54" i="193"/>
  <c r="AL54" i="193"/>
  <c r="AK54" i="193"/>
  <c r="AJ54" i="193"/>
  <c r="AI54" i="193"/>
  <c r="AH54" i="193"/>
  <c r="AG54" i="193"/>
  <c r="AF54" i="193"/>
  <c r="AE54" i="193"/>
  <c r="AD54" i="193"/>
  <c r="AC54" i="193"/>
  <c r="AB54" i="193"/>
  <c r="Z54" i="193"/>
  <c r="Y54" i="193"/>
  <c r="X54" i="193"/>
  <c r="W54" i="193"/>
  <c r="V54" i="193"/>
  <c r="U54" i="193"/>
  <c r="T54" i="193"/>
  <c r="S54" i="193"/>
  <c r="Q54" i="193"/>
  <c r="P54" i="193"/>
  <c r="O54" i="193"/>
  <c r="N54" i="193"/>
  <c r="M54" i="193"/>
  <c r="L54" i="193"/>
  <c r="K54" i="193"/>
  <c r="J54" i="193"/>
  <c r="I54" i="193"/>
  <c r="H54" i="193"/>
  <c r="G54" i="193"/>
  <c r="BF53" i="193"/>
  <c r="BE53" i="193"/>
  <c r="BD53" i="193"/>
  <c r="BC53" i="193"/>
  <c r="BB53" i="193"/>
  <c r="BA53" i="193"/>
  <c r="AY53" i="193"/>
  <c r="AX53" i="193"/>
  <c r="AW53" i="193"/>
  <c r="AV53" i="193"/>
  <c r="AU53" i="193"/>
  <c r="AT53" i="193"/>
  <c r="AS53" i="193"/>
  <c r="AR53" i="193"/>
  <c r="AQ53" i="193"/>
  <c r="AP53" i="193"/>
  <c r="AO53" i="193"/>
  <c r="AN53" i="193"/>
  <c r="AM53" i="193"/>
  <c r="AL53" i="193"/>
  <c r="AK53" i="193"/>
  <c r="AJ53" i="193"/>
  <c r="AI53" i="193"/>
  <c r="AH53" i="193"/>
  <c r="AG53" i="193"/>
  <c r="AF53" i="193"/>
  <c r="AE53" i="193"/>
  <c r="AD53" i="193"/>
  <c r="AC53" i="193"/>
  <c r="AB53" i="193"/>
  <c r="Z53" i="193"/>
  <c r="Y53" i="193"/>
  <c r="X53" i="193"/>
  <c r="W53" i="193"/>
  <c r="V53" i="193"/>
  <c r="U53" i="193"/>
  <c r="T53" i="193"/>
  <c r="S53" i="193"/>
  <c r="Q53" i="193"/>
  <c r="P53" i="193"/>
  <c r="O53" i="193"/>
  <c r="N53" i="193"/>
  <c r="M53" i="193"/>
  <c r="L53" i="193"/>
  <c r="K53" i="193"/>
  <c r="J53" i="193"/>
  <c r="I53" i="193"/>
  <c r="H53" i="193"/>
  <c r="G53" i="193"/>
  <c r="BF52" i="193"/>
  <c r="BE52" i="193"/>
  <c r="BD52" i="193"/>
  <c r="BC52" i="193"/>
  <c r="BB52" i="193"/>
  <c r="BA52" i="193"/>
  <c r="AZ52" i="193"/>
  <c r="AX52" i="193"/>
  <c r="AW52" i="193"/>
  <c r="AV52" i="193"/>
  <c r="AU52" i="193"/>
  <c r="AT52" i="193"/>
  <c r="AS52" i="193"/>
  <c r="AR52" i="193"/>
  <c r="AQ52" i="193"/>
  <c r="AP52" i="193"/>
  <c r="AO52" i="193"/>
  <c r="AN52" i="193"/>
  <c r="AM52" i="193"/>
  <c r="AL52" i="193"/>
  <c r="AK52" i="193"/>
  <c r="AJ52" i="193"/>
  <c r="AI52" i="193"/>
  <c r="AH52" i="193"/>
  <c r="AG52" i="193"/>
  <c r="AF52" i="193"/>
  <c r="AE52" i="193"/>
  <c r="AD52" i="193"/>
  <c r="AC52" i="193"/>
  <c r="AB52" i="193"/>
  <c r="Z52" i="193"/>
  <c r="Y52" i="193"/>
  <c r="X52" i="193"/>
  <c r="W52" i="193"/>
  <c r="V52" i="193"/>
  <c r="U52" i="193"/>
  <c r="T52" i="193"/>
  <c r="S52" i="193"/>
  <c r="Q52" i="193"/>
  <c r="P52" i="193"/>
  <c r="O52" i="193"/>
  <c r="N52" i="193"/>
  <c r="M52" i="193"/>
  <c r="L52" i="193"/>
  <c r="K52" i="193"/>
  <c r="J52" i="193"/>
  <c r="I52" i="193"/>
  <c r="H52" i="193"/>
  <c r="G52" i="193"/>
  <c r="BF51" i="193"/>
  <c r="BE51" i="193"/>
  <c r="BD51" i="193"/>
  <c r="BC51" i="193"/>
  <c r="BB51" i="193"/>
  <c r="BA51" i="193"/>
  <c r="AZ51" i="193"/>
  <c r="AY51" i="193"/>
  <c r="AW51" i="193"/>
  <c r="AV51" i="193"/>
  <c r="AU51" i="193"/>
  <c r="AT51" i="193"/>
  <c r="AS51" i="193"/>
  <c r="AR51" i="193"/>
  <c r="AQ51" i="193"/>
  <c r="AP51" i="193"/>
  <c r="AO51" i="193"/>
  <c r="AN51" i="193"/>
  <c r="AM51" i="193"/>
  <c r="AL51" i="193"/>
  <c r="AK51" i="193"/>
  <c r="AJ51" i="193"/>
  <c r="AI51" i="193"/>
  <c r="AH51" i="193"/>
  <c r="AG51" i="193"/>
  <c r="AF51" i="193"/>
  <c r="AE51" i="193"/>
  <c r="AD51" i="193"/>
  <c r="AC51" i="193"/>
  <c r="AB51" i="193"/>
  <c r="Z51" i="193"/>
  <c r="Y51" i="193"/>
  <c r="X51" i="193"/>
  <c r="W51" i="193"/>
  <c r="V51" i="193"/>
  <c r="U51" i="193"/>
  <c r="T51" i="193"/>
  <c r="S51" i="193"/>
  <c r="Q51" i="193"/>
  <c r="P51" i="193"/>
  <c r="O51" i="193"/>
  <c r="N51" i="193"/>
  <c r="M51" i="193"/>
  <c r="L51" i="193"/>
  <c r="K51" i="193"/>
  <c r="J51" i="193"/>
  <c r="I51" i="193"/>
  <c r="H51" i="193"/>
  <c r="G51" i="193"/>
  <c r="BF50" i="193"/>
  <c r="BE50" i="193"/>
  <c r="BD50" i="193"/>
  <c r="BC50" i="193"/>
  <c r="BB50" i="193"/>
  <c r="BA50" i="193"/>
  <c r="AZ50" i="193"/>
  <c r="AY50" i="193"/>
  <c r="AX50" i="193"/>
  <c r="AV50" i="193"/>
  <c r="AU50" i="193"/>
  <c r="AT50" i="193"/>
  <c r="AS50" i="193"/>
  <c r="AR50" i="193"/>
  <c r="AQ50" i="193"/>
  <c r="AP50" i="193"/>
  <c r="AO50" i="193"/>
  <c r="AN50" i="193"/>
  <c r="AM50" i="193"/>
  <c r="AL50" i="193"/>
  <c r="AK50" i="193"/>
  <c r="AJ50" i="193"/>
  <c r="AI50" i="193"/>
  <c r="AH50" i="193"/>
  <c r="AG50" i="193"/>
  <c r="AF50" i="193"/>
  <c r="AE50" i="193"/>
  <c r="AD50" i="193"/>
  <c r="AC50" i="193"/>
  <c r="AB50" i="193"/>
  <c r="Z50" i="193"/>
  <c r="Y50" i="193"/>
  <c r="X50" i="193"/>
  <c r="W50" i="193"/>
  <c r="V50" i="193"/>
  <c r="U50" i="193"/>
  <c r="T50" i="193"/>
  <c r="S50" i="193"/>
  <c r="Q50" i="193"/>
  <c r="P50" i="193"/>
  <c r="O50" i="193"/>
  <c r="N50" i="193"/>
  <c r="M50" i="193"/>
  <c r="L50" i="193"/>
  <c r="K50" i="193"/>
  <c r="J50" i="193"/>
  <c r="I50" i="193"/>
  <c r="H50" i="193"/>
  <c r="G50" i="193"/>
  <c r="BF49" i="193"/>
  <c r="BE49" i="193"/>
  <c r="BD49" i="193"/>
  <c r="BC49" i="193"/>
  <c r="BB49" i="193"/>
  <c r="BA49" i="193"/>
  <c r="AZ49" i="193"/>
  <c r="AY49" i="193"/>
  <c r="AX49" i="193"/>
  <c r="AW49" i="193"/>
  <c r="AU49" i="193"/>
  <c r="AT49" i="193"/>
  <c r="AS49" i="193"/>
  <c r="AR49" i="193"/>
  <c r="AQ49" i="193"/>
  <c r="AP49" i="193"/>
  <c r="AO49" i="193"/>
  <c r="AN49" i="193"/>
  <c r="AM49" i="193"/>
  <c r="AL49" i="193"/>
  <c r="AK49" i="193"/>
  <c r="AJ49" i="193"/>
  <c r="AI49" i="193"/>
  <c r="AH49" i="193"/>
  <c r="AG49" i="193"/>
  <c r="AF49" i="193"/>
  <c r="AE49" i="193"/>
  <c r="AD49" i="193"/>
  <c r="AC49" i="193"/>
  <c r="AB49" i="193"/>
  <c r="Z49" i="193"/>
  <c r="Y49" i="193"/>
  <c r="X49" i="193"/>
  <c r="W49" i="193"/>
  <c r="V49" i="193"/>
  <c r="U49" i="193"/>
  <c r="T49" i="193"/>
  <c r="S49" i="193"/>
  <c r="Q49" i="193"/>
  <c r="P49" i="193"/>
  <c r="O49" i="193"/>
  <c r="N49" i="193"/>
  <c r="M49" i="193"/>
  <c r="L49" i="193"/>
  <c r="K49" i="193"/>
  <c r="J49" i="193"/>
  <c r="I49" i="193"/>
  <c r="H49" i="193"/>
  <c r="G49" i="193"/>
  <c r="BF48" i="193"/>
  <c r="BE48" i="193"/>
  <c r="BD48" i="193"/>
  <c r="BC48" i="193"/>
  <c r="BB48" i="193"/>
  <c r="BA48" i="193"/>
  <c r="AZ48" i="193"/>
  <c r="AY48" i="193"/>
  <c r="AX48" i="193"/>
  <c r="AW48" i="193"/>
  <c r="AV48" i="193"/>
  <c r="AT48" i="193"/>
  <c r="AS48" i="193"/>
  <c r="AR48" i="193"/>
  <c r="AQ48" i="193"/>
  <c r="AP48" i="193"/>
  <c r="AO48" i="193"/>
  <c r="AN48" i="193"/>
  <c r="AM48" i="193"/>
  <c r="AL48" i="193"/>
  <c r="AK48" i="193"/>
  <c r="AJ48" i="193"/>
  <c r="AI48" i="193"/>
  <c r="AH48" i="193"/>
  <c r="AG48" i="193"/>
  <c r="AF48" i="193"/>
  <c r="AE48" i="193"/>
  <c r="AD48" i="193"/>
  <c r="AC48" i="193"/>
  <c r="AB48" i="193"/>
  <c r="Z48" i="193"/>
  <c r="Y48" i="193"/>
  <c r="X48" i="193"/>
  <c r="W48" i="193"/>
  <c r="V48" i="193"/>
  <c r="U48" i="193"/>
  <c r="T48" i="193"/>
  <c r="S48" i="193"/>
  <c r="Q48" i="193"/>
  <c r="P48" i="193"/>
  <c r="O48" i="193"/>
  <c r="N48" i="193"/>
  <c r="M48" i="193"/>
  <c r="L48" i="193"/>
  <c r="K48" i="193"/>
  <c r="J48" i="193"/>
  <c r="I48" i="193"/>
  <c r="H48" i="193"/>
  <c r="G48" i="193"/>
  <c r="BF47" i="193"/>
  <c r="BE47" i="193"/>
  <c r="BD47" i="193"/>
  <c r="BC47" i="193"/>
  <c r="BB47" i="193"/>
  <c r="BA47" i="193"/>
  <c r="AZ47" i="193"/>
  <c r="AY47" i="193"/>
  <c r="AX47" i="193"/>
  <c r="AW47" i="193"/>
  <c r="AV47" i="193"/>
  <c r="AU47" i="193"/>
  <c r="AS47" i="193"/>
  <c r="AR47" i="193"/>
  <c r="AQ47" i="193"/>
  <c r="AP47" i="193"/>
  <c r="AO47" i="193"/>
  <c r="AN47" i="193"/>
  <c r="AM47" i="193"/>
  <c r="AL47" i="193"/>
  <c r="AK47" i="193"/>
  <c r="AJ47" i="193"/>
  <c r="AI47" i="193"/>
  <c r="AH47" i="193"/>
  <c r="AG47" i="193"/>
  <c r="AF47" i="193"/>
  <c r="AE47" i="193"/>
  <c r="AD47" i="193"/>
  <c r="AC47" i="193"/>
  <c r="AB47" i="193"/>
  <c r="Z47" i="193"/>
  <c r="Y47" i="193"/>
  <c r="X47" i="193"/>
  <c r="W47" i="193"/>
  <c r="V47" i="193"/>
  <c r="U47" i="193"/>
  <c r="T47" i="193"/>
  <c r="S47" i="193"/>
  <c r="Q47" i="193"/>
  <c r="P47" i="193"/>
  <c r="O47" i="193"/>
  <c r="N47" i="193"/>
  <c r="M47" i="193"/>
  <c r="L47" i="193"/>
  <c r="K47" i="193"/>
  <c r="J47" i="193"/>
  <c r="I47" i="193"/>
  <c r="H47" i="193"/>
  <c r="G47" i="193"/>
  <c r="BF46" i="193"/>
  <c r="BE46" i="193"/>
  <c r="BD46" i="193"/>
  <c r="BC46" i="193"/>
  <c r="BB46" i="193"/>
  <c r="BA46" i="193"/>
  <c r="AZ46" i="193"/>
  <c r="AY46" i="193"/>
  <c r="AX46" i="193"/>
  <c r="AW46" i="193"/>
  <c r="AV46" i="193"/>
  <c r="AU46" i="193"/>
  <c r="AT46" i="193"/>
  <c r="AR46" i="193"/>
  <c r="AQ46" i="193"/>
  <c r="AP46" i="193"/>
  <c r="AO46" i="193"/>
  <c r="AN46" i="193"/>
  <c r="AM46" i="193"/>
  <c r="AL46" i="193"/>
  <c r="AK46" i="193"/>
  <c r="AJ46" i="193"/>
  <c r="AI46" i="193"/>
  <c r="AH46" i="193"/>
  <c r="AG46" i="193"/>
  <c r="AF46" i="193"/>
  <c r="AE46" i="193"/>
  <c r="AD46" i="193"/>
  <c r="AC46" i="193"/>
  <c r="AB46" i="193"/>
  <c r="Z46" i="193"/>
  <c r="Y46" i="193"/>
  <c r="X46" i="193"/>
  <c r="W46" i="193"/>
  <c r="V46" i="193"/>
  <c r="U46" i="193"/>
  <c r="T46" i="193"/>
  <c r="S46" i="193"/>
  <c r="Q46" i="193"/>
  <c r="P46" i="193"/>
  <c r="O46" i="193"/>
  <c r="N46" i="193"/>
  <c r="M46" i="193"/>
  <c r="L46" i="193"/>
  <c r="K46" i="193"/>
  <c r="J46" i="193"/>
  <c r="I46" i="193"/>
  <c r="H46" i="193"/>
  <c r="G46" i="193"/>
  <c r="BF45" i="193"/>
  <c r="BE45" i="193"/>
  <c r="BD45" i="193"/>
  <c r="BC45" i="193"/>
  <c r="BB45" i="193"/>
  <c r="BA45" i="193"/>
  <c r="AZ45" i="193"/>
  <c r="AY45" i="193"/>
  <c r="AX45" i="193"/>
  <c r="AW45" i="193"/>
  <c r="AV45" i="193"/>
  <c r="AU45" i="193"/>
  <c r="AT45" i="193"/>
  <c r="AS45" i="193"/>
  <c r="AQ45" i="193"/>
  <c r="AP45" i="193"/>
  <c r="AO45" i="193"/>
  <c r="AN45" i="193"/>
  <c r="AM45" i="193"/>
  <c r="AL45" i="193"/>
  <c r="AK45" i="193"/>
  <c r="AJ45" i="193"/>
  <c r="AI45" i="193"/>
  <c r="AH45" i="193"/>
  <c r="AG45" i="193"/>
  <c r="AF45" i="193"/>
  <c r="AE45" i="193"/>
  <c r="AD45" i="193"/>
  <c r="AC45" i="193"/>
  <c r="AB45" i="193"/>
  <c r="Z45" i="193"/>
  <c r="Y45" i="193"/>
  <c r="X45" i="193"/>
  <c r="W45" i="193"/>
  <c r="V45" i="193"/>
  <c r="U45" i="193"/>
  <c r="T45" i="193"/>
  <c r="S45" i="193"/>
  <c r="Q45" i="193"/>
  <c r="P45" i="193"/>
  <c r="O45" i="193"/>
  <c r="N45" i="193"/>
  <c r="M45" i="193"/>
  <c r="L45" i="193"/>
  <c r="K45" i="193"/>
  <c r="J45" i="193"/>
  <c r="I45" i="193"/>
  <c r="H45" i="193"/>
  <c r="G45" i="193"/>
  <c r="BF44" i="193"/>
  <c r="BE44" i="193"/>
  <c r="BD44" i="193"/>
  <c r="BC44" i="193"/>
  <c r="BB44" i="193"/>
  <c r="BA44" i="193"/>
  <c r="AZ44" i="193"/>
  <c r="AY44" i="193"/>
  <c r="AX44" i="193"/>
  <c r="AW44" i="193"/>
  <c r="AV44" i="193"/>
  <c r="AU44" i="193"/>
  <c r="AT44" i="193"/>
  <c r="AS44" i="193"/>
  <c r="AR44" i="193"/>
  <c r="AP44" i="193"/>
  <c r="AO44" i="193"/>
  <c r="AN44" i="193"/>
  <c r="AM44" i="193"/>
  <c r="AL44" i="193"/>
  <c r="AK44" i="193"/>
  <c r="AJ44" i="193"/>
  <c r="AI44" i="193"/>
  <c r="AH44" i="193"/>
  <c r="AG44" i="193"/>
  <c r="AF44" i="193"/>
  <c r="AE44" i="193"/>
  <c r="AD44" i="193"/>
  <c r="AC44" i="193"/>
  <c r="AB44" i="193"/>
  <c r="Z44" i="193"/>
  <c r="Y44" i="193"/>
  <c r="X44" i="193"/>
  <c r="W44" i="193"/>
  <c r="V44" i="193"/>
  <c r="U44" i="193"/>
  <c r="T44" i="193"/>
  <c r="S44" i="193"/>
  <c r="Q44" i="193"/>
  <c r="P44" i="193"/>
  <c r="O44" i="193"/>
  <c r="N44" i="193"/>
  <c r="M44" i="193"/>
  <c r="L44" i="193"/>
  <c r="K44" i="193"/>
  <c r="J44" i="193"/>
  <c r="I44" i="193"/>
  <c r="H44" i="193"/>
  <c r="G44" i="193"/>
  <c r="BF43" i="193"/>
  <c r="BE43" i="193"/>
  <c r="BD43" i="193"/>
  <c r="BC43" i="193"/>
  <c r="BB43" i="193"/>
  <c r="BA43" i="193"/>
  <c r="AZ43" i="193"/>
  <c r="AY43" i="193"/>
  <c r="AX43" i="193"/>
  <c r="AW43" i="193"/>
  <c r="AV43" i="193"/>
  <c r="AU43" i="193"/>
  <c r="AT43" i="193"/>
  <c r="AS43" i="193"/>
  <c r="AR43" i="193"/>
  <c r="AQ43" i="193"/>
  <c r="AO43" i="193"/>
  <c r="AN43" i="193"/>
  <c r="AM43" i="193"/>
  <c r="AL43" i="193"/>
  <c r="AK43" i="193"/>
  <c r="AJ43" i="193"/>
  <c r="AI43" i="193"/>
  <c r="AH43" i="193"/>
  <c r="AG43" i="193"/>
  <c r="AF43" i="193"/>
  <c r="AE43" i="193"/>
  <c r="AD43" i="193"/>
  <c r="AC43" i="193"/>
  <c r="AB43" i="193"/>
  <c r="Z43" i="193"/>
  <c r="Y43" i="193"/>
  <c r="X43" i="193"/>
  <c r="W43" i="193"/>
  <c r="V43" i="193"/>
  <c r="U43" i="193"/>
  <c r="T43" i="193"/>
  <c r="S43" i="193"/>
  <c r="Q43" i="193"/>
  <c r="P43" i="193"/>
  <c r="O43" i="193"/>
  <c r="N43" i="193"/>
  <c r="M43" i="193"/>
  <c r="L43" i="193"/>
  <c r="K43" i="193"/>
  <c r="J43" i="193"/>
  <c r="I43" i="193"/>
  <c r="H43" i="193"/>
  <c r="G43" i="193"/>
  <c r="BF42" i="193"/>
  <c r="BE42" i="193"/>
  <c r="BD42" i="193"/>
  <c r="BC42" i="193"/>
  <c r="BB42" i="193"/>
  <c r="BA42" i="193"/>
  <c r="AZ42" i="193"/>
  <c r="AY42" i="193"/>
  <c r="AX42" i="193"/>
  <c r="AW42" i="193"/>
  <c r="AV42" i="193"/>
  <c r="AU42" i="193"/>
  <c r="AT42" i="193"/>
  <c r="AS42" i="193"/>
  <c r="AR42" i="193"/>
  <c r="AQ42" i="193"/>
  <c r="AP42" i="193"/>
  <c r="AN42" i="193"/>
  <c r="AM42" i="193"/>
  <c r="AL42" i="193"/>
  <c r="AK42" i="193"/>
  <c r="AJ42" i="193"/>
  <c r="AI42" i="193"/>
  <c r="AH42" i="193"/>
  <c r="AG42" i="193"/>
  <c r="AF42" i="193"/>
  <c r="AE42" i="193"/>
  <c r="AD42" i="193"/>
  <c r="AC42" i="193"/>
  <c r="AB42" i="193"/>
  <c r="Z42" i="193"/>
  <c r="Y42" i="193"/>
  <c r="X42" i="193"/>
  <c r="W42" i="193"/>
  <c r="V42" i="193"/>
  <c r="U42" i="193"/>
  <c r="T42" i="193"/>
  <c r="S42" i="193"/>
  <c r="Q42" i="193"/>
  <c r="P42" i="193"/>
  <c r="O42" i="193"/>
  <c r="N42" i="193"/>
  <c r="M42" i="193"/>
  <c r="L42" i="193"/>
  <c r="K42" i="193"/>
  <c r="J42" i="193"/>
  <c r="I42" i="193"/>
  <c r="H42" i="193"/>
  <c r="G42" i="193"/>
  <c r="BF41" i="193"/>
  <c r="BE41" i="193"/>
  <c r="BD41" i="193"/>
  <c r="BC41" i="193"/>
  <c r="BB41" i="193"/>
  <c r="BA41" i="193"/>
  <c r="AZ41" i="193"/>
  <c r="AY41" i="193"/>
  <c r="AX41" i="193"/>
  <c r="AW41" i="193"/>
  <c r="AV41" i="193"/>
  <c r="AU41" i="193"/>
  <c r="AT41" i="193"/>
  <c r="AS41" i="193"/>
  <c r="AR41" i="193"/>
  <c r="AQ41" i="193"/>
  <c r="AP41" i="193"/>
  <c r="AO41" i="193"/>
  <c r="AM41" i="193"/>
  <c r="AL41" i="193"/>
  <c r="AK41" i="193"/>
  <c r="AJ41" i="193"/>
  <c r="AI41" i="193"/>
  <c r="AH41" i="193"/>
  <c r="AG41" i="193"/>
  <c r="AF41" i="193"/>
  <c r="AE41" i="193"/>
  <c r="AD41" i="193"/>
  <c r="AC41" i="193"/>
  <c r="AB41" i="193"/>
  <c r="Z41" i="193"/>
  <c r="Y41" i="193"/>
  <c r="X41" i="193"/>
  <c r="W41" i="193"/>
  <c r="V41" i="193"/>
  <c r="U41" i="193"/>
  <c r="T41" i="193"/>
  <c r="S41" i="193"/>
  <c r="Q41" i="193"/>
  <c r="P41" i="193"/>
  <c r="O41" i="193"/>
  <c r="N41" i="193"/>
  <c r="M41" i="193"/>
  <c r="L41" i="193"/>
  <c r="K41" i="193"/>
  <c r="J41" i="193"/>
  <c r="I41" i="193"/>
  <c r="H41" i="193"/>
  <c r="G41" i="193"/>
  <c r="BF40" i="193"/>
  <c r="BE40" i="193"/>
  <c r="BD40" i="193"/>
  <c r="BC40" i="193"/>
  <c r="BB40" i="193"/>
  <c r="BA40" i="193"/>
  <c r="AZ40" i="193"/>
  <c r="AY40" i="193"/>
  <c r="AX40" i="193"/>
  <c r="AW40" i="193"/>
  <c r="AV40" i="193"/>
  <c r="AU40" i="193"/>
  <c r="AT40" i="193"/>
  <c r="AS40" i="193"/>
  <c r="AR40" i="193"/>
  <c r="AQ40" i="193"/>
  <c r="AP40" i="193"/>
  <c r="AO40" i="193"/>
  <c r="AN40" i="193"/>
  <c r="AL40" i="193"/>
  <c r="AK40" i="193"/>
  <c r="AJ40" i="193"/>
  <c r="AI40" i="193"/>
  <c r="AH40" i="193"/>
  <c r="AG40" i="193"/>
  <c r="AF40" i="193"/>
  <c r="AE40" i="193"/>
  <c r="AD40" i="193"/>
  <c r="AC40" i="193"/>
  <c r="AB40" i="193"/>
  <c r="Z40" i="193"/>
  <c r="Y40" i="193"/>
  <c r="X40" i="193"/>
  <c r="W40" i="193"/>
  <c r="V40" i="193"/>
  <c r="U40" i="193"/>
  <c r="T40" i="193"/>
  <c r="S40" i="193"/>
  <c r="Q40" i="193"/>
  <c r="P40" i="193"/>
  <c r="O40" i="193"/>
  <c r="N40" i="193"/>
  <c r="M40" i="193"/>
  <c r="L40" i="193"/>
  <c r="K40" i="193"/>
  <c r="J40" i="193"/>
  <c r="I40" i="193"/>
  <c r="H40" i="193"/>
  <c r="G40" i="193"/>
  <c r="BF39" i="193"/>
  <c r="BE39" i="193"/>
  <c r="BD39" i="193"/>
  <c r="BC39" i="193"/>
  <c r="BB39" i="193"/>
  <c r="BA39" i="193"/>
  <c r="AZ39" i="193"/>
  <c r="AY39" i="193"/>
  <c r="AX39" i="193"/>
  <c r="AW39" i="193"/>
  <c r="AV39" i="193"/>
  <c r="AU39" i="193"/>
  <c r="AT39" i="193"/>
  <c r="AS39" i="193"/>
  <c r="AR39" i="193"/>
  <c r="AQ39" i="193"/>
  <c r="AP39" i="193"/>
  <c r="AO39" i="193"/>
  <c r="AN39" i="193"/>
  <c r="AM39" i="193"/>
  <c r="AK39" i="193"/>
  <c r="AJ39" i="193"/>
  <c r="AI39" i="193"/>
  <c r="AH39" i="193"/>
  <c r="AG39" i="193"/>
  <c r="AF39" i="193"/>
  <c r="AE39" i="193"/>
  <c r="AD39" i="193"/>
  <c r="AC39" i="193"/>
  <c r="AB39" i="193"/>
  <c r="Z39" i="193"/>
  <c r="Y39" i="193"/>
  <c r="X39" i="193"/>
  <c r="W39" i="193"/>
  <c r="V39" i="193"/>
  <c r="U39" i="193"/>
  <c r="T39" i="193"/>
  <c r="S39" i="193"/>
  <c r="Q39" i="193"/>
  <c r="P39" i="193"/>
  <c r="O39" i="193"/>
  <c r="N39" i="193"/>
  <c r="M39" i="193"/>
  <c r="L39" i="193"/>
  <c r="K39" i="193"/>
  <c r="J39" i="193"/>
  <c r="I39" i="193"/>
  <c r="H39" i="193"/>
  <c r="G39" i="193"/>
  <c r="BF38" i="193"/>
  <c r="BE38" i="193"/>
  <c r="BD38" i="193"/>
  <c r="BC38" i="193"/>
  <c r="BB38" i="193"/>
  <c r="BA38" i="193"/>
  <c r="AZ38" i="193"/>
  <c r="AY38" i="193"/>
  <c r="AX38" i="193"/>
  <c r="AW38" i="193"/>
  <c r="AV38" i="193"/>
  <c r="AU38" i="193"/>
  <c r="AT38" i="193"/>
  <c r="AS38" i="193"/>
  <c r="AR38" i="193"/>
  <c r="AQ38" i="193"/>
  <c r="AP38" i="193"/>
  <c r="AO38" i="193"/>
  <c r="AN38" i="193"/>
  <c r="AM38" i="193"/>
  <c r="AL38" i="193"/>
  <c r="AJ38" i="193"/>
  <c r="AI38" i="193"/>
  <c r="AH38" i="193"/>
  <c r="AG38" i="193"/>
  <c r="AF38" i="193"/>
  <c r="AE38" i="193"/>
  <c r="AD38" i="193"/>
  <c r="AC38" i="193"/>
  <c r="AB38" i="193"/>
  <c r="Z38" i="193"/>
  <c r="Y38" i="193"/>
  <c r="X38" i="193"/>
  <c r="W38" i="193"/>
  <c r="V38" i="193"/>
  <c r="U38" i="193"/>
  <c r="T38" i="193"/>
  <c r="S38" i="193"/>
  <c r="Q38" i="193"/>
  <c r="P38" i="193"/>
  <c r="O38" i="193"/>
  <c r="N38" i="193"/>
  <c r="M38" i="193"/>
  <c r="L38" i="193"/>
  <c r="K38" i="193"/>
  <c r="J38" i="193"/>
  <c r="I38" i="193"/>
  <c r="H38" i="193"/>
  <c r="G38" i="193"/>
  <c r="BF37" i="193"/>
  <c r="BE37" i="193"/>
  <c r="BD37" i="193"/>
  <c r="BC37" i="193"/>
  <c r="BB37" i="193"/>
  <c r="BA37" i="193"/>
  <c r="AZ37" i="193"/>
  <c r="AY37" i="193"/>
  <c r="AX37" i="193"/>
  <c r="AW37" i="193"/>
  <c r="AV37" i="193"/>
  <c r="AU37" i="193"/>
  <c r="AT37" i="193"/>
  <c r="AS37" i="193"/>
  <c r="AR37" i="193"/>
  <c r="AQ37" i="193"/>
  <c r="AP37" i="193"/>
  <c r="AO37" i="193"/>
  <c r="AN37" i="193"/>
  <c r="AM37" i="193"/>
  <c r="AL37" i="193"/>
  <c r="AK37" i="193"/>
  <c r="AI37" i="193"/>
  <c r="AH37" i="193"/>
  <c r="AG37" i="193"/>
  <c r="AF37" i="193"/>
  <c r="AE37" i="193"/>
  <c r="AD37" i="193"/>
  <c r="AC37" i="193"/>
  <c r="AB37" i="193"/>
  <c r="Z37" i="193"/>
  <c r="Y37" i="193"/>
  <c r="X37" i="193"/>
  <c r="W37" i="193"/>
  <c r="V37" i="193"/>
  <c r="U37" i="193"/>
  <c r="T37" i="193"/>
  <c r="S37" i="193"/>
  <c r="Q37" i="193"/>
  <c r="P37" i="193"/>
  <c r="O37" i="193"/>
  <c r="N37" i="193"/>
  <c r="M37" i="193"/>
  <c r="L37" i="193"/>
  <c r="K37" i="193"/>
  <c r="J37" i="193"/>
  <c r="I37" i="193"/>
  <c r="H37" i="193"/>
  <c r="G37" i="193"/>
  <c r="BF36" i="193"/>
  <c r="BE36" i="193"/>
  <c r="BD36" i="193"/>
  <c r="BC36" i="193"/>
  <c r="BB36" i="193"/>
  <c r="BA36" i="193"/>
  <c r="AZ36" i="193"/>
  <c r="AY36" i="193"/>
  <c r="AX36" i="193"/>
  <c r="AW36" i="193"/>
  <c r="AV36" i="193"/>
  <c r="AU36" i="193"/>
  <c r="AT36" i="193"/>
  <c r="AS36" i="193"/>
  <c r="AR36" i="193"/>
  <c r="AQ36" i="193"/>
  <c r="AP36" i="193"/>
  <c r="AO36" i="193"/>
  <c r="AN36" i="193"/>
  <c r="AM36" i="193"/>
  <c r="AL36" i="193"/>
  <c r="AK36" i="193"/>
  <c r="AJ36" i="193"/>
  <c r="AH36" i="193"/>
  <c r="AG36" i="193"/>
  <c r="AF36" i="193"/>
  <c r="AE36" i="193"/>
  <c r="AD36" i="193"/>
  <c r="AC36" i="193"/>
  <c r="AB36" i="193"/>
  <c r="Z36" i="193"/>
  <c r="Y36" i="193"/>
  <c r="X36" i="193"/>
  <c r="W36" i="193"/>
  <c r="V36" i="193"/>
  <c r="U36" i="193"/>
  <c r="T36" i="193"/>
  <c r="S36" i="193"/>
  <c r="Q36" i="193"/>
  <c r="P36" i="193"/>
  <c r="O36" i="193"/>
  <c r="N36" i="193"/>
  <c r="M36" i="193"/>
  <c r="L36" i="193"/>
  <c r="K36" i="193"/>
  <c r="J36" i="193"/>
  <c r="I36" i="193"/>
  <c r="H36" i="193"/>
  <c r="G36" i="193"/>
  <c r="BF35" i="193"/>
  <c r="BE35" i="193"/>
  <c r="BD35" i="193"/>
  <c r="BC35" i="193"/>
  <c r="BB35" i="193"/>
  <c r="BA35" i="193"/>
  <c r="AZ35" i="193"/>
  <c r="AY35" i="193"/>
  <c r="AX35" i="193"/>
  <c r="AW35" i="193"/>
  <c r="AV35" i="193"/>
  <c r="AU35" i="193"/>
  <c r="AT35" i="193"/>
  <c r="AS35" i="193"/>
  <c r="AR35" i="193"/>
  <c r="AQ35" i="193"/>
  <c r="AP35" i="193"/>
  <c r="AO35" i="193"/>
  <c r="AN35" i="193"/>
  <c r="AM35" i="193"/>
  <c r="AL35" i="193"/>
  <c r="AK35" i="193"/>
  <c r="AJ35" i="193"/>
  <c r="AI35" i="193"/>
  <c r="AG35" i="193"/>
  <c r="AF35" i="193"/>
  <c r="AE35" i="193"/>
  <c r="AD35" i="193"/>
  <c r="AC35" i="193"/>
  <c r="AB35" i="193"/>
  <c r="Z35" i="193"/>
  <c r="Y35" i="193"/>
  <c r="X35" i="193"/>
  <c r="W35" i="193"/>
  <c r="V35" i="193"/>
  <c r="U35" i="193"/>
  <c r="T35" i="193"/>
  <c r="S35" i="193"/>
  <c r="Q35" i="193"/>
  <c r="P35" i="193"/>
  <c r="O35" i="193"/>
  <c r="N35" i="193"/>
  <c r="M35" i="193"/>
  <c r="L35" i="193"/>
  <c r="K35" i="193"/>
  <c r="J35" i="193"/>
  <c r="I35" i="193"/>
  <c r="H35" i="193"/>
  <c r="G35" i="193"/>
  <c r="BF34" i="193"/>
  <c r="BE34" i="193"/>
  <c r="BD34" i="193"/>
  <c r="BC34" i="193"/>
  <c r="BB34" i="193"/>
  <c r="BA34" i="193"/>
  <c r="AZ34" i="193"/>
  <c r="AY34" i="193"/>
  <c r="AX34" i="193"/>
  <c r="AW34" i="193"/>
  <c r="AV34" i="193"/>
  <c r="AU34" i="193"/>
  <c r="AT34" i="193"/>
  <c r="AS34" i="193"/>
  <c r="AR34" i="193"/>
  <c r="AQ34" i="193"/>
  <c r="AP34" i="193"/>
  <c r="AO34" i="193"/>
  <c r="AN34" i="193"/>
  <c r="AM34" i="193"/>
  <c r="AL34" i="193"/>
  <c r="AK34" i="193"/>
  <c r="AJ34" i="193"/>
  <c r="AI34" i="193"/>
  <c r="AH34" i="193"/>
  <c r="AF34" i="193"/>
  <c r="AE34" i="193"/>
  <c r="AD34" i="193"/>
  <c r="AC34" i="193"/>
  <c r="AB34" i="193"/>
  <c r="Z34" i="193"/>
  <c r="Y34" i="193"/>
  <c r="X34" i="193"/>
  <c r="W34" i="193"/>
  <c r="V34" i="193"/>
  <c r="U34" i="193"/>
  <c r="T34" i="193"/>
  <c r="S34" i="193"/>
  <c r="Q34" i="193"/>
  <c r="P34" i="193"/>
  <c r="O34" i="193"/>
  <c r="N34" i="193"/>
  <c r="M34" i="193"/>
  <c r="L34" i="193"/>
  <c r="K34" i="193"/>
  <c r="J34" i="193"/>
  <c r="I34" i="193"/>
  <c r="H34" i="193"/>
  <c r="G34" i="193"/>
  <c r="BF33" i="193"/>
  <c r="BE33" i="193"/>
  <c r="BD33" i="193"/>
  <c r="BC33" i="193"/>
  <c r="BB33" i="193"/>
  <c r="BA33" i="193"/>
  <c r="AZ33" i="193"/>
  <c r="AY33" i="193"/>
  <c r="AX33" i="193"/>
  <c r="AW33" i="193"/>
  <c r="AV33" i="193"/>
  <c r="AU33" i="193"/>
  <c r="AT33" i="193"/>
  <c r="AS33" i="193"/>
  <c r="AR33" i="193"/>
  <c r="AQ33" i="193"/>
  <c r="AP33" i="193"/>
  <c r="AO33" i="193"/>
  <c r="AN33" i="193"/>
  <c r="AM33" i="193"/>
  <c r="AL33" i="193"/>
  <c r="AK33" i="193"/>
  <c r="AJ33" i="193"/>
  <c r="AI33" i="193"/>
  <c r="AH33" i="193"/>
  <c r="AG33" i="193"/>
  <c r="AE33" i="193"/>
  <c r="AD33" i="193"/>
  <c r="AC33" i="193"/>
  <c r="AB33" i="193"/>
  <c r="Z33" i="193"/>
  <c r="Y33" i="193"/>
  <c r="X33" i="193"/>
  <c r="W33" i="193"/>
  <c r="V33" i="193"/>
  <c r="U33" i="193"/>
  <c r="T33" i="193"/>
  <c r="S33" i="193"/>
  <c r="Q33" i="193"/>
  <c r="P33" i="193"/>
  <c r="O33" i="193"/>
  <c r="N33" i="193"/>
  <c r="M33" i="193"/>
  <c r="L33" i="193"/>
  <c r="K33" i="193"/>
  <c r="J33" i="193"/>
  <c r="I33" i="193"/>
  <c r="H33" i="193"/>
  <c r="G33" i="193"/>
  <c r="BF32" i="193"/>
  <c r="BE32" i="193"/>
  <c r="BD32" i="193"/>
  <c r="BC32" i="193"/>
  <c r="BB32" i="193"/>
  <c r="BA32" i="193"/>
  <c r="AZ32" i="193"/>
  <c r="AY32" i="193"/>
  <c r="AX32" i="193"/>
  <c r="AW32" i="193"/>
  <c r="AV32" i="193"/>
  <c r="AU32" i="193"/>
  <c r="AT32" i="193"/>
  <c r="AS32" i="193"/>
  <c r="AR32" i="193"/>
  <c r="AQ32" i="193"/>
  <c r="AP32" i="193"/>
  <c r="AO32" i="193"/>
  <c r="AN32" i="193"/>
  <c r="AM32" i="193"/>
  <c r="AL32" i="193"/>
  <c r="AK32" i="193"/>
  <c r="AJ32" i="193"/>
  <c r="AI32" i="193"/>
  <c r="AH32" i="193"/>
  <c r="AG32" i="193"/>
  <c r="AF32" i="193"/>
  <c r="AD32" i="193"/>
  <c r="AC32" i="193"/>
  <c r="AB32" i="193"/>
  <c r="Z32" i="193"/>
  <c r="Y32" i="193"/>
  <c r="X32" i="193"/>
  <c r="W32" i="193"/>
  <c r="V32" i="193"/>
  <c r="U32" i="193"/>
  <c r="T32" i="193"/>
  <c r="S32" i="193"/>
  <c r="Q32" i="193"/>
  <c r="P32" i="193"/>
  <c r="O32" i="193"/>
  <c r="N32" i="193"/>
  <c r="M32" i="193"/>
  <c r="L32" i="193"/>
  <c r="K32" i="193"/>
  <c r="J32" i="193"/>
  <c r="I32" i="193"/>
  <c r="H32" i="193"/>
  <c r="G32" i="193"/>
  <c r="BF31" i="193"/>
  <c r="BE31" i="193"/>
  <c r="BD31" i="193"/>
  <c r="BC31" i="193"/>
  <c r="BB31" i="193"/>
  <c r="BA31" i="193"/>
  <c r="AZ31" i="193"/>
  <c r="AY31" i="193"/>
  <c r="AX31" i="193"/>
  <c r="AW31" i="193"/>
  <c r="AV31" i="193"/>
  <c r="AU31" i="193"/>
  <c r="AT31" i="193"/>
  <c r="AS31" i="193"/>
  <c r="AR31" i="193"/>
  <c r="AQ31" i="193"/>
  <c r="AP31" i="193"/>
  <c r="AO31" i="193"/>
  <c r="AN31" i="193"/>
  <c r="AM31" i="193"/>
  <c r="AL31" i="193"/>
  <c r="AK31" i="193"/>
  <c r="AJ31" i="193"/>
  <c r="AI31" i="193"/>
  <c r="AH31" i="193"/>
  <c r="AG31" i="193"/>
  <c r="AF31" i="193"/>
  <c r="AE31" i="193"/>
  <c r="AC31" i="193"/>
  <c r="AB31" i="193"/>
  <c r="Z31" i="193"/>
  <c r="Y31" i="193"/>
  <c r="X31" i="193"/>
  <c r="W31" i="193"/>
  <c r="V31" i="193"/>
  <c r="U31" i="193"/>
  <c r="T31" i="193"/>
  <c r="S31" i="193"/>
  <c r="Q31" i="193"/>
  <c r="P31" i="193"/>
  <c r="O31" i="193"/>
  <c r="N31" i="193"/>
  <c r="M31" i="193"/>
  <c r="L31" i="193"/>
  <c r="K31" i="193"/>
  <c r="J31" i="193"/>
  <c r="I31" i="193"/>
  <c r="H31" i="193"/>
  <c r="G31" i="193"/>
  <c r="BF30" i="193"/>
  <c r="BE30" i="193"/>
  <c r="BD30" i="193"/>
  <c r="BC30" i="193"/>
  <c r="BB30" i="193"/>
  <c r="BA30" i="193"/>
  <c r="AZ30" i="193"/>
  <c r="AY30" i="193"/>
  <c r="AX30" i="193"/>
  <c r="AW30" i="193"/>
  <c r="AV30" i="193"/>
  <c r="AU30" i="193"/>
  <c r="AT30" i="193"/>
  <c r="AS30" i="193"/>
  <c r="AR30" i="193"/>
  <c r="AQ30" i="193"/>
  <c r="AP30" i="193"/>
  <c r="AO30" i="193"/>
  <c r="AN30" i="193"/>
  <c r="AM30" i="193"/>
  <c r="AL30" i="193"/>
  <c r="AK30" i="193"/>
  <c r="AJ30" i="193"/>
  <c r="AI30" i="193"/>
  <c r="AH30" i="193"/>
  <c r="AG30" i="193"/>
  <c r="AF30" i="193"/>
  <c r="AE30" i="193"/>
  <c r="AD30" i="193"/>
  <c r="AB30" i="193"/>
  <c r="Z30" i="193"/>
  <c r="Y30" i="193"/>
  <c r="X30" i="193"/>
  <c r="W30" i="193"/>
  <c r="V30" i="193"/>
  <c r="U30" i="193"/>
  <c r="T30" i="193"/>
  <c r="S30" i="193"/>
  <c r="Q30" i="193"/>
  <c r="P30" i="193"/>
  <c r="O30" i="193"/>
  <c r="N30" i="193"/>
  <c r="M30" i="193"/>
  <c r="L30" i="193"/>
  <c r="K30" i="193"/>
  <c r="J30" i="193"/>
  <c r="I30" i="193"/>
  <c r="H30" i="193"/>
  <c r="G30" i="193"/>
  <c r="BF29" i="193"/>
  <c r="BE29" i="193"/>
  <c r="BD29" i="193"/>
  <c r="BC29" i="193"/>
  <c r="BB29" i="193"/>
  <c r="BA29" i="193"/>
  <c r="AZ29" i="193"/>
  <c r="AY29" i="193"/>
  <c r="AX29" i="193"/>
  <c r="AW29" i="193"/>
  <c r="AV29" i="193"/>
  <c r="AU29" i="193"/>
  <c r="AT29" i="193"/>
  <c r="AS29" i="193"/>
  <c r="AR29" i="193"/>
  <c r="AQ29" i="193"/>
  <c r="AP29" i="193"/>
  <c r="AO29" i="193"/>
  <c r="AN29" i="193"/>
  <c r="AM29" i="193"/>
  <c r="AL29" i="193"/>
  <c r="AK29" i="193"/>
  <c r="AJ29" i="193"/>
  <c r="AI29" i="193"/>
  <c r="AH29" i="193"/>
  <c r="AG29" i="193"/>
  <c r="AF29" i="193"/>
  <c r="AE29" i="193"/>
  <c r="AD29" i="193"/>
  <c r="AC29" i="193"/>
  <c r="Z29" i="193"/>
  <c r="Y29" i="193"/>
  <c r="X29" i="193"/>
  <c r="W29" i="193"/>
  <c r="V29" i="193"/>
  <c r="U29" i="193"/>
  <c r="T29" i="193"/>
  <c r="S29" i="193"/>
  <c r="Q29" i="193"/>
  <c r="P29" i="193"/>
  <c r="O29" i="193"/>
  <c r="N29" i="193"/>
  <c r="M29" i="193"/>
  <c r="L29" i="193"/>
  <c r="K29" i="193"/>
  <c r="J29" i="193"/>
  <c r="I29" i="193"/>
  <c r="H29" i="193"/>
  <c r="G29" i="193"/>
  <c r="BF27" i="193"/>
  <c r="BE27" i="193"/>
  <c r="BD27" i="193"/>
  <c r="BC27" i="193"/>
  <c r="BB27" i="193"/>
  <c r="BA27" i="193"/>
  <c r="AZ27" i="193"/>
  <c r="AY27" i="193"/>
  <c r="AX27" i="193"/>
  <c r="AW27" i="193"/>
  <c r="AV27" i="193"/>
  <c r="AU27" i="193"/>
  <c r="AT27" i="193"/>
  <c r="AS27" i="193"/>
  <c r="AR27" i="193"/>
  <c r="AQ27" i="193"/>
  <c r="AP27" i="193"/>
  <c r="AO27" i="193"/>
  <c r="AN27" i="193"/>
  <c r="AM27" i="193"/>
  <c r="AL27" i="193"/>
  <c r="AK27" i="193"/>
  <c r="AJ27" i="193"/>
  <c r="AI27" i="193"/>
  <c r="AH27" i="193"/>
  <c r="AG27" i="193"/>
  <c r="AF27" i="193"/>
  <c r="AE27" i="193"/>
  <c r="AD27" i="193"/>
  <c r="AC27" i="193"/>
  <c r="AB27" i="193"/>
  <c r="Y27" i="193"/>
  <c r="X27" i="193"/>
  <c r="W27" i="193"/>
  <c r="V27" i="193"/>
  <c r="U27" i="193"/>
  <c r="T27" i="193"/>
  <c r="S27" i="193"/>
  <c r="Q27" i="193"/>
  <c r="P27" i="193"/>
  <c r="O27" i="193"/>
  <c r="N27" i="193"/>
  <c r="M27" i="193"/>
  <c r="L27" i="193"/>
  <c r="K27" i="193"/>
  <c r="J27" i="193"/>
  <c r="I27" i="193"/>
  <c r="H27" i="193"/>
  <c r="G27" i="193"/>
  <c r="BF26" i="193"/>
  <c r="BE26" i="193"/>
  <c r="BD26" i="193"/>
  <c r="BC26" i="193"/>
  <c r="BB26" i="193"/>
  <c r="BA26" i="193"/>
  <c r="AZ26" i="193"/>
  <c r="AY26" i="193"/>
  <c r="AX26" i="193"/>
  <c r="AW26" i="193"/>
  <c r="AV26" i="193"/>
  <c r="AU26" i="193"/>
  <c r="AT26" i="193"/>
  <c r="AS26" i="193"/>
  <c r="AR26" i="193"/>
  <c r="AQ26" i="193"/>
  <c r="AP26" i="193"/>
  <c r="AO26" i="193"/>
  <c r="AN26" i="193"/>
  <c r="AM26" i="193"/>
  <c r="AL26" i="193"/>
  <c r="AK26" i="193"/>
  <c r="AJ26" i="193"/>
  <c r="AI26" i="193"/>
  <c r="AH26" i="193"/>
  <c r="AG26" i="193"/>
  <c r="AF26" i="193"/>
  <c r="AE26" i="193"/>
  <c r="AD26" i="193"/>
  <c r="AC26" i="193"/>
  <c r="AB26" i="193"/>
  <c r="Z26" i="193"/>
  <c r="X26" i="193"/>
  <c r="W26" i="193"/>
  <c r="V26" i="193"/>
  <c r="U26" i="193"/>
  <c r="T26" i="193"/>
  <c r="S26" i="193"/>
  <c r="Q26" i="193"/>
  <c r="P26" i="193"/>
  <c r="O26" i="193"/>
  <c r="N26" i="193"/>
  <c r="M26" i="193"/>
  <c r="L26" i="193"/>
  <c r="K26" i="193"/>
  <c r="J26" i="193"/>
  <c r="I26" i="193"/>
  <c r="H26" i="193"/>
  <c r="G26" i="193"/>
  <c r="BF25" i="193"/>
  <c r="BE25" i="193"/>
  <c r="BD25" i="193"/>
  <c r="BC25" i="193"/>
  <c r="BB25" i="193"/>
  <c r="BA25" i="193"/>
  <c r="AZ25" i="193"/>
  <c r="AY25" i="193"/>
  <c r="AX25" i="193"/>
  <c r="AW25" i="193"/>
  <c r="AV25" i="193"/>
  <c r="AU25" i="193"/>
  <c r="AT25" i="193"/>
  <c r="AS25" i="193"/>
  <c r="AR25" i="193"/>
  <c r="AQ25" i="193"/>
  <c r="AP25" i="193"/>
  <c r="AO25" i="193"/>
  <c r="AN25" i="193"/>
  <c r="AM25" i="193"/>
  <c r="AL25" i="193"/>
  <c r="AK25" i="193"/>
  <c r="AJ25" i="193"/>
  <c r="AI25" i="193"/>
  <c r="AH25" i="193"/>
  <c r="AG25" i="193"/>
  <c r="AF25" i="193"/>
  <c r="AE25" i="193"/>
  <c r="AD25" i="193"/>
  <c r="AC25" i="193"/>
  <c r="AB25" i="193"/>
  <c r="Z25" i="193"/>
  <c r="Y25" i="193"/>
  <c r="W25" i="193"/>
  <c r="V25" i="193"/>
  <c r="U25" i="193"/>
  <c r="T25" i="193"/>
  <c r="S25" i="193"/>
  <c r="Q25" i="193"/>
  <c r="P25" i="193"/>
  <c r="O25" i="193"/>
  <c r="N25" i="193"/>
  <c r="M25" i="193"/>
  <c r="L25" i="193"/>
  <c r="K25" i="193"/>
  <c r="J25" i="193"/>
  <c r="I25" i="193"/>
  <c r="H25" i="193"/>
  <c r="G25" i="193"/>
  <c r="BF24" i="193"/>
  <c r="BE24" i="193"/>
  <c r="BD24" i="193"/>
  <c r="BC24" i="193"/>
  <c r="BB24" i="193"/>
  <c r="BA24" i="193"/>
  <c r="AZ24" i="193"/>
  <c r="AY24" i="193"/>
  <c r="AX24" i="193"/>
  <c r="AW24" i="193"/>
  <c r="AV24" i="193"/>
  <c r="AU24" i="193"/>
  <c r="AT24" i="193"/>
  <c r="AS24" i="193"/>
  <c r="AR24" i="193"/>
  <c r="AQ24" i="193"/>
  <c r="AP24" i="193"/>
  <c r="AO24" i="193"/>
  <c r="AN24" i="193"/>
  <c r="AM24" i="193"/>
  <c r="AL24" i="193"/>
  <c r="AK24" i="193"/>
  <c r="AJ24" i="193"/>
  <c r="AI24" i="193"/>
  <c r="AH24" i="193"/>
  <c r="AG24" i="193"/>
  <c r="AF24" i="193"/>
  <c r="AE24" i="193"/>
  <c r="AD24" i="193"/>
  <c r="AC24" i="193"/>
  <c r="AB24" i="193"/>
  <c r="Z24" i="193"/>
  <c r="Y24" i="193"/>
  <c r="X24" i="193"/>
  <c r="V24" i="193"/>
  <c r="U24" i="193"/>
  <c r="T24" i="193"/>
  <c r="S24" i="193"/>
  <c r="Q24" i="193"/>
  <c r="P24" i="193"/>
  <c r="O24" i="193"/>
  <c r="N24" i="193"/>
  <c r="M24" i="193"/>
  <c r="L24" i="193"/>
  <c r="K24" i="193"/>
  <c r="J24" i="193"/>
  <c r="I24" i="193"/>
  <c r="H24" i="193"/>
  <c r="G24" i="193"/>
  <c r="BF23" i="193"/>
  <c r="BE23" i="193"/>
  <c r="BD23" i="193"/>
  <c r="BC23" i="193"/>
  <c r="BB23" i="193"/>
  <c r="BA23" i="193"/>
  <c r="AZ23" i="193"/>
  <c r="AY23" i="193"/>
  <c r="AX23" i="193"/>
  <c r="AW23" i="193"/>
  <c r="AV23" i="193"/>
  <c r="AU23" i="193"/>
  <c r="AT23" i="193"/>
  <c r="AS23" i="193"/>
  <c r="AR23" i="193"/>
  <c r="AQ23" i="193"/>
  <c r="AP23" i="193"/>
  <c r="AO23" i="193"/>
  <c r="AN23" i="193"/>
  <c r="AM23" i="193"/>
  <c r="AL23" i="193"/>
  <c r="AK23" i="193"/>
  <c r="AJ23" i="193"/>
  <c r="AI23" i="193"/>
  <c r="AH23" i="193"/>
  <c r="AG23" i="193"/>
  <c r="AF23" i="193"/>
  <c r="AE23" i="193"/>
  <c r="AD23" i="193"/>
  <c r="AC23" i="193"/>
  <c r="AB23" i="193"/>
  <c r="Z23" i="193"/>
  <c r="Y23" i="193"/>
  <c r="X23" i="193"/>
  <c r="W23" i="193"/>
  <c r="U23" i="193"/>
  <c r="T23" i="193"/>
  <c r="S23" i="193"/>
  <c r="Q23" i="193"/>
  <c r="P23" i="193"/>
  <c r="O23" i="193"/>
  <c r="N23" i="193"/>
  <c r="M23" i="193"/>
  <c r="L23" i="193"/>
  <c r="K23" i="193"/>
  <c r="J23" i="193"/>
  <c r="I23" i="193"/>
  <c r="H23" i="193"/>
  <c r="G23" i="193"/>
  <c r="BF22" i="193"/>
  <c r="BE22" i="193"/>
  <c r="BD22" i="193"/>
  <c r="BC22" i="193"/>
  <c r="BB22" i="193"/>
  <c r="BA22" i="193"/>
  <c r="AZ22" i="193"/>
  <c r="AY22" i="193"/>
  <c r="AX22" i="193"/>
  <c r="AW22" i="193"/>
  <c r="AV22" i="193"/>
  <c r="AU22" i="193"/>
  <c r="AT22" i="193"/>
  <c r="AS22" i="193"/>
  <c r="AR22" i="193"/>
  <c r="AQ22" i="193"/>
  <c r="AP22" i="193"/>
  <c r="AO22" i="193"/>
  <c r="AN22" i="193"/>
  <c r="AM22" i="193"/>
  <c r="AL22" i="193"/>
  <c r="AK22" i="193"/>
  <c r="AJ22" i="193"/>
  <c r="AI22" i="193"/>
  <c r="AH22" i="193"/>
  <c r="AG22" i="193"/>
  <c r="AF22" i="193"/>
  <c r="AE22" i="193"/>
  <c r="AD22" i="193"/>
  <c r="AC22" i="193"/>
  <c r="AB22" i="193"/>
  <c r="Z22" i="193"/>
  <c r="Y22" i="193"/>
  <c r="X22" i="193"/>
  <c r="W22" i="193"/>
  <c r="V22" i="193"/>
  <c r="T22" i="193"/>
  <c r="S22" i="193"/>
  <c r="Q22" i="193"/>
  <c r="P22" i="193"/>
  <c r="O22" i="193"/>
  <c r="N22" i="193"/>
  <c r="M22" i="193"/>
  <c r="L22" i="193"/>
  <c r="K22" i="193"/>
  <c r="J22" i="193"/>
  <c r="I22" i="193"/>
  <c r="H22" i="193"/>
  <c r="G22" i="193"/>
  <c r="BF21" i="193"/>
  <c r="BE21" i="193"/>
  <c r="BD21" i="193"/>
  <c r="BC21" i="193"/>
  <c r="BB21" i="193"/>
  <c r="BA21" i="193"/>
  <c r="AZ21" i="193"/>
  <c r="AY21" i="193"/>
  <c r="AX21" i="193"/>
  <c r="AW21" i="193"/>
  <c r="AV21" i="193"/>
  <c r="AU21" i="193"/>
  <c r="AT21" i="193"/>
  <c r="AS21" i="193"/>
  <c r="AR21" i="193"/>
  <c r="AQ21" i="193"/>
  <c r="AP21" i="193"/>
  <c r="AO21" i="193"/>
  <c r="AN21" i="193"/>
  <c r="AM21" i="193"/>
  <c r="AL21" i="193"/>
  <c r="AK21" i="193"/>
  <c r="AJ21" i="193"/>
  <c r="AI21" i="193"/>
  <c r="AH21" i="193"/>
  <c r="AG21" i="193"/>
  <c r="AF21" i="193"/>
  <c r="AE21" i="193"/>
  <c r="AD21" i="193"/>
  <c r="AC21" i="193"/>
  <c r="AB21" i="193"/>
  <c r="Z21" i="193"/>
  <c r="Y21" i="193"/>
  <c r="X21" i="193"/>
  <c r="W21" i="193"/>
  <c r="V21" i="193"/>
  <c r="U21" i="193"/>
  <c r="S21" i="193"/>
  <c r="Q21" i="193"/>
  <c r="P21" i="193"/>
  <c r="O21" i="193"/>
  <c r="N21" i="193"/>
  <c r="M21" i="193"/>
  <c r="L21" i="193"/>
  <c r="K21" i="193"/>
  <c r="J21" i="193"/>
  <c r="I21" i="193"/>
  <c r="H21" i="193"/>
  <c r="G21" i="193"/>
  <c r="BF20" i="193"/>
  <c r="BE20" i="193"/>
  <c r="BD20" i="193"/>
  <c r="BC20" i="193"/>
  <c r="BB20" i="193"/>
  <c r="BA20" i="193"/>
  <c r="AZ20" i="193"/>
  <c r="AY20" i="193"/>
  <c r="AX20" i="193"/>
  <c r="AW20" i="193"/>
  <c r="AV20" i="193"/>
  <c r="AU20" i="193"/>
  <c r="AT20" i="193"/>
  <c r="AS20" i="193"/>
  <c r="AR20" i="193"/>
  <c r="AQ20" i="193"/>
  <c r="AP20" i="193"/>
  <c r="AO20" i="193"/>
  <c r="AN20" i="193"/>
  <c r="AM20" i="193"/>
  <c r="AL20" i="193"/>
  <c r="AK20" i="193"/>
  <c r="AJ20" i="193"/>
  <c r="AI20" i="193"/>
  <c r="AH20" i="193"/>
  <c r="AG20" i="193"/>
  <c r="AF20" i="193"/>
  <c r="AE20" i="193"/>
  <c r="AD20" i="193"/>
  <c r="AC20" i="193"/>
  <c r="AB20" i="193"/>
  <c r="Z20" i="193"/>
  <c r="Y20" i="193"/>
  <c r="X20" i="193"/>
  <c r="W20" i="193"/>
  <c r="V20" i="193"/>
  <c r="U20" i="193"/>
  <c r="T20" i="193"/>
  <c r="Q20" i="193"/>
  <c r="P20" i="193"/>
  <c r="O20" i="193"/>
  <c r="N20" i="193"/>
  <c r="M20" i="193"/>
  <c r="L20" i="193"/>
  <c r="K20" i="193"/>
  <c r="J20" i="193"/>
  <c r="I20" i="193"/>
  <c r="H20" i="193"/>
  <c r="G20" i="193"/>
  <c r="BF18" i="193"/>
  <c r="BE18" i="193"/>
  <c r="BD18" i="193"/>
  <c r="BC18" i="193"/>
  <c r="BB18" i="193"/>
  <c r="BA18" i="193"/>
  <c r="AZ18" i="193"/>
  <c r="AY18" i="193"/>
  <c r="AX18" i="193"/>
  <c r="AW18" i="193"/>
  <c r="AV18" i="193"/>
  <c r="AU18" i="193"/>
  <c r="AT18" i="193"/>
  <c r="AS18" i="193"/>
  <c r="AR18" i="193"/>
  <c r="AQ18" i="193"/>
  <c r="AP18" i="193"/>
  <c r="AO18" i="193"/>
  <c r="AN18" i="193"/>
  <c r="AM18" i="193"/>
  <c r="AL18" i="193"/>
  <c r="AK18" i="193"/>
  <c r="AJ18" i="193"/>
  <c r="AI18" i="193"/>
  <c r="AH18" i="193"/>
  <c r="AG18" i="193"/>
  <c r="AF18" i="193"/>
  <c r="AE18" i="193"/>
  <c r="AD18" i="193"/>
  <c r="AC18" i="193"/>
  <c r="AB18" i="193"/>
  <c r="Z18" i="193"/>
  <c r="Y18" i="193"/>
  <c r="X18" i="193"/>
  <c r="W18" i="193"/>
  <c r="V18" i="193"/>
  <c r="U18" i="193"/>
  <c r="T18" i="193"/>
  <c r="S18" i="193"/>
  <c r="P18" i="193"/>
  <c r="O18" i="193"/>
  <c r="N18" i="193"/>
  <c r="M18" i="193"/>
  <c r="L18" i="193"/>
  <c r="K18" i="193"/>
  <c r="J18" i="193"/>
  <c r="I18" i="193"/>
  <c r="H18" i="193"/>
  <c r="G18" i="193"/>
  <c r="BF17" i="193"/>
  <c r="BE17" i="193"/>
  <c r="BD17" i="193"/>
  <c r="BC17" i="193"/>
  <c r="BB17" i="193"/>
  <c r="BA17" i="193"/>
  <c r="AZ17" i="193"/>
  <c r="AY17" i="193"/>
  <c r="AX17" i="193"/>
  <c r="AW17" i="193"/>
  <c r="AV17" i="193"/>
  <c r="AU17" i="193"/>
  <c r="AT17" i="193"/>
  <c r="AS17" i="193"/>
  <c r="AR17" i="193"/>
  <c r="AQ17" i="193"/>
  <c r="AP17" i="193"/>
  <c r="AO17" i="193"/>
  <c r="AN17" i="193"/>
  <c r="AM17" i="193"/>
  <c r="AL17" i="193"/>
  <c r="AK17" i="193"/>
  <c r="AJ17" i="193"/>
  <c r="AI17" i="193"/>
  <c r="AH17" i="193"/>
  <c r="AG17" i="193"/>
  <c r="AF17" i="193"/>
  <c r="AE17" i="193"/>
  <c r="AD17" i="193"/>
  <c r="AC17" i="193"/>
  <c r="AB17" i="193"/>
  <c r="Z17" i="193"/>
  <c r="Y17" i="193"/>
  <c r="X17" i="193"/>
  <c r="W17" i="193"/>
  <c r="V17" i="193"/>
  <c r="U17" i="193"/>
  <c r="T17" i="193"/>
  <c r="S17" i="193"/>
  <c r="Q17" i="193"/>
  <c r="O17" i="193"/>
  <c r="N17" i="193"/>
  <c r="M17" i="193"/>
  <c r="L17" i="193"/>
  <c r="K17" i="193"/>
  <c r="J17" i="193"/>
  <c r="I17" i="193"/>
  <c r="H17" i="193"/>
  <c r="G17" i="193"/>
  <c r="BF16" i="193"/>
  <c r="BE16" i="193"/>
  <c r="BD16" i="193"/>
  <c r="BC16" i="193"/>
  <c r="BB16" i="193"/>
  <c r="BA16" i="193"/>
  <c r="AZ16" i="193"/>
  <c r="AY16" i="193"/>
  <c r="AX16" i="193"/>
  <c r="AW16" i="193"/>
  <c r="AV16" i="193"/>
  <c r="AU16" i="193"/>
  <c r="AT16" i="193"/>
  <c r="AS16" i="193"/>
  <c r="AR16" i="193"/>
  <c r="AQ16" i="193"/>
  <c r="AP16" i="193"/>
  <c r="AO16" i="193"/>
  <c r="AN16" i="193"/>
  <c r="AM16" i="193"/>
  <c r="AL16" i="193"/>
  <c r="AK16" i="193"/>
  <c r="AJ16" i="193"/>
  <c r="AI16" i="193"/>
  <c r="AH16" i="193"/>
  <c r="AG16" i="193"/>
  <c r="AF16" i="193"/>
  <c r="AE16" i="193"/>
  <c r="AD16" i="193"/>
  <c r="AC16" i="193"/>
  <c r="AB16" i="193"/>
  <c r="Z16" i="193"/>
  <c r="Y16" i="193"/>
  <c r="X16" i="193"/>
  <c r="W16" i="193"/>
  <c r="V16" i="193"/>
  <c r="U16" i="193"/>
  <c r="T16" i="193"/>
  <c r="S16" i="193"/>
  <c r="Q16" i="193"/>
  <c r="P16" i="193"/>
  <c r="N16" i="193"/>
  <c r="M16" i="193"/>
  <c r="L16" i="193"/>
  <c r="K16" i="193"/>
  <c r="J16" i="193"/>
  <c r="I16" i="193"/>
  <c r="H16" i="193"/>
  <c r="G16" i="193"/>
  <c r="BF15" i="193"/>
  <c r="BE15" i="193"/>
  <c r="BD15" i="193"/>
  <c r="BC15" i="193"/>
  <c r="BB15" i="193"/>
  <c r="BA15" i="193"/>
  <c r="AZ15" i="193"/>
  <c r="AY15" i="193"/>
  <c r="AX15" i="193"/>
  <c r="AW15" i="193"/>
  <c r="AV15" i="193"/>
  <c r="AU15" i="193"/>
  <c r="AT15" i="193"/>
  <c r="AS15" i="193"/>
  <c r="AR15" i="193"/>
  <c r="AQ15" i="193"/>
  <c r="AP15" i="193"/>
  <c r="AO15" i="193"/>
  <c r="AN15" i="193"/>
  <c r="AM15" i="193"/>
  <c r="AL15" i="193"/>
  <c r="AK15" i="193"/>
  <c r="AJ15" i="193"/>
  <c r="AI15" i="193"/>
  <c r="AH15" i="193"/>
  <c r="AG15" i="193"/>
  <c r="AF15" i="193"/>
  <c r="AE15" i="193"/>
  <c r="AD15" i="193"/>
  <c r="AC15" i="193"/>
  <c r="AB15" i="193"/>
  <c r="Z15" i="193"/>
  <c r="Y15" i="193"/>
  <c r="X15" i="193"/>
  <c r="W15" i="193"/>
  <c r="V15" i="193"/>
  <c r="U15" i="193"/>
  <c r="T15" i="193"/>
  <c r="S15" i="193"/>
  <c r="Q15" i="193"/>
  <c r="P15" i="193"/>
  <c r="O15" i="193"/>
  <c r="M15" i="193"/>
  <c r="L15" i="193"/>
  <c r="K15" i="193"/>
  <c r="J15" i="193"/>
  <c r="I15" i="193"/>
  <c r="H15" i="193"/>
  <c r="G15" i="193"/>
  <c r="BF14" i="193"/>
  <c r="BE14" i="193"/>
  <c r="BD14" i="193"/>
  <c r="BC14" i="193"/>
  <c r="BB14" i="193"/>
  <c r="BA14" i="193"/>
  <c r="AZ14" i="193"/>
  <c r="AY14" i="193"/>
  <c r="AX14" i="193"/>
  <c r="AW14" i="193"/>
  <c r="AV14" i="193"/>
  <c r="AU14" i="193"/>
  <c r="AT14" i="193"/>
  <c r="AS14" i="193"/>
  <c r="AR14" i="193"/>
  <c r="AQ14" i="193"/>
  <c r="AP14" i="193"/>
  <c r="AO14" i="193"/>
  <c r="AN14" i="193"/>
  <c r="AM14" i="193"/>
  <c r="AL14" i="193"/>
  <c r="AK14" i="193"/>
  <c r="AJ14" i="193"/>
  <c r="AI14" i="193"/>
  <c r="AH14" i="193"/>
  <c r="AG14" i="193"/>
  <c r="AF14" i="193"/>
  <c r="AE14" i="193"/>
  <c r="AD14" i="193"/>
  <c r="AC14" i="193"/>
  <c r="AB14" i="193"/>
  <c r="Z14" i="193"/>
  <c r="Y14" i="193"/>
  <c r="X14" i="193"/>
  <c r="W14" i="193"/>
  <c r="V14" i="193"/>
  <c r="U14" i="193"/>
  <c r="T14" i="193"/>
  <c r="S14" i="193"/>
  <c r="Q14" i="193"/>
  <c r="P14" i="193"/>
  <c r="O14" i="193"/>
  <c r="N14" i="193"/>
  <c r="L14" i="193"/>
  <c r="K14" i="193"/>
  <c r="J14" i="193"/>
  <c r="I14" i="193"/>
  <c r="H14" i="193"/>
  <c r="G14" i="193"/>
  <c r="BF13" i="193"/>
  <c r="BE13" i="193"/>
  <c r="BD13" i="193"/>
  <c r="BC13" i="193"/>
  <c r="BB13" i="193"/>
  <c r="BA13" i="193"/>
  <c r="AZ13" i="193"/>
  <c r="AY13" i="193"/>
  <c r="AX13" i="193"/>
  <c r="AW13" i="193"/>
  <c r="AV13" i="193"/>
  <c r="AU13" i="193"/>
  <c r="AT13" i="193"/>
  <c r="AS13" i="193"/>
  <c r="AR13" i="193"/>
  <c r="AQ13" i="193"/>
  <c r="AP13" i="193"/>
  <c r="AO13" i="193"/>
  <c r="AN13" i="193"/>
  <c r="AM13" i="193"/>
  <c r="AL13" i="193"/>
  <c r="AK13" i="193"/>
  <c r="AJ13" i="193"/>
  <c r="AI13" i="193"/>
  <c r="AH13" i="193"/>
  <c r="AG13" i="193"/>
  <c r="AF13" i="193"/>
  <c r="AE13" i="193"/>
  <c r="AD13" i="193"/>
  <c r="AC13" i="193"/>
  <c r="AB13" i="193"/>
  <c r="Z13" i="193"/>
  <c r="Y13" i="193"/>
  <c r="X13" i="193"/>
  <c r="W13" i="193"/>
  <c r="V13" i="193"/>
  <c r="U13" i="193"/>
  <c r="T13" i="193"/>
  <c r="S13" i="193"/>
  <c r="Q13" i="193"/>
  <c r="P13" i="193"/>
  <c r="O13" i="193"/>
  <c r="N13" i="193"/>
  <c r="M13" i="193"/>
  <c r="K13" i="193"/>
  <c r="J13" i="193"/>
  <c r="I13" i="193"/>
  <c r="H13" i="193"/>
  <c r="G13" i="193"/>
  <c r="BF12" i="193"/>
  <c r="BE12" i="193"/>
  <c r="BD12" i="193"/>
  <c r="BC12" i="193"/>
  <c r="BB12" i="193"/>
  <c r="BA12" i="193"/>
  <c r="AZ12" i="193"/>
  <c r="AY12" i="193"/>
  <c r="AX12" i="193"/>
  <c r="AW12" i="193"/>
  <c r="AV12" i="193"/>
  <c r="AU12" i="193"/>
  <c r="AT12" i="193"/>
  <c r="AS12" i="193"/>
  <c r="AR12" i="193"/>
  <c r="AQ12" i="193"/>
  <c r="AP12" i="193"/>
  <c r="AO12" i="193"/>
  <c r="AN12" i="193"/>
  <c r="AM12" i="193"/>
  <c r="AL12" i="193"/>
  <c r="AK12" i="193"/>
  <c r="AJ12" i="193"/>
  <c r="AI12" i="193"/>
  <c r="AH12" i="193"/>
  <c r="AG12" i="193"/>
  <c r="AF12" i="193"/>
  <c r="AE12" i="193"/>
  <c r="AD12" i="193"/>
  <c r="AC12" i="193"/>
  <c r="AB12" i="193"/>
  <c r="Z12" i="193"/>
  <c r="Y12" i="193"/>
  <c r="X12" i="193"/>
  <c r="W12" i="193"/>
  <c r="V12" i="193"/>
  <c r="U12" i="193"/>
  <c r="T12" i="193"/>
  <c r="S12" i="193"/>
  <c r="Q12" i="193"/>
  <c r="P12" i="193"/>
  <c r="O12" i="193"/>
  <c r="N12" i="193"/>
  <c r="M12" i="193"/>
  <c r="L12" i="193"/>
  <c r="J12" i="193"/>
  <c r="I12" i="193"/>
  <c r="H12" i="193"/>
  <c r="G12" i="193"/>
  <c r="BF11" i="193"/>
  <c r="BE11" i="193"/>
  <c r="BD11" i="193"/>
  <c r="BC11" i="193"/>
  <c r="BB11" i="193"/>
  <c r="BA11" i="193"/>
  <c r="AZ11" i="193"/>
  <c r="AY11" i="193"/>
  <c r="AX11" i="193"/>
  <c r="AW11" i="193"/>
  <c r="AV11" i="193"/>
  <c r="AU11" i="193"/>
  <c r="AT11" i="193"/>
  <c r="AS11" i="193"/>
  <c r="AR11" i="193"/>
  <c r="AQ11" i="193"/>
  <c r="AP11" i="193"/>
  <c r="AO11" i="193"/>
  <c r="AN11" i="193"/>
  <c r="AM11" i="193"/>
  <c r="AL11" i="193"/>
  <c r="AK11" i="193"/>
  <c r="AJ11" i="193"/>
  <c r="AI11" i="193"/>
  <c r="AH11" i="193"/>
  <c r="AG11" i="193"/>
  <c r="AF11" i="193"/>
  <c r="AE11" i="193"/>
  <c r="AD11" i="193"/>
  <c r="AC11" i="193"/>
  <c r="AB11" i="193"/>
  <c r="Z11" i="193"/>
  <c r="Y11" i="193"/>
  <c r="X11" i="193"/>
  <c r="W11" i="193"/>
  <c r="V11" i="193"/>
  <c r="U11" i="193"/>
  <c r="T11" i="193"/>
  <c r="S11" i="193"/>
  <c r="Q11" i="193"/>
  <c r="P11" i="193"/>
  <c r="O11" i="193"/>
  <c r="N11" i="193"/>
  <c r="M11" i="193"/>
  <c r="L11" i="193"/>
  <c r="K11" i="193"/>
  <c r="I11" i="193"/>
  <c r="H11" i="193"/>
  <c r="G11" i="193"/>
  <c r="BF10" i="193"/>
  <c r="BE10" i="193"/>
  <c r="BD10" i="193"/>
  <c r="BC10" i="193"/>
  <c r="BB10" i="193"/>
  <c r="BA10" i="193"/>
  <c r="AZ10" i="193"/>
  <c r="AY10" i="193"/>
  <c r="AX10" i="193"/>
  <c r="AW10" i="193"/>
  <c r="AV10" i="193"/>
  <c r="AU10" i="193"/>
  <c r="AT10" i="193"/>
  <c r="AS10" i="193"/>
  <c r="AR10" i="193"/>
  <c r="AQ10" i="193"/>
  <c r="AP10" i="193"/>
  <c r="AO10" i="193"/>
  <c r="AN10" i="193"/>
  <c r="AM10" i="193"/>
  <c r="AL10" i="193"/>
  <c r="AK10" i="193"/>
  <c r="AJ10" i="193"/>
  <c r="AI10" i="193"/>
  <c r="AH10" i="193"/>
  <c r="AG10" i="193"/>
  <c r="AF10" i="193"/>
  <c r="AE10" i="193"/>
  <c r="AD10" i="193"/>
  <c r="AC10" i="193"/>
  <c r="AB10" i="193"/>
  <c r="Z10" i="193"/>
  <c r="Y10" i="193"/>
  <c r="X10" i="193"/>
  <c r="W10" i="193"/>
  <c r="V10" i="193"/>
  <c r="U10" i="193"/>
  <c r="T10" i="193"/>
  <c r="S10" i="193"/>
  <c r="Q10" i="193"/>
  <c r="P10" i="193"/>
  <c r="O10" i="193"/>
  <c r="N10" i="193"/>
  <c r="M10" i="193"/>
  <c r="L10" i="193"/>
  <c r="K10" i="193"/>
  <c r="J10" i="193"/>
  <c r="H10" i="193"/>
  <c r="G10" i="193"/>
  <c r="BF9" i="193"/>
  <c r="BE9" i="193"/>
  <c r="BD9" i="193"/>
  <c r="BC9" i="193"/>
  <c r="BB9" i="193"/>
  <c r="BA9" i="193"/>
  <c r="AZ9" i="193"/>
  <c r="AY9" i="193"/>
  <c r="AX9" i="193"/>
  <c r="AW9" i="193"/>
  <c r="AV9" i="193"/>
  <c r="AU9" i="193"/>
  <c r="AT9" i="193"/>
  <c r="AS9" i="193"/>
  <c r="AR9" i="193"/>
  <c r="AQ9" i="193"/>
  <c r="AP9" i="193"/>
  <c r="AO9" i="193"/>
  <c r="AN9" i="193"/>
  <c r="AM9" i="193"/>
  <c r="AL9" i="193"/>
  <c r="AK9" i="193"/>
  <c r="AJ9" i="193"/>
  <c r="AI9" i="193"/>
  <c r="AH9" i="193"/>
  <c r="AG9" i="193"/>
  <c r="AF9" i="193"/>
  <c r="AE9" i="193"/>
  <c r="AD9" i="193"/>
  <c r="AC9" i="193"/>
  <c r="AB9" i="193"/>
  <c r="Z9" i="193"/>
  <c r="Y9" i="193"/>
  <c r="X9" i="193"/>
  <c r="W9" i="193"/>
  <c r="V9" i="193"/>
  <c r="U9" i="193"/>
  <c r="T9" i="193"/>
  <c r="S9" i="193"/>
  <c r="Q9" i="193"/>
  <c r="P9" i="193"/>
  <c r="O9" i="193"/>
  <c r="N9" i="193"/>
  <c r="M9" i="193"/>
  <c r="L9" i="193"/>
  <c r="K9" i="193"/>
  <c r="J9" i="193"/>
  <c r="I9" i="193"/>
  <c r="G9" i="193"/>
  <c r="BF8" i="193"/>
  <c r="BE8" i="193"/>
  <c r="BD8" i="193"/>
  <c r="BC8" i="193"/>
  <c r="BB8" i="193"/>
  <c r="BA8" i="193"/>
  <c r="AZ8" i="193"/>
  <c r="AY8" i="193"/>
  <c r="AX8" i="193"/>
  <c r="AW8" i="193"/>
  <c r="AV8" i="193"/>
  <c r="AU8" i="193"/>
  <c r="AT8" i="193"/>
  <c r="AS8" i="193"/>
  <c r="AR8" i="193"/>
  <c r="AQ8" i="193"/>
  <c r="AP8" i="193"/>
  <c r="AO8" i="193"/>
  <c r="AN8" i="193"/>
  <c r="AM8" i="193"/>
  <c r="AL8" i="193"/>
  <c r="AK8" i="193"/>
  <c r="AJ8" i="193"/>
  <c r="AI8" i="193"/>
  <c r="AH8" i="193"/>
  <c r="AG8" i="193"/>
  <c r="AF8" i="193"/>
  <c r="AE8" i="193"/>
  <c r="AD8" i="193"/>
  <c r="AC8" i="193"/>
  <c r="AB8" i="193"/>
  <c r="Z8" i="193"/>
  <c r="Y8" i="193"/>
  <c r="X8" i="193"/>
  <c r="W8" i="193"/>
  <c r="V8" i="193"/>
  <c r="U8" i="193"/>
  <c r="T8" i="193"/>
  <c r="S8" i="193"/>
  <c r="Q8" i="193"/>
  <c r="P8" i="193"/>
  <c r="O8" i="193"/>
  <c r="N8" i="193"/>
  <c r="M8" i="193"/>
  <c r="L8" i="193"/>
  <c r="K8" i="193"/>
  <c r="J8" i="193"/>
  <c r="I8" i="193"/>
  <c r="H8" i="193"/>
  <c r="D54" i="193"/>
  <c r="D59" i="193"/>
  <c r="BF4" i="193"/>
  <c r="BE4" i="193"/>
  <c r="BD4" i="193"/>
  <c r="BC4" i="193"/>
  <c r="BB4" i="193"/>
  <c r="BA4" i="193"/>
  <c r="AZ4" i="193"/>
  <c r="AY4" i="193"/>
  <c r="AX4" i="193"/>
  <c r="AW4" i="193"/>
  <c r="AV4" i="193"/>
  <c r="AU4" i="193"/>
  <c r="AT4" i="193"/>
  <c r="AS4" i="193"/>
  <c r="AR4" i="193"/>
  <c r="AQ4" i="193"/>
  <c r="AP4" i="193"/>
  <c r="AO4" i="193"/>
  <c r="AN4" i="193"/>
  <c r="AM4" i="193"/>
  <c r="AL4" i="193"/>
  <c r="AK4" i="193"/>
  <c r="AJ4" i="193"/>
  <c r="AI4" i="193"/>
  <c r="AH4" i="193"/>
  <c r="AG4" i="193"/>
  <c r="AF4" i="193"/>
  <c r="AE4" i="193"/>
  <c r="AD4" i="193"/>
  <c r="AC4" i="193"/>
  <c r="AB4" i="193"/>
  <c r="AA4" i="193"/>
  <c r="Z4" i="193"/>
  <c r="Y4" i="193"/>
  <c r="X4" i="193"/>
  <c r="W4" i="193"/>
  <c r="V4" i="193"/>
  <c r="U4" i="193"/>
  <c r="T4" i="193"/>
  <c r="S4" i="193"/>
  <c r="R4" i="193"/>
  <c r="Q4" i="193"/>
  <c r="P4" i="193"/>
  <c r="O4" i="193"/>
  <c r="N4" i="193"/>
  <c r="M4" i="193"/>
  <c r="L4" i="193"/>
  <c r="K4" i="193"/>
  <c r="J4" i="193"/>
  <c r="I4" i="193"/>
  <c r="H4" i="193"/>
  <c r="G4" i="193"/>
  <c r="F4" i="193"/>
  <c r="E4" i="193"/>
  <c r="BE59" i="192"/>
  <c r="BD59" i="192"/>
  <c r="BC59" i="192"/>
  <c r="BB59" i="192"/>
  <c r="BA59" i="192"/>
  <c r="AZ59" i="192"/>
  <c r="AY59" i="192"/>
  <c r="AX59" i="192"/>
  <c r="AW59" i="192"/>
  <c r="AV59" i="192"/>
  <c r="AU59" i="192"/>
  <c r="AT59" i="192"/>
  <c r="AS59" i="192"/>
  <c r="AR59" i="192"/>
  <c r="AQ59" i="192"/>
  <c r="AP59" i="192"/>
  <c r="AO59" i="192"/>
  <c r="AN59" i="192"/>
  <c r="AM59" i="192"/>
  <c r="AL59" i="192"/>
  <c r="AK59" i="192"/>
  <c r="AJ59" i="192"/>
  <c r="AI59" i="192"/>
  <c r="AH59" i="192"/>
  <c r="AG59" i="192"/>
  <c r="AF59" i="192"/>
  <c r="AE59" i="192"/>
  <c r="AD59" i="192"/>
  <c r="AC59" i="192"/>
  <c r="AB59" i="192"/>
  <c r="Z59" i="192"/>
  <c r="Y59" i="192"/>
  <c r="X59" i="192"/>
  <c r="W59" i="192"/>
  <c r="V59" i="192"/>
  <c r="U59" i="192"/>
  <c r="T59" i="192"/>
  <c r="S59" i="192"/>
  <c r="Q59" i="192"/>
  <c r="P59" i="192"/>
  <c r="O59" i="192"/>
  <c r="N59" i="192"/>
  <c r="M59" i="192"/>
  <c r="L59" i="192"/>
  <c r="K59" i="192"/>
  <c r="J59" i="192"/>
  <c r="I59" i="192"/>
  <c r="H59" i="192"/>
  <c r="G59" i="192"/>
  <c r="BF58" i="192"/>
  <c r="BD58" i="192"/>
  <c r="BC58" i="192"/>
  <c r="BB58" i="192"/>
  <c r="BA58" i="192"/>
  <c r="AZ58" i="192"/>
  <c r="AY58" i="192"/>
  <c r="AX58" i="192"/>
  <c r="AW58" i="192"/>
  <c r="AV58" i="192"/>
  <c r="AU58" i="192"/>
  <c r="AT58" i="192"/>
  <c r="AS58" i="192"/>
  <c r="AR58" i="192"/>
  <c r="AQ58" i="192"/>
  <c r="AP58" i="192"/>
  <c r="AO58" i="192"/>
  <c r="AN58" i="192"/>
  <c r="AM58" i="192"/>
  <c r="AL58" i="192"/>
  <c r="AK58" i="192"/>
  <c r="AJ58" i="192"/>
  <c r="AI58" i="192"/>
  <c r="AH58" i="192"/>
  <c r="AG58" i="192"/>
  <c r="AF58" i="192"/>
  <c r="AE58" i="192"/>
  <c r="AD58" i="192"/>
  <c r="AC58" i="192"/>
  <c r="AB58" i="192"/>
  <c r="Z58" i="192"/>
  <c r="Y58" i="192"/>
  <c r="X58" i="192"/>
  <c r="W58" i="192"/>
  <c r="V58" i="192"/>
  <c r="U58" i="192"/>
  <c r="T58" i="192"/>
  <c r="S58" i="192"/>
  <c r="Q58" i="192"/>
  <c r="P58" i="192"/>
  <c r="O58" i="192"/>
  <c r="N58" i="192"/>
  <c r="M58" i="192"/>
  <c r="L58" i="192"/>
  <c r="K58" i="192"/>
  <c r="J58" i="192"/>
  <c r="I58" i="192"/>
  <c r="H58" i="192"/>
  <c r="G58" i="192"/>
  <c r="BF57" i="192"/>
  <c r="BE57" i="192"/>
  <c r="BC57" i="192"/>
  <c r="BB57" i="192"/>
  <c r="BA57" i="192"/>
  <c r="AZ57" i="192"/>
  <c r="AY57" i="192"/>
  <c r="AX57" i="192"/>
  <c r="AW57" i="192"/>
  <c r="AV57" i="192"/>
  <c r="AU57" i="192"/>
  <c r="AT57" i="192"/>
  <c r="AS57" i="192"/>
  <c r="AR57" i="192"/>
  <c r="AQ57" i="192"/>
  <c r="AP57" i="192"/>
  <c r="AO57" i="192"/>
  <c r="AN57" i="192"/>
  <c r="AM57" i="192"/>
  <c r="AL57" i="192"/>
  <c r="AK57" i="192"/>
  <c r="AJ57" i="192"/>
  <c r="AI57" i="192"/>
  <c r="AH57" i="192"/>
  <c r="AG57" i="192"/>
  <c r="AF57" i="192"/>
  <c r="AE57" i="192"/>
  <c r="AD57" i="192"/>
  <c r="AC57" i="192"/>
  <c r="AB57" i="192"/>
  <c r="Z57" i="192"/>
  <c r="Y57" i="192"/>
  <c r="X57" i="192"/>
  <c r="W57" i="192"/>
  <c r="V57" i="192"/>
  <c r="U57" i="192"/>
  <c r="T57" i="192"/>
  <c r="S57" i="192"/>
  <c r="Q57" i="192"/>
  <c r="P57" i="192"/>
  <c r="O57" i="192"/>
  <c r="N57" i="192"/>
  <c r="M57" i="192"/>
  <c r="L57" i="192"/>
  <c r="K57" i="192"/>
  <c r="J57" i="192"/>
  <c r="I57" i="192"/>
  <c r="H57" i="192"/>
  <c r="G57" i="192"/>
  <c r="BF56" i="192"/>
  <c r="BE56" i="192"/>
  <c r="BD56" i="192"/>
  <c r="BB56" i="192"/>
  <c r="BA56" i="192"/>
  <c r="AZ56" i="192"/>
  <c r="AY56" i="192"/>
  <c r="AX56" i="192"/>
  <c r="AW56" i="192"/>
  <c r="AV56" i="192"/>
  <c r="AU56" i="192"/>
  <c r="AT56" i="192"/>
  <c r="AS56" i="192"/>
  <c r="AR56" i="192"/>
  <c r="AQ56" i="192"/>
  <c r="AP56" i="192"/>
  <c r="AO56" i="192"/>
  <c r="AN56" i="192"/>
  <c r="AM56" i="192"/>
  <c r="AL56" i="192"/>
  <c r="AK56" i="192"/>
  <c r="AJ56" i="192"/>
  <c r="AI56" i="192"/>
  <c r="AH56" i="192"/>
  <c r="AG56" i="192"/>
  <c r="AF56" i="192"/>
  <c r="AE56" i="192"/>
  <c r="AD56" i="192"/>
  <c r="AC56" i="192"/>
  <c r="AB56" i="192"/>
  <c r="Z56" i="192"/>
  <c r="Y56" i="192"/>
  <c r="X56" i="192"/>
  <c r="W56" i="192"/>
  <c r="V56" i="192"/>
  <c r="U56" i="192"/>
  <c r="T56" i="192"/>
  <c r="S56" i="192"/>
  <c r="Q56" i="192"/>
  <c r="P56" i="192"/>
  <c r="O56" i="192"/>
  <c r="N56" i="192"/>
  <c r="M56" i="192"/>
  <c r="L56" i="192"/>
  <c r="K56" i="192"/>
  <c r="J56" i="192"/>
  <c r="I56" i="192"/>
  <c r="H56" i="192"/>
  <c r="G56" i="192"/>
  <c r="BF55" i="192"/>
  <c r="BE55" i="192"/>
  <c r="BD55" i="192"/>
  <c r="BC55" i="192"/>
  <c r="BA55" i="192"/>
  <c r="AZ55" i="192"/>
  <c r="AY55" i="192"/>
  <c r="AX55" i="192"/>
  <c r="AW55" i="192"/>
  <c r="AV55" i="192"/>
  <c r="AU55" i="192"/>
  <c r="AT55" i="192"/>
  <c r="AS55" i="192"/>
  <c r="AR55" i="192"/>
  <c r="AQ55" i="192"/>
  <c r="AP55" i="192"/>
  <c r="AO55" i="192"/>
  <c r="AN55" i="192"/>
  <c r="AM55" i="192"/>
  <c r="AL55" i="192"/>
  <c r="AK55" i="192"/>
  <c r="AJ55" i="192"/>
  <c r="AI55" i="192"/>
  <c r="AH55" i="192"/>
  <c r="AG55" i="192"/>
  <c r="AF55" i="192"/>
  <c r="AE55" i="192"/>
  <c r="AD55" i="192"/>
  <c r="AC55" i="192"/>
  <c r="AB55" i="192"/>
  <c r="Z55" i="192"/>
  <c r="Y55" i="192"/>
  <c r="X55" i="192"/>
  <c r="W55" i="192"/>
  <c r="V55" i="192"/>
  <c r="U55" i="192"/>
  <c r="T55" i="192"/>
  <c r="S55" i="192"/>
  <c r="Q55" i="192"/>
  <c r="P55" i="192"/>
  <c r="O55" i="192"/>
  <c r="N55" i="192"/>
  <c r="M55" i="192"/>
  <c r="L55" i="192"/>
  <c r="K55" i="192"/>
  <c r="J55" i="192"/>
  <c r="I55" i="192"/>
  <c r="H55" i="192"/>
  <c r="G55" i="192"/>
  <c r="BF54" i="192"/>
  <c r="BE54" i="192"/>
  <c r="BD54" i="192"/>
  <c r="BC54" i="192"/>
  <c r="BB54" i="192"/>
  <c r="AZ54" i="192"/>
  <c r="AY54" i="192"/>
  <c r="AX54" i="192"/>
  <c r="AW54" i="192"/>
  <c r="AV54" i="192"/>
  <c r="AU54" i="192"/>
  <c r="AT54" i="192"/>
  <c r="AS54" i="192"/>
  <c r="AR54" i="192"/>
  <c r="AQ54" i="192"/>
  <c r="AP54" i="192"/>
  <c r="AO54" i="192"/>
  <c r="AN54" i="192"/>
  <c r="AM54" i="192"/>
  <c r="AL54" i="192"/>
  <c r="AK54" i="192"/>
  <c r="AJ54" i="192"/>
  <c r="AI54" i="192"/>
  <c r="AH54" i="192"/>
  <c r="AG54" i="192"/>
  <c r="AF54" i="192"/>
  <c r="AE54" i="192"/>
  <c r="AD54" i="192"/>
  <c r="AC54" i="192"/>
  <c r="AB54" i="192"/>
  <c r="Z54" i="192"/>
  <c r="Y54" i="192"/>
  <c r="X54" i="192"/>
  <c r="W54" i="192"/>
  <c r="V54" i="192"/>
  <c r="U54" i="192"/>
  <c r="T54" i="192"/>
  <c r="S54" i="192"/>
  <c r="Q54" i="192"/>
  <c r="P54" i="192"/>
  <c r="O54" i="192"/>
  <c r="N54" i="192"/>
  <c r="M54" i="192"/>
  <c r="L54" i="192"/>
  <c r="K54" i="192"/>
  <c r="J54" i="192"/>
  <c r="I54" i="192"/>
  <c r="H54" i="192"/>
  <c r="G54" i="192"/>
  <c r="BF53" i="192"/>
  <c r="BE53" i="192"/>
  <c r="BD53" i="192"/>
  <c r="BC53" i="192"/>
  <c r="BB53" i="192"/>
  <c r="BA53" i="192"/>
  <c r="AY53" i="192"/>
  <c r="AX53" i="192"/>
  <c r="AW53" i="192"/>
  <c r="AV53" i="192"/>
  <c r="AU53" i="192"/>
  <c r="AT53" i="192"/>
  <c r="AS53" i="192"/>
  <c r="AR53" i="192"/>
  <c r="AQ53" i="192"/>
  <c r="AP53" i="192"/>
  <c r="AO53" i="192"/>
  <c r="AN53" i="192"/>
  <c r="AM53" i="192"/>
  <c r="AL53" i="192"/>
  <c r="AK53" i="192"/>
  <c r="AJ53" i="192"/>
  <c r="AI53" i="192"/>
  <c r="AH53" i="192"/>
  <c r="AG53" i="192"/>
  <c r="AF53" i="192"/>
  <c r="AE53" i="192"/>
  <c r="AD53" i="192"/>
  <c r="AC53" i="192"/>
  <c r="AB53" i="192"/>
  <c r="Z53" i="192"/>
  <c r="Y53" i="192"/>
  <c r="X53" i="192"/>
  <c r="W53" i="192"/>
  <c r="V53" i="192"/>
  <c r="U53" i="192"/>
  <c r="T53" i="192"/>
  <c r="S53" i="192"/>
  <c r="Q53" i="192"/>
  <c r="P53" i="192"/>
  <c r="O53" i="192"/>
  <c r="N53" i="192"/>
  <c r="M53" i="192"/>
  <c r="L53" i="192"/>
  <c r="K53" i="192"/>
  <c r="J53" i="192"/>
  <c r="I53" i="192"/>
  <c r="H53" i="192"/>
  <c r="G53" i="192"/>
  <c r="BF52" i="192"/>
  <c r="BE52" i="192"/>
  <c r="BD52" i="192"/>
  <c r="BC52" i="192"/>
  <c r="BB52" i="192"/>
  <c r="BA52" i="192"/>
  <c r="AZ52" i="192"/>
  <c r="AX52" i="192"/>
  <c r="AW52" i="192"/>
  <c r="AV52" i="192"/>
  <c r="AU52" i="192"/>
  <c r="AT52" i="192"/>
  <c r="AS52" i="192"/>
  <c r="AR52" i="192"/>
  <c r="AQ52" i="192"/>
  <c r="AP52" i="192"/>
  <c r="AO52" i="192"/>
  <c r="AN52" i="192"/>
  <c r="AM52" i="192"/>
  <c r="AL52" i="192"/>
  <c r="AK52" i="192"/>
  <c r="AJ52" i="192"/>
  <c r="AI52" i="192"/>
  <c r="AH52" i="192"/>
  <c r="AG52" i="192"/>
  <c r="AF52" i="192"/>
  <c r="AE52" i="192"/>
  <c r="AD52" i="192"/>
  <c r="AC52" i="192"/>
  <c r="AB52" i="192"/>
  <c r="Z52" i="192"/>
  <c r="Y52" i="192"/>
  <c r="X52" i="192"/>
  <c r="W52" i="192"/>
  <c r="V52" i="192"/>
  <c r="U52" i="192"/>
  <c r="T52" i="192"/>
  <c r="S52" i="192"/>
  <c r="Q52" i="192"/>
  <c r="P52" i="192"/>
  <c r="O52" i="192"/>
  <c r="N52" i="192"/>
  <c r="M52" i="192"/>
  <c r="L52" i="192"/>
  <c r="K52" i="192"/>
  <c r="J52" i="192"/>
  <c r="I52" i="192"/>
  <c r="H52" i="192"/>
  <c r="G52" i="192"/>
  <c r="BF51" i="192"/>
  <c r="BE51" i="192"/>
  <c r="BD51" i="192"/>
  <c r="BC51" i="192"/>
  <c r="BB51" i="192"/>
  <c r="BA51" i="192"/>
  <c r="AZ51" i="192"/>
  <c r="AY51" i="192"/>
  <c r="AW51" i="192"/>
  <c r="AV51" i="192"/>
  <c r="AU51" i="192"/>
  <c r="AT51" i="192"/>
  <c r="AS51" i="192"/>
  <c r="AR51" i="192"/>
  <c r="AQ51" i="192"/>
  <c r="AP51" i="192"/>
  <c r="AO51" i="192"/>
  <c r="AN51" i="192"/>
  <c r="AM51" i="192"/>
  <c r="AL51" i="192"/>
  <c r="AK51" i="192"/>
  <c r="AJ51" i="192"/>
  <c r="AI51" i="192"/>
  <c r="AH51" i="192"/>
  <c r="AG51" i="192"/>
  <c r="AF51" i="192"/>
  <c r="AE51" i="192"/>
  <c r="AD51" i="192"/>
  <c r="AC51" i="192"/>
  <c r="AB51" i="192"/>
  <c r="Z51" i="192"/>
  <c r="Y51" i="192"/>
  <c r="X51" i="192"/>
  <c r="W51" i="192"/>
  <c r="V51" i="192"/>
  <c r="U51" i="192"/>
  <c r="T51" i="192"/>
  <c r="S51" i="192"/>
  <c r="Q51" i="192"/>
  <c r="P51" i="192"/>
  <c r="O51" i="192"/>
  <c r="N51" i="192"/>
  <c r="M51" i="192"/>
  <c r="L51" i="192"/>
  <c r="K51" i="192"/>
  <c r="J51" i="192"/>
  <c r="I51" i="192"/>
  <c r="H51" i="192"/>
  <c r="G51" i="192"/>
  <c r="BF50" i="192"/>
  <c r="BE50" i="192"/>
  <c r="BD50" i="192"/>
  <c r="BC50" i="192"/>
  <c r="BB50" i="192"/>
  <c r="BA50" i="192"/>
  <c r="AZ50" i="192"/>
  <c r="AY50" i="192"/>
  <c r="AX50" i="192"/>
  <c r="AV50" i="192"/>
  <c r="AU50" i="192"/>
  <c r="AT50" i="192"/>
  <c r="AS50" i="192"/>
  <c r="AR50" i="192"/>
  <c r="AQ50" i="192"/>
  <c r="AP50" i="192"/>
  <c r="AO50" i="192"/>
  <c r="AN50" i="192"/>
  <c r="AM50" i="192"/>
  <c r="AL50" i="192"/>
  <c r="AK50" i="192"/>
  <c r="AJ50" i="192"/>
  <c r="AI50" i="192"/>
  <c r="AH50" i="192"/>
  <c r="AG50" i="192"/>
  <c r="AF50" i="192"/>
  <c r="AE50" i="192"/>
  <c r="AD50" i="192"/>
  <c r="AC50" i="192"/>
  <c r="AB50" i="192"/>
  <c r="Z50" i="192"/>
  <c r="Y50" i="192"/>
  <c r="X50" i="192"/>
  <c r="W50" i="192"/>
  <c r="V50" i="192"/>
  <c r="U50" i="192"/>
  <c r="T50" i="192"/>
  <c r="S50" i="192"/>
  <c r="Q50" i="192"/>
  <c r="P50" i="192"/>
  <c r="O50" i="192"/>
  <c r="N50" i="192"/>
  <c r="M50" i="192"/>
  <c r="L50" i="192"/>
  <c r="K50" i="192"/>
  <c r="J50" i="192"/>
  <c r="I50" i="192"/>
  <c r="H50" i="192"/>
  <c r="G50" i="192"/>
  <c r="BF49" i="192"/>
  <c r="BE49" i="192"/>
  <c r="BD49" i="192"/>
  <c r="BC49" i="192"/>
  <c r="BB49" i="192"/>
  <c r="BA49" i="192"/>
  <c r="AZ49" i="192"/>
  <c r="AY49" i="192"/>
  <c r="AX49" i="192"/>
  <c r="AW49" i="192"/>
  <c r="AU49" i="192"/>
  <c r="AT49" i="192"/>
  <c r="AS49" i="192"/>
  <c r="AR49" i="192"/>
  <c r="AQ49" i="192"/>
  <c r="AP49" i="192"/>
  <c r="AO49" i="192"/>
  <c r="AN49" i="192"/>
  <c r="AM49" i="192"/>
  <c r="AL49" i="192"/>
  <c r="AK49" i="192"/>
  <c r="AJ49" i="192"/>
  <c r="AI49" i="192"/>
  <c r="AH49" i="192"/>
  <c r="AG49" i="192"/>
  <c r="AF49" i="192"/>
  <c r="AE49" i="192"/>
  <c r="AD49" i="192"/>
  <c r="AC49" i="192"/>
  <c r="AB49" i="192"/>
  <c r="Z49" i="192"/>
  <c r="Y49" i="192"/>
  <c r="X49" i="192"/>
  <c r="W49" i="192"/>
  <c r="V49" i="192"/>
  <c r="U49" i="192"/>
  <c r="T49" i="192"/>
  <c r="S49" i="192"/>
  <c r="Q49" i="192"/>
  <c r="P49" i="192"/>
  <c r="O49" i="192"/>
  <c r="N49" i="192"/>
  <c r="M49" i="192"/>
  <c r="L49" i="192"/>
  <c r="K49" i="192"/>
  <c r="J49" i="192"/>
  <c r="I49" i="192"/>
  <c r="H49" i="192"/>
  <c r="G49" i="192"/>
  <c r="BF48" i="192"/>
  <c r="BE48" i="192"/>
  <c r="BD48" i="192"/>
  <c r="BC48" i="192"/>
  <c r="BB48" i="192"/>
  <c r="BA48" i="192"/>
  <c r="AZ48" i="192"/>
  <c r="AY48" i="192"/>
  <c r="AX48" i="192"/>
  <c r="AW48" i="192"/>
  <c r="AV48" i="192"/>
  <c r="AT48" i="192"/>
  <c r="AS48" i="192"/>
  <c r="AR48" i="192"/>
  <c r="AQ48" i="192"/>
  <c r="AP48" i="192"/>
  <c r="AO48" i="192"/>
  <c r="AN48" i="192"/>
  <c r="AM48" i="192"/>
  <c r="AL48" i="192"/>
  <c r="AK48" i="192"/>
  <c r="AJ48" i="192"/>
  <c r="AI48" i="192"/>
  <c r="AH48" i="192"/>
  <c r="AG48" i="192"/>
  <c r="AF48" i="192"/>
  <c r="AE48" i="192"/>
  <c r="AD48" i="192"/>
  <c r="AC48" i="192"/>
  <c r="AB48" i="192"/>
  <c r="Z48" i="192"/>
  <c r="Y48" i="192"/>
  <c r="X48" i="192"/>
  <c r="W48" i="192"/>
  <c r="V48" i="192"/>
  <c r="U48" i="192"/>
  <c r="T48" i="192"/>
  <c r="S48" i="192"/>
  <c r="Q48" i="192"/>
  <c r="P48" i="192"/>
  <c r="O48" i="192"/>
  <c r="N48" i="192"/>
  <c r="M48" i="192"/>
  <c r="L48" i="192"/>
  <c r="K48" i="192"/>
  <c r="J48" i="192"/>
  <c r="I48" i="192"/>
  <c r="H48" i="192"/>
  <c r="G48" i="192"/>
  <c r="BF47" i="192"/>
  <c r="BE47" i="192"/>
  <c r="BD47" i="192"/>
  <c r="BC47" i="192"/>
  <c r="BB47" i="192"/>
  <c r="BA47" i="192"/>
  <c r="AZ47" i="192"/>
  <c r="AY47" i="192"/>
  <c r="AX47" i="192"/>
  <c r="AW47" i="192"/>
  <c r="AV47" i="192"/>
  <c r="AU47" i="192"/>
  <c r="AS47" i="192"/>
  <c r="AR47" i="192"/>
  <c r="AQ47" i="192"/>
  <c r="AP47" i="192"/>
  <c r="AO47" i="192"/>
  <c r="AN47" i="192"/>
  <c r="AM47" i="192"/>
  <c r="AL47" i="192"/>
  <c r="AK47" i="192"/>
  <c r="AJ47" i="192"/>
  <c r="AI47" i="192"/>
  <c r="AH47" i="192"/>
  <c r="AG47" i="192"/>
  <c r="AF47" i="192"/>
  <c r="AE47" i="192"/>
  <c r="AD47" i="192"/>
  <c r="AC47" i="192"/>
  <c r="AB47" i="192"/>
  <c r="Z47" i="192"/>
  <c r="Y47" i="192"/>
  <c r="X47" i="192"/>
  <c r="W47" i="192"/>
  <c r="V47" i="192"/>
  <c r="U47" i="192"/>
  <c r="T47" i="192"/>
  <c r="S47" i="192"/>
  <c r="Q47" i="192"/>
  <c r="P47" i="192"/>
  <c r="O47" i="192"/>
  <c r="N47" i="192"/>
  <c r="M47" i="192"/>
  <c r="L47" i="192"/>
  <c r="K47" i="192"/>
  <c r="J47" i="192"/>
  <c r="I47" i="192"/>
  <c r="H47" i="192"/>
  <c r="G47" i="192"/>
  <c r="BF46" i="192"/>
  <c r="BE46" i="192"/>
  <c r="BD46" i="192"/>
  <c r="BC46" i="192"/>
  <c r="BB46" i="192"/>
  <c r="BA46" i="192"/>
  <c r="AZ46" i="192"/>
  <c r="AY46" i="192"/>
  <c r="AX46" i="192"/>
  <c r="AW46" i="192"/>
  <c r="AV46" i="192"/>
  <c r="AU46" i="192"/>
  <c r="AT46" i="192"/>
  <c r="AR46" i="192"/>
  <c r="AQ46" i="192"/>
  <c r="AP46" i="192"/>
  <c r="AO46" i="192"/>
  <c r="AN46" i="192"/>
  <c r="AM46" i="192"/>
  <c r="AL46" i="192"/>
  <c r="AK46" i="192"/>
  <c r="AJ46" i="192"/>
  <c r="AI46" i="192"/>
  <c r="AH46" i="192"/>
  <c r="AG46" i="192"/>
  <c r="AF46" i="192"/>
  <c r="AE46" i="192"/>
  <c r="AD46" i="192"/>
  <c r="AC46" i="192"/>
  <c r="AB46" i="192"/>
  <c r="Z46" i="192"/>
  <c r="Y46" i="192"/>
  <c r="X46" i="192"/>
  <c r="W46" i="192"/>
  <c r="V46" i="192"/>
  <c r="U46" i="192"/>
  <c r="T46" i="192"/>
  <c r="S46" i="192"/>
  <c r="Q46" i="192"/>
  <c r="P46" i="192"/>
  <c r="O46" i="192"/>
  <c r="N46" i="192"/>
  <c r="M46" i="192"/>
  <c r="L46" i="192"/>
  <c r="K46" i="192"/>
  <c r="J46" i="192"/>
  <c r="I46" i="192"/>
  <c r="H46" i="192"/>
  <c r="G46" i="192"/>
  <c r="BF45" i="192"/>
  <c r="BE45" i="192"/>
  <c r="BD45" i="192"/>
  <c r="BC45" i="192"/>
  <c r="BB45" i="192"/>
  <c r="BA45" i="192"/>
  <c r="AZ45" i="192"/>
  <c r="AY45" i="192"/>
  <c r="AX45" i="192"/>
  <c r="AW45" i="192"/>
  <c r="AV45" i="192"/>
  <c r="AU45" i="192"/>
  <c r="AT45" i="192"/>
  <c r="AS45" i="192"/>
  <c r="AQ45" i="192"/>
  <c r="AP45" i="192"/>
  <c r="AO45" i="192"/>
  <c r="AN45" i="192"/>
  <c r="AM45" i="192"/>
  <c r="AL45" i="192"/>
  <c r="AK45" i="192"/>
  <c r="AJ45" i="192"/>
  <c r="AI45" i="192"/>
  <c r="AH45" i="192"/>
  <c r="AG45" i="192"/>
  <c r="AF45" i="192"/>
  <c r="AE45" i="192"/>
  <c r="AD45" i="192"/>
  <c r="AC45" i="192"/>
  <c r="AB45" i="192"/>
  <c r="Z45" i="192"/>
  <c r="Y45" i="192"/>
  <c r="X45" i="192"/>
  <c r="W45" i="192"/>
  <c r="V45" i="192"/>
  <c r="U45" i="192"/>
  <c r="T45" i="192"/>
  <c r="S45" i="192"/>
  <c r="Q45" i="192"/>
  <c r="P45" i="192"/>
  <c r="O45" i="192"/>
  <c r="N45" i="192"/>
  <c r="M45" i="192"/>
  <c r="L45" i="192"/>
  <c r="K45" i="192"/>
  <c r="J45" i="192"/>
  <c r="I45" i="192"/>
  <c r="H45" i="192"/>
  <c r="G45" i="192"/>
  <c r="BF44" i="192"/>
  <c r="BE44" i="192"/>
  <c r="BD44" i="192"/>
  <c r="BC44" i="192"/>
  <c r="BB44" i="192"/>
  <c r="BA44" i="192"/>
  <c r="AZ44" i="192"/>
  <c r="AY44" i="192"/>
  <c r="AX44" i="192"/>
  <c r="AW44" i="192"/>
  <c r="AV44" i="192"/>
  <c r="AU44" i="192"/>
  <c r="AT44" i="192"/>
  <c r="AS44" i="192"/>
  <c r="AR44" i="192"/>
  <c r="AP44" i="192"/>
  <c r="AO44" i="192"/>
  <c r="AN44" i="192"/>
  <c r="AM44" i="192"/>
  <c r="AL44" i="192"/>
  <c r="AK44" i="192"/>
  <c r="AJ44" i="192"/>
  <c r="AI44" i="192"/>
  <c r="AH44" i="192"/>
  <c r="AG44" i="192"/>
  <c r="AF44" i="192"/>
  <c r="AE44" i="192"/>
  <c r="AD44" i="192"/>
  <c r="AC44" i="192"/>
  <c r="AB44" i="192"/>
  <c r="Z44" i="192"/>
  <c r="Y44" i="192"/>
  <c r="X44" i="192"/>
  <c r="W44" i="192"/>
  <c r="V44" i="192"/>
  <c r="U44" i="192"/>
  <c r="T44" i="192"/>
  <c r="S44" i="192"/>
  <c r="Q44" i="192"/>
  <c r="P44" i="192"/>
  <c r="O44" i="192"/>
  <c r="N44" i="192"/>
  <c r="M44" i="192"/>
  <c r="L44" i="192"/>
  <c r="K44" i="192"/>
  <c r="J44" i="192"/>
  <c r="I44" i="192"/>
  <c r="H44" i="192"/>
  <c r="G44" i="192"/>
  <c r="BF43" i="192"/>
  <c r="BE43" i="192"/>
  <c r="BD43" i="192"/>
  <c r="BC43" i="192"/>
  <c r="BB43" i="192"/>
  <c r="BA43" i="192"/>
  <c r="AZ43" i="192"/>
  <c r="AY43" i="192"/>
  <c r="AX43" i="192"/>
  <c r="AW43" i="192"/>
  <c r="AV43" i="192"/>
  <c r="AU43" i="192"/>
  <c r="AT43" i="192"/>
  <c r="AS43" i="192"/>
  <c r="AR43" i="192"/>
  <c r="AQ43" i="192"/>
  <c r="AO43" i="192"/>
  <c r="AN43" i="192"/>
  <c r="AM43" i="192"/>
  <c r="AL43" i="192"/>
  <c r="AK43" i="192"/>
  <c r="AJ43" i="192"/>
  <c r="AI43" i="192"/>
  <c r="AH43" i="192"/>
  <c r="AG43" i="192"/>
  <c r="AF43" i="192"/>
  <c r="AE43" i="192"/>
  <c r="AD43" i="192"/>
  <c r="AC43" i="192"/>
  <c r="AB43" i="192"/>
  <c r="Z43" i="192"/>
  <c r="Y43" i="192"/>
  <c r="X43" i="192"/>
  <c r="W43" i="192"/>
  <c r="V43" i="192"/>
  <c r="U43" i="192"/>
  <c r="T43" i="192"/>
  <c r="S43" i="192"/>
  <c r="Q43" i="192"/>
  <c r="P43" i="192"/>
  <c r="O43" i="192"/>
  <c r="N43" i="192"/>
  <c r="M43" i="192"/>
  <c r="L43" i="192"/>
  <c r="K43" i="192"/>
  <c r="J43" i="192"/>
  <c r="I43" i="192"/>
  <c r="H43" i="192"/>
  <c r="G43" i="192"/>
  <c r="BF42" i="192"/>
  <c r="BE42" i="192"/>
  <c r="BD42" i="192"/>
  <c r="BC42" i="192"/>
  <c r="BB42" i="192"/>
  <c r="BA42" i="192"/>
  <c r="AZ42" i="192"/>
  <c r="AY42" i="192"/>
  <c r="AX42" i="192"/>
  <c r="AW42" i="192"/>
  <c r="AV42" i="192"/>
  <c r="AU42" i="192"/>
  <c r="AT42" i="192"/>
  <c r="AS42" i="192"/>
  <c r="AR42" i="192"/>
  <c r="AQ42" i="192"/>
  <c r="AP42" i="192"/>
  <c r="AN42" i="192"/>
  <c r="AM42" i="192"/>
  <c r="AL42" i="192"/>
  <c r="AK42" i="192"/>
  <c r="AJ42" i="192"/>
  <c r="AI42" i="192"/>
  <c r="AH42" i="192"/>
  <c r="AG42" i="192"/>
  <c r="AF42" i="192"/>
  <c r="AE42" i="192"/>
  <c r="AD42" i="192"/>
  <c r="AC42" i="192"/>
  <c r="AB42" i="192"/>
  <c r="Z42" i="192"/>
  <c r="Y42" i="192"/>
  <c r="X42" i="192"/>
  <c r="W42" i="192"/>
  <c r="V42" i="192"/>
  <c r="U42" i="192"/>
  <c r="T42" i="192"/>
  <c r="S42" i="192"/>
  <c r="Q42" i="192"/>
  <c r="P42" i="192"/>
  <c r="O42" i="192"/>
  <c r="N42" i="192"/>
  <c r="M42" i="192"/>
  <c r="L42" i="192"/>
  <c r="K42" i="192"/>
  <c r="J42" i="192"/>
  <c r="I42" i="192"/>
  <c r="H42" i="192"/>
  <c r="G42" i="192"/>
  <c r="BF41" i="192"/>
  <c r="BE41" i="192"/>
  <c r="BD41" i="192"/>
  <c r="BC41" i="192"/>
  <c r="BB41" i="192"/>
  <c r="BA41" i="192"/>
  <c r="AZ41" i="192"/>
  <c r="AY41" i="192"/>
  <c r="AX41" i="192"/>
  <c r="AW41" i="192"/>
  <c r="AV41" i="192"/>
  <c r="AU41" i="192"/>
  <c r="AT41" i="192"/>
  <c r="AS41" i="192"/>
  <c r="AR41" i="192"/>
  <c r="AQ41" i="192"/>
  <c r="AP41" i="192"/>
  <c r="AO41" i="192"/>
  <c r="AM41" i="192"/>
  <c r="AL41" i="192"/>
  <c r="AK41" i="192"/>
  <c r="AJ41" i="192"/>
  <c r="AI41" i="192"/>
  <c r="AH41" i="192"/>
  <c r="AG41" i="192"/>
  <c r="AF41" i="192"/>
  <c r="AE41" i="192"/>
  <c r="AD41" i="192"/>
  <c r="AC41" i="192"/>
  <c r="AB41" i="192"/>
  <c r="Z41" i="192"/>
  <c r="Y41" i="192"/>
  <c r="X41" i="192"/>
  <c r="W41" i="192"/>
  <c r="V41" i="192"/>
  <c r="U41" i="192"/>
  <c r="T41" i="192"/>
  <c r="S41" i="192"/>
  <c r="Q41" i="192"/>
  <c r="P41" i="192"/>
  <c r="O41" i="192"/>
  <c r="N41" i="192"/>
  <c r="M41" i="192"/>
  <c r="L41" i="192"/>
  <c r="K41" i="192"/>
  <c r="J41" i="192"/>
  <c r="I41" i="192"/>
  <c r="H41" i="192"/>
  <c r="G41" i="192"/>
  <c r="BF40" i="192"/>
  <c r="BE40" i="192"/>
  <c r="BD40" i="192"/>
  <c r="BC40" i="192"/>
  <c r="BB40" i="192"/>
  <c r="BA40" i="192"/>
  <c r="AZ40" i="192"/>
  <c r="AY40" i="192"/>
  <c r="AX40" i="192"/>
  <c r="AW40" i="192"/>
  <c r="AV40" i="192"/>
  <c r="AU40" i="192"/>
  <c r="AT40" i="192"/>
  <c r="AS40" i="192"/>
  <c r="AR40" i="192"/>
  <c r="AQ40" i="192"/>
  <c r="AP40" i="192"/>
  <c r="AO40" i="192"/>
  <c r="AN40" i="192"/>
  <c r="AL40" i="192"/>
  <c r="AK40" i="192"/>
  <c r="AJ40" i="192"/>
  <c r="AI40" i="192"/>
  <c r="AH40" i="192"/>
  <c r="AG40" i="192"/>
  <c r="AF40" i="192"/>
  <c r="AE40" i="192"/>
  <c r="AD40" i="192"/>
  <c r="AC40" i="192"/>
  <c r="AB40" i="192"/>
  <c r="Z40" i="192"/>
  <c r="Y40" i="192"/>
  <c r="X40" i="192"/>
  <c r="W40" i="192"/>
  <c r="V40" i="192"/>
  <c r="U40" i="192"/>
  <c r="T40" i="192"/>
  <c r="S40" i="192"/>
  <c r="Q40" i="192"/>
  <c r="P40" i="192"/>
  <c r="O40" i="192"/>
  <c r="N40" i="192"/>
  <c r="M40" i="192"/>
  <c r="L40" i="192"/>
  <c r="K40" i="192"/>
  <c r="J40" i="192"/>
  <c r="I40" i="192"/>
  <c r="H40" i="192"/>
  <c r="G40" i="192"/>
  <c r="BF39" i="192"/>
  <c r="BE39" i="192"/>
  <c r="BD39" i="192"/>
  <c r="BC39" i="192"/>
  <c r="BB39" i="192"/>
  <c r="BA39" i="192"/>
  <c r="AZ39" i="192"/>
  <c r="AY39" i="192"/>
  <c r="AX39" i="192"/>
  <c r="AW39" i="192"/>
  <c r="AV39" i="192"/>
  <c r="AU39" i="192"/>
  <c r="AT39" i="192"/>
  <c r="AS39" i="192"/>
  <c r="AR39" i="192"/>
  <c r="AQ39" i="192"/>
  <c r="AP39" i="192"/>
  <c r="AO39" i="192"/>
  <c r="AN39" i="192"/>
  <c r="AM39" i="192"/>
  <c r="AK39" i="192"/>
  <c r="AJ39" i="192"/>
  <c r="AI39" i="192"/>
  <c r="AH39" i="192"/>
  <c r="AG39" i="192"/>
  <c r="AF39" i="192"/>
  <c r="AE39" i="192"/>
  <c r="AD39" i="192"/>
  <c r="AC39" i="192"/>
  <c r="AB39" i="192"/>
  <c r="Z39" i="192"/>
  <c r="Y39" i="192"/>
  <c r="X39" i="192"/>
  <c r="W39" i="192"/>
  <c r="V39" i="192"/>
  <c r="U39" i="192"/>
  <c r="T39" i="192"/>
  <c r="S39" i="192"/>
  <c r="Q39" i="192"/>
  <c r="P39" i="192"/>
  <c r="O39" i="192"/>
  <c r="N39" i="192"/>
  <c r="M39" i="192"/>
  <c r="L39" i="192"/>
  <c r="K39" i="192"/>
  <c r="J39" i="192"/>
  <c r="I39" i="192"/>
  <c r="H39" i="192"/>
  <c r="G39" i="192"/>
  <c r="BF38" i="192"/>
  <c r="BE38" i="192"/>
  <c r="BD38" i="192"/>
  <c r="BC38" i="192"/>
  <c r="BB38" i="192"/>
  <c r="BA38" i="192"/>
  <c r="AZ38" i="192"/>
  <c r="AY38" i="192"/>
  <c r="AX38" i="192"/>
  <c r="AW38" i="192"/>
  <c r="AV38" i="192"/>
  <c r="AU38" i="192"/>
  <c r="AT38" i="192"/>
  <c r="AS38" i="192"/>
  <c r="AR38" i="192"/>
  <c r="AQ38" i="192"/>
  <c r="AP38" i="192"/>
  <c r="AO38" i="192"/>
  <c r="AN38" i="192"/>
  <c r="AM38" i="192"/>
  <c r="AL38" i="192"/>
  <c r="AJ38" i="192"/>
  <c r="AI38" i="192"/>
  <c r="AH38" i="192"/>
  <c r="AG38" i="192"/>
  <c r="AF38" i="192"/>
  <c r="AE38" i="192"/>
  <c r="AD38" i="192"/>
  <c r="AC38" i="192"/>
  <c r="AB38" i="192"/>
  <c r="Z38" i="192"/>
  <c r="Y38" i="192"/>
  <c r="X38" i="192"/>
  <c r="W38" i="192"/>
  <c r="V38" i="192"/>
  <c r="U38" i="192"/>
  <c r="T38" i="192"/>
  <c r="S38" i="192"/>
  <c r="Q38" i="192"/>
  <c r="P38" i="192"/>
  <c r="O38" i="192"/>
  <c r="N38" i="192"/>
  <c r="M38" i="192"/>
  <c r="L38" i="192"/>
  <c r="K38" i="192"/>
  <c r="J38" i="192"/>
  <c r="I38" i="192"/>
  <c r="H38" i="192"/>
  <c r="G38" i="192"/>
  <c r="BF37" i="192"/>
  <c r="BE37" i="192"/>
  <c r="BD37" i="192"/>
  <c r="BC37" i="192"/>
  <c r="BB37" i="192"/>
  <c r="BA37" i="192"/>
  <c r="AZ37" i="192"/>
  <c r="AY37" i="192"/>
  <c r="AX37" i="192"/>
  <c r="AW37" i="192"/>
  <c r="AV37" i="192"/>
  <c r="AU37" i="192"/>
  <c r="AT37" i="192"/>
  <c r="AS37" i="192"/>
  <c r="AR37" i="192"/>
  <c r="AQ37" i="192"/>
  <c r="AP37" i="192"/>
  <c r="AO37" i="192"/>
  <c r="AN37" i="192"/>
  <c r="AM37" i="192"/>
  <c r="AL37" i="192"/>
  <c r="AK37" i="192"/>
  <c r="AI37" i="192"/>
  <c r="AH37" i="192"/>
  <c r="AG37" i="192"/>
  <c r="AF37" i="192"/>
  <c r="AE37" i="192"/>
  <c r="AD37" i="192"/>
  <c r="AC37" i="192"/>
  <c r="AB37" i="192"/>
  <c r="Z37" i="192"/>
  <c r="Y37" i="192"/>
  <c r="X37" i="192"/>
  <c r="W37" i="192"/>
  <c r="V37" i="192"/>
  <c r="U37" i="192"/>
  <c r="T37" i="192"/>
  <c r="S37" i="192"/>
  <c r="Q37" i="192"/>
  <c r="P37" i="192"/>
  <c r="O37" i="192"/>
  <c r="N37" i="192"/>
  <c r="M37" i="192"/>
  <c r="L37" i="192"/>
  <c r="K37" i="192"/>
  <c r="J37" i="192"/>
  <c r="I37" i="192"/>
  <c r="H37" i="192"/>
  <c r="G37" i="192"/>
  <c r="BF36" i="192"/>
  <c r="BE36" i="192"/>
  <c r="BD36" i="192"/>
  <c r="BC36" i="192"/>
  <c r="BB36" i="192"/>
  <c r="BA36" i="192"/>
  <c r="AZ36" i="192"/>
  <c r="AY36" i="192"/>
  <c r="AX36" i="192"/>
  <c r="AW36" i="192"/>
  <c r="AV36" i="192"/>
  <c r="AU36" i="192"/>
  <c r="AT36" i="192"/>
  <c r="AS36" i="192"/>
  <c r="AR36" i="192"/>
  <c r="AQ36" i="192"/>
  <c r="AP36" i="192"/>
  <c r="AO36" i="192"/>
  <c r="AN36" i="192"/>
  <c r="AM36" i="192"/>
  <c r="AL36" i="192"/>
  <c r="AK36" i="192"/>
  <c r="AJ36" i="192"/>
  <c r="AH36" i="192"/>
  <c r="AG36" i="192"/>
  <c r="AF36" i="192"/>
  <c r="AE36" i="192"/>
  <c r="AD36" i="192"/>
  <c r="AC36" i="192"/>
  <c r="AB36" i="192"/>
  <c r="Z36" i="192"/>
  <c r="Y36" i="192"/>
  <c r="X36" i="192"/>
  <c r="W36" i="192"/>
  <c r="V36" i="192"/>
  <c r="U36" i="192"/>
  <c r="T36" i="192"/>
  <c r="S36" i="192"/>
  <c r="Q36" i="192"/>
  <c r="P36" i="192"/>
  <c r="O36" i="192"/>
  <c r="N36" i="192"/>
  <c r="M36" i="192"/>
  <c r="L36" i="192"/>
  <c r="K36" i="192"/>
  <c r="J36" i="192"/>
  <c r="I36" i="192"/>
  <c r="H36" i="192"/>
  <c r="G36" i="192"/>
  <c r="BF35" i="192"/>
  <c r="BE35" i="192"/>
  <c r="BD35" i="192"/>
  <c r="BC35" i="192"/>
  <c r="BB35" i="192"/>
  <c r="BA35" i="192"/>
  <c r="AZ35" i="192"/>
  <c r="AY35" i="192"/>
  <c r="AX35" i="192"/>
  <c r="AW35" i="192"/>
  <c r="AV35" i="192"/>
  <c r="AU35" i="192"/>
  <c r="AT35" i="192"/>
  <c r="AS35" i="192"/>
  <c r="AR35" i="192"/>
  <c r="AQ35" i="192"/>
  <c r="AP35" i="192"/>
  <c r="AO35" i="192"/>
  <c r="AN35" i="192"/>
  <c r="AM35" i="192"/>
  <c r="AL35" i="192"/>
  <c r="AK35" i="192"/>
  <c r="AJ35" i="192"/>
  <c r="AI35" i="192"/>
  <c r="AG35" i="192"/>
  <c r="AF35" i="192"/>
  <c r="AE35" i="192"/>
  <c r="AD35" i="192"/>
  <c r="AC35" i="192"/>
  <c r="AB35" i="192"/>
  <c r="Z35" i="192"/>
  <c r="Y35" i="192"/>
  <c r="X35" i="192"/>
  <c r="W35" i="192"/>
  <c r="V35" i="192"/>
  <c r="U35" i="192"/>
  <c r="T35" i="192"/>
  <c r="S35" i="192"/>
  <c r="Q35" i="192"/>
  <c r="P35" i="192"/>
  <c r="O35" i="192"/>
  <c r="N35" i="192"/>
  <c r="M35" i="192"/>
  <c r="L35" i="192"/>
  <c r="K35" i="192"/>
  <c r="J35" i="192"/>
  <c r="I35" i="192"/>
  <c r="H35" i="192"/>
  <c r="G35" i="192"/>
  <c r="BF34" i="192"/>
  <c r="BE34" i="192"/>
  <c r="BD34" i="192"/>
  <c r="BC34" i="192"/>
  <c r="BB34" i="192"/>
  <c r="BA34" i="192"/>
  <c r="AZ34" i="192"/>
  <c r="AY34" i="192"/>
  <c r="AX34" i="192"/>
  <c r="AW34" i="192"/>
  <c r="AV34" i="192"/>
  <c r="AU34" i="192"/>
  <c r="AT34" i="192"/>
  <c r="AS34" i="192"/>
  <c r="AR34" i="192"/>
  <c r="AQ34" i="192"/>
  <c r="AP34" i="192"/>
  <c r="AO34" i="192"/>
  <c r="AN34" i="192"/>
  <c r="AM34" i="192"/>
  <c r="AL34" i="192"/>
  <c r="AK34" i="192"/>
  <c r="AJ34" i="192"/>
  <c r="AI34" i="192"/>
  <c r="AH34" i="192"/>
  <c r="AF34" i="192"/>
  <c r="AE34" i="192"/>
  <c r="AD34" i="192"/>
  <c r="AC34" i="192"/>
  <c r="AB34" i="192"/>
  <c r="Z34" i="192"/>
  <c r="Y34" i="192"/>
  <c r="X34" i="192"/>
  <c r="W34" i="192"/>
  <c r="V34" i="192"/>
  <c r="U34" i="192"/>
  <c r="T34" i="192"/>
  <c r="S34" i="192"/>
  <c r="Q34" i="192"/>
  <c r="P34" i="192"/>
  <c r="O34" i="192"/>
  <c r="N34" i="192"/>
  <c r="M34" i="192"/>
  <c r="L34" i="192"/>
  <c r="K34" i="192"/>
  <c r="J34" i="192"/>
  <c r="I34" i="192"/>
  <c r="H34" i="192"/>
  <c r="G34" i="192"/>
  <c r="BF33" i="192"/>
  <c r="BE33" i="192"/>
  <c r="BD33" i="192"/>
  <c r="BC33" i="192"/>
  <c r="BB33" i="192"/>
  <c r="BA33" i="192"/>
  <c r="AZ33" i="192"/>
  <c r="AY33" i="192"/>
  <c r="AX33" i="192"/>
  <c r="AW33" i="192"/>
  <c r="AV33" i="192"/>
  <c r="AU33" i="192"/>
  <c r="AT33" i="192"/>
  <c r="AS33" i="192"/>
  <c r="AR33" i="192"/>
  <c r="AQ33" i="192"/>
  <c r="AP33" i="192"/>
  <c r="AO33" i="192"/>
  <c r="AN33" i="192"/>
  <c r="AM33" i="192"/>
  <c r="AL33" i="192"/>
  <c r="AK33" i="192"/>
  <c r="AJ33" i="192"/>
  <c r="AI33" i="192"/>
  <c r="AH33" i="192"/>
  <c r="AG33" i="192"/>
  <c r="AE33" i="192"/>
  <c r="AD33" i="192"/>
  <c r="AC33" i="192"/>
  <c r="AB33" i="192"/>
  <c r="Z33" i="192"/>
  <c r="Y33" i="192"/>
  <c r="X33" i="192"/>
  <c r="W33" i="192"/>
  <c r="V33" i="192"/>
  <c r="U33" i="192"/>
  <c r="T33" i="192"/>
  <c r="S33" i="192"/>
  <c r="Q33" i="192"/>
  <c r="P33" i="192"/>
  <c r="O33" i="192"/>
  <c r="N33" i="192"/>
  <c r="M33" i="192"/>
  <c r="L33" i="192"/>
  <c r="K33" i="192"/>
  <c r="J33" i="192"/>
  <c r="I33" i="192"/>
  <c r="H33" i="192"/>
  <c r="G33" i="192"/>
  <c r="BF32" i="192"/>
  <c r="BE32" i="192"/>
  <c r="BD32" i="192"/>
  <c r="BC32" i="192"/>
  <c r="BB32" i="192"/>
  <c r="BA32" i="192"/>
  <c r="AZ32" i="192"/>
  <c r="AY32" i="192"/>
  <c r="AX32" i="192"/>
  <c r="AW32" i="192"/>
  <c r="AV32" i="192"/>
  <c r="AU32" i="192"/>
  <c r="AT32" i="192"/>
  <c r="AS32" i="192"/>
  <c r="AR32" i="192"/>
  <c r="AQ32" i="192"/>
  <c r="AP32" i="192"/>
  <c r="AO32" i="192"/>
  <c r="AN32" i="192"/>
  <c r="AM32" i="192"/>
  <c r="AL32" i="192"/>
  <c r="AK32" i="192"/>
  <c r="AJ32" i="192"/>
  <c r="AI32" i="192"/>
  <c r="AH32" i="192"/>
  <c r="AG32" i="192"/>
  <c r="AF32" i="192"/>
  <c r="AD32" i="192"/>
  <c r="AC32" i="192"/>
  <c r="AB32" i="192"/>
  <c r="Z32" i="192"/>
  <c r="Y32" i="192"/>
  <c r="X32" i="192"/>
  <c r="W32" i="192"/>
  <c r="V32" i="192"/>
  <c r="U32" i="192"/>
  <c r="T32" i="192"/>
  <c r="S32" i="192"/>
  <c r="Q32" i="192"/>
  <c r="P32" i="192"/>
  <c r="O32" i="192"/>
  <c r="N32" i="192"/>
  <c r="M32" i="192"/>
  <c r="L32" i="192"/>
  <c r="K32" i="192"/>
  <c r="J32" i="192"/>
  <c r="I32" i="192"/>
  <c r="H32" i="192"/>
  <c r="G32" i="192"/>
  <c r="BF31" i="192"/>
  <c r="BE31" i="192"/>
  <c r="BD31" i="192"/>
  <c r="BC31" i="192"/>
  <c r="BB31" i="192"/>
  <c r="BA31" i="192"/>
  <c r="AZ31" i="192"/>
  <c r="AY31" i="192"/>
  <c r="AX31" i="192"/>
  <c r="AW31" i="192"/>
  <c r="AV31" i="192"/>
  <c r="AU31" i="192"/>
  <c r="AT31" i="192"/>
  <c r="AS31" i="192"/>
  <c r="AR31" i="192"/>
  <c r="AQ31" i="192"/>
  <c r="AP31" i="192"/>
  <c r="AO31" i="192"/>
  <c r="AN31" i="192"/>
  <c r="AM31" i="192"/>
  <c r="AL31" i="192"/>
  <c r="AK31" i="192"/>
  <c r="AJ31" i="192"/>
  <c r="AI31" i="192"/>
  <c r="AH31" i="192"/>
  <c r="AG31" i="192"/>
  <c r="AF31" i="192"/>
  <c r="AE31" i="192"/>
  <c r="AC31" i="192"/>
  <c r="AB31" i="192"/>
  <c r="Z31" i="192"/>
  <c r="Y31" i="192"/>
  <c r="X31" i="192"/>
  <c r="W31" i="192"/>
  <c r="V31" i="192"/>
  <c r="U31" i="192"/>
  <c r="T31" i="192"/>
  <c r="S31" i="192"/>
  <c r="Q31" i="192"/>
  <c r="P31" i="192"/>
  <c r="O31" i="192"/>
  <c r="N31" i="192"/>
  <c r="M31" i="192"/>
  <c r="L31" i="192"/>
  <c r="K31" i="192"/>
  <c r="J31" i="192"/>
  <c r="I31" i="192"/>
  <c r="H31" i="192"/>
  <c r="G31" i="192"/>
  <c r="BF30" i="192"/>
  <c r="BE30" i="192"/>
  <c r="BD30" i="192"/>
  <c r="BC30" i="192"/>
  <c r="BB30" i="192"/>
  <c r="BA30" i="192"/>
  <c r="AZ30" i="192"/>
  <c r="AY30" i="192"/>
  <c r="AX30" i="192"/>
  <c r="AW30" i="192"/>
  <c r="AV30" i="192"/>
  <c r="AU30" i="192"/>
  <c r="AT30" i="192"/>
  <c r="AS30" i="192"/>
  <c r="AR30" i="192"/>
  <c r="AQ30" i="192"/>
  <c r="AP30" i="192"/>
  <c r="AO30" i="192"/>
  <c r="AN30" i="192"/>
  <c r="AM30" i="192"/>
  <c r="AL30" i="192"/>
  <c r="AK30" i="192"/>
  <c r="AJ30" i="192"/>
  <c r="AI30" i="192"/>
  <c r="AH30" i="192"/>
  <c r="AG30" i="192"/>
  <c r="AF30" i="192"/>
  <c r="AE30" i="192"/>
  <c r="AD30" i="192"/>
  <c r="AB30" i="192"/>
  <c r="Z30" i="192"/>
  <c r="Y30" i="192"/>
  <c r="X30" i="192"/>
  <c r="W30" i="192"/>
  <c r="V30" i="192"/>
  <c r="U30" i="192"/>
  <c r="T30" i="192"/>
  <c r="S30" i="192"/>
  <c r="Q30" i="192"/>
  <c r="P30" i="192"/>
  <c r="O30" i="192"/>
  <c r="N30" i="192"/>
  <c r="M30" i="192"/>
  <c r="L30" i="192"/>
  <c r="K30" i="192"/>
  <c r="J30" i="192"/>
  <c r="I30" i="192"/>
  <c r="H30" i="192"/>
  <c r="G30" i="192"/>
  <c r="BF29" i="192"/>
  <c r="BE29" i="192"/>
  <c r="BD29" i="192"/>
  <c r="BC29" i="192"/>
  <c r="BB29" i="192"/>
  <c r="BA29" i="192"/>
  <c r="AZ29" i="192"/>
  <c r="AY29" i="192"/>
  <c r="AX29" i="192"/>
  <c r="AW29" i="192"/>
  <c r="AV29" i="192"/>
  <c r="AU29" i="192"/>
  <c r="AT29" i="192"/>
  <c r="AS29" i="192"/>
  <c r="AR29" i="192"/>
  <c r="AQ29" i="192"/>
  <c r="AP29" i="192"/>
  <c r="AO29" i="192"/>
  <c r="AN29" i="192"/>
  <c r="AM29" i="192"/>
  <c r="AL29" i="192"/>
  <c r="AK29" i="192"/>
  <c r="AJ29" i="192"/>
  <c r="AI29" i="192"/>
  <c r="AH29" i="192"/>
  <c r="AG29" i="192"/>
  <c r="AF29" i="192"/>
  <c r="AE29" i="192"/>
  <c r="AD29" i="192"/>
  <c r="AC29" i="192"/>
  <c r="Z29" i="192"/>
  <c r="Y29" i="192"/>
  <c r="X29" i="192"/>
  <c r="W29" i="192"/>
  <c r="V29" i="192"/>
  <c r="U29" i="192"/>
  <c r="T29" i="192"/>
  <c r="S29" i="192"/>
  <c r="Q29" i="192"/>
  <c r="P29" i="192"/>
  <c r="O29" i="192"/>
  <c r="N29" i="192"/>
  <c r="M29" i="192"/>
  <c r="L29" i="192"/>
  <c r="K29" i="192"/>
  <c r="J29" i="192"/>
  <c r="I29" i="192"/>
  <c r="H29" i="192"/>
  <c r="G29" i="192"/>
  <c r="BF27" i="192"/>
  <c r="BE27" i="192"/>
  <c r="BD27" i="192"/>
  <c r="BC27" i="192"/>
  <c r="BB27" i="192"/>
  <c r="BA27" i="192"/>
  <c r="AZ27" i="192"/>
  <c r="AY27" i="192"/>
  <c r="AX27" i="192"/>
  <c r="AW27" i="192"/>
  <c r="AV27" i="192"/>
  <c r="AU27" i="192"/>
  <c r="AT27" i="192"/>
  <c r="AS27" i="192"/>
  <c r="AR27" i="192"/>
  <c r="AQ27" i="192"/>
  <c r="AP27" i="192"/>
  <c r="AO27" i="192"/>
  <c r="AN27" i="192"/>
  <c r="AM27" i="192"/>
  <c r="AL27" i="192"/>
  <c r="AK27" i="192"/>
  <c r="AJ27" i="192"/>
  <c r="AI27" i="192"/>
  <c r="AH27" i="192"/>
  <c r="AG27" i="192"/>
  <c r="AF27" i="192"/>
  <c r="AE27" i="192"/>
  <c r="AD27" i="192"/>
  <c r="AC27" i="192"/>
  <c r="AB27" i="192"/>
  <c r="Y27" i="192"/>
  <c r="X27" i="192"/>
  <c r="W27" i="192"/>
  <c r="V27" i="192"/>
  <c r="U27" i="192"/>
  <c r="T27" i="192"/>
  <c r="S27" i="192"/>
  <c r="Q27" i="192"/>
  <c r="P27" i="192"/>
  <c r="O27" i="192"/>
  <c r="N27" i="192"/>
  <c r="M27" i="192"/>
  <c r="L27" i="192"/>
  <c r="K27" i="192"/>
  <c r="J27" i="192"/>
  <c r="I27" i="192"/>
  <c r="H27" i="192"/>
  <c r="G27" i="192"/>
  <c r="BF26" i="192"/>
  <c r="BE26" i="192"/>
  <c r="BD26" i="192"/>
  <c r="BC26" i="192"/>
  <c r="BB26" i="192"/>
  <c r="BA26" i="192"/>
  <c r="AZ26" i="192"/>
  <c r="AY26" i="192"/>
  <c r="AX26" i="192"/>
  <c r="AW26" i="192"/>
  <c r="AV26" i="192"/>
  <c r="AU26" i="192"/>
  <c r="AT26" i="192"/>
  <c r="AS26" i="192"/>
  <c r="AR26" i="192"/>
  <c r="AQ26" i="192"/>
  <c r="AP26" i="192"/>
  <c r="AO26" i="192"/>
  <c r="AN26" i="192"/>
  <c r="AM26" i="192"/>
  <c r="AL26" i="192"/>
  <c r="AK26" i="192"/>
  <c r="AJ26" i="192"/>
  <c r="AI26" i="192"/>
  <c r="AH26" i="192"/>
  <c r="AG26" i="192"/>
  <c r="AF26" i="192"/>
  <c r="AE26" i="192"/>
  <c r="AD26" i="192"/>
  <c r="AC26" i="192"/>
  <c r="AB26" i="192"/>
  <c r="Z26" i="192"/>
  <c r="X26" i="192"/>
  <c r="W26" i="192"/>
  <c r="V26" i="192"/>
  <c r="U26" i="192"/>
  <c r="T26" i="192"/>
  <c r="S26" i="192"/>
  <c r="Q26" i="192"/>
  <c r="P26" i="192"/>
  <c r="O26" i="192"/>
  <c r="N26" i="192"/>
  <c r="M26" i="192"/>
  <c r="L26" i="192"/>
  <c r="K26" i="192"/>
  <c r="J26" i="192"/>
  <c r="I26" i="192"/>
  <c r="H26" i="192"/>
  <c r="G26" i="192"/>
  <c r="BF25" i="192"/>
  <c r="BE25" i="192"/>
  <c r="BD25" i="192"/>
  <c r="BC25" i="192"/>
  <c r="BB25" i="192"/>
  <c r="BA25" i="192"/>
  <c r="AZ25" i="192"/>
  <c r="AY25" i="192"/>
  <c r="AX25" i="192"/>
  <c r="AW25" i="192"/>
  <c r="AV25" i="192"/>
  <c r="AU25" i="192"/>
  <c r="AT25" i="192"/>
  <c r="AS25" i="192"/>
  <c r="AR25" i="192"/>
  <c r="AQ25" i="192"/>
  <c r="AP25" i="192"/>
  <c r="AO25" i="192"/>
  <c r="AN25" i="192"/>
  <c r="AM25" i="192"/>
  <c r="AL25" i="192"/>
  <c r="AK25" i="192"/>
  <c r="AJ25" i="192"/>
  <c r="AI25" i="192"/>
  <c r="AH25" i="192"/>
  <c r="AG25" i="192"/>
  <c r="AF25" i="192"/>
  <c r="AE25" i="192"/>
  <c r="AD25" i="192"/>
  <c r="AC25" i="192"/>
  <c r="AB25" i="192"/>
  <c r="Z25" i="192"/>
  <c r="Y25" i="192"/>
  <c r="W25" i="192"/>
  <c r="V25" i="192"/>
  <c r="U25" i="192"/>
  <c r="T25" i="192"/>
  <c r="S25" i="192"/>
  <c r="Q25" i="192"/>
  <c r="P25" i="192"/>
  <c r="O25" i="192"/>
  <c r="N25" i="192"/>
  <c r="M25" i="192"/>
  <c r="L25" i="192"/>
  <c r="K25" i="192"/>
  <c r="J25" i="192"/>
  <c r="I25" i="192"/>
  <c r="H25" i="192"/>
  <c r="G25" i="192"/>
  <c r="BF24" i="192"/>
  <c r="BE24" i="192"/>
  <c r="BD24" i="192"/>
  <c r="BC24" i="192"/>
  <c r="BB24" i="192"/>
  <c r="BA24" i="192"/>
  <c r="AZ24" i="192"/>
  <c r="AY24" i="192"/>
  <c r="AX24" i="192"/>
  <c r="AW24" i="192"/>
  <c r="AV24" i="192"/>
  <c r="AU24" i="192"/>
  <c r="AT24" i="192"/>
  <c r="AS24" i="192"/>
  <c r="AR24" i="192"/>
  <c r="AQ24" i="192"/>
  <c r="AP24" i="192"/>
  <c r="AO24" i="192"/>
  <c r="AN24" i="192"/>
  <c r="AM24" i="192"/>
  <c r="AL24" i="192"/>
  <c r="AK24" i="192"/>
  <c r="AJ24" i="192"/>
  <c r="AI24" i="192"/>
  <c r="AH24" i="192"/>
  <c r="AG24" i="192"/>
  <c r="AF24" i="192"/>
  <c r="AE24" i="192"/>
  <c r="AD24" i="192"/>
  <c r="AC24" i="192"/>
  <c r="AB24" i="192"/>
  <c r="Z24" i="192"/>
  <c r="Y24" i="192"/>
  <c r="X24" i="192"/>
  <c r="V24" i="192"/>
  <c r="U24" i="192"/>
  <c r="T24" i="192"/>
  <c r="S24" i="192"/>
  <c r="Q24" i="192"/>
  <c r="P24" i="192"/>
  <c r="O24" i="192"/>
  <c r="N24" i="192"/>
  <c r="M24" i="192"/>
  <c r="L24" i="192"/>
  <c r="K24" i="192"/>
  <c r="J24" i="192"/>
  <c r="I24" i="192"/>
  <c r="H24" i="192"/>
  <c r="G24" i="192"/>
  <c r="BF23" i="192"/>
  <c r="BE23" i="192"/>
  <c r="BD23" i="192"/>
  <c r="BC23" i="192"/>
  <c r="BB23" i="192"/>
  <c r="BA23" i="192"/>
  <c r="AZ23" i="192"/>
  <c r="AY23" i="192"/>
  <c r="AX23" i="192"/>
  <c r="AW23" i="192"/>
  <c r="AV23" i="192"/>
  <c r="AU23" i="192"/>
  <c r="AT23" i="192"/>
  <c r="AS23" i="192"/>
  <c r="AR23" i="192"/>
  <c r="AQ23" i="192"/>
  <c r="AP23" i="192"/>
  <c r="AO23" i="192"/>
  <c r="AN23" i="192"/>
  <c r="AM23" i="192"/>
  <c r="AL23" i="192"/>
  <c r="AK23" i="192"/>
  <c r="AJ23" i="192"/>
  <c r="AI23" i="192"/>
  <c r="AH23" i="192"/>
  <c r="AG23" i="192"/>
  <c r="AF23" i="192"/>
  <c r="AE23" i="192"/>
  <c r="AD23" i="192"/>
  <c r="AC23" i="192"/>
  <c r="AB23" i="192"/>
  <c r="Z23" i="192"/>
  <c r="Y23" i="192"/>
  <c r="X23" i="192"/>
  <c r="W23" i="192"/>
  <c r="U23" i="192"/>
  <c r="T23" i="192"/>
  <c r="S23" i="192"/>
  <c r="Q23" i="192"/>
  <c r="P23" i="192"/>
  <c r="O23" i="192"/>
  <c r="N23" i="192"/>
  <c r="M23" i="192"/>
  <c r="L23" i="192"/>
  <c r="K23" i="192"/>
  <c r="J23" i="192"/>
  <c r="I23" i="192"/>
  <c r="H23" i="192"/>
  <c r="G23" i="192"/>
  <c r="BF22" i="192"/>
  <c r="BE22" i="192"/>
  <c r="BD22" i="192"/>
  <c r="BC22" i="192"/>
  <c r="BB22" i="192"/>
  <c r="BA22" i="192"/>
  <c r="AZ22" i="192"/>
  <c r="AY22" i="192"/>
  <c r="AX22" i="192"/>
  <c r="AW22" i="192"/>
  <c r="AV22" i="192"/>
  <c r="AU22" i="192"/>
  <c r="AT22" i="192"/>
  <c r="AS22" i="192"/>
  <c r="AR22" i="192"/>
  <c r="AQ22" i="192"/>
  <c r="AP22" i="192"/>
  <c r="AO22" i="192"/>
  <c r="AN22" i="192"/>
  <c r="AM22" i="192"/>
  <c r="AL22" i="192"/>
  <c r="AK22" i="192"/>
  <c r="AJ22" i="192"/>
  <c r="AI22" i="192"/>
  <c r="AH22" i="192"/>
  <c r="AG22" i="192"/>
  <c r="AF22" i="192"/>
  <c r="AE22" i="192"/>
  <c r="AD22" i="192"/>
  <c r="AC22" i="192"/>
  <c r="AB22" i="192"/>
  <c r="Z22" i="192"/>
  <c r="Y22" i="192"/>
  <c r="X22" i="192"/>
  <c r="W22" i="192"/>
  <c r="V22" i="192"/>
  <c r="T22" i="192"/>
  <c r="S22" i="192"/>
  <c r="Q22" i="192"/>
  <c r="P22" i="192"/>
  <c r="O22" i="192"/>
  <c r="N22" i="192"/>
  <c r="M22" i="192"/>
  <c r="L22" i="192"/>
  <c r="K22" i="192"/>
  <c r="J22" i="192"/>
  <c r="I22" i="192"/>
  <c r="H22" i="192"/>
  <c r="G22" i="192"/>
  <c r="BF21" i="192"/>
  <c r="BE21" i="192"/>
  <c r="BD21" i="192"/>
  <c r="BC21" i="192"/>
  <c r="BB21" i="192"/>
  <c r="BA21" i="192"/>
  <c r="AZ21" i="192"/>
  <c r="AY21" i="192"/>
  <c r="AX21" i="192"/>
  <c r="AW21" i="192"/>
  <c r="AV21" i="192"/>
  <c r="AU21" i="192"/>
  <c r="AT21" i="192"/>
  <c r="AS21" i="192"/>
  <c r="AR21" i="192"/>
  <c r="AQ21" i="192"/>
  <c r="AP21" i="192"/>
  <c r="AO21" i="192"/>
  <c r="AN21" i="192"/>
  <c r="AM21" i="192"/>
  <c r="AL21" i="192"/>
  <c r="AK21" i="192"/>
  <c r="AJ21" i="192"/>
  <c r="AI21" i="192"/>
  <c r="AH21" i="192"/>
  <c r="AG21" i="192"/>
  <c r="AF21" i="192"/>
  <c r="AE21" i="192"/>
  <c r="AD21" i="192"/>
  <c r="AC21" i="192"/>
  <c r="AB21" i="192"/>
  <c r="Z21" i="192"/>
  <c r="Y21" i="192"/>
  <c r="X21" i="192"/>
  <c r="W21" i="192"/>
  <c r="V21" i="192"/>
  <c r="U21" i="192"/>
  <c r="S21" i="192"/>
  <c r="Q21" i="192"/>
  <c r="P21" i="192"/>
  <c r="O21" i="192"/>
  <c r="N21" i="192"/>
  <c r="M21" i="192"/>
  <c r="L21" i="192"/>
  <c r="K21" i="192"/>
  <c r="J21" i="192"/>
  <c r="I21" i="192"/>
  <c r="H21" i="192"/>
  <c r="G21" i="192"/>
  <c r="BF20" i="192"/>
  <c r="BE20" i="192"/>
  <c r="BD20" i="192"/>
  <c r="BC20" i="192"/>
  <c r="BB20" i="192"/>
  <c r="BA20" i="192"/>
  <c r="AZ20" i="192"/>
  <c r="AY20" i="192"/>
  <c r="AX20" i="192"/>
  <c r="AW20" i="192"/>
  <c r="AV20" i="192"/>
  <c r="AU20" i="192"/>
  <c r="AT20" i="192"/>
  <c r="AS20" i="192"/>
  <c r="AR20" i="192"/>
  <c r="AQ20" i="192"/>
  <c r="AP20" i="192"/>
  <c r="AO20" i="192"/>
  <c r="AN20" i="192"/>
  <c r="AM20" i="192"/>
  <c r="AL20" i="192"/>
  <c r="AK20" i="192"/>
  <c r="AJ20" i="192"/>
  <c r="AI20" i="192"/>
  <c r="AH20" i="192"/>
  <c r="AG20" i="192"/>
  <c r="AF20" i="192"/>
  <c r="AE20" i="192"/>
  <c r="AD20" i="192"/>
  <c r="AC20" i="192"/>
  <c r="AB20" i="192"/>
  <c r="Z20" i="192"/>
  <c r="Y20" i="192"/>
  <c r="X20" i="192"/>
  <c r="W20" i="192"/>
  <c r="V20" i="192"/>
  <c r="U20" i="192"/>
  <c r="T20" i="192"/>
  <c r="Q20" i="192"/>
  <c r="P20" i="192"/>
  <c r="O20" i="192"/>
  <c r="N20" i="192"/>
  <c r="M20" i="192"/>
  <c r="L20" i="192"/>
  <c r="K20" i="192"/>
  <c r="J20" i="192"/>
  <c r="I20" i="192"/>
  <c r="H20" i="192"/>
  <c r="G20" i="192"/>
  <c r="BF18" i="192"/>
  <c r="BE18" i="192"/>
  <c r="BD18" i="192"/>
  <c r="BC18" i="192"/>
  <c r="BB18" i="192"/>
  <c r="BA18" i="192"/>
  <c r="AZ18" i="192"/>
  <c r="AY18" i="192"/>
  <c r="AX18" i="192"/>
  <c r="AW18" i="192"/>
  <c r="AV18" i="192"/>
  <c r="AU18" i="192"/>
  <c r="AT18" i="192"/>
  <c r="AS18" i="192"/>
  <c r="AR18" i="192"/>
  <c r="AQ18" i="192"/>
  <c r="AP18" i="192"/>
  <c r="AO18" i="192"/>
  <c r="AN18" i="192"/>
  <c r="AM18" i="192"/>
  <c r="AL18" i="192"/>
  <c r="AK18" i="192"/>
  <c r="AJ18" i="192"/>
  <c r="AI18" i="192"/>
  <c r="AH18" i="192"/>
  <c r="AG18" i="192"/>
  <c r="AF18" i="192"/>
  <c r="AE18" i="192"/>
  <c r="AD18" i="192"/>
  <c r="AC18" i="192"/>
  <c r="AB18" i="192"/>
  <c r="Z18" i="192"/>
  <c r="Y18" i="192"/>
  <c r="X18" i="192"/>
  <c r="W18" i="192"/>
  <c r="V18" i="192"/>
  <c r="U18" i="192"/>
  <c r="T18" i="192"/>
  <c r="S18" i="192"/>
  <c r="P18" i="192"/>
  <c r="O18" i="192"/>
  <c r="N18" i="192"/>
  <c r="M18" i="192"/>
  <c r="L18" i="192"/>
  <c r="K18" i="192"/>
  <c r="J18" i="192"/>
  <c r="I18" i="192"/>
  <c r="H18" i="192"/>
  <c r="G18" i="192"/>
  <c r="BF17" i="192"/>
  <c r="BE17" i="192"/>
  <c r="BD17" i="192"/>
  <c r="BC17" i="192"/>
  <c r="BB17" i="192"/>
  <c r="BA17" i="192"/>
  <c r="AZ17" i="192"/>
  <c r="AY17" i="192"/>
  <c r="AX17" i="192"/>
  <c r="AW17" i="192"/>
  <c r="AV17" i="192"/>
  <c r="AU17" i="192"/>
  <c r="AT17" i="192"/>
  <c r="AS17" i="192"/>
  <c r="AR17" i="192"/>
  <c r="AQ17" i="192"/>
  <c r="AP17" i="192"/>
  <c r="AO17" i="192"/>
  <c r="AN17" i="192"/>
  <c r="AM17" i="192"/>
  <c r="AL17" i="192"/>
  <c r="AK17" i="192"/>
  <c r="AJ17" i="192"/>
  <c r="AI17" i="192"/>
  <c r="AH17" i="192"/>
  <c r="AG17" i="192"/>
  <c r="AF17" i="192"/>
  <c r="AE17" i="192"/>
  <c r="AD17" i="192"/>
  <c r="AC17" i="192"/>
  <c r="AB17" i="192"/>
  <c r="Z17" i="192"/>
  <c r="Y17" i="192"/>
  <c r="X17" i="192"/>
  <c r="W17" i="192"/>
  <c r="V17" i="192"/>
  <c r="U17" i="192"/>
  <c r="T17" i="192"/>
  <c r="S17" i="192"/>
  <c r="Q17" i="192"/>
  <c r="O17" i="192"/>
  <c r="N17" i="192"/>
  <c r="M17" i="192"/>
  <c r="L17" i="192"/>
  <c r="K17" i="192"/>
  <c r="J17" i="192"/>
  <c r="I17" i="192"/>
  <c r="H17" i="192"/>
  <c r="G17" i="192"/>
  <c r="BF16" i="192"/>
  <c r="BE16" i="192"/>
  <c r="BD16" i="192"/>
  <c r="BC16" i="192"/>
  <c r="BB16" i="192"/>
  <c r="BA16" i="192"/>
  <c r="AZ16" i="192"/>
  <c r="AY16" i="192"/>
  <c r="AX16" i="192"/>
  <c r="AW16" i="192"/>
  <c r="AV16" i="192"/>
  <c r="AU16" i="192"/>
  <c r="AT16" i="192"/>
  <c r="AS16" i="192"/>
  <c r="AR16" i="192"/>
  <c r="AQ16" i="192"/>
  <c r="AP16" i="192"/>
  <c r="AO16" i="192"/>
  <c r="AN16" i="192"/>
  <c r="AM16" i="192"/>
  <c r="AL16" i="192"/>
  <c r="AK16" i="192"/>
  <c r="AJ16" i="192"/>
  <c r="AI16" i="192"/>
  <c r="AH16" i="192"/>
  <c r="AG16" i="192"/>
  <c r="AF16" i="192"/>
  <c r="AE16" i="192"/>
  <c r="AD16" i="192"/>
  <c r="AC16" i="192"/>
  <c r="AB16" i="192"/>
  <c r="Z16" i="192"/>
  <c r="Y16" i="192"/>
  <c r="X16" i="192"/>
  <c r="W16" i="192"/>
  <c r="V16" i="192"/>
  <c r="U16" i="192"/>
  <c r="T16" i="192"/>
  <c r="S16" i="192"/>
  <c r="Q16" i="192"/>
  <c r="P16" i="192"/>
  <c r="N16" i="192"/>
  <c r="M16" i="192"/>
  <c r="L16" i="192"/>
  <c r="K16" i="192"/>
  <c r="J16" i="192"/>
  <c r="I16" i="192"/>
  <c r="H16" i="192"/>
  <c r="G16" i="192"/>
  <c r="BF15" i="192"/>
  <c r="BE15" i="192"/>
  <c r="BD15" i="192"/>
  <c r="BC15" i="192"/>
  <c r="BB15" i="192"/>
  <c r="BA15" i="192"/>
  <c r="AZ15" i="192"/>
  <c r="AY15" i="192"/>
  <c r="AX15" i="192"/>
  <c r="AW15" i="192"/>
  <c r="AV15" i="192"/>
  <c r="AU15" i="192"/>
  <c r="AT15" i="192"/>
  <c r="AS15" i="192"/>
  <c r="AR15" i="192"/>
  <c r="AQ15" i="192"/>
  <c r="AP15" i="192"/>
  <c r="AO15" i="192"/>
  <c r="AN15" i="192"/>
  <c r="AM15" i="192"/>
  <c r="AL15" i="192"/>
  <c r="AK15" i="192"/>
  <c r="AJ15" i="192"/>
  <c r="AI15" i="192"/>
  <c r="AH15" i="192"/>
  <c r="AG15" i="192"/>
  <c r="AF15" i="192"/>
  <c r="AE15" i="192"/>
  <c r="AD15" i="192"/>
  <c r="AC15" i="192"/>
  <c r="AB15" i="192"/>
  <c r="Z15" i="192"/>
  <c r="Y15" i="192"/>
  <c r="X15" i="192"/>
  <c r="W15" i="192"/>
  <c r="V15" i="192"/>
  <c r="U15" i="192"/>
  <c r="T15" i="192"/>
  <c r="S15" i="192"/>
  <c r="Q15" i="192"/>
  <c r="P15" i="192"/>
  <c r="O15" i="192"/>
  <c r="M15" i="192"/>
  <c r="L15" i="192"/>
  <c r="K15" i="192"/>
  <c r="J15" i="192"/>
  <c r="I15" i="192"/>
  <c r="H15" i="192"/>
  <c r="G15" i="192"/>
  <c r="BF14" i="192"/>
  <c r="BE14" i="192"/>
  <c r="BD14" i="192"/>
  <c r="BC14" i="192"/>
  <c r="BB14" i="192"/>
  <c r="BA14" i="192"/>
  <c r="AZ14" i="192"/>
  <c r="AY14" i="192"/>
  <c r="AX14" i="192"/>
  <c r="AW14" i="192"/>
  <c r="AV14" i="192"/>
  <c r="AU14" i="192"/>
  <c r="AT14" i="192"/>
  <c r="AS14" i="192"/>
  <c r="AR14" i="192"/>
  <c r="AQ14" i="192"/>
  <c r="AP14" i="192"/>
  <c r="AO14" i="192"/>
  <c r="AN14" i="192"/>
  <c r="AM14" i="192"/>
  <c r="AL14" i="192"/>
  <c r="AK14" i="192"/>
  <c r="AJ14" i="192"/>
  <c r="AI14" i="192"/>
  <c r="AH14" i="192"/>
  <c r="AG14" i="192"/>
  <c r="AF14" i="192"/>
  <c r="AE14" i="192"/>
  <c r="AD14" i="192"/>
  <c r="AC14" i="192"/>
  <c r="AB14" i="192"/>
  <c r="Z14" i="192"/>
  <c r="Y14" i="192"/>
  <c r="X14" i="192"/>
  <c r="W14" i="192"/>
  <c r="V14" i="192"/>
  <c r="U14" i="192"/>
  <c r="T14" i="192"/>
  <c r="S14" i="192"/>
  <c r="Q14" i="192"/>
  <c r="P14" i="192"/>
  <c r="O14" i="192"/>
  <c r="N14" i="192"/>
  <c r="L14" i="192"/>
  <c r="K14" i="192"/>
  <c r="J14" i="192"/>
  <c r="I14" i="192"/>
  <c r="H14" i="192"/>
  <c r="G14" i="192"/>
  <c r="BF13" i="192"/>
  <c r="BE13" i="192"/>
  <c r="BD13" i="192"/>
  <c r="BC13" i="192"/>
  <c r="BB13" i="192"/>
  <c r="BA13" i="192"/>
  <c r="AZ13" i="192"/>
  <c r="AY13" i="192"/>
  <c r="AX13" i="192"/>
  <c r="AW13" i="192"/>
  <c r="AV13" i="192"/>
  <c r="AU13" i="192"/>
  <c r="AT13" i="192"/>
  <c r="AS13" i="192"/>
  <c r="AR13" i="192"/>
  <c r="AQ13" i="192"/>
  <c r="AP13" i="192"/>
  <c r="AO13" i="192"/>
  <c r="AN13" i="192"/>
  <c r="AM13" i="192"/>
  <c r="AL13" i="192"/>
  <c r="AK13" i="192"/>
  <c r="AJ13" i="192"/>
  <c r="AI13" i="192"/>
  <c r="AH13" i="192"/>
  <c r="AG13" i="192"/>
  <c r="AF13" i="192"/>
  <c r="AE13" i="192"/>
  <c r="AD13" i="192"/>
  <c r="AC13" i="192"/>
  <c r="AB13" i="192"/>
  <c r="Z13" i="192"/>
  <c r="Y13" i="192"/>
  <c r="X13" i="192"/>
  <c r="W13" i="192"/>
  <c r="V13" i="192"/>
  <c r="U13" i="192"/>
  <c r="T13" i="192"/>
  <c r="S13" i="192"/>
  <c r="Q13" i="192"/>
  <c r="P13" i="192"/>
  <c r="O13" i="192"/>
  <c r="N13" i="192"/>
  <c r="M13" i="192"/>
  <c r="K13" i="192"/>
  <c r="J13" i="192"/>
  <c r="I13" i="192"/>
  <c r="H13" i="192"/>
  <c r="G13" i="192"/>
  <c r="BF12" i="192"/>
  <c r="BE12" i="192"/>
  <c r="BD12" i="192"/>
  <c r="BC12" i="192"/>
  <c r="BB12" i="192"/>
  <c r="BA12" i="192"/>
  <c r="AZ12" i="192"/>
  <c r="AY12" i="192"/>
  <c r="AX12" i="192"/>
  <c r="AW12" i="192"/>
  <c r="AV12" i="192"/>
  <c r="AU12" i="192"/>
  <c r="AT12" i="192"/>
  <c r="AS12" i="192"/>
  <c r="AR12" i="192"/>
  <c r="AQ12" i="192"/>
  <c r="AP12" i="192"/>
  <c r="AO12" i="192"/>
  <c r="AN12" i="192"/>
  <c r="AM12" i="192"/>
  <c r="AL12" i="192"/>
  <c r="AK12" i="192"/>
  <c r="AJ12" i="192"/>
  <c r="AI12" i="192"/>
  <c r="AH12" i="192"/>
  <c r="AG12" i="192"/>
  <c r="AF12" i="192"/>
  <c r="AE12" i="192"/>
  <c r="AD12" i="192"/>
  <c r="AC12" i="192"/>
  <c r="AB12" i="192"/>
  <c r="Z12" i="192"/>
  <c r="Y12" i="192"/>
  <c r="X12" i="192"/>
  <c r="W12" i="192"/>
  <c r="V12" i="192"/>
  <c r="U12" i="192"/>
  <c r="T12" i="192"/>
  <c r="S12" i="192"/>
  <c r="Q12" i="192"/>
  <c r="P12" i="192"/>
  <c r="O12" i="192"/>
  <c r="N12" i="192"/>
  <c r="M12" i="192"/>
  <c r="L12" i="192"/>
  <c r="J12" i="192"/>
  <c r="I12" i="192"/>
  <c r="H12" i="192"/>
  <c r="G12" i="192"/>
  <c r="BF11" i="192"/>
  <c r="BE11" i="192"/>
  <c r="BD11" i="192"/>
  <c r="BC11" i="192"/>
  <c r="BB11" i="192"/>
  <c r="BA11" i="192"/>
  <c r="AZ11" i="192"/>
  <c r="AY11" i="192"/>
  <c r="AX11" i="192"/>
  <c r="AW11" i="192"/>
  <c r="AV11" i="192"/>
  <c r="AU11" i="192"/>
  <c r="AT11" i="192"/>
  <c r="AS11" i="192"/>
  <c r="AR11" i="192"/>
  <c r="AQ11" i="192"/>
  <c r="AP11" i="192"/>
  <c r="AO11" i="192"/>
  <c r="AN11" i="192"/>
  <c r="AM11" i="192"/>
  <c r="AL11" i="192"/>
  <c r="AK11" i="192"/>
  <c r="AJ11" i="192"/>
  <c r="AH11" i="192"/>
  <c r="AG11" i="192"/>
  <c r="AF11" i="192"/>
  <c r="AE11" i="192"/>
  <c r="AD11" i="192"/>
  <c r="AC11" i="192"/>
  <c r="AB11" i="192"/>
  <c r="Z11" i="192"/>
  <c r="Y11" i="192"/>
  <c r="X11" i="192"/>
  <c r="W11" i="192"/>
  <c r="V11" i="192"/>
  <c r="U11" i="192"/>
  <c r="T11" i="192"/>
  <c r="S11" i="192"/>
  <c r="Q11" i="192"/>
  <c r="P11" i="192"/>
  <c r="O11" i="192"/>
  <c r="N11" i="192"/>
  <c r="M11" i="192"/>
  <c r="L11" i="192"/>
  <c r="K11" i="192"/>
  <c r="I11" i="192"/>
  <c r="H11" i="192"/>
  <c r="G11" i="192"/>
  <c r="BF10" i="192"/>
  <c r="BE10" i="192"/>
  <c r="BD10" i="192"/>
  <c r="BC10" i="192"/>
  <c r="BB10" i="192"/>
  <c r="BA10" i="192"/>
  <c r="AZ10" i="192"/>
  <c r="AY10" i="192"/>
  <c r="AX10" i="192"/>
  <c r="AW10" i="192"/>
  <c r="AV10" i="192"/>
  <c r="AU10" i="192"/>
  <c r="AT10" i="192"/>
  <c r="AS10" i="192"/>
  <c r="AR10" i="192"/>
  <c r="AQ10" i="192"/>
  <c r="AP10" i="192"/>
  <c r="AO10" i="192"/>
  <c r="AN10" i="192"/>
  <c r="AM10" i="192"/>
  <c r="AL10" i="192"/>
  <c r="AK10" i="192"/>
  <c r="AJ10" i="192"/>
  <c r="AI10" i="192"/>
  <c r="AH10" i="192"/>
  <c r="AG10" i="192"/>
  <c r="AF10" i="192"/>
  <c r="AE10" i="192"/>
  <c r="AD10" i="192"/>
  <c r="AC10" i="192"/>
  <c r="AB10" i="192"/>
  <c r="Z10" i="192"/>
  <c r="Y10" i="192"/>
  <c r="X10" i="192"/>
  <c r="W10" i="192"/>
  <c r="V10" i="192"/>
  <c r="U10" i="192"/>
  <c r="T10" i="192"/>
  <c r="S10" i="192"/>
  <c r="Q10" i="192"/>
  <c r="P10" i="192"/>
  <c r="O10" i="192"/>
  <c r="N10" i="192"/>
  <c r="M10" i="192"/>
  <c r="L10" i="192"/>
  <c r="K10" i="192"/>
  <c r="J10" i="192"/>
  <c r="H10" i="192"/>
  <c r="G10" i="192"/>
  <c r="BF9" i="192"/>
  <c r="BE9" i="192"/>
  <c r="BD9" i="192"/>
  <c r="BC9" i="192"/>
  <c r="BB9" i="192"/>
  <c r="BA9" i="192"/>
  <c r="AZ9" i="192"/>
  <c r="AY9" i="192"/>
  <c r="AX9" i="192"/>
  <c r="AW9" i="192"/>
  <c r="AV9" i="192"/>
  <c r="AU9" i="192"/>
  <c r="AT9" i="192"/>
  <c r="AS9" i="192"/>
  <c r="AR9" i="192"/>
  <c r="AQ9" i="192"/>
  <c r="AP9" i="192"/>
  <c r="AO9" i="192"/>
  <c r="AN9" i="192"/>
  <c r="AM9" i="192"/>
  <c r="AL9" i="192"/>
  <c r="AK9" i="192"/>
  <c r="AJ9" i="192"/>
  <c r="AI9" i="192"/>
  <c r="AH9" i="192"/>
  <c r="AG9" i="192"/>
  <c r="AF9" i="192"/>
  <c r="AE9" i="192"/>
  <c r="AD9" i="192"/>
  <c r="AC9" i="192"/>
  <c r="AB9" i="192"/>
  <c r="Z9" i="192"/>
  <c r="Y9" i="192"/>
  <c r="X9" i="192"/>
  <c r="W9" i="192"/>
  <c r="V9" i="192"/>
  <c r="U9" i="192"/>
  <c r="T9" i="192"/>
  <c r="S9" i="192"/>
  <c r="Q9" i="192"/>
  <c r="P9" i="192"/>
  <c r="O9" i="192"/>
  <c r="N9" i="192"/>
  <c r="M9" i="192"/>
  <c r="L9" i="192"/>
  <c r="K9" i="192"/>
  <c r="J9" i="192"/>
  <c r="I9" i="192"/>
  <c r="G9" i="192"/>
  <c r="BF8" i="192"/>
  <c r="BE8" i="192"/>
  <c r="BD8" i="192"/>
  <c r="BC8" i="192"/>
  <c r="BB8" i="192"/>
  <c r="BA8" i="192"/>
  <c r="AZ8" i="192"/>
  <c r="AY8" i="192"/>
  <c r="AX8" i="192"/>
  <c r="AW8" i="192"/>
  <c r="AV8" i="192"/>
  <c r="AU8" i="192"/>
  <c r="AT8" i="192"/>
  <c r="AS8" i="192"/>
  <c r="AQ8" i="192"/>
  <c r="AP8" i="192"/>
  <c r="AO8" i="192"/>
  <c r="AN8" i="192"/>
  <c r="AM8" i="192"/>
  <c r="AL8" i="192"/>
  <c r="AK8" i="192"/>
  <c r="AJ8" i="192"/>
  <c r="AI8" i="192"/>
  <c r="AH8" i="192"/>
  <c r="AG8" i="192"/>
  <c r="AF8" i="192"/>
  <c r="AE8" i="192"/>
  <c r="AD8" i="192"/>
  <c r="AC8" i="192"/>
  <c r="AB8" i="192"/>
  <c r="Z8" i="192"/>
  <c r="Y8" i="192"/>
  <c r="X8" i="192"/>
  <c r="W8" i="192"/>
  <c r="V8" i="192"/>
  <c r="U8" i="192"/>
  <c r="T8" i="192"/>
  <c r="S8" i="192"/>
  <c r="Q8" i="192"/>
  <c r="P8" i="192"/>
  <c r="O8" i="192"/>
  <c r="N8" i="192"/>
  <c r="M8" i="192"/>
  <c r="L8" i="192"/>
  <c r="K8" i="192"/>
  <c r="J8" i="192"/>
  <c r="I8" i="192"/>
  <c r="H8" i="192"/>
  <c r="D30" i="192"/>
  <c r="D37" i="192"/>
  <c r="D45" i="192"/>
  <c r="D48" i="192"/>
  <c r="D50" i="192"/>
  <c r="BF4" i="192"/>
  <c r="BE4" i="192"/>
  <c r="BD4" i="192"/>
  <c r="BC4" i="192"/>
  <c r="BB4" i="192"/>
  <c r="BA4" i="192"/>
  <c r="AZ4" i="192"/>
  <c r="AY4" i="192"/>
  <c r="AX4" i="192"/>
  <c r="AW4" i="192"/>
  <c r="AV4" i="192"/>
  <c r="AU4" i="192"/>
  <c r="AT4" i="192"/>
  <c r="AS4" i="192"/>
  <c r="AR4" i="192"/>
  <c r="AQ4" i="192"/>
  <c r="AP4" i="192"/>
  <c r="AO4" i="192"/>
  <c r="AN4" i="192"/>
  <c r="AM4" i="192"/>
  <c r="AL4" i="192"/>
  <c r="AK4" i="192"/>
  <c r="AJ4" i="192"/>
  <c r="AI4" i="192"/>
  <c r="AH4" i="192"/>
  <c r="AG4" i="192"/>
  <c r="AF4" i="192"/>
  <c r="AE4" i="192"/>
  <c r="AD4" i="192"/>
  <c r="AC4" i="192"/>
  <c r="AB4" i="192"/>
  <c r="AA4" i="192"/>
  <c r="Z4" i="192"/>
  <c r="Y4" i="192"/>
  <c r="X4" i="192"/>
  <c r="W4" i="192"/>
  <c r="V4" i="192"/>
  <c r="U4" i="192"/>
  <c r="T4" i="192"/>
  <c r="S4" i="192"/>
  <c r="R4" i="192"/>
  <c r="Q4" i="192"/>
  <c r="P4" i="192"/>
  <c r="O4" i="192"/>
  <c r="N4" i="192"/>
  <c r="M4" i="192"/>
  <c r="L4" i="192"/>
  <c r="K4" i="192"/>
  <c r="J4" i="192"/>
  <c r="I4" i="192"/>
  <c r="H4" i="192"/>
  <c r="G4" i="192"/>
  <c r="F4" i="192"/>
  <c r="E4" i="192"/>
  <c r="BE59" i="191"/>
  <c r="S43" i="219" s="1"/>
  <c r="BD59" i="191"/>
  <c r="S42" i="219" s="1"/>
  <c r="BC59" i="191"/>
  <c r="S41" i="219" s="1"/>
  <c r="BB59" i="191"/>
  <c r="S40" i="219" s="1"/>
  <c r="BA59" i="191"/>
  <c r="S39" i="219" s="1"/>
  <c r="AZ59" i="191"/>
  <c r="S38" i="219" s="1"/>
  <c r="AY59" i="191"/>
  <c r="S37" i="219" s="1"/>
  <c r="AX59" i="191"/>
  <c r="S36" i="219" s="1"/>
  <c r="AW59" i="191"/>
  <c r="S35" i="219" s="1"/>
  <c r="AV59" i="191"/>
  <c r="S34" i="219" s="1"/>
  <c r="AU59" i="191"/>
  <c r="S33" i="219" s="1"/>
  <c r="AT59" i="191"/>
  <c r="S32" i="219" s="1"/>
  <c r="AS59" i="191"/>
  <c r="S31" i="219" s="1"/>
  <c r="AR59" i="191"/>
  <c r="S30" i="219" s="1"/>
  <c r="AQ59" i="191"/>
  <c r="S29" i="219" s="1"/>
  <c r="AP59" i="191"/>
  <c r="S28" i="219" s="1"/>
  <c r="AO59" i="191"/>
  <c r="S27" i="219" s="1"/>
  <c r="AN59" i="191"/>
  <c r="AM59" i="191"/>
  <c r="AL59" i="191"/>
  <c r="AK59" i="191"/>
  <c r="AJ59" i="191"/>
  <c r="AI59" i="191"/>
  <c r="AH59" i="191"/>
  <c r="AG59" i="191"/>
  <c r="AF59" i="191"/>
  <c r="AE59" i="191"/>
  <c r="AD59" i="191"/>
  <c r="AC59" i="191"/>
  <c r="AB59" i="191"/>
  <c r="Z59" i="191"/>
  <c r="S25" i="219" s="1"/>
  <c r="Y59" i="191"/>
  <c r="S24" i="219" s="1"/>
  <c r="X59" i="191"/>
  <c r="S23" i="219" s="1"/>
  <c r="W59" i="191"/>
  <c r="S22" i="219" s="1"/>
  <c r="V59" i="191"/>
  <c r="S21" i="219" s="1"/>
  <c r="U59" i="191"/>
  <c r="S20" i="219" s="1"/>
  <c r="T59" i="191"/>
  <c r="S19" i="219" s="1"/>
  <c r="S59" i="191"/>
  <c r="S18" i="219" s="1"/>
  <c r="Q59" i="191"/>
  <c r="S16" i="219" s="1"/>
  <c r="P59" i="191"/>
  <c r="S15" i="219" s="1"/>
  <c r="O59" i="191"/>
  <c r="S14" i="219" s="1"/>
  <c r="N59" i="191"/>
  <c r="S13" i="219" s="1"/>
  <c r="M59" i="191"/>
  <c r="S12" i="219" s="1"/>
  <c r="L59" i="191"/>
  <c r="S11" i="219" s="1"/>
  <c r="K59" i="191"/>
  <c r="S10" i="219" s="1"/>
  <c r="J59" i="191"/>
  <c r="S9" i="219" s="1"/>
  <c r="I59" i="191"/>
  <c r="H59" i="191"/>
  <c r="G59" i="191"/>
  <c r="S8" i="219" s="1"/>
  <c r="BF58" i="191"/>
  <c r="BD58" i="191"/>
  <c r="BC58" i="191"/>
  <c r="BB58" i="191"/>
  <c r="BA58" i="191"/>
  <c r="AZ58" i="191"/>
  <c r="AY58" i="191"/>
  <c r="AX58" i="191"/>
  <c r="AW58" i="191"/>
  <c r="AV58" i="191"/>
  <c r="AU58" i="191"/>
  <c r="AT58" i="191"/>
  <c r="AS58" i="191"/>
  <c r="AR58" i="191"/>
  <c r="AQ58" i="191"/>
  <c r="AP58" i="191"/>
  <c r="AO58" i="191"/>
  <c r="AN58" i="191"/>
  <c r="AM58" i="191"/>
  <c r="AL58" i="191"/>
  <c r="AK58" i="191"/>
  <c r="AJ58" i="191"/>
  <c r="AI58" i="191"/>
  <c r="AH58" i="191"/>
  <c r="AG58" i="191"/>
  <c r="AF58" i="191"/>
  <c r="AE58" i="191"/>
  <c r="AD58" i="191"/>
  <c r="AC58" i="191"/>
  <c r="AB58" i="191"/>
  <c r="Z58" i="191"/>
  <c r="Y58" i="191"/>
  <c r="X58" i="191"/>
  <c r="W58" i="191"/>
  <c r="V58" i="191"/>
  <c r="U58" i="191"/>
  <c r="T58" i="191"/>
  <c r="S58" i="191"/>
  <c r="Q58" i="191"/>
  <c r="P58" i="191"/>
  <c r="O58" i="191"/>
  <c r="N58" i="191"/>
  <c r="M58" i="191"/>
  <c r="L58" i="191"/>
  <c r="K58" i="191"/>
  <c r="J58" i="191"/>
  <c r="I58" i="191"/>
  <c r="H58" i="191"/>
  <c r="G58" i="191"/>
  <c r="BF57" i="191"/>
  <c r="BE57" i="191"/>
  <c r="BC57" i="191"/>
  <c r="BB57" i="191"/>
  <c r="BA57" i="191"/>
  <c r="AZ57" i="191"/>
  <c r="AY57" i="191"/>
  <c r="AX57" i="191"/>
  <c r="AW57" i="191"/>
  <c r="AV57" i="191"/>
  <c r="AU57" i="191"/>
  <c r="AT57" i="191"/>
  <c r="AS57" i="191"/>
  <c r="AR57" i="191"/>
  <c r="AQ57" i="191"/>
  <c r="AP57" i="191"/>
  <c r="AO57" i="191"/>
  <c r="AN57" i="191"/>
  <c r="AM57" i="191"/>
  <c r="AL57" i="191"/>
  <c r="AK57" i="191"/>
  <c r="AJ57" i="191"/>
  <c r="AI57" i="191"/>
  <c r="AH57" i="191"/>
  <c r="AG57" i="191"/>
  <c r="AF57" i="191"/>
  <c r="AE57" i="191"/>
  <c r="AD57" i="191"/>
  <c r="AC57" i="191"/>
  <c r="AB57" i="191"/>
  <c r="Z57" i="191"/>
  <c r="Y57" i="191"/>
  <c r="X57" i="191"/>
  <c r="W57" i="191"/>
  <c r="V57" i="191"/>
  <c r="U57" i="191"/>
  <c r="T57" i="191"/>
  <c r="S57" i="191"/>
  <c r="Q57" i="191"/>
  <c r="P57" i="191"/>
  <c r="O57" i="191"/>
  <c r="N57" i="191"/>
  <c r="M57" i="191"/>
  <c r="L57" i="191"/>
  <c r="K57" i="191"/>
  <c r="J57" i="191"/>
  <c r="I57" i="191"/>
  <c r="H57" i="191"/>
  <c r="G57" i="191"/>
  <c r="BF56" i="191"/>
  <c r="BE56" i="191"/>
  <c r="BD56" i="191"/>
  <c r="BB56" i="191"/>
  <c r="BA56" i="191"/>
  <c r="AZ56" i="191"/>
  <c r="AY56" i="191"/>
  <c r="AX56" i="191"/>
  <c r="AW56" i="191"/>
  <c r="AV56" i="191"/>
  <c r="AU56" i="191"/>
  <c r="AT56" i="191"/>
  <c r="AS56" i="191"/>
  <c r="AR56" i="191"/>
  <c r="AQ56" i="191"/>
  <c r="AP56" i="191"/>
  <c r="AO56" i="191"/>
  <c r="AN56" i="191"/>
  <c r="AM56" i="191"/>
  <c r="AL56" i="191"/>
  <c r="AK56" i="191"/>
  <c r="AJ56" i="191"/>
  <c r="AI56" i="191"/>
  <c r="AH56" i="191"/>
  <c r="AG56" i="191"/>
  <c r="AF56" i="191"/>
  <c r="AE56" i="191"/>
  <c r="AD56" i="191"/>
  <c r="AC56" i="191"/>
  <c r="AB56" i="191"/>
  <c r="Z56" i="191"/>
  <c r="Y56" i="191"/>
  <c r="X56" i="191"/>
  <c r="W56" i="191"/>
  <c r="V56" i="191"/>
  <c r="U56" i="191"/>
  <c r="T56" i="191"/>
  <c r="S56" i="191"/>
  <c r="Q56" i="191"/>
  <c r="P56" i="191"/>
  <c r="O56" i="191"/>
  <c r="N56" i="191"/>
  <c r="M56" i="191"/>
  <c r="L56" i="191"/>
  <c r="K56" i="191"/>
  <c r="J56" i="191"/>
  <c r="I56" i="191"/>
  <c r="H56" i="191"/>
  <c r="G56" i="191"/>
  <c r="BF55" i="191"/>
  <c r="BE55" i="191"/>
  <c r="BD55" i="191"/>
  <c r="BC55" i="191"/>
  <c r="BA55" i="191"/>
  <c r="AZ55" i="191"/>
  <c r="AY55" i="191"/>
  <c r="AX55" i="191"/>
  <c r="AW55" i="191"/>
  <c r="AV55" i="191"/>
  <c r="AU55" i="191"/>
  <c r="AT55" i="191"/>
  <c r="AS55" i="191"/>
  <c r="AR55" i="191"/>
  <c r="AQ55" i="191"/>
  <c r="AP55" i="191"/>
  <c r="AO55" i="191"/>
  <c r="AN55" i="191"/>
  <c r="AM55" i="191"/>
  <c r="AL55" i="191"/>
  <c r="AK55" i="191"/>
  <c r="AJ55" i="191"/>
  <c r="AI55" i="191"/>
  <c r="AH55" i="191"/>
  <c r="AG55" i="191"/>
  <c r="AF55" i="191"/>
  <c r="AE55" i="191"/>
  <c r="AD55" i="191"/>
  <c r="AC55" i="191"/>
  <c r="AB55" i="191"/>
  <c r="Z55" i="191"/>
  <c r="Y55" i="191"/>
  <c r="X55" i="191"/>
  <c r="W55" i="191"/>
  <c r="V55" i="191"/>
  <c r="U55" i="191"/>
  <c r="T55" i="191"/>
  <c r="S55" i="191"/>
  <c r="Q55" i="191"/>
  <c r="P55" i="191"/>
  <c r="O55" i="191"/>
  <c r="N55" i="191"/>
  <c r="M55" i="191"/>
  <c r="L55" i="191"/>
  <c r="K55" i="191"/>
  <c r="J55" i="191"/>
  <c r="I55" i="191"/>
  <c r="H55" i="191"/>
  <c r="G55" i="191"/>
  <c r="BF54" i="191"/>
  <c r="BE54" i="191"/>
  <c r="BD54" i="191"/>
  <c r="BC54" i="191"/>
  <c r="BB54" i="191"/>
  <c r="AZ54" i="191"/>
  <c r="AY54" i="191"/>
  <c r="AX54" i="191"/>
  <c r="AW54" i="191"/>
  <c r="AV54" i="191"/>
  <c r="AU54" i="191"/>
  <c r="AT54" i="191"/>
  <c r="AS54" i="191"/>
  <c r="AR54" i="191"/>
  <c r="AQ54" i="191"/>
  <c r="AP54" i="191"/>
  <c r="AO54" i="191"/>
  <c r="AN54" i="191"/>
  <c r="AM54" i="191"/>
  <c r="AL54" i="191"/>
  <c r="AK54" i="191"/>
  <c r="AJ54" i="191"/>
  <c r="AI54" i="191"/>
  <c r="AH54" i="191"/>
  <c r="AG54" i="191"/>
  <c r="AF54" i="191"/>
  <c r="AE54" i="191"/>
  <c r="AD54" i="191"/>
  <c r="AC54" i="191"/>
  <c r="AB54" i="191"/>
  <c r="Z54" i="191"/>
  <c r="Y54" i="191"/>
  <c r="X54" i="191"/>
  <c r="W54" i="191"/>
  <c r="V54" i="191"/>
  <c r="U54" i="191"/>
  <c r="T54" i="191"/>
  <c r="S54" i="191"/>
  <c r="Q54" i="191"/>
  <c r="P54" i="191"/>
  <c r="O54" i="191"/>
  <c r="N54" i="191"/>
  <c r="M54" i="191"/>
  <c r="L54" i="191"/>
  <c r="K54" i="191"/>
  <c r="J54" i="191"/>
  <c r="I54" i="191"/>
  <c r="H54" i="191"/>
  <c r="G54" i="191"/>
  <c r="BF53" i="191"/>
  <c r="BE53" i="191"/>
  <c r="BD53" i="191"/>
  <c r="BC53" i="191"/>
  <c r="BB53" i="191"/>
  <c r="BA53" i="191"/>
  <c r="AY53" i="191"/>
  <c r="AX53" i="191"/>
  <c r="AW53" i="191"/>
  <c r="AV53" i="191"/>
  <c r="AU53" i="191"/>
  <c r="AT53" i="191"/>
  <c r="AS53" i="191"/>
  <c r="AR53" i="191"/>
  <c r="AQ53" i="191"/>
  <c r="AP53" i="191"/>
  <c r="AO53" i="191"/>
  <c r="AN53" i="191"/>
  <c r="AM53" i="191"/>
  <c r="AL53" i="191"/>
  <c r="AK53" i="191"/>
  <c r="AJ53" i="191"/>
  <c r="AI53" i="191"/>
  <c r="AH53" i="191"/>
  <c r="AG53" i="191"/>
  <c r="AF53" i="191"/>
  <c r="AE53" i="191"/>
  <c r="AD53" i="191"/>
  <c r="AC53" i="191"/>
  <c r="AB53" i="191"/>
  <c r="Z53" i="191"/>
  <c r="Y53" i="191"/>
  <c r="X53" i="191"/>
  <c r="W53" i="191"/>
  <c r="V53" i="191"/>
  <c r="U53" i="191"/>
  <c r="T53" i="191"/>
  <c r="S53" i="191"/>
  <c r="Q53" i="191"/>
  <c r="P53" i="191"/>
  <c r="O53" i="191"/>
  <c r="N53" i="191"/>
  <c r="M53" i="191"/>
  <c r="L53" i="191"/>
  <c r="K53" i="191"/>
  <c r="J53" i="191"/>
  <c r="I53" i="191"/>
  <c r="H53" i="191"/>
  <c r="G53" i="191"/>
  <c r="BF52" i="191"/>
  <c r="BE52" i="191"/>
  <c r="BD52" i="191"/>
  <c r="BC52" i="191"/>
  <c r="BB52" i="191"/>
  <c r="BA52" i="191"/>
  <c r="AZ52" i="191"/>
  <c r="AX52" i="191"/>
  <c r="AW52" i="191"/>
  <c r="AV52" i="191"/>
  <c r="AU52" i="191"/>
  <c r="AT52" i="191"/>
  <c r="AS52" i="191"/>
  <c r="AR52" i="191"/>
  <c r="AQ52" i="191"/>
  <c r="AP52" i="191"/>
  <c r="AO52" i="191"/>
  <c r="AN52" i="191"/>
  <c r="AM52" i="191"/>
  <c r="AL52" i="191"/>
  <c r="AK52" i="191"/>
  <c r="AJ52" i="191"/>
  <c r="AI52" i="191"/>
  <c r="AH52" i="191"/>
  <c r="AG52" i="191"/>
  <c r="AF52" i="191"/>
  <c r="AE52" i="191"/>
  <c r="AD52" i="191"/>
  <c r="AC52" i="191"/>
  <c r="AB52" i="191"/>
  <c r="Z52" i="191"/>
  <c r="Y52" i="191"/>
  <c r="X52" i="191"/>
  <c r="W52" i="191"/>
  <c r="V52" i="191"/>
  <c r="U52" i="191"/>
  <c r="T52" i="191"/>
  <c r="S52" i="191"/>
  <c r="Q52" i="191"/>
  <c r="P52" i="191"/>
  <c r="O52" i="191"/>
  <c r="N52" i="191"/>
  <c r="M52" i="191"/>
  <c r="L52" i="191"/>
  <c r="K52" i="191"/>
  <c r="J52" i="191"/>
  <c r="I52" i="191"/>
  <c r="H52" i="191"/>
  <c r="G52" i="191"/>
  <c r="BF51" i="191"/>
  <c r="BE51" i="191"/>
  <c r="BD51" i="191"/>
  <c r="BC51" i="191"/>
  <c r="BB51" i="191"/>
  <c r="BA51" i="191"/>
  <c r="AZ51" i="191"/>
  <c r="AY51" i="191"/>
  <c r="AW51" i="191"/>
  <c r="AV51" i="191"/>
  <c r="AU51" i="191"/>
  <c r="AT51" i="191"/>
  <c r="AS51" i="191"/>
  <c r="AR51" i="191"/>
  <c r="AQ51" i="191"/>
  <c r="AP51" i="191"/>
  <c r="AO51" i="191"/>
  <c r="AN51" i="191"/>
  <c r="AM51" i="191"/>
  <c r="AL51" i="191"/>
  <c r="AK51" i="191"/>
  <c r="AJ51" i="191"/>
  <c r="AI51" i="191"/>
  <c r="AH51" i="191"/>
  <c r="AG51" i="191"/>
  <c r="AF51" i="191"/>
  <c r="AE51" i="191"/>
  <c r="AD51" i="191"/>
  <c r="AC51" i="191"/>
  <c r="AB51" i="191"/>
  <c r="Z51" i="191"/>
  <c r="Y51" i="191"/>
  <c r="X51" i="191"/>
  <c r="W51" i="191"/>
  <c r="V51" i="191"/>
  <c r="U51" i="191"/>
  <c r="T51" i="191"/>
  <c r="S51" i="191"/>
  <c r="Q51" i="191"/>
  <c r="P51" i="191"/>
  <c r="O51" i="191"/>
  <c r="N51" i="191"/>
  <c r="M51" i="191"/>
  <c r="L51" i="191"/>
  <c r="K51" i="191"/>
  <c r="J51" i="191"/>
  <c r="I51" i="191"/>
  <c r="H51" i="191"/>
  <c r="G51" i="191"/>
  <c r="BF50" i="191"/>
  <c r="BE50" i="191"/>
  <c r="BD50" i="191"/>
  <c r="BC50" i="191"/>
  <c r="BB50" i="191"/>
  <c r="BA50" i="191"/>
  <c r="AZ50" i="191"/>
  <c r="AY50" i="191"/>
  <c r="AX50" i="191"/>
  <c r="AV50" i="191"/>
  <c r="AU50" i="191"/>
  <c r="AT50" i="191"/>
  <c r="AS50" i="191"/>
  <c r="AR50" i="191"/>
  <c r="AQ50" i="191"/>
  <c r="AP50" i="191"/>
  <c r="AO50" i="191"/>
  <c r="AN50" i="191"/>
  <c r="AM50" i="191"/>
  <c r="AL50" i="191"/>
  <c r="AK50" i="191"/>
  <c r="AJ50" i="191"/>
  <c r="AI50" i="191"/>
  <c r="AH50" i="191"/>
  <c r="AG50" i="191"/>
  <c r="AF50" i="191"/>
  <c r="AE50" i="191"/>
  <c r="AD50" i="191"/>
  <c r="AC50" i="191"/>
  <c r="AB50" i="191"/>
  <c r="Z50" i="191"/>
  <c r="Y50" i="191"/>
  <c r="X50" i="191"/>
  <c r="W50" i="191"/>
  <c r="V50" i="191"/>
  <c r="U50" i="191"/>
  <c r="T50" i="191"/>
  <c r="S50" i="191"/>
  <c r="Q50" i="191"/>
  <c r="P50" i="191"/>
  <c r="O50" i="191"/>
  <c r="N50" i="191"/>
  <c r="M50" i="191"/>
  <c r="L50" i="191"/>
  <c r="K50" i="191"/>
  <c r="J50" i="191"/>
  <c r="I50" i="191"/>
  <c r="H50" i="191"/>
  <c r="G50" i="191"/>
  <c r="BF49" i="191"/>
  <c r="BE49" i="191"/>
  <c r="BD49" i="191"/>
  <c r="BC49" i="191"/>
  <c r="BB49" i="191"/>
  <c r="BA49" i="191"/>
  <c r="AZ49" i="191"/>
  <c r="AY49" i="191"/>
  <c r="AX49" i="191"/>
  <c r="AW49" i="191"/>
  <c r="AU49" i="191"/>
  <c r="AT49" i="191"/>
  <c r="AS49" i="191"/>
  <c r="AR49" i="191"/>
  <c r="AQ49" i="191"/>
  <c r="AP49" i="191"/>
  <c r="AO49" i="191"/>
  <c r="AN49" i="191"/>
  <c r="AM49" i="191"/>
  <c r="AL49" i="191"/>
  <c r="AK49" i="191"/>
  <c r="AJ49" i="191"/>
  <c r="AI49" i="191"/>
  <c r="AH49" i="191"/>
  <c r="AG49" i="191"/>
  <c r="AF49" i="191"/>
  <c r="AE49" i="191"/>
  <c r="AD49" i="191"/>
  <c r="AC49" i="191"/>
  <c r="AB49" i="191"/>
  <c r="Z49" i="191"/>
  <c r="Y49" i="191"/>
  <c r="X49" i="191"/>
  <c r="W49" i="191"/>
  <c r="V49" i="191"/>
  <c r="U49" i="191"/>
  <c r="T49" i="191"/>
  <c r="S49" i="191"/>
  <c r="Q49" i="191"/>
  <c r="P49" i="191"/>
  <c r="O49" i="191"/>
  <c r="N49" i="191"/>
  <c r="M49" i="191"/>
  <c r="L49" i="191"/>
  <c r="K49" i="191"/>
  <c r="J49" i="191"/>
  <c r="I49" i="191"/>
  <c r="H49" i="191"/>
  <c r="G49" i="191"/>
  <c r="BF48" i="191"/>
  <c r="BE48" i="191"/>
  <c r="BD48" i="191"/>
  <c r="BC48" i="191"/>
  <c r="BB48" i="191"/>
  <c r="BA48" i="191"/>
  <c r="AZ48" i="191"/>
  <c r="AY48" i="191"/>
  <c r="AX48" i="191"/>
  <c r="AW48" i="191"/>
  <c r="AV48" i="191"/>
  <c r="AT48" i="191"/>
  <c r="AS48" i="191"/>
  <c r="AR48" i="191"/>
  <c r="AQ48" i="191"/>
  <c r="AP48" i="191"/>
  <c r="AO48" i="191"/>
  <c r="AN48" i="191"/>
  <c r="AM48" i="191"/>
  <c r="AL48" i="191"/>
  <c r="AK48" i="191"/>
  <c r="AJ48" i="191"/>
  <c r="AI48" i="191"/>
  <c r="AH48" i="191"/>
  <c r="AG48" i="191"/>
  <c r="AF48" i="191"/>
  <c r="AE48" i="191"/>
  <c r="AD48" i="191"/>
  <c r="AC48" i="191"/>
  <c r="AB48" i="191"/>
  <c r="Z48" i="191"/>
  <c r="Y48" i="191"/>
  <c r="X48" i="191"/>
  <c r="W48" i="191"/>
  <c r="V48" i="191"/>
  <c r="U48" i="191"/>
  <c r="T48" i="191"/>
  <c r="S48" i="191"/>
  <c r="Q48" i="191"/>
  <c r="P48" i="191"/>
  <c r="O48" i="191"/>
  <c r="N48" i="191"/>
  <c r="M48" i="191"/>
  <c r="L48" i="191"/>
  <c r="K48" i="191"/>
  <c r="J48" i="191"/>
  <c r="I48" i="191"/>
  <c r="H48" i="191"/>
  <c r="G48" i="191"/>
  <c r="BF47" i="191"/>
  <c r="BE47" i="191"/>
  <c r="BD47" i="191"/>
  <c r="BC47" i="191"/>
  <c r="BB47" i="191"/>
  <c r="BA47" i="191"/>
  <c r="AZ47" i="191"/>
  <c r="AY47" i="191"/>
  <c r="AX47" i="191"/>
  <c r="AW47" i="191"/>
  <c r="AV47" i="191"/>
  <c r="AU47" i="191"/>
  <c r="AS47" i="191"/>
  <c r="AR47" i="191"/>
  <c r="AQ47" i="191"/>
  <c r="AP47" i="191"/>
  <c r="AO47" i="191"/>
  <c r="AN47" i="191"/>
  <c r="AM47" i="191"/>
  <c r="AL47" i="191"/>
  <c r="AK47" i="191"/>
  <c r="AJ47" i="191"/>
  <c r="AI47" i="191"/>
  <c r="AH47" i="191"/>
  <c r="AG47" i="191"/>
  <c r="AF47" i="191"/>
  <c r="AE47" i="191"/>
  <c r="AD47" i="191"/>
  <c r="AC47" i="191"/>
  <c r="AB47" i="191"/>
  <c r="Z47" i="191"/>
  <c r="Y47" i="191"/>
  <c r="X47" i="191"/>
  <c r="W47" i="191"/>
  <c r="V47" i="191"/>
  <c r="U47" i="191"/>
  <c r="T47" i="191"/>
  <c r="S47" i="191"/>
  <c r="Q47" i="191"/>
  <c r="P47" i="191"/>
  <c r="O47" i="191"/>
  <c r="N47" i="191"/>
  <c r="M47" i="191"/>
  <c r="L47" i="191"/>
  <c r="K47" i="191"/>
  <c r="J47" i="191"/>
  <c r="I47" i="191"/>
  <c r="H47" i="191"/>
  <c r="G47" i="191"/>
  <c r="BF46" i="191"/>
  <c r="BE46" i="191"/>
  <c r="BD46" i="191"/>
  <c r="BC46" i="191"/>
  <c r="BB46" i="191"/>
  <c r="BA46" i="191"/>
  <c r="AZ46" i="191"/>
  <c r="AY46" i="191"/>
  <c r="AX46" i="191"/>
  <c r="AW46" i="191"/>
  <c r="AV46" i="191"/>
  <c r="AU46" i="191"/>
  <c r="AT46" i="191"/>
  <c r="AR46" i="191"/>
  <c r="AQ46" i="191"/>
  <c r="AP46" i="191"/>
  <c r="AO46" i="191"/>
  <c r="AN46" i="191"/>
  <c r="AM46" i="191"/>
  <c r="AL46" i="191"/>
  <c r="AK46" i="191"/>
  <c r="AJ46" i="191"/>
  <c r="AI46" i="191"/>
  <c r="AH46" i="191"/>
  <c r="AG46" i="191"/>
  <c r="AF46" i="191"/>
  <c r="AE46" i="191"/>
  <c r="AD46" i="191"/>
  <c r="AC46" i="191"/>
  <c r="AB46" i="191"/>
  <c r="Z46" i="191"/>
  <c r="Y46" i="191"/>
  <c r="X46" i="191"/>
  <c r="W46" i="191"/>
  <c r="V46" i="191"/>
  <c r="U46" i="191"/>
  <c r="T46" i="191"/>
  <c r="S46" i="191"/>
  <c r="Q46" i="191"/>
  <c r="P46" i="191"/>
  <c r="O46" i="191"/>
  <c r="N46" i="191"/>
  <c r="M46" i="191"/>
  <c r="L46" i="191"/>
  <c r="K46" i="191"/>
  <c r="J46" i="191"/>
  <c r="I46" i="191"/>
  <c r="H46" i="191"/>
  <c r="G46" i="191"/>
  <c r="BF45" i="191"/>
  <c r="BE45" i="191"/>
  <c r="BD45" i="191"/>
  <c r="BC45" i="191"/>
  <c r="BB45" i="191"/>
  <c r="BA45" i="191"/>
  <c r="AZ45" i="191"/>
  <c r="AY45" i="191"/>
  <c r="AX45" i="191"/>
  <c r="AW45" i="191"/>
  <c r="AV45" i="191"/>
  <c r="AU45" i="191"/>
  <c r="AT45" i="191"/>
  <c r="AS45" i="191"/>
  <c r="AQ45" i="191"/>
  <c r="AP45" i="191"/>
  <c r="AO45" i="191"/>
  <c r="AN45" i="191"/>
  <c r="AM45" i="191"/>
  <c r="AL45" i="191"/>
  <c r="AK45" i="191"/>
  <c r="AJ45" i="191"/>
  <c r="AI45" i="191"/>
  <c r="AH45" i="191"/>
  <c r="AG45" i="191"/>
  <c r="AF45" i="191"/>
  <c r="AE45" i="191"/>
  <c r="AD45" i="191"/>
  <c r="AC45" i="191"/>
  <c r="AB45" i="191"/>
  <c r="Z45" i="191"/>
  <c r="Y45" i="191"/>
  <c r="X45" i="191"/>
  <c r="W45" i="191"/>
  <c r="V45" i="191"/>
  <c r="U45" i="191"/>
  <c r="T45" i="191"/>
  <c r="S45" i="191"/>
  <c r="Q45" i="191"/>
  <c r="P45" i="191"/>
  <c r="O45" i="191"/>
  <c r="N45" i="191"/>
  <c r="M45" i="191"/>
  <c r="L45" i="191"/>
  <c r="K45" i="191"/>
  <c r="J45" i="191"/>
  <c r="I45" i="191"/>
  <c r="H45" i="191"/>
  <c r="G45" i="191"/>
  <c r="BF44" i="191"/>
  <c r="BE44" i="191"/>
  <c r="BD44" i="191"/>
  <c r="BC44" i="191"/>
  <c r="BB44" i="191"/>
  <c r="BA44" i="191"/>
  <c r="AZ44" i="191"/>
  <c r="AY44" i="191"/>
  <c r="AX44" i="191"/>
  <c r="AW44" i="191"/>
  <c r="AV44" i="191"/>
  <c r="AU44" i="191"/>
  <c r="AT44" i="191"/>
  <c r="AS44" i="191"/>
  <c r="AR44" i="191"/>
  <c r="AP44" i="191"/>
  <c r="AO44" i="191"/>
  <c r="AN44" i="191"/>
  <c r="AM44" i="191"/>
  <c r="AL44" i="191"/>
  <c r="AK44" i="191"/>
  <c r="AJ44" i="191"/>
  <c r="AI44" i="191"/>
  <c r="AH44" i="191"/>
  <c r="AG44" i="191"/>
  <c r="AF44" i="191"/>
  <c r="AE44" i="191"/>
  <c r="AD44" i="191"/>
  <c r="AC44" i="191"/>
  <c r="AB44" i="191"/>
  <c r="Z44" i="191"/>
  <c r="Y44" i="191"/>
  <c r="X44" i="191"/>
  <c r="W44" i="191"/>
  <c r="V44" i="191"/>
  <c r="U44" i="191"/>
  <c r="T44" i="191"/>
  <c r="S44" i="191"/>
  <c r="Q44" i="191"/>
  <c r="P44" i="191"/>
  <c r="O44" i="191"/>
  <c r="N44" i="191"/>
  <c r="M44" i="191"/>
  <c r="L44" i="191"/>
  <c r="K44" i="191"/>
  <c r="J44" i="191"/>
  <c r="I44" i="191"/>
  <c r="H44" i="191"/>
  <c r="G44" i="191"/>
  <c r="BF43" i="191"/>
  <c r="BE43" i="191"/>
  <c r="BD43" i="191"/>
  <c r="BC43" i="191"/>
  <c r="BB43" i="191"/>
  <c r="BA43" i="191"/>
  <c r="AZ43" i="191"/>
  <c r="AY43" i="191"/>
  <c r="AX43" i="191"/>
  <c r="AW43" i="191"/>
  <c r="AV43" i="191"/>
  <c r="AU43" i="191"/>
  <c r="AT43" i="191"/>
  <c r="AS43" i="191"/>
  <c r="AR43" i="191"/>
  <c r="AQ43" i="191"/>
  <c r="AO43" i="191"/>
  <c r="AN43" i="191"/>
  <c r="AM43" i="191"/>
  <c r="AL43" i="191"/>
  <c r="AK43" i="191"/>
  <c r="AJ43" i="191"/>
  <c r="AI43" i="191"/>
  <c r="AH43" i="191"/>
  <c r="AG43" i="191"/>
  <c r="AF43" i="191"/>
  <c r="AE43" i="191"/>
  <c r="AD43" i="191"/>
  <c r="AC43" i="191"/>
  <c r="AB43" i="191"/>
  <c r="Z43" i="191"/>
  <c r="Y43" i="191"/>
  <c r="X43" i="191"/>
  <c r="W43" i="191"/>
  <c r="V43" i="191"/>
  <c r="U43" i="191"/>
  <c r="T43" i="191"/>
  <c r="S43" i="191"/>
  <c r="Q43" i="191"/>
  <c r="P43" i="191"/>
  <c r="O43" i="191"/>
  <c r="N43" i="191"/>
  <c r="M43" i="191"/>
  <c r="L43" i="191"/>
  <c r="K43" i="191"/>
  <c r="J43" i="191"/>
  <c r="I43" i="191"/>
  <c r="H43" i="191"/>
  <c r="G43" i="191"/>
  <c r="BF42" i="191"/>
  <c r="BE42" i="191"/>
  <c r="BD42" i="191"/>
  <c r="BC42" i="191"/>
  <c r="BB42" i="191"/>
  <c r="BA42" i="191"/>
  <c r="AZ42" i="191"/>
  <c r="AY42" i="191"/>
  <c r="AX42" i="191"/>
  <c r="AW42" i="191"/>
  <c r="AV42" i="191"/>
  <c r="AU42" i="191"/>
  <c r="AT42" i="191"/>
  <c r="AS42" i="191"/>
  <c r="AR42" i="191"/>
  <c r="AQ42" i="191"/>
  <c r="AP42" i="191"/>
  <c r="AN42" i="191"/>
  <c r="AM42" i="191"/>
  <c r="AL42" i="191"/>
  <c r="AK42" i="191"/>
  <c r="AJ42" i="191"/>
  <c r="AI42" i="191"/>
  <c r="AH42" i="191"/>
  <c r="AG42" i="191"/>
  <c r="AF42" i="191"/>
  <c r="AE42" i="191"/>
  <c r="AD42" i="191"/>
  <c r="AC42" i="191"/>
  <c r="AB42" i="191"/>
  <c r="Z42" i="191"/>
  <c r="Y42" i="191"/>
  <c r="X42" i="191"/>
  <c r="W42" i="191"/>
  <c r="V42" i="191"/>
  <c r="U42" i="191"/>
  <c r="T42" i="191"/>
  <c r="S42" i="191"/>
  <c r="Q42" i="191"/>
  <c r="P42" i="191"/>
  <c r="O42" i="191"/>
  <c r="N42" i="191"/>
  <c r="M42" i="191"/>
  <c r="L42" i="191"/>
  <c r="K42" i="191"/>
  <c r="J42" i="191"/>
  <c r="I42" i="191"/>
  <c r="H42" i="191"/>
  <c r="G42" i="191"/>
  <c r="BF41" i="191"/>
  <c r="BE41" i="191"/>
  <c r="BD41" i="191"/>
  <c r="BC41" i="191"/>
  <c r="BB41" i="191"/>
  <c r="BA41" i="191"/>
  <c r="AZ41" i="191"/>
  <c r="AY41" i="191"/>
  <c r="AX41" i="191"/>
  <c r="AW41" i="191"/>
  <c r="AV41" i="191"/>
  <c r="AU41" i="191"/>
  <c r="AT41" i="191"/>
  <c r="AS41" i="191"/>
  <c r="AR41" i="191"/>
  <c r="AQ41" i="191"/>
  <c r="AP41" i="191"/>
  <c r="AO41" i="191"/>
  <c r="AM41" i="191"/>
  <c r="AL41" i="191"/>
  <c r="AK41" i="191"/>
  <c r="AJ41" i="191"/>
  <c r="AI41" i="191"/>
  <c r="AH41" i="191"/>
  <c r="AG41" i="191"/>
  <c r="AF41" i="191"/>
  <c r="AE41" i="191"/>
  <c r="AD41" i="191"/>
  <c r="AC41" i="191"/>
  <c r="AB41" i="191"/>
  <c r="Z41" i="191"/>
  <c r="Y41" i="191"/>
  <c r="X41" i="191"/>
  <c r="W41" i="191"/>
  <c r="V41" i="191"/>
  <c r="U41" i="191"/>
  <c r="T41" i="191"/>
  <c r="S41" i="191"/>
  <c r="Q41" i="191"/>
  <c r="P41" i="191"/>
  <c r="O41" i="191"/>
  <c r="N41" i="191"/>
  <c r="M41" i="191"/>
  <c r="L41" i="191"/>
  <c r="K41" i="191"/>
  <c r="J41" i="191"/>
  <c r="I41" i="191"/>
  <c r="H41" i="191"/>
  <c r="G41" i="191"/>
  <c r="BF40" i="191"/>
  <c r="BE40" i="191"/>
  <c r="BD40" i="191"/>
  <c r="BC40" i="191"/>
  <c r="BB40" i="191"/>
  <c r="BA40" i="191"/>
  <c r="AZ40" i="191"/>
  <c r="AY40" i="191"/>
  <c r="AX40" i="191"/>
  <c r="AW40" i="191"/>
  <c r="AV40" i="191"/>
  <c r="AU40" i="191"/>
  <c r="AT40" i="191"/>
  <c r="AS40" i="191"/>
  <c r="AR40" i="191"/>
  <c r="AQ40" i="191"/>
  <c r="AP40" i="191"/>
  <c r="AO40" i="191"/>
  <c r="AN40" i="191"/>
  <c r="AL40" i="191"/>
  <c r="AK40" i="191"/>
  <c r="AJ40" i="191"/>
  <c r="AI40" i="191"/>
  <c r="AH40" i="191"/>
  <c r="AG40" i="191"/>
  <c r="AF40" i="191"/>
  <c r="AE40" i="191"/>
  <c r="AD40" i="191"/>
  <c r="AC40" i="191"/>
  <c r="AB40" i="191"/>
  <c r="Z40" i="191"/>
  <c r="Y40" i="191"/>
  <c r="X40" i="191"/>
  <c r="W40" i="191"/>
  <c r="V40" i="191"/>
  <c r="U40" i="191"/>
  <c r="T40" i="191"/>
  <c r="S40" i="191"/>
  <c r="Q40" i="191"/>
  <c r="P40" i="191"/>
  <c r="O40" i="191"/>
  <c r="N40" i="191"/>
  <c r="M40" i="191"/>
  <c r="L40" i="191"/>
  <c r="K40" i="191"/>
  <c r="J40" i="191"/>
  <c r="I40" i="191"/>
  <c r="H40" i="191"/>
  <c r="G40" i="191"/>
  <c r="BF39" i="191"/>
  <c r="BE39" i="191"/>
  <c r="BD39" i="191"/>
  <c r="BC39" i="191"/>
  <c r="BB39" i="191"/>
  <c r="BA39" i="191"/>
  <c r="AZ39" i="191"/>
  <c r="AY39" i="191"/>
  <c r="AX39" i="191"/>
  <c r="AW39" i="191"/>
  <c r="AV39" i="191"/>
  <c r="AU39" i="191"/>
  <c r="AT39" i="191"/>
  <c r="AS39" i="191"/>
  <c r="AR39" i="191"/>
  <c r="AQ39" i="191"/>
  <c r="AP39" i="191"/>
  <c r="AO39" i="191"/>
  <c r="AN39" i="191"/>
  <c r="AM39" i="191"/>
  <c r="AK39" i="191"/>
  <c r="AJ39" i="191"/>
  <c r="AI39" i="191"/>
  <c r="AH39" i="191"/>
  <c r="AG39" i="191"/>
  <c r="AF39" i="191"/>
  <c r="AE39" i="191"/>
  <c r="AD39" i="191"/>
  <c r="AC39" i="191"/>
  <c r="AB39" i="191"/>
  <c r="Z39" i="191"/>
  <c r="Y39" i="191"/>
  <c r="X39" i="191"/>
  <c r="W39" i="191"/>
  <c r="V39" i="191"/>
  <c r="U39" i="191"/>
  <c r="T39" i="191"/>
  <c r="S39" i="191"/>
  <c r="Q39" i="191"/>
  <c r="P39" i="191"/>
  <c r="O39" i="191"/>
  <c r="N39" i="191"/>
  <c r="M39" i="191"/>
  <c r="L39" i="191"/>
  <c r="K39" i="191"/>
  <c r="J39" i="191"/>
  <c r="I39" i="191"/>
  <c r="H39" i="191"/>
  <c r="G39" i="191"/>
  <c r="BF38" i="191"/>
  <c r="BE38" i="191"/>
  <c r="BD38" i="191"/>
  <c r="BC38" i="191"/>
  <c r="BB38" i="191"/>
  <c r="BA38" i="191"/>
  <c r="AZ38" i="191"/>
  <c r="AY38" i="191"/>
  <c r="AX38" i="191"/>
  <c r="AW38" i="191"/>
  <c r="AV38" i="191"/>
  <c r="AU38" i="191"/>
  <c r="AT38" i="191"/>
  <c r="AS38" i="191"/>
  <c r="AR38" i="191"/>
  <c r="AQ38" i="191"/>
  <c r="AP38" i="191"/>
  <c r="AO38" i="191"/>
  <c r="AN38" i="191"/>
  <c r="AM38" i="191"/>
  <c r="AL38" i="191"/>
  <c r="AJ38" i="191"/>
  <c r="AI38" i="191"/>
  <c r="AH38" i="191"/>
  <c r="AG38" i="191"/>
  <c r="AF38" i="191"/>
  <c r="AE38" i="191"/>
  <c r="AD38" i="191"/>
  <c r="AC38" i="191"/>
  <c r="AB38" i="191"/>
  <c r="Z38" i="191"/>
  <c r="Y38" i="191"/>
  <c r="X38" i="191"/>
  <c r="W38" i="191"/>
  <c r="V38" i="191"/>
  <c r="U38" i="191"/>
  <c r="T38" i="191"/>
  <c r="S38" i="191"/>
  <c r="Q38" i="191"/>
  <c r="P38" i="191"/>
  <c r="O38" i="191"/>
  <c r="N38" i="191"/>
  <c r="M38" i="191"/>
  <c r="L38" i="191"/>
  <c r="K38" i="191"/>
  <c r="J38" i="191"/>
  <c r="I38" i="191"/>
  <c r="H38" i="191"/>
  <c r="G38" i="191"/>
  <c r="BF37" i="191"/>
  <c r="BE37" i="191"/>
  <c r="BD37" i="191"/>
  <c r="BC37" i="191"/>
  <c r="BB37" i="191"/>
  <c r="BA37" i="191"/>
  <c r="AZ37" i="191"/>
  <c r="AY37" i="191"/>
  <c r="AX37" i="191"/>
  <c r="AW37" i="191"/>
  <c r="AV37" i="191"/>
  <c r="AU37" i="191"/>
  <c r="AT37" i="191"/>
  <c r="AS37" i="191"/>
  <c r="AR37" i="191"/>
  <c r="AQ37" i="191"/>
  <c r="AP37" i="191"/>
  <c r="AO37" i="191"/>
  <c r="AN37" i="191"/>
  <c r="AM37" i="191"/>
  <c r="AL37" i="191"/>
  <c r="AK37" i="191"/>
  <c r="AI37" i="191"/>
  <c r="AH37" i="191"/>
  <c r="AG37" i="191"/>
  <c r="AF37" i="191"/>
  <c r="AE37" i="191"/>
  <c r="AD37" i="191"/>
  <c r="AC37" i="191"/>
  <c r="AB37" i="191"/>
  <c r="Z37" i="191"/>
  <c r="Y37" i="191"/>
  <c r="X37" i="191"/>
  <c r="W37" i="191"/>
  <c r="V37" i="191"/>
  <c r="U37" i="191"/>
  <c r="T37" i="191"/>
  <c r="S37" i="191"/>
  <c r="Q37" i="191"/>
  <c r="P37" i="191"/>
  <c r="O37" i="191"/>
  <c r="N37" i="191"/>
  <c r="M37" i="191"/>
  <c r="L37" i="191"/>
  <c r="K37" i="191"/>
  <c r="J37" i="191"/>
  <c r="I37" i="191"/>
  <c r="H37" i="191"/>
  <c r="G37" i="191"/>
  <c r="BF36" i="191"/>
  <c r="BE36" i="191"/>
  <c r="BD36" i="191"/>
  <c r="BC36" i="191"/>
  <c r="BB36" i="191"/>
  <c r="BA36" i="191"/>
  <c r="AZ36" i="191"/>
  <c r="AY36" i="191"/>
  <c r="AX36" i="191"/>
  <c r="AW36" i="191"/>
  <c r="AV36" i="191"/>
  <c r="AU36" i="191"/>
  <c r="AT36" i="191"/>
  <c r="AS36" i="191"/>
  <c r="AR36" i="191"/>
  <c r="AQ36" i="191"/>
  <c r="AP36" i="191"/>
  <c r="AO36" i="191"/>
  <c r="AN36" i="191"/>
  <c r="AM36" i="191"/>
  <c r="AL36" i="191"/>
  <c r="AK36" i="191"/>
  <c r="AJ36" i="191"/>
  <c r="AH36" i="191"/>
  <c r="AG36" i="191"/>
  <c r="AF36" i="191"/>
  <c r="AE36" i="191"/>
  <c r="AD36" i="191"/>
  <c r="AC36" i="191"/>
  <c r="AB36" i="191"/>
  <c r="Z36" i="191"/>
  <c r="Y36" i="191"/>
  <c r="X36" i="191"/>
  <c r="W36" i="191"/>
  <c r="V36" i="191"/>
  <c r="U36" i="191"/>
  <c r="T36" i="191"/>
  <c r="S36" i="191"/>
  <c r="Q36" i="191"/>
  <c r="P36" i="191"/>
  <c r="O36" i="191"/>
  <c r="N36" i="191"/>
  <c r="M36" i="191"/>
  <c r="L36" i="191"/>
  <c r="K36" i="191"/>
  <c r="J36" i="191"/>
  <c r="I36" i="191"/>
  <c r="H36" i="191"/>
  <c r="G36" i="191"/>
  <c r="BF35" i="191"/>
  <c r="BE35" i="191"/>
  <c r="BD35" i="191"/>
  <c r="BC35" i="191"/>
  <c r="BB35" i="191"/>
  <c r="BA35" i="191"/>
  <c r="AZ35" i="191"/>
  <c r="AY35" i="191"/>
  <c r="AX35" i="191"/>
  <c r="AW35" i="191"/>
  <c r="AV35" i="191"/>
  <c r="AU35" i="191"/>
  <c r="AT35" i="191"/>
  <c r="AS35" i="191"/>
  <c r="AR35" i="191"/>
  <c r="AQ35" i="191"/>
  <c r="AP35" i="191"/>
  <c r="AO35" i="191"/>
  <c r="AN35" i="191"/>
  <c r="AM35" i="191"/>
  <c r="AL35" i="191"/>
  <c r="AK35" i="191"/>
  <c r="AJ35" i="191"/>
  <c r="AI35" i="191"/>
  <c r="AG35" i="191"/>
  <c r="AF35" i="191"/>
  <c r="AE35" i="191"/>
  <c r="AD35" i="191"/>
  <c r="AC35" i="191"/>
  <c r="AB35" i="191"/>
  <c r="Z35" i="191"/>
  <c r="Y35" i="191"/>
  <c r="X35" i="191"/>
  <c r="W35" i="191"/>
  <c r="V35" i="191"/>
  <c r="U35" i="191"/>
  <c r="T35" i="191"/>
  <c r="S35" i="191"/>
  <c r="Q35" i="191"/>
  <c r="P35" i="191"/>
  <c r="O35" i="191"/>
  <c r="N35" i="191"/>
  <c r="M35" i="191"/>
  <c r="L35" i="191"/>
  <c r="K35" i="191"/>
  <c r="J35" i="191"/>
  <c r="I35" i="191"/>
  <c r="H35" i="191"/>
  <c r="G35" i="191"/>
  <c r="BF34" i="191"/>
  <c r="BE34" i="191"/>
  <c r="BD34" i="191"/>
  <c r="BC34" i="191"/>
  <c r="BB34" i="191"/>
  <c r="BA34" i="191"/>
  <c r="AZ34" i="191"/>
  <c r="AY34" i="191"/>
  <c r="AX34" i="191"/>
  <c r="AW34" i="191"/>
  <c r="AV34" i="191"/>
  <c r="AU34" i="191"/>
  <c r="AT34" i="191"/>
  <c r="AS34" i="191"/>
  <c r="AR34" i="191"/>
  <c r="AQ34" i="191"/>
  <c r="AP34" i="191"/>
  <c r="AO34" i="191"/>
  <c r="AN34" i="191"/>
  <c r="AM34" i="191"/>
  <c r="AL34" i="191"/>
  <c r="AK34" i="191"/>
  <c r="AJ34" i="191"/>
  <c r="AI34" i="191"/>
  <c r="AH34" i="191"/>
  <c r="AF34" i="191"/>
  <c r="AE34" i="191"/>
  <c r="AD34" i="191"/>
  <c r="AC34" i="191"/>
  <c r="AB34" i="191"/>
  <c r="Z34" i="191"/>
  <c r="Y34" i="191"/>
  <c r="X34" i="191"/>
  <c r="W34" i="191"/>
  <c r="V34" i="191"/>
  <c r="U34" i="191"/>
  <c r="T34" i="191"/>
  <c r="S34" i="191"/>
  <c r="Q34" i="191"/>
  <c r="P34" i="191"/>
  <c r="O34" i="191"/>
  <c r="N34" i="191"/>
  <c r="M34" i="191"/>
  <c r="L34" i="191"/>
  <c r="K34" i="191"/>
  <c r="J34" i="191"/>
  <c r="I34" i="191"/>
  <c r="H34" i="191"/>
  <c r="G34" i="191"/>
  <c r="BF33" i="191"/>
  <c r="BE33" i="191"/>
  <c r="BD33" i="191"/>
  <c r="BC33" i="191"/>
  <c r="BB33" i="191"/>
  <c r="BA33" i="191"/>
  <c r="AZ33" i="191"/>
  <c r="AY33" i="191"/>
  <c r="AX33" i="191"/>
  <c r="AW33" i="191"/>
  <c r="AV33" i="191"/>
  <c r="AU33" i="191"/>
  <c r="AT33" i="191"/>
  <c r="AS33" i="191"/>
  <c r="AR33" i="191"/>
  <c r="AQ33" i="191"/>
  <c r="AP33" i="191"/>
  <c r="AO33" i="191"/>
  <c r="AN33" i="191"/>
  <c r="AM33" i="191"/>
  <c r="AL33" i="191"/>
  <c r="AK33" i="191"/>
  <c r="AJ33" i="191"/>
  <c r="AI33" i="191"/>
  <c r="AH33" i="191"/>
  <c r="AG33" i="191"/>
  <c r="AE33" i="191"/>
  <c r="AD33" i="191"/>
  <c r="AC33" i="191"/>
  <c r="AB33" i="191"/>
  <c r="Z33" i="191"/>
  <c r="Y33" i="191"/>
  <c r="X33" i="191"/>
  <c r="W33" i="191"/>
  <c r="V33" i="191"/>
  <c r="U33" i="191"/>
  <c r="T33" i="191"/>
  <c r="S33" i="191"/>
  <c r="Q33" i="191"/>
  <c r="P33" i="191"/>
  <c r="O33" i="191"/>
  <c r="N33" i="191"/>
  <c r="M33" i="191"/>
  <c r="L33" i="191"/>
  <c r="K33" i="191"/>
  <c r="J33" i="191"/>
  <c r="I33" i="191"/>
  <c r="H33" i="191"/>
  <c r="G33" i="191"/>
  <c r="BF32" i="191"/>
  <c r="BE32" i="191"/>
  <c r="BD32" i="191"/>
  <c r="BC32" i="191"/>
  <c r="BB32" i="191"/>
  <c r="BA32" i="191"/>
  <c r="AZ32" i="191"/>
  <c r="AY32" i="191"/>
  <c r="AX32" i="191"/>
  <c r="AW32" i="191"/>
  <c r="AV32" i="191"/>
  <c r="AU32" i="191"/>
  <c r="AT32" i="191"/>
  <c r="AS32" i="191"/>
  <c r="AR32" i="191"/>
  <c r="AQ32" i="191"/>
  <c r="AP32" i="191"/>
  <c r="AO32" i="191"/>
  <c r="AN32" i="191"/>
  <c r="AM32" i="191"/>
  <c r="AL32" i="191"/>
  <c r="AK32" i="191"/>
  <c r="AJ32" i="191"/>
  <c r="AI32" i="191"/>
  <c r="AH32" i="191"/>
  <c r="AG32" i="191"/>
  <c r="AF32" i="191"/>
  <c r="AD32" i="191"/>
  <c r="AC32" i="191"/>
  <c r="AB32" i="191"/>
  <c r="Z32" i="191"/>
  <c r="Y32" i="191"/>
  <c r="X32" i="191"/>
  <c r="W32" i="191"/>
  <c r="V32" i="191"/>
  <c r="U32" i="191"/>
  <c r="T32" i="191"/>
  <c r="S32" i="191"/>
  <c r="Q32" i="191"/>
  <c r="P32" i="191"/>
  <c r="O32" i="191"/>
  <c r="N32" i="191"/>
  <c r="M32" i="191"/>
  <c r="L32" i="191"/>
  <c r="K32" i="191"/>
  <c r="J32" i="191"/>
  <c r="I32" i="191"/>
  <c r="H32" i="191"/>
  <c r="G32" i="191"/>
  <c r="BF31" i="191"/>
  <c r="BE31" i="191"/>
  <c r="BD31" i="191"/>
  <c r="BC31" i="191"/>
  <c r="BB31" i="191"/>
  <c r="BA31" i="191"/>
  <c r="AZ31" i="191"/>
  <c r="AY31" i="191"/>
  <c r="AX31" i="191"/>
  <c r="AW31" i="191"/>
  <c r="AV31" i="191"/>
  <c r="AU31" i="191"/>
  <c r="AT31" i="191"/>
  <c r="AS31" i="191"/>
  <c r="AR31" i="191"/>
  <c r="AQ31" i="191"/>
  <c r="AP31" i="191"/>
  <c r="AO31" i="191"/>
  <c r="AN31" i="191"/>
  <c r="AM31" i="191"/>
  <c r="AL31" i="191"/>
  <c r="AK31" i="191"/>
  <c r="AJ31" i="191"/>
  <c r="AI31" i="191"/>
  <c r="AH31" i="191"/>
  <c r="AG31" i="191"/>
  <c r="AF31" i="191"/>
  <c r="AE31" i="191"/>
  <c r="AC31" i="191"/>
  <c r="AB31" i="191"/>
  <c r="Z31" i="191"/>
  <c r="Y31" i="191"/>
  <c r="X31" i="191"/>
  <c r="W31" i="191"/>
  <c r="V31" i="191"/>
  <c r="U31" i="191"/>
  <c r="T31" i="191"/>
  <c r="S31" i="191"/>
  <c r="Q31" i="191"/>
  <c r="P31" i="191"/>
  <c r="O31" i="191"/>
  <c r="N31" i="191"/>
  <c r="M31" i="191"/>
  <c r="L31" i="191"/>
  <c r="K31" i="191"/>
  <c r="J31" i="191"/>
  <c r="I31" i="191"/>
  <c r="H31" i="191"/>
  <c r="G31" i="191"/>
  <c r="BF30" i="191"/>
  <c r="BE30" i="191"/>
  <c r="BD30" i="191"/>
  <c r="BC30" i="191"/>
  <c r="BB30" i="191"/>
  <c r="BA30" i="191"/>
  <c r="AZ30" i="191"/>
  <c r="AY30" i="191"/>
  <c r="AX30" i="191"/>
  <c r="AW30" i="191"/>
  <c r="AV30" i="191"/>
  <c r="AU30" i="191"/>
  <c r="AT30" i="191"/>
  <c r="AS30" i="191"/>
  <c r="AR30" i="191"/>
  <c r="AQ30" i="191"/>
  <c r="AP30" i="191"/>
  <c r="AO30" i="191"/>
  <c r="AN30" i="191"/>
  <c r="AM30" i="191"/>
  <c r="AL30" i="191"/>
  <c r="AK30" i="191"/>
  <c r="AJ30" i="191"/>
  <c r="AI30" i="191"/>
  <c r="AH30" i="191"/>
  <c r="AG30" i="191"/>
  <c r="AF30" i="191"/>
  <c r="AE30" i="191"/>
  <c r="AD30" i="191"/>
  <c r="AB30" i="191"/>
  <c r="Z30" i="191"/>
  <c r="Y30" i="191"/>
  <c r="X30" i="191"/>
  <c r="W30" i="191"/>
  <c r="V30" i="191"/>
  <c r="U30" i="191"/>
  <c r="T30" i="191"/>
  <c r="S30" i="191"/>
  <c r="Q30" i="191"/>
  <c r="P30" i="191"/>
  <c r="O30" i="191"/>
  <c r="N30" i="191"/>
  <c r="M30" i="191"/>
  <c r="L30" i="191"/>
  <c r="K30" i="191"/>
  <c r="J30" i="191"/>
  <c r="I30" i="191"/>
  <c r="H30" i="191"/>
  <c r="G30" i="191"/>
  <c r="BF29" i="191"/>
  <c r="BE29" i="191"/>
  <c r="BD29" i="191"/>
  <c r="BC29" i="191"/>
  <c r="BB29" i="191"/>
  <c r="BA29" i="191"/>
  <c r="AZ29" i="191"/>
  <c r="AY29" i="191"/>
  <c r="AX29" i="191"/>
  <c r="AW29" i="191"/>
  <c r="AV29" i="191"/>
  <c r="AU29" i="191"/>
  <c r="AT29" i="191"/>
  <c r="AS29" i="191"/>
  <c r="AR29" i="191"/>
  <c r="AQ29" i="191"/>
  <c r="AP29" i="191"/>
  <c r="AO29" i="191"/>
  <c r="AN29" i="191"/>
  <c r="AM29" i="191"/>
  <c r="AL29" i="191"/>
  <c r="AK29" i="191"/>
  <c r="AJ29" i="191"/>
  <c r="AI29" i="191"/>
  <c r="AH29" i="191"/>
  <c r="AG29" i="191"/>
  <c r="AF29" i="191"/>
  <c r="AE29" i="191"/>
  <c r="AD29" i="191"/>
  <c r="AC29" i="191"/>
  <c r="Z29" i="191"/>
  <c r="Y29" i="191"/>
  <c r="X29" i="191"/>
  <c r="W29" i="191"/>
  <c r="V29" i="191"/>
  <c r="U29" i="191"/>
  <c r="T29" i="191"/>
  <c r="S29" i="191"/>
  <c r="Q29" i="191"/>
  <c r="P29" i="191"/>
  <c r="O29" i="191"/>
  <c r="N29" i="191"/>
  <c r="M29" i="191"/>
  <c r="L29" i="191"/>
  <c r="K29" i="191"/>
  <c r="J29" i="191"/>
  <c r="I29" i="191"/>
  <c r="H29" i="191"/>
  <c r="G29" i="191"/>
  <c r="BF27" i="191"/>
  <c r="BE27" i="191"/>
  <c r="BD27" i="191"/>
  <c r="BC27" i="191"/>
  <c r="BB27" i="191"/>
  <c r="BA27" i="191"/>
  <c r="AZ27" i="191"/>
  <c r="AY27" i="191"/>
  <c r="AX27" i="191"/>
  <c r="AW27" i="191"/>
  <c r="AV27" i="191"/>
  <c r="AU27" i="191"/>
  <c r="AT27" i="191"/>
  <c r="AS27" i="191"/>
  <c r="AR27" i="191"/>
  <c r="AQ27" i="191"/>
  <c r="AP27" i="191"/>
  <c r="AO27" i="191"/>
  <c r="AN27" i="191"/>
  <c r="AM27" i="191"/>
  <c r="AL27" i="191"/>
  <c r="AK27" i="191"/>
  <c r="AJ27" i="191"/>
  <c r="AI27" i="191"/>
  <c r="AH27" i="191"/>
  <c r="AG27" i="191"/>
  <c r="AF27" i="191"/>
  <c r="AE27" i="191"/>
  <c r="AD27" i="191"/>
  <c r="AC27" i="191"/>
  <c r="AB27" i="191"/>
  <c r="Y27" i="191"/>
  <c r="X27" i="191"/>
  <c r="W27" i="191"/>
  <c r="V27" i="191"/>
  <c r="U27" i="191"/>
  <c r="T27" i="191"/>
  <c r="S27" i="191"/>
  <c r="Q27" i="191"/>
  <c r="P27" i="191"/>
  <c r="O27" i="191"/>
  <c r="N27" i="191"/>
  <c r="M27" i="191"/>
  <c r="L27" i="191"/>
  <c r="K27" i="191"/>
  <c r="J27" i="191"/>
  <c r="I27" i="191"/>
  <c r="H27" i="191"/>
  <c r="G27" i="191"/>
  <c r="BF26" i="191"/>
  <c r="BE26" i="191"/>
  <c r="BD26" i="191"/>
  <c r="BC26" i="191"/>
  <c r="BB26" i="191"/>
  <c r="BA26" i="191"/>
  <c r="AZ26" i="191"/>
  <c r="AY26" i="191"/>
  <c r="AX26" i="191"/>
  <c r="AW26" i="191"/>
  <c r="AV26" i="191"/>
  <c r="AU26" i="191"/>
  <c r="AT26" i="191"/>
  <c r="AS26" i="191"/>
  <c r="AR26" i="191"/>
  <c r="AQ26" i="191"/>
  <c r="AP26" i="191"/>
  <c r="AO26" i="191"/>
  <c r="AN26" i="191"/>
  <c r="AM26" i="191"/>
  <c r="AL26" i="191"/>
  <c r="AK26" i="191"/>
  <c r="AJ26" i="191"/>
  <c r="AI26" i="191"/>
  <c r="AH26" i="191"/>
  <c r="AG26" i="191"/>
  <c r="AF26" i="191"/>
  <c r="AE26" i="191"/>
  <c r="AD26" i="191"/>
  <c r="AC26" i="191"/>
  <c r="AB26" i="191"/>
  <c r="Z26" i="191"/>
  <c r="X26" i="191"/>
  <c r="W26" i="191"/>
  <c r="V26" i="191"/>
  <c r="U26" i="191"/>
  <c r="T26" i="191"/>
  <c r="S26" i="191"/>
  <c r="Q26" i="191"/>
  <c r="P26" i="191"/>
  <c r="O26" i="191"/>
  <c r="N26" i="191"/>
  <c r="M26" i="191"/>
  <c r="L26" i="191"/>
  <c r="K26" i="191"/>
  <c r="J26" i="191"/>
  <c r="I26" i="191"/>
  <c r="H26" i="191"/>
  <c r="G26" i="191"/>
  <c r="BF25" i="191"/>
  <c r="BE25" i="191"/>
  <c r="BD25" i="191"/>
  <c r="BC25" i="191"/>
  <c r="BB25" i="191"/>
  <c r="BA25" i="191"/>
  <c r="AZ25" i="191"/>
  <c r="AY25" i="191"/>
  <c r="AX25" i="191"/>
  <c r="AW25" i="191"/>
  <c r="AV25" i="191"/>
  <c r="AU25" i="191"/>
  <c r="AT25" i="191"/>
  <c r="AS25" i="191"/>
  <c r="AR25" i="191"/>
  <c r="AQ25" i="191"/>
  <c r="AP25" i="191"/>
  <c r="AO25" i="191"/>
  <c r="AN25" i="191"/>
  <c r="AM25" i="191"/>
  <c r="AL25" i="191"/>
  <c r="AK25" i="191"/>
  <c r="AJ25" i="191"/>
  <c r="AI25" i="191"/>
  <c r="AH25" i="191"/>
  <c r="AG25" i="191"/>
  <c r="AF25" i="191"/>
  <c r="AE25" i="191"/>
  <c r="AD25" i="191"/>
  <c r="AC25" i="191"/>
  <c r="AB25" i="191"/>
  <c r="Z25" i="191"/>
  <c r="Y25" i="191"/>
  <c r="W25" i="191"/>
  <c r="V25" i="191"/>
  <c r="U25" i="191"/>
  <c r="T25" i="191"/>
  <c r="S25" i="191"/>
  <c r="Q25" i="191"/>
  <c r="P25" i="191"/>
  <c r="O25" i="191"/>
  <c r="N25" i="191"/>
  <c r="M25" i="191"/>
  <c r="L25" i="191"/>
  <c r="K25" i="191"/>
  <c r="J25" i="191"/>
  <c r="I25" i="191"/>
  <c r="H25" i="191"/>
  <c r="G25" i="191"/>
  <c r="BF24" i="191"/>
  <c r="BE24" i="191"/>
  <c r="BD24" i="191"/>
  <c r="BC24" i="191"/>
  <c r="BB24" i="191"/>
  <c r="BA24" i="191"/>
  <c r="AZ24" i="191"/>
  <c r="AY24" i="191"/>
  <c r="AX24" i="191"/>
  <c r="AW24" i="191"/>
  <c r="AV24" i="191"/>
  <c r="AU24" i="191"/>
  <c r="AT24" i="191"/>
  <c r="AS24" i="191"/>
  <c r="AR24" i="191"/>
  <c r="AQ24" i="191"/>
  <c r="AP24" i="191"/>
  <c r="AO24" i="191"/>
  <c r="AN24" i="191"/>
  <c r="AM24" i="191"/>
  <c r="AL24" i="191"/>
  <c r="AK24" i="191"/>
  <c r="AJ24" i="191"/>
  <c r="AI24" i="191"/>
  <c r="AH24" i="191"/>
  <c r="AG24" i="191"/>
  <c r="AF24" i="191"/>
  <c r="AE24" i="191"/>
  <c r="AD24" i="191"/>
  <c r="AC24" i="191"/>
  <c r="AB24" i="191"/>
  <c r="Z24" i="191"/>
  <c r="Y24" i="191"/>
  <c r="X24" i="191"/>
  <c r="V24" i="191"/>
  <c r="U24" i="191"/>
  <c r="T24" i="191"/>
  <c r="S24" i="191"/>
  <c r="Q24" i="191"/>
  <c r="P24" i="191"/>
  <c r="O24" i="191"/>
  <c r="N24" i="191"/>
  <c r="M24" i="191"/>
  <c r="L24" i="191"/>
  <c r="K24" i="191"/>
  <c r="J24" i="191"/>
  <c r="I24" i="191"/>
  <c r="H24" i="191"/>
  <c r="G24" i="191"/>
  <c r="BF23" i="191"/>
  <c r="BE23" i="191"/>
  <c r="BD23" i="191"/>
  <c r="BC23" i="191"/>
  <c r="BB23" i="191"/>
  <c r="BA23" i="191"/>
  <c r="AZ23" i="191"/>
  <c r="AY23" i="191"/>
  <c r="AX23" i="191"/>
  <c r="AW23" i="191"/>
  <c r="AV23" i="191"/>
  <c r="AU23" i="191"/>
  <c r="AT23" i="191"/>
  <c r="AS23" i="191"/>
  <c r="AR23" i="191"/>
  <c r="AQ23" i="191"/>
  <c r="AP23" i="191"/>
  <c r="AO23" i="191"/>
  <c r="AN23" i="191"/>
  <c r="AM23" i="191"/>
  <c r="AL23" i="191"/>
  <c r="AK23" i="191"/>
  <c r="AJ23" i="191"/>
  <c r="AI23" i="191"/>
  <c r="AH23" i="191"/>
  <c r="AG23" i="191"/>
  <c r="AF23" i="191"/>
  <c r="AE23" i="191"/>
  <c r="AD23" i="191"/>
  <c r="AC23" i="191"/>
  <c r="AB23" i="191"/>
  <c r="Z23" i="191"/>
  <c r="Y23" i="191"/>
  <c r="X23" i="191"/>
  <c r="W23" i="191"/>
  <c r="U23" i="191"/>
  <c r="T23" i="191"/>
  <c r="S23" i="191"/>
  <c r="Q23" i="191"/>
  <c r="P23" i="191"/>
  <c r="O23" i="191"/>
  <c r="N23" i="191"/>
  <c r="M23" i="191"/>
  <c r="L23" i="191"/>
  <c r="K23" i="191"/>
  <c r="J23" i="191"/>
  <c r="I23" i="191"/>
  <c r="H23" i="191"/>
  <c r="G23" i="191"/>
  <c r="BF22" i="191"/>
  <c r="BE22" i="191"/>
  <c r="BD22" i="191"/>
  <c r="BC22" i="191"/>
  <c r="BB22" i="191"/>
  <c r="BA22" i="191"/>
  <c r="AZ22" i="191"/>
  <c r="AY22" i="191"/>
  <c r="AX22" i="191"/>
  <c r="AW22" i="191"/>
  <c r="AV22" i="191"/>
  <c r="AU22" i="191"/>
  <c r="AT22" i="191"/>
  <c r="AS22" i="191"/>
  <c r="AR22" i="191"/>
  <c r="AQ22" i="191"/>
  <c r="AP22" i="191"/>
  <c r="AO22" i="191"/>
  <c r="AN22" i="191"/>
  <c r="AM22" i="191"/>
  <c r="AL22" i="191"/>
  <c r="AK22" i="191"/>
  <c r="AJ22" i="191"/>
  <c r="AI22" i="191"/>
  <c r="AH22" i="191"/>
  <c r="AG22" i="191"/>
  <c r="AF22" i="191"/>
  <c r="AE22" i="191"/>
  <c r="AD22" i="191"/>
  <c r="AC22" i="191"/>
  <c r="AB22" i="191"/>
  <c r="Z22" i="191"/>
  <c r="Y22" i="191"/>
  <c r="X22" i="191"/>
  <c r="W22" i="191"/>
  <c r="V22" i="191"/>
  <c r="T22" i="191"/>
  <c r="S22" i="191"/>
  <c r="Q22" i="191"/>
  <c r="P22" i="191"/>
  <c r="O22" i="191"/>
  <c r="N22" i="191"/>
  <c r="M22" i="191"/>
  <c r="L22" i="191"/>
  <c r="K22" i="191"/>
  <c r="J22" i="191"/>
  <c r="I22" i="191"/>
  <c r="H22" i="191"/>
  <c r="G22" i="191"/>
  <c r="BF21" i="191"/>
  <c r="BE21" i="191"/>
  <c r="BD21" i="191"/>
  <c r="BC21" i="191"/>
  <c r="BB21" i="191"/>
  <c r="BA21" i="191"/>
  <c r="AZ21" i="191"/>
  <c r="AY21" i="191"/>
  <c r="AX21" i="191"/>
  <c r="AW21" i="191"/>
  <c r="AV21" i="191"/>
  <c r="AU21" i="191"/>
  <c r="AT21" i="191"/>
  <c r="AS21" i="191"/>
  <c r="AR21" i="191"/>
  <c r="AQ21" i="191"/>
  <c r="AP21" i="191"/>
  <c r="AO21" i="191"/>
  <c r="AN21" i="191"/>
  <c r="AM21" i="191"/>
  <c r="AL21" i="191"/>
  <c r="AK21" i="191"/>
  <c r="AJ21" i="191"/>
  <c r="AI21" i="191"/>
  <c r="AH21" i="191"/>
  <c r="AG21" i="191"/>
  <c r="AF21" i="191"/>
  <c r="AE21" i="191"/>
  <c r="AD21" i="191"/>
  <c r="AC21" i="191"/>
  <c r="AB21" i="191"/>
  <c r="Z21" i="191"/>
  <c r="Y21" i="191"/>
  <c r="X21" i="191"/>
  <c r="W21" i="191"/>
  <c r="V21" i="191"/>
  <c r="U21" i="191"/>
  <c r="S21" i="191"/>
  <c r="Q21" i="191"/>
  <c r="P21" i="191"/>
  <c r="O21" i="191"/>
  <c r="N21" i="191"/>
  <c r="M21" i="191"/>
  <c r="L21" i="191"/>
  <c r="K21" i="191"/>
  <c r="J21" i="191"/>
  <c r="I21" i="191"/>
  <c r="H21" i="191"/>
  <c r="G21" i="191"/>
  <c r="BF20" i="191"/>
  <c r="BE20" i="191"/>
  <c r="BD20" i="191"/>
  <c r="BC20" i="191"/>
  <c r="BB20" i="191"/>
  <c r="BA20" i="191"/>
  <c r="AZ20" i="191"/>
  <c r="AY20" i="191"/>
  <c r="AX20" i="191"/>
  <c r="AW20" i="191"/>
  <c r="AV20" i="191"/>
  <c r="AU20" i="191"/>
  <c r="AT20" i="191"/>
  <c r="AS20" i="191"/>
  <c r="AR20" i="191"/>
  <c r="AQ20" i="191"/>
  <c r="AP20" i="191"/>
  <c r="AO20" i="191"/>
  <c r="AN20" i="191"/>
  <c r="AM20" i="191"/>
  <c r="AL20" i="191"/>
  <c r="AK20" i="191"/>
  <c r="AJ20" i="191"/>
  <c r="AI20" i="191"/>
  <c r="AH20" i="191"/>
  <c r="AG20" i="191"/>
  <c r="AF20" i="191"/>
  <c r="AE20" i="191"/>
  <c r="AD20" i="191"/>
  <c r="AC20" i="191"/>
  <c r="AB20" i="191"/>
  <c r="Z20" i="191"/>
  <c r="Y20" i="191"/>
  <c r="X20" i="191"/>
  <c r="W20" i="191"/>
  <c r="V20" i="191"/>
  <c r="U20" i="191"/>
  <c r="T20" i="191"/>
  <c r="Q20" i="191"/>
  <c r="P20" i="191"/>
  <c r="O20" i="191"/>
  <c r="N20" i="191"/>
  <c r="M20" i="191"/>
  <c r="L20" i="191"/>
  <c r="K20" i="191"/>
  <c r="J20" i="191"/>
  <c r="I20" i="191"/>
  <c r="H20" i="191"/>
  <c r="G20" i="191"/>
  <c r="BF18" i="191"/>
  <c r="BE18" i="191"/>
  <c r="BD18" i="191"/>
  <c r="BC18" i="191"/>
  <c r="BB18" i="191"/>
  <c r="BA18" i="191"/>
  <c r="AZ18" i="191"/>
  <c r="AY18" i="191"/>
  <c r="AX18" i="191"/>
  <c r="AW18" i="191"/>
  <c r="AV18" i="191"/>
  <c r="AU18" i="191"/>
  <c r="AT18" i="191"/>
  <c r="AS18" i="191"/>
  <c r="AR18" i="191"/>
  <c r="AQ18" i="191"/>
  <c r="AP18" i="191"/>
  <c r="AO18" i="191"/>
  <c r="AN18" i="191"/>
  <c r="AM18" i="191"/>
  <c r="AL18" i="191"/>
  <c r="AK18" i="191"/>
  <c r="AJ18" i="191"/>
  <c r="AI18" i="191"/>
  <c r="AH18" i="191"/>
  <c r="AG18" i="191"/>
  <c r="AF18" i="191"/>
  <c r="AE18" i="191"/>
  <c r="AD18" i="191"/>
  <c r="AC18" i="191"/>
  <c r="AB18" i="191"/>
  <c r="Z18" i="191"/>
  <c r="Y18" i="191"/>
  <c r="X18" i="191"/>
  <c r="W18" i="191"/>
  <c r="V18" i="191"/>
  <c r="U18" i="191"/>
  <c r="T18" i="191"/>
  <c r="S18" i="191"/>
  <c r="P18" i="191"/>
  <c r="O18" i="191"/>
  <c r="N18" i="191"/>
  <c r="M18" i="191"/>
  <c r="L18" i="191"/>
  <c r="K18" i="191"/>
  <c r="J18" i="191"/>
  <c r="I18" i="191"/>
  <c r="H18" i="191"/>
  <c r="G18" i="191"/>
  <c r="BF17" i="191"/>
  <c r="BE17" i="191"/>
  <c r="BD17" i="191"/>
  <c r="BC17" i="191"/>
  <c r="BB17" i="191"/>
  <c r="BA17" i="191"/>
  <c r="AZ17" i="191"/>
  <c r="AY17" i="191"/>
  <c r="AX17" i="191"/>
  <c r="AW17" i="191"/>
  <c r="AV17" i="191"/>
  <c r="AU17" i="191"/>
  <c r="AT17" i="191"/>
  <c r="AS17" i="191"/>
  <c r="AR17" i="191"/>
  <c r="AQ17" i="191"/>
  <c r="AP17" i="191"/>
  <c r="AO17" i="191"/>
  <c r="AN17" i="191"/>
  <c r="AM17" i="191"/>
  <c r="AL17" i="191"/>
  <c r="AK17" i="191"/>
  <c r="AJ17" i="191"/>
  <c r="AI17" i="191"/>
  <c r="AH17" i="191"/>
  <c r="AG17" i="191"/>
  <c r="AF17" i="191"/>
  <c r="AE17" i="191"/>
  <c r="AD17" i="191"/>
  <c r="AC17" i="191"/>
  <c r="AB17" i="191"/>
  <c r="Z17" i="191"/>
  <c r="Y17" i="191"/>
  <c r="X17" i="191"/>
  <c r="W17" i="191"/>
  <c r="V17" i="191"/>
  <c r="U17" i="191"/>
  <c r="T17" i="191"/>
  <c r="S17" i="191"/>
  <c r="Q17" i="191"/>
  <c r="O17" i="191"/>
  <c r="N17" i="191"/>
  <c r="M17" i="191"/>
  <c r="L17" i="191"/>
  <c r="K17" i="191"/>
  <c r="J17" i="191"/>
  <c r="I17" i="191"/>
  <c r="H17" i="191"/>
  <c r="G17" i="191"/>
  <c r="BF16" i="191"/>
  <c r="BE16" i="191"/>
  <c r="BD16" i="191"/>
  <c r="BC16" i="191"/>
  <c r="BB16" i="191"/>
  <c r="BA16" i="191"/>
  <c r="AZ16" i="191"/>
  <c r="AY16" i="191"/>
  <c r="AX16" i="191"/>
  <c r="AW16" i="191"/>
  <c r="AV16" i="191"/>
  <c r="AU16" i="191"/>
  <c r="AT16" i="191"/>
  <c r="AS16" i="191"/>
  <c r="AR16" i="191"/>
  <c r="AQ16" i="191"/>
  <c r="AP16" i="191"/>
  <c r="AO16" i="191"/>
  <c r="AN16" i="191"/>
  <c r="AM16" i="191"/>
  <c r="AL16" i="191"/>
  <c r="AK16" i="191"/>
  <c r="AJ16" i="191"/>
  <c r="AI16" i="191"/>
  <c r="AH16" i="191"/>
  <c r="AG16" i="191"/>
  <c r="AF16" i="191"/>
  <c r="AE16" i="191"/>
  <c r="AD16" i="191"/>
  <c r="AC16" i="191"/>
  <c r="AB16" i="191"/>
  <c r="Z16" i="191"/>
  <c r="Y16" i="191"/>
  <c r="X16" i="191"/>
  <c r="W16" i="191"/>
  <c r="V16" i="191"/>
  <c r="U16" i="191"/>
  <c r="T16" i="191"/>
  <c r="S16" i="191"/>
  <c r="Q16" i="191"/>
  <c r="P16" i="191"/>
  <c r="N16" i="191"/>
  <c r="M16" i="191"/>
  <c r="L16" i="191"/>
  <c r="K16" i="191"/>
  <c r="J16" i="191"/>
  <c r="I16" i="191"/>
  <c r="H16" i="191"/>
  <c r="G16" i="191"/>
  <c r="BF15" i="191"/>
  <c r="BE15" i="191"/>
  <c r="BD15" i="191"/>
  <c r="BC15" i="191"/>
  <c r="BB15" i="191"/>
  <c r="BA15" i="191"/>
  <c r="AZ15" i="191"/>
  <c r="AY15" i="191"/>
  <c r="AX15" i="191"/>
  <c r="AW15" i="191"/>
  <c r="AV15" i="191"/>
  <c r="AU15" i="191"/>
  <c r="AT15" i="191"/>
  <c r="AS15" i="191"/>
  <c r="AR15" i="191"/>
  <c r="AQ15" i="191"/>
  <c r="AP15" i="191"/>
  <c r="AO15" i="191"/>
  <c r="AN15" i="191"/>
  <c r="AM15" i="191"/>
  <c r="AL15" i="191"/>
  <c r="AK15" i="191"/>
  <c r="AJ15" i="191"/>
  <c r="AI15" i="191"/>
  <c r="AH15" i="191"/>
  <c r="AG15" i="191"/>
  <c r="AF15" i="191"/>
  <c r="AE15" i="191"/>
  <c r="AD15" i="191"/>
  <c r="AC15" i="191"/>
  <c r="AB15" i="191"/>
  <c r="Z15" i="191"/>
  <c r="Y15" i="191"/>
  <c r="X15" i="191"/>
  <c r="W15" i="191"/>
  <c r="V15" i="191"/>
  <c r="U15" i="191"/>
  <c r="T15" i="191"/>
  <c r="S15" i="191"/>
  <c r="Q15" i="191"/>
  <c r="P15" i="191"/>
  <c r="O15" i="191"/>
  <c r="M15" i="191"/>
  <c r="L15" i="191"/>
  <c r="K15" i="191"/>
  <c r="J15" i="191"/>
  <c r="I15" i="191"/>
  <c r="H15" i="191"/>
  <c r="G15" i="191"/>
  <c r="BF14" i="191"/>
  <c r="BE14" i="191"/>
  <c r="BD14" i="191"/>
  <c r="BC14" i="191"/>
  <c r="BB14" i="191"/>
  <c r="BA14" i="191"/>
  <c r="AZ14" i="191"/>
  <c r="AY14" i="191"/>
  <c r="AX14" i="191"/>
  <c r="AW14" i="191"/>
  <c r="AV14" i="191"/>
  <c r="AU14" i="191"/>
  <c r="AT14" i="191"/>
  <c r="AS14" i="191"/>
  <c r="AR14" i="191"/>
  <c r="AQ14" i="191"/>
  <c r="AP14" i="191"/>
  <c r="AO14" i="191"/>
  <c r="AN14" i="191"/>
  <c r="AM14" i="191"/>
  <c r="AL14" i="191"/>
  <c r="AK14" i="191"/>
  <c r="AJ14" i="191"/>
  <c r="AI14" i="191"/>
  <c r="AH14" i="191"/>
  <c r="AG14" i="191"/>
  <c r="AF14" i="191"/>
  <c r="AE14" i="191"/>
  <c r="AD14" i="191"/>
  <c r="AC14" i="191"/>
  <c r="AB14" i="191"/>
  <c r="Z14" i="191"/>
  <c r="Y14" i="191"/>
  <c r="X14" i="191"/>
  <c r="W14" i="191"/>
  <c r="V14" i="191"/>
  <c r="U14" i="191"/>
  <c r="T14" i="191"/>
  <c r="S14" i="191"/>
  <c r="Q14" i="191"/>
  <c r="P14" i="191"/>
  <c r="O14" i="191"/>
  <c r="N14" i="191"/>
  <c r="L14" i="191"/>
  <c r="K14" i="191"/>
  <c r="J14" i="191"/>
  <c r="I14" i="191"/>
  <c r="H14" i="191"/>
  <c r="G14" i="191"/>
  <c r="BF13" i="191"/>
  <c r="BE13" i="191"/>
  <c r="BD13" i="191"/>
  <c r="BC13" i="191"/>
  <c r="BB13" i="191"/>
  <c r="BA13" i="191"/>
  <c r="AZ13" i="191"/>
  <c r="AY13" i="191"/>
  <c r="AX13" i="191"/>
  <c r="AW13" i="191"/>
  <c r="AV13" i="191"/>
  <c r="AU13" i="191"/>
  <c r="AT13" i="191"/>
  <c r="AS13" i="191"/>
  <c r="AR13" i="191"/>
  <c r="AQ13" i="191"/>
  <c r="AP13" i="191"/>
  <c r="AO13" i="191"/>
  <c r="AN13" i="191"/>
  <c r="AM13" i="191"/>
  <c r="AL13" i="191"/>
  <c r="AK13" i="191"/>
  <c r="AJ13" i="191"/>
  <c r="AI13" i="191"/>
  <c r="AH13" i="191"/>
  <c r="AG13" i="191"/>
  <c r="AF13" i="191"/>
  <c r="AE13" i="191"/>
  <c r="AD13" i="191"/>
  <c r="AC13" i="191"/>
  <c r="AB13" i="191"/>
  <c r="Z13" i="191"/>
  <c r="Y13" i="191"/>
  <c r="X13" i="191"/>
  <c r="W13" i="191"/>
  <c r="V13" i="191"/>
  <c r="U13" i="191"/>
  <c r="T13" i="191"/>
  <c r="S13" i="191"/>
  <c r="Q13" i="191"/>
  <c r="P13" i="191"/>
  <c r="O13" i="191"/>
  <c r="N13" i="191"/>
  <c r="M13" i="191"/>
  <c r="K13" i="191"/>
  <c r="J13" i="191"/>
  <c r="I13" i="191"/>
  <c r="H13" i="191"/>
  <c r="G13" i="191"/>
  <c r="BF12" i="191"/>
  <c r="BE12" i="191"/>
  <c r="BD12" i="191"/>
  <c r="BC12" i="191"/>
  <c r="BB12" i="191"/>
  <c r="BA12" i="191"/>
  <c r="AZ12" i="191"/>
  <c r="AY12" i="191"/>
  <c r="AX12" i="191"/>
  <c r="AW12" i="191"/>
  <c r="AV12" i="191"/>
  <c r="AU12" i="191"/>
  <c r="AT12" i="191"/>
  <c r="AS12" i="191"/>
  <c r="AR12" i="191"/>
  <c r="AQ12" i="191"/>
  <c r="AP12" i="191"/>
  <c r="AO12" i="191"/>
  <c r="AN12" i="191"/>
  <c r="AM12" i="191"/>
  <c r="AL12" i="191"/>
  <c r="AK12" i="191"/>
  <c r="AJ12" i="191"/>
  <c r="AI12" i="191"/>
  <c r="AH12" i="191"/>
  <c r="AG12" i="191"/>
  <c r="AF12" i="191"/>
  <c r="AE12" i="191"/>
  <c r="AD12" i="191"/>
  <c r="AC12" i="191"/>
  <c r="AB12" i="191"/>
  <c r="Z12" i="191"/>
  <c r="Y12" i="191"/>
  <c r="X12" i="191"/>
  <c r="W12" i="191"/>
  <c r="V12" i="191"/>
  <c r="U12" i="191"/>
  <c r="T12" i="191"/>
  <c r="S12" i="191"/>
  <c r="Q12" i="191"/>
  <c r="P12" i="191"/>
  <c r="O12" i="191"/>
  <c r="N12" i="191"/>
  <c r="M12" i="191"/>
  <c r="L12" i="191"/>
  <c r="J12" i="191"/>
  <c r="I12" i="191"/>
  <c r="H12" i="191"/>
  <c r="G12" i="191"/>
  <c r="BF11" i="191"/>
  <c r="BE11" i="191"/>
  <c r="BD11" i="191"/>
  <c r="BC11" i="191"/>
  <c r="BB11" i="191"/>
  <c r="BA11" i="191"/>
  <c r="AZ11" i="191"/>
  <c r="AY11" i="191"/>
  <c r="AX11" i="191"/>
  <c r="AW11" i="191"/>
  <c r="AV11" i="191"/>
  <c r="AU11" i="191"/>
  <c r="AT11" i="191"/>
  <c r="AS11" i="191"/>
  <c r="AR11" i="191"/>
  <c r="AQ11" i="191"/>
  <c r="AP11" i="191"/>
  <c r="AO11" i="191"/>
  <c r="AN11" i="191"/>
  <c r="AM11" i="191"/>
  <c r="AL11" i="191"/>
  <c r="AK11" i="191"/>
  <c r="AJ11" i="191"/>
  <c r="AH11" i="191"/>
  <c r="AG11" i="191"/>
  <c r="AF11" i="191"/>
  <c r="AE11" i="191"/>
  <c r="AD11" i="191"/>
  <c r="AC11" i="191"/>
  <c r="AB11" i="191"/>
  <c r="Z11" i="191"/>
  <c r="Y11" i="191"/>
  <c r="X11" i="191"/>
  <c r="W11" i="191"/>
  <c r="V11" i="191"/>
  <c r="U11" i="191"/>
  <c r="T11" i="191"/>
  <c r="S11" i="191"/>
  <c r="Q11" i="191"/>
  <c r="P11" i="191"/>
  <c r="S23" i="217" s="1"/>
  <c r="O11" i="191"/>
  <c r="S22" i="217" s="1"/>
  <c r="N11" i="191"/>
  <c r="M11" i="191"/>
  <c r="L11" i="191"/>
  <c r="K11" i="191"/>
  <c r="I11" i="191"/>
  <c r="H11" i="191"/>
  <c r="G11" i="191"/>
  <c r="BF10" i="191"/>
  <c r="BE10" i="191"/>
  <c r="BD10" i="191"/>
  <c r="BC10" i="191"/>
  <c r="BB10" i="191"/>
  <c r="BA10" i="191"/>
  <c r="AZ10" i="191"/>
  <c r="AY10" i="191"/>
  <c r="AX10" i="191"/>
  <c r="AW10" i="191"/>
  <c r="AV10" i="191"/>
  <c r="AU10" i="191"/>
  <c r="AT10" i="191"/>
  <c r="AS10" i="191"/>
  <c r="AR10" i="191"/>
  <c r="AQ10" i="191"/>
  <c r="AP10" i="191"/>
  <c r="AO10" i="191"/>
  <c r="AN10" i="191"/>
  <c r="AM10" i="191"/>
  <c r="AL10" i="191"/>
  <c r="AK10" i="191"/>
  <c r="AJ10" i="191"/>
  <c r="AI10" i="191"/>
  <c r="AH10" i="191"/>
  <c r="AG10" i="191"/>
  <c r="AF10" i="191"/>
  <c r="AE10" i="191"/>
  <c r="AD10" i="191"/>
  <c r="AC10" i="191"/>
  <c r="AB10" i="191"/>
  <c r="Z10" i="191"/>
  <c r="Y10" i="191"/>
  <c r="X10" i="191"/>
  <c r="W10" i="191"/>
  <c r="V10" i="191"/>
  <c r="U10" i="191"/>
  <c r="T10" i="191"/>
  <c r="S10" i="191"/>
  <c r="Q10" i="191"/>
  <c r="P10" i="191"/>
  <c r="O10" i="191"/>
  <c r="N10" i="191"/>
  <c r="M10" i="191"/>
  <c r="L10" i="191"/>
  <c r="K10" i="191"/>
  <c r="J10" i="191"/>
  <c r="H10" i="191"/>
  <c r="G10" i="191"/>
  <c r="BF9" i="191"/>
  <c r="BE9" i="191"/>
  <c r="BD9" i="191"/>
  <c r="BC9" i="191"/>
  <c r="BB9" i="191"/>
  <c r="BA9" i="191"/>
  <c r="AZ9" i="191"/>
  <c r="AY9" i="191"/>
  <c r="AX9" i="191"/>
  <c r="AW9" i="191"/>
  <c r="AV9" i="191"/>
  <c r="AU9" i="191"/>
  <c r="AT9" i="191"/>
  <c r="AS9" i="191"/>
  <c r="AR9" i="191"/>
  <c r="AQ9" i="191"/>
  <c r="AP9" i="191"/>
  <c r="AO9" i="191"/>
  <c r="AN9" i="191"/>
  <c r="AM9" i="191"/>
  <c r="AL9" i="191"/>
  <c r="AK9" i="191"/>
  <c r="AJ9" i="191"/>
  <c r="AI9" i="191"/>
  <c r="AH9" i="191"/>
  <c r="AG9" i="191"/>
  <c r="AF9" i="191"/>
  <c r="AE9" i="191"/>
  <c r="AD9" i="191"/>
  <c r="AC9" i="191"/>
  <c r="AB9" i="191"/>
  <c r="Z9" i="191"/>
  <c r="Y9" i="191"/>
  <c r="X9" i="191"/>
  <c r="W9" i="191"/>
  <c r="V9" i="191"/>
  <c r="U9" i="191"/>
  <c r="T9" i="191"/>
  <c r="S9" i="191"/>
  <c r="Q9" i="191"/>
  <c r="P9" i="191"/>
  <c r="O9" i="191"/>
  <c r="N9" i="191"/>
  <c r="M9" i="191"/>
  <c r="L9" i="191"/>
  <c r="K9" i="191"/>
  <c r="J9" i="191"/>
  <c r="I9" i="191"/>
  <c r="G9" i="191"/>
  <c r="BF8" i="191"/>
  <c r="BE8" i="191"/>
  <c r="BD8" i="191"/>
  <c r="BC8" i="191"/>
  <c r="BB8" i="191"/>
  <c r="BA8" i="191"/>
  <c r="AZ8" i="191"/>
  <c r="AY8" i="191"/>
  <c r="AX8" i="191"/>
  <c r="AW8" i="191"/>
  <c r="AV8" i="191"/>
  <c r="AU8" i="191"/>
  <c r="AT8" i="191"/>
  <c r="AS8" i="191"/>
  <c r="AQ8" i="191"/>
  <c r="AP8" i="191"/>
  <c r="AO8" i="191"/>
  <c r="AN8" i="191"/>
  <c r="AM8" i="191"/>
  <c r="AL8" i="191"/>
  <c r="AK8" i="191"/>
  <c r="AJ8" i="191"/>
  <c r="AI8" i="191"/>
  <c r="AH8" i="191"/>
  <c r="AG8" i="191"/>
  <c r="AF8" i="191"/>
  <c r="AE8" i="191"/>
  <c r="AD8" i="191"/>
  <c r="AC8" i="191"/>
  <c r="AB8" i="191"/>
  <c r="Z8" i="191"/>
  <c r="Y8" i="191"/>
  <c r="X8" i="191"/>
  <c r="W8" i="191"/>
  <c r="V8" i="191"/>
  <c r="U8" i="191"/>
  <c r="T8" i="191"/>
  <c r="S8" i="191"/>
  <c r="Q8" i="191"/>
  <c r="P8" i="191"/>
  <c r="O8" i="191"/>
  <c r="N8" i="191"/>
  <c r="M8" i="191"/>
  <c r="L8" i="191"/>
  <c r="K8" i="191"/>
  <c r="J8" i="191"/>
  <c r="I8" i="191"/>
  <c r="H8" i="191"/>
  <c r="D40" i="191"/>
  <c r="D48" i="191"/>
  <c r="BF4" i="191"/>
  <c r="BE4" i="191"/>
  <c r="BD4" i="191"/>
  <c r="BC4" i="191"/>
  <c r="BB4" i="191"/>
  <c r="BA4" i="191"/>
  <c r="AZ4" i="191"/>
  <c r="AY4" i="191"/>
  <c r="AX4" i="191"/>
  <c r="AW4" i="191"/>
  <c r="AV4" i="191"/>
  <c r="AU4" i="191"/>
  <c r="AT4" i="191"/>
  <c r="AS4" i="191"/>
  <c r="AR4" i="191"/>
  <c r="AQ4" i="191"/>
  <c r="AP4" i="191"/>
  <c r="AO4" i="191"/>
  <c r="AN4" i="191"/>
  <c r="AM4" i="191"/>
  <c r="AL4" i="191"/>
  <c r="AK4" i="191"/>
  <c r="AJ4" i="191"/>
  <c r="AI4" i="191"/>
  <c r="AH4" i="191"/>
  <c r="AG4" i="191"/>
  <c r="AF4" i="191"/>
  <c r="AE4" i="191"/>
  <c r="AD4" i="191"/>
  <c r="AC4" i="191"/>
  <c r="AB4" i="191"/>
  <c r="AA4" i="191"/>
  <c r="Z4" i="191"/>
  <c r="Y4" i="191"/>
  <c r="X4" i="191"/>
  <c r="W4" i="191"/>
  <c r="V4" i="191"/>
  <c r="U4" i="191"/>
  <c r="T4" i="191"/>
  <c r="S4" i="191"/>
  <c r="R4" i="191"/>
  <c r="Q4" i="191"/>
  <c r="P4" i="191"/>
  <c r="O4" i="191"/>
  <c r="N4" i="191"/>
  <c r="M4" i="191"/>
  <c r="L4" i="191"/>
  <c r="K4" i="191"/>
  <c r="J4" i="191"/>
  <c r="I4" i="191"/>
  <c r="H4" i="191"/>
  <c r="G4" i="191"/>
  <c r="F4" i="191"/>
  <c r="E4" i="191"/>
  <c r="BE59" i="190"/>
  <c r="R43" i="219" s="1"/>
  <c r="BD59" i="190"/>
  <c r="R42" i="219" s="1"/>
  <c r="BC59" i="190"/>
  <c r="R41" i="219" s="1"/>
  <c r="BB59" i="190"/>
  <c r="R40" i="219" s="1"/>
  <c r="BA59" i="190"/>
  <c r="R39" i="219" s="1"/>
  <c r="AZ59" i="190"/>
  <c r="R38" i="219" s="1"/>
  <c r="AY59" i="190"/>
  <c r="R37" i="219" s="1"/>
  <c r="AX59" i="190"/>
  <c r="R36" i="219" s="1"/>
  <c r="AW59" i="190"/>
  <c r="R35" i="219" s="1"/>
  <c r="AV59" i="190"/>
  <c r="R34" i="219" s="1"/>
  <c r="AU59" i="190"/>
  <c r="R33" i="219" s="1"/>
  <c r="AT59" i="190"/>
  <c r="R32" i="219" s="1"/>
  <c r="AS59" i="190"/>
  <c r="R31" i="219" s="1"/>
  <c r="AR59" i="190"/>
  <c r="AQ59" i="190"/>
  <c r="R29" i="219" s="1"/>
  <c r="AP59" i="190"/>
  <c r="R28" i="219" s="1"/>
  <c r="AO59" i="190"/>
  <c r="R27" i="219" s="1"/>
  <c r="AN59" i="190"/>
  <c r="AM59" i="190"/>
  <c r="AL59" i="190"/>
  <c r="AK59" i="190"/>
  <c r="AJ59" i="190"/>
  <c r="AI59" i="190"/>
  <c r="AH59" i="190"/>
  <c r="AG59" i="190"/>
  <c r="AF59" i="190"/>
  <c r="AE59" i="190"/>
  <c r="AD59" i="190"/>
  <c r="AC59" i="190"/>
  <c r="AB59" i="190"/>
  <c r="Z59" i="190"/>
  <c r="R25" i="219" s="1"/>
  <c r="Y59" i="190"/>
  <c r="R24" i="219" s="1"/>
  <c r="X59" i="190"/>
  <c r="R23" i="219" s="1"/>
  <c r="W59" i="190"/>
  <c r="R22" i="219" s="1"/>
  <c r="V59" i="190"/>
  <c r="R21" i="219" s="1"/>
  <c r="U59" i="190"/>
  <c r="R20" i="219" s="1"/>
  <c r="T59" i="190"/>
  <c r="R19" i="219" s="1"/>
  <c r="S59" i="190"/>
  <c r="R18" i="219" s="1"/>
  <c r="Q59" i="190"/>
  <c r="R16" i="219" s="1"/>
  <c r="P59" i="190"/>
  <c r="R15" i="219" s="1"/>
  <c r="O59" i="190"/>
  <c r="R14" i="219" s="1"/>
  <c r="N59" i="190"/>
  <c r="R13" i="219" s="1"/>
  <c r="M59" i="190"/>
  <c r="R12" i="219" s="1"/>
  <c r="L59" i="190"/>
  <c r="R11" i="219" s="1"/>
  <c r="K59" i="190"/>
  <c r="R10" i="219" s="1"/>
  <c r="J59" i="190"/>
  <c r="R9" i="219" s="1"/>
  <c r="I59" i="190"/>
  <c r="H59" i="190"/>
  <c r="G59" i="190"/>
  <c r="R8" i="219" s="1"/>
  <c r="BF58" i="190"/>
  <c r="BD58" i="190"/>
  <c r="BC58" i="190"/>
  <c r="BB58" i="190"/>
  <c r="BA58" i="190"/>
  <c r="AZ58" i="190"/>
  <c r="AY58" i="190"/>
  <c r="AX58" i="190"/>
  <c r="AW58" i="190"/>
  <c r="AV58" i="190"/>
  <c r="AU58" i="190"/>
  <c r="AT58" i="190"/>
  <c r="AS58" i="190"/>
  <c r="AR58" i="190"/>
  <c r="AQ58" i="190"/>
  <c r="AP58" i="190"/>
  <c r="AO58" i="190"/>
  <c r="AN58" i="190"/>
  <c r="AM58" i="190"/>
  <c r="AL58" i="190"/>
  <c r="AK58" i="190"/>
  <c r="AJ58" i="190"/>
  <c r="AI58" i="190"/>
  <c r="AH58" i="190"/>
  <c r="AG58" i="190"/>
  <c r="AF58" i="190"/>
  <c r="AE58" i="190"/>
  <c r="AD58" i="190"/>
  <c r="AC58" i="190"/>
  <c r="AB58" i="190"/>
  <c r="Z58" i="190"/>
  <c r="Y58" i="190"/>
  <c r="X58" i="190"/>
  <c r="W58" i="190"/>
  <c r="V58" i="190"/>
  <c r="U58" i="190"/>
  <c r="T58" i="190"/>
  <c r="S58" i="190"/>
  <c r="Q58" i="190"/>
  <c r="P58" i="190"/>
  <c r="O58" i="190"/>
  <c r="N58" i="190"/>
  <c r="M58" i="190"/>
  <c r="L58" i="190"/>
  <c r="K58" i="190"/>
  <c r="J58" i="190"/>
  <c r="I58" i="190"/>
  <c r="H58" i="190"/>
  <c r="G58" i="190"/>
  <c r="BF57" i="190"/>
  <c r="BE57" i="190"/>
  <c r="BC57" i="190"/>
  <c r="BB57" i="190"/>
  <c r="BA57" i="190"/>
  <c r="AZ57" i="190"/>
  <c r="AY57" i="190"/>
  <c r="AX57" i="190"/>
  <c r="AW57" i="190"/>
  <c r="AV57" i="190"/>
  <c r="AU57" i="190"/>
  <c r="AT57" i="190"/>
  <c r="AS57" i="190"/>
  <c r="AR57" i="190"/>
  <c r="AQ57" i="190"/>
  <c r="AP57" i="190"/>
  <c r="AO57" i="190"/>
  <c r="AN57" i="190"/>
  <c r="AM57" i="190"/>
  <c r="AL57" i="190"/>
  <c r="AK57" i="190"/>
  <c r="AJ57" i="190"/>
  <c r="AI57" i="190"/>
  <c r="AH57" i="190"/>
  <c r="AG57" i="190"/>
  <c r="AF57" i="190"/>
  <c r="AE57" i="190"/>
  <c r="AD57" i="190"/>
  <c r="AC57" i="190"/>
  <c r="AB57" i="190"/>
  <c r="Z57" i="190"/>
  <c r="Y57" i="190"/>
  <c r="X57" i="190"/>
  <c r="W57" i="190"/>
  <c r="V57" i="190"/>
  <c r="U57" i="190"/>
  <c r="T57" i="190"/>
  <c r="S57" i="190"/>
  <c r="Q57" i="190"/>
  <c r="P57" i="190"/>
  <c r="O57" i="190"/>
  <c r="N57" i="190"/>
  <c r="M57" i="190"/>
  <c r="L57" i="190"/>
  <c r="K57" i="190"/>
  <c r="J57" i="190"/>
  <c r="I57" i="190"/>
  <c r="H57" i="190"/>
  <c r="G57" i="190"/>
  <c r="BF56" i="190"/>
  <c r="BE56" i="190"/>
  <c r="BD56" i="190"/>
  <c r="BB56" i="190"/>
  <c r="BA56" i="190"/>
  <c r="AZ56" i="190"/>
  <c r="AY56" i="190"/>
  <c r="AX56" i="190"/>
  <c r="AW56" i="190"/>
  <c r="AV56" i="190"/>
  <c r="AU56" i="190"/>
  <c r="AT56" i="190"/>
  <c r="AS56" i="190"/>
  <c r="AR56" i="190"/>
  <c r="AQ56" i="190"/>
  <c r="AP56" i="190"/>
  <c r="AO56" i="190"/>
  <c r="AN56" i="190"/>
  <c r="AM56" i="190"/>
  <c r="AL56" i="190"/>
  <c r="AK56" i="190"/>
  <c r="AJ56" i="190"/>
  <c r="AI56" i="190"/>
  <c r="AH56" i="190"/>
  <c r="AG56" i="190"/>
  <c r="AF56" i="190"/>
  <c r="AE56" i="190"/>
  <c r="AD56" i="190"/>
  <c r="AC56" i="190"/>
  <c r="AB56" i="190"/>
  <c r="Z56" i="190"/>
  <c r="Y56" i="190"/>
  <c r="X56" i="190"/>
  <c r="W56" i="190"/>
  <c r="V56" i="190"/>
  <c r="U56" i="190"/>
  <c r="T56" i="190"/>
  <c r="S56" i="190"/>
  <c r="Q56" i="190"/>
  <c r="P56" i="190"/>
  <c r="O56" i="190"/>
  <c r="N56" i="190"/>
  <c r="M56" i="190"/>
  <c r="L56" i="190"/>
  <c r="K56" i="190"/>
  <c r="J56" i="190"/>
  <c r="I56" i="190"/>
  <c r="H56" i="190"/>
  <c r="G56" i="190"/>
  <c r="BF55" i="190"/>
  <c r="BE55" i="190"/>
  <c r="BD55" i="190"/>
  <c r="BC55" i="190"/>
  <c r="BA55" i="190"/>
  <c r="AZ55" i="190"/>
  <c r="AY55" i="190"/>
  <c r="AX55" i="190"/>
  <c r="AW55" i="190"/>
  <c r="AV55" i="190"/>
  <c r="AU55" i="190"/>
  <c r="AT55" i="190"/>
  <c r="AS55" i="190"/>
  <c r="AR55" i="190"/>
  <c r="AQ55" i="190"/>
  <c r="AP55" i="190"/>
  <c r="AO55" i="190"/>
  <c r="AN55" i="190"/>
  <c r="AM55" i="190"/>
  <c r="AL55" i="190"/>
  <c r="AK55" i="190"/>
  <c r="AJ55" i="190"/>
  <c r="AI55" i="190"/>
  <c r="AH55" i="190"/>
  <c r="AG55" i="190"/>
  <c r="AF55" i="190"/>
  <c r="AE55" i="190"/>
  <c r="AD55" i="190"/>
  <c r="AC55" i="190"/>
  <c r="AB55" i="190"/>
  <c r="Z55" i="190"/>
  <c r="Y55" i="190"/>
  <c r="X55" i="190"/>
  <c r="W55" i="190"/>
  <c r="V55" i="190"/>
  <c r="U55" i="190"/>
  <c r="T55" i="190"/>
  <c r="S55" i="190"/>
  <c r="Q55" i="190"/>
  <c r="P55" i="190"/>
  <c r="O55" i="190"/>
  <c r="N55" i="190"/>
  <c r="M55" i="190"/>
  <c r="L55" i="190"/>
  <c r="K55" i="190"/>
  <c r="J55" i="190"/>
  <c r="I55" i="190"/>
  <c r="H55" i="190"/>
  <c r="G55" i="190"/>
  <c r="BF54" i="190"/>
  <c r="BE54" i="190"/>
  <c r="BD54" i="190"/>
  <c r="BC54" i="190"/>
  <c r="BB54" i="190"/>
  <c r="AZ54" i="190"/>
  <c r="AY54" i="190"/>
  <c r="AX54" i="190"/>
  <c r="AW54" i="190"/>
  <c r="AV54" i="190"/>
  <c r="AU54" i="190"/>
  <c r="AT54" i="190"/>
  <c r="AS54" i="190"/>
  <c r="AR54" i="190"/>
  <c r="AQ54" i="190"/>
  <c r="AP54" i="190"/>
  <c r="AO54" i="190"/>
  <c r="AN54" i="190"/>
  <c r="AM54" i="190"/>
  <c r="AL54" i="190"/>
  <c r="AK54" i="190"/>
  <c r="AJ54" i="190"/>
  <c r="AI54" i="190"/>
  <c r="AH54" i="190"/>
  <c r="AG54" i="190"/>
  <c r="AF54" i="190"/>
  <c r="AE54" i="190"/>
  <c r="AD54" i="190"/>
  <c r="AC54" i="190"/>
  <c r="AB54" i="190"/>
  <c r="Z54" i="190"/>
  <c r="Y54" i="190"/>
  <c r="X54" i="190"/>
  <c r="W54" i="190"/>
  <c r="V54" i="190"/>
  <c r="U54" i="190"/>
  <c r="T54" i="190"/>
  <c r="S54" i="190"/>
  <c r="Q54" i="190"/>
  <c r="P54" i="190"/>
  <c r="O54" i="190"/>
  <c r="N54" i="190"/>
  <c r="M54" i="190"/>
  <c r="L54" i="190"/>
  <c r="K54" i="190"/>
  <c r="J54" i="190"/>
  <c r="I54" i="190"/>
  <c r="H54" i="190"/>
  <c r="G54" i="190"/>
  <c r="BF53" i="190"/>
  <c r="BE53" i="190"/>
  <c r="BD53" i="190"/>
  <c r="BC53" i="190"/>
  <c r="BB53" i="190"/>
  <c r="BA53" i="190"/>
  <c r="AY53" i="190"/>
  <c r="AX53" i="190"/>
  <c r="AW53" i="190"/>
  <c r="AV53" i="190"/>
  <c r="AU53" i="190"/>
  <c r="AT53" i="190"/>
  <c r="AS53" i="190"/>
  <c r="AR53" i="190"/>
  <c r="AQ53" i="190"/>
  <c r="AP53" i="190"/>
  <c r="AO53" i="190"/>
  <c r="AN53" i="190"/>
  <c r="AM53" i="190"/>
  <c r="AL53" i="190"/>
  <c r="AK53" i="190"/>
  <c r="AJ53" i="190"/>
  <c r="AI53" i="190"/>
  <c r="AH53" i="190"/>
  <c r="AG53" i="190"/>
  <c r="AF53" i="190"/>
  <c r="AE53" i="190"/>
  <c r="AD53" i="190"/>
  <c r="AC53" i="190"/>
  <c r="AB53" i="190"/>
  <c r="Z53" i="190"/>
  <c r="Y53" i="190"/>
  <c r="X53" i="190"/>
  <c r="W53" i="190"/>
  <c r="V53" i="190"/>
  <c r="U53" i="190"/>
  <c r="T53" i="190"/>
  <c r="S53" i="190"/>
  <c r="Q53" i="190"/>
  <c r="P53" i="190"/>
  <c r="O53" i="190"/>
  <c r="N53" i="190"/>
  <c r="M53" i="190"/>
  <c r="L53" i="190"/>
  <c r="K53" i="190"/>
  <c r="J53" i="190"/>
  <c r="I53" i="190"/>
  <c r="H53" i="190"/>
  <c r="G53" i="190"/>
  <c r="BF52" i="190"/>
  <c r="BE52" i="190"/>
  <c r="BD52" i="190"/>
  <c r="BC52" i="190"/>
  <c r="BB52" i="190"/>
  <c r="BA52" i="190"/>
  <c r="AZ52" i="190"/>
  <c r="AX52" i="190"/>
  <c r="AW52" i="190"/>
  <c r="AV52" i="190"/>
  <c r="AU52" i="190"/>
  <c r="AT52" i="190"/>
  <c r="AS52" i="190"/>
  <c r="AR52" i="190"/>
  <c r="AQ52" i="190"/>
  <c r="AP52" i="190"/>
  <c r="AO52" i="190"/>
  <c r="AN52" i="190"/>
  <c r="AM52" i="190"/>
  <c r="AL52" i="190"/>
  <c r="AK52" i="190"/>
  <c r="AJ52" i="190"/>
  <c r="AI52" i="190"/>
  <c r="AH52" i="190"/>
  <c r="AG52" i="190"/>
  <c r="AF52" i="190"/>
  <c r="AE52" i="190"/>
  <c r="AD52" i="190"/>
  <c r="AC52" i="190"/>
  <c r="AB52" i="190"/>
  <c r="Z52" i="190"/>
  <c r="Y52" i="190"/>
  <c r="X52" i="190"/>
  <c r="W52" i="190"/>
  <c r="V52" i="190"/>
  <c r="U52" i="190"/>
  <c r="T52" i="190"/>
  <c r="S52" i="190"/>
  <c r="Q52" i="190"/>
  <c r="P52" i="190"/>
  <c r="O52" i="190"/>
  <c r="N52" i="190"/>
  <c r="M52" i="190"/>
  <c r="L52" i="190"/>
  <c r="K52" i="190"/>
  <c r="J52" i="190"/>
  <c r="I52" i="190"/>
  <c r="H52" i="190"/>
  <c r="G52" i="190"/>
  <c r="BF51" i="190"/>
  <c r="BE51" i="190"/>
  <c r="BD51" i="190"/>
  <c r="BC51" i="190"/>
  <c r="BB51" i="190"/>
  <c r="BA51" i="190"/>
  <c r="AZ51" i="190"/>
  <c r="AY51" i="190"/>
  <c r="AW51" i="190"/>
  <c r="AV51" i="190"/>
  <c r="AU51" i="190"/>
  <c r="AT51" i="190"/>
  <c r="AS51" i="190"/>
  <c r="AR51" i="190"/>
  <c r="AQ51" i="190"/>
  <c r="AP51" i="190"/>
  <c r="AO51" i="190"/>
  <c r="AN51" i="190"/>
  <c r="AM51" i="190"/>
  <c r="AL51" i="190"/>
  <c r="AK51" i="190"/>
  <c r="AJ51" i="190"/>
  <c r="AI51" i="190"/>
  <c r="AH51" i="190"/>
  <c r="AG51" i="190"/>
  <c r="AF51" i="190"/>
  <c r="AE51" i="190"/>
  <c r="AD51" i="190"/>
  <c r="AC51" i="190"/>
  <c r="AB51" i="190"/>
  <c r="Z51" i="190"/>
  <c r="Y51" i="190"/>
  <c r="X51" i="190"/>
  <c r="W51" i="190"/>
  <c r="V51" i="190"/>
  <c r="U51" i="190"/>
  <c r="T51" i="190"/>
  <c r="S51" i="190"/>
  <c r="Q51" i="190"/>
  <c r="P51" i="190"/>
  <c r="O51" i="190"/>
  <c r="N51" i="190"/>
  <c r="M51" i="190"/>
  <c r="L51" i="190"/>
  <c r="K51" i="190"/>
  <c r="J51" i="190"/>
  <c r="I51" i="190"/>
  <c r="H51" i="190"/>
  <c r="G51" i="190"/>
  <c r="BF50" i="190"/>
  <c r="BE50" i="190"/>
  <c r="BD50" i="190"/>
  <c r="BC50" i="190"/>
  <c r="BB50" i="190"/>
  <c r="BA50" i="190"/>
  <c r="AZ50" i="190"/>
  <c r="AY50" i="190"/>
  <c r="AX50" i="190"/>
  <c r="AV50" i="190"/>
  <c r="AU50" i="190"/>
  <c r="AT50" i="190"/>
  <c r="AS50" i="190"/>
  <c r="AR50" i="190"/>
  <c r="AQ50" i="190"/>
  <c r="AP50" i="190"/>
  <c r="AO50" i="190"/>
  <c r="AN50" i="190"/>
  <c r="AM50" i="190"/>
  <c r="AL50" i="190"/>
  <c r="AK50" i="190"/>
  <c r="AJ50" i="190"/>
  <c r="AI50" i="190"/>
  <c r="AH50" i="190"/>
  <c r="AG50" i="190"/>
  <c r="AF50" i="190"/>
  <c r="AE50" i="190"/>
  <c r="AD50" i="190"/>
  <c r="AC50" i="190"/>
  <c r="AB50" i="190"/>
  <c r="Z50" i="190"/>
  <c r="Y50" i="190"/>
  <c r="X50" i="190"/>
  <c r="W50" i="190"/>
  <c r="V50" i="190"/>
  <c r="U50" i="190"/>
  <c r="T50" i="190"/>
  <c r="S50" i="190"/>
  <c r="Q50" i="190"/>
  <c r="P50" i="190"/>
  <c r="O50" i="190"/>
  <c r="N50" i="190"/>
  <c r="M50" i="190"/>
  <c r="L50" i="190"/>
  <c r="K50" i="190"/>
  <c r="J50" i="190"/>
  <c r="I50" i="190"/>
  <c r="H50" i="190"/>
  <c r="G50" i="190"/>
  <c r="BF49" i="190"/>
  <c r="BE49" i="190"/>
  <c r="BD49" i="190"/>
  <c r="BC49" i="190"/>
  <c r="BB49" i="190"/>
  <c r="BA49" i="190"/>
  <c r="AZ49" i="190"/>
  <c r="AY49" i="190"/>
  <c r="AX49" i="190"/>
  <c r="AW49" i="190"/>
  <c r="AU49" i="190"/>
  <c r="AT49" i="190"/>
  <c r="AS49" i="190"/>
  <c r="AR49" i="190"/>
  <c r="AQ49" i="190"/>
  <c r="AP49" i="190"/>
  <c r="AO49" i="190"/>
  <c r="AN49" i="190"/>
  <c r="AM49" i="190"/>
  <c r="AL49" i="190"/>
  <c r="AK49" i="190"/>
  <c r="AJ49" i="190"/>
  <c r="AI49" i="190"/>
  <c r="AH49" i="190"/>
  <c r="AG49" i="190"/>
  <c r="AF49" i="190"/>
  <c r="AE49" i="190"/>
  <c r="AD49" i="190"/>
  <c r="AC49" i="190"/>
  <c r="AB49" i="190"/>
  <c r="Z49" i="190"/>
  <c r="Y49" i="190"/>
  <c r="X49" i="190"/>
  <c r="W49" i="190"/>
  <c r="V49" i="190"/>
  <c r="U49" i="190"/>
  <c r="T49" i="190"/>
  <c r="S49" i="190"/>
  <c r="Q49" i="190"/>
  <c r="P49" i="190"/>
  <c r="O49" i="190"/>
  <c r="N49" i="190"/>
  <c r="M49" i="190"/>
  <c r="L49" i="190"/>
  <c r="K49" i="190"/>
  <c r="J49" i="190"/>
  <c r="I49" i="190"/>
  <c r="H49" i="190"/>
  <c r="G49" i="190"/>
  <c r="BF48" i="190"/>
  <c r="BE48" i="190"/>
  <c r="BD48" i="190"/>
  <c r="BC48" i="190"/>
  <c r="BB48" i="190"/>
  <c r="BA48" i="190"/>
  <c r="AZ48" i="190"/>
  <c r="AY48" i="190"/>
  <c r="AX48" i="190"/>
  <c r="AW48" i="190"/>
  <c r="AV48" i="190"/>
  <c r="AT48" i="190"/>
  <c r="AS48" i="190"/>
  <c r="AR48" i="190"/>
  <c r="AQ48" i="190"/>
  <c r="AP48" i="190"/>
  <c r="AO48" i="190"/>
  <c r="AN48" i="190"/>
  <c r="AM48" i="190"/>
  <c r="AL48" i="190"/>
  <c r="AK48" i="190"/>
  <c r="AJ48" i="190"/>
  <c r="AI48" i="190"/>
  <c r="AH48" i="190"/>
  <c r="AG48" i="190"/>
  <c r="AF48" i="190"/>
  <c r="AE48" i="190"/>
  <c r="AD48" i="190"/>
  <c r="AC48" i="190"/>
  <c r="AB48" i="190"/>
  <c r="Z48" i="190"/>
  <c r="Y48" i="190"/>
  <c r="X48" i="190"/>
  <c r="W48" i="190"/>
  <c r="V48" i="190"/>
  <c r="U48" i="190"/>
  <c r="T48" i="190"/>
  <c r="S48" i="190"/>
  <c r="Q48" i="190"/>
  <c r="P48" i="190"/>
  <c r="O48" i="190"/>
  <c r="N48" i="190"/>
  <c r="M48" i="190"/>
  <c r="L48" i="190"/>
  <c r="K48" i="190"/>
  <c r="J48" i="190"/>
  <c r="I48" i="190"/>
  <c r="H48" i="190"/>
  <c r="G48" i="190"/>
  <c r="BF47" i="190"/>
  <c r="BE47" i="190"/>
  <c r="BD47" i="190"/>
  <c r="BC47" i="190"/>
  <c r="BB47" i="190"/>
  <c r="BA47" i="190"/>
  <c r="AZ47" i="190"/>
  <c r="AY47" i="190"/>
  <c r="AX47" i="190"/>
  <c r="AW47" i="190"/>
  <c r="AV47" i="190"/>
  <c r="AU47" i="190"/>
  <c r="AS47" i="190"/>
  <c r="AR47" i="190"/>
  <c r="AQ47" i="190"/>
  <c r="AP47" i="190"/>
  <c r="AO47" i="190"/>
  <c r="AN47" i="190"/>
  <c r="AM47" i="190"/>
  <c r="AL47" i="190"/>
  <c r="AK47" i="190"/>
  <c r="AJ47" i="190"/>
  <c r="AI47" i="190"/>
  <c r="AH47" i="190"/>
  <c r="AG47" i="190"/>
  <c r="AF47" i="190"/>
  <c r="AE47" i="190"/>
  <c r="AD47" i="190"/>
  <c r="AC47" i="190"/>
  <c r="AB47" i="190"/>
  <c r="Z47" i="190"/>
  <c r="Y47" i="190"/>
  <c r="X47" i="190"/>
  <c r="W47" i="190"/>
  <c r="V47" i="190"/>
  <c r="U47" i="190"/>
  <c r="T47" i="190"/>
  <c r="S47" i="190"/>
  <c r="Q47" i="190"/>
  <c r="P47" i="190"/>
  <c r="O47" i="190"/>
  <c r="N47" i="190"/>
  <c r="M47" i="190"/>
  <c r="L47" i="190"/>
  <c r="K47" i="190"/>
  <c r="J47" i="190"/>
  <c r="I47" i="190"/>
  <c r="H47" i="190"/>
  <c r="G47" i="190"/>
  <c r="BF46" i="190"/>
  <c r="BE46" i="190"/>
  <c r="BD46" i="190"/>
  <c r="BC46" i="190"/>
  <c r="BB46" i="190"/>
  <c r="BA46" i="190"/>
  <c r="AZ46" i="190"/>
  <c r="AY46" i="190"/>
  <c r="AX46" i="190"/>
  <c r="AW46" i="190"/>
  <c r="AV46" i="190"/>
  <c r="AU46" i="190"/>
  <c r="AT46" i="190"/>
  <c r="AR46" i="190"/>
  <c r="AQ46" i="190"/>
  <c r="AP46" i="190"/>
  <c r="AO46" i="190"/>
  <c r="AN46" i="190"/>
  <c r="AM46" i="190"/>
  <c r="AL46" i="190"/>
  <c r="AK46" i="190"/>
  <c r="AJ46" i="190"/>
  <c r="AI46" i="190"/>
  <c r="AH46" i="190"/>
  <c r="AG46" i="190"/>
  <c r="AF46" i="190"/>
  <c r="AE46" i="190"/>
  <c r="AD46" i="190"/>
  <c r="AC46" i="190"/>
  <c r="AB46" i="190"/>
  <c r="Z46" i="190"/>
  <c r="Y46" i="190"/>
  <c r="X46" i="190"/>
  <c r="W46" i="190"/>
  <c r="V46" i="190"/>
  <c r="U46" i="190"/>
  <c r="T46" i="190"/>
  <c r="S46" i="190"/>
  <c r="Q46" i="190"/>
  <c r="P46" i="190"/>
  <c r="O46" i="190"/>
  <c r="N46" i="190"/>
  <c r="M46" i="190"/>
  <c r="L46" i="190"/>
  <c r="K46" i="190"/>
  <c r="J46" i="190"/>
  <c r="I46" i="190"/>
  <c r="H46" i="190"/>
  <c r="G46" i="190"/>
  <c r="BF45" i="190"/>
  <c r="BE45" i="190"/>
  <c r="BD45" i="190"/>
  <c r="BC45" i="190"/>
  <c r="BB45" i="190"/>
  <c r="BA45" i="190"/>
  <c r="AZ45" i="190"/>
  <c r="AY45" i="190"/>
  <c r="AX45" i="190"/>
  <c r="AW45" i="190"/>
  <c r="AV45" i="190"/>
  <c r="AU45" i="190"/>
  <c r="AT45" i="190"/>
  <c r="AS45" i="190"/>
  <c r="AQ45" i="190"/>
  <c r="AP45" i="190"/>
  <c r="AO45" i="190"/>
  <c r="AN45" i="190"/>
  <c r="AM45" i="190"/>
  <c r="AL45" i="190"/>
  <c r="AK45" i="190"/>
  <c r="AJ45" i="190"/>
  <c r="AI45" i="190"/>
  <c r="AH45" i="190"/>
  <c r="AG45" i="190"/>
  <c r="AF45" i="190"/>
  <c r="AE45" i="190"/>
  <c r="AD45" i="190"/>
  <c r="AC45" i="190"/>
  <c r="AB45" i="190"/>
  <c r="Z45" i="190"/>
  <c r="Y45" i="190"/>
  <c r="X45" i="190"/>
  <c r="W45" i="190"/>
  <c r="V45" i="190"/>
  <c r="U45" i="190"/>
  <c r="T45" i="190"/>
  <c r="S45" i="190"/>
  <c r="Q45" i="190"/>
  <c r="P45" i="190"/>
  <c r="O45" i="190"/>
  <c r="N45" i="190"/>
  <c r="M45" i="190"/>
  <c r="L45" i="190"/>
  <c r="K45" i="190"/>
  <c r="J45" i="190"/>
  <c r="I45" i="190"/>
  <c r="H45" i="190"/>
  <c r="G45" i="190"/>
  <c r="BF44" i="190"/>
  <c r="BE44" i="190"/>
  <c r="BD44" i="190"/>
  <c r="BC44" i="190"/>
  <c r="BB44" i="190"/>
  <c r="BA44" i="190"/>
  <c r="AZ44" i="190"/>
  <c r="AY44" i="190"/>
  <c r="AX44" i="190"/>
  <c r="AW44" i="190"/>
  <c r="AV44" i="190"/>
  <c r="AU44" i="190"/>
  <c r="AT44" i="190"/>
  <c r="AS44" i="190"/>
  <c r="AR44" i="190"/>
  <c r="AP44" i="190"/>
  <c r="AO44" i="190"/>
  <c r="AN44" i="190"/>
  <c r="AM44" i="190"/>
  <c r="AL44" i="190"/>
  <c r="AK44" i="190"/>
  <c r="AJ44" i="190"/>
  <c r="AI44" i="190"/>
  <c r="AH44" i="190"/>
  <c r="AG44" i="190"/>
  <c r="AF44" i="190"/>
  <c r="AE44" i="190"/>
  <c r="AD44" i="190"/>
  <c r="AC44" i="190"/>
  <c r="AB44" i="190"/>
  <c r="Z44" i="190"/>
  <c r="Y44" i="190"/>
  <c r="X44" i="190"/>
  <c r="W44" i="190"/>
  <c r="V44" i="190"/>
  <c r="U44" i="190"/>
  <c r="T44" i="190"/>
  <c r="S44" i="190"/>
  <c r="Q44" i="190"/>
  <c r="P44" i="190"/>
  <c r="O44" i="190"/>
  <c r="N44" i="190"/>
  <c r="M44" i="190"/>
  <c r="L44" i="190"/>
  <c r="K44" i="190"/>
  <c r="J44" i="190"/>
  <c r="I44" i="190"/>
  <c r="H44" i="190"/>
  <c r="G44" i="190"/>
  <c r="BF43" i="190"/>
  <c r="BE43" i="190"/>
  <c r="BD43" i="190"/>
  <c r="BC43" i="190"/>
  <c r="BB43" i="190"/>
  <c r="BA43" i="190"/>
  <c r="AZ43" i="190"/>
  <c r="AY43" i="190"/>
  <c r="AX43" i="190"/>
  <c r="AW43" i="190"/>
  <c r="AV43" i="190"/>
  <c r="AU43" i="190"/>
  <c r="AT43" i="190"/>
  <c r="AS43" i="190"/>
  <c r="AR43" i="190"/>
  <c r="AQ43" i="190"/>
  <c r="AO43" i="190"/>
  <c r="AN43" i="190"/>
  <c r="AM43" i="190"/>
  <c r="AL43" i="190"/>
  <c r="AK43" i="190"/>
  <c r="AJ43" i="190"/>
  <c r="AI43" i="190"/>
  <c r="AH43" i="190"/>
  <c r="AG43" i="190"/>
  <c r="AF43" i="190"/>
  <c r="AE43" i="190"/>
  <c r="AD43" i="190"/>
  <c r="AC43" i="190"/>
  <c r="AB43" i="190"/>
  <c r="Z43" i="190"/>
  <c r="Y43" i="190"/>
  <c r="X43" i="190"/>
  <c r="W43" i="190"/>
  <c r="V43" i="190"/>
  <c r="U43" i="190"/>
  <c r="T43" i="190"/>
  <c r="S43" i="190"/>
  <c r="Q43" i="190"/>
  <c r="P43" i="190"/>
  <c r="O43" i="190"/>
  <c r="N43" i="190"/>
  <c r="M43" i="190"/>
  <c r="L43" i="190"/>
  <c r="K43" i="190"/>
  <c r="J43" i="190"/>
  <c r="I43" i="190"/>
  <c r="H43" i="190"/>
  <c r="G43" i="190"/>
  <c r="BF42" i="190"/>
  <c r="BE42" i="190"/>
  <c r="BD42" i="190"/>
  <c r="BC42" i="190"/>
  <c r="BB42" i="190"/>
  <c r="BA42" i="190"/>
  <c r="AZ42" i="190"/>
  <c r="AY42" i="190"/>
  <c r="AX42" i="190"/>
  <c r="AW42" i="190"/>
  <c r="AV42" i="190"/>
  <c r="AU42" i="190"/>
  <c r="AT42" i="190"/>
  <c r="AS42" i="190"/>
  <c r="AR42" i="190"/>
  <c r="AQ42" i="190"/>
  <c r="AP42" i="190"/>
  <c r="AN42" i="190"/>
  <c r="AM42" i="190"/>
  <c r="AL42" i="190"/>
  <c r="AK42" i="190"/>
  <c r="AJ42" i="190"/>
  <c r="AI42" i="190"/>
  <c r="AH42" i="190"/>
  <c r="AG42" i="190"/>
  <c r="AF42" i="190"/>
  <c r="AE42" i="190"/>
  <c r="AD42" i="190"/>
  <c r="AC42" i="190"/>
  <c r="AB42" i="190"/>
  <c r="Z42" i="190"/>
  <c r="Y42" i="190"/>
  <c r="X42" i="190"/>
  <c r="W42" i="190"/>
  <c r="V42" i="190"/>
  <c r="U42" i="190"/>
  <c r="T42" i="190"/>
  <c r="S42" i="190"/>
  <c r="Q42" i="190"/>
  <c r="P42" i="190"/>
  <c r="O42" i="190"/>
  <c r="N42" i="190"/>
  <c r="M42" i="190"/>
  <c r="L42" i="190"/>
  <c r="K42" i="190"/>
  <c r="J42" i="190"/>
  <c r="I42" i="190"/>
  <c r="H42" i="190"/>
  <c r="G42" i="190"/>
  <c r="BF41" i="190"/>
  <c r="BE41" i="190"/>
  <c r="BD41" i="190"/>
  <c r="BC41" i="190"/>
  <c r="BB41" i="190"/>
  <c r="BA41" i="190"/>
  <c r="AZ41" i="190"/>
  <c r="AY41" i="190"/>
  <c r="AX41" i="190"/>
  <c r="AW41" i="190"/>
  <c r="AV41" i="190"/>
  <c r="AU41" i="190"/>
  <c r="AT41" i="190"/>
  <c r="AS41" i="190"/>
  <c r="AR41" i="190"/>
  <c r="AQ41" i="190"/>
  <c r="AP41" i="190"/>
  <c r="AO41" i="190"/>
  <c r="AM41" i="190"/>
  <c r="AL41" i="190"/>
  <c r="AK41" i="190"/>
  <c r="AJ41" i="190"/>
  <c r="AI41" i="190"/>
  <c r="AH41" i="190"/>
  <c r="AG41" i="190"/>
  <c r="AF41" i="190"/>
  <c r="AE41" i="190"/>
  <c r="AD41" i="190"/>
  <c r="AC41" i="190"/>
  <c r="AB41" i="190"/>
  <c r="Z41" i="190"/>
  <c r="Y41" i="190"/>
  <c r="X41" i="190"/>
  <c r="W41" i="190"/>
  <c r="V41" i="190"/>
  <c r="U41" i="190"/>
  <c r="T41" i="190"/>
  <c r="S41" i="190"/>
  <c r="Q41" i="190"/>
  <c r="P41" i="190"/>
  <c r="O41" i="190"/>
  <c r="N41" i="190"/>
  <c r="M41" i="190"/>
  <c r="L41" i="190"/>
  <c r="K41" i="190"/>
  <c r="J41" i="190"/>
  <c r="I41" i="190"/>
  <c r="H41" i="190"/>
  <c r="G41" i="190"/>
  <c r="BF40" i="190"/>
  <c r="BE40" i="190"/>
  <c r="BD40" i="190"/>
  <c r="BC40" i="190"/>
  <c r="BB40" i="190"/>
  <c r="BA40" i="190"/>
  <c r="AZ40" i="190"/>
  <c r="AY40" i="190"/>
  <c r="AX40" i="190"/>
  <c r="AW40" i="190"/>
  <c r="AV40" i="190"/>
  <c r="AU40" i="190"/>
  <c r="AT40" i="190"/>
  <c r="AS40" i="190"/>
  <c r="AR40" i="190"/>
  <c r="AQ40" i="190"/>
  <c r="AP40" i="190"/>
  <c r="AO40" i="190"/>
  <c r="AN40" i="190"/>
  <c r="AL40" i="190"/>
  <c r="AK40" i="190"/>
  <c r="AJ40" i="190"/>
  <c r="AI40" i="190"/>
  <c r="AH40" i="190"/>
  <c r="AG40" i="190"/>
  <c r="AF40" i="190"/>
  <c r="AE40" i="190"/>
  <c r="AD40" i="190"/>
  <c r="AC40" i="190"/>
  <c r="AB40" i="190"/>
  <c r="Z40" i="190"/>
  <c r="Y40" i="190"/>
  <c r="X40" i="190"/>
  <c r="W40" i="190"/>
  <c r="V40" i="190"/>
  <c r="U40" i="190"/>
  <c r="T40" i="190"/>
  <c r="S40" i="190"/>
  <c r="Q40" i="190"/>
  <c r="P40" i="190"/>
  <c r="O40" i="190"/>
  <c r="N40" i="190"/>
  <c r="M40" i="190"/>
  <c r="L40" i="190"/>
  <c r="K40" i="190"/>
  <c r="J40" i="190"/>
  <c r="I40" i="190"/>
  <c r="H40" i="190"/>
  <c r="G40" i="190"/>
  <c r="BF39" i="190"/>
  <c r="BE39" i="190"/>
  <c r="BD39" i="190"/>
  <c r="BC39" i="190"/>
  <c r="BB39" i="190"/>
  <c r="BA39" i="190"/>
  <c r="AZ39" i="190"/>
  <c r="AY39" i="190"/>
  <c r="AX39" i="190"/>
  <c r="AW39" i="190"/>
  <c r="AV39" i="190"/>
  <c r="AU39" i="190"/>
  <c r="AT39" i="190"/>
  <c r="AS39" i="190"/>
  <c r="AR39" i="190"/>
  <c r="AQ39" i="190"/>
  <c r="AP39" i="190"/>
  <c r="AO39" i="190"/>
  <c r="AN39" i="190"/>
  <c r="AM39" i="190"/>
  <c r="AK39" i="190"/>
  <c r="AJ39" i="190"/>
  <c r="AI39" i="190"/>
  <c r="AH39" i="190"/>
  <c r="AG39" i="190"/>
  <c r="AF39" i="190"/>
  <c r="AE39" i="190"/>
  <c r="AD39" i="190"/>
  <c r="AC39" i="190"/>
  <c r="AB39" i="190"/>
  <c r="Z39" i="190"/>
  <c r="Y39" i="190"/>
  <c r="X39" i="190"/>
  <c r="W39" i="190"/>
  <c r="V39" i="190"/>
  <c r="U39" i="190"/>
  <c r="T39" i="190"/>
  <c r="S39" i="190"/>
  <c r="Q39" i="190"/>
  <c r="P39" i="190"/>
  <c r="O39" i="190"/>
  <c r="N39" i="190"/>
  <c r="M39" i="190"/>
  <c r="L39" i="190"/>
  <c r="K39" i="190"/>
  <c r="J39" i="190"/>
  <c r="I39" i="190"/>
  <c r="H39" i="190"/>
  <c r="G39" i="190"/>
  <c r="BF38" i="190"/>
  <c r="BE38" i="190"/>
  <c r="BD38" i="190"/>
  <c r="BC38" i="190"/>
  <c r="BB38" i="190"/>
  <c r="BA38" i="190"/>
  <c r="AZ38" i="190"/>
  <c r="AY38" i="190"/>
  <c r="AX38" i="190"/>
  <c r="AW38" i="190"/>
  <c r="AV38" i="190"/>
  <c r="AU38" i="190"/>
  <c r="AT38" i="190"/>
  <c r="AS38" i="190"/>
  <c r="AR38" i="190"/>
  <c r="AQ38" i="190"/>
  <c r="AP38" i="190"/>
  <c r="AO38" i="190"/>
  <c r="AN38" i="190"/>
  <c r="AM38" i="190"/>
  <c r="AL38" i="190"/>
  <c r="AJ38" i="190"/>
  <c r="AI38" i="190"/>
  <c r="AH38" i="190"/>
  <c r="AG38" i="190"/>
  <c r="AF38" i="190"/>
  <c r="AE38" i="190"/>
  <c r="AD38" i="190"/>
  <c r="AC38" i="190"/>
  <c r="AB38" i="190"/>
  <c r="Z38" i="190"/>
  <c r="Y38" i="190"/>
  <c r="X38" i="190"/>
  <c r="W38" i="190"/>
  <c r="V38" i="190"/>
  <c r="U38" i="190"/>
  <c r="T38" i="190"/>
  <c r="S38" i="190"/>
  <c r="Q38" i="190"/>
  <c r="P38" i="190"/>
  <c r="O38" i="190"/>
  <c r="N38" i="190"/>
  <c r="M38" i="190"/>
  <c r="L38" i="190"/>
  <c r="K38" i="190"/>
  <c r="J38" i="190"/>
  <c r="I38" i="190"/>
  <c r="H38" i="190"/>
  <c r="G38" i="190"/>
  <c r="BF37" i="190"/>
  <c r="BE37" i="190"/>
  <c r="BD37" i="190"/>
  <c r="BC37" i="190"/>
  <c r="BB37" i="190"/>
  <c r="BA37" i="190"/>
  <c r="AZ37" i="190"/>
  <c r="AY37" i="190"/>
  <c r="AX37" i="190"/>
  <c r="AW37" i="190"/>
  <c r="AV37" i="190"/>
  <c r="AU37" i="190"/>
  <c r="AT37" i="190"/>
  <c r="AS37" i="190"/>
  <c r="AR37" i="190"/>
  <c r="AQ37" i="190"/>
  <c r="AP37" i="190"/>
  <c r="AO37" i="190"/>
  <c r="AN37" i="190"/>
  <c r="AM37" i="190"/>
  <c r="AL37" i="190"/>
  <c r="AK37" i="190"/>
  <c r="AI37" i="190"/>
  <c r="AH37" i="190"/>
  <c r="AG37" i="190"/>
  <c r="AF37" i="190"/>
  <c r="AE37" i="190"/>
  <c r="AD37" i="190"/>
  <c r="AC37" i="190"/>
  <c r="AB37" i="190"/>
  <c r="Z37" i="190"/>
  <c r="Y37" i="190"/>
  <c r="X37" i="190"/>
  <c r="W37" i="190"/>
  <c r="V37" i="190"/>
  <c r="U37" i="190"/>
  <c r="T37" i="190"/>
  <c r="S37" i="190"/>
  <c r="Q37" i="190"/>
  <c r="P37" i="190"/>
  <c r="O37" i="190"/>
  <c r="N37" i="190"/>
  <c r="M37" i="190"/>
  <c r="L37" i="190"/>
  <c r="K37" i="190"/>
  <c r="J37" i="190"/>
  <c r="I37" i="190"/>
  <c r="H37" i="190"/>
  <c r="G37" i="190"/>
  <c r="BF36" i="190"/>
  <c r="BE36" i="190"/>
  <c r="BD36" i="190"/>
  <c r="BC36" i="190"/>
  <c r="BB36" i="190"/>
  <c r="BA36" i="190"/>
  <c r="AZ36" i="190"/>
  <c r="AY36" i="190"/>
  <c r="AX36" i="190"/>
  <c r="AW36" i="190"/>
  <c r="AV36" i="190"/>
  <c r="AU36" i="190"/>
  <c r="AT36" i="190"/>
  <c r="AS36" i="190"/>
  <c r="AR36" i="190"/>
  <c r="AQ36" i="190"/>
  <c r="AP36" i="190"/>
  <c r="AO36" i="190"/>
  <c r="AN36" i="190"/>
  <c r="AM36" i="190"/>
  <c r="AL36" i="190"/>
  <c r="AK36" i="190"/>
  <c r="AJ36" i="190"/>
  <c r="AH36" i="190"/>
  <c r="AG36" i="190"/>
  <c r="AF36" i="190"/>
  <c r="AE36" i="190"/>
  <c r="AD36" i="190"/>
  <c r="AC36" i="190"/>
  <c r="AB36" i="190"/>
  <c r="Z36" i="190"/>
  <c r="Y36" i="190"/>
  <c r="X36" i="190"/>
  <c r="W36" i="190"/>
  <c r="V36" i="190"/>
  <c r="U36" i="190"/>
  <c r="T36" i="190"/>
  <c r="S36" i="190"/>
  <c r="Q36" i="190"/>
  <c r="P36" i="190"/>
  <c r="O36" i="190"/>
  <c r="N36" i="190"/>
  <c r="M36" i="190"/>
  <c r="L36" i="190"/>
  <c r="K36" i="190"/>
  <c r="J36" i="190"/>
  <c r="I36" i="190"/>
  <c r="H36" i="190"/>
  <c r="G36" i="190"/>
  <c r="BF35" i="190"/>
  <c r="BE35" i="190"/>
  <c r="BD35" i="190"/>
  <c r="BC35" i="190"/>
  <c r="BB35" i="190"/>
  <c r="BA35" i="190"/>
  <c r="AZ35" i="190"/>
  <c r="AY35" i="190"/>
  <c r="AX35" i="190"/>
  <c r="AW35" i="190"/>
  <c r="AV35" i="190"/>
  <c r="AU35" i="190"/>
  <c r="AT35" i="190"/>
  <c r="AS35" i="190"/>
  <c r="AR35" i="190"/>
  <c r="AQ35" i="190"/>
  <c r="AP35" i="190"/>
  <c r="AO35" i="190"/>
  <c r="AN35" i="190"/>
  <c r="AM35" i="190"/>
  <c r="AL35" i="190"/>
  <c r="AK35" i="190"/>
  <c r="AJ35" i="190"/>
  <c r="AI35" i="190"/>
  <c r="AG35" i="190"/>
  <c r="AF35" i="190"/>
  <c r="AE35" i="190"/>
  <c r="AD35" i="190"/>
  <c r="AC35" i="190"/>
  <c r="AB35" i="190"/>
  <c r="Z35" i="190"/>
  <c r="Y35" i="190"/>
  <c r="X35" i="190"/>
  <c r="W35" i="190"/>
  <c r="V35" i="190"/>
  <c r="U35" i="190"/>
  <c r="T35" i="190"/>
  <c r="S35" i="190"/>
  <c r="Q35" i="190"/>
  <c r="P35" i="190"/>
  <c r="O35" i="190"/>
  <c r="N35" i="190"/>
  <c r="M35" i="190"/>
  <c r="L35" i="190"/>
  <c r="K35" i="190"/>
  <c r="J35" i="190"/>
  <c r="I35" i="190"/>
  <c r="H35" i="190"/>
  <c r="G35" i="190"/>
  <c r="BF34" i="190"/>
  <c r="BE34" i="190"/>
  <c r="BD34" i="190"/>
  <c r="BC34" i="190"/>
  <c r="BB34" i="190"/>
  <c r="BA34" i="190"/>
  <c r="AZ34" i="190"/>
  <c r="AY34" i="190"/>
  <c r="AX34" i="190"/>
  <c r="AW34" i="190"/>
  <c r="AV34" i="190"/>
  <c r="AU34" i="190"/>
  <c r="AT34" i="190"/>
  <c r="AS34" i="190"/>
  <c r="AR34" i="190"/>
  <c r="AQ34" i="190"/>
  <c r="AP34" i="190"/>
  <c r="AO34" i="190"/>
  <c r="AN34" i="190"/>
  <c r="AM34" i="190"/>
  <c r="AL34" i="190"/>
  <c r="AK34" i="190"/>
  <c r="AJ34" i="190"/>
  <c r="AI34" i="190"/>
  <c r="AH34" i="190"/>
  <c r="AF34" i="190"/>
  <c r="AE34" i="190"/>
  <c r="AD34" i="190"/>
  <c r="AC34" i="190"/>
  <c r="AB34" i="190"/>
  <c r="Z34" i="190"/>
  <c r="Y34" i="190"/>
  <c r="X34" i="190"/>
  <c r="W34" i="190"/>
  <c r="V34" i="190"/>
  <c r="U34" i="190"/>
  <c r="T34" i="190"/>
  <c r="S34" i="190"/>
  <c r="Q34" i="190"/>
  <c r="P34" i="190"/>
  <c r="O34" i="190"/>
  <c r="N34" i="190"/>
  <c r="M34" i="190"/>
  <c r="L34" i="190"/>
  <c r="K34" i="190"/>
  <c r="J34" i="190"/>
  <c r="I34" i="190"/>
  <c r="H34" i="190"/>
  <c r="G34" i="190"/>
  <c r="BF33" i="190"/>
  <c r="BE33" i="190"/>
  <c r="BD33" i="190"/>
  <c r="BC33" i="190"/>
  <c r="BB33" i="190"/>
  <c r="BA33" i="190"/>
  <c r="AZ33" i="190"/>
  <c r="AY33" i="190"/>
  <c r="AX33" i="190"/>
  <c r="AW33" i="190"/>
  <c r="AV33" i="190"/>
  <c r="AU33" i="190"/>
  <c r="AT33" i="190"/>
  <c r="AS33" i="190"/>
  <c r="AR33" i="190"/>
  <c r="AQ33" i="190"/>
  <c r="AP33" i="190"/>
  <c r="AO33" i="190"/>
  <c r="AN33" i="190"/>
  <c r="AM33" i="190"/>
  <c r="AL33" i="190"/>
  <c r="AK33" i="190"/>
  <c r="AJ33" i="190"/>
  <c r="AI33" i="190"/>
  <c r="AH33" i="190"/>
  <c r="AG33" i="190"/>
  <c r="AE33" i="190"/>
  <c r="AD33" i="190"/>
  <c r="AC33" i="190"/>
  <c r="AB33" i="190"/>
  <c r="Z33" i="190"/>
  <c r="Y33" i="190"/>
  <c r="X33" i="190"/>
  <c r="W33" i="190"/>
  <c r="V33" i="190"/>
  <c r="U33" i="190"/>
  <c r="T33" i="190"/>
  <c r="S33" i="190"/>
  <c r="Q33" i="190"/>
  <c r="P33" i="190"/>
  <c r="O33" i="190"/>
  <c r="N33" i="190"/>
  <c r="M33" i="190"/>
  <c r="L33" i="190"/>
  <c r="K33" i="190"/>
  <c r="J33" i="190"/>
  <c r="I33" i="190"/>
  <c r="H33" i="190"/>
  <c r="G33" i="190"/>
  <c r="BF32" i="190"/>
  <c r="BE32" i="190"/>
  <c r="BD32" i="190"/>
  <c r="BC32" i="190"/>
  <c r="BB32" i="190"/>
  <c r="BA32" i="190"/>
  <c r="AZ32" i="190"/>
  <c r="AY32" i="190"/>
  <c r="AX32" i="190"/>
  <c r="AW32" i="190"/>
  <c r="AV32" i="190"/>
  <c r="AU32" i="190"/>
  <c r="AT32" i="190"/>
  <c r="AS32" i="190"/>
  <c r="AR32" i="190"/>
  <c r="AQ32" i="190"/>
  <c r="AP32" i="190"/>
  <c r="AO32" i="190"/>
  <c r="AN32" i="190"/>
  <c r="AM32" i="190"/>
  <c r="AL32" i="190"/>
  <c r="AK32" i="190"/>
  <c r="AJ32" i="190"/>
  <c r="AI32" i="190"/>
  <c r="AH32" i="190"/>
  <c r="AG32" i="190"/>
  <c r="AF32" i="190"/>
  <c r="AD32" i="190"/>
  <c r="AC32" i="190"/>
  <c r="AB32" i="190"/>
  <c r="Z32" i="190"/>
  <c r="Y32" i="190"/>
  <c r="X32" i="190"/>
  <c r="W32" i="190"/>
  <c r="V32" i="190"/>
  <c r="U32" i="190"/>
  <c r="T32" i="190"/>
  <c r="S32" i="190"/>
  <c r="Q32" i="190"/>
  <c r="P32" i="190"/>
  <c r="O32" i="190"/>
  <c r="N32" i="190"/>
  <c r="M32" i="190"/>
  <c r="L32" i="190"/>
  <c r="K32" i="190"/>
  <c r="J32" i="190"/>
  <c r="I32" i="190"/>
  <c r="H32" i="190"/>
  <c r="G32" i="190"/>
  <c r="BF31" i="190"/>
  <c r="BE31" i="190"/>
  <c r="BD31" i="190"/>
  <c r="BC31" i="190"/>
  <c r="BB31" i="190"/>
  <c r="BA31" i="190"/>
  <c r="AZ31" i="190"/>
  <c r="AY31" i="190"/>
  <c r="AX31" i="190"/>
  <c r="AW31" i="190"/>
  <c r="AV31" i="190"/>
  <c r="AU31" i="190"/>
  <c r="AT31" i="190"/>
  <c r="AS31" i="190"/>
  <c r="AR31" i="190"/>
  <c r="AQ31" i="190"/>
  <c r="AP31" i="190"/>
  <c r="AO31" i="190"/>
  <c r="AN31" i="190"/>
  <c r="AM31" i="190"/>
  <c r="AL31" i="190"/>
  <c r="AK31" i="190"/>
  <c r="AJ31" i="190"/>
  <c r="AI31" i="190"/>
  <c r="AH31" i="190"/>
  <c r="AG31" i="190"/>
  <c r="AF31" i="190"/>
  <c r="AE31" i="190"/>
  <c r="AC31" i="190"/>
  <c r="AB31" i="190"/>
  <c r="Z31" i="190"/>
  <c r="Y31" i="190"/>
  <c r="X31" i="190"/>
  <c r="W31" i="190"/>
  <c r="V31" i="190"/>
  <c r="U31" i="190"/>
  <c r="T31" i="190"/>
  <c r="S31" i="190"/>
  <c r="Q31" i="190"/>
  <c r="P31" i="190"/>
  <c r="O31" i="190"/>
  <c r="N31" i="190"/>
  <c r="M31" i="190"/>
  <c r="L31" i="190"/>
  <c r="K31" i="190"/>
  <c r="J31" i="190"/>
  <c r="I31" i="190"/>
  <c r="H31" i="190"/>
  <c r="G31" i="190"/>
  <c r="BF30" i="190"/>
  <c r="BE30" i="190"/>
  <c r="BD30" i="190"/>
  <c r="BC30" i="190"/>
  <c r="BB30" i="190"/>
  <c r="BA30" i="190"/>
  <c r="AZ30" i="190"/>
  <c r="AY30" i="190"/>
  <c r="AX30" i="190"/>
  <c r="AW30" i="190"/>
  <c r="AV30" i="190"/>
  <c r="AU30" i="190"/>
  <c r="AT30" i="190"/>
  <c r="AS30" i="190"/>
  <c r="AR30" i="190"/>
  <c r="AQ30" i="190"/>
  <c r="AP30" i="190"/>
  <c r="AO30" i="190"/>
  <c r="AN30" i="190"/>
  <c r="AM30" i="190"/>
  <c r="AL30" i="190"/>
  <c r="AK30" i="190"/>
  <c r="AJ30" i="190"/>
  <c r="AI30" i="190"/>
  <c r="AH30" i="190"/>
  <c r="AG30" i="190"/>
  <c r="AF30" i="190"/>
  <c r="AE30" i="190"/>
  <c r="AD30" i="190"/>
  <c r="AB30" i="190"/>
  <c r="Z30" i="190"/>
  <c r="Y30" i="190"/>
  <c r="X30" i="190"/>
  <c r="W30" i="190"/>
  <c r="V30" i="190"/>
  <c r="U30" i="190"/>
  <c r="T30" i="190"/>
  <c r="S30" i="190"/>
  <c r="Q30" i="190"/>
  <c r="P30" i="190"/>
  <c r="O30" i="190"/>
  <c r="N30" i="190"/>
  <c r="M30" i="190"/>
  <c r="L30" i="190"/>
  <c r="K30" i="190"/>
  <c r="J30" i="190"/>
  <c r="I30" i="190"/>
  <c r="H30" i="190"/>
  <c r="G30" i="190"/>
  <c r="BF29" i="190"/>
  <c r="BE29" i="190"/>
  <c r="BD29" i="190"/>
  <c r="BC29" i="190"/>
  <c r="BB29" i="190"/>
  <c r="BA29" i="190"/>
  <c r="AZ29" i="190"/>
  <c r="AY29" i="190"/>
  <c r="AX29" i="190"/>
  <c r="AW29" i="190"/>
  <c r="AV29" i="190"/>
  <c r="AU29" i="190"/>
  <c r="AT29" i="190"/>
  <c r="AS29" i="190"/>
  <c r="AR29" i="190"/>
  <c r="AQ29" i="190"/>
  <c r="AP29" i="190"/>
  <c r="AO29" i="190"/>
  <c r="AN29" i="190"/>
  <c r="AM29" i="190"/>
  <c r="AL29" i="190"/>
  <c r="AK29" i="190"/>
  <c r="AJ29" i="190"/>
  <c r="AI29" i="190"/>
  <c r="AH29" i="190"/>
  <c r="AG29" i="190"/>
  <c r="AF29" i="190"/>
  <c r="AE29" i="190"/>
  <c r="AD29" i="190"/>
  <c r="AC29" i="190"/>
  <c r="Z29" i="190"/>
  <c r="Y29" i="190"/>
  <c r="X29" i="190"/>
  <c r="W29" i="190"/>
  <c r="V29" i="190"/>
  <c r="U29" i="190"/>
  <c r="T29" i="190"/>
  <c r="S29" i="190"/>
  <c r="Q29" i="190"/>
  <c r="P29" i="190"/>
  <c r="O29" i="190"/>
  <c r="N29" i="190"/>
  <c r="M29" i="190"/>
  <c r="L29" i="190"/>
  <c r="K29" i="190"/>
  <c r="J29" i="190"/>
  <c r="I29" i="190"/>
  <c r="H29" i="190"/>
  <c r="G29" i="190"/>
  <c r="BF27" i="190"/>
  <c r="BE27" i="190"/>
  <c r="BD27" i="190"/>
  <c r="BC27" i="190"/>
  <c r="BB27" i="190"/>
  <c r="BA27" i="190"/>
  <c r="AZ27" i="190"/>
  <c r="AY27" i="190"/>
  <c r="AX27" i="190"/>
  <c r="AW27" i="190"/>
  <c r="AV27" i="190"/>
  <c r="AU27" i="190"/>
  <c r="AT27" i="190"/>
  <c r="AS27" i="190"/>
  <c r="AR27" i="190"/>
  <c r="AQ27" i="190"/>
  <c r="AP27" i="190"/>
  <c r="AO27" i="190"/>
  <c r="AN27" i="190"/>
  <c r="AM27" i="190"/>
  <c r="AL27" i="190"/>
  <c r="AK27" i="190"/>
  <c r="AJ27" i="190"/>
  <c r="AI27" i="190"/>
  <c r="AH27" i="190"/>
  <c r="AG27" i="190"/>
  <c r="AF27" i="190"/>
  <c r="AE27" i="190"/>
  <c r="AD27" i="190"/>
  <c r="AC27" i="190"/>
  <c r="AB27" i="190"/>
  <c r="Y27" i="190"/>
  <c r="X27" i="190"/>
  <c r="W27" i="190"/>
  <c r="V27" i="190"/>
  <c r="U27" i="190"/>
  <c r="T27" i="190"/>
  <c r="S27" i="190"/>
  <c r="Q27" i="190"/>
  <c r="P27" i="190"/>
  <c r="O27" i="190"/>
  <c r="N27" i="190"/>
  <c r="M27" i="190"/>
  <c r="L27" i="190"/>
  <c r="K27" i="190"/>
  <c r="J27" i="190"/>
  <c r="I27" i="190"/>
  <c r="H27" i="190"/>
  <c r="G27" i="190"/>
  <c r="BF26" i="190"/>
  <c r="BE26" i="190"/>
  <c r="BD26" i="190"/>
  <c r="BC26" i="190"/>
  <c r="BB26" i="190"/>
  <c r="BA26" i="190"/>
  <c r="AZ26" i="190"/>
  <c r="AY26" i="190"/>
  <c r="AX26" i="190"/>
  <c r="AW26" i="190"/>
  <c r="AV26" i="190"/>
  <c r="AU26" i="190"/>
  <c r="AT26" i="190"/>
  <c r="AS26" i="190"/>
  <c r="AR26" i="190"/>
  <c r="AQ26" i="190"/>
  <c r="AP26" i="190"/>
  <c r="AO26" i="190"/>
  <c r="AN26" i="190"/>
  <c r="AM26" i="190"/>
  <c r="AL26" i="190"/>
  <c r="AK26" i="190"/>
  <c r="AJ26" i="190"/>
  <c r="AI26" i="190"/>
  <c r="AH26" i="190"/>
  <c r="AG26" i="190"/>
  <c r="AF26" i="190"/>
  <c r="AE26" i="190"/>
  <c r="AD26" i="190"/>
  <c r="AC26" i="190"/>
  <c r="AB26" i="190"/>
  <c r="Z26" i="190"/>
  <c r="X26" i="190"/>
  <c r="W26" i="190"/>
  <c r="V26" i="190"/>
  <c r="U26" i="190"/>
  <c r="T26" i="190"/>
  <c r="S26" i="190"/>
  <c r="Q26" i="190"/>
  <c r="P26" i="190"/>
  <c r="O26" i="190"/>
  <c r="N26" i="190"/>
  <c r="M26" i="190"/>
  <c r="L26" i="190"/>
  <c r="K26" i="190"/>
  <c r="J26" i="190"/>
  <c r="I26" i="190"/>
  <c r="H26" i="190"/>
  <c r="G26" i="190"/>
  <c r="BF25" i="190"/>
  <c r="BE25" i="190"/>
  <c r="BD25" i="190"/>
  <c r="BC25" i="190"/>
  <c r="BB25" i="190"/>
  <c r="BA25" i="190"/>
  <c r="AZ25" i="190"/>
  <c r="AY25" i="190"/>
  <c r="AX25" i="190"/>
  <c r="AW25" i="190"/>
  <c r="AV25" i="190"/>
  <c r="AU25" i="190"/>
  <c r="AT25" i="190"/>
  <c r="AS25" i="190"/>
  <c r="AR25" i="190"/>
  <c r="AQ25" i="190"/>
  <c r="AP25" i="190"/>
  <c r="AO25" i="190"/>
  <c r="AN25" i="190"/>
  <c r="AM25" i="190"/>
  <c r="AL25" i="190"/>
  <c r="AK25" i="190"/>
  <c r="AJ25" i="190"/>
  <c r="AI25" i="190"/>
  <c r="AH25" i="190"/>
  <c r="AG25" i="190"/>
  <c r="AF25" i="190"/>
  <c r="AE25" i="190"/>
  <c r="AD25" i="190"/>
  <c r="AC25" i="190"/>
  <c r="AB25" i="190"/>
  <c r="Z25" i="190"/>
  <c r="Y25" i="190"/>
  <c r="W25" i="190"/>
  <c r="V25" i="190"/>
  <c r="U25" i="190"/>
  <c r="T25" i="190"/>
  <c r="S25" i="190"/>
  <c r="Q25" i="190"/>
  <c r="P25" i="190"/>
  <c r="O25" i="190"/>
  <c r="N25" i="190"/>
  <c r="M25" i="190"/>
  <c r="L25" i="190"/>
  <c r="K25" i="190"/>
  <c r="J25" i="190"/>
  <c r="I25" i="190"/>
  <c r="H25" i="190"/>
  <c r="G25" i="190"/>
  <c r="BF24" i="190"/>
  <c r="BE24" i="190"/>
  <c r="BD24" i="190"/>
  <c r="BC24" i="190"/>
  <c r="BB24" i="190"/>
  <c r="BA24" i="190"/>
  <c r="AZ24" i="190"/>
  <c r="AY24" i="190"/>
  <c r="AX24" i="190"/>
  <c r="AW24" i="190"/>
  <c r="AV24" i="190"/>
  <c r="AU24" i="190"/>
  <c r="AT24" i="190"/>
  <c r="AS24" i="190"/>
  <c r="AR24" i="190"/>
  <c r="AQ24" i="190"/>
  <c r="AP24" i="190"/>
  <c r="AO24" i="190"/>
  <c r="AN24" i="190"/>
  <c r="AM24" i="190"/>
  <c r="AL24" i="190"/>
  <c r="AK24" i="190"/>
  <c r="AJ24" i="190"/>
  <c r="AI24" i="190"/>
  <c r="AH24" i="190"/>
  <c r="AG24" i="190"/>
  <c r="AF24" i="190"/>
  <c r="AE24" i="190"/>
  <c r="AD24" i="190"/>
  <c r="AC24" i="190"/>
  <c r="AB24" i="190"/>
  <c r="Z24" i="190"/>
  <c r="Y24" i="190"/>
  <c r="X24" i="190"/>
  <c r="V24" i="190"/>
  <c r="U24" i="190"/>
  <c r="T24" i="190"/>
  <c r="S24" i="190"/>
  <c r="Q24" i="190"/>
  <c r="P24" i="190"/>
  <c r="O24" i="190"/>
  <c r="N24" i="190"/>
  <c r="M24" i="190"/>
  <c r="L24" i="190"/>
  <c r="K24" i="190"/>
  <c r="J24" i="190"/>
  <c r="I24" i="190"/>
  <c r="H24" i="190"/>
  <c r="G24" i="190"/>
  <c r="BF23" i="190"/>
  <c r="BE23" i="190"/>
  <c r="BD23" i="190"/>
  <c r="BC23" i="190"/>
  <c r="BB23" i="190"/>
  <c r="BA23" i="190"/>
  <c r="AZ23" i="190"/>
  <c r="AY23" i="190"/>
  <c r="AX23" i="190"/>
  <c r="AW23" i="190"/>
  <c r="AV23" i="190"/>
  <c r="AU23" i="190"/>
  <c r="AT23" i="190"/>
  <c r="AS23" i="190"/>
  <c r="AR23" i="190"/>
  <c r="AQ23" i="190"/>
  <c r="AP23" i="190"/>
  <c r="AO23" i="190"/>
  <c r="AN23" i="190"/>
  <c r="AM23" i="190"/>
  <c r="AL23" i="190"/>
  <c r="AK23" i="190"/>
  <c r="AJ23" i="190"/>
  <c r="AI23" i="190"/>
  <c r="AH23" i="190"/>
  <c r="AG23" i="190"/>
  <c r="AF23" i="190"/>
  <c r="AE23" i="190"/>
  <c r="AD23" i="190"/>
  <c r="AC23" i="190"/>
  <c r="AB23" i="190"/>
  <c r="Z23" i="190"/>
  <c r="Y23" i="190"/>
  <c r="X23" i="190"/>
  <c r="W23" i="190"/>
  <c r="U23" i="190"/>
  <c r="T23" i="190"/>
  <c r="S23" i="190"/>
  <c r="Q23" i="190"/>
  <c r="P23" i="190"/>
  <c r="O23" i="190"/>
  <c r="N23" i="190"/>
  <c r="M23" i="190"/>
  <c r="L23" i="190"/>
  <c r="K23" i="190"/>
  <c r="J23" i="190"/>
  <c r="I23" i="190"/>
  <c r="H23" i="190"/>
  <c r="G23" i="190"/>
  <c r="BF22" i="190"/>
  <c r="BE22" i="190"/>
  <c r="BD22" i="190"/>
  <c r="BC22" i="190"/>
  <c r="BB22" i="190"/>
  <c r="BA22" i="190"/>
  <c r="AZ22" i="190"/>
  <c r="AY22" i="190"/>
  <c r="AX22" i="190"/>
  <c r="AW22" i="190"/>
  <c r="AV22" i="190"/>
  <c r="AU22" i="190"/>
  <c r="AT22" i="190"/>
  <c r="AS22" i="190"/>
  <c r="AR22" i="190"/>
  <c r="AQ22" i="190"/>
  <c r="AP22" i="190"/>
  <c r="AO22" i="190"/>
  <c r="AN22" i="190"/>
  <c r="AM22" i="190"/>
  <c r="AL22" i="190"/>
  <c r="AK22" i="190"/>
  <c r="AJ22" i="190"/>
  <c r="AI22" i="190"/>
  <c r="AH22" i="190"/>
  <c r="AG22" i="190"/>
  <c r="AF22" i="190"/>
  <c r="AE22" i="190"/>
  <c r="AD22" i="190"/>
  <c r="AC22" i="190"/>
  <c r="AB22" i="190"/>
  <c r="Z22" i="190"/>
  <c r="Y22" i="190"/>
  <c r="X22" i="190"/>
  <c r="W22" i="190"/>
  <c r="V22" i="190"/>
  <c r="T22" i="190"/>
  <c r="S22" i="190"/>
  <c r="Q22" i="190"/>
  <c r="P22" i="190"/>
  <c r="O22" i="190"/>
  <c r="N22" i="190"/>
  <c r="M22" i="190"/>
  <c r="L22" i="190"/>
  <c r="K22" i="190"/>
  <c r="J22" i="190"/>
  <c r="I22" i="190"/>
  <c r="H22" i="190"/>
  <c r="G22" i="190"/>
  <c r="BF21" i="190"/>
  <c r="BE21" i="190"/>
  <c r="BD21" i="190"/>
  <c r="BC21" i="190"/>
  <c r="BB21" i="190"/>
  <c r="BA21" i="190"/>
  <c r="AZ21" i="190"/>
  <c r="AY21" i="190"/>
  <c r="AX21" i="190"/>
  <c r="AW21" i="190"/>
  <c r="AV21" i="190"/>
  <c r="AU21" i="190"/>
  <c r="AT21" i="190"/>
  <c r="AS21" i="190"/>
  <c r="AR21" i="190"/>
  <c r="AQ21" i="190"/>
  <c r="AP21" i="190"/>
  <c r="AO21" i="190"/>
  <c r="AN21" i="190"/>
  <c r="AM21" i="190"/>
  <c r="AL21" i="190"/>
  <c r="AK21" i="190"/>
  <c r="AJ21" i="190"/>
  <c r="AI21" i="190"/>
  <c r="AH21" i="190"/>
  <c r="AG21" i="190"/>
  <c r="AF21" i="190"/>
  <c r="AE21" i="190"/>
  <c r="AD21" i="190"/>
  <c r="AC21" i="190"/>
  <c r="AB21" i="190"/>
  <c r="Z21" i="190"/>
  <c r="Y21" i="190"/>
  <c r="X21" i="190"/>
  <c r="W21" i="190"/>
  <c r="V21" i="190"/>
  <c r="U21" i="190"/>
  <c r="S21" i="190"/>
  <c r="Q21" i="190"/>
  <c r="P21" i="190"/>
  <c r="O21" i="190"/>
  <c r="N21" i="190"/>
  <c r="M21" i="190"/>
  <c r="L21" i="190"/>
  <c r="K21" i="190"/>
  <c r="J21" i="190"/>
  <c r="I21" i="190"/>
  <c r="H21" i="190"/>
  <c r="G21" i="190"/>
  <c r="BF20" i="190"/>
  <c r="BE20" i="190"/>
  <c r="BD20" i="190"/>
  <c r="BC20" i="190"/>
  <c r="BB20" i="190"/>
  <c r="BA20" i="190"/>
  <c r="AZ20" i="190"/>
  <c r="AY20" i="190"/>
  <c r="AX20" i="190"/>
  <c r="AW20" i="190"/>
  <c r="AV20" i="190"/>
  <c r="AU20" i="190"/>
  <c r="AT20" i="190"/>
  <c r="AS20" i="190"/>
  <c r="AR20" i="190"/>
  <c r="AQ20" i="190"/>
  <c r="AP20" i="190"/>
  <c r="AO20" i="190"/>
  <c r="AN20" i="190"/>
  <c r="AM20" i="190"/>
  <c r="AL20" i="190"/>
  <c r="AK20" i="190"/>
  <c r="AJ20" i="190"/>
  <c r="AI20" i="190"/>
  <c r="AH20" i="190"/>
  <c r="AG20" i="190"/>
  <c r="AF20" i="190"/>
  <c r="AE20" i="190"/>
  <c r="AD20" i="190"/>
  <c r="AC20" i="190"/>
  <c r="AB20" i="190"/>
  <c r="Z20" i="190"/>
  <c r="Y20" i="190"/>
  <c r="X20" i="190"/>
  <c r="W20" i="190"/>
  <c r="V20" i="190"/>
  <c r="U20" i="190"/>
  <c r="T20" i="190"/>
  <c r="Q20" i="190"/>
  <c r="P20" i="190"/>
  <c r="O20" i="190"/>
  <c r="N20" i="190"/>
  <c r="M20" i="190"/>
  <c r="L20" i="190"/>
  <c r="K20" i="190"/>
  <c r="J20" i="190"/>
  <c r="I20" i="190"/>
  <c r="H20" i="190"/>
  <c r="G20" i="190"/>
  <c r="BF18" i="190"/>
  <c r="BE18" i="190"/>
  <c r="BD18" i="190"/>
  <c r="BC18" i="190"/>
  <c r="BB18" i="190"/>
  <c r="BA18" i="190"/>
  <c r="AZ18" i="190"/>
  <c r="AY18" i="190"/>
  <c r="AX18" i="190"/>
  <c r="AW18" i="190"/>
  <c r="AV18" i="190"/>
  <c r="AU18" i="190"/>
  <c r="AT18" i="190"/>
  <c r="AS18" i="190"/>
  <c r="AR18" i="190"/>
  <c r="AQ18" i="190"/>
  <c r="AP18" i="190"/>
  <c r="AO18" i="190"/>
  <c r="AN18" i="190"/>
  <c r="AM18" i="190"/>
  <c r="AL18" i="190"/>
  <c r="AK18" i="190"/>
  <c r="AJ18" i="190"/>
  <c r="AI18" i="190"/>
  <c r="AH18" i="190"/>
  <c r="AG18" i="190"/>
  <c r="AF18" i="190"/>
  <c r="AE18" i="190"/>
  <c r="AD18" i="190"/>
  <c r="AC18" i="190"/>
  <c r="AB18" i="190"/>
  <c r="Z18" i="190"/>
  <c r="Y18" i="190"/>
  <c r="X18" i="190"/>
  <c r="W18" i="190"/>
  <c r="V18" i="190"/>
  <c r="U18" i="190"/>
  <c r="T18" i="190"/>
  <c r="S18" i="190"/>
  <c r="P18" i="190"/>
  <c r="O18" i="190"/>
  <c r="N18" i="190"/>
  <c r="M18" i="190"/>
  <c r="L18" i="190"/>
  <c r="K18" i="190"/>
  <c r="J18" i="190"/>
  <c r="I18" i="190"/>
  <c r="H18" i="190"/>
  <c r="G18" i="190"/>
  <c r="BF17" i="190"/>
  <c r="BE17" i="190"/>
  <c r="BD17" i="190"/>
  <c r="BC17" i="190"/>
  <c r="BB17" i="190"/>
  <c r="BA17" i="190"/>
  <c r="AZ17" i="190"/>
  <c r="AY17" i="190"/>
  <c r="AX17" i="190"/>
  <c r="AW17" i="190"/>
  <c r="AV17" i="190"/>
  <c r="AU17" i="190"/>
  <c r="AT17" i="190"/>
  <c r="AS17" i="190"/>
  <c r="AR17" i="190"/>
  <c r="AQ17" i="190"/>
  <c r="AP17" i="190"/>
  <c r="AO17" i="190"/>
  <c r="AN17" i="190"/>
  <c r="AM17" i="190"/>
  <c r="AL17" i="190"/>
  <c r="AK17" i="190"/>
  <c r="AJ17" i="190"/>
  <c r="AI17" i="190"/>
  <c r="AH17" i="190"/>
  <c r="AG17" i="190"/>
  <c r="AF17" i="190"/>
  <c r="AE17" i="190"/>
  <c r="AD17" i="190"/>
  <c r="AC17" i="190"/>
  <c r="AB17" i="190"/>
  <c r="Z17" i="190"/>
  <c r="Y17" i="190"/>
  <c r="X17" i="190"/>
  <c r="W17" i="190"/>
  <c r="V17" i="190"/>
  <c r="U17" i="190"/>
  <c r="T17" i="190"/>
  <c r="S17" i="190"/>
  <c r="Q17" i="190"/>
  <c r="O17" i="190"/>
  <c r="N17" i="190"/>
  <c r="M17" i="190"/>
  <c r="L17" i="190"/>
  <c r="K17" i="190"/>
  <c r="J17" i="190"/>
  <c r="I17" i="190"/>
  <c r="H17" i="190"/>
  <c r="G17" i="190"/>
  <c r="BF16" i="190"/>
  <c r="BE16" i="190"/>
  <c r="BD16" i="190"/>
  <c r="BC16" i="190"/>
  <c r="BB16" i="190"/>
  <c r="BA16" i="190"/>
  <c r="AZ16" i="190"/>
  <c r="AY16" i="190"/>
  <c r="AX16" i="190"/>
  <c r="AW16" i="190"/>
  <c r="AV16" i="190"/>
  <c r="AU16" i="190"/>
  <c r="AT16" i="190"/>
  <c r="AS16" i="190"/>
  <c r="AR16" i="190"/>
  <c r="AQ16" i="190"/>
  <c r="AP16" i="190"/>
  <c r="AO16" i="190"/>
  <c r="AN16" i="190"/>
  <c r="AM16" i="190"/>
  <c r="AL16" i="190"/>
  <c r="AK16" i="190"/>
  <c r="AJ16" i="190"/>
  <c r="AI16" i="190"/>
  <c r="AH16" i="190"/>
  <c r="AG16" i="190"/>
  <c r="AF16" i="190"/>
  <c r="AE16" i="190"/>
  <c r="AD16" i="190"/>
  <c r="AC16" i="190"/>
  <c r="AB16" i="190"/>
  <c r="Z16" i="190"/>
  <c r="Y16" i="190"/>
  <c r="X16" i="190"/>
  <c r="W16" i="190"/>
  <c r="V16" i="190"/>
  <c r="U16" i="190"/>
  <c r="T16" i="190"/>
  <c r="S16" i="190"/>
  <c r="Q16" i="190"/>
  <c r="P16" i="190"/>
  <c r="N16" i="190"/>
  <c r="M16" i="190"/>
  <c r="L16" i="190"/>
  <c r="K16" i="190"/>
  <c r="J16" i="190"/>
  <c r="I16" i="190"/>
  <c r="H16" i="190"/>
  <c r="G16" i="190"/>
  <c r="BF15" i="190"/>
  <c r="BE15" i="190"/>
  <c r="BD15" i="190"/>
  <c r="BC15" i="190"/>
  <c r="BB15" i="190"/>
  <c r="BA15" i="190"/>
  <c r="AZ15" i="190"/>
  <c r="AY15" i="190"/>
  <c r="AX15" i="190"/>
  <c r="AW15" i="190"/>
  <c r="AV15" i="190"/>
  <c r="AU15" i="190"/>
  <c r="AT15" i="190"/>
  <c r="AS15" i="190"/>
  <c r="AR15" i="190"/>
  <c r="AQ15" i="190"/>
  <c r="AP15" i="190"/>
  <c r="AO15" i="190"/>
  <c r="AN15" i="190"/>
  <c r="AM15" i="190"/>
  <c r="AL15" i="190"/>
  <c r="AK15" i="190"/>
  <c r="AJ15" i="190"/>
  <c r="AI15" i="190"/>
  <c r="AH15" i="190"/>
  <c r="AG15" i="190"/>
  <c r="AF15" i="190"/>
  <c r="AE15" i="190"/>
  <c r="AD15" i="190"/>
  <c r="AC15" i="190"/>
  <c r="AB15" i="190"/>
  <c r="Z15" i="190"/>
  <c r="Y15" i="190"/>
  <c r="W15" i="190"/>
  <c r="V15" i="190"/>
  <c r="U15" i="190"/>
  <c r="T15" i="190"/>
  <c r="S15" i="190"/>
  <c r="Q15" i="190"/>
  <c r="P15" i="190"/>
  <c r="O15" i="190"/>
  <c r="M15" i="190"/>
  <c r="L15" i="190"/>
  <c r="K15" i="190"/>
  <c r="J15" i="190"/>
  <c r="I15" i="190"/>
  <c r="H15" i="190"/>
  <c r="G15" i="190"/>
  <c r="BF14" i="190"/>
  <c r="BE14" i="190"/>
  <c r="BD14" i="190"/>
  <c r="BC14" i="190"/>
  <c r="BB14" i="190"/>
  <c r="BA14" i="190"/>
  <c r="AZ14" i="190"/>
  <c r="AY14" i="190"/>
  <c r="AX14" i="190"/>
  <c r="AW14" i="190"/>
  <c r="AV14" i="190"/>
  <c r="AU14" i="190"/>
  <c r="AT14" i="190"/>
  <c r="AS14" i="190"/>
  <c r="AR14" i="190"/>
  <c r="AQ14" i="190"/>
  <c r="AP14" i="190"/>
  <c r="AO14" i="190"/>
  <c r="AN14" i="190"/>
  <c r="AM14" i="190"/>
  <c r="AL14" i="190"/>
  <c r="AK14" i="190"/>
  <c r="AJ14" i="190"/>
  <c r="AI14" i="190"/>
  <c r="AH14" i="190"/>
  <c r="AG14" i="190"/>
  <c r="AF14" i="190"/>
  <c r="AE14" i="190"/>
  <c r="AD14" i="190"/>
  <c r="AC14" i="190"/>
  <c r="AB14" i="190"/>
  <c r="Z14" i="190"/>
  <c r="Y14" i="190"/>
  <c r="X14" i="190"/>
  <c r="W14" i="190"/>
  <c r="V14" i="190"/>
  <c r="U14" i="190"/>
  <c r="T14" i="190"/>
  <c r="S14" i="190"/>
  <c r="Q14" i="190"/>
  <c r="P14" i="190"/>
  <c r="O14" i="190"/>
  <c r="N14" i="190"/>
  <c r="L14" i="190"/>
  <c r="K14" i="190"/>
  <c r="J14" i="190"/>
  <c r="I14" i="190"/>
  <c r="H14" i="190"/>
  <c r="G14" i="190"/>
  <c r="BF13" i="190"/>
  <c r="BE13" i="190"/>
  <c r="BD13" i="190"/>
  <c r="BC13" i="190"/>
  <c r="BB13" i="190"/>
  <c r="BA13" i="190"/>
  <c r="AZ13" i="190"/>
  <c r="AY13" i="190"/>
  <c r="AX13" i="190"/>
  <c r="AW13" i="190"/>
  <c r="AV13" i="190"/>
  <c r="AU13" i="190"/>
  <c r="AT13" i="190"/>
  <c r="AS13" i="190"/>
  <c r="AR13" i="190"/>
  <c r="AQ13" i="190"/>
  <c r="AP13" i="190"/>
  <c r="AO13" i="190"/>
  <c r="AN13" i="190"/>
  <c r="AM13" i="190"/>
  <c r="AL13" i="190"/>
  <c r="AK13" i="190"/>
  <c r="AJ13" i="190"/>
  <c r="AI13" i="190"/>
  <c r="AH13" i="190"/>
  <c r="AG13" i="190"/>
  <c r="AF13" i="190"/>
  <c r="AE13" i="190"/>
  <c r="AD13" i="190"/>
  <c r="AC13" i="190"/>
  <c r="AB13" i="190"/>
  <c r="Z13" i="190"/>
  <c r="Y13" i="190"/>
  <c r="X13" i="190"/>
  <c r="W13" i="190"/>
  <c r="V13" i="190"/>
  <c r="U13" i="190"/>
  <c r="T13" i="190"/>
  <c r="S13" i="190"/>
  <c r="Q13" i="190"/>
  <c r="P13" i="190"/>
  <c r="O13" i="190"/>
  <c r="N13" i="190"/>
  <c r="M13" i="190"/>
  <c r="K13" i="190"/>
  <c r="J13" i="190"/>
  <c r="I13" i="190"/>
  <c r="H13" i="190"/>
  <c r="G13" i="190"/>
  <c r="BF12" i="190"/>
  <c r="BE12" i="190"/>
  <c r="BD12" i="190"/>
  <c r="BC12" i="190"/>
  <c r="BB12" i="190"/>
  <c r="BA12" i="190"/>
  <c r="AZ12" i="190"/>
  <c r="AY12" i="190"/>
  <c r="AX12" i="190"/>
  <c r="AW12" i="190"/>
  <c r="AV12" i="190"/>
  <c r="AU12" i="190"/>
  <c r="AT12" i="190"/>
  <c r="AS12" i="190"/>
  <c r="AR12" i="190"/>
  <c r="AQ12" i="190"/>
  <c r="AP12" i="190"/>
  <c r="AO12" i="190"/>
  <c r="AN12" i="190"/>
  <c r="AM12" i="190"/>
  <c r="AL12" i="190"/>
  <c r="AK12" i="190"/>
  <c r="AJ12" i="190"/>
  <c r="AI12" i="190"/>
  <c r="AH12" i="190"/>
  <c r="AG12" i="190"/>
  <c r="AF12" i="190"/>
  <c r="AE12" i="190"/>
  <c r="AD12" i="190"/>
  <c r="AC12" i="190"/>
  <c r="AB12" i="190"/>
  <c r="Z12" i="190"/>
  <c r="Y12" i="190"/>
  <c r="W12" i="190"/>
  <c r="V12" i="190"/>
  <c r="U12" i="190"/>
  <c r="T12" i="190"/>
  <c r="S12" i="190"/>
  <c r="Q12" i="190"/>
  <c r="P12" i="190"/>
  <c r="O12" i="190"/>
  <c r="N12" i="190"/>
  <c r="M12" i="190"/>
  <c r="L12" i="190"/>
  <c r="J12" i="190"/>
  <c r="I12" i="190"/>
  <c r="H12" i="190"/>
  <c r="G12" i="190"/>
  <c r="BF11" i="190"/>
  <c r="BE11" i="190"/>
  <c r="BD11" i="190"/>
  <c r="BC11" i="190"/>
  <c r="BB11" i="190"/>
  <c r="BA11" i="190"/>
  <c r="AZ11" i="190"/>
  <c r="AY11" i="190"/>
  <c r="AX11" i="190"/>
  <c r="AW11" i="190"/>
  <c r="AV11" i="190"/>
  <c r="AU11" i="190"/>
  <c r="AT11" i="190"/>
  <c r="AS11" i="190"/>
  <c r="AR11" i="190"/>
  <c r="AQ11" i="190"/>
  <c r="AP11" i="190"/>
  <c r="AO11" i="190"/>
  <c r="AN11" i="190"/>
  <c r="AM11" i="190"/>
  <c r="AL11" i="190"/>
  <c r="AK11" i="190"/>
  <c r="AJ11" i="190"/>
  <c r="AH11" i="190"/>
  <c r="AG11" i="190"/>
  <c r="AF11" i="190"/>
  <c r="AE11" i="190"/>
  <c r="AD11" i="190"/>
  <c r="AC11" i="190"/>
  <c r="AB11" i="190"/>
  <c r="Z11" i="190"/>
  <c r="Y11" i="190"/>
  <c r="W11" i="190"/>
  <c r="V11" i="190"/>
  <c r="U11" i="190"/>
  <c r="T11" i="190"/>
  <c r="S11" i="190"/>
  <c r="Q11" i="190"/>
  <c r="P11" i="190"/>
  <c r="R23" i="217" s="1"/>
  <c r="O11" i="190"/>
  <c r="N11" i="190"/>
  <c r="M11" i="190"/>
  <c r="L11" i="190"/>
  <c r="K11" i="190"/>
  <c r="I11" i="190"/>
  <c r="H11" i="190"/>
  <c r="G11" i="190"/>
  <c r="BF10" i="190"/>
  <c r="BE10" i="190"/>
  <c r="BD10" i="190"/>
  <c r="BC10" i="190"/>
  <c r="BB10" i="190"/>
  <c r="BA10" i="190"/>
  <c r="AZ10" i="190"/>
  <c r="AY10" i="190"/>
  <c r="AX10" i="190"/>
  <c r="AW10" i="190"/>
  <c r="AV10" i="190"/>
  <c r="AU10" i="190"/>
  <c r="AT10" i="190"/>
  <c r="AS10" i="190"/>
  <c r="AR10" i="190"/>
  <c r="AQ10" i="190"/>
  <c r="AP10" i="190"/>
  <c r="AO10" i="190"/>
  <c r="AN10" i="190"/>
  <c r="AM10" i="190"/>
  <c r="AL10" i="190"/>
  <c r="AK10" i="190"/>
  <c r="AJ10" i="190"/>
  <c r="AI10" i="190"/>
  <c r="AH10" i="190"/>
  <c r="AG10" i="190"/>
  <c r="AF10" i="190"/>
  <c r="AE10" i="190"/>
  <c r="AD10" i="190"/>
  <c r="AC10" i="190"/>
  <c r="AB10" i="190"/>
  <c r="Z10" i="190"/>
  <c r="Y10" i="190"/>
  <c r="X10" i="190"/>
  <c r="W10" i="190"/>
  <c r="V10" i="190"/>
  <c r="U10" i="190"/>
  <c r="T10" i="190"/>
  <c r="S10" i="190"/>
  <c r="Q10" i="190"/>
  <c r="P10" i="190"/>
  <c r="O10" i="190"/>
  <c r="N10" i="190"/>
  <c r="M10" i="190"/>
  <c r="L10" i="190"/>
  <c r="K10" i="190"/>
  <c r="J10" i="190"/>
  <c r="H10" i="190"/>
  <c r="G10" i="190"/>
  <c r="BF9" i="190"/>
  <c r="BE9" i="190"/>
  <c r="BD9" i="190"/>
  <c r="BC9" i="190"/>
  <c r="BB9" i="190"/>
  <c r="BA9" i="190"/>
  <c r="AZ9" i="190"/>
  <c r="AY9" i="190"/>
  <c r="AX9" i="190"/>
  <c r="AW9" i="190"/>
  <c r="AV9" i="190"/>
  <c r="AU9" i="190"/>
  <c r="AT9" i="190"/>
  <c r="AS9" i="190"/>
  <c r="AR9" i="190"/>
  <c r="AQ9" i="190"/>
  <c r="AP9" i="190"/>
  <c r="AO9" i="190"/>
  <c r="AN9" i="190"/>
  <c r="AM9" i="190"/>
  <c r="AL9" i="190"/>
  <c r="AK9" i="190"/>
  <c r="AJ9" i="190"/>
  <c r="AI9" i="190"/>
  <c r="AH9" i="190"/>
  <c r="AG9" i="190"/>
  <c r="AF9" i="190"/>
  <c r="AE9" i="190"/>
  <c r="AD9" i="190"/>
  <c r="AC9" i="190"/>
  <c r="AB9" i="190"/>
  <c r="Z9" i="190"/>
  <c r="Y9" i="190"/>
  <c r="W9" i="190"/>
  <c r="V9" i="190"/>
  <c r="U9" i="190"/>
  <c r="T9" i="190"/>
  <c r="S9" i="190"/>
  <c r="Q9" i="190"/>
  <c r="P9" i="190"/>
  <c r="O9" i="190"/>
  <c r="N9" i="190"/>
  <c r="M9" i="190"/>
  <c r="L9" i="190"/>
  <c r="K9" i="190"/>
  <c r="J9" i="190"/>
  <c r="I9" i="190"/>
  <c r="G9" i="190"/>
  <c r="BF8" i="190"/>
  <c r="BE8" i="190"/>
  <c r="BD8" i="190"/>
  <c r="BC8" i="190"/>
  <c r="BB8" i="190"/>
  <c r="BA8" i="190"/>
  <c r="AZ8" i="190"/>
  <c r="AY8" i="190"/>
  <c r="AX8" i="190"/>
  <c r="AW8" i="190"/>
  <c r="AV8" i="190"/>
  <c r="AU8" i="190"/>
  <c r="AT8" i="190"/>
  <c r="AS8" i="190"/>
  <c r="AR8" i="190"/>
  <c r="AQ8" i="190"/>
  <c r="AP8" i="190"/>
  <c r="AO8" i="190"/>
  <c r="AN8" i="190"/>
  <c r="AM8" i="190"/>
  <c r="AL8" i="190"/>
  <c r="AK8" i="190"/>
  <c r="AJ8" i="190"/>
  <c r="AI8" i="190"/>
  <c r="AH8" i="190"/>
  <c r="AG8" i="190"/>
  <c r="AF8" i="190"/>
  <c r="AE8" i="190"/>
  <c r="AD8" i="190"/>
  <c r="AC8" i="190"/>
  <c r="AB8" i="190"/>
  <c r="Z8" i="190"/>
  <c r="Y8" i="190"/>
  <c r="W8" i="190"/>
  <c r="W7" i="190" s="1"/>
  <c r="V8" i="190"/>
  <c r="V7" i="190" s="1"/>
  <c r="U8" i="190"/>
  <c r="U7" i="190" s="1"/>
  <c r="T8" i="190"/>
  <c r="T7" i="190" s="1"/>
  <c r="S8" i="190"/>
  <c r="S7" i="190" s="1"/>
  <c r="Q8" i="190"/>
  <c r="P8" i="190"/>
  <c r="P7" i="190" s="1"/>
  <c r="R21" i="217" s="1"/>
  <c r="O8" i="190"/>
  <c r="O7" i="190" s="1"/>
  <c r="R20" i="217" s="1"/>
  <c r="N8" i="190"/>
  <c r="N7" i="190" s="1"/>
  <c r="M8" i="190"/>
  <c r="M7" i="190" s="1"/>
  <c r="L8" i="190"/>
  <c r="L7" i="190" s="1"/>
  <c r="K8" i="190"/>
  <c r="J8" i="190"/>
  <c r="J7" i="190" s="1"/>
  <c r="I8" i="190"/>
  <c r="H8" i="190"/>
  <c r="D57" i="190"/>
  <c r="BF4" i="190"/>
  <c r="BE4" i="190"/>
  <c r="BD4" i="190"/>
  <c r="BC4" i="190"/>
  <c r="BB4" i="190"/>
  <c r="BA4" i="190"/>
  <c r="AZ4" i="190"/>
  <c r="AY4" i="190"/>
  <c r="AX4" i="190"/>
  <c r="AW4" i="190"/>
  <c r="AV4" i="190"/>
  <c r="AU4" i="190"/>
  <c r="AT4" i="190"/>
  <c r="AS4" i="190"/>
  <c r="AR4" i="190"/>
  <c r="AQ4" i="190"/>
  <c r="AP4" i="190"/>
  <c r="AO4" i="190"/>
  <c r="AN4" i="190"/>
  <c r="AM4" i="190"/>
  <c r="AL4" i="190"/>
  <c r="AK4" i="190"/>
  <c r="AJ4" i="190"/>
  <c r="AI4" i="190"/>
  <c r="AH4" i="190"/>
  <c r="AG4" i="190"/>
  <c r="AF4" i="190"/>
  <c r="AE4" i="190"/>
  <c r="AD4" i="190"/>
  <c r="AC4" i="190"/>
  <c r="AB4" i="190"/>
  <c r="AA4" i="190"/>
  <c r="Z4" i="190"/>
  <c r="Y4" i="190"/>
  <c r="X4" i="190"/>
  <c r="W4" i="190"/>
  <c r="V4" i="190"/>
  <c r="U4" i="190"/>
  <c r="T4" i="190"/>
  <c r="S4" i="190"/>
  <c r="R4" i="190"/>
  <c r="Q4" i="190"/>
  <c r="P4" i="190"/>
  <c r="O4" i="190"/>
  <c r="N4" i="190"/>
  <c r="M4" i="190"/>
  <c r="L4" i="190"/>
  <c r="K4" i="190"/>
  <c r="J4" i="190"/>
  <c r="I4" i="190"/>
  <c r="H4" i="190"/>
  <c r="G4" i="190"/>
  <c r="F4" i="190"/>
  <c r="E4" i="190"/>
  <c r="BE59" i="189"/>
  <c r="Q43" i="219" s="1"/>
  <c r="BD59" i="189"/>
  <c r="Q42" i="219" s="1"/>
  <c r="BC59" i="189"/>
  <c r="Q41" i="219" s="1"/>
  <c r="BB59" i="189"/>
  <c r="Q40" i="219" s="1"/>
  <c r="BA59" i="189"/>
  <c r="Q39" i="219" s="1"/>
  <c r="AZ59" i="189"/>
  <c r="Q38" i="219" s="1"/>
  <c r="AY59" i="189"/>
  <c r="Q37" i="219" s="1"/>
  <c r="AX59" i="189"/>
  <c r="Q36" i="219" s="1"/>
  <c r="AW59" i="189"/>
  <c r="Q35" i="219" s="1"/>
  <c r="AV59" i="189"/>
  <c r="Q34" i="219" s="1"/>
  <c r="AU59" i="189"/>
  <c r="Q33" i="219" s="1"/>
  <c r="AT59" i="189"/>
  <c r="Q32" i="219" s="1"/>
  <c r="AS59" i="189"/>
  <c r="Q31" i="219" s="1"/>
  <c r="AR59" i="189"/>
  <c r="Q30" i="219" s="1"/>
  <c r="AQ59" i="189"/>
  <c r="Q29" i="219" s="1"/>
  <c r="AP59" i="189"/>
  <c r="Q28" i="219" s="1"/>
  <c r="AO59" i="189"/>
  <c r="Q27" i="219" s="1"/>
  <c r="AN59" i="189"/>
  <c r="AM59" i="189"/>
  <c r="AL59" i="189"/>
  <c r="AK59" i="189"/>
  <c r="AJ59" i="189"/>
  <c r="AI59" i="189"/>
  <c r="AH59" i="189"/>
  <c r="AG59" i="189"/>
  <c r="AF59" i="189"/>
  <c r="AE59" i="189"/>
  <c r="AD59" i="189"/>
  <c r="AC59" i="189"/>
  <c r="AB59" i="189"/>
  <c r="Z59" i="189"/>
  <c r="Q25" i="219" s="1"/>
  <c r="Y59" i="189"/>
  <c r="Q24" i="219" s="1"/>
  <c r="X59" i="189"/>
  <c r="Q23" i="219" s="1"/>
  <c r="W59" i="189"/>
  <c r="Q22" i="219" s="1"/>
  <c r="V59" i="189"/>
  <c r="Q21" i="219" s="1"/>
  <c r="U59" i="189"/>
  <c r="Q20" i="219" s="1"/>
  <c r="T59" i="189"/>
  <c r="Q19" i="219" s="1"/>
  <c r="S59" i="189"/>
  <c r="Q18" i="219" s="1"/>
  <c r="Q59" i="189"/>
  <c r="Q16" i="219" s="1"/>
  <c r="P59" i="189"/>
  <c r="Q15" i="219" s="1"/>
  <c r="O59" i="189"/>
  <c r="Q14" i="219" s="1"/>
  <c r="N59" i="189"/>
  <c r="Q13" i="219" s="1"/>
  <c r="M59" i="189"/>
  <c r="Q12" i="219" s="1"/>
  <c r="L59" i="189"/>
  <c r="Q11" i="219" s="1"/>
  <c r="K59" i="189"/>
  <c r="Q10" i="219" s="1"/>
  <c r="J59" i="189"/>
  <c r="Q9" i="219" s="1"/>
  <c r="I59" i="189"/>
  <c r="H59" i="189"/>
  <c r="G59" i="189"/>
  <c r="Q8" i="219" s="1"/>
  <c r="BF58" i="189"/>
  <c r="BD58" i="189"/>
  <c r="BC58" i="189"/>
  <c r="BB58" i="189"/>
  <c r="BA58" i="189"/>
  <c r="AZ58" i="189"/>
  <c r="AY58" i="189"/>
  <c r="AX58" i="189"/>
  <c r="AW58" i="189"/>
  <c r="AV58" i="189"/>
  <c r="AU58" i="189"/>
  <c r="AT58" i="189"/>
  <c r="AS58" i="189"/>
  <c r="AR58" i="189"/>
  <c r="AQ58" i="189"/>
  <c r="AP58" i="189"/>
  <c r="AO58" i="189"/>
  <c r="AN58" i="189"/>
  <c r="AM58" i="189"/>
  <c r="AL58" i="189"/>
  <c r="AK58" i="189"/>
  <c r="AJ58" i="189"/>
  <c r="AI58" i="189"/>
  <c r="AH58" i="189"/>
  <c r="AG58" i="189"/>
  <c r="AF58" i="189"/>
  <c r="AE58" i="189"/>
  <c r="AD58" i="189"/>
  <c r="AC58" i="189"/>
  <c r="AB58" i="189"/>
  <c r="Z58" i="189"/>
  <c r="Y58" i="189"/>
  <c r="X58" i="189"/>
  <c r="W58" i="189"/>
  <c r="V58" i="189"/>
  <c r="U58" i="189"/>
  <c r="T58" i="189"/>
  <c r="S58" i="189"/>
  <c r="Q58" i="189"/>
  <c r="P58" i="189"/>
  <c r="O58" i="189"/>
  <c r="N58" i="189"/>
  <c r="M58" i="189"/>
  <c r="L58" i="189"/>
  <c r="K58" i="189"/>
  <c r="J58" i="189"/>
  <c r="I58" i="189"/>
  <c r="H58" i="189"/>
  <c r="G58" i="189"/>
  <c r="BF57" i="189"/>
  <c r="BE57" i="189"/>
  <c r="BC57" i="189"/>
  <c r="BB57" i="189"/>
  <c r="BA57" i="189"/>
  <c r="AZ57" i="189"/>
  <c r="AY57" i="189"/>
  <c r="AX57" i="189"/>
  <c r="AW57" i="189"/>
  <c r="AV57" i="189"/>
  <c r="AU57" i="189"/>
  <c r="AT57" i="189"/>
  <c r="AS57" i="189"/>
  <c r="AR57" i="189"/>
  <c r="AQ57" i="189"/>
  <c r="AP57" i="189"/>
  <c r="AO57" i="189"/>
  <c r="AN57" i="189"/>
  <c r="AM57" i="189"/>
  <c r="AL57" i="189"/>
  <c r="AK57" i="189"/>
  <c r="AJ57" i="189"/>
  <c r="AI57" i="189"/>
  <c r="AH57" i="189"/>
  <c r="AG57" i="189"/>
  <c r="AF57" i="189"/>
  <c r="AE57" i="189"/>
  <c r="AD57" i="189"/>
  <c r="AC57" i="189"/>
  <c r="AB57" i="189"/>
  <c r="Z57" i="189"/>
  <c r="Y57" i="189"/>
  <c r="X57" i="189"/>
  <c r="W57" i="189"/>
  <c r="V57" i="189"/>
  <c r="U57" i="189"/>
  <c r="T57" i="189"/>
  <c r="S57" i="189"/>
  <c r="Q57" i="189"/>
  <c r="P57" i="189"/>
  <c r="O57" i="189"/>
  <c r="N57" i="189"/>
  <c r="M57" i="189"/>
  <c r="L57" i="189"/>
  <c r="K57" i="189"/>
  <c r="J57" i="189"/>
  <c r="I57" i="189"/>
  <c r="H57" i="189"/>
  <c r="G57" i="189"/>
  <c r="BF56" i="189"/>
  <c r="BE56" i="189"/>
  <c r="BD56" i="189"/>
  <c r="BB56" i="189"/>
  <c r="BA56" i="189"/>
  <c r="AZ56" i="189"/>
  <c r="AY56" i="189"/>
  <c r="AX56" i="189"/>
  <c r="AW56" i="189"/>
  <c r="AV56" i="189"/>
  <c r="AU56" i="189"/>
  <c r="AT56" i="189"/>
  <c r="AS56" i="189"/>
  <c r="AR56" i="189"/>
  <c r="AQ56" i="189"/>
  <c r="AP56" i="189"/>
  <c r="AO56" i="189"/>
  <c r="AN56" i="189"/>
  <c r="AM56" i="189"/>
  <c r="AL56" i="189"/>
  <c r="AK56" i="189"/>
  <c r="AJ56" i="189"/>
  <c r="AI56" i="189"/>
  <c r="AH56" i="189"/>
  <c r="AG56" i="189"/>
  <c r="AF56" i="189"/>
  <c r="AE56" i="189"/>
  <c r="AD56" i="189"/>
  <c r="AC56" i="189"/>
  <c r="AB56" i="189"/>
  <c r="Z56" i="189"/>
  <c r="Y56" i="189"/>
  <c r="X56" i="189"/>
  <c r="W56" i="189"/>
  <c r="V56" i="189"/>
  <c r="U56" i="189"/>
  <c r="T56" i="189"/>
  <c r="S56" i="189"/>
  <c r="Q56" i="189"/>
  <c r="P56" i="189"/>
  <c r="O56" i="189"/>
  <c r="N56" i="189"/>
  <c r="M56" i="189"/>
  <c r="L56" i="189"/>
  <c r="K56" i="189"/>
  <c r="J56" i="189"/>
  <c r="I56" i="189"/>
  <c r="H56" i="189"/>
  <c r="G56" i="189"/>
  <c r="BF55" i="189"/>
  <c r="BE55" i="189"/>
  <c r="BD55" i="189"/>
  <c r="BC55" i="189"/>
  <c r="BA55" i="189"/>
  <c r="AZ55" i="189"/>
  <c r="AY55" i="189"/>
  <c r="AX55" i="189"/>
  <c r="AW55" i="189"/>
  <c r="AV55" i="189"/>
  <c r="AU55" i="189"/>
  <c r="AT55" i="189"/>
  <c r="AS55" i="189"/>
  <c r="AR55" i="189"/>
  <c r="AQ55" i="189"/>
  <c r="AP55" i="189"/>
  <c r="AO55" i="189"/>
  <c r="AN55" i="189"/>
  <c r="AM55" i="189"/>
  <c r="AL55" i="189"/>
  <c r="AK55" i="189"/>
  <c r="AJ55" i="189"/>
  <c r="AI55" i="189"/>
  <c r="AH55" i="189"/>
  <c r="AG55" i="189"/>
  <c r="AF55" i="189"/>
  <c r="AE55" i="189"/>
  <c r="AD55" i="189"/>
  <c r="AC55" i="189"/>
  <c r="AB55" i="189"/>
  <c r="Z55" i="189"/>
  <c r="Y55" i="189"/>
  <c r="X55" i="189"/>
  <c r="W55" i="189"/>
  <c r="V55" i="189"/>
  <c r="U55" i="189"/>
  <c r="T55" i="189"/>
  <c r="S55" i="189"/>
  <c r="Q55" i="189"/>
  <c r="P55" i="189"/>
  <c r="O55" i="189"/>
  <c r="N55" i="189"/>
  <c r="M55" i="189"/>
  <c r="L55" i="189"/>
  <c r="K55" i="189"/>
  <c r="J55" i="189"/>
  <c r="I55" i="189"/>
  <c r="H55" i="189"/>
  <c r="G55" i="189"/>
  <c r="BF54" i="189"/>
  <c r="BE54" i="189"/>
  <c r="BD54" i="189"/>
  <c r="BC54" i="189"/>
  <c r="BB54" i="189"/>
  <c r="AZ54" i="189"/>
  <c r="AY54" i="189"/>
  <c r="AX54" i="189"/>
  <c r="AW54" i="189"/>
  <c r="AV54" i="189"/>
  <c r="AU54" i="189"/>
  <c r="AT54" i="189"/>
  <c r="AS54" i="189"/>
  <c r="AR54" i="189"/>
  <c r="AQ54" i="189"/>
  <c r="AP54" i="189"/>
  <c r="AO54" i="189"/>
  <c r="AN54" i="189"/>
  <c r="AM54" i="189"/>
  <c r="AL54" i="189"/>
  <c r="AK54" i="189"/>
  <c r="AJ54" i="189"/>
  <c r="AI54" i="189"/>
  <c r="AH54" i="189"/>
  <c r="AG54" i="189"/>
  <c r="AF54" i="189"/>
  <c r="AE54" i="189"/>
  <c r="AD54" i="189"/>
  <c r="AC54" i="189"/>
  <c r="AB54" i="189"/>
  <c r="Z54" i="189"/>
  <c r="Y54" i="189"/>
  <c r="X54" i="189"/>
  <c r="W54" i="189"/>
  <c r="V54" i="189"/>
  <c r="U54" i="189"/>
  <c r="T54" i="189"/>
  <c r="S54" i="189"/>
  <c r="Q54" i="189"/>
  <c r="P54" i="189"/>
  <c r="O54" i="189"/>
  <c r="N54" i="189"/>
  <c r="M54" i="189"/>
  <c r="L54" i="189"/>
  <c r="K54" i="189"/>
  <c r="J54" i="189"/>
  <c r="I54" i="189"/>
  <c r="H54" i="189"/>
  <c r="G54" i="189"/>
  <c r="BF53" i="189"/>
  <c r="BE53" i="189"/>
  <c r="BD53" i="189"/>
  <c r="BC53" i="189"/>
  <c r="BB53" i="189"/>
  <c r="BA53" i="189"/>
  <c r="AY53" i="189"/>
  <c r="AX53" i="189"/>
  <c r="AW53" i="189"/>
  <c r="AV53" i="189"/>
  <c r="AU53" i="189"/>
  <c r="AT53" i="189"/>
  <c r="AS53" i="189"/>
  <c r="AR53" i="189"/>
  <c r="AQ53" i="189"/>
  <c r="AP53" i="189"/>
  <c r="AO53" i="189"/>
  <c r="AN53" i="189"/>
  <c r="AM53" i="189"/>
  <c r="AL53" i="189"/>
  <c r="AK53" i="189"/>
  <c r="AJ53" i="189"/>
  <c r="AI53" i="189"/>
  <c r="AH53" i="189"/>
  <c r="AG53" i="189"/>
  <c r="AF53" i="189"/>
  <c r="AE53" i="189"/>
  <c r="AD53" i="189"/>
  <c r="AC53" i="189"/>
  <c r="AB53" i="189"/>
  <c r="Z53" i="189"/>
  <c r="Y53" i="189"/>
  <c r="X53" i="189"/>
  <c r="W53" i="189"/>
  <c r="V53" i="189"/>
  <c r="U53" i="189"/>
  <c r="T53" i="189"/>
  <c r="S53" i="189"/>
  <c r="Q53" i="189"/>
  <c r="P53" i="189"/>
  <c r="O53" i="189"/>
  <c r="N53" i="189"/>
  <c r="M53" i="189"/>
  <c r="L53" i="189"/>
  <c r="K53" i="189"/>
  <c r="J53" i="189"/>
  <c r="I53" i="189"/>
  <c r="H53" i="189"/>
  <c r="G53" i="189"/>
  <c r="BF52" i="189"/>
  <c r="BE52" i="189"/>
  <c r="BD52" i="189"/>
  <c r="BC52" i="189"/>
  <c r="BB52" i="189"/>
  <c r="BA52" i="189"/>
  <c r="AZ52" i="189"/>
  <c r="AX52" i="189"/>
  <c r="AW52" i="189"/>
  <c r="AV52" i="189"/>
  <c r="AU52" i="189"/>
  <c r="AT52" i="189"/>
  <c r="AS52" i="189"/>
  <c r="AR52" i="189"/>
  <c r="AQ52" i="189"/>
  <c r="AP52" i="189"/>
  <c r="AO52" i="189"/>
  <c r="AN52" i="189"/>
  <c r="AM52" i="189"/>
  <c r="AL52" i="189"/>
  <c r="AK52" i="189"/>
  <c r="AJ52" i="189"/>
  <c r="AI52" i="189"/>
  <c r="AH52" i="189"/>
  <c r="AG52" i="189"/>
  <c r="AF52" i="189"/>
  <c r="AE52" i="189"/>
  <c r="AD52" i="189"/>
  <c r="AC52" i="189"/>
  <c r="AB52" i="189"/>
  <c r="Z52" i="189"/>
  <c r="Y52" i="189"/>
  <c r="X52" i="189"/>
  <c r="W52" i="189"/>
  <c r="V52" i="189"/>
  <c r="U52" i="189"/>
  <c r="T52" i="189"/>
  <c r="S52" i="189"/>
  <c r="Q52" i="189"/>
  <c r="P52" i="189"/>
  <c r="O52" i="189"/>
  <c r="N52" i="189"/>
  <c r="M52" i="189"/>
  <c r="L52" i="189"/>
  <c r="K52" i="189"/>
  <c r="J52" i="189"/>
  <c r="I52" i="189"/>
  <c r="H52" i="189"/>
  <c r="G52" i="189"/>
  <c r="BF51" i="189"/>
  <c r="BE51" i="189"/>
  <c r="BD51" i="189"/>
  <c r="BC51" i="189"/>
  <c r="BB51" i="189"/>
  <c r="BA51" i="189"/>
  <c r="AZ51" i="189"/>
  <c r="AY51" i="189"/>
  <c r="AW51" i="189"/>
  <c r="AV51" i="189"/>
  <c r="AU51" i="189"/>
  <c r="AT51" i="189"/>
  <c r="AS51" i="189"/>
  <c r="AR51" i="189"/>
  <c r="AQ51" i="189"/>
  <c r="AP51" i="189"/>
  <c r="AO51" i="189"/>
  <c r="AN51" i="189"/>
  <c r="AM51" i="189"/>
  <c r="AL51" i="189"/>
  <c r="AK51" i="189"/>
  <c r="AJ51" i="189"/>
  <c r="AI51" i="189"/>
  <c r="AH51" i="189"/>
  <c r="AG51" i="189"/>
  <c r="AF51" i="189"/>
  <c r="AE51" i="189"/>
  <c r="AD51" i="189"/>
  <c r="AC51" i="189"/>
  <c r="AB51" i="189"/>
  <c r="Z51" i="189"/>
  <c r="Y51" i="189"/>
  <c r="X51" i="189"/>
  <c r="W51" i="189"/>
  <c r="V51" i="189"/>
  <c r="U51" i="189"/>
  <c r="T51" i="189"/>
  <c r="S51" i="189"/>
  <c r="Q51" i="189"/>
  <c r="P51" i="189"/>
  <c r="O51" i="189"/>
  <c r="N51" i="189"/>
  <c r="M51" i="189"/>
  <c r="L51" i="189"/>
  <c r="K51" i="189"/>
  <c r="J51" i="189"/>
  <c r="I51" i="189"/>
  <c r="H51" i="189"/>
  <c r="G51" i="189"/>
  <c r="BF50" i="189"/>
  <c r="BE50" i="189"/>
  <c r="BD50" i="189"/>
  <c r="BC50" i="189"/>
  <c r="BB50" i="189"/>
  <c r="BA50" i="189"/>
  <c r="AZ50" i="189"/>
  <c r="AY50" i="189"/>
  <c r="AX50" i="189"/>
  <c r="AV50" i="189"/>
  <c r="AU50" i="189"/>
  <c r="AT50" i="189"/>
  <c r="AS50" i="189"/>
  <c r="AR50" i="189"/>
  <c r="AQ50" i="189"/>
  <c r="AP50" i="189"/>
  <c r="AO50" i="189"/>
  <c r="AN50" i="189"/>
  <c r="AM50" i="189"/>
  <c r="AL50" i="189"/>
  <c r="AK50" i="189"/>
  <c r="AJ50" i="189"/>
  <c r="AI50" i="189"/>
  <c r="AH50" i="189"/>
  <c r="AG50" i="189"/>
  <c r="AF50" i="189"/>
  <c r="AE50" i="189"/>
  <c r="AD50" i="189"/>
  <c r="AC50" i="189"/>
  <c r="AB50" i="189"/>
  <c r="Z50" i="189"/>
  <c r="Y50" i="189"/>
  <c r="X50" i="189"/>
  <c r="W50" i="189"/>
  <c r="V50" i="189"/>
  <c r="U50" i="189"/>
  <c r="T50" i="189"/>
  <c r="S50" i="189"/>
  <c r="Q50" i="189"/>
  <c r="P50" i="189"/>
  <c r="O50" i="189"/>
  <c r="N50" i="189"/>
  <c r="M50" i="189"/>
  <c r="L50" i="189"/>
  <c r="K50" i="189"/>
  <c r="J50" i="189"/>
  <c r="I50" i="189"/>
  <c r="H50" i="189"/>
  <c r="G50" i="189"/>
  <c r="BF49" i="189"/>
  <c r="BE49" i="189"/>
  <c r="BD49" i="189"/>
  <c r="BC49" i="189"/>
  <c r="BB49" i="189"/>
  <c r="BA49" i="189"/>
  <c r="AZ49" i="189"/>
  <c r="AY49" i="189"/>
  <c r="AX49" i="189"/>
  <c r="AW49" i="189"/>
  <c r="AU49" i="189"/>
  <c r="AT49" i="189"/>
  <c r="AS49" i="189"/>
  <c r="AR49" i="189"/>
  <c r="AQ49" i="189"/>
  <c r="AP49" i="189"/>
  <c r="AO49" i="189"/>
  <c r="AN49" i="189"/>
  <c r="AM49" i="189"/>
  <c r="AL49" i="189"/>
  <c r="AK49" i="189"/>
  <c r="AJ49" i="189"/>
  <c r="AI49" i="189"/>
  <c r="AH49" i="189"/>
  <c r="AG49" i="189"/>
  <c r="AF49" i="189"/>
  <c r="AE49" i="189"/>
  <c r="AD49" i="189"/>
  <c r="AC49" i="189"/>
  <c r="AB49" i="189"/>
  <c r="Z49" i="189"/>
  <c r="Y49" i="189"/>
  <c r="X49" i="189"/>
  <c r="W49" i="189"/>
  <c r="V49" i="189"/>
  <c r="U49" i="189"/>
  <c r="T49" i="189"/>
  <c r="S49" i="189"/>
  <c r="Q49" i="189"/>
  <c r="P49" i="189"/>
  <c r="O49" i="189"/>
  <c r="N49" i="189"/>
  <c r="M49" i="189"/>
  <c r="L49" i="189"/>
  <c r="K49" i="189"/>
  <c r="J49" i="189"/>
  <c r="I49" i="189"/>
  <c r="H49" i="189"/>
  <c r="G49" i="189"/>
  <c r="BF48" i="189"/>
  <c r="BE48" i="189"/>
  <c r="BD48" i="189"/>
  <c r="BC48" i="189"/>
  <c r="BB48" i="189"/>
  <c r="BA48" i="189"/>
  <c r="AZ48" i="189"/>
  <c r="AY48" i="189"/>
  <c r="AX48" i="189"/>
  <c r="AW48" i="189"/>
  <c r="AV48" i="189"/>
  <c r="AT48" i="189"/>
  <c r="AS48" i="189"/>
  <c r="AR48" i="189"/>
  <c r="AQ48" i="189"/>
  <c r="AP48" i="189"/>
  <c r="AO48" i="189"/>
  <c r="AN48" i="189"/>
  <c r="AM48" i="189"/>
  <c r="AL48" i="189"/>
  <c r="AK48" i="189"/>
  <c r="AJ48" i="189"/>
  <c r="AI48" i="189"/>
  <c r="AH48" i="189"/>
  <c r="AG48" i="189"/>
  <c r="AF48" i="189"/>
  <c r="AE48" i="189"/>
  <c r="AD48" i="189"/>
  <c r="AC48" i="189"/>
  <c r="AB48" i="189"/>
  <c r="Z48" i="189"/>
  <c r="Y48" i="189"/>
  <c r="X48" i="189"/>
  <c r="W48" i="189"/>
  <c r="V48" i="189"/>
  <c r="U48" i="189"/>
  <c r="T48" i="189"/>
  <c r="S48" i="189"/>
  <c r="Q48" i="189"/>
  <c r="P48" i="189"/>
  <c r="O48" i="189"/>
  <c r="N48" i="189"/>
  <c r="M48" i="189"/>
  <c r="L48" i="189"/>
  <c r="K48" i="189"/>
  <c r="J48" i="189"/>
  <c r="I48" i="189"/>
  <c r="H48" i="189"/>
  <c r="G48" i="189"/>
  <c r="BF47" i="189"/>
  <c r="BE47" i="189"/>
  <c r="BD47" i="189"/>
  <c r="BC47" i="189"/>
  <c r="BB47" i="189"/>
  <c r="BA47" i="189"/>
  <c r="AZ47" i="189"/>
  <c r="AY47" i="189"/>
  <c r="AX47" i="189"/>
  <c r="AW47" i="189"/>
  <c r="AV47" i="189"/>
  <c r="AU47" i="189"/>
  <c r="AS47" i="189"/>
  <c r="AR47" i="189"/>
  <c r="AQ47" i="189"/>
  <c r="AP47" i="189"/>
  <c r="AO47" i="189"/>
  <c r="AN47" i="189"/>
  <c r="AM47" i="189"/>
  <c r="AL47" i="189"/>
  <c r="AK47" i="189"/>
  <c r="AJ47" i="189"/>
  <c r="AI47" i="189"/>
  <c r="AH47" i="189"/>
  <c r="AG47" i="189"/>
  <c r="AF47" i="189"/>
  <c r="AE47" i="189"/>
  <c r="AD47" i="189"/>
  <c r="AC47" i="189"/>
  <c r="AB47" i="189"/>
  <c r="Z47" i="189"/>
  <c r="Y47" i="189"/>
  <c r="X47" i="189"/>
  <c r="W47" i="189"/>
  <c r="V47" i="189"/>
  <c r="U47" i="189"/>
  <c r="T47" i="189"/>
  <c r="S47" i="189"/>
  <c r="Q47" i="189"/>
  <c r="P47" i="189"/>
  <c r="O47" i="189"/>
  <c r="N47" i="189"/>
  <c r="M47" i="189"/>
  <c r="L47" i="189"/>
  <c r="K47" i="189"/>
  <c r="J47" i="189"/>
  <c r="I47" i="189"/>
  <c r="H47" i="189"/>
  <c r="G47" i="189"/>
  <c r="BF46" i="189"/>
  <c r="BE46" i="189"/>
  <c r="BD46" i="189"/>
  <c r="BC46" i="189"/>
  <c r="BB46" i="189"/>
  <c r="BA46" i="189"/>
  <c r="AZ46" i="189"/>
  <c r="AY46" i="189"/>
  <c r="AX46" i="189"/>
  <c r="AW46" i="189"/>
  <c r="AV46" i="189"/>
  <c r="AU46" i="189"/>
  <c r="AT46" i="189"/>
  <c r="AR46" i="189"/>
  <c r="AQ46" i="189"/>
  <c r="AP46" i="189"/>
  <c r="AO46" i="189"/>
  <c r="AN46" i="189"/>
  <c r="AM46" i="189"/>
  <c r="AL46" i="189"/>
  <c r="AK46" i="189"/>
  <c r="AJ46" i="189"/>
  <c r="AI46" i="189"/>
  <c r="AH46" i="189"/>
  <c r="AG46" i="189"/>
  <c r="AF46" i="189"/>
  <c r="AE46" i="189"/>
  <c r="AD46" i="189"/>
  <c r="AC46" i="189"/>
  <c r="AB46" i="189"/>
  <c r="Z46" i="189"/>
  <c r="Y46" i="189"/>
  <c r="X46" i="189"/>
  <c r="W46" i="189"/>
  <c r="V46" i="189"/>
  <c r="U46" i="189"/>
  <c r="T46" i="189"/>
  <c r="S46" i="189"/>
  <c r="Q46" i="189"/>
  <c r="P46" i="189"/>
  <c r="O46" i="189"/>
  <c r="N46" i="189"/>
  <c r="M46" i="189"/>
  <c r="L46" i="189"/>
  <c r="K46" i="189"/>
  <c r="J46" i="189"/>
  <c r="I46" i="189"/>
  <c r="H46" i="189"/>
  <c r="G46" i="189"/>
  <c r="BF45" i="189"/>
  <c r="BE45" i="189"/>
  <c r="BD45" i="189"/>
  <c r="BC45" i="189"/>
  <c r="BB45" i="189"/>
  <c r="BA45" i="189"/>
  <c r="AZ45" i="189"/>
  <c r="AY45" i="189"/>
  <c r="AX45" i="189"/>
  <c r="AW45" i="189"/>
  <c r="AV45" i="189"/>
  <c r="AU45" i="189"/>
  <c r="AT45" i="189"/>
  <c r="AS45" i="189"/>
  <c r="AQ45" i="189"/>
  <c r="AP45" i="189"/>
  <c r="AO45" i="189"/>
  <c r="AN45" i="189"/>
  <c r="AM45" i="189"/>
  <c r="AL45" i="189"/>
  <c r="AK45" i="189"/>
  <c r="AJ45" i="189"/>
  <c r="AI45" i="189"/>
  <c r="AH45" i="189"/>
  <c r="AG45" i="189"/>
  <c r="AF45" i="189"/>
  <c r="AE45" i="189"/>
  <c r="AD45" i="189"/>
  <c r="AC45" i="189"/>
  <c r="AB45" i="189"/>
  <c r="Z45" i="189"/>
  <c r="Y45" i="189"/>
  <c r="X45" i="189"/>
  <c r="W45" i="189"/>
  <c r="V45" i="189"/>
  <c r="U45" i="189"/>
  <c r="T45" i="189"/>
  <c r="S45" i="189"/>
  <c r="Q45" i="189"/>
  <c r="P45" i="189"/>
  <c r="O45" i="189"/>
  <c r="N45" i="189"/>
  <c r="M45" i="189"/>
  <c r="L45" i="189"/>
  <c r="K45" i="189"/>
  <c r="J45" i="189"/>
  <c r="I45" i="189"/>
  <c r="H45" i="189"/>
  <c r="G45" i="189"/>
  <c r="BF44" i="189"/>
  <c r="BE44" i="189"/>
  <c r="BD44" i="189"/>
  <c r="BC44" i="189"/>
  <c r="BB44" i="189"/>
  <c r="BA44" i="189"/>
  <c r="AZ44" i="189"/>
  <c r="AY44" i="189"/>
  <c r="AX44" i="189"/>
  <c r="AW44" i="189"/>
  <c r="AV44" i="189"/>
  <c r="AU44" i="189"/>
  <c r="AT44" i="189"/>
  <c r="AS44" i="189"/>
  <c r="AR44" i="189"/>
  <c r="AP44" i="189"/>
  <c r="AO44" i="189"/>
  <c r="AN44" i="189"/>
  <c r="AM44" i="189"/>
  <c r="AL44" i="189"/>
  <c r="AK44" i="189"/>
  <c r="AJ44" i="189"/>
  <c r="AI44" i="189"/>
  <c r="AH44" i="189"/>
  <c r="AG44" i="189"/>
  <c r="AF44" i="189"/>
  <c r="AE44" i="189"/>
  <c r="AD44" i="189"/>
  <c r="AC44" i="189"/>
  <c r="AB44" i="189"/>
  <c r="Z44" i="189"/>
  <c r="Y44" i="189"/>
  <c r="X44" i="189"/>
  <c r="W44" i="189"/>
  <c r="V44" i="189"/>
  <c r="U44" i="189"/>
  <c r="T44" i="189"/>
  <c r="S44" i="189"/>
  <c r="Q44" i="189"/>
  <c r="P44" i="189"/>
  <c r="O44" i="189"/>
  <c r="N44" i="189"/>
  <c r="M44" i="189"/>
  <c r="L44" i="189"/>
  <c r="K44" i="189"/>
  <c r="J44" i="189"/>
  <c r="I44" i="189"/>
  <c r="H44" i="189"/>
  <c r="G44" i="189"/>
  <c r="BF43" i="189"/>
  <c r="BE43" i="189"/>
  <c r="BD43" i="189"/>
  <c r="BC43" i="189"/>
  <c r="BB43" i="189"/>
  <c r="BA43" i="189"/>
  <c r="AZ43" i="189"/>
  <c r="AY43" i="189"/>
  <c r="AX43" i="189"/>
  <c r="AW43" i="189"/>
  <c r="AV43" i="189"/>
  <c r="AU43" i="189"/>
  <c r="AT43" i="189"/>
  <c r="AS43" i="189"/>
  <c r="AR43" i="189"/>
  <c r="AQ43" i="189"/>
  <c r="AO43" i="189"/>
  <c r="AN43" i="189"/>
  <c r="AM43" i="189"/>
  <c r="AL43" i="189"/>
  <c r="AK43" i="189"/>
  <c r="AJ43" i="189"/>
  <c r="AI43" i="189"/>
  <c r="AH43" i="189"/>
  <c r="AG43" i="189"/>
  <c r="AF43" i="189"/>
  <c r="AE43" i="189"/>
  <c r="AD43" i="189"/>
  <c r="AC43" i="189"/>
  <c r="AB43" i="189"/>
  <c r="Z43" i="189"/>
  <c r="Y43" i="189"/>
  <c r="X43" i="189"/>
  <c r="W43" i="189"/>
  <c r="V43" i="189"/>
  <c r="U43" i="189"/>
  <c r="T43" i="189"/>
  <c r="S43" i="189"/>
  <c r="Q43" i="189"/>
  <c r="P43" i="189"/>
  <c r="O43" i="189"/>
  <c r="N43" i="189"/>
  <c r="M43" i="189"/>
  <c r="L43" i="189"/>
  <c r="K43" i="189"/>
  <c r="J43" i="189"/>
  <c r="I43" i="189"/>
  <c r="H43" i="189"/>
  <c r="G43" i="189"/>
  <c r="BF42" i="189"/>
  <c r="BE42" i="189"/>
  <c r="BD42" i="189"/>
  <c r="BC42" i="189"/>
  <c r="BB42" i="189"/>
  <c r="BA42" i="189"/>
  <c r="AZ42" i="189"/>
  <c r="AY42" i="189"/>
  <c r="AX42" i="189"/>
  <c r="AW42" i="189"/>
  <c r="AV42" i="189"/>
  <c r="AU42" i="189"/>
  <c r="AT42" i="189"/>
  <c r="AS42" i="189"/>
  <c r="AR42" i="189"/>
  <c r="AQ42" i="189"/>
  <c r="AP42" i="189"/>
  <c r="AN42" i="189"/>
  <c r="AM42" i="189"/>
  <c r="AL42" i="189"/>
  <c r="AK42" i="189"/>
  <c r="AJ42" i="189"/>
  <c r="AI42" i="189"/>
  <c r="AH42" i="189"/>
  <c r="AG42" i="189"/>
  <c r="AF42" i="189"/>
  <c r="AE42" i="189"/>
  <c r="AD42" i="189"/>
  <c r="AC42" i="189"/>
  <c r="AB42" i="189"/>
  <c r="Z42" i="189"/>
  <c r="Y42" i="189"/>
  <c r="X42" i="189"/>
  <c r="W42" i="189"/>
  <c r="V42" i="189"/>
  <c r="U42" i="189"/>
  <c r="T42" i="189"/>
  <c r="S42" i="189"/>
  <c r="Q42" i="189"/>
  <c r="P42" i="189"/>
  <c r="O42" i="189"/>
  <c r="N42" i="189"/>
  <c r="M42" i="189"/>
  <c r="L42" i="189"/>
  <c r="K42" i="189"/>
  <c r="J42" i="189"/>
  <c r="I42" i="189"/>
  <c r="H42" i="189"/>
  <c r="G42" i="189"/>
  <c r="BF41" i="189"/>
  <c r="BE41" i="189"/>
  <c r="BD41" i="189"/>
  <c r="BC41" i="189"/>
  <c r="BB41" i="189"/>
  <c r="BA41" i="189"/>
  <c r="AZ41" i="189"/>
  <c r="AY41" i="189"/>
  <c r="AX41" i="189"/>
  <c r="AW41" i="189"/>
  <c r="AV41" i="189"/>
  <c r="AU41" i="189"/>
  <c r="AT41" i="189"/>
  <c r="AS41" i="189"/>
  <c r="AR41" i="189"/>
  <c r="AQ41" i="189"/>
  <c r="AP41" i="189"/>
  <c r="AO41" i="189"/>
  <c r="AM41" i="189"/>
  <c r="AL41" i="189"/>
  <c r="AK41" i="189"/>
  <c r="AJ41" i="189"/>
  <c r="AI41" i="189"/>
  <c r="AH41" i="189"/>
  <c r="AG41" i="189"/>
  <c r="AF41" i="189"/>
  <c r="AE41" i="189"/>
  <c r="AD41" i="189"/>
  <c r="AC41" i="189"/>
  <c r="AB41" i="189"/>
  <c r="Z41" i="189"/>
  <c r="Y41" i="189"/>
  <c r="X41" i="189"/>
  <c r="W41" i="189"/>
  <c r="V41" i="189"/>
  <c r="U41" i="189"/>
  <c r="T41" i="189"/>
  <c r="S41" i="189"/>
  <c r="Q41" i="189"/>
  <c r="P41" i="189"/>
  <c r="O41" i="189"/>
  <c r="N41" i="189"/>
  <c r="M41" i="189"/>
  <c r="L41" i="189"/>
  <c r="K41" i="189"/>
  <c r="J41" i="189"/>
  <c r="I41" i="189"/>
  <c r="H41" i="189"/>
  <c r="G41" i="189"/>
  <c r="BF40" i="189"/>
  <c r="BE40" i="189"/>
  <c r="BD40" i="189"/>
  <c r="BC40" i="189"/>
  <c r="BB40" i="189"/>
  <c r="BA40" i="189"/>
  <c r="AZ40" i="189"/>
  <c r="AY40" i="189"/>
  <c r="AX40" i="189"/>
  <c r="AW40" i="189"/>
  <c r="AV40" i="189"/>
  <c r="AU40" i="189"/>
  <c r="AT40" i="189"/>
  <c r="AS40" i="189"/>
  <c r="AR40" i="189"/>
  <c r="AQ40" i="189"/>
  <c r="AP40" i="189"/>
  <c r="AO40" i="189"/>
  <c r="AN40" i="189"/>
  <c r="AL40" i="189"/>
  <c r="AK40" i="189"/>
  <c r="AJ40" i="189"/>
  <c r="AI40" i="189"/>
  <c r="AH40" i="189"/>
  <c r="AG40" i="189"/>
  <c r="AF40" i="189"/>
  <c r="AE40" i="189"/>
  <c r="AD40" i="189"/>
  <c r="AC40" i="189"/>
  <c r="AB40" i="189"/>
  <c r="Z40" i="189"/>
  <c r="Y40" i="189"/>
  <c r="X40" i="189"/>
  <c r="W40" i="189"/>
  <c r="V40" i="189"/>
  <c r="U40" i="189"/>
  <c r="T40" i="189"/>
  <c r="S40" i="189"/>
  <c r="Q40" i="189"/>
  <c r="P40" i="189"/>
  <c r="O40" i="189"/>
  <c r="N40" i="189"/>
  <c r="M40" i="189"/>
  <c r="L40" i="189"/>
  <c r="K40" i="189"/>
  <c r="J40" i="189"/>
  <c r="I40" i="189"/>
  <c r="H40" i="189"/>
  <c r="G40" i="189"/>
  <c r="BF39" i="189"/>
  <c r="BE39" i="189"/>
  <c r="BD39" i="189"/>
  <c r="BC39" i="189"/>
  <c r="BB39" i="189"/>
  <c r="BA39" i="189"/>
  <c r="AZ39" i="189"/>
  <c r="AY39" i="189"/>
  <c r="AX39" i="189"/>
  <c r="AW39" i="189"/>
  <c r="AV39" i="189"/>
  <c r="AU39" i="189"/>
  <c r="AT39" i="189"/>
  <c r="AS39" i="189"/>
  <c r="AR39" i="189"/>
  <c r="AQ39" i="189"/>
  <c r="AP39" i="189"/>
  <c r="AO39" i="189"/>
  <c r="AN39" i="189"/>
  <c r="AM39" i="189"/>
  <c r="AK39" i="189"/>
  <c r="AJ39" i="189"/>
  <c r="AI39" i="189"/>
  <c r="AH39" i="189"/>
  <c r="AG39" i="189"/>
  <c r="AF39" i="189"/>
  <c r="AE39" i="189"/>
  <c r="AD39" i="189"/>
  <c r="AC39" i="189"/>
  <c r="AB39" i="189"/>
  <c r="Z39" i="189"/>
  <c r="Y39" i="189"/>
  <c r="X39" i="189"/>
  <c r="W39" i="189"/>
  <c r="V39" i="189"/>
  <c r="U39" i="189"/>
  <c r="T39" i="189"/>
  <c r="S39" i="189"/>
  <c r="Q39" i="189"/>
  <c r="P39" i="189"/>
  <c r="O39" i="189"/>
  <c r="N39" i="189"/>
  <c r="M39" i="189"/>
  <c r="L39" i="189"/>
  <c r="K39" i="189"/>
  <c r="J39" i="189"/>
  <c r="I39" i="189"/>
  <c r="H39" i="189"/>
  <c r="G39" i="189"/>
  <c r="BF38" i="189"/>
  <c r="BE38" i="189"/>
  <c r="BD38" i="189"/>
  <c r="BC38" i="189"/>
  <c r="BB38" i="189"/>
  <c r="BA38" i="189"/>
  <c r="AZ38" i="189"/>
  <c r="AY38" i="189"/>
  <c r="AX38" i="189"/>
  <c r="AW38" i="189"/>
  <c r="AV38" i="189"/>
  <c r="AU38" i="189"/>
  <c r="AT38" i="189"/>
  <c r="AS38" i="189"/>
  <c r="AR38" i="189"/>
  <c r="AQ38" i="189"/>
  <c r="AP38" i="189"/>
  <c r="AO38" i="189"/>
  <c r="AN38" i="189"/>
  <c r="AM38" i="189"/>
  <c r="AL38" i="189"/>
  <c r="AJ38" i="189"/>
  <c r="AI38" i="189"/>
  <c r="AH38" i="189"/>
  <c r="AG38" i="189"/>
  <c r="AF38" i="189"/>
  <c r="AE38" i="189"/>
  <c r="AD38" i="189"/>
  <c r="AC38" i="189"/>
  <c r="AB38" i="189"/>
  <c r="Z38" i="189"/>
  <c r="Y38" i="189"/>
  <c r="X38" i="189"/>
  <c r="W38" i="189"/>
  <c r="V38" i="189"/>
  <c r="U38" i="189"/>
  <c r="T38" i="189"/>
  <c r="S38" i="189"/>
  <c r="Q38" i="189"/>
  <c r="P38" i="189"/>
  <c r="O38" i="189"/>
  <c r="N38" i="189"/>
  <c r="M38" i="189"/>
  <c r="L38" i="189"/>
  <c r="K38" i="189"/>
  <c r="J38" i="189"/>
  <c r="I38" i="189"/>
  <c r="H38" i="189"/>
  <c r="G38" i="189"/>
  <c r="BF37" i="189"/>
  <c r="BE37" i="189"/>
  <c r="BD37" i="189"/>
  <c r="BC37" i="189"/>
  <c r="BB37" i="189"/>
  <c r="BA37" i="189"/>
  <c r="AZ37" i="189"/>
  <c r="AY37" i="189"/>
  <c r="AX37" i="189"/>
  <c r="AW37" i="189"/>
  <c r="AV37" i="189"/>
  <c r="AU37" i="189"/>
  <c r="AT37" i="189"/>
  <c r="AS37" i="189"/>
  <c r="AR37" i="189"/>
  <c r="AQ37" i="189"/>
  <c r="AP37" i="189"/>
  <c r="AO37" i="189"/>
  <c r="AN37" i="189"/>
  <c r="AM37" i="189"/>
  <c r="AL37" i="189"/>
  <c r="AK37" i="189"/>
  <c r="AI37" i="189"/>
  <c r="AH37" i="189"/>
  <c r="AG37" i="189"/>
  <c r="AF37" i="189"/>
  <c r="AE37" i="189"/>
  <c r="AD37" i="189"/>
  <c r="AC37" i="189"/>
  <c r="AB37" i="189"/>
  <c r="Z37" i="189"/>
  <c r="Y37" i="189"/>
  <c r="X37" i="189"/>
  <c r="W37" i="189"/>
  <c r="V37" i="189"/>
  <c r="U37" i="189"/>
  <c r="T37" i="189"/>
  <c r="S37" i="189"/>
  <c r="Q37" i="189"/>
  <c r="P37" i="189"/>
  <c r="O37" i="189"/>
  <c r="N37" i="189"/>
  <c r="M37" i="189"/>
  <c r="L37" i="189"/>
  <c r="K37" i="189"/>
  <c r="J37" i="189"/>
  <c r="I37" i="189"/>
  <c r="H37" i="189"/>
  <c r="G37" i="189"/>
  <c r="BF36" i="189"/>
  <c r="BE36" i="189"/>
  <c r="BD36" i="189"/>
  <c r="BC36" i="189"/>
  <c r="BB36" i="189"/>
  <c r="BA36" i="189"/>
  <c r="AZ36" i="189"/>
  <c r="AY36" i="189"/>
  <c r="AX36" i="189"/>
  <c r="AW36" i="189"/>
  <c r="AV36" i="189"/>
  <c r="AU36" i="189"/>
  <c r="AT36" i="189"/>
  <c r="AS36" i="189"/>
  <c r="AR36" i="189"/>
  <c r="AQ36" i="189"/>
  <c r="AP36" i="189"/>
  <c r="AO36" i="189"/>
  <c r="AN36" i="189"/>
  <c r="AM36" i="189"/>
  <c r="AL36" i="189"/>
  <c r="AK36" i="189"/>
  <c r="AJ36" i="189"/>
  <c r="AH36" i="189"/>
  <c r="AG36" i="189"/>
  <c r="AF36" i="189"/>
  <c r="AE36" i="189"/>
  <c r="AD36" i="189"/>
  <c r="AC36" i="189"/>
  <c r="AB36" i="189"/>
  <c r="Z36" i="189"/>
  <c r="Y36" i="189"/>
  <c r="X36" i="189"/>
  <c r="W36" i="189"/>
  <c r="V36" i="189"/>
  <c r="U36" i="189"/>
  <c r="T36" i="189"/>
  <c r="S36" i="189"/>
  <c r="Q36" i="189"/>
  <c r="P36" i="189"/>
  <c r="O36" i="189"/>
  <c r="N36" i="189"/>
  <c r="M36" i="189"/>
  <c r="L36" i="189"/>
  <c r="K36" i="189"/>
  <c r="J36" i="189"/>
  <c r="I36" i="189"/>
  <c r="H36" i="189"/>
  <c r="G36" i="189"/>
  <c r="BF35" i="189"/>
  <c r="BE35" i="189"/>
  <c r="BD35" i="189"/>
  <c r="BC35" i="189"/>
  <c r="BB35" i="189"/>
  <c r="BA35" i="189"/>
  <c r="AZ35" i="189"/>
  <c r="AY35" i="189"/>
  <c r="AX35" i="189"/>
  <c r="AW35" i="189"/>
  <c r="AV35" i="189"/>
  <c r="AU35" i="189"/>
  <c r="AT35" i="189"/>
  <c r="AS35" i="189"/>
  <c r="AR35" i="189"/>
  <c r="AQ35" i="189"/>
  <c r="AP35" i="189"/>
  <c r="AO35" i="189"/>
  <c r="AN35" i="189"/>
  <c r="AM35" i="189"/>
  <c r="AL35" i="189"/>
  <c r="AK35" i="189"/>
  <c r="AJ35" i="189"/>
  <c r="AI35" i="189"/>
  <c r="AG35" i="189"/>
  <c r="AF35" i="189"/>
  <c r="AE35" i="189"/>
  <c r="AD35" i="189"/>
  <c r="AC35" i="189"/>
  <c r="AB35" i="189"/>
  <c r="Z35" i="189"/>
  <c r="Y35" i="189"/>
  <c r="X35" i="189"/>
  <c r="W35" i="189"/>
  <c r="V35" i="189"/>
  <c r="U35" i="189"/>
  <c r="T35" i="189"/>
  <c r="S35" i="189"/>
  <c r="Q35" i="189"/>
  <c r="P35" i="189"/>
  <c r="O35" i="189"/>
  <c r="N35" i="189"/>
  <c r="M35" i="189"/>
  <c r="L35" i="189"/>
  <c r="K35" i="189"/>
  <c r="J35" i="189"/>
  <c r="I35" i="189"/>
  <c r="H35" i="189"/>
  <c r="G35" i="189"/>
  <c r="BF34" i="189"/>
  <c r="BE34" i="189"/>
  <c r="BD34" i="189"/>
  <c r="BC34" i="189"/>
  <c r="BB34" i="189"/>
  <c r="BA34" i="189"/>
  <c r="AZ34" i="189"/>
  <c r="AY34" i="189"/>
  <c r="AX34" i="189"/>
  <c r="AW34" i="189"/>
  <c r="AV34" i="189"/>
  <c r="AU34" i="189"/>
  <c r="AT34" i="189"/>
  <c r="AS34" i="189"/>
  <c r="AR34" i="189"/>
  <c r="AQ34" i="189"/>
  <c r="AP34" i="189"/>
  <c r="AO34" i="189"/>
  <c r="AN34" i="189"/>
  <c r="AM34" i="189"/>
  <c r="AL34" i="189"/>
  <c r="AK34" i="189"/>
  <c r="AJ34" i="189"/>
  <c r="AI34" i="189"/>
  <c r="AH34" i="189"/>
  <c r="AF34" i="189"/>
  <c r="AE34" i="189"/>
  <c r="AD34" i="189"/>
  <c r="AC34" i="189"/>
  <c r="AB34" i="189"/>
  <c r="Z34" i="189"/>
  <c r="Y34" i="189"/>
  <c r="X34" i="189"/>
  <c r="W34" i="189"/>
  <c r="V34" i="189"/>
  <c r="U34" i="189"/>
  <c r="T34" i="189"/>
  <c r="S34" i="189"/>
  <c r="Q34" i="189"/>
  <c r="P34" i="189"/>
  <c r="O34" i="189"/>
  <c r="N34" i="189"/>
  <c r="M34" i="189"/>
  <c r="L34" i="189"/>
  <c r="K34" i="189"/>
  <c r="J34" i="189"/>
  <c r="I34" i="189"/>
  <c r="H34" i="189"/>
  <c r="G34" i="189"/>
  <c r="BF33" i="189"/>
  <c r="BE33" i="189"/>
  <c r="BD33" i="189"/>
  <c r="BC33" i="189"/>
  <c r="BB33" i="189"/>
  <c r="BA33" i="189"/>
  <c r="AZ33" i="189"/>
  <c r="AY33" i="189"/>
  <c r="AX33" i="189"/>
  <c r="AW33" i="189"/>
  <c r="AV33" i="189"/>
  <c r="AU33" i="189"/>
  <c r="AT33" i="189"/>
  <c r="AS33" i="189"/>
  <c r="AR33" i="189"/>
  <c r="AQ33" i="189"/>
  <c r="AP33" i="189"/>
  <c r="AO33" i="189"/>
  <c r="AN33" i="189"/>
  <c r="AM33" i="189"/>
  <c r="AL33" i="189"/>
  <c r="AK33" i="189"/>
  <c r="AJ33" i="189"/>
  <c r="AI33" i="189"/>
  <c r="AH33" i="189"/>
  <c r="AG33" i="189"/>
  <c r="AE33" i="189"/>
  <c r="AD33" i="189"/>
  <c r="AC33" i="189"/>
  <c r="AB33" i="189"/>
  <c r="Z33" i="189"/>
  <c r="Y33" i="189"/>
  <c r="X33" i="189"/>
  <c r="W33" i="189"/>
  <c r="V33" i="189"/>
  <c r="U33" i="189"/>
  <c r="T33" i="189"/>
  <c r="S33" i="189"/>
  <c r="Q33" i="189"/>
  <c r="P33" i="189"/>
  <c r="O33" i="189"/>
  <c r="N33" i="189"/>
  <c r="M33" i="189"/>
  <c r="L33" i="189"/>
  <c r="K33" i="189"/>
  <c r="J33" i="189"/>
  <c r="I33" i="189"/>
  <c r="H33" i="189"/>
  <c r="G33" i="189"/>
  <c r="BF32" i="189"/>
  <c r="BE32" i="189"/>
  <c r="BD32" i="189"/>
  <c r="BC32" i="189"/>
  <c r="BB32" i="189"/>
  <c r="BA32" i="189"/>
  <c r="AZ32" i="189"/>
  <c r="AY32" i="189"/>
  <c r="AX32" i="189"/>
  <c r="AW32" i="189"/>
  <c r="AV32" i="189"/>
  <c r="AU32" i="189"/>
  <c r="AT32" i="189"/>
  <c r="AS32" i="189"/>
  <c r="AR32" i="189"/>
  <c r="AQ32" i="189"/>
  <c r="AP32" i="189"/>
  <c r="AO32" i="189"/>
  <c r="AN32" i="189"/>
  <c r="AM32" i="189"/>
  <c r="AL32" i="189"/>
  <c r="AK32" i="189"/>
  <c r="AJ32" i="189"/>
  <c r="AI32" i="189"/>
  <c r="AH32" i="189"/>
  <c r="AG32" i="189"/>
  <c r="AF32" i="189"/>
  <c r="AD32" i="189"/>
  <c r="AC32" i="189"/>
  <c r="AB32" i="189"/>
  <c r="Z32" i="189"/>
  <c r="Y32" i="189"/>
  <c r="X32" i="189"/>
  <c r="W32" i="189"/>
  <c r="V32" i="189"/>
  <c r="U32" i="189"/>
  <c r="T32" i="189"/>
  <c r="S32" i="189"/>
  <c r="Q32" i="189"/>
  <c r="P32" i="189"/>
  <c r="O32" i="189"/>
  <c r="N32" i="189"/>
  <c r="M32" i="189"/>
  <c r="L32" i="189"/>
  <c r="K32" i="189"/>
  <c r="J32" i="189"/>
  <c r="I32" i="189"/>
  <c r="H32" i="189"/>
  <c r="G32" i="189"/>
  <c r="BF31" i="189"/>
  <c r="BE31" i="189"/>
  <c r="BD31" i="189"/>
  <c r="BC31" i="189"/>
  <c r="BB31" i="189"/>
  <c r="BA31" i="189"/>
  <c r="AZ31" i="189"/>
  <c r="AY31" i="189"/>
  <c r="AX31" i="189"/>
  <c r="AW31" i="189"/>
  <c r="AV31" i="189"/>
  <c r="AU31" i="189"/>
  <c r="AT31" i="189"/>
  <c r="AS31" i="189"/>
  <c r="AR31" i="189"/>
  <c r="AQ31" i="189"/>
  <c r="AP31" i="189"/>
  <c r="AO31" i="189"/>
  <c r="AN31" i="189"/>
  <c r="AM31" i="189"/>
  <c r="AL31" i="189"/>
  <c r="AK31" i="189"/>
  <c r="AJ31" i="189"/>
  <c r="AI31" i="189"/>
  <c r="AH31" i="189"/>
  <c r="AG31" i="189"/>
  <c r="AF31" i="189"/>
  <c r="AE31" i="189"/>
  <c r="AC31" i="189"/>
  <c r="AB31" i="189"/>
  <c r="Z31" i="189"/>
  <c r="Y31" i="189"/>
  <c r="X31" i="189"/>
  <c r="W31" i="189"/>
  <c r="V31" i="189"/>
  <c r="U31" i="189"/>
  <c r="T31" i="189"/>
  <c r="S31" i="189"/>
  <c r="Q31" i="189"/>
  <c r="P31" i="189"/>
  <c r="O31" i="189"/>
  <c r="N31" i="189"/>
  <c r="M31" i="189"/>
  <c r="L31" i="189"/>
  <c r="K31" i="189"/>
  <c r="J31" i="189"/>
  <c r="I31" i="189"/>
  <c r="H31" i="189"/>
  <c r="G31" i="189"/>
  <c r="BF30" i="189"/>
  <c r="BE30" i="189"/>
  <c r="BD30" i="189"/>
  <c r="BC30" i="189"/>
  <c r="BB30" i="189"/>
  <c r="BA30" i="189"/>
  <c r="AZ30" i="189"/>
  <c r="AY30" i="189"/>
  <c r="AX30" i="189"/>
  <c r="AW30" i="189"/>
  <c r="AV30" i="189"/>
  <c r="AU30" i="189"/>
  <c r="AT30" i="189"/>
  <c r="AS30" i="189"/>
  <c r="AR30" i="189"/>
  <c r="AQ30" i="189"/>
  <c r="AP30" i="189"/>
  <c r="AO30" i="189"/>
  <c r="AN30" i="189"/>
  <c r="AM30" i="189"/>
  <c r="AL30" i="189"/>
  <c r="AK30" i="189"/>
  <c r="AJ30" i="189"/>
  <c r="AI30" i="189"/>
  <c r="AH30" i="189"/>
  <c r="AG30" i="189"/>
  <c r="AF30" i="189"/>
  <c r="AE30" i="189"/>
  <c r="AD30" i="189"/>
  <c r="AB30" i="189"/>
  <c r="Z30" i="189"/>
  <c r="Y30" i="189"/>
  <c r="X30" i="189"/>
  <c r="W30" i="189"/>
  <c r="V30" i="189"/>
  <c r="U30" i="189"/>
  <c r="T30" i="189"/>
  <c r="S30" i="189"/>
  <c r="Q30" i="189"/>
  <c r="P30" i="189"/>
  <c r="O30" i="189"/>
  <c r="N30" i="189"/>
  <c r="M30" i="189"/>
  <c r="L30" i="189"/>
  <c r="K30" i="189"/>
  <c r="J30" i="189"/>
  <c r="I30" i="189"/>
  <c r="H30" i="189"/>
  <c r="G30" i="189"/>
  <c r="BF29" i="189"/>
  <c r="BE29" i="189"/>
  <c r="BD29" i="189"/>
  <c r="BC29" i="189"/>
  <c r="BB29" i="189"/>
  <c r="BA29" i="189"/>
  <c r="AZ29" i="189"/>
  <c r="AY29" i="189"/>
  <c r="AX29" i="189"/>
  <c r="AW29" i="189"/>
  <c r="AV29" i="189"/>
  <c r="AU29" i="189"/>
  <c r="AT29" i="189"/>
  <c r="AS29" i="189"/>
  <c r="AR29" i="189"/>
  <c r="AQ29" i="189"/>
  <c r="AP29" i="189"/>
  <c r="AO29" i="189"/>
  <c r="AN29" i="189"/>
  <c r="AM29" i="189"/>
  <c r="AL29" i="189"/>
  <c r="AK29" i="189"/>
  <c r="AJ29" i="189"/>
  <c r="AI29" i="189"/>
  <c r="AH29" i="189"/>
  <c r="AG29" i="189"/>
  <c r="AF29" i="189"/>
  <c r="AE29" i="189"/>
  <c r="AD29" i="189"/>
  <c r="AC29" i="189"/>
  <c r="Z29" i="189"/>
  <c r="Y29" i="189"/>
  <c r="X29" i="189"/>
  <c r="W29" i="189"/>
  <c r="V29" i="189"/>
  <c r="U29" i="189"/>
  <c r="T29" i="189"/>
  <c r="S29" i="189"/>
  <c r="Q29" i="189"/>
  <c r="P29" i="189"/>
  <c r="O29" i="189"/>
  <c r="N29" i="189"/>
  <c r="M29" i="189"/>
  <c r="L29" i="189"/>
  <c r="K29" i="189"/>
  <c r="J29" i="189"/>
  <c r="I29" i="189"/>
  <c r="H29" i="189"/>
  <c r="G29" i="189"/>
  <c r="BF27" i="189"/>
  <c r="BE27" i="189"/>
  <c r="BD27" i="189"/>
  <c r="BC27" i="189"/>
  <c r="BB27" i="189"/>
  <c r="BA27" i="189"/>
  <c r="AZ27" i="189"/>
  <c r="AY27" i="189"/>
  <c r="AX27" i="189"/>
  <c r="AW27" i="189"/>
  <c r="AV27" i="189"/>
  <c r="AU27" i="189"/>
  <c r="AT27" i="189"/>
  <c r="AS27" i="189"/>
  <c r="AR27" i="189"/>
  <c r="AQ27" i="189"/>
  <c r="AP27" i="189"/>
  <c r="AO27" i="189"/>
  <c r="AN27" i="189"/>
  <c r="AM27" i="189"/>
  <c r="AL27" i="189"/>
  <c r="AK27" i="189"/>
  <c r="AJ27" i="189"/>
  <c r="AI27" i="189"/>
  <c r="AH27" i="189"/>
  <c r="AG27" i="189"/>
  <c r="AF27" i="189"/>
  <c r="AE27" i="189"/>
  <c r="AD27" i="189"/>
  <c r="AC27" i="189"/>
  <c r="AB27" i="189"/>
  <c r="Y27" i="189"/>
  <c r="X27" i="189"/>
  <c r="W27" i="189"/>
  <c r="V27" i="189"/>
  <c r="U27" i="189"/>
  <c r="T27" i="189"/>
  <c r="S27" i="189"/>
  <c r="Q27" i="189"/>
  <c r="P27" i="189"/>
  <c r="O27" i="189"/>
  <c r="N27" i="189"/>
  <c r="M27" i="189"/>
  <c r="L27" i="189"/>
  <c r="K27" i="189"/>
  <c r="J27" i="189"/>
  <c r="I27" i="189"/>
  <c r="H27" i="189"/>
  <c r="G27" i="189"/>
  <c r="BF26" i="189"/>
  <c r="BE26" i="189"/>
  <c r="BD26" i="189"/>
  <c r="BC26" i="189"/>
  <c r="BB26" i="189"/>
  <c r="BA26" i="189"/>
  <c r="AZ26" i="189"/>
  <c r="AY26" i="189"/>
  <c r="AX26" i="189"/>
  <c r="AW26" i="189"/>
  <c r="AV26" i="189"/>
  <c r="AU26" i="189"/>
  <c r="AT26" i="189"/>
  <c r="AS26" i="189"/>
  <c r="AR26" i="189"/>
  <c r="AQ26" i="189"/>
  <c r="AP26" i="189"/>
  <c r="AO26" i="189"/>
  <c r="AN26" i="189"/>
  <c r="AM26" i="189"/>
  <c r="AL26" i="189"/>
  <c r="AK26" i="189"/>
  <c r="AJ26" i="189"/>
  <c r="AI26" i="189"/>
  <c r="AH26" i="189"/>
  <c r="AG26" i="189"/>
  <c r="AF26" i="189"/>
  <c r="AE26" i="189"/>
  <c r="AD26" i="189"/>
  <c r="AC26" i="189"/>
  <c r="AB26" i="189"/>
  <c r="Z26" i="189"/>
  <c r="X26" i="189"/>
  <c r="W26" i="189"/>
  <c r="V26" i="189"/>
  <c r="U26" i="189"/>
  <c r="T26" i="189"/>
  <c r="S26" i="189"/>
  <c r="Q26" i="189"/>
  <c r="P26" i="189"/>
  <c r="O26" i="189"/>
  <c r="N26" i="189"/>
  <c r="M26" i="189"/>
  <c r="L26" i="189"/>
  <c r="K26" i="189"/>
  <c r="J26" i="189"/>
  <c r="I26" i="189"/>
  <c r="H26" i="189"/>
  <c r="G26" i="189"/>
  <c r="BF25" i="189"/>
  <c r="BE25" i="189"/>
  <c r="BD25" i="189"/>
  <c r="BC25" i="189"/>
  <c r="BB25" i="189"/>
  <c r="BA25" i="189"/>
  <c r="AZ25" i="189"/>
  <c r="AY25" i="189"/>
  <c r="AX25" i="189"/>
  <c r="AW25" i="189"/>
  <c r="AV25" i="189"/>
  <c r="AU25" i="189"/>
  <c r="AT25" i="189"/>
  <c r="AS25" i="189"/>
  <c r="AR25" i="189"/>
  <c r="AQ25" i="189"/>
  <c r="AP25" i="189"/>
  <c r="AO25" i="189"/>
  <c r="AN25" i="189"/>
  <c r="AM25" i="189"/>
  <c r="AL25" i="189"/>
  <c r="AK25" i="189"/>
  <c r="AJ25" i="189"/>
  <c r="AI25" i="189"/>
  <c r="AH25" i="189"/>
  <c r="AG25" i="189"/>
  <c r="AF25" i="189"/>
  <c r="AE25" i="189"/>
  <c r="AD25" i="189"/>
  <c r="AC25" i="189"/>
  <c r="AB25" i="189"/>
  <c r="Z25" i="189"/>
  <c r="Y25" i="189"/>
  <c r="W25" i="189"/>
  <c r="V25" i="189"/>
  <c r="U25" i="189"/>
  <c r="T25" i="189"/>
  <c r="S25" i="189"/>
  <c r="Q25" i="189"/>
  <c r="P25" i="189"/>
  <c r="O25" i="189"/>
  <c r="N25" i="189"/>
  <c r="M25" i="189"/>
  <c r="L25" i="189"/>
  <c r="K25" i="189"/>
  <c r="J25" i="189"/>
  <c r="I25" i="189"/>
  <c r="H25" i="189"/>
  <c r="G25" i="189"/>
  <c r="BF24" i="189"/>
  <c r="BE24" i="189"/>
  <c r="BD24" i="189"/>
  <c r="BC24" i="189"/>
  <c r="BB24" i="189"/>
  <c r="BA24" i="189"/>
  <c r="AZ24" i="189"/>
  <c r="AY24" i="189"/>
  <c r="AX24" i="189"/>
  <c r="AW24" i="189"/>
  <c r="AV24" i="189"/>
  <c r="AU24" i="189"/>
  <c r="AT24" i="189"/>
  <c r="AS24" i="189"/>
  <c r="AR24" i="189"/>
  <c r="AQ24" i="189"/>
  <c r="AP24" i="189"/>
  <c r="AO24" i="189"/>
  <c r="AN24" i="189"/>
  <c r="AM24" i="189"/>
  <c r="AL24" i="189"/>
  <c r="AK24" i="189"/>
  <c r="AJ24" i="189"/>
  <c r="AI24" i="189"/>
  <c r="AH24" i="189"/>
  <c r="AG24" i="189"/>
  <c r="AF24" i="189"/>
  <c r="AE24" i="189"/>
  <c r="AD24" i="189"/>
  <c r="AC24" i="189"/>
  <c r="AB24" i="189"/>
  <c r="Z24" i="189"/>
  <c r="Y24" i="189"/>
  <c r="X24" i="189"/>
  <c r="V24" i="189"/>
  <c r="U24" i="189"/>
  <c r="T24" i="189"/>
  <c r="S24" i="189"/>
  <c r="Q24" i="189"/>
  <c r="P24" i="189"/>
  <c r="O24" i="189"/>
  <c r="N24" i="189"/>
  <c r="M24" i="189"/>
  <c r="L24" i="189"/>
  <c r="K24" i="189"/>
  <c r="J24" i="189"/>
  <c r="I24" i="189"/>
  <c r="H24" i="189"/>
  <c r="G24" i="189"/>
  <c r="BF23" i="189"/>
  <c r="BE23" i="189"/>
  <c r="BD23" i="189"/>
  <c r="BC23" i="189"/>
  <c r="BB23" i="189"/>
  <c r="BA23" i="189"/>
  <c r="AZ23" i="189"/>
  <c r="AY23" i="189"/>
  <c r="AX23" i="189"/>
  <c r="AW23" i="189"/>
  <c r="AV23" i="189"/>
  <c r="AU23" i="189"/>
  <c r="AT23" i="189"/>
  <c r="AS23" i="189"/>
  <c r="AR23" i="189"/>
  <c r="AQ23" i="189"/>
  <c r="AP23" i="189"/>
  <c r="AO23" i="189"/>
  <c r="AN23" i="189"/>
  <c r="AM23" i="189"/>
  <c r="AL23" i="189"/>
  <c r="AK23" i="189"/>
  <c r="AJ23" i="189"/>
  <c r="AI23" i="189"/>
  <c r="AH23" i="189"/>
  <c r="AG23" i="189"/>
  <c r="AF23" i="189"/>
  <c r="AE23" i="189"/>
  <c r="AD23" i="189"/>
  <c r="AC23" i="189"/>
  <c r="AB23" i="189"/>
  <c r="Z23" i="189"/>
  <c r="Y23" i="189"/>
  <c r="X23" i="189"/>
  <c r="W23" i="189"/>
  <c r="U23" i="189"/>
  <c r="T23" i="189"/>
  <c r="S23" i="189"/>
  <c r="Q23" i="189"/>
  <c r="P23" i="189"/>
  <c r="O23" i="189"/>
  <c r="N23" i="189"/>
  <c r="M23" i="189"/>
  <c r="L23" i="189"/>
  <c r="K23" i="189"/>
  <c r="J23" i="189"/>
  <c r="I23" i="189"/>
  <c r="H23" i="189"/>
  <c r="G23" i="189"/>
  <c r="BF22" i="189"/>
  <c r="BE22" i="189"/>
  <c r="BD22" i="189"/>
  <c r="BC22" i="189"/>
  <c r="BB22" i="189"/>
  <c r="BA22" i="189"/>
  <c r="AZ22" i="189"/>
  <c r="AY22" i="189"/>
  <c r="AX22" i="189"/>
  <c r="AW22" i="189"/>
  <c r="AV22" i="189"/>
  <c r="AU22" i="189"/>
  <c r="AT22" i="189"/>
  <c r="AS22" i="189"/>
  <c r="AR22" i="189"/>
  <c r="AQ22" i="189"/>
  <c r="AP22" i="189"/>
  <c r="AO22" i="189"/>
  <c r="AN22" i="189"/>
  <c r="AM22" i="189"/>
  <c r="AL22" i="189"/>
  <c r="AK22" i="189"/>
  <c r="AJ22" i="189"/>
  <c r="AI22" i="189"/>
  <c r="AH22" i="189"/>
  <c r="AG22" i="189"/>
  <c r="AF22" i="189"/>
  <c r="AE22" i="189"/>
  <c r="AD22" i="189"/>
  <c r="AC22" i="189"/>
  <c r="AB22" i="189"/>
  <c r="Z22" i="189"/>
  <c r="Y22" i="189"/>
  <c r="X22" i="189"/>
  <c r="W22" i="189"/>
  <c r="V22" i="189"/>
  <c r="T22" i="189"/>
  <c r="S22" i="189"/>
  <c r="Q22" i="189"/>
  <c r="P22" i="189"/>
  <c r="O22" i="189"/>
  <c r="N22" i="189"/>
  <c r="M22" i="189"/>
  <c r="L22" i="189"/>
  <c r="K22" i="189"/>
  <c r="J22" i="189"/>
  <c r="I22" i="189"/>
  <c r="H22" i="189"/>
  <c r="G22" i="189"/>
  <c r="BF21" i="189"/>
  <c r="BE21" i="189"/>
  <c r="BD21" i="189"/>
  <c r="BC21" i="189"/>
  <c r="BB21" i="189"/>
  <c r="BA21" i="189"/>
  <c r="AZ21" i="189"/>
  <c r="AY21" i="189"/>
  <c r="AX21" i="189"/>
  <c r="AW21" i="189"/>
  <c r="AV21" i="189"/>
  <c r="AU21" i="189"/>
  <c r="AT21" i="189"/>
  <c r="AS21" i="189"/>
  <c r="AR21" i="189"/>
  <c r="AQ21" i="189"/>
  <c r="AP21" i="189"/>
  <c r="AO21" i="189"/>
  <c r="AN21" i="189"/>
  <c r="AM21" i="189"/>
  <c r="AL21" i="189"/>
  <c r="AK21" i="189"/>
  <c r="AJ21" i="189"/>
  <c r="AI21" i="189"/>
  <c r="AH21" i="189"/>
  <c r="AG21" i="189"/>
  <c r="AF21" i="189"/>
  <c r="AE21" i="189"/>
  <c r="AD21" i="189"/>
  <c r="AC21" i="189"/>
  <c r="AB21" i="189"/>
  <c r="Z21" i="189"/>
  <c r="Y21" i="189"/>
  <c r="X21" i="189"/>
  <c r="W21" i="189"/>
  <c r="V21" i="189"/>
  <c r="U21" i="189"/>
  <c r="S21" i="189"/>
  <c r="Q21" i="189"/>
  <c r="P21" i="189"/>
  <c r="O21" i="189"/>
  <c r="N21" i="189"/>
  <c r="M21" i="189"/>
  <c r="L21" i="189"/>
  <c r="K21" i="189"/>
  <c r="J21" i="189"/>
  <c r="I21" i="189"/>
  <c r="H21" i="189"/>
  <c r="G21" i="189"/>
  <c r="BF20" i="189"/>
  <c r="BE20" i="189"/>
  <c r="BD20" i="189"/>
  <c r="BC20" i="189"/>
  <c r="BB20" i="189"/>
  <c r="BA20" i="189"/>
  <c r="AZ20" i="189"/>
  <c r="AY20" i="189"/>
  <c r="AX20" i="189"/>
  <c r="AW20" i="189"/>
  <c r="AV20" i="189"/>
  <c r="AU20" i="189"/>
  <c r="AT20" i="189"/>
  <c r="AS20" i="189"/>
  <c r="AR20" i="189"/>
  <c r="AQ20" i="189"/>
  <c r="AP20" i="189"/>
  <c r="AO20" i="189"/>
  <c r="AN20" i="189"/>
  <c r="AM20" i="189"/>
  <c r="AL20" i="189"/>
  <c r="AK20" i="189"/>
  <c r="AJ20" i="189"/>
  <c r="AI20" i="189"/>
  <c r="AH20" i="189"/>
  <c r="AG20" i="189"/>
  <c r="AF20" i="189"/>
  <c r="AE20" i="189"/>
  <c r="AD20" i="189"/>
  <c r="AC20" i="189"/>
  <c r="AB20" i="189"/>
  <c r="Z20" i="189"/>
  <c r="Y20" i="189"/>
  <c r="X20" i="189"/>
  <c r="W20" i="189"/>
  <c r="V20" i="189"/>
  <c r="U20" i="189"/>
  <c r="T20" i="189"/>
  <c r="Q20" i="189"/>
  <c r="P20" i="189"/>
  <c r="O20" i="189"/>
  <c r="N20" i="189"/>
  <c r="M20" i="189"/>
  <c r="L20" i="189"/>
  <c r="K20" i="189"/>
  <c r="J20" i="189"/>
  <c r="I20" i="189"/>
  <c r="H20" i="189"/>
  <c r="G20" i="189"/>
  <c r="BF18" i="189"/>
  <c r="BE18" i="189"/>
  <c r="BD18" i="189"/>
  <c r="BC18" i="189"/>
  <c r="BB18" i="189"/>
  <c r="BA18" i="189"/>
  <c r="AZ18" i="189"/>
  <c r="AY18" i="189"/>
  <c r="AX18" i="189"/>
  <c r="AW18" i="189"/>
  <c r="AV18" i="189"/>
  <c r="AU18" i="189"/>
  <c r="AT18" i="189"/>
  <c r="AS18" i="189"/>
  <c r="AR18" i="189"/>
  <c r="AQ18" i="189"/>
  <c r="AP18" i="189"/>
  <c r="AO18" i="189"/>
  <c r="AN18" i="189"/>
  <c r="AM18" i="189"/>
  <c r="AL18" i="189"/>
  <c r="AK18" i="189"/>
  <c r="AJ18" i="189"/>
  <c r="AI18" i="189"/>
  <c r="AH18" i="189"/>
  <c r="AG18" i="189"/>
  <c r="AF18" i="189"/>
  <c r="AE18" i="189"/>
  <c r="AD18" i="189"/>
  <c r="AC18" i="189"/>
  <c r="AB18" i="189"/>
  <c r="Z18" i="189"/>
  <c r="Y18" i="189"/>
  <c r="X18" i="189"/>
  <c r="W18" i="189"/>
  <c r="V18" i="189"/>
  <c r="U18" i="189"/>
  <c r="T18" i="189"/>
  <c r="S18" i="189"/>
  <c r="P18" i="189"/>
  <c r="O18" i="189"/>
  <c r="N18" i="189"/>
  <c r="M18" i="189"/>
  <c r="L18" i="189"/>
  <c r="K18" i="189"/>
  <c r="J18" i="189"/>
  <c r="I18" i="189"/>
  <c r="H18" i="189"/>
  <c r="G18" i="189"/>
  <c r="BF17" i="189"/>
  <c r="BE17" i="189"/>
  <c r="BD17" i="189"/>
  <c r="BC17" i="189"/>
  <c r="BB17" i="189"/>
  <c r="BA17" i="189"/>
  <c r="AZ17" i="189"/>
  <c r="AY17" i="189"/>
  <c r="AX17" i="189"/>
  <c r="AW17" i="189"/>
  <c r="AV17" i="189"/>
  <c r="AU17" i="189"/>
  <c r="AT17" i="189"/>
  <c r="AS17" i="189"/>
  <c r="AR17" i="189"/>
  <c r="AQ17" i="189"/>
  <c r="AP17" i="189"/>
  <c r="AO17" i="189"/>
  <c r="AN17" i="189"/>
  <c r="AM17" i="189"/>
  <c r="AL17" i="189"/>
  <c r="AK17" i="189"/>
  <c r="AJ17" i="189"/>
  <c r="AI17" i="189"/>
  <c r="AH17" i="189"/>
  <c r="AG17" i="189"/>
  <c r="AF17" i="189"/>
  <c r="AE17" i="189"/>
  <c r="AD17" i="189"/>
  <c r="AC17" i="189"/>
  <c r="AB17" i="189"/>
  <c r="Z17" i="189"/>
  <c r="Y17" i="189"/>
  <c r="X17" i="189"/>
  <c r="W17" i="189"/>
  <c r="V17" i="189"/>
  <c r="U17" i="189"/>
  <c r="T17" i="189"/>
  <c r="S17" i="189"/>
  <c r="Q17" i="189"/>
  <c r="O17" i="189"/>
  <c r="N17" i="189"/>
  <c r="M17" i="189"/>
  <c r="L17" i="189"/>
  <c r="K17" i="189"/>
  <c r="J17" i="189"/>
  <c r="I17" i="189"/>
  <c r="H17" i="189"/>
  <c r="G17" i="189"/>
  <c r="BF16" i="189"/>
  <c r="BE16" i="189"/>
  <c r="BD16" i="189"/>
  <c r="BC16" i="189"/>
  <c r="BB16" i="189"/>
  <c r="BA16" i="189"/>
  <c r="AZ16" i="189"/>
  <c r="AY16" i="189"/>
  <c r="AX16" i="189"/>
  <c r="AW16" i="189"/>
  <c r="AV16" i="189"/>
  <c r="AU16" i="189"/>
  <c r="AT16" i="189"/>
  <c r="AS16" i="189"/>
  <c r="AR16" i="189"/>
  <c r="AQ16" i="189"/>
  <c r="AP16" i="189"/>
  <c r="AO16" i="189"/>
  <c r="AN16" i="189"/>
  <c r="AM16" i="189"/>
  <c r="AL16" i="189"/>
  <c r="AK16" i="189"/>
  <c r="AJ16" i="189"/>
  <c r="AI16" i="189"/>
  <c r="AH16" i="189"/>
  <c r="AG16" i="189"/>
  <c r="AF16" i="189"/>
  <c r="AE16" i="189"/>
  <c r="AD16" i="189"/>
  <c r="AC16" i="189"/>
  <c r="AB16" i="189"/>
  <c r="Z16" i="189"/>
  <c r="Y16" i="189"/>
  <c r="X16" i="189"/>
  <c r="W16" i="189"/>
  <c r="V16" i="189"/>
  <c r="U16" i="189"/>
  <c r="T16" i="189"/>
  <c r="S16" i="189"/>
  <c r="Q16" i="189"/>
  <c r="P16" i="189"/>
  <c r="N16" i="189"/>
  <c r="M16" i="189"/>
  <c r="L16" i="189"/>
  <c r="K16" i="189"/>
  <c r="J16" i="189"/>
  <c r="I16" i="189"/>
  <c r="H16" i="189"/>
  <c r="G16" i="189"/>
  <c r="BF15" i="189"/>
  <c r="BE15" i="189"/>
  <c r="BD15" i="189"/>
  <c r="BC15" i="189"/>
  <c r="BB15" i="189"/>
  <c r="BA15" i="189"/>
  <c r="AZ15" i="189"/>
  <c r="AY15" i="189"/>
  <c r="AX15" i="189"/>
  <c r="AW15" i="189"/>
  <c r="AV15" i="189"/>
  <c r="AU15" i="189"/>
  <c r="AT15" i="189"/>
  <c r="AS15" i="189"/>
  <c r="AR15" i="189"/>
  <c r="AQ15" i="189"/>
  <c r="AP15" i="189"/>
  <c r="AO15" i="189"/>
  <c r="AN15" i="189"/>
  <c r="AM15" i="189"/>
  <c r="AL15" i="189"/>
  <c r="AK15" i="189"/>
  <c r="AJ15" i="189"/>
  <c r="AI15" i="189"/>
  <c r="AH15" i="189"/>
  <c r="AG15" i="189"/>
  <c r="AF15" i="189"/>
  <c r="AE15" i="189"/>
  <c r="AD15" i="189"/>
  <c r="AC15" i="189"/>
  <c r="AB15" i="189"/>
  <c r="Z15" i="189"/>
  <c r="Y15" i="189"/>
  <c r="X15" i="189"/>
  <c r="W15" i="189"/>
  <c r="V15" i="189"/>
  <c r="U15" i="189"/>
  <c r="T15" i="189"/>
  <c r="S15" i="189"/>
  <c r="Q15" i="189"/>
  <c r="P15" i="189"/>
  <c r="O15" i="189"/>
  <c r="M15" i="189"/>
  <c r="L15" i="189"/>
  <c r="K15" i="189"/>
  <c r="J15" i="189"/>
  <c r="I15" i="189"/>
  <c r="H15" i="189"/>
  <c r="G15" i="189"/>
  <c r="BF14" i="189"/>
  <c r="BE14" i="189"/>
  <c r="BD14" i="189"/>
  <c r="BC14" i="189"/>
  <c r="BB14" i="189"/>
  <c r="BA14" i="189"/>
  <c r="AZ14" i="189"/>
  <c r="AY14" i="189"/>
  <c r="AX14" i="189"/>
  <c r="AW14" i="189"/>
  <c r="AV14" i="189"/>
  <c r="AU14" i="189"/>
  <c r="AT14" i="189"/>
  <c r="AS14" i="189"/>
  <c r="AR14" i="189"/>
  <c r="AQ14" i="189"/>
  <c r="AP14" i="189"/>
  <c r="AO14" i="189"/>
  <c r="AN14" i="189"/>
  <c r="AM14" i="189"/>
  <c r="AL14" i="189"/>
  <c r="AK14" i="189"/>
  <c r="AJ14" i="189"/>
  <c r="AI14" i="189"/>
  <c r="AH14" i="189"/>
  <c r="AG14" i="189"/>
  <c r="AF14" i="189"/>
  <c r="AE14" i="189"/>
  <c r="AD14" i="189"/>
  <c r="AC14" i="189"/>
  <c r="AB14" i="189"/>
  <c r="Z14" i="189"/>
  <c r="Y14" i="189"/>
  <c r="X14" i="189"/>
  <c r="W14" i="189"/>
  <c r="V14" i="189"/>
  <c r="U14" i="189"/>
  <c r="T14" i="189"/>
  <c r="S14" i="189"/>
  <c r="Q14" i="189"/>
  <c r="P14" i="189"/>
  <c r="O14" i="189"/>
  <c r="N14" i="189"/>
  <c r="L14" i="189"/>
  <c r="K14" i="189"/>
  <c r="J14" i="189"/>
  <c r="I14" i="189"/>
  <c r="H14" i="189"/>
  <c r="G14" i="189"/>
  <c r="BF13" i="189"/>
  <c r="BE13" i="189"/>
  <c r="BD13" i="189"/>
  <c r="BC13" i="189"/>
  <c r="BB13" i="189"/>
  <c r="BA13" i="189"/>
  <c r="AZ13" i="189"/>
  <c r="AY13" i="189"/>
  <c r="AX13" i="189"/>
  <c r="AW13" i="189"/>
  <c r="AV13" i="189"/>
  <c r="AU13" i="189"/>
  <c r="AT13" i="189"/>
  <c r="AS13" i="189"/>
  <c r="AR13" i="189"/>
  <c r="AQ13" i="189"/>
  <c r="AP13" i="189"/>
  <c r="AO13" i="189"/>
  <c r="AN13" i="189"/>
  <c r="AM13" i="189"/>
  <c r="AL13" i="189"/>
  <c r="AK13" i="189"/>
  <c r="AJ13" i="189"/>
  <c r="AI13" i="189"/>
  <c r="AH13" i="189"/>
  <c r="AG13" i="189"/>
  <c r="AF13" i="189"/>
  <c r="AE13" i="189"/>
  <c r="AD13" i="189"/>
  <c r="AC13" i="189"/>
  <c r="AB13" i="189"/>
  <c r="Z13" i="189"/>
  <c r="Y13" i="189"/>
  <c r="X13" i="189"/>
  <c r="W13" i="189"/>
  <c r="V13" i="189"/>
  <c r="U13" i="189"/>
  <c r="T13" i="189"/>
  <c r="S13" i="189"/>
  <c r="Q13" i="189"/>
  <c r="P13" i="189"/>
  <c r="O13" i="189"/>
  <c r="N13" i="189"/>
  <c r="M13" i="189"/>
  <c r="K13" i="189"/>
  <c r="J13" i="189"/>
  <c r="I13" i="189"/>
  <c r="H13" i="189"/>
  <c r="G13" i="189"/>
  <c r="BF12" i="189"/>
  <c r="BE12" i="189"/>
  <c r="BD12" i="189"/>
  <c r="BC12" i="189"/>
  <c r="BB12" i="189"/>
  <c r="BA12" i="189"/>
  <c r="AZ12" i="189"/>
  <c r="AY12" i="189"/>
  <c r="AX12" i="189"/>
  <c r="AW12" i="189"/>
  <c r="AV12" i="189"/>
  <c r="AU12" i="189"/>
  <c r="AT12" i="189"/>
  <c r="AS12" i="189"/>
  <c r="AR12" i="189"/>
  <c r="AQ12" i="189"/>
  <c r="AP12" i="189"/>
  <c r="AO12" i="189"/>
  <c r="AN12" i="189"/>
  <c r="AM12" i="189"/>
  <c r="AL12" i="189"/>
  <c r="AK12" i="189"/>
  <c r="AJ12" i="189"/>
  <c r="AI12" i="189"/>
  <c r="AH12" i="189"/>
  <c r="AG12" i="189"/>
  <c r="AF12" i="189"/>
  <c r="AE12" i="189"/>
  <c r="AD12" i="189"/>
  <c r="AC12" i="189"/>
  <c r="AB12" i="189"/>
  <c r="Z12" i="189"/>
  <c r="Y12" i="189"/>
  <c r="X12" i="189"/>
  <c r="W12" i="189"/>
  <c r="V12" i="189"/>
  <c r="U12" i="189"/>
  <c r="T12" i="189"/>
  <c r="S12" i="189"/>
  <c r="Q12" i="189"/>
  <c r="P12" i="189"/>
  <c r="O12" i="189"/>
  <c r="N12" i="189"/>
  <c r="M12" i="189"/>
  <c r="L12" i="189"/>
  <c r="J12" i="189"/>
  <c r="I12" i="189"/>
  <c r="H12" i="189"/>
  <c r="G12" i="189"/>
  <c r="BF11" i="189"/>
  <c r="BE11" i="189"/>
  <c r="BD11" i="189"/>
  <c r="BC11" i="189"/>
  <c r="BB11" i="189"/>
  <c r="BA11" i="189"/>
  <c r="AZ11" i="189"/>
  <c r="AY11" i="189"/>
  <c r="AX11" i="189"/>
  <c r="AW11" i="189"/>
  <c r="AV11" i="189"/>
  <c r="AU11" i="189"/>
  <c r="AT11" i="189"/>
  <c r="AS11" i="189"/>
  <c r="AR11" i="189"/>
  <c r="AQ11" i="189"/>
  <c r="AP11" i="189"/>
  <c r="AO11" i="189"/>
  <c r="AN11" i="189"/>
  <c r="AM11" i="189"/>
  <c r="AL11" i="189"/>
  <c r="AK11" i="189"/>
  <c r="AJ11" i="189"/>
  <c r="AH11" i="189"/>
  <c r="AG11" i="189"/>
  <c r="AF11" i="189"/>
  <c r="AE11" i="189"/>
  <c r="AD11" i="189"/>
  <c r="AC11" i="189"/>
  <c r="AB11" i="189"/>
  <c r="Z11" i="189"/>
  <c r="Y11" i="189"/>
  <c r="X11" i="189"/>
  <c r="W11" i="189"/>
  <c r="V11" i="189"/>
  <c r="U11" i="189"/>
  <c r="T11" i="189"/>
  <c r="S11" i="189"/>
  <c r="Q11" i="189"/>
  <c r="P11" i="189"/>
  <c r="Q23" i="217" s="1"/>
  <c r="O11" i="189"/>
  <c r="Q22" i="217" s="1"/>
  <c r="N11" i="189"/>
  <c r="M11" i="189"/>
  <c r="L11" i="189"/>
  <c r="K11" i="189"/>
  <c r="I11" i="189"/>
  <c r="H11" i="189"/>
  <c r="G11" i="189"/>
  <c r="BF10" i="189"/>
  <c r="BE10" i="189"/>
  <c r="BD10" i="189"/>
  <c r="BC10" i="189"/>
  <c r="BB10" i="189"/>
  <c r="BA10" i="189"/>
  <c r="AZ10" i="189"/>
  <c r="AY10" i="189"/>
  <c r="AX10" i="189"/>
  <c r="AW10" i="189"/>
  <c r="AV10" i="189"/>
  <c r="AU10" i="189"/>
  <c r="AT10" i="189"/>
  <c r="AS10" i="189"/>
  <c r="AR10" i="189"/>
  <c r="AQ10" i="189"/>
  <c r="AP10" i="189"/>
  <c r="AO10" i="189"/>
  <c r="AN10" i="189"/>
  <c r="AM10" i="189"/>
  <c r="AL10" i="189"/>
  <c r="AK10" i="189"/>
  <c r="AJ10" i="189"/>
  <c r="AI10" i="189"/>
  <c r="AH10" i="189"/>
  <c r="AG10" i="189"/>
  <c r="AF10" i="189"/>
  <c r="AE10" i="189"/>
  <c r="AD10" i="189"/>
  <c r="AC10" i="189"/>
  <c r="AB10" i="189"/>
  <c r="Z10" i="189"/>
  <c r="Y10" i="189"/>
  <c r="X10" i="189"/>
  <c r="W10" i="189"/>
  <c r="V10" i="189"/>
  <c r="U10" i="189"/>
  <c r="T10" i="189"/>
  <c r="S10" i="189"/>
  <c r="Q10" i="189"/>
  <c r="P10" i="189"/>
  <c r="O10" i="189"/>
  <c r="N10" i="189"/>
  <c r="M10" i="189"/>
  <c r="L10" i="189"/>
  <c r="K10" i="189"/>
  <c r="J10" i="189"/>
  <c r="H10" i="189"/>
  <c r="G10" i="189"/>
  <c r="BF9" i="189"/>
  <c r="BE9" i="189"/>
  <c r="BD9" i="189"/>
  <c r="BC9" i="189"/>
  <c r="BB9" i="189"/>
  <c r="BA9" i="189"/>
  <c r="AZ9" i="189"/>
  <c r="AY9" i="189"/>
  <c r="AX9" i="189"/>
  <c r="AW9" i="189"/>
  <c r="AV9" i="189"/>
  <c r="AU9" i="189"/>
  <c r="AT9" i="189"/>
  <c r="AS9" i="189"/>
  <c r="AR9" i="189"/>
  <c r="AQ9" i="189"/>
  <c r="AP9" i="189"/>
  <c r="AO9" i="189"/>
  <c r="AN9" i="189"/>
  <c r="AM9" i="189"/>
  <c r="AL9" i="189"/>
  <c r="AK9" i="189"/>
  <c r="AJ9" i="189"/>
  <c r="AI9" i="189"/>
  <c r="AH9" i="189"/>
  <c r="AG9" i="189"/>
  <c r="AF9" i="189"/>
  <c r="AE9" i="189"/>
  <c r="AD9" i="189"/>
  <c r="AC9" i="189"/>
  <c r="AB9" i="189"/>
  <c r="Z9" i="189"/>
  <c r="Y9" i="189"/>
  <c r="X9" i="189"/>
  <c r="W9" i="189"/>
  <c r="V9" i="189"/>
  <c r="U9" i="189"/>
  <c r="T9" i="189"/>
  <c r="S9" i="189"/>
  <c r="Q9" i="189"/>
  <c r="P9" i="189"/>
  <c r="O9" i="189"/>
  <c r="N9" i="189"/>
  <c r="M9" i="189"/>
  <c r="L9" i="189"/>
  <c r="K9" i="189"/>
  <c r="J9" i="189"/>
  <c r="I9" i="189"/>
  <c r="G9" i="189"/>
  <c r="BF8" i="189"/>
  <c r="BE8" i="189"/>
  <c r="BD8" i="189"/>
  <c r="BC8" i="189"/>
  <c r="BB8" i="189"/>
  <c r="BA8" i="189"/>
  <c r="AZ8" i="189"/>
  <c r="AY8" i="189"/>
  <c r="AX8" i="189"/>
  <c r="AW8" i="189"/>
  <c r="AV8" i="189"/>
  <c r="AU8" i="189"/>
  <c r="AT8" i="189"/>
  <c r="AS8" i="189"/>
  <c r="AR8" i="189"/>
  <c r="AQ8" i="189"/>
  <c r="AP8" i="189"/>
  <c r="AO8" i="189"/>
  <c r="AN8" i="189"/>
  <c r="AM8" i="189"/>
  <c r="AL8" i="189"/>
  <c r="AK8" i="189"/>
  <c r="AJ8" i="189"/>
  <c r="AI8" i="189"/>
  <c r="AH8" i="189"/>
  <c r="AG8" i="189"/>
  <c r="AF8" i="189"/>
  <c r="AE8" i="189"/>
  <c r="AD8" i="189"/>
  <c r="AC8" i="189"/>
  <c r="AB8" i="189"/>
  <c r="Z8" i="189"/>
  <c r="Y8" i="189"/>
  <c r="X8" i="189"/>
  <c r="W8" i="189"/>
  <c r="V8" i="189"/>
  <c r="U8" i="189"/>
  <c r="T8" i="189"/>
  <c r="S8" i="189"/>
  <c r="Q8" i="189"/>
  <c r="P8" i="189"/>
  <c r="O8" i="189"/>
  <c r="N8" i="189"/>
  <c r="M8" i="189"/>
  <c r="L8" i="189"/>
  <c r="K8" i="189"/>
  <c r="J8" i="189"/>
  <c r="I8" i="189"/>
  <c r="H8" i="189"/>
  <c r="BF4" i="189"/>
  <c r="BE4" i="189"/>
  <c r="BD4" i="189"/>
  <c r="BC4" i="189"/>
  <c r="BB4" i="189"/>
  <c r="BA4" i="189"/>
  <c r="AZ4" i="189"/>
  <c r="AY4" i="189"/>
  <c r="AX4" i="189"/>
  <c r="AW4" i="189"/>
  <c r="AV4" i="189"/>
  <c r="AU4" i="189"/>
  <c r="AT4" i="189"/>
  <c r="AS4" i="189"/>
  <c r="AR4" i="189"/>
  <c r="AQ4" i="189"/>
  <c r="AP4" i="189"/>
  <c r="AO4" i="189"/>
  <c r="AN4" i="189"/>
  <c r="AM4" i="189"/>
  <c r="AL4" i="189"/>
  <c r="AK4" i="189"/>
  <c r="AJ4" i="189"/>
  <c r="AI4" i="189"/>
  <c r="AH4" i="189"/>
  <c r="AG4" i="189"/>
  <c r="AF4" i="189"/>
  <c r="AE4" i="189"/>
  <c r="AD4" i="189"/>
  <c r="AC4" i="189"/>
  <c r="AB4" i="189"/>
  <c r="AA4" i="189"/>
  <c r="Z4" i="189"/>
  <c r="Y4" i="189"/>
  <c r="X4" i="189"/>
  <c r="W4" i="189"/>
  <c r="V4" i="189"/>
  <c r="U4" i="189"/>
  <c r="T4" i="189"/>
  <c r="S4" i="189"/>
  <c r="R4" i="189"/>
  <c r="Q4" i="189"/>
  <c r="P4" i="189"/>
  <c r="O4" i="189"/>
  <c r="N4" i="189"/>
  <c r="M4" i="189"/>
  <c r="L4" i="189"/>
  <c r="K4" i="189"/>
  <c r="J4" i="189"/>
  <c r="I4" i="189"/>
  <c r="H4" i="189"/>
  <c r="G4" i="189"/>
  <c r="F4" i="189"/>
  <c r="E4" i="189"/>
  <c r="BE59" i="188"/>
  <c r="P43" i="219" s="1"/>
  <c r="BD59" i="188"/>
  <c r="P42" i="219" s="1"/>
  <c r="BC59" i="188"/>
  <c r="P41" i="219" s="1"/>
  <c r="BB59" i="188"/>
  <c r="P40" i="219" s="1"/>
  <c r="BA59" i="188"/>
  <c r="P39" i="219" s="1"/>
  <c r="AZ59" i="188"/>
  <c r="P38" i="219" s="1"/>
  <c r="AY59" i="188"/>
  <c r="P37" i="219" s="1"/>
  <c r="AX59" i="188"/>
  <c r="P36" i="219" s="1"/>
  <c r="AW59" i="188"/>
  <c r="P35" i="219" s="1"/>
  <c r="AV59" i="188"/>
  <c r="P34" i="219" s="1"/>
  <c r="AU59" i="188"/>
  <c r="P33" i="219" s="1"/>
  <c r="AT59" i="188"/>
  <c r="P32" i="219" s="1"/>
  <c r="AS59" i="188"/>
  <c r="P31" i="219" s="1"/>
  <c r="AR59" i="188"/>
  <c r="P30" i="219" s="1"/>
  <c r="AQ59" i="188"/>
  <c r="P29" i="219" s="1"/>
  <c r="AP59" i="188"/>
  <c r="P28" i="219" s="1"/>
  <c r="AO59" i="188"/>
  <c r="P27" i="219" s="1"/>
  <c r="AN59" i="188"/>
  <c r="AM59" i="188"/>
  <c r="AL59" i="188"/>
  <c r="AK59" i="188"/>
  <c r="AJ59" i="188"/>
  <c r="AI59" i="188"/>
  <c r="AH59" i="188"/>
  <c r="AG59" i="188"/>
  <c r="AF59" i="188"/>
  <c r="AE59" i="188"/>
  <c r="AD59" i="188"/>
  <c r="AC59" i="188"/>
  <c r="AB59" i="188"/>
  <c r="Z59" i="188"/>
  <c r="P25" i="219" s="1"/>
  <c r="Y59" i="188"/>
  <c r="P24" i="219" s="1"/>
  <c r="X59" i="188"/>
  <c r="P23" i="219" s="1"/>
  <c r="W59" i="188"/>
  <c r="P22" i="219" s="1"/>
  <c r="V59" i="188"/>
  <c r="P21" i="219" s="1"/>
  <c r="U59" i="188"/>
  <c r="P20" i="219" s="1"/>
  <c r="T59" i="188"/>
  <c r="P19" i="219" s="1"/>
  <c r="S59" i="188"/>
  <c r="P18" i="219" s="1"/>
  <c r="Q59" i="188"/>
  <c r="P16" i="219" s="1"/>
  <c r="P59" i="188"/>
  <c r="P15" i="219" s="1"/>
  <c r="O59" i="188"/>
  <c r="P14" i="219" s="1"/>
  <c r="N59" i="188"/>
  <c r="P13" i="219" s="1"/>
  <c r="M59" i="188"/>
  <c r="P12" i="219" s="1"/>
  <c r="L59" i="188"/>
  <c r="P11" i="219" s="1"/>
  <c r="K59" i="188"/>
  <c r="P10" i="219" s="1"/>
  <c r="J59" i="188"/>
  <c r="P9" i="219" s="1"/>
  <c r="I59" i="188"/>
  <c r="H59" i="188"/>
  <c r="G59" i="188"/>
  <c r="P8" i="219" s="1"/>
  <c r="BF58" i="188"/>
  <c r="BD58" i="188"/>
  <c r="BC58" i="188"/>
  <c r="BB58" i="188"/>
  <c r="BA58" i="188"/>
  <c r="AZ58" i="188"/>
  <c r="AY58" i="188"/>
  <c r="AX58" i="188"/>
  <c r="AW58" i="188"/>
  <c r="AV58" i="188"/>
  <c r="AU58" i="188"/>
  <c r="AT58" i="188"/>
  <c r="AS58" i="188"/>
  <c r="AR58" i="188"/>
  <c r="AQ58" i="188"/>
  <c r="AP58" i="188"/>
  <c r="AO58" i="188"/>
  <c r="AN58" i="188"/>
  <c r="AM58" i="188"/>
  <c r="AL58" i="188"/>
  <c r="AK58" i="188"/>
  <c r="AJ58" i="188"/>
  <c r="AI58" i="188"/>
  <c r="AH58" i="188"/>
  <c r="AG58" i="188"/>
  <c r="AF58" i="188"/>
  <c r="AE58" i="188"/>
  <c r="AD58" i="188"/>
  <c r="AC58" i="188"/>
  <c r="AB58" i="188"/>
  <c r="Z58" i="188"/>
  <c r="Y58" i="188"/>
  <c r="X58" i="188"/>
  <c r="W58" i="188"/>
  <c r="V58" i="188"/>
  <c r="U58" i="188"/>
  <c r="T58" i="188"/>
  <c r="S58" i="188"/>
  <c r="Q58" i="188"/>
  <c r="P58" i="188"/>
  <c r="O58" i="188"/>
  <c r="N58" i="188"/>
  <c r="M58" i="188"/>
  <c r="L58" i="188"/>
  <c r="K58" i="188"/>
  <c r="J58" i="188"/>
  <c r="I58" i="188"/>
  <c r="H58" i="188"/>
  <c r="G58" i="188"/>
  <c r="BF57" i="188"/>
  <c r="BE57" i="188"/>
  <c r="BC57" i="188"/>
  <c r="BB57" i="188"/>
  <c r="BA57" i="188"/>
  <c r="AZ57" i="188"/>
  <c r="AY57" i="188"/>
  <c r="AX57" i="188"/>
  <c r="AW57" i="188"/>
  <c r="AV57" i="188"/>
  <c r="AU57" i="188"/>
  <c r="AT57" i="188"/>
  <c r="AS57" i="188"/>
  <c r="AR57" i="188"/>
  <c r="AQ57" i="188"/>
  <c r="AP57" i="188"/>
  <c r="AO57" i="188"/>
  <c r="AN57" i="188"/>
  <c r="AM57" i="188"/>
  <c r="AL57" i="188"/>
  <c r="AK57" i="188"/>
  <c r="AJ57" i="188"/>
  <c r="AI57" i="188"/>
  <c r="AH57" i="188"/>
  <c r="AG57" i="188"/>
  <c r="AF57" i="188"/>
  <c r="AE57" i="188"/>
  <c r="AD57" i="188"/>
  <c r="AC57" i="188"/>
  <c r="AB57" i="188"/>
  <c r="Z57" i="188"/>
  <c r="Y57" i="188"/>
  <c r="X57" i="188"/>
  <c r="W57" i="188"/>
  <c r="V57" i="188"/>
  <c r="U57" i="188"/>
  <c r="T57" i="188"/>
  <c r="S57" i="188"/>
  <c r="Q57" i="188"/>
  <c r="P57" i="188"/>
  <c r="O57" i="188"/>
  <c r="N57" i="188"/>
  <c r="M57" i="188"/>
  <c r="L57" i="188"/>
  <c r="K57" i="188"/>
  <c r="J57" i="188"/>
  <c r="I57" i="188"/>
  <c r="H57" i="188"/>
  <c r="G57" i="188"/>
  <c r="BF56" i="188"/>
  <c r="BE56" i="188"/>
  <c r="BD56" i="188"/>
  <c r="BB56" i="188"/>
  <c r="BA56" i="188"/>
  <c r="AZ56" i="188"/>
  <c r="AY56" i="188"/>
  <c r="AX56" i="188"/>
  <c r="AW56" i="188"/>
  <c r="AV56" i="188"/>
  <c r="AU56" i="188"/>
  <c r="AT56" i="188"/>
  <c r="AS56" i="188"/>
  <c r="AR56" i="188"/>
  <c r="AQ56" i="188"/>
  <c r="AP56" i="188"/>
  <c r="AO56" i="188"/>
  <c r="AN56" i="188"/>
  <c r="AM56" i="188"/>
  <c r="AL56" i="188"/>
  <c r="AK56" i="188"/>
  <c r="AJ56" i="188"/>
  <c r="AI56" i="188"/>
  <c r="AH56" i="188"/>
  <c r="AG56" i="188"/>
  <c r="AF56" i="188"/>
  <c r="AE56" i="188"/>
  <c r="AD56" i="188"/>
  <c r="AC56" i="188"/>
  <c r="AB56" i="188"/>
  <c r="Z56" i="188"/>
  <c r="Y56" i="188"/>
  <c r="X56" i="188"/>
  <c r="W56" i="188"/>
  <c r="V56" i="188"/>
  <c r="U56" i="188"/>
  <c r="T56" i="188"/>
  <c r="S56" i="188"/>
  <c r="Q56" i="188"/>
  <c r="P56" i="188"/>
  <c r="O56" i="188"/>
  <c r="N56" i="188"/>
  <c r="M56" i="188"/>
  <c r="L56" i="188"/>
  <c r="K56" i="188"/>
  <c r="J56" i="188"/>
  <c r="I56" i="188"/>
  <c r="H56" i="188"/>
  <c r="G56" i="188"/>
  <c r="BF55" i="188"/>
  <c r="BE55" i="188"/>
  <c r="BD55" i="188"/>
  <c r="BC55" i="188"/>
  <c r="BA55" i="188"/>
  <c r="AZ55" i="188"/>
  <c r="AY55" i="188"/>
  <c r="AX55" i="188"/>
  <c r="AW55" i="188"/>
  <c r="AV55" i="188"/>
  <c r="AU55" i="188"/>
  <c r="AT55" i="188"/>
  <c r="AS55" i="188"/>
  <c r="AR55" i="188"/>
  <c r="AQ55" i="188"/>
  <c r="AP55" i="188"/>
  <c r="AO55" i="188"/>
  <c r="AN55" i="188"/>
  <c r="AM55" i="188"/>
  <c r="AL55" i="188"/>
  <c r="AK55" i="188"/>
  <c r="AJ55" i="188"/>
  <c r="AI55" i="188"/>
  <c r="AH55" i="188"/>
  <c r="AG55" i="188"/>
  <c r="AF55" i="188"/>
  <c r="AE55" i="188"/>
  <c r="AD55" i="188"/>
  <c r="AC55" i="188"/>
  <c r="AB55" i="188"/>
  <c r="Z55" i="188"/>
  <c r="Y55" i="188"/>
  <c r="X55" i="188"/>
  <c r="W55" i="188"/>
  <c r="V55" i="188"/>
  <c r="U55" i="188"/>
  <c r="T55" i="188"/>
  <c r="S55" i="188"/>
  <c r="Q55" i="188"/>
  <c r="P55" i="188"/>
  <c r="O55" i="188"/>
  <c r="N55" i="188"/>
  <c r="M55" i="188"/>
  <c r="L55" i="188"/>
  <c r="K55" i="188"/>
  <c r="J55" i="188"/>
  <c r="I55" i="188"/>
  <c r="H55" i="188"/>
  <c r="G55" i="188"/>
  <c r="BF54" i="188"/>
  <c r="BE54" i="188"/>
  <c r="BD54" i="188"/>
  <c r="BC54" i="188"/>
  <c r="BB54" i="188"/>
  <c r="AZ54" i="188"/>
  <c r="AY54" i="188"/>
  <c r="AX54" i="188"/>
  <c r="AW54" i="188"/>
  <c r="AV54" i="188"/>
  <c r="AU54" i="188"/>
  <c r="AT54" i="188"/>
  <c r="AS54" i="188"/>
  <c r="AR54" i="188"/>
  <c r="AQ54" i="188"/>
  <c r="AP54" i="188"/>
  <c r="AO54" i="188"/>
  <c r="AN54" i="188"/>
  <c r="AM54" i="188"/>
  <c r="AL54" i="188"/>
  <c r="AK54" i="188"/>
  <c r="AJ54" i="188"/>
  <c r="AI54" i="188"/>
  <c r="AH54" i="188"/>
  <c r="AG54" i="188"/>
  <c r="AF54" i="188"/>
  <c r="AE54" i="188"/>
  <c r="AD54" i="188"/>
  <c r="AC54" i="188"/>
  <c r="AB54" i="188"/>
  <c r="Z54" i="188"/>
  <c r="Y54" i="188"/>
  <c r="X54" i="188"/>
  <c r="W54" i="188"/>
  <c r="V54" i="188"/>
  <c r="U54" i="188"/>
  <c r="T54" i="188"/>
  <c r="S54" i="188"/>
  <c r="Q54" i="188"/>
  <c r="P54" i="188"/>
  <c r="O54" i="188"/>
  <c r="N54" i="188"/>
  <c r="M54" i="188"/>
  <c r="L54" i="188"/>
  <c r="K54" i="188"/>
  <c r="J54" i="188"/>
  <c r="I54" i="188"/>
  <c r="H54" i="188"/>
  <c r="G54" i="188"/>
  <c r="BF53" i="188"/>
  <c r="BE53" i="188"/>
  <c r="BD53" i="188"/>
  <c r="BC53" i="188"/>
  <c r="BB53" i="188"/>
  <c r="BA53" i="188"/>
  <c r="AY53" i="188"/>
  <c r="AX53" i="188"/>
  <c r="AW53" i="188"/>
  <c r="AV53" i="188"/>
  <c r="AU53" i="188"/>
  <c r="AT53" i="188"/>
  <c r="AS53" i="188"/>
  <c r="AR53" i="188"/>
  <c r="AQ53" i="188"/>
  <c r="AP53" i="188"/>
  <c r="AO53" i="188"/>
  <c r="AN53" i="188"/>
  <c r="AM53" i="188"/>
  <c r="AL53" i="188"/>
  <c r="AK53" i="188"/>
  <c r="AJ53" i="188"/>
  <c r="AI53" i="188"/>
  <c r="AH53" i="188"/>
  <c r="AG53" i="188"/>
  <c r="AF53" i="188"/>
  <c r="AE53" i="188"/>
  <c r="AD53" i="188"/>
  <c r="AC53" i="188"/>
  <c r="AB53" i="188"/>
  <c r="Z53" i="188"/>
  <c r="Y53" i="188"/>
  <c r="X53" i="188"/>
  <c r="W53" i="188"/>
  <c r="V53" i="188"/>
  <c r="U53" i="188"/>
  <c r="T53" i="188"/>
  <c r="S53" i="188"/>
  <c r="Q53" i="188"/>
  <c r="P53" i="188"/>
  <c r="O53" i="188"/>
  <c r="N53" i="188"/>
  <c r="M53" i="188"/>
  <c r="L53" i="188"/>
  <c r="K53" i="188"/>
  <c r="J53" i="188"/>
  <c r="I53" i="188"/>
  <c r="H53" i="188"/>
  <c r="G53" i="188"/>
  <c r="BF52" i="188"/>
  <c r="BE52" i="188"/>
  <c r="BD52" i="188"/>
  <c r="BC52" i="188"/>
  <c r="BB52" i="188"/>
  <c r="BA52" i="188"/>
  <c r="AZ52" i="188"/>
  <c r="AX52" i="188"/>
  <c r="AW52" i="188"/>
  <c r="AV52" i="188"/>
  <c r="AU52" i="188"/>
  <c r="AT52" i="188"/>
  <c r="AS52" i="188"/>
  <c r="AR52" i="188"/>
  <c r="AQ52" i="188"/>
  <c r="AP52" i="188"/>
  <c r="AO52" i="188"/>
  <c r="AN52" i="188"/>
  <c r="AM52" i="188"/>
  <c r="AL52" i="188"/>
  <c r="AK52" i="188"/>
  <c r="AJ52" i="188"/>
  <c r="AI52" i="188"/>
  <c r="AH52" i="188"/>
  <c r="AG52" i="188"/>
  <c r="AF52" i="188"/>
  <c r="AE52" i="188"/>
  <c r="AD52" i="188"/>
  <c r="AC52" i="188"/>
  <c r="AB52" i="188"/>
  <c r="Z52" i="188"/>
  <c r="Y52" i="188"/>
  <c r="X52" i="188"/>
  <c r="W52" i="188"/>
  <c r="V52" i="188"/>
  <c r="U52" i="188"/>
  <c r="T52" i="188"/>
  <c r="S52" i="188"/>
  <c r="Q52" i="188"/>
  <c r="P52" i="188"/>
  <c r="O52" i="188"/>
  <c r="N52" i="188"/>
  <c r="M52" i="188"/>
  <c r="L52" i="188"/>
  <c r="K52" i="188"/>
  <c r="J52" i="188"/>
  <c r="I52" i="188"/>
  <c r="H52" i="188"/>
  <c r="G52" i="188"/>
  <c r="BF51" i="188"/>
  <c r="BE51" i="188"/>
  <c r="BD51" i="188"/>
  <c r="BC51" i="188"/>
  <c r="BB51" i="188"/>
  <c r="BA51" i="188"/>
  <c r="AZ51" i="188"/>
  <c r="AY51" i="188"/>
  <c r="AW51" i="188"/>
  <c r="AV51" i="188"/>
  <c r="AU51" i="188"/>
  <c r="AT51" i="188"/>
  <c r="AS51" i="188"/>
  <c r="AR51" i="188"/>
  <c r="AQ51" i="188"/>
  <c r="AP51" i="188"/>
  <c r="AO51" i="188"/>
  <c r="AN51" i="188"/>
  <c r="AM51" i="188"/>
  <c r="AL51" i="188"/>
  <c r="AK51" i="188"/>
  <c r="AJ51" i="188"/>
  <c r="AI51" i="188"/>
  <c r="AH51" i="188"/>
  <c r="AG51" i="188"/>
  <c r="AF51" i="188"/>
  <c r="AE51" i="188"/>
  <c r="AD51" i="188"/>
  <c r="AC51" i="188"/>
  <c r="AB51" i="188"/>
  <c r="Z51" i="188"/>
  <c r="Y51" i="188"/>
  <c r="X51" i="188"/>
  <c r="W51" i="188"/>
  <c r="V51" i="188"/>
  <c r="U51" i="188"/>
  <c r="T51" i="188"/>
  <c r="S51" i="188"/>
  <c r="Q51" i="188"/>
  <c r="P51" i="188"/>
  <c r="O51" i="188"/>
  <c r="N51" i="188"/>
  <c r="M51" i="188"/>
  <c r="L51" i="188"/>
  <c r="K51" i="188"/>
  <c r="J51" i="188"/>
  <c r="I51" i="188"/>
  <c r="H51" i="188"/>
  <c r="G51" i="188"/>
  <c r="BF50" i="188"/>
  <c r="BE50" i="188"/>
  <c r="BD50" i="188"/>
  <c r="BC50" i="188"/>
  <c r="BB50" i="188"/>
  <c r="BA50" i="188"/>
  <c r="AZ50" i="188"/>
  <c r="AY50" i="188"/>
  <c r="AX50" i="188"/>
  <c r="AV50" i="188"/>
  <c r="AU50" i="188"/>
  <c r="AT50" i="188"/>
  <c r="AS50" i="188"/>
  <c r="AR50" i="188"/>
  <c r="AQ50" i="188"/>
  <c r="AP50" i="188"/>
  <c r="AO50" i="188"/>
  <c r="AN50" i="188"/>
  <c r="AM50" i="188"/>
  <c r="AL50" i="188"/>
  <c r="AK50" i="188"/>
  <c r="AJ50" i="188"/>
  <c r="AI50" i="188"/>
  <c r="AH50" i="188"/>
  <c r="AG50" i="188"/>
  <c r="AF50" i="188"/>
  <c r="AE50" i="188"/>
  <c r="AD50" i="188"/>
  <c r="AC50" i="188"/>
  <c r="AB50" i="188"/>
  <c r="Z50" i="188"/>
  <c r="Y50" i="188"/>
  <c r="X50" i="188"/>
  <c r="W50" i="188"/>
  <c r="V50" i="188"/>
  <c r="U50" i="188"/>
  <c r="T50" i="188"/>
  <c r="S50" i="188"/>
  <c r="Q50" i="188"/>
  <c r="P50" i="188"/>
  <c r="O50" i="188"/>
  <c r="N50" i="188"/>
  <c r="M50" i="188"/>
  <c r="L50" i="188"/>
  <c r="K50" i="188"/>
  <c r="J50" i="188"/>
  <c r="I50" i="188"/>
  <c r="H50" i="188"/>
  <c r="G50" i="188"/>
  <c r="BF49" i="188"/>
  <c r="BE49" i="188"/>
  <c r="BD49" i="188"/>
  <c r="BC49" i="188"/>
  <c r="BB49" i="188"/>
  <c r="BA49" i="188"/>
  <c r="AZ49" i="188"/>
  <c r="AY49" i="188"/>
  <c r="AX49" i="188"/>
  <c r="AW49" i="188"/>
  <c r="AU49" i="188"/>
  <c r="AT49" i="188"/>
  <c r="AS49" i="188"/>
  <c r="AR49" i="188"/>
  <c r="AQ49" i="188"/>
  <c r="AP49" i="188"/>
  <c r="AO49" i="188"/>
  <c r="AN49" i="188"/>
  <c r="AM49" i="188"/>
  <c r="AL49" i="188"/>
  <c r="AK49" i="188"/>
  <c r="AJ49" i="188"/>
  <c r="AI49" i="188"/>
  <c r="AH49" i="188"/>
  <c r="AG49" i="188"/>
  <c r="AF49" i="188"/>
  <c r="AE49" i="188"/>
  <c r="AD49" i="188"/>
  <c r="AC49" i="188"/>
  <c r="AB49" i="188"/>
  <c r="Z49" i="188"/>
  <c r="Y49" i="188"/>
  <c r="X49" i="188"/>
  <c r="W49" i="188"/>
  <c r="V49" i="188"/>
  <c r="U49" i="188"/>
  <c r="T49" i="188"/>
  <c r="S49" i="188"/>
  <c r="Q49" i="188"/>
  <c r="P49" i="188"/>
  <c r="O49" i="188"/>
  <c r="N49" i="188"/>
  <c r="M49" i="188"/>
  <c r="L49" i="188"/>
  <c r="K49" i="188"/>
  <c r="J49" i="188"/>
  <c r="I49" i="188"/>
  <c r="H49" i="188"/>
  <c r="G49" i="188"/>
  <c r="BF48" i="188"/>
  <c r="BE48" i="188"/>
  <c r="BD48" i="188"/>
  <c r="BC48" i="188"/>
  <c r="BB48" i="188"/>
  <c r="BA48" i="188"/>
  <c r="AZ48" i="188"/>
  <c r="AY48" i="188"/>
  <c r="AX48" i="188"/>
  <c r="AW48" i="188"/>
  <c r="AV48" i="188"/>
  <c r="AT48" i="188"/>
  <c r="AS48" i="188"/>
  <c r="AR48" i="188"/>
  <c r="AQ48" i="188"/>
  <c r="AP48" i="188"/>
  <c r="AO48" i="188"/>
  <c r="AN48" i="188"/>
  <c r="AM48" i="188"/>
  <c r="AL48" i="188"/>
  <c r="AK48" i="188"/>
  <c r="AJ48" i="188"/>
  <c r="AI48" i="188"/>
  <c r="AH48" i="188"/>
  <c r="AG48" i="188"/>
  <c r="AF48" i="188"/>
  <c r="AE48" i="188"/>
  <c r="AD48" i="188"/>
  <c r="AC48" i="188"/>
  <c r="AB48" i="188"/>
  <c r="Z48" i="188"/>
  <c r="Y48" i="188"/>
  <c r="X48" i="188"/>
  <c r="W48" i="188"/>
  <c r="V48" i="188"/>
  <c r="U48" i="188"/>
  <c r="T48" i="188"/>
  <c r="S48" i="188"/>
  <c r="Q48" i="188"/>
  <c r="P48" i="188"/>
  <c r="O48" i="188"/>
  <c r="N48" i="188"/>
  <c r="M48" i="188"/>
  <c r="L48" i="188"/>
  <c r="K48" i="188"/>
  <c r="J48" i="188"/>
  <c r="I48" i="188"/>
  <c r="H48" i="188"/>
  <c r="G48" i="188"/>
  <c r="BF47" i="188"/>
  <c r="BE47" i="188"/>
  <c r="BD47" i="188"/>
  <c r="BC47" i="188"/>
  <c r="BB47" i="188"/>
  <c r="BA47" i="188"/>
  <c r="AZ47" i="188"/>
  <c r="AY47" i="188"/>
  <c r="AX47" i="188"/>
  <c r="AW47" i="188"/>
  <c r="AV47" i="188"/>
  <c r="AU47" i="188"/>
  <c r="AS47" i="188"/>
  <c r="AR47" i="188"/>
  <c r="AQ47" i="188"/>
  <c r="AP47" i="188"/>
  <c r="AO47" i="188"/>
  <c r="AN47" i="188"/>
  <c r="AM47" i="188"/>
  <c r="AL47" i="188"/>
  <c r="AK47" i="188"/>
  <c r="AJ47" i="188"/>
  <c r="AI47" i="188"/>
  <c r="AH47" i="188"/>
  <c r="AG47" i="188"/>
  <c r="AF47" i="188"/>
  <c r="AE47" i="188"/>
  <c r="AD47" i="188"/>
  <c r="AC47" i="188"/>
  <c r="AB47" i="188"/>
  <c r="Z47" i="188"/>
  <c r="Y47" i="188"/>
  <c r="X47" i="188"/>
  <c r="W47" i="188"/>
  <c r="V47" i="188"/>
  <c r="U47" i="188"/>
  <c r="T47" i="188"/>
  <c r="S47" i="188"/>
  <c r="Q47" i="188"/>
  <c r="P47" i="188"/>
  <c r="O47" i="188"/>
  <c r="N47" i="188"/>
  <c r="M47" i="188"/>
  <c r="L47" i="188"/>
  <c r="K47" i="188"/>
  <c r="J47" i="188"/>
  <c r="I47" i="188"/>
  <c r="H47" i="188"/>
  <c r="G47" i="188"/>
  <c r="BF46" i="188"/>
  <c r="BE46" i="188"/>
  <c r="BD46" i="188"/>
  <c r="BC46" i="188"/>
  <c r="BB46" i="188"/>
  <c r="BA46" i="188"/>
  <c r="AZ46" i="188"/>
  <c r="AY46" i="188"/>
  <c r="AX46" i="188"/>
  <c r="AW46" i="188"/>
  <c r="AV46" i="188"/>
  <c r="AU46" i="188"/>
  <c r="AT46" i="188"/>
  <c r="AR46" i="188"/>
  <c r="AQ46" i="188"/>
  <c r="AP46" i="188"/>
  <c r="AO46" i="188"/>
  <c r="AN46" i="188"/>
  <c r="AM46" i="188"/>
  <c r="AL46" i="188"/>
  <c r="AK46" i="188"/>
  <c r="AJ46" i="188"/>
  <c r="AI46" i="188"/>
  <c r="AH46" i="188"/>
  <c r="AG46" i="188"/>
  <c r="AF46" i="188"/>
  <c r="AE46" i="188"/>
  <c r="AD46" i="188"/>
  <c r="AC46" i="188"/>
  <c r="AB46" i="188"/>
  <c r="Z46" i="188"/>
  <c r="Y46" i="188"/>
  <c r="X46" i="188"/>
  <c r="W46" i="188"/>
  <c r="V46" i="188"/>
  <c r="U46" i="188"/>
  <c r="T46" i="188"/>
  <c r="S46" i="188"/>
  <c r="Q46" i="188"/>
  <c r="P46" i="188"/>
  <c r="O46" i="188"/>
  <c r="N46" i="188"/>
  <c r="M46" i="188"/>
  <c r="L46" i="188"/>
  <c r="K46" i="188"/>
  <c r="J46" i="188"/>
  <c r="I46" i="188"/>
  <c r="H46" i="188"/>
  <c r="G46" i="188"/>
  <c r="BF45" i="188"/>
  <c r="BE45" i="188"/>
  <c r="BD45" i="188"/>
  <c r="BC45" i="188"/>
  <c r="BB45" i="188"/>
  <c r="BA45" i="188"/>
  <c r="AZ45" i="188"/>
  <c r="AY45" i="188"/>
  <c r="AX45" i="188"/>
  <c r="AW45" i="188"/>
  <c r="AV45" i="188"/>
  <c r="AU45" i="188"/>
  <c r="AT45" i="188"/>
  <c r="AS45" i="188"/>
  <c r="AQ45" i="188"/>
  <c r="AP45" i="188"/>
  <c r="AO45" i="188"/>
  <c r="AN45" i="188"/>
  <c r="AM45" i="188"/>
  <c r="AL45" i="188"/>
  <c r="AK45" i="188"/>
  <c r="AJ45" i="188"/>
  <c r="AI45" i="188"/>
  <c r="AH45" i="188"/>
  <c r="AG45" i="188"/>
  <c r="AF45" i="188"/>
  <c r="AE45" i="188"/>
  <c r="AD45" i="188"/>
  <c r="AC45" i="188"/>
  <c r="AB45" i="188"/>
  <c r="Z45" i="188"/>
  <c r="Y45" i="188"/>
  <c r="X45" i="188"/>
  <c r="W45" i="188"/>
  <c r="V45" i="188"/>
  <c r="U45" i="188"/>
  <c r="T45" i="188"/>
  <c r="S45" i="188"/>
  <c r="Q45" i="188"/>
  <c r="P45" i="188"/>
  <c r="O45" i="188"/>
  <c r="N45" i="188"/>
  <c r="M45" i="188"/>
  <c r="L45" i="188"/>
  <c r="K45" i="188"/>
  <c r="J45" i="188"/>
  <c r="I45" i="188"/>
  <c r="H45" i="188"/>
  <c r="G45" i="188"/>
  <c r="BF44" i="188"/>
  <c r="BE44" i="188"/>
  <c r="BD44" i="188"/>
  <c r="BC44" i="188"/>
  <c r="BB44" i="188"/>
  <c r="BA44" i="188"/>
  <c r="AZ44" i="188"/>
  <c r="AY44" i="188"/>
  <c r="AX44" i="188"/>
  <c r="AW44" i="188"/>
  <c r="AV44" i="188"/>
  <c r="AU44" i="188"/>
  <c r="AT44" i="188"/>
  <c r="AS44" i="188"/>
  <c r="AR44" i="188"/>
  <c r="AP44" i="188"/>
  <c r="AO44" i="188"/>
  <c r="AN44" i="188"/>
  <c r="AM44" i="188"/>
  <c r="AL44" i="188"/>
  <c r="AK44" i="188"/>
  <c r="AJ44" i="188"/>
  <c r="AI44" i="188"/>
  <c r="AH44" i="188"/>
  <c r="AG44" i="188"/>
  <c r="AF44" i="188"/>
  <c r="AE44" i="188"/>
  <c r="AD44" i="188"/>
  <c r="AC44" i="188"/>
  <c r="AB44" i="188"/>
  <c r="Z44" i="188"/>
  <c r="Y44" i="188"/>
  <c r="X44" i="188"/>
  <c r="W44" i="188"/>
  <c r="V44" i="188"/>
  <c r="U44" i="188"/>
  <c r="T44" i="188"/>
  <c r="S44" i="188"/>
  <c r="Q44" i="188"/>
  <c r="P44" i="188"/>
  <c r="O44" i="188"/>
  <c r="N44" i="188"/>
  <c r="M44" i="188"/>
  <c r="L44" i="188"/>
  <c r="K44" i="188"/>
  <c r="J44" i="188"/>
  <c r="I44" i="188"/>
  <c r="H44" i="188"/>
  <c r="G44" i="188"/>
  <c r="BF43" i="188"/>
  <c r="BE43" i="188"/>
  <c r="BD43" i="188"/>
  <c r="BC43" i="188"/>
  <c r="BB43" i="188"/>
  <c r="BA43" i="188"/>
  <c r="AZ43" i="188"/>
  <c r="AY43" i="188"/>
  <c r="AX43" i="188"/>
  <c r="AW43" i="188"/>
  <c r="AV43" i="188"/>
  <c r="AU43" i="188"/>
  <c r="AT43" i="188"/>
  <c r="AS43" i="188"/>
  <c r="AR43" i="188"/>
  <c r="AQ43" i="188"/>
  <c r="AO43" i="188"/>
  <c r="AN43" i="188"/>
  <c r="AM43" i="188"/>
  <c r="AL43" i="188"/>
  <c r="AK43" i="188"/>
  <c r="AJ43" i="188"/>
  <c r="AI43" i="188"/>
  <c r="AH43" i="188"/>
  <c r="AG43" i="188"/>
  <c r="AF43" i="188"/>
  <c r="AE43" i="188"/>
  <c r="AD43" i="188"/>
  <c r="AC43" i="188"/>
  <c r="AB43" i="188"/>
  <c r="Z43" i="188"/>
  <c r="Y43" i="188"/>
  <c r="X43" i="188"/>
  <c r="W43" i="188"/>
  <c r="V43" i="188"/>
  <c r="U43" i="188"/>
  <c r="T43" i="188"/>
  <c r="S43" i="188"/>
  <c r="Q43" i="188"/>
  <c r="P43" i="188"/>
  <c r="O43" i="188"/>
  <c r="N43" i="188"/>
  <c r="M43" i="188"/>
  <c r="L43" i="188"/>
  <c r="K43" i="188"/>
  <c r="J43" i="188"/>
  <c r="I43" i="188"/>
  <c r="H43" i="188"/>
  <c r="G43" i="188"/>
  <c r="BF42" i="188"/>
  <c r="BE42" i="188"/>
  <c r="BD42" i="188"/>
  <c r="BC42" i="188"/>
  <c r="BB42" i="188"/>
  <c r="BA42" i="188"/>
  <c r="AZ42" i="188"/>
  <c r="AY42" i="188"/>
  <c r="AX42" i="188"/>
  <c r="AW42" i="188"/>
  <c r="AV42" i="188"/>
  <c r="AU42" i="188"/>
  <c r="AT42" i="188"/>
  <c r="AS42" i="188"/>
  <c r="AR42" i="188"/>
  <c r="AQ42" i="188"/>
  <c r="AP42" i="188"/>
  <c r="AN42" i="188"/>
  <c r="AM42" i="188"/>
  <c r="AL42" i="188"/>
  <c r="AK42" i="188"/>
  <c r="AJ42" i="188"/>
  <c r="AI42" i="188"/>
  <c r="AH42" i="188"/>
  <c r="AG42" i="188"/>
  <c r="AF42" i="188"/>
  <c r="AE42" i="188"/>
  <c r="AD42" i="188"/>
  <c r="AC42" i="188"/>
  <c r="AB42" i="188"/>
  <c r="Z42" i="188"/>
  <c r="Y42" i="188"/>
  <c r="X42" i="188"/>
  <c r="W42" i="188"/>
  <c r="V42" i="188"/>
  <c r="U42" i="188"/>
  <c r="T42" i="188"/>
  <c r="S42" i="188"/>
  <c r="Q42" i="188"/>
  <c r="P42" i="188"/>
  <c r="O42" i="188"/>
  <c r="N42" i="188"/>
  <c r="M42" i="188"/>
  <c r="L42" i="188"/>
  <c r="K42" i="188"/>
  <c r="J42" i="188"/>
  <c r="I42" i="188"/>
  <c r="H42" i="188"/>
  <c r="G42" i="188"/>
  <c r="BF41" i="188"/>
  <c r="BE41" i="188"/>
  <c r="BD41" i="188"/>
  <c r="BC41" i="188"/>
  <c r="BB41" i="188"/>
  <c r="BA41" i="188"/>
  <c r="AZ41" i="188"/>
  <c r="AY41" i="188"/>
  <c r="AX41" i="188"/>
  <c r="AW41" i="188"/>
  <c r="AV41" i="188"/>
  <c r="AU41" i="188"/>
  <c r="AT41" i="188"/>
  <c r="AS41" i="188"/>
  <c r="AR41" i="188"/>
  <c r="AQ41" i="188"/>
  <c r="AP41" i="188"/>
  <c r="AO41" i="188"/>
  <c r="AM41" i="188"/>
  <c r="AL41" i="188"/>
  <c r="AK41" i="188"/>
  <c r="AJ41" i="188"/>
  <c r="AI41" i="188"/>
  <c r="AH41" i="188"/>
  <c r="AG41" i="188"/>
  <c r="AF41" i="188"/>
  <c r="AE41" i="188"/>
  <c r="AD41" i="188"/>
  <c r="AC41" i="188"/>
  <c r="AB41" i="188"/>
  <c r="Z41" i="188"/>
  <c r="Y41" i="188"/>
  <c r="X41" i="188"/>
  <c r="W41" i="188"/>
  <c r="V41" i="188"/>
  <c r="U41" i="188"/>
  <c r="T41" i="188"/>
  <c r="S41" i="188"/>
  <c r="Q41" i="188"/>
  <c r="P41" i="188"/>
  <c r="O41" i="188"/>
  <c r="N41" i="188"/>
  <c r="M41" i="188"/>
  <c r="L41" i="188"/>
  <c r="K41" i="188"/>
  <c r="J41" i="188"/>
  <c r="I41" i="188"/>
  <c r="H41" i="188"/>
  <c r="G41" i="188"/>
  <c r="BF40" i="188"/>
  <c r="BE40" i="188"/>
  <c r="BD40" i="188"/>
  <c r="BC40" i="188"/>
  <c r="BB40" i="188"/>
  <c r="BA40" i="188"/>
  <c r="AZ40" i="188"/>
  <c r="AY40" i="188"/>
  <c r="AX40" i="188"/>
  <c r="AW40" i="188"/>
  <c r="AV40" i="188"/>
  <c r="AU40" i="188"/>
  <c r="AT40" i="188"/>
  <c r="AS40" i="188"/>
  <c r="AR40" i="188"/>
  <c r="AQ40" i="188"/>
  <c r="AP40" i="188"/>
  <c r="AO40" i="188"/>
  <c r="AN40" i="188"/>
  <c r="AL40" i="188"/>
  <c r="AK40" i="188"/>
  <c r="AJ40" i="188"/>
  <c r="AI40" i="188"/>
  <c r="AH40" i="188"/>
  <c r="AG40" i="188"/>
  <c r="AF40" i="188"/>
  <c r="AE40" i="188"/>
  <c r="AD40" i="188"/>
  <c r="AC40" i="188"/>
  <c r="AB40" i="188"/>
  <c r="Z40" i="188"/>
  <c r="Y40" i="188"/>
  <c r="X40" i="188"/>
  <c r="W40" i="188"/>
  <c r="V40" i="188"/>
  <c r="U40" i="188"/>
  <c r="T40" i="188"/>
  <c r="S40" i="188"/>
  <c r="Q40" i="188"/>
  <c r="P40" i="188"/>
  <c r="O40" i="188"/>
  <c r="N40" i="188"/>
  <c r="M40" i="188"/>
  <c r="L40" i="188"/>
  <c r="K40" i="188"/>
  <c r="J40" i="188"/>
  <c r="I40" i="188"/>
  <c r="H40" i="188"/>
  <c r="G40" i="188"/>
  <c r="BF39" i="188"/>
  <c r="BE39" i="188"/>
  <c r="BD39" i="188"/>
  <c r="BC39" i="188"/>
  <c r="BB39" i="188"/>
  <c r="BA39" i="188"/>
  <c r="AZ39" i="188"/>
  <c r="AY39" i="188"/>
  <c r="AX39" i="188"/>
  <c r="AW39" i="188"/>
  <c r="AV39" i="188"/>
  <c r="AU39" i="188"/>
  <c r="AT39" i="188"/>
  <c r="AS39" i="188"/>
  <c r="AR39" i="188"/>
  <c r="AQ39" i="188"/>
  <c r="AP39" i="188"/>
  <c r="AO39" i="188"/>
  <c r="AN39" i="188"/>
  <c r="AM39" i="188"/>
  <c r="AK39" i="188"/>
  <c r="AJ39" i="188"/>
  <c r="AI39" i="188"/>
  <c r="AH39" i="188"/>
  <c r="AG39" i="188"/>
  <c r="AF39" i="188"/>
  <c r="AE39" i="188"/>
  <c r="AD39" i="188"/>
  <c r="AC39" i="188"/>
  <c r="AB39" i="188"/>
  <c r="Z39" i="188"/>
  <c r="Y39" i="188"/>
  <c r="X39" i="188"/>
  <c r="W39" i="188"/>
  <c r="V39" i="188"/>
  <c r="U39" i="188"/>
  <c r="T39" i="188"/>
  <c r="S39" i="188"/>
  <c r="Q39" i="188"/>
  <c r="P39" i="188"/>
  <c r="O39" i="188"/>
  <c r="N39" i="188"/>
  <c r="M39" i="188"/>
  <c r="L39" i="188"/>
  <c r="K39" i="188"/>
  <c r="J39" i="188"/>
  <c r="I39" i="188"/>
  <c r="H39" i="188"/>
  <c r="G39" i="188"/>
  <c r="BF38" i="188"/>
  <c r="BE38" i="188"/>
  <c r="BD38" i="188"/>
  <c r="BC38" i="188"/>
  <c r="BB38" i="188"/>
  <c r="BA38" i="188"/>
  <c r="AZ38" i="188"/>
  <c r="AY38" i="188"/>
  <c r="AX38" i="188"/>
  <c r="AW38" i="188"/>
  <c r="AV38" i="188"/>
  <c r="AU38" i="188"/>
  <c r="AT38" i="188"/>
  <c r="AS38" i="188"/>
  <c r="AR38" i="188"/>
  <c r="AQ38" i="188"/>
  <c r="AP38" i="188"/>
  <c r="AO38" i="188"/>
  <c r="AN38" i="188"/>
  <c r="AM38" i="188"/>
  <c r="AL38" i="188"/>
  <c r="AJ38" i="188"/>
  <c r="AI38" i="188"/>
  <c r="AH38" i="188"/>
  <c r="AG38" i="188"/>
  <c r="AF38" i="188"/>
  <c r="AE38" i="188"/>
  <c r="AD38" i="188"/>
  <c r="AC38" i="188"/>
  <c r="AB38" i="188"/>
  <c r="Z38" i="188"/>
  <c r="Y38" i="188"/>
  <c r="X38" i="188"/>
  <c r="W38" i="188"/>
  <c r="V38" i="188"/>
  <c r="U38" i="188"/>
  <c r="T38" i="188"/>
  <c r="S38" i="188"/>
  <c r="Q38" i="188"/>
  <c r="P38" i="188"/>
  <c r="O38" i="188"/>
  <c r="N38" i="188"/>
  <c r="M38" i="188"/>
  <c r="L38" i="188"/>
  <c r="K38" i="188"/>
  <c r="J38" i="188"/>
  <c r="I38" i="188"/>
  <c r="H38" i="188"/>
  <c r="G38" i="188"/>
  <c r="BF37" i="188"/>
  <c r="BE37" i="188"/>
  <c r="BD37" i="188"/>
  <c r="BC37" i="188"/>
  <c r="BB37" i="188"/>
  <c r="BA37" i="188"/>
  <c r="AZ37" i="188"/>
  <c r="AY37" i="188"/>
  <c r="AX37" i="188"/>
  <c r="AW37" i="188"/>
  <c r="AV37" i="188"/>
  <c r="AU37" i="188"/>
  <c r="AT37" i="188"/>
  <c r="AS37" i="188"/>
  <c r="AR37" i="188"/>
  <c r="AQ37" i="188"/>
  <c r="AP37" i="188"/>
  <c r="AO37" i="188"/>
  <c r="AN37" i="188"/>
  <c r="AM37" i="188"/>
  <c r="AL37" i="188"/>
  <c r="AK37" i="188"/>
  <c r="AI37" i="188"/>
  <c r="AH37" i="188"/>
  <c r="AG37" i="188"/>
  <c r="AF37" i="188"/>
  <c r="AE37" i="188"/>
  <c r="AD37" i="188"/>
  <c r="AC37" i="188"/>
  <c r="AB37" i="188"/>
  <c r="Z37" i="188"/>
  <c r="Y37" i="188"/>
  <c r="X37" i="188"/>
  <c r="W37" i="188"/>
  <c r="V37" i="188"/>
  <c r="U37" i="188"/>
  <c r="T37" i="188"/>
  <c r="S37" i="188"/>
  <c r="Q37" i="188"/>
  <c r="P37" i="188"/>
  <c r="O37" i="188"/>
  <c r="N37" i="188"/>
  <c r="M37" i="188"/>
  <c r="L37" i="188"/>
  <c r="K37" i="188"/>
  <c r="J37" i="188"/>
  <c r="I37" i="188"/>
  <c r="H37" i="188"/>
  <c r="G37" i="188"/>
  <c r="BF36" i="188"/>
  <c r="BE36" i="188"/>
  <c r="BD36" i="188"/>
  <c r="BC36" i="188"/>
  <c r="BB36" i="188"/>
  <c r="BA36" i="188"/>
  <c r="AZ36" i="188"/>
  <c r="AY36" i="188"/>
  <c r="AX36" i="188"/>
  <c r="AW36" i="188"/>
  <c r="AV36" i="188"/>
  <c r="AU36" i="188"/>
  <c r="AT36" i="188"/>
  <c r="AS36" i="188"/>
  <c r="AR36" i="188"/>
  <c r="AQ36" i="188"/>
  <c r="AP36" i="188"/>
  <c r="AO36" i="188"/>
  <c r="AN36" i="188"/>
  <c r="AM36" i="188"/>
  <c r="AL36" i="188"/>
  <c r="AK36" i="188"/>
  <c r="AJ36" i="188"/>
  <c r="AH36" i="188"/>
  <c r="AG36" i="188"/>
  <c r="AF36" i="188"/>
  <c r="AE36" i="188"/>
  <c r="AD36" i="188"/>
  <c r="AC36" i="188"/>
  <c r="AB36" i="188"/>
  <c r="Z36" i="188"/>
  <c r="Y36" i="188"/>
  <c r="X36" i="188"/>
  <c r="W36" i="188"/>
  <c r="V36" i="188"/>
  <c r="U36" i="188"/>
  <c r="T36" i="188"/>
  <c r="S36" i="188"/>
  <c r="Q36" i="188"/>
  <c r="P36" i="188"/>
  <c r="O36" i="188"/>
  <c r="N36" i="188"/>
  <c r="M36" i="188"/>
  <c r="L36" i="188"/>
  <c r="K36" i="188"/>
  <c r="J36" i="188"/>
  <c r="I36" i="188"/>
  <c r="H36" i="188"/>
  <c r="G36" i="188"/>
  <c r="BF35" i="188"/>
  <c r="BE35" i="188"/>
  <c r="BD35" i="188"/>
  <c r="BC35" i="188"/>
  <c r="BB35" i="188"/>
  <c r="BA35" i="188"/>
  <c r="AZ35" i="188"/>
  <c r="AY35" i="188"/>
  <c r="AX35" i="188"/>
  <c r="AW35" i="188"/>
  <c r="AV35" i="188"/>
  <c r="AU35" i="188"/>
  <c r="AT35" i="188"/>
  <c r="AS35" i="188"/>
  <c r="AR35" i="188"/>
  <c r="AQ35" i="188"/>
  <c r="AP35" i="188"/>
  <c r="AO35" i="188"/>
  <c r="AN35" i="188"/>
  <c r="AM35" i="188"/>
  <c r="AL35" i="188"/>
  <c r="AK35" i="188"/>
  <c r="AJ35" i="188"/>
  <c r="AI35" i="188"/>
  <c r="AG35" i="188"/>
  <c r="AF35" i="188"/>
  <c r="AE35" i="188"/>
  <c r="AD35" i="188"/>
  <c r="AC35" i="188"/>
  <c r="AB35" i="188"/>
  <c r="Z35" i="188"/>
  <c r="Y35" i="188"/>
  <c r="X35" i="188"/>
  <c r="W35" i="188"/>
  <c r="V35" i="188"/>
  <c r="U35" i="188"/>
  <c r="T35" i="188"/>
  <c r="S35" i="188"/>
  <c r="Q35" i="188"/>
  <c r="P35" i="188"/>
  <c r="O35" i="188"/>
  <c r="N35" i="188"/>
  <c r="M35" i="188"/>
  <c r="L35" i="188"/>
  <c r="K35" i="188"/>
  <c r="J35" i="188"/>
  <c r="I35" i="188"/>
  <c r="H35" i="188"/>
  <c r="G35" i="188"/>
  <c r="BF34" i="188"/>
  <c r="BE34" i="188"/>
  <c r="BD34" i="188"/>
  <c r="BC34" i="188"/>
  <c r="BB34" i="188"/>
  <c r="BA34" i="188"/>
  <c r="AZ34" i="188"/>
  <c r="AY34" i="188"/>
  <c r="AX34" i="188"/>
  <c r="AW34" i="188"/>
  <c r="AV34" i="188"/>
  <c r="AU34" i="188"/>
  <c r="AT34" i="188"/>
  <c r="AS34" i="188"/>
  <c r="AR34" i="188"/>
  <c r="AQ34" i="188"/>
  <c r="AP34" i="188"/>
  <c r="AO34" i="188"/>
  <c r="AN34" i="188"/>
  <c r="AM34" i="188"/>
  <c r="AL34" i="188"/>
  <c r="AK34" i="188"/>
  <c r="AJ34" i="188"/>
  <c r="AI34" i="188"/>
  <c r="AH34" i="188"/>
  <c r="AF34" i="188"/>
  <c r="AE34" i="188"/>
  <c r="AD34" i="188"/>
  <c r="AC34" i="188"/>
  <c r="AB34" i="188"/>
  <c r="Z34" i="188"/>
  <c r="Y34" i="188"/>
  <c r="X34" i="188"/>
  <c r="W34" i="188"/>
  <c r="V34" i="188"/>
  <c r="U34" i="188"/>
  <c r="T34" i="188"/>
  <c r="S34" i="188"/>
  <c r="Q34" i="188"/>
  <c r="P34" i="188"/>
  <c r="O34" i="188"/>
  <c r="N34" i="188"/>
  <c r="M34" i="188"/>
  <c r="L34" i="188"/>
  <c r="K34" i="188"/>
  <c r="J34" i="188"/>
  <c r="I34" i="188"/>
  <c r="H34" i="188"/>
  <c r="G34" i="188"/>
  <c r="BF33" i="188"/>
  <c r="BE33" i="188"/>
  <c r="BD33" i="188"/>
  <c r="BC33" i="188"/>
  <c r="BB33" i="188"/>
  <c r="BA33" i="188"/>
  <c r="AZ33" i="188"/>
  <c r="AY33" i="188"/>
  <c r="AX33" i="188"/>
  <c r="AW33" i="188"/>
  <c r="AV33" i="188"/>
  <c r="AU33" i="188"/>
  <c r="AT33" i="188"/>
  <c r="AS33" i="188"/>
  <c r="AR33" i="188"/>
  <c r="AQ33" i="188"/>
  <c r="AP33" i="188"/>
  <c r="AO33" i="188"/>
  <c r="AN33" i="188"/>
  <c r="AM33" i="188"/>
  <c r="AL33" i="188"/>
  <c r="AK33" i="188"/>
  <c r="AJ33" i="188"/>
  <c r="AI33" i="188"/>
  <c r="AH33" i="188"/>
  <c r="AG33" i="188"/>
  <c r="AE33" i="188"/>
  <c r="AD33" i="188"/>
  <c r="AC33" i="188"/>
  <c r="AB33" i="188"/>
  <c r="Z33" i="188"/>
  <c r="Y33" i="188"/>
  <c r="X33" i="188"/>
  <c r="W33" i="188"/>
  <c r="V33" i="188"/>
  <c r="U33" i="188"/>
  <c r="T33" i="188"/>
  <c r="S33" i="188"/>
  <c r="Q33" i="188"/>
  <c r="P33" i="188"/>
  <c r="O33" i="188"/>
  <c r="N33" i="188"/>
  <c r="M33" i="188"/>
  <c r="L33" i="188"/>
  <c r="K33" i="188"/>
  <c r="J33" i="188"/>
  <c r="I33" i="188"/>
  <c r="H33" i="188"/>
  <c r="G33" i="188"/>
  <c r="BF32" i="188"/>
  <c r="BE32" i="188"/>
  <c r="BD32" i="188"/>
  <c r="BC32" i="188"/>
  <c r="BB32" i="188"/>
  <c r="BA32" i="188"/>
  <c r="AZ32" i="188"/>
  <c r="AY32" i="188"/>
  <c r="AX32" i="188"/>
  <c r="AW32" i="188"/>
  <c r="AV32" i="188"/>
  <c r="AU32" i="188"/>
  <c r="AT32" i="188"/>
  <c r="AS32" i="188"/>
  <c r="AR32" i="188"/>
  <c r="AQ32" i="188"/>
  <c r="AP32" i="188"/>
  <c r="AO32" i="188"/>
  <c r="AN32" i="188"/>
  <c r="AM32" i="188"/>
  <c r="AL32" i="188"/>
  <c r="AK32" i="188"/>
  <c r="AJ32" i="188"/>
  <c r="AI32" i="188"/>
  <c r="AH32" i="188"/>
  <c r="AG32" i="188"/>
  <c r="AF32" i="188"/>
  <c r="AD32" i="188"/>
  <c r="AC32" i="188"/>
  <c r="AB32" i="188"/>
  <c r="Z32" i="188"/>
  <c r="Y32" i="188"/>
  <c r="X32" i="188"/>
  <c r="W32" i="188"/>
  <c r="V32" i="188"/>
  <c r="U32" i="188"/>
  <c r="T32" i="188"/>
  <c r="S32" i="188"/>
  <c r="Q32" i="188"/>
  <c r="P32" i="188"/>
  <c r="O32" i="188"/>
  <c r="N32" i="188"/>
  <c r="M32" i="188"/>
  <c r="L32" i="188"/>
  <c r="K32" i="188"/>
  <c r="J32" i="188"/>
  <c r="I32" i="188"/>
  <c r="H32" i="188"/>
  <c r="G32" i="188"/>
  <c r="BF31" i="188"/>
  <c r="BE31" i="188"/>
  <c r="BD31" i="188"/>
  <c r="BC31" i="188"/>
  <c r="BB31" i="188"/>
  <c r="BA31" i="188"/>
  <c r="AZ31" i="188"/>
  <c r="AY31" i="188"/>
  <c r="AX31" i="188"/>
  <c r="AW31" i="188"/>
  <c r="AV31" i="188"/>
  <c r="AU31" i="188"/>
  <c r="AT31" i="188"/>
  <c r="AS31" i="188"/>
  <c r="AR31" i="188"/>
  <c r="AQ31" i="188"/>
  <c r="AP31" i="188"/>
  <c r="AO31" i="188"/>
  <c r="AN31" i="188"/>
  <c r="AM31" i="188"/>
  <c r="AL31" i="188"/>
  <c r="AK31" i="188"/>
  <c r="AJ31" i="188"/>
  <c r="AI31" i="188"/>
  <c r="AH31" i="188"/>
  <c r="AG31" i="188"/>
  <c r="AF31" i="188"/>
  <c r="AE31" i="188"/>
  <c r="AC31" i="188"/>
  <c r="AB31" i="188"/>
  <c r="Z31" i="188"/>
  <c r="Y31" i="188"/>
  <c r="X31" i="188"/>
  <c r="W31" i="188"/>
  <c r="V31" i="188"/>
  <c r="U31" i="188"/>
  <c r="T31" i="188"/>
  <c r="S31" i="188"/>
  <c r="Q31" i="188"/>
  <c r="P31" i="188"/>
  <c r="O31" i="188"/>
  <c r="N31" i="188"/>
  <c r="M31" i="188"/>
  <c r="L31" i="188"/>
  <c r="K31" i="188"/>
  <c r="J31" i="188"/>
  <c r="I31" i="188"/>
  <c r="H31" i="188"/>
  <c r="G31" i="188"/>
  <c r="BF30" i="188"/>
  <c r="BE30" i="188"/>
  <c r="BD30" i="188"/>
  <c r="BC30" i="188"/>
  <c r="BB30" i="188"/>
  <c r="BA30" i="188"/>
  <c r="AZ30" i="188"/>
  <c r="AY30" i="188"/>
  <c r="AX30" i="188"/>
  <c r="AW30" i="188"/>
  <c r="AV30" i="188"/>
  <c r="AU30" i="188"/>
  <c r="AT30" i="188"/>
  <c r="AS30" i="188"/>
  <c r="AR30" i="188"/>
  <c r="AQ30" i="188"/>
  <c r="AP30" i="188"/>
  <c r="AO30" i="188"/>
  <c r="AN30" i="188"/>
  <c r="AM30" i="188"/>
  <c r="AL30" i="188"/>
  <c r="AK30" i="188"/>
  <c r="AJ30" i="188"/>
  <c r="AI30" i="188"/>
  <c r="AH30" i="188"/>
  <c r="AG30" i="188"/>
  <c r="AF30" i="188"/>
  <c r="AE30" i="188"/>
  <c r="AD30" i="188"/>
  <c r="AB30" i="188"/>
  <c r="Z30" i="188"/>
  <c r="Y30" i="188"/>
  <c r="X30" i="188"/>
  <c r="W30" i="188"/>
  <c r="V30" i="188"/>
  <c r="U30" i="188"/>
  <c r="T30" i="188"/>
  <c r="S30" i="188"/>
  <c r="Q30" i="188"/>
  <c r="P30" i="188"/>
  <c r="O30" i="188"/>
  <c r="N30" i="188"/>
  <c r="M30" i="188"/>
  <c r="L30" i="188"/>
  <c r="K30" i="188"/>
  <c r="J30" i="188"/>
  <c r="I30" i="188"/>
  <c r="H30" i="188"/>
  <c r="G30" i="188"/>
  <c r="BF29" i="188"/>
  <c r="BE29" i="188"/>
  <c r="BD29" i="188"/>
  <c r="BC29" i="188"/>
  <c r="BB29" i="188"/>
  <c r="BA29" i="188"/>
  <c r="AZ29" i="188"/>
  <c r="AY29" i="188"/>
  <c r="AX29" i="188"/>
  <c r="AW29" i="188"/>
  <c r="AV29" i="188"/>
  <c r="AU29" i="188"/>
  <c r="AT29" i="188"/>
  <c r="AS29" i="188"/>
  <c r="AR29" i="188"/>
  <c r="AQ29" i="188"/>
  <c r="AP29" i="188"/>
  <c r="AO29" i="188"/>
  <c r="AN29" i="188"/>
  <c r="AM29" i="188"/>
  <c r="AL29" i="188"/>
  <c r="AK29" i="188"/>
  <c r="AJ29" i="188"/>
  <c r="AI29" i="188"/>
  <c r="AH29" i="188"/>
  <c r="AG29" i="188"/>
  <c r="AF29" i="188"/>
  <c r="AE29" i="188"/>
  <c r="AD29" i="188"/>
  <c r="AC29" i="188"/>
  <c r="Z29" i="188"/>
  <c r="Y29" i="188"/>
  <c r="X29" i="188"/>
  <c r="W29" i="188"/>
  <c r="V29" i="188"/>
  <c r="U29" i="188"/>
  <c r="T29" i="188"/>
  <c r="S29" i="188"/>
  <c r="Q29" i="188"/>
  <c r="P29" i="188"/>
  <c r="O29" i="188"/>
  <c r="N29" i="188"/>
  <c r="M29" i="188"/>
  <c r="L29" i="188"/>
  <c r="K29" i="188"/>
  <c r="J29" i="188"/>
  <c r="I29" i="188"/>
  <c r="H29" i="188"/>
  <c r="G29" i="188"/>
  <c r="BF27" i="188"/>
  <c r="BE27" i="188"/>
  <c r="BD27" i="188"/>
  <c r="BC27" i="188"/>
  <c r="BB27" i="188"/>
  <c r="BA27" i="188"/>
  <c r="AZ27" i="188"/>
  <c r="AY27" i="188"/>
  <c r="AX27" i="188"/>
  <c r="AW27" i="188"/>
  <c r="AV27" i="188"/>
  <c r="AU27" i="188"/>
  <c r="AT27" i="188"/>
  <c r="AS27" i="188"/>
  <c r="AR27" i="188"/>
  <c r="AQ27" i="188"/>
  <c r="AP27" i="188"/>
  <c r="AO27" i="188"/>
  <c r="AN27" i="188"/>
  <c r="AM27" i="188"/>
  <c r="AL27" i="188"/>
  <c r="AK27" i="188"/>
  <c r="AJ27" i="188"/>
  <c r="AI27" i="188"/>
  <c r="AH27" i="188"/>
  <c r="AG27" i="188"/>
  <c r="AF27" i="188"/>
  <c r="AE27" i="188"/>
  <c r="AD27" i="188"/>
  <c r="AC27" i="188"/>
  <c r="AB27" i="188"/>
  <c r="Y27" i="188"/>
  <c r="X27" i="188"/>
  <c r="W27" i="188"/>
  <c r="V27" i="188"/>
  <c r="U27" i="188"/>
  <c r="T27" i="188"/>
  <c r="S27" i="188"/>
  <c r="Q27" i="188"/>
  <c r="P27" i="188"/>
  <c r="O27" i="188"/>
  <c r="N27" i="188"/>
  <c r="M27" i="188"/>
  <c r="L27" i="188"/>
  <c r="K27" i="188"/>
  <c r="J27" i="188"/>
  <c r="I27" i="188"/>
  <c r="H27" i="188"/>
  <c r="G27" i="188"/>
  <c r="BF26" i="188"/>
  <c r="BE26" i="188"/>
  <c r="BD26" i="188"/>
  <c r="BC26" i="188"/>
  <c r="BB26" i="188"/>
  <c r="BA26" i="188"/>
  <c r="AZ26" i="188"/>
  <c r="AY26" i="188"/>
  <c r="AX26" i="188"/>
  <c r="AW26" i="188"/>
  <c r="AV26" i="188"/>
  <c r="AU26" i="188"/>
  <c r="AT26" i="188"/>
  <c r="AS26" i="188"/>
  <c r="AR26" i="188"/>
  <c r="AQ26" i="188"/>
  <c r="AP26" i="188"/>
  <c r="AO26" i="188"/>
  <c r="AN26" i="188"/>
  <c r="AM26" i="188"/>
  <c r="AL26" i="188"/>
  <c r="AK26" i="188"/>
  <c r="AJ26" i="188"/>
  <c r="AI26" i="188"/>
  <c r="AH26" i="188"/>
  <c r="AG26" i="188"/>
  <c r="AF26" i="188"/>
  <c r="AE26" i="188"/>
  <c r="AD26" i="188"/>
  <c r="AC26" i="188"/>
  <c r="AB26" i="188"/>
  <c r="Z26" i="188"/>
  <c r="X26" i="188"/>
  <c r="W26" i="188"/>
  <c r="V26" i="188"/>
  <c r="U26" i="188"/>
  <c r="T26" i="188"/>
  <c r="S26" i="188"/>
  <c r="Q26" i="188"/>
  <c r="P26" i="188"/>
  <c r="O26" i="188"/>
  <c r="N26" i="188"/>
  <c r="M26" i="188"/>
  <c r="L26" i="188"/>
  <c r="K26" i="188"/>
  <c r="J26" i="188"/>
  <c r="I26" i="188"/>
  <c r="H26" i="188"/>
  <c r="G26" i="188"/>
  <c r="BF25" i="188"/>
  <c r="BE25" i="188"/>
  <c r="BD25" i="188"/>
  <c r="BC25" i="188"/>
  <c r="BB25" i="188"/>
  <c r="BA25" i="188"/>
  <c r="AZ25" i="188"/>
  <c r="AY25" i="188"/>
  <c r="AX25" i="188"/>
  <c r="AW25" i="188"/>
  <c r="AV25" i="188"/>
  <c r="AU25" i="188"/>
  <c r="AT25" i="188"/>
  <c r="AS25" i="188"/>
  <c r="AR25" i="188"/>
  <c r="AQ25" i="188"/>
  <c r="AP25" i="188"/>
  <c r="AO25" i="188"/>
  <c r="AN25" i="188"/>
  <c r="AM25" i="188"/>
  <c r="AL25" i="188"/>
  <c r="AK25" i="188"/>
  <c r="AJ25" i="188"/>
  <c r="AI25" i="188"/>
  <c r="AH25" i="188"/>
  <c r="AG25" i="188"/>
  <c r="AF25" i="188"/>
  <c r="AE25" i="188"/>
  <c r="AD25" i="188"/>
  <c r="AC25" i="188"/>
  <c r="AB25" i="188"/>
  <c r="Z25" i="188"/>
  <c r="Y25" i="188"/>
  <c r="W25" i="188"/>
  <c r="V25" i="188"/>
  <c r="U25" i="188"/>
  <c r="T25" i="188"/>
  <c r="S25" i="188"/>
  <c r="Q25" i="188"/>
  <c r="P25" i="188"/>
  <c r="O25" i="188"/>
  <c r="N25" i="188"/>
  <c r="M25" i="188"/>
  <c r="L25" i="188"/>
  <c r="K25" i="188"/>
  <c r="J25" i="188"/>
  <c r="I25" i="188"/>
  <c r="H25" i="188"/>
  <c r="G25" i="188"/>
  <c r="BF24" i="188"/>
  <c r="BE24" i="188"/>
  <c r="BD24" i="188"/>
  <c r="BC24" i="188"/>
  <c r="BB24" i="188"/>
  <c r="BA24" i="188"/>
  <c r="AZ24" i="188"/>
  <c r="AY24" i="188"/>
  <c r="AX24" i="188"/>
  <c r="AW24" i="188"/>
  <c r="AV24" i="188"/>
  <c r="AU24" i="188"/>
  <c r="AT24" i="188"/>
  <c r="AS24" i="188"/>
  <c r="AR24" i="188"/>
  <c r="AQ24" i="188"/>
  <c r="AP24" i="188"/>
  <c r="AO24" i="188"/>
  <c r="AN24" i="188"/>
  <c r="AM24" i="188"/>
  <c r="AL24" i="188"/>
  <c r="AK24" i="188"/>
  <c r="AJ24" i="188"/>
  <c r="AI24" i="188"/>
  <c r="AH24" i="188"/>
  <c r="AG24" i="188"/>
  <c r="AF24" i="188"/>
  <c r="AE24" i="188"/>
  <c r="AD24" i="188"/>
  <c r="AC24" i="188"/>
  <c r="AB24" i="188"/>
  <c r="Z24" i="188"/>
  <c r="Y24" i="188"/>
  <c r="X24" i="188"/>
  <c r="V24" i="188"/>
  <c r="U24" i="188"/>
  <c r="T24" i="188"/>
  <c r="S24" i="188"/>
  <c r="Q24" i="188"/>
  <c r="P24" i="188"/>
  <c r="O24" i="188"/>
  <c r="N24" i="188"/>
  <c r="M24" i="188"/>
  <c r="L24" i="188"/>
  <c r="K24" i="188"/>
  <c r="J24" i="188"/>
  <c r="I24" i="188"/>
  <c r="H24" i="188"/>
  <c r="G24" i="188"/>
  <c r="BF23" i="188"/>
  <c r="BE23" i="188"/>
  <c r="BD23" i="188"/>
  <c r="BC23" i="188"/>
  <c r="BB23" i="188"/>
  <c r="BA23" i="188"/>
  <c r="AZ23" i="188"/>
  <c r="AY23" i="188"/>
  <c r="AX23" i="188"/>
  <c r="AW23" i="188"/>
  <c r="AV23" i="188"/>
  <c r="AU23" i="188"/>
  <c r="AT23" i="188"/>
  <c r="AS23" i="188"/>
  <c r="AR23" i="188"/>
  <c r="AQ23" i="188"/>
  <c r="AP23" i="188"/>
  <c r="AO23" i="188"/>
  <c r="AN23" i="188"/>
  <c r="AM23" i="188"/>
  <c r="AL23" i="188"/>
  <c r="AK23" i="188"/>
  <c r="AJ23" i="188"/>
  <c r="AI23" i="188"/>
  <c r="AH23" i="188"/>
  <c r="AG23" i="188"/>
  <c r="AF23" i="188"/>
  <c r="AE23" i="188"/>
  <c r="AD23" i="188"/>
  <c r="AC23" i="188"/>
  <c r="AB23" i="188"/>
  <c r="Z23" i="188"/>
  <c r="Y23" i="188"/>
  <c r="X23" i="188"/>
  <c r="W23" i="188"/>
  <c r="U23" i="188"/>
  <c r="T23" i="188"/>
  <c r="S23" i="188"/>
  <c r="Q23" i="188"/>
  <c r="P23" i="188"/>
  <c r="O23" i="188"/>
  <c r="N23" i="188"/>
  <c r="M23" i="188"/>
  <c r="L23" i="188"/>
  <c r="K23" i="188"/>
  <c r="J23" i="188"/>
  <c r="I23" i="188"/>
  <c r="H23" i="188"/>
  <c r="G23" i="188"/>
  <c r="BF22" i="188"/>
  <c r="BE22" i="188"/>
  <c r="BD22" i="188"/>
  <c r="BC22" i="188"/>
  <c r="BB22" i="188"/>
  <c r="BA22" i="188"/>
  <c r="AZ22" i="188"/>
  <c r="AY22" i="188"/>
  <c r="AX22" i="188"/>
  <c r="AW22" i="188"/>
  <c r="AV22" i="188"/>
  <c r="AU22" i="188"/>
  <c r="AT22" i="188"/>
  <c r="AS22" i="188"/>
  <c r="AR22" i="188"/>
  <c r="AQ22" i="188"/>
  <c r="AP22" i="188"/>
  <c r="AO22" i="188"/>
  <c r="AN22" i="188"/>
  <c r="AM22" i="188"/>
  <c r="AL22" i="188"/>
  <c r="AK22" i="188"/>
  <c r="AJ22" i="188"/>
  <c r="AI22" i="188"/>
  <c r="AH22" i="188"/>
  <c r="AG22" i="188"/>
  <c r="AF22" i="188"/>
  <c r="AE22" i="188"/>
  <c r="AD22" i="188"/>
  <c r="AC22" i="188"/>
  <c r="AB22" i="188"/>
  <c r="Z22" i="188"/>
  <c r="Y22" i="188"/>
  <c r="X22" i="188"/>
  <c r="W22" i="188"/>
  <c r="V22" i="188"/>
  <c r="T22" i="188"/>
  <c r="S22" i="188"/>
  <c r="Q22" i="188"/>
  <c r="P22" i="188"/>
  <c r="O22" i="188"/>
  <c r="N22" i="188"/>
  <c r="M22" i="188"/>
  <c r="L22" i="188"/>
  <c r="K22" i="188"/>
  <c r="J22" i="188"/>
  <c r="I22" i="188"/>
  <c r="H22" i="188"/>
  <c r="G22" i="188"/>
  <c r="BF21" i="188"/>
  <c r="BE21" i="188"/>
  <c r="BD21" i="188"/>
  <c r="BC21" i="188"/>
  <c r="BB21" i="188"/>
  <c r="BA21" i="188"/>
  <c r="AZ21" i="188"/>
  <c r="AY21" i="188"/>
  <c r="AX21" i="188"/>
  <c r="AW21" i="188"/>
  <c r="AV21" i="188"/>
  <c r="AU21" i="188"/>
  <c r="AT21" i="188"/>
  <c r="AS21" i="188"/>
  <c r="AR21" i="188"/>
  <c r="AQ21" i="188"/>
  <c r="AP21" i="188"/>
  <c r="AO21" i="188"/>
  <c r="AN21" i="188"/>
  <c r="AM21" i="188"/>
  <c r="AL21" i="188"/>
  <c r="AK21" i="188"/>
  <c r="AJ21" i="188"/>
  <c r="AI21" i="188"/>
  <c r="AH21" i="188"/>
  <c r="AG21" i="188"/>
  <c r="AF21" i="188"/>
  <c r="AE21" i="188"/>
  <c r="AD21" i="188"/>
  <c r="AC21" i="188"/>
  <c r="AB21" i="188"/>
  <c r="Z21" i="188"/>
  <c r="Y21" i="188"/>
  <c r="X21" i="188"/>
  <c r="W21" i="188"/>
  <c r="V21" i="188"/>
  <c r="U21" i="188"/>
  <c r="S21" i="188"/>
  <c r="Q21" i="188"/>
  <c r="P21" i="188"/>
  <c r="O21" i="188"/>
  <c r="N21" i="188"/>
  <c r="M21" i="188"/>
  <c r="L21" i="188"/>
  <c r="K21" i="188"/>
  <c r="J21" i="188"/>
  <c r="I21" i="188"/>
  <c r="H21" i="188"/>
  <c r="G21" i="188"/>
  <c r="BF20" i="188"/>
  <c r="BE20" i="188"/>
  <c r="BD20" i="188"/>
  <c r="BC20" i="188"/>
  <c r="BB20" i="188"/>
  <c r="BA20" i="188"/>
  <c r="AZ20" i="188"/>
  <c r="AY20" i="188"/>
  <c r="AX20" i="188"/>
  <c r="AW20" i="188"/>
  <c r="AV20" i="188"/>
  <c r="AU20" i="188"/>
  <c r="AT20" i="188"/>
  <c r="AS20" i="188"/>
  <c r="AR20" i="188"/>
  <c r="AQ20" i="188"/>
  <c r="AP20" i="188"/>
  <c r="AO20" i="188"/>
  <c r="AN20" i="188"/>
  <c r="AM20" i="188"/>
  <c r="AL20" i="188"/>
  <c r="AK20" i="188"/>
  <c r="AJ20" i="188"/>
  <c r="AI20" i="188"/>
  <c r="AH20" i="188"/>
  <c r="AG20" i="188"/>
  <c r="AF20" i="188"/>
  <c r="AE20" i="188"/>
  <c r="AD20" i="188"/>
  <c r="AC20" i="188"/>
  <c r="AB20" i="188"/>
  <c r="Z20" i="188"/>
  <c r="Y20" i="188"/>
  <c r="X20" i="188"/>
  <c r="W20" i="188"/>
  <c r="V20" i="188"/>
  <c r="U20" i="188"/>
  <c r="T20" i="188"/>
  <c r="Q20" i="188"/>
  <c r="P20" i="188"/>
  <c r="O20" i="188"/>
  <c r="N20" i="188"/>
  <c r="M20" i="188"/>
  <c r="L20" i="188"/>
  <c r="K20" i="188"/>
  <c r="J20" i="188"/>
  <c r="I20" i="188"/>
  <c r="H20" i="188"/>
  <c r="G20" i="188"/>
  <c r="BF18" i="188"/>
  <c r="BE18" i="188"/>
  <c r="BD18" i="188"/>
  <c r="BC18" i="188"/>
  <c r="BB18" i="188"/>
  <c r="BA18" i="188"/>
  <c r="AZ18" i="188"/>
  <c r="AY18" i="188"/>
  <c r="AX18" i="188"/>
  <c r="AW18" i="188"/>
  <c r="AV18" i="188"/>
  <c r="AU18" i="188"/>
  <c r="AT18" i="188"/>
  <c r="AS18" i="188"/>
  <c r="AR18" i="188"/>
  <c r="AQ18" i="188"/>
  <c r="AP18" i="188"/>
  <c r="AO18" i="188"/>
  <c r="AN18" i="188"/>
  <c r="AM18" i="188"/>
  <c r="AL18" i="188"/>
  <c r="AK18" i="188"/>
  <c r="AJ18" i="188"/>
  <c r="AI18" i="188"/>
  <c r="AH18" i="188"/>
  <c r="AG18" i="188"/>
  <c r="AF18" i="188"/>
  <c r="AE18" i="188"/>
  <c r="AD18" i="188"/>
  <c r="AC18" i="188"/>
  <c r="AB18" i="188"/>
  <c r="Z18" i="188"/>
  <c r="Y18" i="188"/>
  <c r="X18" i="188"/>
  <c r="W18" i="188"/>
  <c r="V18" i="188"/>
  <c r="U18" i="188"/>
  <c r="T18" i="188"/>
  <c r="S18" i="188"/>
  <c r="P18" i="188"/>
  <c r="O18" i="188"/>
  <c r="N18" i="188"/>
  <c r="M18" i="188"/>
  <c r="L18" i="188"/>
  <c r="K18" i="188"/>
  <c r="J18" i="188"/>
  <c r="I18" i="188"/>
  <c r="H18" i="188"/>
  <c r="G18" i="188"/>
  <c r="BF17" i="188"/>
  <c r="BE17" i="188"/>
  <c r="BD17" i="188"/>
  <c r="BC17" i="188"/>
  <c r="BB17" i="188"/>
  <c r="BA17" i="188"/>
  <c r="AZ17" i="188"/>
  <c r="AY17" i="188"/>
  <c r="AX17" i="188"/>
  <c r="AW17" i="188"/>
  <c r="AV17" i="188"/>
  <c r="AU17" i="188"/>
  <c r="AT17" i="188"/>
  <c r="AS17" i="188"/>
  <c r="AR17" i="188"/>
  <c r="AQ17" i="188"/>
  <c r="AP17" i="188"/>
  <c r="AO17" i="188"/>
  <c r="AN17" i="188"/>
  <c r="AM17" i="188"/>
  <c r="AL17" i="188"/>
  <c r="AK17" i="188"/>
  <c r="AJ17" i="188"/>
  <c r="AI17" i="188"/>
  <c r="AH17" i="188"/>
  <c r="AG17" i="188"/>
  <c r="AF17" i="188"/>
  <c r="AE17" i="188"/>
  <c r="AD17" i="188"/>
  <c r="AC17" i="188"/>
  <c r="AB17" i="188"/>
  <c r="Z17" i="188"/>
  <c r="Y17" i="188"/>
  <c r="X17" i="188"/>
  <c r="W17" i="188"/>
  <c r="V17" i="188"/>
  <c r="U17" i="188"/>
  <c r="T17" i="188"/>
  <c r="S17" i="188"/>
  <c r="Q17" i="188"/>
  <c r="O17" i="188"/>
  <c r="N17" i="188"/>
  <c r="M17" i="188"/>
  <c r="L17" i="188"/>
  <c r="K17" i="188"/>
  <c r="J17" i="188"/>
  <c r="I17" i="188"/>
  <c r="H17" i="188"/>
  <c r="G17" i="188"/>
  <c r="BF16" i="188"/>
  <c r="BE16" i="188"/>
  <c r="BD16" i="188"/>
  <c r="BC16" i="188"/>
  <c r="BB16" i="188"/>
  <c r="BA16" i="188"/>
  <c r="AZ16" i="188"/>
  <c r="AY16" i="188"/>
  <c r="AX16" i="188"/>
  <c r="AW16" i="188"/>
  <c r="AV16" i="188"/>
  <c r="AU16" i="188"/>
  <c r="AT16" i="188"/>
  <c r="AS16" i="188"/>
  <c r="AR16" i="188"/>
  <c r="AQ16" i="188"/>
  <c r="AP16" i="188"/>
  <c r="AO16" i="188"/>
  <c r="AN16" i="188"/>
  <c r="AM16" i="188"/>
  <c r="AL16" i="188"/>
  <c r="AK16" i="188"/>
  <c r="AJ16" i="188"/>
  <c r="AI16" i="188"/>
  <c r="AH16" i="188"/>
  <c r="AG16" i="188"/>
  <c r="AF16" i="188"/>
  <c r="AE16" i="188"/>
  <c r="AD16" i="188"/>
  <c r="AC16" i="188"/>
  <c r="AB16" i="188"/>
  <c r="Z16" i="188"/>
  <c r="Y16" i="188"/>
  <c r="X16" i="188"/>
  <c r="W16" i="188"/>
  <c r="V16" i="188"/>
  <c r="U16" i="188"/>
  <c r="T16" i="188"/>
  <c r="S16" i="188"/>
  <c r="Q16" i="188"/>
  <c r="P16" i="188"/>
  <c r="N16" i="188"/>
  <c r="M16" i="188"/>
  <c r="L16" i="188"/>
  <c r="K16" i="188"/>
  <c r="J16" i="188"/>
  <c r="I16" i="188"/>
  <c r="H16" i="188"/>
  <c r="G16" i="188"/>
  <c r="BF15" i="188"/>
  <c r="BE15" i="188"/>
  <c r="BD15" i="188"/>
  <c r="BC15" i="188"/>
  <c r="BB15" i="188"/>
  <c r="BA15" i="188"/>
  <c r="AZ15" i="188"/>
  <c r="AY15" i="188"/>
  <c r="AX15" i="188"/>
  <c r="AW15" i="188"/>
  <c r="AV15" i="188"/>
  <c r="AU15" i="188"/>
  <c r="AT15" i="188"/>
  <c r="AS15" i="188"/>
  <c r="AR15" i="188"/>
  <c r="AQ15" i="188"/>
  <c r="AP15" i="188"/>
  <c r="AO15" i="188"/>
  <c r="AN15" i="188"/>
  <c r="AM15" i="188"/>
  <c r="AL15" i="188"/>
  <c r="AK15" i="188"/>
  <c r="AJ15" i="188"/>
  <c r="AI15" i="188"/>
  <c r="AH15" i="188"/>
  <c r="AG15" i="188"/>
  <c r="AF15" i="188"/>
  <c r="AE15" i="188"/>
  <c r="AD15" i="188"/>
  <c r="AC15" i="188"/>
  <c r="AB15" i="188"/>
  <c r="Z15" i="188"/>
  <c r="Y15" i="188"/>
  <c r="X15" i="188"/>
  <c r="W15" i="188"/>
  <c r="V15" i="188"/>
  <c r="U15" i="188"/>
  <c r="T15" i="188"/>
  <c r="S15" i="188"/>
  <c r="Q15" i="188"/>
  <c r="P15" i="188"/>
  <c r="O15" i="188"/>
  <c r="M15" i="188"/>
  <c r="L15" i="188"/>
  <c r="K15" i="188"/>
  <c r="J15" i="188"/>
  <c r="I15" i="188"/>
  <c r="H15" i="188"/>
  <c r="G15" i="188"/>
  <c r="BF14" i="188"/>
  <c r="BE14" i="188"/>
  <c r="BD14" i="188"/>
  <c r="BC14" i="188"/>
  <c r="BB14" i="188"/>
  <c r="BA14" i="188"/>
  <c r="AZ14" i="188"/>
  <c r="AY14" i="188"/>
  <c r="AX14" i="188"/>
  <c r="AW14" i="188"/>
  <c r="AV14" i="188"/>
  <c r="AU14" i="188"/>
  <c r="AT14" i="188"/>
  <c r="AS14" i="188"/>
  <c r="AR14" i="188"/>
  <c r="AQ14" i="188"/>
  <c r="AP14" i="188"/>
  <c r="AO14" i="188"/>
  <c r="AN14" i="188"/>
  <c r="AM14" i="188"/>
  <c r="AL14" i="188"/>
  <c r="AK14" i="188"/>
  <c r="AJ14" i="188"/>
  <c r="AI14" i="188"/>
  <c r="AH14" i="188"/>
  <c r="AG14" i="188"/>
  <c r="AF14" i="188"/>
  <c r="AE14" i="188"/>
  <c r="AD14" i="188"/>
  <c r="AC14" i="188"/>
  <c r="AB14" i="188"/>
  <c r="Z14" i="188"/>
  <c r="Y14" i="188"/>
  <c r="X14" i="188"/>
  <c r="W14" i="188"/>
  <c r="V14" i="188"/>
  <c r="U14" i="188"/>
  <c r="T14" i="188"/>
  <c r="S14" i="188"/>
  <c r="Q14" i="188"/>
  <c r="P14" i="188"/>
  <c r="O14" i="188"/>
  <c r="N14" i="188"/>
  <c r="L14" i="188"/>
  <c r="K14" i="188"/>
  <c r="J14" i="188"/>
  <c r="I14" i="188"/>
  <c r="H14" i="188"/>
  <c r="G14" i="188"/>
  <c r="BF13" i="188"/>
  <c r="BE13" i="188"/>
  <c r="BD13" i="188"/>
  <c r="BC13" i="188"/>
  <c r="BB13" i="188"/>
  <c r="BA13" i="188"/>
  <c r="AZ13" i="188"/>
  <c r="AY13" i="188"/>
  <c r="AX13" i="188"/>
  <c r="AW13" i="188"/>
  <c r="AV13" i="188"/>
  <c r="AU13" i="188"/>
  <c r="AT13" i="188"/>
  <c r="AS13" i="188"/>
  <c r="AR13" i="188"/>
  <c r="AQ13" i="188"/>
  <c r="AP13" i="188"/>
  <c r="AO13" i="188"/>
  <c r="AN13" i="188"/>
  <c r="AM13" i="188"/>
  <c r="AL13" i="188"/>
  <c r="AK13" i="188"/>
  <c r="AJ13" i="188"/>
  <c r="AI13" i="188"/>
  <c r="AH13" i="188"/>
  <c r="AG13" i="188"/>
  <c r="AF13" i="188"/>
  <c r="AE13" i="188"/>
  <c r="AD13" i="188"/>
  <c r="AC13" i="188"/>
  <c r="AB13" i="188"/>
  <c r="Z13" i="188"/>
  <c r="Y13" i="188"/>
  <c r="X13" i="188"/>
  <c r="W13" i="188"/>
  <c r="V13" i="188"/>
  <c r="U13" i="188"/>
  <c r="T13" i="188"/>
  <c r="S13" i="188"/>
  <c r="Q13" i="188"/>
  <c r="P13" i="188"/>
  <c r="O13" i="188"/>
  <c r="N13" i="188"/>
  <c r="M13" i="188"/>
  <c r="K13" i="188"/>
  <c r="J13" i="188"/>
  <c r="I13" i="188"/>
  <c r="H13" i="188"/>
  <c r="G13" i="188"/>
  <c r="BF12" i="188"/>
  <c r="BE12" i="188"/>
  <c r="BD12" i="188"/>
  <c r="BC12" i="188"/>
  <c r="BB12" i="188"/>
  <c r="BA12" i="188"/>
  <c r="AZ12" i="188"/>
  <c r="AY12" i="188"/>
  <c r="AX12" i="188"/>
  <c r="AW12" i="188"/>
  <c r="AV12" i="188"/>
  <c r="AU12" i="188"/>
  <c r="AT12" i="188"/>
  <c r="AS12" i="188"/>
  <c r="AR12" i="188"/>
  <c r="AQ12" i="188"/>
  <c r="AP12" i="188"/>
  <c r="AO12" i="188"/>
  <c r="AN12" i="188"/>
  <c r="AM12" i="188"/>
  <c r="AL12" i="188"/>
  <c r="AK12" i="188"/>
  <c r="AJ12" i="188"/>
  <c r="AI12" i="188"/>
  <c r="AH12" i="188"/>
  <c r="AG12" i="188"/>
  <c r="AF12" i="188"/>
  <c r="AE12" i="188"/>
  <c r="AD12" i="188"/>
  <c r="AC12" i="188"/>
  <c r="AB12" i="188"/>
  <c r="Z12" i="188"/>
  <c r="Y12" i="188"/>
  <c r="X12" i="188"/>
  <c r="W12" i="188"/>
  <c r="V12" i="188"/>
  <c r="U12" i="188"/>
  <c r="T12" i="188"/>
  <c r="S12" i="188"/>
  <c r="Q12" i="188"/>
  <c r="P12" i="188"/>
  <c r="O12" i="188"/>
  <c r="N12" i="188"/>
  <c r="M12" i="188"/>
  <c r="L12" i="188"/>
  <c r="J12" i="188"/>
  <c r="I12" i="188"/>
  <c r="H12" i="188"/>
  <c r="G12" i="188"/>
  <c r="BF11" i="188"/>
  <c r="BE11" i="188"/>
  <c r="BD11" i="188"/>
  <c r="BC11" i="188"/>
  <c r="BB11" i="188"/>
  <c r="BA11" i="188"/>
  <c r="AZ11" i="188"/>
  <c r="AY11" i="188"/>
  <c r="AX11" i="188"/>
  <c r="AW11" i="188"/>
  <c r="AV11" i="188"/>
  <c r="AU11" i="188"/>
  <c r="AT11" i="188"/>
  <c r="AS11" i="188"/>
  <c r="AR11" i="188"/>
  <c r="AQ11" i="188"/>
  <c r="AP11" i="188"/>
  <c r="AO11" i="188"/>
  <c r="AN11" i="188"/>
  <c r="AM11" i="188"/>
  <c r="AL11" i="188"/>
  <c r="AK11" i="188"/>
  <c r="AJ11" i="188"/>
  <c r="AH11" i="188"/>
  <c r="AG11" i="188"/>
  <c r="AF11" i="188"/>
  <c r="AE11" i="188"/>
  <c r="AD11" i="188"/>
  <c r="AC11" i="188"/>
  <c r="AB11" i="188"/>
  <c r="Z11" i="188"/>
  <c r="Y11" i="188"/>
  <c r="X11" i="188"/>
  <c r="W11" i="188"/>
  <c r="V11" i="188"/>
  <c r="U11" i="188"/>
  <c r="T11" i="188"/>
  <c r="S11" i="188"/>
  <c r="Q11" i="188"/>
  <c r="P11" i="188"/>
  <c r="P23" i="217" s="1"/>
  <c r="O11" i="188"/>
  <c r="P22" i="217" s="1"/>
  <c r="N11" i="188"/>
  <c r="M11" i="188"/>
  <c r="L11" i="188"/>
  <c r="K11" i="188"/>
  <c r="I11" i="188"/>
  <c r="H11" i="188"/>
  <c r="G11" i="188"/>
  <c r="BF10" i="188"/>
  <c r="BE10" i="188"/>
  <c r="BD10" i="188"/>
  <c r="BC10" i="188"/>
  <c r="BB10" i="188"/>
  <c r="BA10" i="188"/>
  <c r="AZ10" i="188"/>
  <c r="AY10" i="188"/>
  <c r="AX10" i="188"/>
  <c r="AW10" i="188"/>
  <c r="AV10" i="188"/>
  <c r="AU10" i="188"/>
  <c r="AT10" i="188"/>
  <c r="AS10" i="188"/>
  <c r="AR10" i="188"/>
  <c r="AQ10" i="188"/>
  <c r="AP10" i="188"/>
  <c r="AO10" i="188"/>
  <c r="AN10" i="188"/>
  <c r="AM10" i="188"/>
  <c r="AL10" i="188"/>
  <c r="AK10" i="188"/>
  <c r="AJ10" i="188"/>
  <c r="AI10" i="188"/>
  <c r="AH10" i="188"/>
  <c r="AG10" i="188"/>
  <c r="AF10" i="188"/>
  <c r="AE10" i="188"/>
  <c r="AD10" i="188"/>
  <c r="AC10" i="188"/>
  <c r="AB10" i="188"/>
  <c r="Z10" i="188"/>
  <c r="Y10" i="188"/>
  <c r="X10" i="188"/>
  <c r="W10" i="188"/>
  <c r="V10" i="188"/>
  <c r="U10" i="188"/>
  <c r="T10" i="188"/>
  <c r="S10" i="188"/>
  <c r="Q10" i="188"/>
  <c r="P10" i="188"/>
  <c r="O10" i="188"/>
  <c r="N10" i="188"/>
  <c r="M10" i="188"/>
  <c r="L10" i="188"/>
  <c r="K10" i="188"/>
  <c r="J10" i="188"/>
  <c r="H10" i="188"/>
  <c r="G10" i="188"/>
  <c r="BF9" i="188"/>
  <c r="BE9" i="188"/>
  <c r="BD9" i="188"/>
  <c r="BC9" i="188"/>
  <c r="BB9" i="188"/>
  <c r="BA9" i="188"/>
  <c r="AZ9" i="188"/>
  <c r="AY9" i="188"/>
  <c r="AX9" i="188"/>
  <c r="AW9" i="188"/>
  <c r="AV9" i="188"/>
  <c r="AU9" i="188"/>
  <c r="AT9" i="188"/>
  <c r="AS9" i="188"/>
  <c r="AR9" i="188"/>
  <c r="AQ9" i="188"/>
  <c r="AP9" i="188"/>
  <c r="AO9" i="188"/>
  <c r="AN9" i="188"/>
  <c r="AM9" i="188"/>
  <c r="AL9" i="188"/>
  <c r="AK9" i="188"/>
  <c r="AJ9" i="188"/>
  <c r="AI9" i="188"/>
  <c r="AH9" i="188"/>
  <c r="AG9" i="188"/>
  <c r="AF9" i="188"/>
  <c r="AE9" i="188"/>
  <c r="AD9" i="188"/>
  <c r="AC9" i="188"/>
  <c r="AB9" i="188"/>
  <c r="Z9" i="188"/>
  <c r="Y9" i="188"/>
  <c r="X9" i="188"/>
  <c r="W9" i="188"/>
  <c r="V9" i="188"/>
  <c r="U9" i="188"/>
  <c r="T9" i="188"/>
  <c r="S9" i="188"/>
  <c r="Q9" i="188"/>
  <c r="P9" i="188"/>
  <c r="O9" i="188"/>
  <c r="N9" i="188"/>
  <c r="M9" i="188"/>
  <c r="L9" i="188"/>
  <c r="K9" i="188"/>
  <c r="J9" i="188"/>
  <c r="I9" i="188"/>
  <c r="G9" i="188"/>
  <c r="BF8" i="188"/>
  <c r="BE8" i="188"/>
  <c r="BD8" i="188"/>
  <c r="BC8" i="188"/>
  <c r="BB8" i="188"/>
  <c r="BA8" i="188"/>
  <c r="AZ8" i="188"/>
  <c r="AY8" i="188"/>
  <c r="AX8" i="188"/>
  <c r="AW8" i="188"/>
  <c r="AV8" i="188"/>
  <c r="AU8" i="188"/>
  <c r="AT8" i="188"/>
  <c r="AS8" i="188"/>
  <c r="AQ8" i="188"/>
  <c r="AP8" i="188"/>
  <c r="AO8" i="188"/>
  <c r="AN8" i="188"/>
  <c r="AM8" i="188"/>
  <c r="AL8" i="188"/>
  <c r="AK8" i="188"/>
  <c r="AJ8" i="188"/>
  <c r="AI8" i="188"/>
  <c r="AH8" i="188"/>
  <c r="AG8" i="188"/>
  <c r="AF8" i="188"/>
  <c r="AE8" i="188"/>
  <c r="AD8" i="188"/>
  <c r="AC8" i="188"/>
  <c r="AB8" i="188"/>
  <c r="Z8" i="188"/>
  <c r="Y8" i="188"/>
  <c r="X8" i="188"/>
  <c r="W8" i="188"/>
  <c r="V8" i="188"/>
  <c r="U8" i="188"/>
  <c r="T8" i="188"/>
  <c r="S8" i="188"/>
  <c r="Q8" i="188"/>
  <c r="P8" i="188"/>
  <c r="O8" i="188"/>
  <c r="N8" i="188"/>
  <c r="M8" i="188"/>
  <c r="L8" i="188"/>
  <c r="K8" i="188"/>
  <c r="J8" i="188"/>
  <c r="I8" i="188"/>
  <c r="H8" i="188"/>
  <c r="D14" i="188"/>
  <c r="D38" i="188"/>
  <c r="D50" i="188"/>
  <c r="BF4" i="188"/>
  <c r="BE4" i="188"/>
  <c r="BD4" i="188"/>
  <c r="BC4" i="188"/>
  <c r="BB4" i="188"/>
  <c r="BA4" i="188"/>
  <c r="AZ4" i="188"/>
  <c r="AY4" i="188"/>
  <c r="AX4" i="188"/>
  <c r="AW4" i="188"/>
  <c r="AV4" i="188"/>
  <c r="AU4" i="188"/>
  <c r="AT4" i="188"/>
  <c r="AS4" i="188"/>
  <c r="AR4" i="188"/>
  <c r="AQ4" i="188"/>
  <c r="AP4" i="188"/>
  <c r="AO4" i="188"/>
  <c r="AN4" i="188"/>
  <c r="AM4" i="188"/>
  <c r="AL4" i="188"/>
  <c r="AK4" i="188"/>
  <c r="AJ4" i="188"/>
  <c r="AI4" i="188"/>
  <c r="AH4" i="188"/>
  <c r="AG4" i="188"/>
  <c r="AF4" i="188"/>
  <c r="AE4" i="188"/>
  <c r="AD4" i="188"/>
  <c r="AC4" i="188"/>
  <c r="AB4" i="188"/>
  <c r="AA4" i="188"/>
  <c r="Z4" i="188"/>
  <c r="Y4" i="188"/>
  <c r="X4" i="188"/>
  <c r="W4" i="188"/>
  <c r="V4" i="188"/>
  <c r="U4" i="188"/>
  <c r="T4" i="188"/>
  <c r="S4" i="188"/>
  <c r="R4" i="188"/>
  <c r="Q4" i="188"/>
  <c r="P4" i="188"/>
  <c r="O4" i="188"/>
  <c r="N4" i="188"/>
  <c r="M4" i="188"/>
  <c r="L4" i="188"/>
  <c r="K4" i="188"/>
  <c r="J4" i="188"/>
  <c r="I4" i="188"/>
  <c r="H4" i="188"/>
  <c r="G4" i="188"/>
  <c r="F4" i="188"/>
  <c r="E4" i="188"/>
  <c r="BE59" i="187"/>
  <c r="O43" i="219" s="1"/>
  <c r="BD59" i="187"/>
  <c r="O42" i="219" s="1"/>
  <c r="BC59" i="187"/>
  <c r="O41" i="219" s="1"/>
  <c r="BB59" i="187"/>
  <c r="O40" i="219" s="1"/>
  <c r="BA59" i="187"/>
  <c r="O39" i="219" s="1"/>
  <c r="AZ59" i="187"/>
  <c r="O38" i="219" s="1"/>
  <c r="AY59" i="187"/>
  <c r="O37" i="219" s="1"/>
  <c r="AX59" i="187"/>
  <c r="O36" i="219" s="1"/>
  <c r="AW59" i="187"/>
  <c r="O35" i="219" s="1"/>
  <c r="AV59" i="187"/>
  <c r="O34" i="219" s="1"/>
  <c r="AU59" i="187"/>
  <c r="O33" i="219" s="1"/>
  <c r="AT59" i="187"/>
  <c r="O32" i="219" s="1"/>
  <c r="AS59" i="187"/>
  <c r="O31" i="219" s="1"/>
  <c r="AR59" i="187"/>
  <c r="O30" i="219" s="1"/>
  <c r="AQ59" i="187"/>
  <c r="O29" i="219" s="1"/>
  <c r="AP59" i="187"/>
  <c r="O28" i="219" s="1"/>
  <c r="AO59" i="187"/>
  <c r="O27" i="219" s="1"/>
  <c r="AN59" i="187"/>
  <c r="AM59" i="187"/>
  <c r="AL59" i="187"/>
  <c r="AK59" i="187"/>
  <c r="AJ59" i="187"/>
  <c r="AI59" i="187"/>
  <c r="AH59" i="187"/>
  <c r="AG59" i="187"/>
  <c r="AF59" i="187"/>
  <c r="AE59" i="187"/>
  <c r="AD59" i="187"/>
  <c r="AC59" i="187"/>
  <c r="AB59" i="187"/>
  <c r="Z59" i="187"/>
  <c r="O25" i="219" s="1"/>
  <c r="Y59" i="187"/>
  <c r="O24" i="219" s="1"/>
  <c r="X59" i="187"/>
  <c r="O23" i="219" s="1"/>
  <c r="W59" i="187"/>
  <c r="O22" i="219" s="1"/>
  <c r="V59" i="187"/>
  <c r="O21" i="219" s="1"/>
  <c r="U59" i="187"/>
  <c r="O20" i="219" s="1"/>
  <c r="T59" i="187"/>
  <c r="O19" i="219" s="1"/>
  <c r="S59" i="187"/>
  <c r="O18" i="219" s="1"/>
  <c r="Q59" i="187"/>
  <c r="O16" i="219" s="1"/>
  <c r="P59" i="187"/>
  <c r="O15" i="219" s="1"/>
  <c r="O59" i="187"/>
  <c r="O14" i="219" s="1"/>
  <c r="N59" i="187"/>
  <c r="O13" i="219" s="1"/>
  <c r="M59" i="187"/>
  <c r="O12" i="219" s="1"/>
  <c r="L59" i="187"/>
  <c r="O11" i="219" s="1"/>
  <c r="K59" i="187"/>
  <c r="O10" i="219" s="1"/>
  <c r="J59" i="187"/>
  <c r="O9" i="219" s="1"/>
  <c r="I59" i="187"/>
  <c r="H59" i="187"/>
  <c r="G59" i="187"/>
  <c r="O8" i="219" s="1"/>
  <c r="BF58" i="187"/>
  <c r="BD58" i="187"/>
  <c r="BC58" i="187"/>
  <c r="BB58" i="187"/>
  <c r="BA58" i="187"/>
  <c r="AZ58" i="187"/>
  <c r="AY58" i="187"/>
  <c r="AX58" i="187"/>
  <c r="AW58" i="187"/>
  <c r="AV58" i="187"/>
  <c r="AU58" i="187"/>
  <c r="AT58" i="187"/>
  <c r="AS58" i="187"/>
  <c r="AR58" i="187"/>
  <c r="AQ58" i="187"/>
  <c r="AP58" i="187"/>
  <c r="AO58" i="187"/>
  <c r="AN58" i="187"/>
  <c r="AM58" i="187"/>
  <c r="AL58" i="187"/>
  <c r="AK58" i="187"/>
  <c r="AJ58" i="187"/>
  <c r="AI58" i="187"/>
  <c r="AH58" i="187"/>
  <c r="AG58" i="187"/>
  <c r="AF58" i="187"/>
  <c r="AE58" i="187"/>
  <c r="AD58" i="187"/>
  <c r="AC58" i="187"/>
  <c r="AB58" i="187"/>
  <c r="Z58" i="187"/>
  <c r="Y58" i="187"/>
  <c r="X58" i="187"/>
  <c r="W58" i="187"/>
  <c r="V58" i="187"/>
  <c r="U58" i="187"/>
  <c r="T58" i="187"/>
  <c r="S58" i="187"/>
  <c r="Q58" i="187"/>
  <c r="P58" i="187"/>
  <c r="O58" i="187"/>
  <c r="N58" i="187"/>
  <c r="M58" i="187"/>
  <c r="L58" i="187"/>
  <c r="K58" i="187"/>
  <c r="J58" i="187"/>
  <c r="I58" i="187"/>
  <c r="H58" i="187"/>
  <c r="G58" i="187"/>
  <c r="BF57" i="187"/>
  <c r="BE57" i="187"/>
  <c r="BC57" i="187"/>
  <c r="BB57" i="187"/>
  <c r="BA57" i="187"/>
  <c r="AZ57" i="187"/>
  <c r="AY57" i="187"/>
  <c r="AX57" i="187"/>
  <c r="AW57" i="187"/>
  <c r="AV57" i="187"/>
  <c r="AU57" i="187"/>
  <c r="AT57" i="187"/>
  <c r="AS57" i="187"/>
  <c r="AR57" i="187"/>
  <c r="AQ57" i="187"/>
  <c r="AP57" i="187"/>
  <c r="AO57" i="187"/>
  <c r="AN57" i="187"/>
  <c r="AM57" i="187"/>
  <c r="AL57" i="187"/>
  <c r="AK57" i="187"/>
  <c r="AJ57" i="187"/>
  <c r="AI57" i="187"/>
  <c r="AH57" i="187"/>
  <c r="AG57" i="187"/>
  <c r="AF57" i="187"/>
  <c r="AE57" i="187"/>
  <c r="AD57" i="187"/>
  <c r="AC57" i="187"/>
  <c r="AB57" i="187"/>
  <c r="Z57" i="187"/>
  <c r="Y57" i="187"/>
  <c r="X57" i="187"/>
  <c r="W57" i="187"/>
  <c r="V57" i="187"/>
  <c r="U57" i="187"/>
  <c r="T57" i="187"/>
  <c r="S57" i="187"/>
  <c r="Q57" i="187"/>
  <c r="P57" i="187"/>
  <c r="O57" i="187"/>
  <c r="N57" i="187"/>
  <c r="M57" i="187"/>
  <c r="L57" i="187"/>
  <c r="K57" i="187"/>
  <c r="J57" i="187"/>
  <c r="I57" i="187"/>
  <c r="H57" i="187"/>
  <c r="G57" i="187"/>
  <c r="BF56" i="187"/>
  <c r="BE56" i="187"/>
  <c r="BD56" i="187"/>
  <c r="BB56" i="187"/>
  <c r="BA56" i="187"/>
  <c r="AZ56" i="187"/>
  <c r="AY56" i="187"/>
  <c r="AX56" i="187"/>
  <c r="AW56" i="187"/>
  <c r="AV56" i="187"/>
  <c r="AU56" i="187"/>
  <c r="AT56" i="187"/>
  <c r="AS56" i="187"/>
  <c r="AR56" i="187"/>
  <c r="AQ56" i="187"/>
  <c r="AP56" i="187"/>
  <c r="AO56" i="187"/>
  <c r="AN56" i="187"/>
  <c r="AM56" i="187"/>
  <c r="AL56" i="187"/>
  <c r="AK56" i="187"/>
  <c r="AJ56" i="187"/>
  <c r="AI56" i="187"/>
  <c r="AH56" i="187"/>
  <c r="AG56" i="187"/>
  <c r="AF56" i="187"/>
  <c r="AE56" i="187"/>
  <c r="AD56" i="187"/>
  <c r="AC56" i="187"/>
  <c r="AB56" i="187"/>
  <c r="Z56" i="187"/>
  <c r="Y56" i="187"/>
  <c r="X56" i="187"/>
  <c r="W56" i="187"/>
  <c r="V56" i="187"/>
  <c r="U56" i="187"/>
  <c r="T56" i="187"/>
  <c r="S56" i="187"/>
  <c r="Q56" i="187"/>
  <c r="P56" i="187"/>
  <c r="O56" i="187"/>
  <c r="N56" i="187"/>
  <c r="M56" i="187"/>
  <c r="L56" i="187"/>
  <c r="K56" i="187"/>
  <c r="J56" i="187"/>
  <c r="I56" i="187"/>
  <c r="H56" i="187"/>
  <c r="G56" i="187"/>
  <c r="BF55" i="187"/>
  <c r="BE55" i="187"/>
  <c r="BD55" i="187"/>
  <c r="BC55" i="187"/>
  <c r="BA55" i="187"/>
  <c r="AZ55" i="187"/>
  <c r="AY55" i="187"/>
  <c r="AX55" i="187"/>
  <c r="AW55" i="187"/>
  <c r="AV55" i="187"/>
  <c r="AU55" i="187"/>
  <c r="AT55" i="187"/>
  <c r="AS55" i="187"/>
  <c r="AR55" i="187"/>
  <c r="AQ55" i="187"/>
  <c r="AP55" i="187"/>
  <c r="AO55" i="187"/>
  <c r="AN55" i="187"/>
  <c r="AM55" i="187"/>
  <c r="AL55" i="187"/>
  <c r="AK55" i="187"/>
  <c r="AJ55" i="187"/>
  <c r="AI55" i="187"/>
  <c r="AH55" i="187"/>
  <c r="AG55" i="187"/>
  <c r="AF55" i="187"/>
  <c r="AE55" i="187"/>
  <c r="AD55" i="187"/>
  <c r="AC55" i="187"/>
  <c r="AB55" i="187"/>
  <c r="Z55" i="187"/>
  <c r="Y55" i="187"/>
  <c r="X55" i="187"/>
  <c r="W55" i="187"/>
  <c r="V55" i="187"/>
  <c r="U55" i="187"/>
  <c r="T55" i="187"/>
  <c r="S55" i="187"/>
  <c r="Q55" i="187"/>
  <c r="P55" i="187"/>
  <c r="O55" i="187"/>
  <c r="N55" i="187"/>
  <c r="M55" i="187"/>
  <c r="L55" i="187"/>
  <c r="K55" i="187"/>
  <c r="J55" i="187"/>
  <c r="I55" i="187"/>
  <c r="H55" i="187"/>
  <c r="G55" i="187"/>
  <c r="BF54" i="187"/>
  <c r="BE54" i="187"/>
  <c r="BD54" i="187"/>
  <c r="BC54" i="187"/>
  <c r="BB54" i="187"/>
  <c r="AZ54" i="187"/>
  <c r="AY54" i="187"/>
  <c r="AX54" i="187"/>
  <c r="AW54" i="187"/>
  <c r="AV54" i="187"/>
  <c r="AU54" i="187"/>
  <c r="AT54" i="187"/>
  <c r="AS54" i="187"/>
  <c r="AR54" i="187"/>
  <c r="AQ54" i="187"/>
  <c r="AP54" i="187"/>
  <c r="AO54" i="187"/>
  <c r="AN54" i="187"/>
  <c r="AM54" i="187"/>
  <c r="AL54" i="187"/>
  <c r="AK54" i="187"/>
  <c r="AJ54" i="187"/>
  <c r="AI54" i="187"/>
  <c r="AH54" i="187"/>
  <c r="AG54" i="187"/>
  <c r="AF54" i="187"/>
  <c r="AE54" i="187"/>
  <c r="AD54" i="187"/>
  <c r="AC54" i="187"/>
  <c r="AB54" i="187"/>
  <c r="Z54" i="187"/>
  <c r="Y54" i="187"/>
  <c r="X54" i="187"/>
  <c r="W54" i="187"/>
  <c r="V54" i="187"/>
  <c r="U54" i="187"/>
  <c r="T54" i="187"/>
  <c r="S54" i="187"/>
  <c r="Q54" i="187"/>
  <c r="P54" i="187"/>
  <c r="O54" i="187"/>
  <c r="N54" i="187"/>
  <c r="M54" i="187"/>
  <c r="L54" i="187"/>
  <c r="K54" i="187"/>
  <c r="J54" i="187"/>
  <c r="I54" i="187"/>
  <c r="H54" i="187"/>
  <c r="G54" i="187"/>
  <c r="BF53" i="187"/>
  <c r="BE53" i="187"/>
  <c r="BD53" i="187"/>
  <c r="BC53" i="187"/>
  <c r="BB53" i="187"/>
  <c r="BA53" i="187"/>
  <c r="AY53" i="187"/>
  <c r="AX53" i="187"/>
  <c r="AW53" i="187"/>
  <c r="AV53" i="187"/>
  <c r="AU53" i="187"/>
  <c r="AT53" i="187"/>
  <c r="AS53" i="187"/>
  <c r="AR53" i="187"/>
  <c r="AQ53" i="187"/>
  <c r="AP53" i="187"/>
  <c r="AO53" i="187"/>
  <c r="AN53" i="187"/>
  <c r="AM53" i="187"/>
  <c r="AL53" i="187"/>
  <c r="AK53" i="187"/>
  <c r="AJ53" i="187"/>
  <c r="AI53" i="187"/>
  <c r="AH53" i="187"/>
  <c r="AG53" i="187"/>
  <c r="AF53" i="187"/>
  <c r="AE53" i="187"/>
  <c r="AD53" i="187"/>
  <c r="AC53" i="187"/>
  <c r="AB53" i="187"/>
  <c r="Z53" i="187"/>
  <c r="Y53" i="187"/>
  <c r="X53" i="187"/>
  <c r="W53" i="187"/>
  <c r="V53" i="187"/>
  <c r="U53" i="187"/>
  <c r="T53" i="187"/>
  <c r="S53" i="187"/>
  <c r="Q53" i="187"/>
  <c r="P53" i="187"/>
  <c r="O53" i="187"/>
  <c r="N53" i="187"/>
  <c r="M53" i="187"/>
  <c r="L53" i="187"/>
  <c r="K53" i="187"/>
  <c r="J53" i="187"/>
  <c r="I53" i="187"/>
  <c r="H53" i="187"/>
  <c r="G53" i="187"/>
  <c r="BF52" i="187"/>
  <c r="BE52" i="187"/>
  <c r="BD52" i="187"/>
  <c r="BC52" i="187"/>
  <c r="BB52" i="187"/>
  <c r="BA52" i="187"/>
  <c r="AZ52" i="187"/>
  <c r="AX52" i="187"/>
  <c r="AW52" i="187"/>
  <c r="AV52" i="187"/>
  <c r="AU52" i="187"/>
  <c r="AT52" i="187"/>
  <c r="AS52" i="187"/>
  <c r="AR52" i="187"/>
  <c r="AQ52" i="187"/>
  <c r="AP52" i="187"/>
  <c r="AO52" i="187"/>
  <c r="AN52" i="187"/>
  <c r="AM52" i="187"/>
  <c r="AL52" i="187"/>
  <c r="AK52" i="187"/>
  <c r="AJ52" i="187"/>
  <c r="AI52" i="187"/>
  <c r="AH52" i="187"/>
  <c r="AG52" i="187"/>
  <c r="AF52" i="187"/>
  <c r="AE52" i="187"/>
  <c r="AD52" i="187"/>
  <c r="AC52" i="187"/>
  <c r="AB52" i="187"/>
  <c r="Z52" i="187"/>
  <c r="Y52" i="187"/>
  <c r="X52" i="187"/>
  <c r="W52" i="187"/>
  <c r="V52" i="187"/>
  <c r="U52" i="187"/>
  <c r="T52" i="187"/>
  <c r="S52" i="187"/>
  <c r="Q52" i="187"/>
  <c r="P52" i="187"/>
  <c r="O52" i="187"/>
  <c r="N52" i="187"/>
  <c r="M52" i="187"/>
  <c r="L52" i="187"/>
  <c r="K52" i="187"/>
  <c r="J52" i="187"/>
  <c r="I52" i="187"/>
  <c r="H52" i="187"/>
  <c r="G52" i="187"/>
  <c r="BF51" i="187"/>
  <c r="BE51" i="187"/>
  <c r="BD51" i="187"/>
  <c r="BC51" i="187"/>
  <c r="BB51" i="187"/>
  <c r="BA51" i="187"/>
  <c r="AZ51" i="187"/>
  <c r="AY51" i="187"/>
  <c r="AW51" i="187"/>
  <c r="AV51" i="187"/>
  <c r="AU51" i="187"/>
  <c r="AT51" i="187"/>
  <c r="AS51" i="187"/>
  <c r="AR51" i="187"/>
  <c r="AQ51" i="187"/>
  <c r="AP51" i="187"/>
  <c r="AO51" i="187"/>
  <c r="AN51" i="187"/>
  <c r="AM51" i="187"/>
  <c r="AL51" i="187"/>
  <c r="AK51" i="187"/>
  <c r="AJ51" i="187"/>
  <c r="AI51" i="187"/>
  <c r="AH51" i="187"/>
  <c r="AG51" i="187"/>
  <c r="AF51" i="187"/>
  <c r="AE51" i="187"/>
  <c r="AD51" i="187"/>
  <c r="AC51" i="187"/>
  <c r="AB51" i="187"/>
  <c r="Z51" i="187"/>
  <c r="Y51" i="187"/>
  <c r="X51" i="187"/>
  <c r="W51" i="187"/>
  <c r="V51" i="187"/>
  <c r="U51" i="187"/>
  <c r="T51" i="187"/>
  <c r="S51" i="187"/>
  <c r="Q51" i="187"/>
  <c r="P51" i="187"/>
  <c r="O51" i="187"/>
  <c r="N51" i="187"/>
  <c r="M51" i="187"/>
  <c r="L51" i="187"/>
  <c r="K51" i="187"/>
  <c r="J51" i="187"/>
  <c r="I51" i="187"/>
  <c r="H51" i="187"/>
  <c r="G51" i="187"/>
  <c r="BF50" i="187"/>
  <c r="BE50" i="187"/>
  <c r="BD50" i="187"/>
  <c r="BC50" i="187"/>
  <c r="BB50" i="187"/>
  <c r="BA50" i="187"/>
  <c r="AZ50" i="187"/>
  <c r="AY50" i="187"/>
  <c r="AX50" i="187"/>
  <c r="AV50" i="187"/>
  <c r="AU50" i="187"/>
  <c r="AT50" i="187"/>
  <c r="AS50" i="187"/>
  <c r="AR50" i="187"/>
  <c r="AQ50" i="187"/>
  <c r="AP50" i="187"/>
  <c r="AO50" i="187"/>
  <c r="AN50" i="187"/>
  <c r="AM50" i="187"/>
  <c r="AL50" i="187"/>
  <c r="AK50" i="187"/>
  <c r="AJ50" i="187"/>
  <c r="AI50" i="187"/>
  <c r="AH50" i="187"/>
  <c r="AG50" i="187"/>
  <c r="AF50" i="187"/>
  <c r="AE50" i="187"/>
  <c r="AD50" i="187"/>
  <c r="AC50" i="187"/>
  <c r="AB50" i="187"/>
  <c r="Z50" i="187"/>
  <c r="Y50" i="187"/>
  <c r="X50" i="187"/>
  <c r="W50" i="187"/>
  <c r="V50" i="187"/>
  <c r="U50" i="187"/>
  <c r="T50" i="187"/>
  <c r="S50" i="187"/>
  <c r="Q50" i="187"/>
  <c r="P50" i="187"/>
  <c r="O50" i="187"/>
  <c r="N50" i="187"/>
  <c r="M50" i="187"/>
  <c r="L50" i="187"/>
  <c r="K50" i="187"/>
  <c r="J50" i="187"/>
  <c r="I50" i="187"/>
  <c r="H50" i="187"/>
  <c r="G50" i="187"/>
  <c r="BF49" i="187"/>
  <c r="BE49" i="187"/>
  <c r="BD49" i="187"/>
  <c r="BC49" i="187"/>
  <c r="BB49" i="187"/>
  <c r="BA49" i="187"/>
  <c r="AZ49" i="187"/>
  <c r="AY49" i="187"/>
  <c r="AX49" i="187"/>
  <c r="AW49" i="187"/>
  <c r="AU49" i="187"/>
  <c r="AT49" i="187"/>
  <c r="AS49" i="187"/>
  <c r="AR49" i="187"/>
  <c r="AQ49" i="187"/>
  <c r="AP49" i="187"/>
  <c r="AO49" i="187"/>
  <c r="AN49" i="187"/>
  <c r="AM49" i="187"/>
  <c r="AL49" i="187"/>
  <c r="AK49" i="187"/>
  <c r="AJ49" i="187"/>
  <c r="AI49" i="187"/>
  <c r="AH49" i="187"/>
  <c r="AG49" i="187"/>
  <c r="AF49" i="187"/>
  <c r="AE49" i="187"/>
  <c r="AD49" i="187"/>
  <c r="AC49" i="187"/>
  <c r="AB49" i="187"/>
  <c r="Z49" i="187"/>
  <c r="Y49" i="187"/>
  <c r="X49" i="187"/>
  <c r="W49" i="187"/>
  <c r="V49" i="187"/>
  <c r="U49" i="187"/>
  <c r="T49" i="187"/>
  <c r="S49" i="187"/>
  <c r="Q49" i="187"/>
  <c r="P49" i="187"/>
  <c r="O49" i="187"/>
  <c r="N49" i="187"/>
  <c r="M49" i="187"/>
  <c r="L49" i="187"/>
  <c r="K49" i="187"/>
  <c r="J49" i="187"/>
  <c r="I49" i="187"/>
  <c r="H49" i="187"/>
  <c r="G49" i="187"/>
  <c r="BF48" i="187"/>
  <c r="BE48" i="187"/>
  <c r="BD48" i="187"/>
  <c r="BC48" i="187"/>
  <c r="BB48" i="187"/>
  <c r="BA48" i="187"/>
  <c r="AZ48" i="187"/>
  <c r="AY48" i="187"/>
  <c r="AX48" i="187"/>
  <c r="AW48" i="187"/>
  <c r="AV48" i="187"/>
  <c r="AT48" i="187"/>
  <c r="AS48" i="187"/>
  <c r="AR48" i="187"/>
  <c r="AQ48" i="187"/>
  <c r="AP48" i="187"/>
  <c r="AO48" i="187"/>
  <c r="AN48" i="187"/>
  <c r="AM48" i="187"/>
  <c r="AL48" i="187"/>
  <c r="AK48" i="187"/>
  <c r="AJ48" i="187"/>
  <c r="AI48" i="187"/>
  <c r="AH48" i="187"/>
  <c r="AG48" i="187"/>
  <c r="AF48" i="187"/>
  <c r="AE48" i="187"/>
  <c r="AD48" i="187"/>
  <c r="AC48" i="187"/>
  <c r="AB48" i="187"/>
  <c r="Z48" i="187"/>
  <c r="Y48" i="187"/>
  <c r="X48" i="187"/>
  <c r="W48" i="187"/>
  <c r="V48" i="187"/>
  <c r="U48" i="187"/>
  <c r="T48" i="187"/>
  <c r="S48" i="187"/>
  <c r="Q48" i="187"/>
  <c r="P48" i="187"/>
  <c r="O48" i="187"/>
  <c r="N48" i="187"/>
  <c r="M48" i="187"/>
  <c r="L48" i="187"/>
  <c r="K48" i="187"/>
  <c r="J48" i="187"/>
  <c r="I48" i="187"/>
  <c r="H48" i="187"/>
  <c r="G48" i="187"/>
  <c r="BF47" i="187"/>
  <c r="BE47" i="187"/>
  <c r="BD47" i="187"/>
  <c r="BC47" i="187"/>
  <c r="BB47" i="187"/>
  <c r="BA47" i="187"/>
  <c r="AZ47" i="187"/>
  <c r="AY47" i="187"/>
  <c r="AX47" i="187"/>
  <c r="AW47" i="187"/>
  <c r="AV47" i="187"/>
  <c r="AU47" i="187"/>
  <c r="AS47" i="187"/>
  <c r="AR47" i="187"/>
  <c r="AQ47" i="187"/>
  <c r="AP47" i="187"/>
  <c r="AO47" i="187"/>
  <c r="AN47" i="187"/>
  <c r="AM47" i="187"/>
  <c r="AL47" i="187"/>
  <c r="AK47" i="187"/>
  <c r="AJ47" i="187"/>
  <c r="AI47" i="187"/>
  <c r="AH47" i="187"/>
  <c r="AG47" i="187"/>
  <c r="AF47" i="187"/>
  <c r="AE47" i="187"/>
  <c r="AD47" i="187"/>
  <c r="AC47" i="187"/>
  <c r="AB47" i="187"/>
  <c r="Z47" i="187"/>
  <c r="Y47" i="187"/>
  <c r="X47" i="187"/>
  <c r="W47" i="187"/>
  <c r="V47" i="187"/>
  <c r="U47" i="187"/>
  <c r="T47" i="187"/>
  <c r="S47" i="187"/>
  <c r="Q47" i="187"/>
  <c r="P47" i="187"/>
  <c r="O47" i="187"/>
  <c r="N47" i="187"/>
  <c r="M47" i="187"/>
  <c r="L47" i="187"/>
  <c r="K47" i="187"/>
  <c r="J47" i="187"/>
  <c r="I47" i="187"/>
  <c r="H47" i="187"/>
  <c r="G47" i="187"/>
  <c r="BF46" i="187"/>
  <c r="BE46" i="187"/>
  <c r="BD46" i="187"/>
  <c r="BC46" i="187"/>
  <c r="BB46" i="187"/>
  <c r="BA46" i="187"/>
  <c r="AZ46" i="187"/>
  <c r="AY46" i="187"/>
  <c r="AX46" i="187"/>
  <c r="AW46" i="187"/>
  <c r="AV46" i="187"/>
  <c r="AU46" i="187"/>
  <c r="AT46" i="187"/>
  <c r="AR46" i="187"/>
  <c r="AQ46" i="187"/>
  <c r="AP46" i="187"/>
  <c r="AO46" i="187"/>
  <c r="AN46" i="187"/>
  <c r="AM46" i="187"/>
  <c r="AL46" i="187"/>
  <c r="AK46" i="187"/>
  <c r="AJ46" i="187"/>
  <c r="AI46" i="187"/>
  <c r="AH46" i="187"/>
  <c r="AG46" i="187"/>
  <c r="AF46" i="187"/>
  <c r="AE46" i="187"/>
  <c r="AD46" i="187"/>
  <c r="AC46" i="187"/>
  <c r="AB46" i="187"/>
  <c r="Z46" i="187"/>
  <c r="Y46" i="187"/>
  <c r="X46" i="187"/>
  <c r="W46" i="187"/>
  <c r="V46" i="187"/>
  <c r="U46" i="187"/>
  <c r="T46" i="187"/>
  <c r="S46" i="187"/>
  <c r="Q46" i="187"/>
  <c r="P46" i="187"/>
  <c r="O46" i="187"/>
  <c r="N46" i="187"/>
  <c r="M46" i="187"/>
  <c r="L46" i="187"/>
  <c r="K46" i="187"/>
  <c r="J46" i="187"/>
  <c r="I46" i="187"/>
  <c r="H46" i="187"/>
  <c r="G46" i="187"/>
  <c r="BF45" i="187"/>
  <c r="BE45" i="187"/>
  <c r="BD45" i="187"/>
  <c r="BC45" i="187"/>
  <c r="BB45" i="187"/>
  <c r="BA45" i="187"/>
  <c r="AZ45" i="187"/>
  <c r="AY45" i="187"/>
  <c r="AX45" i="187"/>
  <c r="AW45" i="187"/>
  <c r="AV45" i="187"/>
  <c r="AU45" i="187"/>
  <c r="AT45" i="187"/>
  <c r="AS45" i="187"/>
  <c r="AQ45" i="187"/>
  <c r="AP45" i="187"/>
  <c r="AO45" i="187"/>
  <c r="AN45" i="187"/>
  <c r="AM45" i="187"/>
  <c r="AL45" i="187"/>
  <c r="AK45" i="187"/>
  <c r="AJ45" i="187"/>
  <c r="AI45" i="187"/>
  <c r="AH45" i="187"/>
  <c r="AG45" i="187"/>
  <c r="AF45" i="187"/>
  <c r="AE45" i="187"/>
  <c r="AD45" i="187"/>
  <c r="AC45" i="187"/>
  <c r="AB45" i="187"/>
  <c r="Z45" i="187"/>
  <c r="Y45" i="187"/>
  <c r="X45" i="187"/>
  <c r="W45" i="187"/>
  <c r="V45" i="187"/>
  <c r="U45" i="187"/>
  <c r="T45" i="187"/>
  <c r="S45" i="187"/>
  <c r="Q45" i="187"/>
  <c r="P45" i="187"/>
  <c r="O45" i="187"/>
  <c r="N45" i="187"/>
  <c r="M45" i="187"/>
  <c r="L45" i="187"/>
  <c r="K45" i="187"/>
  <c r="J45" i="187"/>
  <c r="I45" i="187"/>
  <c r="H45" i="187"/>
  <c r="G45" i="187"/>
  <c r="BF44" i="187"/>
  <c r="BE44" i="187"/>
  <c r="BD44" i="187"/>
  <c r="BC44" i="187"/>
  <c r="BB44" i="187"/>
  <c r="BA44" i="187"/>
  <c r="AZ44" i="187"/>
  <c r="AY44" i="187"/>
  <c r="AX44" i="187"/>
  <c r="AW44" i="187"/>
  <c r="AV44" i="187"/>
  <c r="AU44" i="187"/>
  <c r="AT44" i="187"/>
  <c r="AS44" i="187"/>
  <c r="AR44" i="187"/>
  <c r="AP44" i="187"/>
  <c r="AO44" i="187"/>
  <c r="AN44" i="187"/>
  <c r="AM44" i="187"/>
  <c r="AL44" i="187"/>
  <c r="AK44" i="187"/>
  <c r="AJ44" i="187"/>
  <c r="AI44" i="187"/>
  <c r="AH44" i="187"/>
  <c r="AG44" i="187"/>
  <c r="AF44" i="187"/>
  <c r="AE44" i="187"/>
  <c r="AD44" i="187"/>
  <c r="AC44" i="187"/>
  <c r="AB44" i="187"/>
  <c r="Z44" i="187"/>
  <c r="Y44" i="187"/>
  <c r="X44" i="187"/>
  <c r="W44" i="187"/>
  <c r="V44" i="187"/>
  <c r="U44" i="187"/>
  <c r="T44" i="187"/>
  <c r="S44" i="187"/>
  <c r="Q44" i="187"/>
  <c r="P44" i="187"/>
  <c r="O44" i="187"/>
  <c r="N44" i="187"/>
  <c r="M44" i="187"/>
  <c r="L44" i="187"/>
  <c r="K44" i="187"/>
  <c r="J44" i="187"/>
  <c r="I44" i="187"/>
  <c r="H44" i="187"/>
  <c r="G44" i="187"/>
  <c r="BF43" i="187"/>
  <c r="BE43" i="187"/>
  <c r="BD43" i="187"/>
  <c r="BC43" i="187"/>
  <c r="BB43" i="187"/>
  <c r="BA43" i="187"/>
  <c r="AZ43" i="187"/>
  <c r="AY43" i="187"/>
  <c r="AX43" i="187"/>
  <c r="AW43" i="187"/>
  <c r="AV43" i="187"/>
  <c r="AU43" i="187"/>
  <c r="AT43" i="187"/>
  <c r="AS43" i="187"/>
  <c r="AR43" i="187"/>
  <c r="AQ43" i="187"/>
  <c r="AO43" i="187"/>
  <c r="AN43" i="187"/>
  <c r="AM43" i="187"/>
  <c r="AL43" i="187"/>
  <c r="AK43" i="187"/>
  <c r="AJ43" i="187"/>
  <c r="AI43" i="187"/>
  <c r="AH43" i="187"/>
  <c r="AG43" i="187"/>
  <c r="AF43" i="187"/>
  <c r="AE43" i="187"/>
  <c r="AD43" i="187"/>
  <c r="AC43" i="187"/>
  <c r="AB43" i="187"/>
  <c r="Z43" i="187"/>
  <c r="Y43" i="187"/>
  <c r="X43" i="187"/>
  <c r="W43" i="187"/>
  <c r="V43" i="187"/>
  <c r="U43" i="187"/>
  <c r="T43" i="187"/>
  <c r="S43" i="187"/>
  <c r="Q43" i="187"/>
  <c r="P43" i="187"/>
  <c r="O43" i="187"/>
  <c r="N43" i="187"/>
  <c r="M43" i="187"/>
  <c r="L43" i="187"/>
  <c r="K43" i="187"/>
  <c r="J43" i="187"/>
  <c r="I43" i="187"/>
  <c r="H43" i="187"/>
  <c r="G43" i="187"/>
  <c r="BF42" i="187"/>
  <c r="BE42" i="187"/>
  <c r="BD42" i="187"/>
  <c r="BC42" i="187"/>
  <c r="BB42" i="187"/>
  <c r="BA42" i="187"/>
  <c r="AZ42" i="187"/>
  <c r="AY42" i="187"/>
  <c r="AX42" i="187"/>
  <c r="AW42" i="187"/>
  <c r="AV42" i="187"/>
  <c r="AU42" i="187"/>
  <c r="AT42" i="187"/>
  <c r="AS42" i="187"/>
  <c r="AR42" i="187"/>
  <c r="AQ42" i="187"/>
  <c r="AP42" i="187"/>
  <c r="AN42" i="187"/>
  <c r="AM42" i="187"/>
  <c r="AL42" i="187"/>
  <c r="AK42" i="187"/>
  <c r="AJ42" i="187"/>
  <c r="AI42" i="187"/>
  <c r="AH42" i="187"/>
  <c r="AG42" i="187"/>
  <c r="AF42" i="187"/>
  <c r="AE42" i="187"/>
  <c r="AD42" i="187"/>
  <c r="AC42" i="187"/>
  <c r="AB42" i="187"/>
  <c r="Z42" i="187"/>
  <c r="Y42" i="187"/>
  <c r="X42" i="187"/>
  <c r="W42" i="187"/>
  <c r="V42" i="187"/>
  <c r="U42" i="187"/>
  <c r="T42" i="187"/>
  <c r="S42" i="187"/>
  <c r="Q42" i="187"/>
  <c r="P42" i="187"/>
  <c r="O42" i="187"/>
  <c r="N42" i="187"/>
  <c r="M42" i="187"/>
  <c r="L42" i="187"/>
  <c r="K42" i="187"/>
  <c r="J42" i="187"/>
  <c r="I42" i="187"/>
  <c r="H42" i="187"/>
  <c r="G42" i="187"/>
  <c r="BF41" i="187"/>
  <c r="BE41" i="187"/>
  <c r="BD41" i="187"/>
  <c r="BC41" i="187"/>
  <c r="BB41" i="187"/>
  <c r="BA41" i="187"/>
  <c r="AZ41" i="187"/>
  <c r="AY41" i="187"/>
  <c r="AX41" i="187"/>
  <c r="AW41" i="187"/>
  <c r="AV41" i="187"/>
  <c r="AU41" i="187"/>
  <c r="AT41" i="187"/>
  <c r="AS41" i="187"/>
  <c r="AR41" i="187"/>
  <c r="AQ41" i="187"/>
  <c r="AP41" i="187"/>
  <c r="AO41" i="187"/>
  <c r="AM41" i="187"/>
  <c r="AL41" i="187"/>
  <c r="AK41" i="187"/>
  <c r="AJ41" i="187"/>
  <c r="AI41" i="187"/>
  <c r="AH41" i="187"/>
  <c r="AG41" i="187"/>
  <c r="AF41" i="187"/>
  <c r="AE41" i="187"/>
  <c r="AD41" i="187"/>
  <c r="AC41" i="187"/>
  <c r="AB41" i="187"/>
  <c r="Z41" i="187"/>
  <c r="Y41" i="187"/>
  <c r="X41" i="187"/>
  <c r="W41" i="187"/>
  <c r="V41" i="187"/>
  <c r="U41" i="187"/>
  <c r="T41" i="187"/>
  <c r="S41" i="187"/>
  <c r="Q41" i="187"/>
  <c r="P41" i="187"/>
  <c r="O41" i="187"/>
  <c r="N41" i="187"/>
  <c r="M41" i="187"/>
  <c r="L41" i="187"/>
  <c r="K41" i="187"/>
  <c r="J41" i="187"/>
  <c r="I41" i="187"/>
  <c r="H41" i="187"/>
  <c r="G41" i="187"/>
  <c r="BF40" i="187"/>
  <c r="BE40" i="187"/>
  <c r="BD40" i="187"/>
  <c r="BC40" i="187"/>
  <c r="BB40" i="187"/>
  <c r="BA40" i="187"/>
  <c r="AZ40" i="187"/>
  <c r="AY40" i="187"/>
  <c r="AX40" i="187"/>
  <c r="AW40" i="187"/>
  <c r="AV40" i="187"/>
  <c r="AU40" i="187"/>
  <c r="AT40" i="187"/>
  <c r="AS40" i="187"/>
  <c r="AR40" i="187"/>
  <c r="AQ40" i="187"/>
  <c r="AP40" i="187"/>
  <c r="AO40" i="187"/>
  <c r="AN40" i="187"/>
  <c r="AL40" i="187"/>
  <c r="AK40" i="187"/>
  <c r="AJ40" i="187"/>
  <c r="AI40" i="187"/>
  <c r="AH40" i="187"/>
  <c r="AG40" i="187"/>
  <c r="AF40" i="187"/>
  <c r="AE40" i="187"/>
  <c r="AD40" i="187"/>
  <c r="AC40" i="187"/>
  <c r="AB40" i="187"/>
  <c r="Z40" i="187"/>
  <c r="Y40" i="187"/>
  <c r="X40" i="187"/>
  <c r="W40" i="187"/>
  <c r="V40" i="187"/>
  <c r="U40" i="187"/>
  <c r="T40" i="187"/>
  <c r="S40" i="187"/>
  <c r="Q40" i="187"/>
  <c r="P40" i="187"/>
  <c r="O40" i="187"/>
  <c r="N40" i="187"/>
  <c r="M40" i="187"/>
  <c r="L40" i="187"/>
  <c r="K40" i="187"/>
  <c r="J40" i="187"/>
  <c r="I40" i="187"/>
  <c r="H40" i="187"/>
  <c r="G40" i="187"/>
  <c r="BF39" i="187"/>
  <c r="BE39" i="187"/>
  <c r="BD39" i="187"/>
  <c r="BC39" i="187"/>
  <c r="BB39" i="187"/>
  <c r="BA39" i="187"/>
  <c r="AZ39" i="187"/>
  <c r="AY39" i="187"/>
  <c r="AX39" i="187"/>
  <c r="AW39" i="187"/>
  <c r="AV39" i="187"/>
  <c r="AU39" i="187"/>
  <c r="AT39" i="187"/>
  <c r="AS39" i="187"/>
  <c r="AR39" i="187"/>
  <c r="AQ39" i="187"/>
  <c r="AP39" i="187"/>
  <c r="AO39" i="187"/>
  <c r="AN39" i="187"/>
  <c r="AM39" i="187"/>
  <c r="AK39" i="187"/>
  <c r="AJ39" i="187"/>
  <c r="AI39" i="187"/>
  <c r="AH39" i="187"/>
  <c r="AG39" i="187"/>
  <c r="AF39" i="187"/>
  <c r="AE39" i="187"/>
  <c r="AD39" i="187"/>
  <c r="AC39" i="187"/>
  <c r="AB39" i="187"/>
  <c r="Z39" i="187"/>
  <c r="Y39" i="187"/>
  <c r="X39" i="187"/>
  <c r="W39" i="187"/>
  <c r="V39" i="187"/>
  <c r="U39" i="187"/>
  <c r="T39" i="187"/>
  <c r="S39" i="187"/>
  <c r="Q39" i="187"/>
  <c r="P39" i="187"/>
  <c r="O39" i="187"/>
  <c r="N39" i="187"/>
  <c r="M39" i="187"/>
  <c r="L39" i="187"/>
  <c r="K39" i="187"/>
  <c r="J39" i="187"/>
  <c r="I39" i="187"/>
  <c r="H39" i="187"/>
  <c r="G39" i="187"/>
  <c r="BF38" i="187"/>
  <c r="BE38" i="187"/>
  <c r="BD38" i="187"/>
  <c r="BC38" i="187"/>
  <c r="BB38" i="187"/>
  <c r="BA38" i="187"/>
  <c r="AZ38" i="187"/>
  <c r="AY38" i="187"/>
  <c r="AX38" i="187"/>
  <c r="AW38" i="187"/>
  <c r="AV38" i="187"/>
  <c r="AU38" i="187"/>
  <c r="AT38" i="187"/>
  <c r="AS38" i="187"/>
  <c r="AR38" i="187"/>
  <c r="AQ38" i="187"/>
  <c r="AP38" i="187"/>
  <c r="AO38" i="187"/>
  <c r="AN38" i="187"/>
  <c r="AM38" i="187"/>
  <c r="AL38" i="187"/>
  <c r="AJ38" i="187"/>
  <c r="AI38" i="187"/>
  <c r="AH38" i="187"/>
  <c r="AG38" i="187"/>
  <c r="AF38" i="187"/>
  <c r="AE38" i="187"/>
  <c r="AD38" i="187"/>
  <c r="AC38" i="187"/>
  <c r="AB38" i="187"/>
  <c r="Z38" i="187"/>
  <c r="Y38" i="187"/>
  <c r="X38" i="187"/>
  <c r="W38" i="187"/>
  <c r="V38" i="187"/>
  <c r="U38" i="187"/>
  <c r="T38" i="187"/>
  <c r="S38" i="187"/>
  <c r="Q38" i="187"/>
  <c r="P38" i="187"/>
  <c r="O38" i="187"/>
  <c r="N38" i="187"/>
  <c r="M38" i="187"/>
  <c r="L38" i="187"/>
  <c r="K38" i="187"/>
  <c r="J38" i="187"/>
  <c r="I38" i="187"/>
  <c r="H38" i="187"/>
  <c r="G38" i="187"/>
  <c r="BF37" i="187"/>
  <c r="BE37" i="187"/>
  <c r="BD37" i="187"/>
  <c r="BC37" i="187"/>
  <c r="BB37" i="187"/>
  <c r="BA37" i="187"/>
  <c r="AZ37" i="187"/>
  <c r="AY37" i="187"/>
  <c r="AX37" i="187"/>
  <c r="AW37" i="187"/>
  <c r="AV37" i="187"/>
  <c r="AU37" i="187"/>
  <c r="AT37" i="187"/>
  <c r="AS37" i="187"/>
  <c r="AR37" i="187"/>
  <c r="AQ37" i="187"/>
  <c r="AP37" i="187"/>
  <c r="AO37" i="187"/>
  <c r="AN37" i="187"/>
  <c r="AM37" i="187"/>
  <c r="AL37" i="187"/>
  <c r="AK37" i="187"/>
  <c r="AI37" i="187"/>
  <c r="AH37" i="187"/>
  <c r="AG37" i="187"/>
  <c r="AF37" i="187"/>
  <c r="AE37" i="187"/>
  <c r="AD37" i="187"/>
  <c r="AC37" i="187"/>
  <c r="AB37" i="187"/>
  <c r="Z37" i="187"/>
  <c r="Y37" i="187"/>
  <c r="X37" i="187"/>
  <c r="W37" i="187"/>
  <c r="V37" i="187"/>
  <c r="U37" i="187"/>
  <c r="T37" i="187"/>
  <c r="S37" i="187"/>
  <c r="Q37" i="187"/>
  <c r="P37" i="187"/>
  <c r="O37" i="187"/>
  <c r="N37" i="187"/>
  <c r="M37" i="187"/>
  <c r="L37" i="187"/>
  <c r="K37" i="187"/>
  <c r="J37" i="187"/>
  <c r="I37" i="187"/>
  <c r="H37" i="187"/>
  <c r="G37" i="187"/>
  <c r="BF36" i="187"/>
  <c r="BE36" i="187"/>
  <c r="BD36" i="187"/>
  <c r="BC36" i="187"/>
  <c r="BB36" i="187"/>
  <c r="BA36" i="187"/>
  <c r="AZ36" i="187"/>
  <c r="AY36" i="187"/>
  <c r="AX36" i="187"/>
  <c r="AW36" i="187"/>
  <c r="AV36" i="187"/>
  <c r="AU36" i="187"/>
  <c r="AT36" i="187"/>
  <c r="AS36" i="187"/>
  <c r="AR36" i="187"/>
  <c r="AQ36" i="187"/>
  <c r="AP36" i="187"/>
  <c r="AO36" i="187"/>
  <c r="AN36" i="187"/>
  <c r="AM36" i="187"/>
  <c r="AL36" i="187"/>
  <c r="AK36" i="187"/>
  <c r="AJ36" i="187"/>
  <c r="AH36" i="187"/>
  <c r="AG36" i="187"/>
  <c r="AF36" i="187"/>
  <c r="AE36" i="187"/>
  <c r="AD36" i="187"/>
  <c r="AC36" i="187"/>
  <c r="AB36" i="187"/>
  <c r="Z36" i="187"/>
  <c r="Y36" i="187"/>
  <c r="X36" i="187"/>
  <c r="W36" i="187"/>
  <c r="V36" i="187"/>
  <c r="U36" i="187"/>
  <c r="T36" i="187"/>
  <c r="S36" i="187"/>
  <c r="Q36" i="187"/>
  <c r="P36" i="187"/>
  <c r="O36" i="187"/>
  <c r="N36" i="187"/>
  <c r="M36" i="187"/>
  <c r="L36" i="187"/>
  <c r="K36" i="187"/>
  <c r="J36" i="187"/>
  <c r="I36" i="187"/>
  <c r="H36" i="187"/>
  <c r="G36" i="187"/>
  <c r="BF35" i="187"/>
  <c r="BE35" i="187"/>
  <c r="BD35" i="187"/>
  <c r="BC35" i="187"/>
  <c r="BB35" i="187"/>
  <c r="BA35" i="187"/>
  <c r="AZ35" i="187"/>
  <c r="AY35" i="187"/>
  <c r="AX35" i="187"/>
  <c r="AW35" i="187"/>
  <c r="AV35" i="187"/>
  <c r="AU35" i="187"/>
  <c r="AT35" i="187"/>
  <c r="AS35" i="187"/>
  <c r="AR35" i="187"/>
  <c r="AQ35" i="187"/>
  <c r="AP35" i="187"/>
  <c r="AO35" i="187"/>
  <c r="AN35" i="187"/>
  <c r="AM35" i="187"/>
  <c r="AL35" i="187"/>
  <c r="AK35" i="187"/>
  <c r="AJ35" i="187"/>
  <c r="AI35" i="187"/>
  <c r="AG35" i="187"/>
  <c r="AF35" i="187"/>
  <c r="AE35" i="187"/>
  <c r="AD35" i="187"/>
  <c r="AC35" i="187"/>
  <c r="AB35" i="187"/>
  <c r="Z35" i="187"/>
  <c r="Y35" i="187"/>
  <c r="X35" i="187"/>
  <c r="W35" i="187"/>
  <c r="V35" i="187"/>
  <c r="U35" i="187"/>
  <c r="T35" i="187"/>
  <c r="S35" i="187"/>
  <c r="Q35" i="187"/>
  <c r="P35" i="187"/>
  <c r="O35" i="187"/>
  <c r="N35" i="187"/>
  <c r="M35" i="187"/>
  <c r="L35" i="187"/>
  <c r="K35" i="187"/>
  <c r="J35" i="187"/>
  <c r="I35" i="187"/>
  <c r="H35" i="187"/>
  <c r="G35" i="187"/>
  <c r="BF34" i="187"/>
  <c r="BE34" i="187"/>
  <c r="BD34" i="187"/>
  <c r="BC34" i="187"/>
  <c r="BB34" i="187"/>
  <c r="BA34" i="187"/>
  <c r="AZ34" i="187"/>
  <c r="AY34" i="187"/>
  <c r="AX34" i="187"/>
  <c r="AW34" i="187"/>
  <c r="AV34" i="187"/>
  <c r="AU34" i="187"/>
  <c r="AT34" i="187"/>
  <c r="AS34" i="187"/>
  <c r="AR34" i="187"/>
  <c r="AQ34" i="187"/>
  <c r="AP34" i="187"/>
  <c r="AO34" i="187"/>
  <c r="AN34" i="187"/>
  <c r="AM34" i="187"/>
  <c r="AL34" i="187"/>
  <c r="AK34" i="187"/>
  <c r="AJ34" i="187"/>
  <c r="AI34" i="187"/>
  <c r="AH34" i="187"/>
  <c r="AF34" i="187"/>
  <c r="AE34" i="187"/>
  <c r="AD34" i="187"/>
  <c r="AC34" i="187"/>
  <c r="AB34" i="187"/>
  <c r="Z34" i="187"/>
  <c r="Y34" i="187"/>
  <c r="X34" i="187"/>
  <c r="W34" i="187"/>
  <c r="V34" i="187"/>
  <c r="U34" i="187"/>
  <c r="T34" i="187"/>
  <c r="S34" i="187"/>
  <c r="Q34" i="187"/>
  <c r="P34" i="187"/>
  <c r="O34" i="187"/>
  <c r="N34" i="187"/>
  <c r="M34" i="187"/>
  <c r="L34" i="187"/>
  <c r="K34" i="187"/>
  <c r="J34" i="187"/>
  <c r="I34" i="187"/>
  <c r="H34" i="187"/>
  <c r="G34" i="187"/>
  <c r="BF33" i="187"/>
  <c r="BE33" i="187"/>
  <c r="BD33" i="187"/>
  <c r="BC33" i="187"/>
  <c r="BB33" i="187"/>
  <c r="BA33" i="187"/>
  <c r="AZ33" i="187"/>
  <c r="AY33" i="187"/>
  <c r="AX33" i="187"/>
  <c r="AW33" i="187"/>
  <c r="AV33" i="187"/>
  <c r="AU33" i="187"/>
  <c r="AT33" i="187"/>
  <c r="AS33" i="187"/>
  <c r="AR33" i="187"/>
  <c r="AQ33" i="187"/>
  <c r="AP33" i="187"/>
  <c r="AO33" i="187"/>
  <c r="AN33" i="187"/>
  <c r="AM33" i="187"/>
  <c r="AL33" i="187"/>
  <c r="AK33" i="187"/>
  <c r="AJ33" i="187"/>
  <c r="AI33" i="187"/>
  <c r="AH33" i="187"/>
  <c r="AG33" i="187"/>
  <c r="AE33" i="187"/>
  <c r="AD33" i="187"/>
  <c r="AC33" i="187"/>
  <c r="AB33" i="187"/>
  <c r="Z33" i="187"/>
  <c r="Y33" i="187"/>
  <c r="X33" i="187"/>
  <c r="W33" i="187"/>
  <c r="V33" i="187"/>
  <c r="U33" i="187"/>
  <c r="T33" i="187"/>
  <c r="S33" i="187"/>
  <c r="Q33" i="187"/>
  <c r="P33" i="187"/>
  <c r="O33" i="187"/>
  <c r="N33" i="187"/>
  <c r="M33" i="187"/>
  <c r="L33" i="187"/>
  <c r="K33" i="187"/>
  <c r="J33" i="187"/>
  <c r="I33" i="187"/>
  <c r="H33" i="187"/>
  <c r="G33" i="187"/>
  <c r="BF32" i="187"/>
  <c r="BE32" i="187"/>
  <c r="BD32" i="187"/>
  <c r="BC32" i="187"/>
  <c r="BB32" i="187"/>
  <c r="BA32" i="187"/>
  <c r="AZ32" i="187"/>
  <c r="AY32" i="187"/>
  <c r="AX32" i="187"/>
  <c r="AW32" i="187"/>
  <c r="AV32" i="187"/>
  <c r="AU32" i="187"/>
  <c r="AT32" i="187"/>
  <c r="AS32" i="187"/>
  <c r="AR32" i="187"/>
  <c r="AQ32" i="187"/>
  <c r="AP32" i="187"/>
  <c r="AO32" i="187"/>
  <c r="AN32" i="187"/>
  <c r="AM32" i="187"/>
  <c r="AL32" i="187"/>
  <c r="AK32" i="187"/>
  <c r="AJ32" i="187"/>
  <c r="AI32" i="187"/>
  <c r="AH32" i="187"/>
  <c r="AG32" i="187"/>
  <c r="AF32" i="187"/>
  <c r="AD32" i="187"/>
  <c r="AC32" i="187"/>
  <c r="AB32" i="187"/>
  <c r="Z32" i="187"/>
  <c r="Y32" i="187"/>
  <c r="X32" i="187"/>
  <c r="W32" i="187"/>
  <c r="V32" i="187"/>
  <c r="U32" i="187"/>
  <c r="T32" i="187"/>
  <c r="S32" i="187"/>
  <c r="Q32" i="187"/>
  <c r="P32" i="187"/>
  <c r="O32" i="187"/>
  <c r="N32" i="187"/>
  <c r="M32" i="187"/>
  <c r="L32" i="187"/>
  <c r="K32" i="187"/>
  <c r="J32" i="187"/>
  <c r="I32" i="187"/>
  <c r="H32" i="187"/>
  <c r="G32" i="187"/>
  <c r="BF31" i="187"/>
  <c r="BE31" i="187"/>
  <c r="BD31" i="187"/>
  <c r="BC31" i="187"/>
  <c r="BB31" i="187"/>
  <c r="BA31" i="187"/>
  <c r="AZ31" i="187"/>
  <c r="AY31" i="187"/>
  <c r="AX31" i="187"/>
  <c r="AW31" i="187"/>
  <c r="AV31" i="187"/>
  <c r="AU31" i="187"/>
  <c r="AT31" i="187"/>
  <c r="AS31" i="187"/>
  <c r="AR31" i="187"/>
  <c r="AQ31" i="187"/>
  <c r="AP31" i="187"/>
  <c r="AO31" i="187"/>
  <c r="AN31" i="187"/>
  <c r="AM31" i="187"/>
  <c r="AL31" i="187"/>
  <c r="AK31" i="187"/>
  <c r="AJ31" i="187"/>
  <c r="AI31" i="187"/>
  <c r="AH31" i="187"/>
  <c r="AG31" i="187"/>
  <c r="AF31" i="187"/>
  <c r="AE31" i="187"/>
  <c r="AC31" i="187"/>
  <c r="AB31" i="187"/>
  <c r="Z31" i="187"/>
  <c r="Y31" i="187"/>
  <c r="X31" i="187"/>
  <c r="W31" i="187"/>
  <c r="V31" i="187"/>
  <c r="U31" i="187"/>
  <c r="T31" i="187"/>
  <c r="S31" i="187"/>
  <c r="Q31" i="187"/>
  <c r="P31" i="187"/>
  <c r="O31" i="187"/>
  <c r="N31" i="187"/>
  <c r="M31" i="187"/>
  <c r="L31" i="187"/>
  <c r="K31" i="187"/>
  <c r="J31" i="187"/>
  <c r="I31" i="187"/>
  <c r="H31" i="187"/>
  <c r="G31" i="187"/>
  <c r="BF30" i="187"/>
  <c r="BE30" i="187"/>
  <c r="BD30" i="187"/>
  <c r="BC30" i="187"/>
  <c r="BB30" i="187"/>
  <c r="BA30" i="187"/>
  <c r="AZ30" i="187"/>
  <c r="AY30" i="187"/>
  <c r="AX30" i="187"/>
  <c r="AW30" i="187"/>
  <c r="AV30" i="187"/>
  <c r="AU30" i="187"/>
  <c r="AT30" i="187"/>
  <c r="AS30" i="187"/>
  <c r="AR30" i="187"/>
  <c r="AQ30" i="187"/>
  <c r="AP30" i="187"/>
  <c r="AO30" i="187"/>
  <c r="AN30" i="187"/>
  <c r="AM30" i="187"/>
  <c r="AL30" i="187"/>
  <c r="AK30" i="187"/>
  <c r="AJ30" i="187"/>
  <c r="AI30" i="187"/>
  <c r="AH30" i="187"/>
  <c r="AG30" i="187"/>
  <c r="AF30" i="187"/>
  <c r="AE30" i="187"/>
  <c r="AD30" i="187"/>
  <c r="AB30" i="187"/>
  <c r="Z30" i="187"/>
  <c r="Y30" i="187"/>
  <c r="X30" i="187"/>
  <c r="W30" i="187"/>
  <c r="V30" i="187"/>
  <c r="U30" i="187"/>
  <c r="T30" i="187"/>
  <c r="S30" i="187"/>
  <c r="Q30" i="187"/>
  <c r="P30" i="187"/>
  <c r="O30" i="187"/>
  <c r="N30" i="187"/>
  <c r="M30" i="187"/>
  <c r="L30" i="187"/>
  <c r="K30" i="187"/>
  <c r="J30" i="187"/>
  <c r="I30" i="187"/>
  <c r="H30" i="187"/>
  <c r="G30" i="187"/>
  <c r="BF29" i="187"/>
  <c r="BE29" i="187"/>
  <c r="BD29" i="187"/>
  <c r="BC29" i="187"/>
  <c r="BB29" i="187"/>
  <c r="BA29" i="187"/>
  <c r="AZ29" i="187"/>
  <c r="AY29" i="187"/>
  <c r="AX29" i="187"/>
  <c r="AW29" i="187"/>
  <c r="AV29" i="187"/>
  <c r="AU29" i="187"/>
  <c r="AT29" i="187"/>
  <c r="AS29" i="187"/>
  <c r="AR29" i="187"/>
  <c r="AQ29" i="187"/>
  <c r="AP29" i="187"/>
  <c r="AO29" i="187"/>
  <c r="AN29" i="187"/>
  <c r="AM29" i="187"/>
  <c r="AL29" i="187"/>
  <c r="AK29" i="187"/>
  <c r="AJ29" i="187"/>
  <c r="AI29" i="187"/>
  <c r="AH29" i="187"/>
  <c r="AG29" i="187"/>
  <c r="AF29" i="187"/>
  <c r="AE29" i="187"/>
  <c r="AD29" i="187"/>
  <c r="AC29" i="187"/>
  <c r="Z29" i="187"/>
  <c r="Y29" i="187"/>
  <c r="X29" i="187"/>
  <c r="W29" i="187"/>
  <c r="V29" i="187"/>
  <c r="U29" i="187"/>
  <c r="T29" i="187"/>
  <c r="S29" i="187"/>
  <c r="Q29" i="187"/>
  <c r="P29" i="187"/>
  <c r="O29" i="187"/>
  <c r="N29" i="187"/>
  <c r="M29" i="187"/>
  <c r="L29" i="187"/>
  <c r="K29" i="187"/>
  <c r="J29" i="187"/>
  <c r="I29" i="187"/>
  <c r="H29" i="187"/>
  <c r="G29" i="187"/>
  <c r="BF27" i="187"/>
  <c r="BE27" i="187"/>
  <c r="BD27" i="187"/>
  <c r="BC27" i="187"/>
  <c r="BB27" i="187"/>
  <c r="BA27" i="187"/>
  <c r="AZ27" i="187"/>
  <c r="AY27" i="187"/>
  <c r="AX27" i="187"/>
  <c r="AW27" i="187"/>
  <c r="AV27" i="187"/>
  <c r="AU27" i="187"/>
  <c r="AT27" i="187"/>
  <c r="AS27" i="187"/>
  <c r="AR27" i="187"/>
  <c r="AQ27" i="187"/>
  <c r="AP27" i="187"/>
  <c r="AO27" i="187"/>
  <c r="AN27" i="187"/>
  <c r="AM27" i="187"/>
  <c r="AL27" i="187"/>
  <c r="AK27" i="187"/>
  <c r="AJ27" i="187"/>
  <c r="AI27" i="187"/>
  <c r="AH27" i="187"/>
  <c r="AG27" i="187"/>
  <c r="AF27" i="187"/>
  <c r="AE27" i="187"/>
  <c r="AD27" i="187"/>
  <c r="AC27" i="187"/>
  <c r="AB27" i="187"/>
  <c r="Y27" i="187"/>
  <c r="X27" i="187"/>
  <c r="W27" i="187"/>
  <c r="V27" i="187"/>
  <c r="U27" i="187"/>
  <c r="T27" i="187"/>
  <c r="S27" i="187"/>
  <c r="Q27" i="187"/>
  <c r="P27" i="187"/>
  <c r="O27" i="187"/>
  <c r="N27" i="187"/>
  <c r="M27" i="187"/>
  <c r="L27" i="187"/>
  <c r="K27" i="187"/>
  <c r="J27" i="187"/>
  <c r="I27" i="187"/>
  <c r="H27" i="187"/>
  <c r="G27" i="187"/>
  <c r="BF26" i="187"/>
  <c r="BE26" i="187"/>
  <c r="BD26" i="187"/>
  <c r="BC26" i="187"/>
  <c r="BB26" i="187"/>
  <c r="BA26" i="187"/>
  <c r="AZ26" i="187"/>
  <c r="AY26" i="187"/>
  <c r="AX26" i="187"/>
  <c r="AW26" i="187"/>
  <c r="AV26" i="187"/>
  <c r="AU26" i="187"/>
  <c r="AT26" i="187"/>
  <c r="AS26" i="187"/>
  <c r="AR26" i="187"/>
  <c r="AQ26" i="187"/>
  <c r="AP26" i="187"/>
  <c r="AO26" i="187"/>
  <c r="AN26" i="187"/>
  <c r="AM26" i="187"/>
  <c r="AL26" i="187"/>
  <c r="AK26" i="187"/>
  <c r="AJ26" i="187"/>
  <c r="AI26" i="187"/>
  <c r="AH26" i="187"/>
  <c r="AG26" i="187"/>
  <c r="AF26" i="187"/>
  <c r="AE26" i="187"/>
  <c r="AD26" i="187"/>
  <c r="AC26" i="187"/>
  <c r="AB26" i="187"/>
  <c r="Z26" i="187"/>
  <c r="X26" i="187"/>
  <c r="W26" i="187"/>
  <c r="V26" i="187"/>
  <c r="U26" i="187"/>
  <c r="T26" i="187"/>
  <c r="S26" i="187"/>
  <c r="Q26" i="187"/>
  <c r="P26" i="187"/>
  <c r="O26" i="187"/>
  <c r="N26" i="187"/>
  <c r="M26" i="187"/>
  <c r="L26" i="187"/>
  <c r="K26" i="187"/>
  <c r="J26" i="187"/>
  <c r="I26" i="187"/>
  <c r="H26" i="187"/>
  <c r="G26" i="187"/>
  <c r="BF25" i="187"/>
  <c r="BE25" i="187"/>
  <c r="BD25" i="187"/>
  <c r="BC25" i="187"/>
  <c r="BB25" i="187"/>
  <c r="BA25" i="187"/>
  <c r="AZ25" i="187"/>
  <c r="AY25" i="187"/>
  <c r="AX25" i="187"/>
  <c r="AW25" i="187"/>
  <c r="AV25" i="187"/>
  <c r="AU25" i="187"/>
  <c r="AT25" i="187"/>
  <c r="AS25" i="187"/>
  <c r="AR25" i="187"/>
  <c r="AQ25" i="187"/>
  <c r="AP25" i="187"/>
  <c r="AO25" i="187"/>
  <c r="AN25" i="187"/>
  <c r="AM25" i="187"/>
  <c r="AL25" i="187"/>
  <c r="AK25" i="187"/>
  <c r="AJ25" i="187"/>
  <c r="AI25" i="187"/>
  <c r="AH25" i="187"/>
  <c r="AG25" i="187"/>
  <c r="AF25" i="187"/>
  <c r="AE25" i="187"/>
  <c r="AD25" i="187"/>
  <c r="AC25" i="187"/>
  <c r="AB25" i="187"/>
  <c r="Z25" i="187"/>
  <c r="Y25" i="187"/>
  <c r="W25" i="187"/>
  <c r="V25" i="187"/>
  <c r="U25" i="187"/>
  <c r="T25" i="187"/>
  <c r="S25" i="187"/>
  <c r="Q25" i="187"/>
  <c r="P25" i="187"/>
  <c r="O25" i="187"/>
  <c r="N25" i="187"/>
  <c r="M25" i="187"/>
  <c r="L25" i="187"/>
  <c r="K25" i="187"/>
  <c r="J25" i="187"/>
  <c r="I25" i="187"/>
  <c r="H25" i="187"/>
  <c r="G25" i="187"/>
  <c r="BF24" i="187"/>
  <c r="BE24" i="187"/>
  <c r="BD24" i="187"/>
  <c r="BC24" i="187"/>
  <c r="BB24" i="187"/>
  <c r="BA24" i="187"/>
  <c r="AZ24" i="187"/>
  <c r="AY24" i="187"/>
  <c r="AX24" i="187"/>
  <c r="AW24" i="187"/>
  <c r="AV24" i="187"/>
  <c r="AU24" i="187"/>
  <c r="AT24" i="187"/>
  <c r="AS24" i="187"/>
  <c r="AR24" i="187"/>
  <c r="AQ24" i="187"/>
  <c r="AP24" i="187"/>
  <c r="AO24" i="187"/>
  <c r="AN24" i="187"/>
  <c r="AM24" i="187"/>
  <c r="AL24" i="187"/>
  <c r="AK24" i="187"/>
  <c r="AJ24" i="187"/>
  <c r="AI24" i="187"/>
  <c r="AH24" i="187"/>
  <c r="AG24" i="187"/>
  <c r="AF24" i="187"/>
  <c r="AE24" i="187"/>
  <c r="AD24" i="187"/>
  <c r="AC24" i="187"/>
  <c r="AB24" i="187"/>
  <c r="Z24" i="187"/>
  <c r="Y24" i="187"/>
  <c r="X24" i="187"/>
  <c r="V24" i="187"/>
  <c r="U24" i="187"/>
  <c r="T24" i="187"/>
  <c r="S24" i="187"/>
  <c r="Q24" i="187"/>
  <c r="P24" i="187"/>
  <c r="O24" i="187"/>
  <c r="N24" i="187"/>
  <c r="M24" i="187"/>
  <c r="L24" i="187"/>
  <c r="K24" i="187"/>
  <c r="J24" i="187"/>
  <c r="I24" i="187"/>
  <c r="H24" i="187"/>
  <c r="G24" i="187"/>
  <c r="BF23" i="187"/>
  <c r="BE23" i="187"/>
  <c r="BD23" i="187"/>
  <c r="BC23" i="187"/>
  <c r="BB23" i="187"/>
  <c r="BA23" i="187"/>
  <c r="AZ23" i="187"/>
  <c r="AY23" i="187"/>
  <c r="AX23" i="187"/>
  <c r="AW23" i="187"/>
  <c r="AV23" i="187"/>
  <c r="AU23" i="187"/>
  <c r="AT23" i="187"/>
  <c r="AS23" i="187"/>
  <c r="AR23" i="187"/>
  <c r="AQ23" i="187"/>
  <c r="AP23" i="187"/>
  <c r="AO23" i="187"/>
  <c r="AN23" i="187"/>
  <c r="AM23" i="187"/>
  <c r="AL23" i="187"/>
  <c r="AK23" i="187"/>
  <c r="AJ23" i="187"/>
  <c r="AI23" i="187"/>
  <c r="AH23" i="187"/>
  <c r="AG23" i="187"/>
  <c r="AF23" i="187"/>
  <c r="AE23" i="187"/>
  <c r="AD23" i="187"/>
  <c r="AC23" i="187"/>
  <c r="AB23" i="187"/>
  <c r="Z23" i="187"/>
  <c r="Y23" i="187"/>
  <c r="X23" i="187"/>
  <c r="W23" i="187"/>
  <c r="U23" i="187"/>
  <c r="T23" i="187"/>
  <c r="S23" i="187"/>
  <c r="Q23" i="187"/>
  <c r="P23" i="187"/>
  <c r="O23" i="187"/>
  <c r="N23" i="187"/>
  <c r="M23" i="187"/>
  <c r="L23" i="187"/>
  <c r="K23" i="187"/>
  <c r="J23" i="187"/>
  <c r="I23" i="187"/>
  <c r="H23" i="187"/>
  <c r="G23" i="187"/>
  <c r="BF22" i="187"/>
  <c r="BE22" i="187"/>
  <c r="BD22" i="187"/>
  <c r="BC22" i="187"/>
  <c r="BB22" i="187"/>
  <c r="BA22" i="187"/>
  <c r="AZ22" i="187"/>
  <c r="AY22" i="187"/>
  <c r="AX22" i="187"/>
  <c r="AW22" i="187"/>
  <c r="AV22" i="187"/>
  <c r="AU22" i="187"/>
  <c r="AT22" i="187"/>
  <c r="AS22" i="187"/>
  <c r="AR22" i="187"/>
  <c r="AQ22" i="187"/>
  <c r="AP22" i="187"/>
  <c r="AO22" i="187"/>
  <c r="AN22" i="187"/>
  <c r="AM22" i="187"/>
  <c r="AL22" i="187"/>
  <c r="AK22" i="187"/>
  <c r="AJ22" i="187"/>
  <c r="AI22" i="187"/>
  <c r="AH22" i="187"/>
  <c r="AG22" i="187"/>
  <c r="AF22" i="187"/>
  <c r="AE22" i="187"/>
  <c r="AD22" i="187"/>
  <c r="AC22" i="187"/>
  <c r="AB22" i="187"/>
  <c r="Z22" i="187"/>
  <c r="Y22" i="187"/>
  <c r="X22" i="187"/>
  <c r="W22" i="187"/>
  <c r="V22" i="187"/>
  <c r="T22" i="187"/>
  <c r="S22" i="187"/>
  <c r="Q22" i="187"/>
  <c r="P22" i="187"/>
  <c r="O22" i="187"/>
  <c r="N22" i="187"/>
  <c r="M22" i="187"/>
  <c r="L22" i="187"/>
  <c r="K22" i="187"/>
  <c r="J22" i="187"/>
  <c r="I22" i="187"/>
  <c r="H22" i="187"/>
  <c r="G22" i="187"/>
  <c r="BF21" i="187"/>
  <c r="BE21" i="187"/>
  <c r="BD21" i="187"/>
  <c r="BC21" i="187"/>
  <c r="BB21" i="187"/>
  <c r="BA21" i="187"/>
  <c r="AZ21" i="187"/>
  <c r="AY21" i="187"/>
  <c r="AX21" i="187"/>
  <c r="AW21" i="187"/>
  <c r="AV21" i="187"/>
  <c r="AU21" i="187"/>
  <c r="AT21" i="187"/>
  <c r="AS21" i="187"/>
  <c r="AR21" i="187"/>
  <c r="AQ21" i="187"/>
  <c r="AP21" i="187"/>
  <c r="AO21" i="187"/>
  <c r="AN21" i="187"/>
  <c r="AM21" i="187"/>
  <c r="AL21" i="187"/>
  <c r="AK21" i="187"/>
  <c r="AJ21" i="187"/>
  <c r="AI21" i="187"/>
  <c r="AH21" i="187"/>
  <c r="AG21" i="187"/>
  <c r="AF21" i="187"/>
  <c r="AE21" i="187"/>
  <c r="AD21" i="187"/>
  <c r="AC21" i="187"/>
  <c r="AB21" i="187"/>
  <c r="Z21" i="187"/>
  <c r="Y21" i="187"/>
  <c r="X21" i="187"/>
  <c r="W21" i="187"/>
  <c r="V21" i="187"/>
  <c r="U21" i="187"/>
  <c r="S21" i="187"/>
  <c r="Q21" i="187"/>
  <c r="P21" i="187"/>
  <c r="O21" i="187"/>
  <c r="N21" i="187"/>
  <c r="M21" i="187"/>
  <c r="L21" i="187"/>
  <c r="K21" i="187"/>
  <c r="J21" i="187"/>
  <c r="I21" i="187"/>
  <c r="H21" i="187"/>
  <c r="G21" i="187"/>
  <c r="BF20" i="187"/>
  <c r="BE20" i="187"/>
  <c r="BD20" i="187"/>
  <c r="BC20" i="187"/>
  <c r="BB20" i="187"/>
  <c r="BA20" i="187"/>
  <c r="AZ20" i="187"/>
  <c r="AY20" i="187"/>
  <c r="AX20" i="187"/>
  <c r="AW20" i="187"/>
  <c r="AV20" i="187"/>
  <c r="AU20" i="187"/>
  <c r="AT20" i="187"/>
  <c r="AS20" i="187"/>
  <c r="AR20" i="187"/>
  <c r="AQ20" i="187"/>
  <c r="AP20" i="187"/>
  <c r="AO20" i="187"/>
  <c r="AN20" i="187"/>
  <c r="AM20" i="187"/>
  <c r="AL20" i="187"/>
  <c r="AK20" i="187"/>
  <c r="AJ20" i="187"/>
  <c r="AI20" i="187"/>
  <c r="AH20" i="187"/>
  <c r="AG20" i="187"/>
  <c r="AF20" i="187"/>
  <c r="AE20" i="187"/>
  <c r="AD20" i="187"/>
  <c r="AC20" i="187"/>
  <c r="AB20" i="187"/>
  <c r="Z20" i="187"/>
  <c r="Y20" i="187"/>
  <c r="X20" i="187"/>
  <c r="W20" i="187"/>
  <c r="V20" i="187"/>
  <c r="U20" i="187"/>
  <c r="T20" i="187"/>
  <c r="Q20" i="187"/>
  <c r="P20" i="187"/>
  <c r="O20" i="187"/>
  <c r="N20" i="187"/>
  <c r="M20" i="187"/>
  <c r="L20" i="187"/>
  <c r="K20" i="187"/>
  <c r="J20" i="187"/>
  <c r="I20" i="187"/>
  <c r="H20" i="187"/>
  <c r="G20" i="187"/>
  <c r="BF18" i="187"/>
  <c r="BE18" i="187"/>
  <c r="BD18" i="187"/>
  <c r="BC18" i="187"/>
  <c r="BB18" i="187"/>
  <c r="BA18" i="187"/>
  <c r="AZ18" i="187"/>
  <c r="AY18" i="187"/>
  <c r="AX18" i="187"/>
  <c r="AW18" i="187"/>
  <c r="AV18" i="187"/>
  <c r="AU18" i="187"/>
  <c r="AT18" i="187"/>
  <c r="AS18" i="187"/>
  <c r="AR18" i="187"/>
  <c r="AQ18" i="187"/>
  <c r="AP18" i="187"/>
  <c r="AO18" i="187"/>
  <c r="AN18" i="187"/>
  <c r="AM18" i="187"/>
  <c r="AL18" i="187"/>
  <c r="AK18" i="187"/>
  <c r="AJ18" i="187"/>
  <c r="AI18" i="187"/>
  <c r="AH18" i="187"/>
  <c r="AG18" i="187"/>
  <c r="AF18" i="187"/>
  <c r="AE18" i="187"/>
  <c r="AD18" i="187"/>
  <c r="AC18" i="187"/>
  <c r="AB18" i="187"/>
  <c r="Z18" i="187"/>
  <c r="Y18" i="187"/>
  <c r="X18" i="187"/>
  <c r="W18" i="187"/>
  <c r="V18" i="187"/>
  <c r="U18" i="187"/>
  <c r="T18" i="187"/>
  <c r="S18" i="187"/>
  <c r="P18" i="187"/>
  <c r="O18" i="187"/>
  <c r="N18" i="187"/>
  <c r="M18" i="187"/>
  <c r="L18" i="187"/>
  <c r="K18" i="187"/>
  <c r="J18" i="187"/>
  <c r="I18" i="187"/>
  <c r="H18" i="187"/>
  <c r="G18" i="187"/>
  <c r="BF17" i="187"/>
  <c r="BE17" i="187"/>
  <c r="BD17" i="187"/>
  <c r="BC17" i="187"/>
  <c r="BB17" i="187"/>
  <c r="BA17" i="187"/>
  <c r="AZ17" i="187"/>
  <c r="AY17" i="187"/>
  <c r="AX17" i="187"/>
  <c r="AW17" i="187"/>
  <c r="AV17" i="187"/>
  <c r="AU17" i="187"/>
  <c r="AT17" i="187"/>
  <c r="AS17" i="187"/>
  <c r="AR17" i="187"/>
  <c r="AQ17" i="187"/>
  <c r="AP17" i="187"/>
  <c r="AO17" i="187"/>
  <c r="AN17" i="187"/>
  <c r="AM17" i="187"/>
  <c r="AL17" i="187"/>
  <c r="AK17" i="187"/>
  <c r="AJ17" i="187"/>
  <c r="AI17" i="187"/>
  <c r="AH17" i="187"/>
  <c r="AG17" i="187"/>
  <c r="AF17" i="187"/>
  <c r="AE17" i="187"/>
  <c r="AD17" i="187"/>
  <c r="AC17" i="187"/>
  <c r="AB17" i="187"/>
  <c r="Z17" i="187"/>
  <c r="Y17" i="187"/>
  <c r="X17" i="187"/>
  <c r="W17" i="187"/>
  <c r="V17" i="187"/>
  <c r="U17" i="187"/>
  <c r="T17" i="187"/>
  <c r="S17" i="187"/>
  <c r="Q17" i="187"/>
  <c r="O17" i="187"/>
  <c r="N17" i="187"/>
  <c r="M17" i="187"/>
  <c r="L17" i="187"/>
  <c r="K17" i="187"/>
  <c r="J17" i="187"/>
  <c r="I17" i="187"/>
  <c r="H17" i="187"/>
  <c r="G17" i="187"/>
  <c r="BF16" i="187"/>
  <c r="BE16" i="187"/>
  <c r="BD16" i="187"/>
  <c r="BC16" i="187"/>
  <c r="BB16" i="187"/>
  <c r="BA16" i="187"/>
  <c r="AZ16" i="187"/>
  <c r="AY16" i="187"/>
  <c r="AX16" i="187"/>
  <c r="AW16" i="187"/>
  <c r="AV16" i="187"/>
  <c r="AU16" i="187"/>
  <c r="AT16" i="187"/>
  <c r="AS16" i="187"/>
  <c r="AR16" i="187"/>
  <c r="AQ16" i="187"/>
  <c r="AP16" i="187"/>
  <c r="AO16" i="187"/>
  <c r="AN16" i="187"/>
  <c r="AM16" i="187"/>
  <c r="AL16" i="187"/>
  <c r="AK16" i="187"/>
  <c r="AJ16" i="187"/>
  <c r="AI16" i="187"/>
  <c r="AH16" i="187"/>
  <c r="AG16" i="187"/>
  <c r="AF16" i="187"/>
  <c r="AE16" i="187"/>
  <c r="AD16" i="187"/>
  <c r="AC16" i="187"/>
  <c r="AB16" i="187"/>
  <c r="Z16" i="187"/>
  <c r="Y16" i="187"/>
  <c r="X16" i="187"/>
  <c r="W16" i="187"/>
  <c r="V16" i="187"/>
  <c r="U16" i="187"/>
  <c r="T16" i="187"/>
  <c r="S16" i="187"/>
  <c r="Q16" i="187"/>
  <c r="P16" i="187"/>
  <c r="N16" i="187"/>
  <c r="M16" i="187"/>
  <c r="L16" i="187"/>
  <c r="K16" i="187"/>
  <c r="J16" i="187"/>
  <c r="I16" i="187"/>
  <c r="H16" i="187"/>
  <c r="G16" i="187"/>
  <c r="BF15" i="187"/>
  <c r="BE15" i="187"/>
  <c r="BD15" i="187"/>
  <c r="BC15" i="187"/>
  <c r="BB15" i="187"/>
  <c r="BA15" i="187"/>
  <c r="AZ15" i="187"/>
  <c r="AY15" i="187"/>
  <c r="AX15" i="187"/>
  <c r="AW15" i="187"/>
  <c r="AV15" i="187"/>
  <c r="AU15" i="187"/>
  <c r="AT15" i="187"/>
  <c r="AS15" i="187"/>
  <c r="AR15" i="187"/>
  <c r="AQ15" i="187"/>
  <c r="AP15" i="187"/>
  <c r="AO15" i="187"/>
  <c r="AN15" i="187"/>
  <c r="AM15" i="187"/>
  <c r="AL15" i="187"/>
  <c r="AK15" i="187"/>
  <c r="AJ15" i="187"/>
  <c r="AI15" i="187"/>
  <c r="AH15" i="187"/>
  <c r="AG15" i="187"/>
  <c r="AF15" i="187"/>
  <c r="AE15" i="187"/>
  <c r="AD15" i="187"/>
  <c r="AC15" i="187"/>
  <c r="AB15" i="187"/>
  <c r="Z15" i="187"/>
  <c r="Y15" i="187"/>
  <c r="X15" i="187"/>
  <c r="W15" i="187"/>
  <c r="V15" i="187"/>
  <c r="U15" i="187"/>
  <c r="T15" i="187"/>
  <c r="S15" i="187"/>
  <c r="Q15" i="187"/>
  <c r="P15" i="187"/>
  <c r="O15" i="187"/>
  <c r="M15" i="187"/>
  <c r="L15" i="187"/>
  <c r="K15" i="187"/>
  <c r="J15" i="187"/>
  <c r="I15" i="187"/>
  <c r="H15" i="187"/>
  <c r="G15" i="187"/>
  <c r="BF14" i="187"/>
  <c r="BE14" i="187"/>
  <c r="BD14" i="187"/>
  <c r="BC14" i="187"/>
  <c r="BB14" i="187"/>
  <c r="BA14" i="187"/>
  <c r="AZ14" i="187"/>
  <c r="AY14" i="187"/>
  <c r="AX14" i="187"/>
  <c r="AW14" i="187"/>
  <c r="AV14" i="187"/>
  <c r="AU14" i="187"/>
  <c r="AT14" i="187"/>
  <c r="AS14" i="187"/>
  <c r="AR14" i="187"/>
  <c r="AQ14" i="187"/>
  <c r="AP14" i="187"/>
  <c r="AO14" i="187"/>
  <c r="AN14" i="187"/>
  <c r="AM14" i="187"/>
  <c r="AL14" i="187"/>
  <c r="AK14" i="187"/>
  <c r="AJ14" i="187"/>
  <c r="AI14" i="187"/>
  <c r="AH14" i="187"/>
  <c r="AG14" i="187"/>
  <c r="AF14" i="187"/>
  <c r="AE14" i="187"/>
  <c r="AD14" i="187"/>
  <c r="AC14" i="187"/>
  <c r="AB14" i="187"/>
  <c r="Z14" i="187"/>
  <c r="Y14" i="187"/>
  <c r="X14" i="187"/>
  <c r="W14" i="187"/>
  <c r="V14" i="187"/>
  <c r="U14" i="187"/>
  <c r="T14" i="187"/>
  <c r="S14" i="187"/>
  <c r="Q14" i="187"/>
  <c r="P14" i="187"/>
  <c r="O14" i="187"/>
  <c r="N14" i="187"/>
  <c r="L14" i="187"/>
  <c r="K14" i="187"/>
  <c r="J14" i="187"/>
  <c r="I14" i="187"/>
  <c r="H14" i="187"/>
  <c r="G14" i="187"/>
  <c r="BF13" i="187"/>
  <c r="BE13" i="187"/>
  <c r="BD13" i="187"/>
  <c r="BC13" i="187"/>
  <c r="BB13" i="187"/>
  <c r="BA13" i="187"/>
  <c r="AZ13" i="187"/>
  <c r="AY13" i="187"/>
  <c r="AX13" i="187"/>
  <c r="AW13" i="187"/>
  <c r="AV13" i="187"/>
  <c r="AU13" i="187"/>
  <c r="AT13" i="187"/>
  <c r="AS13" i="187"/>
  <c r="AR13" i="187"/>
  <c r="AQ13" i="187"/>
  <c r="AP13" i="187"/>
  <c r="AO13" i="187"/>
  <c r="AN13" i="187"/>
  <c r="AM13" i="187"/>
  <c r="AL13" i="187"/>
  <c r="AK13" i="187"/>
  <c r="AJ13" i="187"/>
  <c r="AI13" i="187"/>
  <c r="AH13" i="187"/>
  <c r="AG13" i="187"/>
  <c r="AF13" i="187"/>
  <c r="AE13" i="187"/>
  <c r="AD13" i="187"/>
  <c r="AC13" i="187"/>
  <c r="AB13" i="187"/>
  <c r="Z13" i="187"/>
  <c r="Y13" i="187"/>
  <c r="X13" i="187"/>
  <c r="W13" i="187"/>
  <c r="V13" i="187"/>
  <c r="U13" i="187"/>
  <c r="T13" i="187"/>
  <c r="S13" i="187"/>
  <c r="Q13" i="187"/>
  <c r="P13" i="187"/>
  <c r="O13" i="187"/>
  <c r="N13" i="187"/>
  <c r="M13" i="187"/>
  <c r="K13" i="187"/>
  <c r="J13" i="187"/>
  <c r="I13" i="187"/>
  <c r="H13" i="187"/>
  <c r="G13" i="187"/>
  <c r="BF12" i="187"/>
  <c r="BE12" i="187"/>
  <c r="BD12" i="187"/>
  <c r="BC12" i="187"/>
  <c r="BB12" i="187"/>
  <c r="BA12" i="187"/>
  <c r="AZ12" i="187"/>
  <c r="AY12" i="187"/>
  <c r="AX12" i="187"/>
  <c r="AW12" i="187"/>
  <c r="AV12" i="187"/>
  <c r="AU12" i="187"/>
  <c r="AT12" i="187"/>
  <c r="AS12" i="187"/>
  <c r="AR12" i="187"/>
  <c r="AQ12" i="187"/>
  <c r="AP12" i="187"/>
  <c r="AO12" i="187"/>
  <c r="AN12" i="187"/>
  <c r="AM12" i="187"/>
  <c r="AL12" i="187"/>
  <c r="AK12" i="187"/>
  <c r="AJ12" i="187"/>
  <c r="AI12" i="187"/>
  <c r="AH12" i="187"/>
  <c r="AG12" i="187"/>
  <c r="AF12" i="187"/>
  <c r="AE12" i="187"/>
  <c r="AD12" i="187"/>
  <c r="AC12" i="187"/>
  <c r="AB12" i="187"/>
  <c r="Z12" i="187"/>
  <c r="Y12" i="187"/>
  <c r="X12" i="187"/>
  <c r="W12" i="187"/>
  <c r="V12" i="187"/>
  <c r="U12" i="187"/>
  <c r="T12" i="187"/>
  <c r="S12" i="187"/>
  <c r="Q12" i="187"/>
  <c r="P12" i="187"/>
  <c r="O12" i="187"/>
  <c r="N12" i="187"/>
  <c r="M12" i="187"/>
  <c r="L12" i="187"/>
  <c r="J12" i="187"/>
  <c r="I12" i="187"/>
  <c r="H12" i="187"/>
  <c r="G12" i="187"/>
  <c r="BF11" i="187"/>
  <c r="BE11" i="187"/>
  <c r="BD11" i="187"/>
  <c r="BC11" i="187"/>
  <c r="BB11" i="187"/>
  <c r="BA11" i="187"/>
  <c r="AZ11" i="187"/>
  <c r="AY11" i="187"/>
  <c r="AX11" i="187"/>
  <c r="AW11" i="187"/>
  <c r="AV11" i="187"/>
  <c r="AU11" i="187"/>
  <c r="AT11" i="187"/>
  <c r="AS11" i="187"/>
  <c r="AR11" i="187"/>
  <c r="AQ11" i="187"/>
  <c r="AP11" i="187"/>
  <c r="AO11" i="187"/>
  <c r="AN11" i="187"/>
  <c r="AM11" i="187"/>
  <c r="AL11" i="187"/>
  <c r="AK11" i="187"/>
  <c r="AJ11" i="187"/>
  <c r="AH11" i="187"/>
  <c r="AG11" i="187"/>
  <c r="AF11" i="187"/>
  <c r="AE11" i="187"/>
  <c r="AD11" i="187"/>
  <c r="AC11" i="187"/>
  <c r="AB11" i="187"/>
  <c r="Z11" i="187"/>
  <c r="Y11" i="187"/>
  <c r="X11" i="187"/>
  <c r="W11" i="187"/>
  <c r="V11" i="187"/>
  <c r="U11" i="187"/>
  <c r="T11" i="187"/>
  <c r="S11" i="187"/>
  <c r="Q11" i="187"/>
  <c r="P11" i="187"/>
  <c r="O23" i="217" s="1"/>
  <c r="O11" i="187"/>
  <c r="O22" i="217" s="1"/>
  <c r="N11" i="187"/>
  <c r="M11" i="187"/>
  <c r="L11" i="187"/>
  <c r="K11" i="187"/>
  <c r="I11" i="187"/>
  <c r="H11" i="187"/>
  <c r="G11" i="187"/>
  <c r="BF10" i="187"/>
  <c r="BE10" i="187"/>
  <c r="BD10" i="187"/>
  <c r="BC10" i="187"/>
  <c r="BB10" i="187"/>
  <c r="BA10" i="187"/>
  <c r="AZ10" i="187"/>
  <c r="AY10" i="187"/>
  <c r="AX10" i="187"/>
  <c r="AW10" i="187"/>
  <c r="AV10" i="187"/>
  <c r="AU10" i="187"/>
  <c r="AT10" i="187"/>
  <c r="AS10" i="187"/>
  <c r="AR10" i="187"/>
  <c r="AQ10" i="187"/>
  <c r="AP10" i="187"/>
  <c r="AO10" i="187"/>
  <c r="AN10" i="187"/>
  <c r="AM10" i="187"/>
  <c r="AL10" i="187"/>
  <c r="AK10" i="187"/>
  <c r="AJ10" i="187"/>
  <c r="AI10" i="187"/>
  <c r="AH10" i="187"/>
  <c r="AG10" i="187"/>
  <c r="AF10" i="187"/>
  <c r="AE10" i="187"/>
  <c r="AD10" i="187"/>
  <c r="AC10" i="187"/>
  <c r="AB10" i="187"/>
  <c r="Z10" i="187"/>
  <c r="Y10" i="187"/>
  <c r="X10" i="187"/>
  <c r="W10" i="187"/>
  <c r="V10" i="187"/>
  <c r="U10" i="187"/>
  <c r="T10" i="187"/>
  <c r="S10" i="187"/>
  <c r="Q10" i="187"/>
  <c r="P10" i="187"/>
  <c r="O10" i="187"/>
  <c r="N10" i="187"/>
  <c r="M10" i="187"/>
  <c r="L10" i="187"/>
  <c r="K10" i="187"/>
  <c r="J10" i="187"/>
  <c r="H10" i="187"/>
  <c r="G10" i="187"/>
  <c r="BF9" i="187"/>
  <c r="BE9" i="187"/>
  <c r="BD9" i="187"/>
  <c r="BC9" i="187"/>
  <c r="BB9" i="187"/>
  <c r="BA9" i="187"/>
  <c r="AZ9" i="187"/>
  <c r="AY9" i="187"/>
  <c r="AX9" i="187"/>
  <c r="AW9" i="187"/>
  <c r="AV9" i="187"/>
  <c r="AU9" i="187"/>
  <c r="AT9" i="187"/>
  <c r="AS9" i="187"/>
  <c r="AR9" i="187"/>
  <c r="AQ9" i="187"/>
  <c r="AP9" i="187"/>
  <c r="AO9" i="187"/>
  <c r="AN9" i="187"/>
  <c r="AM9" i="187"/>
  <c r="AL9" i="187"/>
  <c r="AK9" i="187"/>
  <c r="AJ9" i="187"/>
  <c r="AI9" i="187"/>
  <c r="AH9" i="187"/>
  <c r="AG9" i="187"/>
  <c r="AF9" i="187"/>
  <c r="AE9" i="187"/>
  <c r="AD9" i="187"/>
  <c r="AC9" i="187"/>
  <c r="AB9" i="187"/>
  <c r="Z9" i="187"/>
  <c r="Y9" i="187"/>
  <c r="X9" i="187"/>
  <c r="W9" i="187"/>
  <c r="V9" i="187"/>
  <c r="U9" i="187"/>
  <c r="T9" i="187"/>
  <c r="S9" i="187"/>
  <c r="Q9" i="187"/>
  <c r="P9" i="187"/>
  <c r="O9" i="187"/>
  <c r="N9" i="187"/>
  <c r="M9" i="187"/>
  <c r="L9" i="187"/>
  <c r="K9" i="187"/>
  <c r="J9" i="187"/>
  <c r="I9" i="187"/>
  <c r="G9" i="187"/>
  <c r="BF8" i="187"/>
  <c r="BE8" i="187"/>
  <c r="BD8" i="187"/>
  <c r="BC8" i="187"/>
  <c r="BB8" i="187"/>
  <c r="BA8" i="187"/>
  <c r="AZ8" i="187"/>
  <c r="AY8" i="187"/>
  <c r="AX8" i="187"/>
  <c r="AW8" i="187"/>
  <c r="AV8" i="187"/>
  <c r="AU8" i="187"/>
  <c r="AT8" i="187"/>
  <c r="AS8" i="187"/>
  <c r="AQ8" i="187"/>
  <c r="AP8" i="187"/>
  <c r="AO8" i="187"/>
  <c r="AN8" i="187"/>
  <c r="AM8" i="187"/>
  <c r="AL8" i="187"/>
  <c r="AK8" i="187"/>
  <c r="AJ8" i="187"/>
  <c r="AI8" i="187"/>
  <c r="AH8" i="187"/>
  <c r="AG8" i="187"/>
  <c r="AF8" i="187"/>
  <c r="AE8" i="187"/>
  <c r="AD8" i="187"/>
  <c r="AC8" i="187"/>
  <c r="AB8" i="187"/>
  <c r="Z8" i="187"/>
  <c r="Y8" i="187"/>
  <c r="X8" i="187"/>
  <c r="W8" i="187"/>
  <c r="V8" i="187"/>
  <c r="U8" i="187"/>
  <c r="T8" i="187"/>
  <c r="S8" i="187"/>
  <c r="Q8" i="187"/>
  <c r="P8" i="187"/>
  <c r="O8" i="187"/>
  <c r="N8" i="187"/>
  <c r="M8" i="187"/>
  <c r="L8" i="187"/>
  <c r="K8" i="187"/>
  <c r="J8" i="187"/>
  <c r="I8" i="187"/>
  <c r="H8" i="187"/>
  <c r="BF4" i="187"/>
  <c r="BE4" i="187"/>
  <c r="BD4" i="187"/>
  <c r="BC4" i="187"/>
  <c r="BB4" i="187"/>
  <c r="BA4" i="187"/>
  <c r="AZ4" i="187"/>
  <c r="AY4" i="187"/>
  <c r="AX4" i="187"/>
  <c r="AW4" i="187"/>
  <c r="AV4" i="187"/>
  <c r="AU4" i="187"/>
  <c r="AT4" i="187"/>
  <c r="AS4" i="187"/>
  <c r="AR4" i="187"/>
  <c r="AQ4" i="187"/>
  <c r="AP4" i="187"/>
  <c r="AO4" i="187"/>
  <c r="AN4" i="187"/>
  <c r="AM4" i="187"/>
  <c r="AL4" i="187"/>
  <c r="AK4" i="187"/>
  <c r="AJ4" i="187"/>
  <c r="AI4" i="187"/>
  <c r="AH4" i="187"/>
  <c r="AG4" i="187"/>
  <c r="AF4" i="187"/>
  <c r="AE4" i="187"/>
  <c r="AD4" i="187"/>
  <c r="AC4" i="187"/>
  <c r="AB4" i="187"/>
  <c r="AA4" i="187"/>
  <c r="Z4" i="187"/>
  <c r="Y4" i="187"/>
  <c r="X4" i="187"/>
  <c r="W4" i="187"/>
  <c r="V4" i="187"/>
  <c r="U4" i="187"/>
  <c r="T4" i="187"/>
  <c r="S4" i="187"/>
  <c r="R4" i="187"/>
  <c r="Q4" i="187"/>
  <c r="P4" i="187"/>
  <c r="O4" i="187"/>
  <c r="N4" i="187"/>
  <c r="M4" i="187"/>
  <c r="L4" i="187"/>
  <c r="K4" i="187"/>
  <c r="J4" i="187"/>
  <c r="I4" i="187"/>
  <c r="H4" i="187"/>
  <c r="G4" i="187"/>
  <c r="F4" i="187"/>
  <c r="E4" i="187"/>
  <c r="BE59" i="186"/>
  <c r="N43" i="219" s="1"/>
  <c r="BD59" i="186"/>
  <c r="N42" i="219" s="1"/>
  <c r="BC59" i="186"/>
  <c r="N41" i="219" s="1"/>
  <c r="BB59" i="186"/>
  <c r="N40" i="219" s="1"/>
  <c r="BA59" i="186"/>
  <c r="N39" i="219" s="1"/>
  <c r="AZ59" i="186"/>
  <c r="N38" i="219" s="1"/>
  <c r="AY59" i="186"/>
  <c r="N37" i="219" s="1"/>
  <c r="AX59" i="186"/>
  <c r="N36" i="219" s="1"/>
  <c r="AW59" i="186"/>
  <c r="N35" i="219" s="1"/>
  <c r="AV59" i="186"/>
  <c r="N34" i="219" s="1"/>
  <c r="AU59" i="186"/>
  <c r="N33" i="219" s="1"/>
  <c r="AT59" i="186"/>
  <c r="N32" i="219" s="1"/>
  <c r="AS59" i="186"/>
  <c r="N31" i="219" s="1"/>
  <c r="AR59" i="186"/>
  <c r="N30" i="219" s="1"/>
  <c r="AQ59" i="186"/>
  <c r="N29" i="219" s="1"/>
  <c r="AP59" i="186"/>
  <c r="N28" i="219" s="1"/>
  <c r="AO59" i="186"/>
  <c r="N27" i="219" s="1"/>
  <c r="AN59" i="186"/>
  <c r="AM59" i="186"/>
  <c r="AL59" i="186"/>
  <c r="AK59" i="186"/>
  <c r="AJ59" i="186"/>
  <c r="AI59" i="186"/>
  <c r="AH59" i="186"/>
  <c r="AG59" i="186"/>
  <c r="AF59" i="186"/>
  <c r="AE59" i="186"/>
  <c r="AD59" i="186"/>
  <c r="AC59" i="186"/>
  <c r="AB59" i="186"/>
  <c r="Z59" i="186"/>
  <c r="N25" i="219" s="1"/>
  <c r="Y59" i="186"/>
  <c r="N24" i="219" s="1"/>
  <c r="X59" i="186"/>
  <c r="N23" i="219" s="1"/>
  <c r="W59" i="186"/>
  <c r="N22" i="219" s="1"/>
  <c r="V59" i="186"/>
  <c r="N21" i="219" s="1"/>
  <c r="U59" i="186"/>
  <c r="N20" i="219" s="1"/>
  <c r="T59" i="186"/>
  <c r="N19" i="219" s="1"/>
  <c r="S59" i="186"/>
  <c r="N18" i="219" s="1"/>
  <c r="Q59" i="186"/>
  <c r="N16" i="219" s="1"/>
  <c r="P59" i="186"/>
  <c r="N15" i="219" s="1"/>
  <c r="O59" i="186"/>
  <c r="N14" i="219" s="1"/>
  <c r="N59" i="186"/>
  <c r="N13" i="219" s="1"/>
  <c r="M59" i="186"/>
  <c r="N12" i="219" s="1"/>
  <c r="L59" i="186"/>
  <c r="N11" i="219" s="1"/>
  <c r="K59" i="186"/>
  <c r="N10" i="219" s="1"/>
  <c r="J59" i="186"/>
  <c r="N9" i="219" s="1"/>
  <c r="I59" i="186"/>
  <c r="H59" i="186"/>
  <c r="G59" i="186"/>
  <c r="N8" i="219" s="1"/>
  <c r="BF58" i="186"/>
  <c r="BD58" i="186"/>
  <c r="BC58" i="186"/>
  <c r="BB58" i="186"/>
  <c r="BA58" i="186"/>
  <c r="AZ58" i="186"/>
  <c r="AY58" i="186"/>
  <c r="AX58" i="186"/>
  <c r="AW58" i="186"/>
  <c r="AV58" i="186"/>
  <c r="AU58" i="186"/>
  <c r="AT58" i="186"/>
  <c r="AS58" i="186"/>
  <c r="AR58" i="186"/>
  <c r="AQ58" i="186"/>
  <c r="AP58" i="186"/>
  <c r="AO58" i="186"/>
  <c r="AN58" i="186"/>
  <c r="AM58" i="186"/>
  <c r="AL58" i="186"/>
  <c r="AK58" i="186"/>
  <c r="AJ58" i="186"/>
  <c r="AI58" i="186"/>
  <c r="AH58" i="186"/>
  <c r="AG58" i="186"/>
  <c r="AF58" i="186"/>
  <c r="AE58" i="186"/>
  <c r="AD58" i="186"/>
  <c r="AC58" i="186"/>
  <c r="AB58" i="186"/>
  <c r="Z58" i="186"/>
  <c r="Y58" i="186"/>
  <c r="X58" i="186"/>
  <c r="W58" i="186"/>
  <c r="V58" i="186"/>
  <c r="U58" i="186"/>
  <c r="T58" i="186"/>
  <c r="S58" i="186"/>
  <c r="Q58" i="186"/>
  <c r="P58" i="186"/>
  <c r="O58" i="186"/>
  <c r="N58" i="186"/>
  <c r="M58" i="186"/>
  <c r="L58" i="186"/>
  <c r="K58" i="186"/>
  <c r="J58" i="186"/>
  <c r="I58" i="186"/>
  <c r="H58" i="186"/>
  <c r="G58" i="186"/>
  <c r="BF57" i="186"/>
  <c r="BE57" i="186"/>
  <c r="BC57" i="186"/>
  <c r="BB57" i="186"/>
  <c r="BA57" i="186"/>
  <c r="AZ57" i="186"/>
  <c r="AY57" i="186"/>
  <c r="AX57" i="186"/>
  <c r="AW57" i="186"/>
  <c r="AV57" i="186"/>
  <c r="AU57" i="186"/>
  <c r="AT57" i="186"/>
  <c r="AS57" i="186"/>
  <c r="AR57" i="186"/>
  <c r="AQ57" i="186"/>
  <c r="AP57" i="186"/>
  <c r="AO57" i="186"/>
  <c r="AN57" i="186"/>
  <c r="AM57" i="186"/>
  <c r="AL57" i="186"/>
  <c r="AK57" i="186"/>
  <c r="AJ57" i="186"/>
  <c r="AI57" i="186"/>
  <c r="AH57" i="186"/>
  <c r="AG57" i="186"/>
  <c r="AF57" i="186"/>
  <c r="AE57" i="186"/>
  <c r="AD57" i="186"/>
  <c r="AC57" i="186"/>
  <c r="AB57" i="186"/>
  <c r="Z57" i="186"/>
  <c r="Y57" i="186"/>
  <c r="X57" i="186"/>
  <c r="W57" i="186"/>
  <c r="V57" i="186"/>
  <c r="U57" i="186"/>
  <c r="T57" i="186"/>
  <c r="S57" i="186"/>
  <c r="Q57" i="186"/>
  <c r="P57" i="186"/>
  <c r="O57" i="186"/>
  <c r="N57" i="186"/>
  <c r="M57" i="186"/>
  <c r="L57" i="186"/>
  <c r="K57" i="186"/>
  <c r="J57" i="186"/>
  <c r="I57" i="186"/>
  <c r="H57" i="186"/>
  <c r="G57" i="186"/>
  <c r="BF56" i="186"/>
  <c r="BE56" i="186"/>
  <c r="BD56" i="186"/>
  <c r="BB56" i="186"/>
  <c r="BA56" i="186"/>
  <c r="AZ56" i="186"/>
  <c r="AY56" i="186"/>
  <c r="AX56" i="186"/>
  <c r="AW56" i="186"/>
  <c r="AV56" i="186"/>
  <c r="AU56" i="186"/>
  <c r="AT56" i="186"/>
  <c r="AS56" i="186"/>
  <c r="AR56" i="186"/>
  <c r="AQ56" i="186"/>
  <c r="AP56" i="186"/>
  <c r="AO56" i="186"/>
  <c r="AN56" i="186"/>
  <c r="AM56" i="186"/>
  <c r="AL56" i="186"/>
  <c r="AK56" i="186"/>
  <c r="AJ56" i="186"/>
  <c r="AI56" i="186"/>
  <c r="AH56" i="186"/>
  <c r="AG56" i="186"/>
  <c r="AF56" i="186"/>
  <c r="AE56" i="186"/>
  <c r="AD56" i="186"/>
  <c r="AC56" i="186"/>
  <c r="AB56" i="186"/>
  <c r="Z56" i="186"/>
  <c r="Y56" i="186"/>
  <c r="X56" i="186"/>
  <c r="W56" i="186"/>
  <c r="V56" i="186"/>
  <c r="U56" i="186"/>
  <c r="T56" i="186"/>
  <c r="S56" i="186"/>
  <c r="Q56" i="186"/>
  <c r="P56" i="186"/>
  <c r="O56" i="186"/>
  <c r="N56" i="186"/>
  <c r="M56" i="186"/>
  <c r="L56" i="186"/>
  <c r="K56" i="186"/>
  <c r="J56" i="186"/>
  <c r="I56" i="186"/>
  <c r="H56" i="186"/>
  <c r="G56" i="186"/>
  <c r="BF55" i="186"/>
  <c r="BE55" i="186"/>
  <c r="BD55" i="186"/>
  <c r="BC55" i="186"/>
  <c r="BA55" i="186"/>
  <c r="AZ55" i="186"/>
  <c r="AY55" i="186"/>
  <c r="AX55" i="186"/>
  <c r="AW55" i="186"/>
  <c r="AV55" i="186"/>
  <c r="AU55" i="186"/>
  <c r="AT55" i="186"/>
  <c r="AS55" i="186"/>
  <c r="AR55" i="186"/>
  <c r="AQ55" i="186"/>
  <c r="AP55" i="186"/>
  <c r="AO55" i="186"/>
  <c r="AN55" i="186"/>
  <c r="AM55" i="186"/>
  <c r="AL55" i="186"/>
  <c r="AK55" i="186"/>
  <c r="AJ55" i="186"/>
  <c r="AI55" i="186"/>
  <c r="AH55" i="186"/>
  <c r="AG55" i="186"/>
  <c r="AF55" i="186"/>
  <c r="AE55" i="186"/>
  <c r="AD55" i="186"/>
  <c r="AC55" i="186"/>
  <c r="AB55" i="186"/>
  <c r="Z55" i="186"/>
  <c r="Y55" i="186"/>
  <c r="X55" i="186"/>
  <c r="W55" i="186"/>
  <c r="V55" i="186"/>
  <c r="U55" i="186"/>
  <c r="T55" i="186"/>
  <c r="S55" i="186"/>
  <c r="Q55" i="186"/>
  <c r="P55" i="186"/>
  <c r="O55" i="186"/>
  <c r="N55" i="186"/>
  <c r="M55" i="186"/>
  <c r="L55" i="186"/>
  <c r="K55" i="186"/>
  <c r="J55" i="186"/>
  <c r="I55" i="186"/>
  <c r="H55" i="186"/>
  <c r="G55" i="186"/>
  <c r="BF54" i="186"/>
  <c r="BE54" i="186"/>
  <c r="BD54" i="186"/>
  <c r="BC54" i="186"/>
  <c r="BB54" i="186"/>
  <c r="AZ54" i="186"/>
  <c r="AY54" i="186"/>
  <c r="AX54" i="186"/>
  <c r="AW54" i="186"/>
  <c r="AV54" i="186"/>
  <c r="AU54" i="186"/>
  <c r="AT54" i="186"/>
  <c r="AS54" i="186"/>
  <c r="AR54" i="186"/>
  <c r="AQ54" i="186"/>
  <c r="AP54" i="186"/>
  <c r="AO54" i="186"/>
  <c r="AN54" i="186"/>
  <c r="AM54" i="186"/>
  <c r="AL54" i="186"/>
  <c r="AK54" i="186"/>
  <c r="AJ54" i="186"/>
  <c r="AI54" i="186"/>
  <c r="AH54" i="186"/>
  <c r="AG54" i="186"/>
  <c r="AF54" i="186"/>
  <c r="AE54" i="186"/>
  <c r="AD54" i="186"/>
  <c r="AC54" i="186"/>
  <c r="AB54" i="186"/>
  <c r="Z54" i="186"/>
  <c r="Y54" i="186"/>
  <c r="X54" i="186"/>
  <c r="W54" i="186"/>
  <c r="V54" i="186"/>
  <c r="U54" i="186"/>
  <c r="T54" i="186"/>
  <c r="S54" i="186"/>
  <c r="Q54" i="186"/>
  <c r="P54" i="186"/>
  <c r="O54" i="186"/>
  <c r="N54" i="186"/>
  <c r="M54" i="186"/>
  <c r="L54" i="186"/>
  <c r="K54" i="186"/>
  <c r="J54" i="186"/>
  <c r="I54" i="186"/>
  <c r="H54" i="186"/>
  <c r="G54" i="186"/>
  <c r="BF53" i="186"/>
  <c r="BE53" i="186"/>
  <c r="BD53" i="186"/>
  <c r="BC53" i="186"/>
  <c r="BB53" i="186"/>
  <c r="BA53" i="186"/>
  <c r="AY53" i="186"/>
  <c r="AX53" i="186"/>
  <c r="AW53" i="186"/>
  <c r="AV53" i="186"/>
  <c r="AU53" i="186"/>
  <c r="AT53" i="186"/>
  <c r="AS53" i="186"/>
  <c r="AR53" i="186"/>
  <c r="AQ53" i="186"/>
  <c r="AP53" i="186"/>
  <c r="AO53" i="186"/>
  <c r="AN53" i="186"/>
  <c r="AM53" i="186"/>
  <c r="AL53" i="186"/>
  <c r="AK53" i="186"/>
  <c r="AJ53" i="186"/>
  <c r="AI53" i="186"/>
  <c r="AH53" i="186"/>
  <c r="AG53" i="186"/>
  <c r="AF53" i="186"/>
  <c r="AE53" i="186"/>
  <c r="AD53" i="186"/>
  <c r="AC53" i="186"/>
  <c r="AB53" i="186"/>
  <c r="Z53" i="186"/>
  <c r="Y53" i="186"/>
  <c r="X53" i="186"/>
  <c r="W53" i="186"/>
  <c r="V53" i="186"/>
  <c r="U53" i="186"/>
  <c r="T53" i="186"/>
  <c r="S53" i="186"/>
  <c r="Q53" i="186"/>
  <c r="P53" i="186"/>
  <c r="O53" i="186"/>
  <c r="N53" i="186"/>
  <c r="M53" i="186"/>
  <c r="L53" i="186"/>
  <c r="K53" i="186"/>
  <c r="J53" i="186"/>
  <c r="I53" i="186"/>
  <c r="H53" i="186"/>
  <c r="G53" i="186"/>
  <c r="BF52" i="186"/>
  <c r="BE52" i="186"/>
  <c r="BD52" i="186"/>
  <c r="BC52" i="186"/>
  <c r="BB52" i="186"/>
  <c r="BA52" i="186"/>
  <c r="AZ52" i="186"/>
  <c r="AX52" i="186"/>
  <c r="AW52" i="186"/>
  <c r="AV52" i="186"/>
  <c r="AU52" i="186"/>
  <c r="AT52" i="186"/>
  <c r="AS52" i="186"/>
  <c r="AR52" i="186"/>
  <c r="AQ52" i="186"/>
  <c r="AP52" i="186"/>
  <c r="AO52" i="186"/>
  <c r="AN52" i="186"/>
  <c r="AM52" i="186"/>
  <c r="AL52" i="186"/>
  <c r="AK52" i="186"/>
  <c r="AJ52" i="186"/>
  <c r="AI52" i="186"/>
  <c r="AH52" i="186"/>
  <c r="AG52" i="186"/>
  <c r="AF52" i="186"/>
  <c r="AE52" i="186"/>
  <c r="AD52" i="186"/>
  <c r="AC52" i="186"/>
  <c r="AB52" i="186"/>
  <c r="Z52" i="186"/>
  <c r="Y52" i="186"/>
  <c r="X52" i="186"/>
  <c r="W52" i="186"/>
  <c r="V52" i="186"/>
  <c r="U52" i="186"/>
  <c r="T52" i="186"/>
  <c r="S52" i="186"/>
  <c r="Q52" i="186"/>
  <c r="P52" i="186"/>
  <c r="O52" i="186"/>
  <c r="N52" i="186"/>
  <c r="M52" i="186"/>
  <c r="L52" i="186"/>
  <c r="K52" i="186"/>
  <c r="J52" i="186"/>
  <c r="I52" i="186"/>
  <c r="H52" i="186"/>
  <c r="G52" i="186"/>
  <c r="BF51" i="186"/>
  <c r="BE51" i="186"/>
  <c r="BD51" i="186"/>
  <c r="BC51" i="186"/>
  <c r="BB51" i="186"/>
  <c r="BA51" i="186"/>
  <c r="AZ51" i="186"/>
  <c r="AY51" i="186"/>
  <c r="AW51" i="186"/>
  <c r="AV51" i="186"/>
  <c r="AU51" i="186"/>
  <c r="AT51" i="186"/>
  <c r="AS51" i="186"/>
  <c r="AR51" i="186"/>
  <c r="AQ51" i="186"/>
  <c r="AP51" i="186"/>
  <c r="AO51" i="186"/>
  <c r="AN51" i="186"/>
  <c r="AM51" i="186"/>
  <c r="AL51" i="186"/>
  <c r="AK51" i="186"/>
  <c r="AJ51" i="186"/>
  <c r="AI51" i="186"/>
  <c r="AH51" i="186"/>
  <c r="AG51" i="186"/>
  <c r="AF51" i="186"/>
  <c r="AE51" i="186"/>
  <c r="AD51" i="186"/>
  <c r="AC51" i="186"/>
  <c r="AB51" i="186"/>
  <c r="Z51" i="186"/>
  <c r="Y51" i="186"/>
  <c r="X51" i="186"/>
  <c r="W51" i="186"/>
  <c r="V51" i="186"/>
  <c r="U51" i="186"/>
  <c r="T51" i="186"/>
  <c r="S51" i="186"/>
  <c r="Q51" i="186"/>
  <c r="P51" i="186"/>
  <c r="O51" i="186"/>
  <c r="N51" i="186"/>
  <c r="M51" i="186"/>
  <c r="L51" i="186"/>
  <c r="K51" i="186"/>
  <c r="J51" i="186"/>
  <c r="I51" i="186"/>
  <c r="H51" i="186"/>
  <c r="G51" i="186"/>
  <c r="BF50" i="186"/>
  <c r="BE50" i="186"/>
  <c r="BD50" i="186"/>
  <c r="BC50" i="186"/>
  <c r="BB50" i="186"/>
  <c r="BA50" i="186"/>
  <c r="AZ50" i="186"/>
  <c r="AY50" i="186"/>
  <c r="AX50" i="186"/>
  <c r="AV50" i="186"/>
  <c r="AU50" i="186"/>
  <c r="AT50" i="186"/>
  <c r="AS50" i="186"/>
  <c r="AR50" i="186"/>
  <c r="AQ50" i="186"/>
  <c r="AP50" i="186"/>
  <c r="AO50" i="186"/>
  <c r="AN50" i="186"/>
  <c r="AM50" i="186"/>
  <c r="AL50" i="186"/>
  <c r="AK50" i="186"/>
  <c r="AJ50" i="186"/>
  <c r="AI50" i="186"/>
  <c r="AH50" i="186"/>
  <c r="AG50" i="186"/>
  <c r="AF50" i="186"/>
  <c r="AE50" i="186"/>
  <c r="AD50" i="186"/>
  <c r="AC50" i="186"/>
  <c r="AB50" i="186"/>
  <c r="Z50" i="186"/>
  <c r="Y50" i="186"/>
  <c r="X50" i="186"/>
  <c r="W50" i="186"/>
  <c r="V50" i="186"/>
  <c r="U50" i="186"/>
  <c r="T50" i="186"/>
  <c r="S50" i="186"/>
  <c r="Q50" i="186"/>
  <c r="P50" i="186"/>
  <c r="O50" i="186"/>
  <c r="N50" i="186"/>
  <c r="M50" i="186"/>
  <c r="L50" i="186"/>
  <c r="K50" i="186"/>
  <c r="J50" i="186"/>
  <c r="I50" i="186"/>
  <c r="H50" i="186"/>
  <c r="G50" i="186"/>
  <c r="BF49" i="186"/>
  <c r="BE49" i="186"/>
  <c r="BD49" i="186"/>
  <c r="BC49" i="186"/>
  <c r="BB49" i="186"/>
  <c r="BA49" i="186"/>
  <c r="AZ49" i="186"/>
  <c r="AY49" i="186"/>
  <c r="AX49" i="186"/>
  <c r="AW49" i="186"/>
  <c r="AU49" i="186"/>
  <c r="AT49" i="186"/>
  <c r="AS49" i="186"/>
  <c r="AR49" i="186"/>
  <c r="AQ49" i="186"/>
  <c r="AP49" i="186"/>
  <c r="AO49" i="186"/>
  <c r="AN49" i="186"/>
  <c r="AM49" i="186"/>
  <c r="AL49" i="186"/>
  <c r="AK49" i="186"/>
  <c r="AJ49" i="186"/>
  <c r="AI49" i="186"/>
  <c r="AH49" i="186"/>
  <c r="AG49" i="186"/>
  <c r="AF49" i="186"/>
  <c r="AE49" i="186"/>
  <c r="AD49" i="186"/>
  <c r="AC49" i="186"/>
  <c r="AB49" i="186"/>
  <c r="Z49" i="186"/>
  <c r="Y49" i="186"/>
  <c r="X49" i="186"/>
  <c r="W49" i="186"/>
  <c r="V49" i="186"/>
  <c r="U49" i="186"/>
  <c r="T49" i="186"/>
  <c r="S49" i="186"/>
  <c r="Q49" i="186"/>
  <c r="P49" i="186"/>
  <c r="O49" i="186"/>
  <c r="N49" i="186"/>
  <c r="M49" i="186"/>
  <c r="L49" i="186"/>
  <c r="K49" i="186"/>
  <c r="J49" i="186"/>
  <c r="I49" i="186"/>
  <c r="H49" i="186"/>
  <c r="G49" i="186"/>
  <c r="BF48" i="186"/>
  <c r="BE48" i="186"/>
  <c r="BD48" i="186"/>
  <c r="BC48" i="186"/>
  <c r="BB48" i="186"/>
  <c r="BA48" i="186"/>
  <c r="AZ48" i="186"/>
  <c r="AY48" i="186"/>
  <c r="AX48" i="186"/>
  <c r="AW48" i="186"/>
  <c r="AV48" i="186"/>
  <c r="AT48" i="186"/>
  <c r="AS48" i="186"/>
  <c r="AR48" i="186"/>
  <c r="AQ48" i="186"/>
  <c r="AP48" i="186"/>
  <c r="AO48" i="186"/>
  <c r="AN48" i="186"/>
  <c r="AM48" i="186"/>
  <c r="AL48" i="186"/>
  <c r="AK48" i="186"/>
  <c r="AJ48" i="186"/>
  <c r="AI48" i="186"/>
  <c r="AH48" i="186"/>
  <c r="AG48" i="186"/>
  <c r="AF48" i="186"/>
  <c r="AE48" i="186"/>
  <c r="AD48" i="186"/>
  <c r="AC48" i="186"/>
  <c r="AB48" i="186"/>
  <c r="Z48" i="186"/>
  <c r="Y48" i="186"/>
  <c r="X48" i="186"/>
  <c r="W48" i="186"/>
  <c r="V48" i="186"/>
  <c r="U48" i="186"/>
  <c r="T48" i="186"/>
  <c r="S48" i="186"/>
  <c r="Q48" i="186"/>
  <c r="P48" i="186"/>
  <c r="O48" i="186"/>
  <c r="N48" i="186"/>
  <c r="M48" i="186"/>
  <c r="L48" i="186"/>
  <c r="K48" i="186"/>
  <c r="J48" i="186"/>
  <c r="I48" i="186"/>
  <c r="H48" i="186"/>
  <c r="G48" i="186"/>
  <c r="BF47" i="186"/>
  <c r="BE47" i="186"/>
  <c r="BD47" i="186"/>
  <c r="BC47" i="186"/>
  <c r="BB47" i="186"/>
  <c r="BA47" i="186"/>
  <c r="AZ47" i="186"/>
  <c r="AY47" i="186"/>
  <c r="AX47" i="186"/>
  <c r="AW47" i="186"/>
  <c r="AV47" i="186"/>
  <c r="AU47" i="186"/>
  <c r="AS47" i="186"/>
  <c r="AR47" i="186"/>
  <c r="AQ47" i="186"/>
  <c r="AP47" i="186"/>
  <c r="AO47" i="186"/>
  <c r="AN47" i="186"/>
  <c r="AM47" i="186"/>
  <c r="AL47" i="186"/>
  <c r="AK47" i="186"/>
  <c r="AJ47" i="186"/>
  <c r="AI47" i="186"/>
  <c r="AH47" i="186"/>
  <c r="AG47" i="186"/>
  <c r="AF47" i="186"/>
  <c r="AE47" i="186"/>
  <c r="AD47" i="186"/>
  <c r="AC47" i="186"/>
  <c r="AB47" i="186"/>
  <c r="Z47" i="186"/>
  <c r="Y47" i="186"/>
  <c r="X47" i="186"/>
  <c r="W47" i="186"/>
  <c r="V47" i="186"/>
  <c r="U47" i="186"/>
  <c r="T47" i="186"/>
  <c r="S47" i="186"/>
  <c r="Q47" i="186"/>
  <c r="P47" i="186"/>
  <c r="O47" i="186"/>
  <c r="N47" i="186"/>
  <c r="M47" i="186"/>
  <c r="L47" i="186"/>
  <c r="K47" i="186"/>
  <c r="J47" i="186"/>
  <c r="I47" i="186"/>
  <c r="H47" i="186"/>
  <c r="G47" i="186"/>
  <c r="BF46" i="186"/>
  <c r="BE46" i="186"/>
  <c r="BD46" i="186"/>
  <c r="BC46" i="186"/>
  <c r="BB46" i="186"/>
  <c r="BA46" i="186"/>
  <c r="AZ46" i="186"/>
  <c r="AY46" i="186"/>
  <c r="AX46" i="186"/>
  <c r="AW46" i="186"/>
  <c r="AV46" i="186"/>
  <c r="AU46" i="186"/>
  <c r="AT46" i="186"/>
  <c r="AR46" i="186"/>
  <c r="AQ46" i="186"/>
  <c r="AP46" i="186"/>
  <c r="AO46" i="186"/>
  <c r="AN46" i="186"/>
  <c r="AM46" i="186"/>
  <c r="AL46" i="186"/>
  <c r="AK46" i="186"/>
  <c r="AJ46" i="186"/>
  <c r="AI46" i="186"/>
  <c r="AH46" i="186"/>
  <c r="AG46" i="186"/>
  <c r="AF46" i="186"/>
  <c r="AE46" i="186"/>
  <c r="AD46" i="186"/>
  <c r="AC46" i="186"/>
  <c r="AB46" i="186"/>
  <c r="Z46" i="186"/>
  <c r="Y46" i="186"/>
  <c r="X46" i="186"/>
  <c r="W46" i="186"/>
  <c r="V46" i="186"/>
  <c r="U46" i="186"/>
  <c r="T46" i="186"/>
  <c r="S46" i="186"/>
  <c r="Q46" i="186"/>
  <c r="P46" i="186"/>
  <c r="O46" i="186"/>
  <c r="N46" i="186"/>
  <c r="M46" i="186"/>
  <c r="L46" i="186"/>
  <c r="K46" i="186"/>
  <c r="J46" i="186"/>
  <c r="I46" i="186"/>
  <c r="H46" i="186"/>
  <c r="G46" i="186"/>
  <c r="BF45" i="186"/>
  <c r="BE45" i="186"/>
  <c r="BD45" i="186"/>
  <c r="BC45" i="186"/>
  <c r="BB45" i="186"/>
  <c r="BA45" i="186"/>
  <c r="AZ45" i="186"/>
  <c r="AY45" i="186"/>
  <c r="AX45" i="186"/>
  <c r="AW45" i="186"/>
  <c r="AV45" i="186"/>
  <c r="AU45" i="186"/>
  <c r="AT45" i="186"/>
  <c r="AS45" i="186"/>
  <c r="AQ45" i="186"/>
  <c r="AP45" i="186"/>
  <c r="AO45" i="186"/>
  <c r="AN45" i="186"/>
  <c r="AM45" i="186"/>
  <c r="AL45" i="186"/>
  <c r="AK45" i="186"/>
  <c r="AJ45" i="186"/>
  <c r="AI45" i="186"/>
  <c r="AH45" i="186"/>
  <c r="AG45" i="186"/>
  <c r="AF45" i="186"/>
  <c r="AE45" i="186"/>
  <c r="AD45" i="186"/>
  <c r="AC45" i="186"/>
  <c r="AB45" i="186"/>
  <c r="Z45" i="186"/>
  <c r="Y45" i="186"/>
  <c r="X45" i="186"/>
  <c r="W45" i="186"/>
  <c r="V45" i="186"/>
  <c r="U45" i="186"/>
  <c r="T45" i="186"/>
  <c r="S45" i="186"/>
  <c r="Q45" i="186"/>
  <c r="P45" i="186"/>
  <c r="O45" i="186"/>
  <c r="N45" i="186"/>
  <c r="M45" i="186"/>
  <c r="L45" i="186"/>
  <c r="K45" i="186"/>
  <c r="J45" i="186"/>
  <c r="I45" i="186"/>
  <c r="H45" i="186"/>
  <c r="G45" i="186"/>
  <c r="BF44" i="186"/>
  <c r="BE44" i="186"/>
  <c r="BD44" i="186"/>
  <c r="BC44" i="186"/>
  <c r="BB44" i="186"/>
  <c r="BA44" i="186"/>
  <c r="AZ44" i="186"/>
  <c r="AY44" i="186"/>
  <c r="AX44" i="186"/>
  <c r="AW44" i="186"/>
  <c r="AV44" i="186"/>
  <c r="AU44" i="186"/>
  <c r="AT44" i="186"/>
  <c r="AS44" i="186"/>
  <c r="AR44" i="186"/>
  <c r="AP44" i="186"/>
  <c r="AO44" i="186"/>
  <c r="AN44" i="186"/>
  <c r="AM44" i="186"/>
  <c r="AL44" i="186"/>
  <c r="AK44" i="186"/>
  <c r="AJ44" i="186"/>
  <c r="AI44" i="186"/>
  <c r="AH44" i="186"/>
  <c r="AG44" i="186"/>
  <c r="AF44" i="186"/>
  <c r="AE44" i="186"/>
  <c r="AD44" i="186"/>
  <c r="AC44" i="186"/>
  <c r="AB44" i="186"/>
  <c r="Z44" i="186"/>
  <c r="Y44" i="186"/>
  <c r="X44" i="186"/>
  <c r="W44" i="186"/>
  <c r="V44" i="186"/>
  <c r="U44" i="186"/>
  <c r="T44" i="186"/>
  <c r="S44" i="186"/>
  <c r="Q44" i="186"/>
  <c r="P44" i="186"/>
  <c r="O44" i="186"/>
  <c r="N44" i="186"/>
  <c r="M44" i="186"/>
  <c r="L44" i="186"/>
  <c r="K44" i="186"/>
  <c r="J44" i="186"/>
  <c r="I44" i="186"/>
  <c r="H44" i="186"/>
  <c r="G44" i="186"/>
  <c r="BF43" i="186"/>
  <c r="BE43" i="186"/>
  <c r="BD43" i="186"/>
  <c r="BC43" i="186"/>
  <c r="BB43" i="186"/>
  <c r="BA43" i="186"/>
  <c r="AZ43" i="186"/>
  <c r="AY43" i="186"/>
  <c r="AX43" i="186"/>
  <c r="AW43" i="186"/>
  <c r="AV43" i="186"/>
  <c r="AU43" i="186"/>
  <c r="AT43" i="186"/>
  <c r="AS43" i="186"/>
  <c r="AR43" i="186"/>
  <c r="AQ43" i="186"/>
  <c r="AO43" i="186"/>
  <c r="AN43" i="186"/>
  <c r="AM43" i="186"/>
  <c r="AL43" i="186"/>
  <c r="AK43" i="186"/>
  <c r="AJ43" i="186"/>
  <c r="AI43" i="186"/>
  <c r="AH43" i="186"/>
  <c r="AG43" i="186"/>
  <c r="AF43" i="186"/>
  <c r="AE43" i="186"/>
  <c r="AD43" i="186"/>
  <c r="AC43" i="186"/>
  <c r="AB43" i="186"/>
  <c r="Z43" i="186"/>
  <c r="Y43" i="186"/>
  <c r="X43" i="186"/>
  <c r="W43" i="186"/>
  <c r="V43" i="186"/>
  <c r="U43" i="186"/>
  <c r="T43" i="186"/>
  <c r="S43" i="186"/>
  <c r="Q43" i="186"/>
  <c r="P43" i="186"/>
  <c r="O43" i="186"/>
  <c r="N43" i="186"/>
  <c r="M43" i="186"/>
  <c r="L43" i="186"/>
  <c r="K43" i="186"/>
  <c r="J43" i="186"/>
  <c r="I43" i="186"/>
  <c r="H43" i="186"/>
  <c r="G43" i="186"/>
  <c r="BF42" i="186"/>
  <c r="BE42" i="186"/>
  <c r="BD42" i="186"/>
  <c r="BC42" i="186"/>
  <c r="BB42" i="186"/>
  <c r="BA42" i="186"/>
  <c r="AZ42" i="186"/>
  <c r="AY42" i="186"/>
  <c r="AX42" i="186"/>
  <c r="AW42" i="186"/>
  <c r="AV42" i="186"/>
  <c r="AU42" i="186"/>
  <c r="AT42" i="186"/>
  <c r="AS42" i="186"/>
  <c r="AR42" i="186"/>
  <c r="AQ42" i="186"/>
  <c r="AP42" i="186"/>
  <c r="AN42" i="186"/>
  <c r="AM42" i="186"/>
  <c r="AL42" i="186"/>
  <c r="AK42" i="186"/>
  <c r="AJ42" i="186"/>
  <c r="AI42" i="186"/>
  <c r="AH42" i="186"/>
  <c r="AG42" i="186"/>
  <c r="AF42" i="186"/>
  <c r="AE42" i="186"/>
  <c r="AD42" i="186"/>
  <c r="AC42" i="186"/>
  <c r="AB42" i="186"/>
  <c r="Z42" i="186"/>
  <c r="Y42" i="186"/>
  <c r="X42" i="186"/>
  <c r="W42" i="186"/>
  <c r="V42" i="186"/>
  <c r="U42" i="186"/>
  <c r="T42" i="186"/>
  <c r="S42" i="186"/>
  <c r="Q42" i="186"/>
  <c r="P42" i="186"/>
  <c r="O42" i="186"/>
  <c r="N42" i="186"/>
  <c r="M42" i="186"/>
  <c r="L42" i="186"/>
  <c r="K42" i="186"/>
  <c r="J42" i="186"/>
  <c r="I42" i="186"/>
  <c r="H42" i="186"/>
  <c r="G42" i="186"/>
  <c r="BF41" i="186"/>
  <c r="BE41" i="186"/>
  <c r="BD41" i="186"/>
  <c r="BC41" i="186"/>
  <c r="BB41" i="186"/>
  <c r="BA41" i="186"/>
  <c r="AZ41" i="186"/>
  <c r="AY41" i="186"/>
  <c r="AX41" i="186"/>
  <c r="AW41" i="186"/>
  <c r="AV41" i="186"/>
  <c r="AU41" i="186"/>
  <c r="AT41" i="186"/>
  <c r="AS41" i="186"/>
  <c r="AR41" i="186"/>
  <c r="AQ41" i="186"/>
  <c r="AP41" i="186"/>
  <c r="AO41" i="186"/>
  <c r="AM41" i="186"/>
  <c r="AL41" i="186"/>
  <c r="AK41" i="186"/>
  <c r="AJ41" i="186"/>
  <c r="AI41" i="186"/>
  <c r="AH41" i="186"/>
  <c r="AG41" i="186"/>
  <c r="AF41" i="186"/>
  <c r="AE41" i="186"/>
  <c r="AD41" i="186"/>
  <c r="AC41" i="186"/>
  <c r="AB41" i="186"/>
  <c r="Z41" i="186"/>
  <c r="Y41" i="186"/>
  <c r="X41" i="186"/>
  <c r="W41" i="186"/>
  <c r="V41" i="186"/>
  <c r="U41" i="186"/>
  <c r="T41" i="186"/>
  <c r="S41" i="186"/>
  <c r="Q41" i="186"/>
  <c r="P41" i="186"/>
  <c r="O41" i="186"/>
  <c r="N41" i="186"/>
  <c r="M41" i="186"/>
  <c r="L41" i="186"/>
  <c r="K41" i="186"/>
  <c r="J41" i="186"/>
  <c r="I41" i="186"/>
  <c r="H41" i="186"/>
  <c r="G41" i="186"/>
  <c r="BF40" i="186"/>
  <c r="BE40" i="186"/>
  <c r="BD40" i="186"/>
  <c r="BC40" i="186"/>
  <c r="BB40" i="186"/>
  <c r="BA40" i="186"/>
  <c r="AZ40" i="186"/>
  <c r="AY40" i="186"/>
  <c r="AX40" i="186"/>
  <c r="AW40" i="186"/>
  <c r="AV40" i="186"/>
  <c r="AU40" i="186"/>
  <c r="AT40" i="186"/>
  <c r="AS40" i="186"/>
  <c r="AR40" i="186"/>
  <c r="AQ40" i="186"/>
  <c r="AP40" i="186"/>
  <c r="AO40" i="186"/>
  <c r="AN40" i="186"/>
  <c r="AL40" i="186"/>
  <c r="AK40" i="186"/>
  <c r="AJ40" i="186"/>
  <c r="AI40" i="186"/>
  <c r="AH40" i="186"/>
  <c r="AG40" i="186"/>
  <c r="AF40" i="186"/>
  <c r="AE40" i="186"/>
  <c r="AD40" i="186"/>
  <c r="AC40" i="186"/>
  <c r="AB40" i="186"/>
  <c r="Z40" i="186"/>
  <c r="Y40" i="186"/>
  <c r="X40" i="186"/>
  <c r="W40" i="186"/>
  <c r="V40" i="186"/>
  <c r="U40" i="186"/>
  <c r="T40" i="186"/>
  <c r="S40" i="186"/>
  <c r="Q40" i="186"/>
  <c r="P40" i="186"/>
  <c r="O40" i="186"/>
  <c r="N40" i="186"/>
  <c r="M40" i="186"/>
  <c r="L40" i="186"/>
  <c r="K40" i="186"/>
  <c r="J40" i="186"/>
  <c r="I40" i="186"/>
  <c r="H40" i="186"/>
  <c r="G40" i="186"/>
  <c r="BF39" i="186"/>
  <c r="BE39" i="186"/>
  <c r="BD39" i="186"/>
  <c r="BC39" i="186"/>
  <c r="BB39" i="186"/>
  <c r="BA39" i="186"/>
  <c r="AZ39" i="186"/>
  <c r="AY39" i="186"/>
  <c r="AX39" i="186"/>
  <c r="AW39" i="186"/>
  <c r="AV39" i="186"/>
  <c r="AU39" i="186"/>
  <c r="AT39" i="186"/>
  <c r="AS39" i="186"/>
  <c r="AR39" i="186"/>
  <c r="AQ39" i="186"/>
  <c r="AP39" i="186"/>
  <c r="AO39" i="186"/>
  <c r="AN39" i="186"/>
  <c r="AM39" i="186"/>
  <c r="AK39" i="186"/>
  <c r="AJ39" i="186"/>
  <c r="AI39" i="186"/>
  <c r="AH39" i="186"/>
  <c r="AG39" i="186"/>
  <c r="AF39" i="186"/>
  <c r="AE39" i="186"/>
  <c r="AD39" i="186"/>
  <c r="AC39" i="186"/>
  <c r="AB39" i="186"/>
  <c r="Z39" i="186"/>
  <c r="Y39" i="186"/>
  <c r="X39" i="186"/>
  <c r="W39" i="186"/>
  <c r="V39" i="186"/>
  <c r="U39" i="186"/>
  <c r="T39" i="186"/>
  <c r="S39" i="186"/>
  <c r="Q39" i="186"/>
  <c r="P39" i="186"/>
  <c r="O39" i="186"/>
  <c r="N39" i="186"/>
  <c r="M39" i="186"/>
  <c r="L39" i="186"/>
  <c r="K39" i="186"/>
  <c r="J39" i="186"/>
  <c r="I39" i="186"/>
  <c r="H39" i="186"/>
  <c r="G39" i="186"/>
  <c r="BF38" i="186"/>
  <c r="BE38" i="186"/>
  <c r="BD38" i="186"/>
  <c r="BC38" i="186"/>
  <c r="BB38" i="186"/>
  <c r="BA38" i="186"/>
  <c r="AZ38" i="186"/>
  <c r="AY38" i="186"/>
  <c r="AX38" i="186"/>
  <c r="AW38" i="186"/>
  <c r="AV38" i="186"/>
  <c r="AU38" i="186"/>
  <c r="AT38" i="186"/>
  <c r="AS38" i="186"/>
  <c r="AR38" i="186"/>
  <c r="AQ38" i="186"/>
  <c r="AP38" i="186"/>
  <c r="AO38" i="186"/>
  <c r="AN38" i="186"/>
  <c r="AM38" i="186"/>
  <c r="AL38" i="186"/>
  <c r="AJ38" i="186"/>
  <c r="AI38" i="186"/>
  <c r="AH38" i="186"/>
  <c r="AG38" i="186"/>
  <c r="AF38" i="186"/>
  <c r="AE38" i="186"/>
  <c r="AD38" i="186"/>
  <c r="AC38" i="186"/>
  <c r="AB38" i="186"/>
  <c r="Z38" i="186"/>
  <c r="Y38" i="186"/>
  <c r="X38" i="186"/>
  <c r="W38" i="186"/>
  <c r="V38" i="186"/>
  <c r="U38" i="186"/>
  <c r="T38" i="186"/>
  <c r="S38" i="186"/>
  <c r="Q38" i="186"/>
  <c r="P38" i="186"/>
  <c r="O38" i="186"/>
  <c r="N38" i="186"/>
  <c r="M38" i="186"/>
  <c r="L38" i="186"/>
  <c r="K38" i="186"/>
  <c r="J38" i="186"/>
  <c r="I38" i="186"/>
  <c r="H38" i="186"/>
  <c r="G38" i="186"/>
  <c r="BF37" i="186"/>
  <c r="BE37" i="186"/>
  <c r="BD37" i="186"/>
  <c r="BC37" i="186"/>
  <c r="BB37" i="186"/>
  <c r="BA37" i="186"/>
  <c r="AZ37" i="186"/>
  <c r="AY37" i="186"/>
  <c r="AX37" i="186"/>
  <c r="AW37" i="186"/>
  <c r="AV37" i="186"/>
  <c r="AU37" i="186"/>
  <c r="AT37" i="186"/>
  <c r="AS37" i="186"/>
  <c r="AR37" i="186"/>
  <c r="AQ37" i="186"/>
  <c r="AP37" i="186"/>
  <c r="AO37" i="186"/>
  <c r="AN37" i="186"/>
  <c r="AM37" i="186"/>
  <c r="AL37" i="186"/>
  <c r="AK37" i="186"/>
  <c r="AI37" i="186"/>
  <c r="AH37" i="186"/>
  <c r="AG37" i="186"/>
  <c r="AF37" i="186"/>
  <c r="AE37" i="186"/>
  <c r="AD37" i="186"/>
  <c r="AC37" i="186"/>
  <c r="AB37" i="186"/>
  <c r="Z37" i="186"/>
  <c r="Y37" i="186"/>
  <c r="X37" i="186"/>
  <c r="W37" i="186"/>
  <c r="V37" i="186"/>
  <c r="U37" i="186"/>
  <c r="T37" i="186"/>
  <c r="S37" i="186"/>
  <c r="Q37" i="186"/>
  <c r="P37" i="186"/>
  <c r="O37" i="186"/>
  <c r="N37" i="186"/>
  <c r="M37" i="186"/>
  <c r="L37" i="186"/>
  <c r="K37" i="186"/>
  <c r="J37" i="186"/>
  <c r="I37" i="186"/>
  <c r="H37" i="186"/>
  <c r="G37" i="186"/>
  <c r="BF36" i="186"/>
  <c r="BE36" i="186"/>
  <c r="BD36" i="186"/>
  <c r="BC36" i="186"/>
  <c r="BB36" i="186"/>
  <c r="BA36" i="186"/>
  <c r="AZ36" i="186"/>
  <c r="AY36" i="186"/>
  <c r="AX36" i="186"/>
  <c r="AW36" i="186"/>
  <c r="AV36" i="186"/>
  <c r="AU36" i="186"/>
  <c r="AT36" i="186"/>
  <c r="AS36" i="186"/>
  <c r="AR36" i="186"/>
  <c r="AQ36" i="186"/>
  <c r="AP36" i="186"/>
  <c r="AO36" i="186"/>
  <c r="AN36" i="186"/>
  <c r="AM36" i="186"/>
  <c r="AL36" i="186"/>
  <c r="AK36" i="186"/>
  <c r="AJ36" i="186"/>
  <c r="AH36" i="186"/>
  <c r="AG36" i="186"/>
  <c r="AF36" i="186"/>
  <c r="AE36" i="186"/>
  <c r="AD36" i="186"/>
  <c r="AC36" i="186"/>
  <c r="AB36" i="186"/>
  <c r="Z36" i="186"/>
  <c r="Y36" i="186"/>
  <c r="X36" i="186"/>
  <c r="W36" i="186"/>
  <c r="V36" i="186"/>
  <c r="U36" i="186"/>
  <c r="T36" i="186"/>
  <c r="S36" i="186"/>
  <c r="Q36" i="186"/>
  <c r="P36" i="186"/>
  <c r="O36" i="186"/>
  <c r="N36" i="186"/>
  <c r="M36" i="186"/>
  <c r="L36" i="186"/>
  <c r="K36" i="186"/>
  <c r="J36" i="186"/>
  <c r="I36" i="186"/>
  <c r="H36" i="186"/>
  <c r="G36" i="186"/>
  <c r="BF35" i="186"/>
  <c r="BE35" i="186"/>
  <c r="BD35" i="186"/>
  <c r="BC35" i="186"/>
  <c r="BB35" i="186"/>
  <c r="BA35" i="186"/>
  <c r="AZ35" i="186"/>
  <c r="AY35" i="186"/>
  <c r="AX35" i="186"/>
  <c r="AW35" i="186"/>
  <c r="AV35" i="186"/>
  <c r="AU35" i="186"/>
  <c r="AT35" i="186"/>
  <c r="AS35" i="186"/>
  <c r="AR35" i="186"/>
  <c r="AQ35" i="186"/>
  <c r="AP35" i="186"/>
  <c r="AO35" i="186"/>
  <c r="AN35" i="186"/>
  <c r="AM35" i="186"/>
  <c r="AL35" i="186"/>
  <c r="AK35" i="186"/>
  <c r="AJ35" i="186"/>
  <c r="AI35" i="186"/>
  <c r="AG35" i="186"/>
  <c r="AF35" i="186"/>
  <c r="AE35" i="186"/>
  <c r="AD35" i="186"/>
  <c r="AC35" i="186"/>
  <c r="AB35" i="186"/>
  <c r="Z35" i="186"/>
  <c r="Y35" i="186"/>
  <c r="X35" i="186"/>
  <c r="W35" i="186"/>
  <c r="V35" i="186"/>
  <c r="U35" i="186"/>
  <c r="T35" i="186"/>
  <c r="S35" i="186"/>
  <c r="Q35" i="186"/>
  <c r="P35" i="186"/>
  <c r="O35" i="186"/>
  <c r="N35" i="186"/>
  <c r="M35" i="186"/>
  <c r="L35" i="186"/>
  <c r="K35" i="186"/>
  <c r="J35" i="186"/>
  <c r="I35" i="186"/>
  <c r="H35" i="186"/>
  <c r="G35" i="186"/>
  <c r="BF34" i="186"/>
  <c r="BE34" i="186"/>
  <c r="BD34" i="186"/>
  <c r="BC34" i="186"/>
  <c r="BB34" i="186"/>
  <c r="BA34" i="186"/>
  <c r="AZ34" i="186"/>
  <c r="AY34" i="186"/>
  <c r="AX34" i="186"/>
  <c r="AW34" i="186"/>
  <c r="AV34" i="186"/>
  <c r="AU34" i="186"/>
  <c r="AT34" i="186"/>
  <c r="AS34" i="186"/>
  <c r="AR34" i="186"/>
  <c r="AQ34" i="186"/>
  <c r="AP34" i="186"/>
  <c r="AO34" i="186"/>
  <c r="AN34" i="186"/>
  <c r="AM34" i="186"/>
  <c r="AL34" i="186"/>
  <c r="AK34" i="186"/>
  <c r="AJ34" i="186"/>
  <c r="AI34" i="186"/>
  <c r="AH34" i="186"/>
  <c r="AF34" i="186"/>
  <c r="AE34" i="186"/>
  <c r="AD34" i="186"/>
  <c r="AC34" i="186"/>
  <c r="AB34" i="186"/>
  <c r="Z34" i="186"/>
  <c r="Y34" i="186"/>
  <c r="X34" i="186"/>
  <c r="W34" i="186"/>
  <c r="V34" i="186"/>
  <c r="U34" i="186"/>
  <c r="T34" i="186"/>
  <c r="S34" i="186"/>
  <c r="Q34" i="186"/>
  <c r="P34" i="186"/>
  <c r="O34" i="186"/>
  <c r="N34" i="186"/>
  <c r="M34" i="186"/>
  <c r="L34" i="186"/>
  <c r="K34" i="186"/>
  <c r="J34" i="186"/>
  <c r="I34" i="186"/>
  <c r="H34" i="186"/>
  <c r="G34" i="186"/>
  <c r="BF33" i="186"/>
  <c r="BE33" i="186"/>
  <c r="BD33" i="186"/>
  <c r="BC33" i="186"/>
  <c r="BB33" i="186"/>
  <c r="BA33" i="186"/>
  <c r="AZ33" i="186"/>
  <c r="AY33" i="186"/>
  <c r="AX33" i="186"/>
  <c r="AW33" i="186"/>
  <c r="AV33" i="186"/>
  <c r="AU33" i="186"/>
  <c r="AT33" i="186"/>
  <c r="AS33" i="186"/>
  <c r="AR33" i="186"/>
  <c r="AQ33" i="186"/>
  <c r="AP33" i="186"/>
  <c r="AO33" i="186"/>
  <c r="AN33" i="186"/>
  <c r="AM33" i="186"/>
  <c r="AL33" i="186"/>
  <c r="AK33" i="186"/>
  <c r="AJ33" i="186"/>
  <c r="AI33" i="186"/>
  <c r="AH33" i="186"/>
  <c r="AG33" i="186"/>
  <c r="AE33" i="186"/>
  <c r="AD33" i="186"/>
  <c r="AC33" i="186"/>
  <c r="AB33" i="186"/>
  <c r="Z33" i="186"/>
  <c r="Y33" i="186"/>
  <c r="X33" i="186"/>
  <c r="W33" i="186"/>
  <c r="V33" i="186"/>
  <c r="U33" i="186"/>
  <c r="T33" i="186"/>
  <c r="S33" i="186"/>
  <c r="Q33" i="186"/>
  <c r="P33" i="186"/>
  <c r="O33" i="186"/>
  <c r="N33" i="186"/>
  <c r="M33" i="186"/>
  <c r="L33" i="186"/>
  <c r="K33" i="186"/>
  <c r="J33" i="186"/>
  <c r="I33" i="186"/>
  <c r="H33" i="186"/>
  <c r="G33" i="186"/>
  <c r="BF32" i="186"/>
  <c r="BE32" i="186"/>
  <c r="BD32" i="186"/>
  <c r="BC32" i="186"/>
  <c r="BB32" i="186"/>
  <c r="BA32" i="186"/>
  <c r="AZ32" i="186"/>
  <c r="AY32" i="186"/>
  <c r="AX32" i="186"/>
  <c r="AW32" i="186"/>
  <c r="AV32" i="186"/>
  <c r="AU32" i="186"/>
  <c r="AT32" i="186"/>
  <c r="AS32" i="186"/>
  <c r="AR32" i="186"/>
  <c r="AQ32" i="186"/>
  <c r="AP32" i="186"/>
  <c r="AO32" i="186"/>
  <c r="AN32" i="186"/>
  <c r="AM32" i="186"/>
  <c r="AL32" i="186"/>
  <c r="AK32" i="186"/>
  <c r="AJ32" i="186"/>
  <c r="AI32" i="186"/>
  <c r="AH32" i="186"/>
  <c r="AG32" i="186"/>
  <c r="AF32" i="186"/>
  <c r="AD32" i="186"/>
  <c r="AC32" i="186"/>
  <c r="AB32" i="186"/>
  <c r="Z32" i="186"/>
  <c r="Y32" i="186"/>
  <c r="X32" i="186"/>
  <c r="W32" i="186"/>
  <c r="V32" i="186"/>
  <c r="U32" i="186"/>
  <c r="T32" i="186"/>
  <c r="S32" i="186"/>
  <c r="Q32" i="186"/>
  <c r="P32" i="186"/>
  <c r="O32" i="186"/>
  <c r="N32" i="186"/>
  <c r="M32" i="186"/>
  <c r="L32" i="186"/>
  <c r="K32" i="186"/>
  <c r="J32" i="186"/>
  <c r="I32" i="186"/>
  <c r="H32" i="186"/>
  <c r="G32" i="186"/>
  <c r="BF31" i="186"/>
  <c r="BE31" i="186"/>
  <c r="BD31" i="186"/>
  <c r="BC31" i="186"/>
  <c r="BB31" i="186"/>
  <c r="BA31" i="186"/>
  <c r="AZ31" i="186"/>
  <c r="AY31" i="186"/>
  <c r="AX31" i="186"/>
  <c r="AW31" i="186"/>
  <c r="AV31" i="186"/>
  <c r="AU31" i="186"/>
  <c r="AT31" i="186"/>
  <c r="AS31" i="186"/>
  <c r="AR31" i="186"/>
  <c r="AQ31" i="186"/>
  <c r="AP31" i="186"/>
  <c r="AO31" i="186"/>
  <c r="AN31" i="186"/>
  <c r="AM31" i="186"/>
  <c r="AL31" i="186"/>
  <c r="AK31" i="186"/>
  <c r="AJ31" i="186"/>
  <c r="AI31" i="186"/>
  <c r="AH31" i="186"/>
  <c r="AG31" i="186"/>
  <c r="AF31" i="186"/>
  <c r="AE31" i="186"/>
  <c r="AC31" i="186"/>
  <c r="AB31" i="186"/>
  <c r="Z31" i="186"/>
  <c r="Y31" i="186"/>
  <c r="X31" i="186"/>
  <c r="W31" i="186"/>
  <c r="V31" i="186"/>
  <c r="U31" i="186"/>
  <c r="T31" i="186"/>
  <c r="S31" i="186"/>
  <c r="Q31" i="186"/>
  <c r="P31" i="186"/>
  <c r="O31" i="186"/>
  <c r="N31" i="186"/>
  <c r="M31" i="186"/>
  <c r="L31" i="186"/>
  <c r="K31" i="186"/>
  <c r="J31" i="186"/>
  <c r="I31" i="186"/>
  <c r="H31" i="186"/>
  <c r="G31" i="186"/>
  <c r="BF30" i="186"/>
  <c r="BE30" i="186"/>
  <c r="BD30" i="186"/>
  <c r="BC30" i="186"/>
  <c r="BB30" i="186"/>
  <c r="BA30" i="186"/>
  <c r="AZ30" i="186"/>
  <c r="AY30" i="186"/>
  <c r="AX30" i="186"/>
  <c r="AW30" i="186"/>
  <c r="AV30" i="186"/>
  <c r="AU30" i="186"/>
  <c r="AT30" i="186"/>
  <c r="AS30" i="186"/>
  <c r="AR30" i="186"/>
  <c r="AQ30" i="186"/>
  <c r="AP30" i="186"/>
  <c r="AO30" i="186"/>
  <c r="AN30" i="186"/>
  <c r="AM30" i="186"/>
  <c r="AL30" i="186"/>
  <c r="AK30" i="186"/>
  <c r="AJ30" i="186"/>
  <c r="AI30" i="186"/>
  <c r="AH30" i="186"/>
  <c r="AG30" i="186"/>
  <c r="AF30" i="186"/>
  <c r="AE30" i="186"/>
  <c r="AD30" i="186"/>
  <c r="AB30" i="186"/>
  <c r="Z30" i="186"/>
  <c r="Y30" i="186"/>
  <c r="X30" i="186"/>
  <c r="W30" i="186"/>
  <c r="V30" i="186"/>
  <c r="U30" i="186"/>
  <c r="T30" i="186"/>
  <c r="S30" i="186"/>
  <c r="Q30" i="186"/>
  <c r="P30" i="186"/>
  <c r="O30" i="186"/>
  <c r="N30" i="186"/>
  <c r="M30" i="186"/>
  <c r="L30" i="186"/>
  <c r="K30" i="186"/>
  <c r="J30" i="186"/>
  <c r="I30" i="186"/>
  <c r="H30" i="186"/>
  <c r="G30" i="186"/>
  <c r="BF29" i="186"/>
  <c r="BE29" i="186"/>
  <c r="BD29" i="186"/>
  <c r="BC29" i="186"/>
  <c r="BB29" i="186"/>
  <c r="BA29" i="186"/>
  <c r="AZ29" i="186"/>
  <c r="AY29" i="186"/>
  <c r="AX29" i="186"/>
  <c r="AW29" i="186"/>
  <c r="AV29" i="186"/>
  <c r="AU29" i="186"/>
  <c r="AT29" i="186"/>
  <c r="AS29" i="186"/>
  <c r="AR29" i="186"/>
  <c r="AQ29" i="186"/>
  <c r="AP29" i="186"/>
  <c r="AO29" i="186"/>
  <c r="AN29" i="186"/>
  <c r="AM29" i="186"/>
  <c r="AL29" i="186"/>
  <c r="AK29" i="186"/>
  <c r="AJ29" i="186"/>
  <c r="AI29" i="186"/>
  <c r="AH29" i="186"/>
  <c r="AG29" i="186"/>
  <c r="AF29" i="186"/>
  <c r="AE29" i="186"/>
  <c r="AD29" i="186"/>
  <c r="AC29" i="186"/>
  <c r="Z29" i="186"/>
  <c r="Y29" i="186"/>
  <c r="X29" i="186"/>
  <c r="W29" i="186"/>
  <c r="V29" i="186"/>
  <c r="U29" i="186"/>
  <c r="T29" i="186"/>
  <c r="S29" i="186"/>
  <c r="Q29" i="186"/>
  <c r="P29" i="186"/>
  <c r="O29" i="186"/>
  <c r="N29" i="186"/>
  <c r="M29" i="186"/>
  <c r="L29" i="186"/>
  <c r="K29" i="186"/>
  <c r="J29" i="186"/>
  <c r="I29" i="186"/>
  <c r="H29" i="186"/>
  <c r="G29" i="186"/>
  <c r="BF27" i="186"/>
  <c r="BE27" i="186"/>
  <c r="BD27" i="186"/>
  <c r="BC27" i="186"/>
  <c r="BB27" i="186"/>
  <c r="BA27" i="186"/>
  <c r="AZ27" i="186"/>
  <c r="AY27" i="186"/>
  <c r="AX27" i="186"/>
  <c r="AW27" i="186"/>
  <c r="AV27" i="186"/>
  <c r="AU27" i="186"/>
  <c r="AT27" i="186"/>
  <c r="AS27" i="186"/>
  <c r="AR27" i="186"/>
  <c r="AQ27" i="186"/>
  <c r="AP27" i="186"/>
  <c r="AO27" i="186"/>
  <c r="AN27" i="186"/>
  <c r="AM27" i="186"/>
  <c r="AL27" i="186"/>
  <c r="AK27" i="186"/>
  <c r="AJ27" i="186"/>
  <c r="AI27" i="186"/>
  <c r="AH27" i="186"/>
  <c r="AG27" i="186"/>
  <c r="AF27" i="186"/>
  <c r="AE27" i="186"/>
  <c r="AD27" i="186"/>
  <c r="AC27" i="186"/>
  <c r="AB27" i="186"/>
  <c r="Y27" i="186"/>
  <c r="X27" i="186"/>
  <c r="W27" i="186"/>
  <c r="V27" i="186"/>
  <c r="U27" i="186"/>
  <c r="T27" i="186"/>
  <c r="S27" i="186"/>
  <c r="Q27" i="186"/>
  <c r="P27" i="186"/>
  <c r="O27" i="186"/>
  <c r="N27" i="186"/>
  <c r="M27" i="186"/>
  <c r="L27" i="186"/>
  <c r="K27" i="186"/>
  <c r="J27" i="186"/>
  <c r="I27" i="186"/>
  <c r="H27" i="186"/>
  <c r="G27" i="186"/>
  <c r="BF26" i="186"/>
  <c r="BE26" i="186"/>
  <c r="BD26" i="186"/>
  <c r="BC26" i="186"/>
  <c r="BB26" i="186"/>
  <c r="BA26" i="186"/>
  <c r="AZ26" i="186"/>
  <c r="AY26" i="186"/>
  <c r="AX26" i="186"/>
  <c r="AW26" i="186"/>
  <c r="AV26" i="186"/>
  <c r="AU26" i="186"/>
  <c r="AT26" i="186"/>
  <c r="AS26" i="186"/>
  <c r="AR26" i="186"/>
  <c r="AQ26" i="186"/>
  <c r="AP26" i="186"/>
  <c r="AO26" i="186"/>
  <c r="AN26" i="186"/>
  <c r="AM26" i="186"/>
  <c r="AL26" i="186"/>
  <c r="AK26" i="186"/>
  <c r="AJ26" i="186"/>
  <c r="AI26" i="186"/>
  <c r="AH26" i="186"/>
  <c r="AG26" i="186"/>
  <c r="AF26" i="186"/>
  <c r="AE26" i="186"/>
  <c r="AD26" i="186"/>
  <c r="AC26" i="186"/>
  <c r="AB26" i="186"/>
  <c r="Z26" i="186"/>
  <c r="X26" i="186"/>
  <c r="W26" i="186"/>
  <c r="V26" i="186"/>
  <c r="U26" i="186"/>
  <c r="T26" i="186"/>
  <c r="S26" i="186"/>
  <c r="Q26" i="186"/>
  <c r="P26" i="186"/>
  <c r="O26" i="186"/>
  <c r="N26" i="186"/>
  <c r="M26" i="186"/>
  <c r="L26" i="186"/>
  <c r="K26" i="186"/>
  <c r="J26" i="186"/>
  <c r="I26" i="186"/>
  <c r="H26" i="186"/>
  <c r="G26" i="186"/>
  <c r="BF25" i="186"/>
  <c r="BE25" i="186"/>
  <c r="BD25" i="186"/>
  <c r="BC25" i="186"/>
  <c r="BB25" i="186"/>
  <c r="BA25" i="186"/>
  <c r="AZ25" i="186"/>
  <c r="AY25" i="186"/>
  <c r="AX25" i="186"/>
  <c r="AW25" i="186"/>
  <c r="AV25" i="186"/>
  <c r="AU25" i="186"/>
  <c r="AT25" i="186"/>
  <c r="AS25" i="186"/>
  <c r="AR25" i="186"/>
  <c r="AQ25" i="186"/>
  <c r="AP25" i="186"/>
  <c r="AO25" i="186"/>
  <c r="AN25" i="186"/>
  <c r="AM25" i="186"/>
  <c r="AL25" i="186"/>
  <c r="AK25" i="186"/>
  <c r="AJ25" i="186"/>
  <c r="AI25" i="186"/>
  <c r="AH25" i="186"/>
  <c r="AG25" i="186"/>
  <c r="AF25" i="186"/>
  <c r="AE25" i="186"/>
  <c r="AD25" i="186"/>
  <c r="AC25" i="186"/>
  <c r="AB25" i="186"/>
  <c r="Z25" i="186"/>
  <c r="Y25" i="186"/>
  <c r="W25" i="186"/>
  <c r="V25" i="186"/>
  <c r="U25" i="186"/>
  <c r="T25" i="186"/>
  <c r="S25" i="186"/>
  <c r="Q25" i="186"/>
  <c r="P25" i="186"/>
  <c r="O25" i="186"/>
  <c r="N25" i="186"/>
  <c r="M25" i="186"/>
  <c r="L25" i="186"/>
  <c r="K25" i="186"/>
  <c r="J25" i="186"/>
  <c r="I25" i="186"/>
  <c r="H25" i="186"/>
  <c r="G25" i="186"/>
  <c r="BF24" i="186"/>
  <c r="BE24" i="186"/>
  <c r="BD24" i="186"/>
  <c r="BC24" i="186"/>
  <c r="BB24" i="186"/>
  <c r="BA24" i="186"/>
  <c r="AZ24" i="186"/>
  <c r="AY24" i="186"/>
  <c r="AX24" i="186"/>
  <c r="AW24" i="186"/>
  <c r="AV24" i="186"/>
  <c r="AU24" i="186"/>
  <c r="AT24" i="186"/>
  <c r="AS24" i="186"/>
  <c r="AR24" i="186"/>
  <c r="AQ24" i="186"/>
  <c r="AP24" i="186"/>
  <c r="AO24" i="186"/>
  <c r="AN24" i="186"/>
  <c r="AM24" i="186"/>
  <c r="AL24" i="186"/>
  <c r="AK24" i="186"/>
  <c r="AJ24" i="186"/>
  <c r="AI24" i="186"/>
  <c r="AH24" i="186"/>
  <c r="AG24" i="186"/>
  <c r="AF24" i="186"/>
  <c r="AE24" i="186"/>
  <c r="AD24" i="186"/>
  <c r="AC24" i="186"/>
  <c r="AB24" i="186"/>
  <c r="Z24" i="186"/>
  <c r="Y24" i="186"/>
  <c r="X24" i="186"/>
  <c r="V24" i="186"/>
  <c r="U24" i="186"/>
  <c r="T24" i="186"/>
  <c r="S24" i="186"/>
  <c r="Q24" i="186"/>
  <c r="P24" i="186"/>
  <c r="O24" i="186"/>
  <c r="N24" i="186"/>
  <c r="M24" i="186"/>
  <c r="L24" i="186"/>
  <c r="K24" i="186"/>
  <c r="J24" i="186"/>
  <c r="I24" i="186"/>
  <c r="H24" i="186"/>
  <c r="G24" i="186"/>
  <c r="BF23" i="186"/>
  <c r="BE23" i="186"/>
  <c r="BD23" i="186"/>
  <c r="BC23" i="186"/>
  <c r="BB23" i="186"/>
  <c r="BA23" i="186"/>
  <c r="AZ23" i="186"/>
  <c r="AY23" i="186"/>
  <c r="AX23" i="186"/>
  <c r="AW23" i="186"/>
  <c r="AV23" i="186"/>
  <c r="AU23" i="186"/>
  <c r="AT23" i="186"/>
  <c r="AS23" i="186"/>
  <c r="AR23" i="186"/>
  <c r="AQ23" i="186"/>
  <c r="AP23" i="186"/>
  <c r="AO23" i="186"/>
  <c r="AN23" i="186"/>
  <c r="AM23" i="186"/>
  <c r="AL23" i="186"/>
  <c r="AK23" i="186"/>
  <c r="AJ23" i="186"/>
  <c r="AI23" i="186"/>
  <c r="AH23" i="186"/>
  <c r="AG23" i="186"/>
  <c r="AF23" i="186"/>
  <c r="AE23" i="186"/>
  <c r="AD23" i="186"/>
  <c r="AC23" i="186"/>
  <c r="AB23" i="186"/>
  <c r="Z23" i="186"/>
  <c r="Y23" i="186"/>
  <c r="X23" i="186"/>
  <c r="W23" i="186"/>
  <c r="U23" i="186"/>
  <c r="T23" i="186"/>
  <c r="S23" i="186"/>
  <c r="Q23" i="186"/>
  <c r="P23" i="186"/>
  <c r="O23" i="186"/>
  <c r="N23" i="186"/>
  <c r="M23" i="186"/>
  <c r="L23" i="186"/>
  <c r="K23" i="186"/>
  <c r="J23" i="186"/>
  <c r="I23" i="186"/>
  <c r="H23" i="186"/>
  <c r="G23" i="186"/>
  <c r="BF22" i="186"/>
  <c r="BE22" i="186"/>
  <c r="BD22" i="186"/>
  <c r="BC22" i="186"/>
  <c r="BB22" i="186"/>
  <c r="BA22" i="186"/>
  <c r="AZ22" i="186"/>
  <c r="AY22" i="186"/>
  <c r="AX22" i="186"/>
  <c r="AW22" i="186"/>
  <c r="AV22" i="186"/>
  <c r="AU22" i="186"/>
  <c r="AT22" i="186"/>
  <c r="AS22" i="186"/>
  <c r="AR22" i="186"/>
  <c r="AQ22" i="186"/>
  <c r="AP22" i="186"/>
  <c r="AO22" i="186"/>
  <c r="AN22" i="186"/>
  <c r="AM22" i="186"/>
  <c r="AL22" i="186"/>
  <c r="AK22" i="186"/>
  <c r="AJ22" i="186"/>
  <c r="AI22" i="186"/>
  <c r="AH22" i="186"/>
  <c r="AG22" i="186"/>
  <c r="AF22" i="186"/>
  <c r="AE22" i="186"/>
  <c r="AD22" i="186"/>
  <c r="AC22" i="186"/>
  <c r="AB22" i="186"/>
  <c r="Z22" i="186"/>
  <c r="Y22" i="186"/>
  <c r="X22" i="186"/>
  <c r="W22" i="186"/>
  <c r="V22" i="186"/>
  <c r="T22" i="186"/>
  <c r="S22" i="186"/>
  <c r="Q22" i="186"/>
  <c r="P22" i="186"/>
  <c r="O22" i="186"/>
  <c r="N22" i="186"/>
  <c r="M22" i="186"/>
  <c r="L22" i="186"/>
  <c r="K22" i="186"/>
  <c r="J22" i="186"/>
  <c r="I22" i="186"/>
  <c r="H22" i="186"/>
  <c r="G22" i="186"/>
  <c r="BF21" i="186"/>
  <c r="BE21" i="186"/>
  <c r="BD21" i="186"/>
  <c r="BC21" i="186"/>
  <c r="BB21" i="186"/>
  <c r="BA21" i="186"/>
  <c r="AZ21" i="186"/>
  <c r="AY21" i="186"/>
  <c r="AX21" i="186"/>
  <c r="AW21" i="186"/>
  <c r="AV21" i="186"/>
  <c r="AU21" i="186"/>
  <c r="AT21" i="186"/>
  <c r="AS21" i="186"/>
  <c r="AR21" i="186"/>
  <c r="AQ21" i="186"/>
  <c r="AP21" i="186"/>
  <c r="AO21" i="186"/>
  <c r="AN21" i="186"/>
  <c r="AM21" i="186"/>
  <c r="AL21" i="186"/>
  <c r="AK21" i="186"/>
  <c r="AJ21" i="186"/>
  <c r="AI21" i="186"/>
  <c r="AH21" i="186"/>
  <c r="AG21" i="186"/>
  <c r="AF21" i="186"/>
  <c r="AE21" i="186"/>
  <c r="AD21" i="186"/>
  <c r="AC21" i="186"/>
  <c r="AB21" i="186"/>
  <c r="Z21" i="186"/>
  <c r="Y21" i="186"/>
  <c r="X21" i="186"/>
  <c r="W21" i="186"/>
  <c r="V21" i="186"/>
  <c r="U21" i="186"/>
  <c r="S21" i="186"/>
  <c r="Q21" i="186"/>
  <c r="P21" i="186"/>
  <c r="O21" i="186"/>
  <c r="N21" i="186"/>
  <c r="M21" i="186"/>
  <c r="L21" i="186"/>
  <c r="K21" i="186"/>
  <c r="J21" i="186"/>
  <c r="I21" i="186"/>
  <c r="H21" i="186"/>
  <c r="G21" i="186"/>
  <c r="BF20" i="186"/>
  <c r="BE20" i="186"/>
  <c r="BD20" i="186"/>
  <c r="BC20" i="186"/>
  <c r="BB20" i="186"/>
  <c r="BA20" i="186"/>
  <c r="AZ20" i="186"/>
  <c r="AY20" i="186"/>
  <c r="AX20" i="186"/>
  <c r="AW20" i="186"/>
  <c r="AV20" i="186"/>
  <c r="AU20" i="186"/>
  <c r="AT20" i="186"/>
  <c r="AS20" i="186"/>
  <c r="AR20" i="186"/>
  <c r="AQ20" i="186"/>
  <c r="AP20" i="186"/>
  <c r="AO20" i="186"/>
  <c r="AN20" i="186"/>
  <c r="AM20" i="186"/>
  <c r="AL20" i="186"/>
  <c r="AK20" i="186"/>
  <c r="AJ20" i="186"/>
  <c r="AI20" i="186"/>
  <c r="AH20" i="186"/>
  <c r="AG20" i="186"/>
  <c r="AF20" i="186"/>
  <c r="AE20" i="186"/>
  <c r="AD20" i="186"/>
  <c r="AC20" i="186"/>
  <c r="AB20" i="186"/>
  <c r="Z20" i="186"/>
  <c r="Y20" i="186"/>
  <c r="X20" i="186"/>
  <c r="W20" i="186"/>
  <c r="V20" i="186"/>
  <c r="U20" i="186"/>
  <c r="T20" i="186"/>
  <c r="Q20" i="186"/>
  <c r="P20" i="186"/>
  <c r="O20" i="186"/>
  <c r="N20" i="186"/>
  <c r="M20" i="186"/>
  <c r="L20" i="186"/>
  <c r="K20" i="186"/>
  <c r="J20" i="186"/>
  <c r="I20" i="186"/>
  <c r="H20" i="186"/>
  <c r="G20" i="186"/>
  <c r="BF18" i="186"/>
  <c r="BE18" i="186"/>
  <c r="BD18" i="186"/>
  <c r="BC18" i="186"/>
  <c r="BB18" i="186"/>
  <c r="BA18" i="186"/>
  <c r="AZ18" i="186"/>
  <c r="AY18" i="186"/>
  <c r="AX18" i="186"/>
  <c r="AW18" i="186"/>
  <c r="AV18" i="186"/>
  <c r="AU18" i="186"/>
  <c r="AT18" i="186"/>
  <c r="AS18" i="186"/>
  <c r="AR18" i="186"/>
  <c r="AQ18" i="186"/>
  <c r="AP18" i="186"/>
  <c r="AO18" i="186"/>
  <c r="AN18" i="186"/>
  <c r="AM18" i="186"/>
  <c r="AL18" i="186"/>
  <c r="AK18" i="186"/>
  <c r="AJ18" i="186"/>
  <c r="AI18" i="186"/>
  <c r="AH18" i="186"/>
  <c r="AG18" i="186"/>
  <c r="AF18" i="186"/>
  <c r="AE18" i="186"/>
  <c r="AD18" i="186"/>
  <c r="AC18" i="186"/>
  <c r="AB18" i="186"/>
  <c r="Z18" i="186"/>
  <c r="Y18" i="186"/>
  <c r="X18" i="186"/>
  <c r="W18" i="186"/>
  <c r="V18" i="186"/>
  <c r="U18" i="186"/>
  <c r="T18" i="186"/>
  <c r="S18" i="186"/>
  <c r="P18" i="186"/>
  <c r="O18" i="186"/>
  <c r="N18" i="186"/>
  <c r="M18" i="186"/>
  <c r="L18" i="186"/>
  <c r="K18" i="186"/>
  <c r="J18" i="186"/>
  <c r="I18" i="186"/>
  <c r="H18" i="186"/>
  <c r="G18" i="186"/>
  <c r="BF17" i="186"/>
  <c r="BE17" i="186"/>
  <c r="BD17" i="186"/>
  <c r="BC17" i="186"/>
  <c r="BB17" i="186"/>
  <c r="BA17" i="186"/>
  <c r="AZ17" i="186"/>
  <c r="AY17" i="186"/>
  <c r="AX17" i="186"/>
  <c r="AW17" i="186"/>
  <c r="AV17" i="186"/>
  <c r="AU17" i="186"/>
  <c r="AT17" i="186"/>
  <c r="AS17" i="186"/>
  <c r="AR17" i="186"/>
  <c r="AQ17" i="186"/>
  <c r="AP17" i="186"/>
  <c r="AO17" i="186"/>
  <c r="AN17" i="186"/>
  <c r="AM17" i="186"/>
  <c r="AL17" i="186"/>
  <c r="AK17" i="186"/>
  <c r="AJ17" i="186"/>
  <c r="AI17" i="186"/>
  <c r="AH17" i="186"/>
  <c r="AG17" i="186"/>
  <c r="AF17" i="186"/>
  <c r="AE17" i="186"/>
  <c r="AD17" i="186"/>
  <c r="AC17" i="186"/>
  <c r="AB17" i="186"/>
  <c r="Z17" i="186"/>
  <c r="Y17" i="186"/>
  <c r="X17" i="186"/>
  <c r="W17" i="186"/>
  <c r="V17" i="186"/>
  <c r="U17" i="186"/>
  <c r="T17" i="186"/>
  <c r="S17" i="186"/>
  <c r="Q17" i="186"/>
  <c r="O17" i="186"/>
  <c r="N17" i="186"/>
  <c r="M17" i="186"/>
  <c r="L17" i="186"/>
  <c r="K17" i="186"/>
  <c r="J17" i="186"/>
  <c r="I17" i="186"/>
  <c r="H17" i="186"/>
  <c r="G17" i="186"/>
  <c r="BF16" i="186"/>
  <c r="BE16" i="186"/>
  <c r="BD16" i="186"/>
  <c r="BC16" i="186"/>
  <c r="BB16" i="186"/>
  <c r="BA16" i="186"/>
  <c r="AZ16" i="186"/>
  <c r="AY16" i="186"/>
  <c r="AX16" i="186"/>
  <c r="AW16" i="186"/>
  <c r="AV16" i="186"/>
  <c r="AU16" i="186"/>
  <c r="AT16" i="186"/>
  <c r="AS16" i="186"/>
  <c r="AR16" i="186"/>
  <c r="AQ16" i="186"/>
  <c r="AP16" i="186"/>
  <c r="AO16" i="186"/>
  <c r="AN16" i="186"/>
  <c r="AM16" i="186"/>
  <c r="AL16" i="186"/>
  <c r="AK16" i="186"/>
  <c r="AJ16" i="186"/>
  <c r="AI16" i="186"/>
  <c r="AH16" i="186"/>
  <c r="AG16" i="186"/>
  <c r="AF16" i="186"/>
  <c r="AE16" i="186"/>
  <c r="AD16" i="186"/>
  <c r="AC16" i="186"/>
  <c r="AB16" i="186"/>
  <c r="Z16" i="186"/>
  <c r="Y16" i="186"/>
  <c r="X16" i="186"/>
  <c r="W16" i="186"/>
  <c r="V16" i="186"/>
  <c r="U16" i="186"/>
  <c r="T16" i="186"/>
  <c r="S16" i="186"/>
  <c r="Q16" i="186"/>
  <c r="P16" i="186"/>
  <c r="N16" i="186"/>
  <c r="M16" i="186"/>
  <c r="L16" i="186"/>
  <c r="K16" i="186"/>
  <c r="J16" i="186"/>
  <c r="I16" i="186"/>
  <c r="H16" i="186"/>
  <c r="G16" i="186"/>
  <c r="BF15" i="186"/>
  <c r="BE15" i="186"/>
  <c r="BD15" i="186"/>
  <c r="BC15" i="186"/>
  <c r="BB15" i="186"/>
  <c r="BA15" i="186"/>
  <c r="AZ15" i="186"/>
  <c r="AY15" i="186"/>
  <c r="AX15" i="186"/>
  <c r="AW15" i="186"/>
  <c r="AV15" i="186"/>
  <c r="AU15" i="186"/>
  <c r="AT15" i="186"/>
  <c r="AS15" i="186"/>
  <c r="AR15" i="186"/>
  <c r="AQ15" i="186"/>
  <c r="AP15" i="186"/>
  <c r="AO15" i="186"/>
  <c r="AN15" i="186"/>
  <c r="AM15" i="186"/>
  <c r="AL15" i="186"/>
  <c r="AK15" i="186"/>
  <c r="AJ15" i="186"/>
  <c r="AI15" i="186"/>
  <c r="AH15" i="186"/>
  <c r="AG15" i="186"/>
  <c r="AF15" i="186"/>
  <c r="AE15" i="186"/>
  <c r="AD15" i="186"/>
  <c r="AC15" i="186"/>
  <c r="AB15" i="186"/>
  <c r="Z15" i="186"/>
  <c r="Y15" i="186"/>
  <c r="X15" i="186"/>
  <c r="W15" i="186"/>
  <c r="V15" i="186"/>
  <c r="U15" i="186"/>
  <c r="T15" i="186"/>
  <c r="S15" i="186"/>
  <c r="Q15" i="186"/>
  <c r="P15" i="186"/>
  <c r="O15" i="186"/>
  <c r="M15" i="186"/>
  <c r="L15" i="186"/>
  <c r="K15" i="186"/>
  <c r="J15" i="186"/>
  <c r="I15" i="186"/>
  <c r="H15" i="186"/>
  <c r="G15" i="186"/>
  <c r="BF14" i="186"/>
  <c r="BE14" i="186"/>
  <c r="BD14" i="186"/>
  <c r="BC14" i="186"/>
  <c r="BB14" i="186"/>
  <c r="BA14" i="186"/>
  <c r="AZ14" i="186"/>
  <c r="AY14" i="186"/>
  <c r="AX14" i="186"/>
  <c r="AW14" i="186"/>
  <c r="AV14" i="186"/>
  <c r="AU14" i="186"/>
  <c r="AT14" i="186"/>
  <c r="AS14" i="186"/>
  <c r="AR14" i="186"/>
  <c r="AQ14" i="186"/>
  <c r="AP14" i="186"/>
  <c r="AO14" i="186"/>
  <c r="AN14" i="186"/>
  <c r="AM14" i="186"/>
  <c r="AL14" i="186"/>
  <c r="AK14" i="186"/>
  <c r="AJ14" i="186"/>
  <c r="AI14" i="186"/>
  <c r="AH14" i="186"/>
  <c r="AG14" i="186"/>
  <c r="AF14" i="186"/>
  <c r="AE14" i="186"/>
  <c r="AD14" i="186"/>
  <c r="AC14" i="186"/>
  <c r="AB14" i="186"/>
  <c r="Z14" i="186"/>
  <c r="Y14" i="186"/>
  <c r="X14" i="186"/>
  <c r="W14" i="186"/>
  <c r="V14" i="186"/>
  <c r="U14" i="186"/>
  <c r="T14" i="186"/>
  <c r="S14" i="186"/>
  <c r="Q14" i="186"/>
  <c r="P14" i="186"/>
  <c r="O14" i="186"/>
  <c r="N14" i="186"/>
  <c r="L14" i="186"/>
  <c r="K14" i="186"/>
  <c r="J14" i="186"/>
  <c r="I14" i="186"/>
  <c r="H14" i="186"/>
  <c r="G14" i="186"/>
  <c r="BF13" i="186"/>
  <c r="BE13" i="186"/>
  <c r="BD13" i="186"/>
  <c r="BC13" i="186"/>
  <c r="BB13" i="186"/>
  <c r="BA13" i="186"/>
  <c r="AZ13" i="186"/>
  <c r="AY13" i="186"/>
  <c r="AX13" i="186"/>
  <c r="AW13" i="186"/>
  <c r="AV13" i="186"/>
  <c r="AU13" i="186"/>
  <c r="AT13" i="186"/>
  <c r="AS13" i="186"/>
  <c r="AR13" i="186"/>
  <c r="AQ13" i="186"/>
  <c r="AP13" i="186"/>
  <c r="AO13" i="186"/>
  <c r="AN13" i="186"/>
  <c r="AM13" i="186"/>
  <c r="AL13" i="186"/>
  <c r="AK13" i="186"/>
  <c r="AJ13" i="186"/>
  <c r="AI13" i="186"/>
  <c r="AH13" i="186"/>
  <c r="AG13" i="186"/>
  <c r="AF13" i="186"/>
  <c r="AE13" i="186"/>
  <c r="AD13" i="186"/>
  <c r="AC13" i="186"/>
  <c r="AB13" i="186"/>
  <c r="Z13" i="186"/>
  <c r="Y13" i="186"/>
  <c r="X13" i="186"/>
  <c r="W13" i="186"/>
  <c r="V13" i="186"/>
  <c r="U13" i="186"/>
  <c r="T13" i="186"/>
  <c r="S13" i="186"/>
  <c r="Q13" i="186"/>
  <c r="P13" i="186"/>
  <c r="O13" i="186"/>
  <c r="N13" i="186"/>
  <c r="M13" i="186"/>
  <c r="K13" i="186"/>
  <c r="J13" i="186"/>
  <c r="I13" i="186"/>
  <c r="H13" i="186"/>
  <c r="G13" i="186"/>
  <c r="BF12" i="186"/>
  <c r="BE12" i="186"/>
  <c r="BD12" i="186"/>
  <c r="BC12" i="186"/>
  <c r="BB12" i="186"/>
  <c r="BA12" i="186"/>
  <c r="AZ12" i="186"/>
  <c r="AY12" i="186"/>
  <c r="AX12" i="186"/>
  <c r="AW12" i="186"/>
  <c r="AV12" i="186"/>
  <c r="AU12" i="186"/>
  <c r="AT12" i="186"/>
  <c r="AS12" i="186"/>
  <c r="AR12" i="186"/>
  <c r="AQ12" i="186"/>
  <c r="AP12" i="186"/>
  <c r="AO12" i="186"/>
  <c r="AN12" i="186"/>
  <c r="AM12" i="186"/>
  <c r="AL12" i="186"/>
  <c r="AK12" i="186"/>
  <c r="AJ12" i="186"/>
  <c r="AI12" i="186"/>
  <c r="AH12" i="186"/>
  <c r="AG12" i="186"/>
  <c r="AF12" i="186"/>
  <c r="AE12" i="186"/>
  <c r="AD12" i="186"/>
  <c r="AC12" i="186"/>
  <c r="AB12" i="186"/>
  <c r="Z12" i="186"/>
  <c r="Y12" i="186"/>
  <c r="X12" i="186"/>
  <c r="W12" i="186"/>
  <c r="V12" i="186"/>
  <c r="U12" i="186"/>
  <c r="T12" i="186"/>
  <c r="S12" i="186"/>
  <c r="Q12" i="186"/>
  <c r="P12" i="186"/>
  <c r="O12" i="186"/>
  <c r="N12" i="186"/>
  <c r="M12" i="186"/>
  <c r="L12" i="186"/>
  <c r="J12" i="186"/>
  <c r="I12" i="186"/>
  <c r="H12" i="186"/>
  <c r="G12" i="186"/>
  <c r="BF11" i="186"/>
  <c r="BE11" i="186"/>
  <c r="BD11" i="186"/>
  <c r="BC11" i="186"/>
  <c r="BB11" i="186"/>
  <c r="BA11" i="186"/>
  <c r="AZ11" i="186"/>
  <c r="AY11" i="186"/>
  <c r="AX11" i="186"/>
  <c r="AW11" i="186"/>
  <c r="AV11" i="186"/>
  <c r="AU11" i="186"/>
  <c r="AT11" i="186"/>
  <c r="AS11" i="186"/>
  <c r="AR11" i="186"/>
  <c r="AQ11" i="186"/>
  <c r="AP11" i="186"/>
  <c r="AO11" i="186"/>
  <c r="AN11" i="186"/>
  <c r="AM11" i="186"/>
  <c r="AL11" i="186"/>
  <c r="AK11" i="186"/>
  <c r="AJ11" i="186"/>
  <c r="AH11" i="186"/>
  <c r="AG11" i="186"/>
  <c r="AF11" i="186"/>
  <c r="AE11" i="186"/>
  <c r="AD11" i="186"/>
  <c r="AC11" i="186"/>
  <c r="AB11" i="186"/>
  <c r="Z11" i="186"/>
  <c r="Y11" i="186"/>
  <c r="X11" i="186"/>
  <c r="W11" i="186"/>
  <c r="V11" i="186"/>
  <c r="U11" i="186"/>
  <c r="T11" i="186"/>
  <c r="S11" i="186"/>
  <c r="Q11" i="186"/>
  <c r="P11" i="186"/>
  <c r="N23" i="217" s="1"/>
  <c r="O11" i="186"/>
  <c r="N22" i="217" s="1"/>
  <c r="N11" i="186"/>
  <c r="M11" i="186"/>
  <c r="L11" i="186"/>
  <c r="K11" i="186"/>
  <c r="I11" i="186"/>
  <c r="H11" i="186"/>
  <c r="G11" i="186"/>
  <c r="BF10" i="186"/>
  <c r="BE10" i="186"/>
  <c r="BD10" i="186"/>
  <c r="BC10" i="186"/>
  <c r="BB10" i="186"/>
  <c r="BA10" i="186"/>
  <c r="AZ10" i="186"/>
  <c r="AY10" i="186"/>
  <c r="AX10" i="186"/>
  <c r="AW10" i="186"/>
  <c r="AV10" i="186"/>
  <c r="AU10" i="186"/>
  <c r="AT10" i="186"/>
  <c r="AS10" i="186"/>
  <c r="AR10" i="186"/>
  <c r="AQ10" i="186"/>
  <c r="AP10" i="186"/>
  <c r="AO10" i="186"/>
  <c r="AN10" i="186"/>
  <c r="AM10" i="186"/>
  <c r="AL10" i="186"/>
  <c r="AK10" i="186"/>
  <c r="AJ10" i="186"/>
  <c r="AI10" i="186"/>
  <c r="AH10" i="186"/>
  <c r="AG10" i="186"/>
  <c r="AF10" i="186"/>
  <c r="AE10" i="186"/>
  <c r="AD10" i="186"/>
  <c r="AC10" i="186"/>
  <c r="AB10" i="186"/>
  <c r="Z10" i="186"/>
  <c r="Y10" i="186"/>
  <c r="X10" i="186"/>
  <c r="W10" i="186"/>
  <c r="V10" i="186"/>
  <c r="U10" i="186"/>
  <c r="T10" i="186"/>
  <c r="S10" i="186"/>
  <c r="Q10" i="186"/>
  <c r="P10" i="186"/>
  <c r="O10" i="186"/>
  <c r="N10" i="186"/>
  <c r="M10" i="186"/>
  <c r="L10" i="186"/>
  <c r="K10" i="186"/>
  <c r="J10" i="186"/>
  <c r="H10" i="186"/>
  <c r="G10" i="186"/>
  <c r="BF9" i="186"/>
  <c r="BE9" i="186"/>
  <c r="BD9" i="186"/>
  <c r="BC9" i="186"/>
  <c r="BB9" i="186"/>
  <c r="BA9" i="186"/>
  <c r="AZ9" i="186"/>
  <c r="AY9" i="186"/>
  <c r="AX9" i="186"/>
  <c r="AW9" i="186"/>
  <c r="AV9" i="186"/>
  <c r="AU9" i="186"/>
  <c r="AT9" i="186"/>
  <c r="AS9" i="186"/>
  <c r="AR9" i="186"/>
  <c r="AQ9" i="186"/>
  <c r="AP9" i="186"/>
  <c r="AO9" i="186"/>
  <c r="AN9" i="186"/>
  <c r="AM9" i="186"/>
  <c r="AL9" i="186"/>
  <c r="AK9" i="186"/>
  <c r="AJ9" i="186"/>
  <c r="AI9" i="186"/>
  <c r="AH9" i="186"/>
  <c r="AG9" i="186"/>
  <c r="AF9" i="186"/>
  <c r="AE9" i="186"/>
  <c r="AD9" i="186"/>
  <c r="AC9" i="186"/>
  <c r="AB9" i="186"/>
  <c r="Z9" i="186"/>
  <c r="Y9" i="186"/>
  <c r="X9" i="186"/>
  <c r="W9" i="186"/>
  <c r="V9" i="186"/>
  <c r="U9" i="186"/>
  <c r="T9" i="186"/>
  <c r="S9" i="186"/>
  <c r="Q9" i="186"/>
  <c r="P9" i="186"/>
  <c r="O9" i="186"/>
  <c r="N9" i="186"/>
  <c r="M9" i="186"/>
  <c r="L9" i="186"/>
  <c r="K9" i="186"/>
  <c r="J9" i="186"/>
  <c r="I9" i="186"/>
  <c r="G9" i="186"/>
  <c r="BF8" i="186"/>
  <c r="BE8" i="186"/>
  <c r="BD8" i="186"/>
  <c r="BC8" i="186"/>
  <c r="BB8" i="186"/>
  <c r="BA8" i="186"/>
  <c r="AZ8" i="186"/>
  <c r="AY8" i="186"/>
  <c r="AX8" i="186"/>
  <c r="AW8" i="186"/>
  <c r="AV8" i="186"/>
  <c r="AU8" i="186"/>
  <c r="AT8" i="186"/>
  <c r="AS8" i="186"/>
  <c r="AQ8" i="186"/>
  <c r="AP8" i="186"/>
  <c r="AO8" i="186"/>
  <c r="AN8" i="186"/>
  <c r="AM8" i="186"/>
  <c r="AL8" i="186"/>
  <c r="AK8" i="186"/>
  <c r="AJ8" i="186"/>
  <c r="AI8" i="186"/>
  <c r="AH8" i="186"/>
  <c r="AG8" i="186"/>
  <c r="AF8" i="186"/>
  <c r="AE8" i="186"/>
  <c r="AD8" i="186"/>
  <c r="AC8" i="186"/>
  <c r="AB8" i="186"/>
  <c r="Z8" i="186"/>
  <c r="Y8" i="186"/>
  <c r="X8" i="186"/>
  <c r="W8" i="186"/>
  <c r="V8" i="186"/>
  <c r="U8" i="186"/>
  <c r="T8" i="186"/>
  <c r="S8" i="186"/>
  <c r="Q8" i="186"/>
  <c r="P8" i="186"/>
  <c r="O8" i="186"/>
  <c r="N8" i="186"/>
  <c r="M8" i="186"/>
  <c r="L8" i="186"/>
  <c r="K8" i="186"/>
  <c r="J8" i="186"/>
  <c r="I8" i="186"/>
  <c r="H8" i="186"/>
  <c r="BF4" i="186"/>
  <c r="BE4" i="186"/>
  <c r="BD4" i="186"/>
  <c r="BC4" i="186"/>
  <c r="BB4" i="186"/>
  <c r="BA4" i="186"/>
  <c r="AZ4" i="186"/>
  <c r="AY4" i="186"/>
  <c r="AX4" i="186"/>
  <c r="AW4" i="186"/>
  <c r="AV4" i="186"/>
  <c r="AU4" i="186"/>
  <c r="AT4" i="186"/>
  <c r="AS4" i="186"/>
  <c r="AR4" i="186"/>
  <c r="AQ4" i="186"/>
  <c r="AP4" i="186"/>
  <c r="AO4" i="186"/>
  <c r="AN4" i="186"/>
  <c r="AM4" i="186"/>
  <c r="AL4" i="186"/>
  <c r="AK4" i="186"/>
  <c r="AJ4" i="186"/>
  <c r="AI4" i="186"/>
  <c r="AH4" i="186"/>
  <c r="AG4" i="186"/>
  <c r="AF4" i="186"/>
  <c r="AE4" i="186"/>
  <c r="AD4" i="186"/>
  <c r="AC4" i="186"/>
  <c r="AB4" i="186"/>
  <c r="AA4" i="186"/>
  <c r="Z4" i="186"/>
  <c r="Y4" i="186"/>
  <c r="X4" i="186"/>
  <c r="W4" i="186"/>
  <c r="V4" i="186"/>
  <c r="U4" i="186"/>
  <c r="T4" i="186"/>
  <c r="S4" i="186"/>
  <c r="R4" i="186"/>
  <c r="Q4" i="186"/>
  <c r="P4" i="186"/>
  <c r="O4" i="186"/>
  <c r="N4" i="186"/>
  <c r="M4" i="186"/>
  <c r="L4" i="186"/>
  <c r="K4" i="186"/>
  <c r="J4" i="186"/>
  <c r="I4" i="186"/>
  <c r="H4" i="186"/>
  <c r="G4" i="186"/>
  <c r="F4" i="186"/>
  <c r="E4" i="186"/>
  <c r="BE59" i="185"/>
  <c r="M43" i="219" s="1"/>
  <c r="BD59" i="185"/>
  <c r="M42" i="219" s="1"/>
  <c r="BC59" i="185"/>
  <c r="M41" i="219" s="1"/>
  <c r="BB59" i="185"/>
  <c r="M40" i="219" s="1"/>
  <c r="BA59" i="185"/>
  <c r="M39" i="219" s="1"/>
  <c r="AZ59" i="185"/>
  <c r="M38" i="219" s="1"/>
  <c r="AY59" i="185"/>
  <c r="M37" i="219" s="1"/>
  <c r="AX59" i="185"/>
  <c r="M36" i="219" s="1"/>
  <c r="AW59" i="185"/>
  <c r="M35" i="219" s="1"/>
  <c r="AV59" i="185"/>
  <c r="M34" i="219" s="1"/>
  <c r="AU59" i="185"/>
  <c r="M33" i="219" s="1"/>
  <c r="AT59" i="185"/>
  <c r="M32" i="219" s="1"/>
  <c r="AS59" i="185"/>
  <c r="M31" i="219" s="1"/>
  <c r="AR59" i="185"/>
  <c r="M30" i="219" s="1"/>
  <c r="AQ59" i="185"/>
  <c r="M29" i="219" s="1"/>
  <c r="AP59" i="185"/>
  <c r="M28" i="219" s="1"/>
  <c r="AO59" i="185"/>
  <c r="M27" i="219" s="1"/>
  <c r="AN59" i="185"/>
  <c r="AM59" i="185"/>
  <c r="AL59" i="185"/>
  <c r="AK59" i="185"/>
  <c r="AJ59" i="185"/>
  <c r="AI59" i="185"/>
  <c r="AH59" i="185"/>
  <c r="AG59" i="185"/>
  <c r="AF59" i="185"/>
  <c r="AE59" i="185"/>
  <c r="AD59" i="185"/>
  <c r="AC59" i="185"/>
  <c r="AB59" i="185"/>
  <c r="Z59" i="185"/>
  <c r="M25" i="219" s="1"/>
  <c r="Y59" i="185"/>
  <c r="M24" i="219" s="1"/>
  <c r="X59" i="185"/>
  <c r="M23" i="219" s="1"/>
  <c r="W59" i="185"/>
  <c r="M22" i="219" s="1"/>
  <c r="V59" i="185"/>
  <c r="M21" i="219" s="1"/>
  <c r="U59" i="185"/>
  <c r="M20" i="219" s="1"/>
  <c r="T59" i="185"/>
  <c r="M19" i="219" s="1"/>
  <c r="S59" i="185"/>
  <c r="M18" i="219" s="1"/>
  <c r="Q59" i="185"/>
  <c r="M16" i="219" s="1"/>
  <c r="P59" i="185"/>
  <c r="M15" i="219" s="1"/>
  <c r="O59" i="185"/>
  <c r="M14" i="219" s="1"/>
  <c r="N59" i="185"/>
  <c r="M13" i="219" s="1"/>
  <c r="M59" i="185"/>
  <c r="M12" i="219" s="1"/>
  <c r="L59" i="185"/>
  <c r="M11" i="219" s="1"/>
  <c r="K59" i="185"/>
  <c r="M10" i="219" s="1"/>
  <c r="J59" i="185"/>
  <c r="M9" i="219" s="1"/>
  <c r="I59" i="185"/>
  <c r="H59" i="185"/>
  <c r="G59" i="185"/>
  <c r="BF58" i="185"/>
  <c r="BD58" i="185"/>
  <c r="BC58" i="185"/>
  <c r="BB58" i="185"/>
  <c r="BA58" i="185"/>
  <c r="AZ58" i="185"/>
  <c r="AY58" i="185"/>
  <c r="AX58" i="185"/>
  <c r="AW58" i="185"/>
  <c r="AV58" i="185"/>
  <c r="AU58" i="185"/>
  <c r="AT58" i="185"/>
  <c r="AS58" i="185"/>
  <c r="AR58" i="185"/>
  <c r="AQ58" i="185"/>
  <c r="AP58" i="185"/>
  <c r="AO58" i="185"/>
  <c r="AN58" i="185"/>
  <c r="AM58" i="185"/>
  <c r="AL58" i="185"/>
  <c r="AK58" i="185"/>
  <c r="AJ58" i="185"/>
  <c r="AI58" i="185"/>
  <c r="AH58" i="185"/>
  <c r="AG58" i="185"/>
  <c r="AF58" i="185"/>
  <c r="AE58" i="185"/>
  <c r="AD58" i="185"/>
  <c r="AC58" i="185"/>
  <c r="AB58" i="185"/>
  <c r="Z58" i="185"/>
  <c r="Y58" i="185"/>
  <c r="X58" i="185"/>
  <c r="W58" i="185"/>
  <c r="V58" i="185"/>
  <c r="U58" i="185"/>
  <c r="T58" i="185"/>
  <c r="S58" i="185"/>
  <c r="Q58" i="185"/>
  <c r="P58" i="185"/>
  <c r="O58" i="185"/>
  <c r="N58" i="185"/>
  <c r="M58" i="185"/>
  <c r="L58" i="185"/>
  <c r="K58" i="185"/>
  <c r="J58" i="185"/>
  <c r="I58" i="185"/>
  <c r="H58" i="185"/>
  <c r="G58" i="185"/>
  <c r="BF57" i="185"/>
  <c r="BE57" i="185"/>
  <c r="BC57" i="185"/>
  <c r="BB57" i="185"/>
  <c r="BA57" i="185"/>
  <c r="AZ57" i="185"/>
  <c r="AY57" i="185"/>
  <c r="AX57" i="185"/>
  <c r="AW57" i="185"/>
  <c r="AV57" i="185"/>
  <c r="AU57" i="185"/>
  <c r="AT57" i="185"/>
  <c r="AS57" i="185"/>
  <c r="AR57" i="185"/>
  <c r="AQ57" i="185"/>
  <c r="AP57" i="185"/>
  <c r="AO57" i="185"/>
  <c r="AN57" i="185"/>
  <c r="AM57" i="185"/>
  <c r="AL57" i="185"/>
  <c r="AK57" i="185"/>
  <c r="AJ57" i="185"/>
  <c r="AI57" i="185"/>
  <c r="AH57" i="185"/>
  <c r="AG57" i="185"/>
  <c r="AF57" i="185"/>
  <c r="AE57" i="185"/>
  <c r="AD57" i="185"/>
  <c r="AC57" i="185"/>
  <c r="AB57" i="185"/>
  <c r="Z57" i="185"/>
  <c r="Y57" i="185"/>
  <c r="X57" i="185"/>
  <c r="W57" i="185"/>
  <c r="V57" i="185"/>
  <c r="U57" i="185"/>
  <c r="T57" i="185"/>
  <c r="S57" i="185"/>
  <c r="Q57" i="185"/>
  <c r="P57" i="185"/>
  <c r="O57" i="185"/>
  <c r="N57" i="185"/>
  <c r="M57" i="185"/>
  <c r="L57" i="185"/>
  <c r="K57" i="185"/>
  <c r="J57" i="185"/>
  <c r="I57" i="185"/>
  <c r="H57" i="185"/>
  <c r="G57" i="185"/>
  <c r="BF56" i="185"/>
  <c r="BE56" i="185"/>
  <c r="BD56" i="185"/>
  <c r="BB56" i="185"/>
  <c r="BA56" i="185"/>
  <c r="AZ56" i="185"/>
  <c r="AY56" i="185"/>
  <c r="AX56" i="185"/>
  <c r="AW56" i="185"/>
  <c r="AV56" i="185"/>
  <c r="AU56" i="185"/>
  <c r="AT56" i="185"/>
  <c r="AS56" i="185"/>
  <c r="AR56" i="185"/>
  <c r="AQ56" i="185"/>
  <c r="AP56" i="185"/>
  <c r="AO56" i="185"/>
  <c r="AN56" i="185"/>
  <c r="AM56" i="185"/>
  <c r="AL56" i="185"/>
  <c r="AK56" i="185"/>
  <c r="AJ56" i="185"/>
  <c r="AI56" i="185"/>
  <c r="AH56" i="185"/>
  <c r="AG56" i="185"/>
  <c r="AF56" i="185"/>
  <c r="AE56" i="185"/>
  <c r="AD56" i="185"/>
  <c r="AC56" i="185"/>
  <c r="AB56" i="185"/>
  <c r="Z56" i="185"/>
  <c r="Y56" i="185"/>
  <c r="X56" i="185"/>
  <c r="W56" i="185"/>
  <c r="V56" i="185"/>
  <c r="U56" i="185"/>
  <c r="T56" i="185"/>
  <c r="S56" i="185"/>
  <c r="Q56" i="185"/>
  <c r="P56" i="185"/>
  <c r="O56" i="185"/>
  <c r="N56" i="185"/>
  <c r="M56" i="185"/>
  <c r="L56" i="185"/>
  <c r="K56" i="185"/>
  <c r="J56" i="185"/>
  <c r="I56" i="185"/>
  <c r="H56" i="185"/>
  <c r="G56" i="185"/>
  <c r="BF55" i="185"/>
  <c r="BE55" i="185"/>
  <c r="BD55" i="185"/>
  <c r="BC55" i="185"/>
  <c r="BA55" i="185"/>
  <c r="AZ55" i="185"/>
  <c r="AY55" i="185"/>
  <c r="AX55" i="185"/>
  <c r="AW55" i="185"/>
  <c r="AV55" i="185"/>
  <c r="AU55" i="185"/>
  <c r="AT55" i="185"/>
  <c r="AS55" i="185"/>
  <c r="AR55" i="185"/>
  <c r="AQ55" i="185"/>
  <c r="AP55" i="185"/>
  <c r="AO55" i="185"/>
  <c r="AN55" i="185"/>
  <c r="AM55" i="185"/>
  <c r="AL55" i="185"/>
  <c r="AK55" i="185"/>
  <c r="AJ55" i="185"/>
  <c r="AI55" i="185"/>
  <c r="AH55" i="185"/>
  <c r="AG55" i="185"/>
  <c r="AF55" i="185"/>
  <c r="AE55" i="185"/>
  <c r="AD55" i="185"/>
  <c r="AC55" i="185"/>
  <c r="AB55" i="185"/>
  <c r="Z55" i="185"/>
  <c r="Y55" i="185"/>
  <c r="X55" i="185"/>
  <c r="W55" i="185"/>
  <c r="V55" i="185"/>
  <c r="U55" i="185"/>
  <c r="T55" i="185"/>
  <c r="S55" i="185"/>
  <c r="Q55" i="185"/>
  <c r="P55" i="185"/>
  <c r="O55" i="185"/>
  <c r="N55" i="185"/>
  <c r="M55" i="185"/>
  <c r="L55" i="185"/>
  <c r="K55" i="185"/>
  <c r="J55" i="185"/>
  <c r="I55" i="185"/>
  <c r="H55" i="185"/>
  <c r="G55" i="185"/>
  <c r="BF54" i="185"/>
  <c r="BE54" i="185"/>
  <c r="BD54" i="185"/>
  <c r="BC54" i="185"/>
  <c r="BB54" i="185"/>
  <c r="AZ54" i="185"/>
  <c r="AY54" i="185"/>
  <c r="AX54" i="185"/>
  <c r="AW54" i="185"/>
  <c r="AV54" i="185"/>
  <c r="AU54" i="185"/>
  <c r="AT54" i="185"/>
  <c r="AS54" i="185"/>
  <c r="AR54" i="185"/>
  <c r="AQ54" i="185"/>
  <c r="AP54" i="185"/>
  <c r="AO54" i="185"/>
  <c r="AN54" i="185"/>
  <c r="AM54" i="185"/>
  <c r="AL54" i="185"/>
  <c r="AK54" i="185"/>
  <c r="AJ54" i="185"/>
  <c r="AI54" i="185"/>
  <c r="AH54" i="185"/>
  <c r="AG54" i="185"/>
  <c r="AF54" i="185"/>
  <c r="AE54" i="185"/>
  <c r="AD54" i="185"/>
  <c r="AC54" i="185"/>
  <c r="AB54" i="185"/>
  <c r="Z54" i="185"/>
  <c r="Y54" i="185"/>
  <c r="X54" i="185"/>
  <c r="W54" i="185"/>
  <c r="V54" i="185"/>
  <c r="U54" i="185"/>
  <c r="T54" i="185"/>
  <c r="S54" i="185"/>
  <c r="Q54" i="185"/>
  <c r="P54" i="185"/>
  <c r="O54" i="185"/>
  <c r="N54" i="185"/>
  <c r="M54" i="185"/>
  <c r="L54" i="185"/>
  <c r="K54" i="185"/>
  <c r="J54" i="185"/>
  <c r="I54" i="185"/>
  <c r="H54" i="185"/>
  <c r="G54" i="185"/>
  <c r="BF53" i="185"/>
  <c r="BE53" i="185"/>
  <c r="BD53" i="185"/>
  <c r="BC53" i="185"/>
  <c r="BB53" i="185"/>
  <c r="BA53" i="185"/>
  <c r="AY53" i="185"/>
  <c r="AX53" i="185"/>
  <c r="AW53" i="185"/>
  <c r="AV53" i="185"/>
  <c r="AU53" i="185"/>
  <c r="AT53" i="185"/>
  <c r="AS53" i="185"/>
  <c r="AR53" i="185"/>
  <c r="AQ53" i="185"/>
  <c r="AP53" i="185"/>
  <c r="AO53" i="185"/>
  <c r="AN53" i="185"/>
  <c r="AM53" i="185"/>
  <c r="AL53" i="185"/>
  <c r="AK53" i="185"/>
  <c r="AJ53" i="185"/>
  <c r="AI53" i="185"/>
  <c r="AH53" i="185"/>
  <c r="AG53" i="185"/>
  <c r="AF53" i="185"/>
  <c r="AE53" i="185"/>
  <c r="AD53" i="185"/>
  <c r="AC53" i="185"/>
  <c r="AB53" i="185"/>
  <c r="Z53" i="185"/>
  <c r="Y53" i="185"/>
  <c r="X53" i="185"/>
  <c r="W53" i="185"/>
  <c r="V53" i="185"/>
  <c r="U53" i="185"/>
  <c r="T53" i="185"/>
  <c r="S53" i="185"/>
  <c r="Q53" i="185"/>
  <c r="P53" i="185"/>
  <c r="O53" i="185"/>
  <c r="N53" i="185"/>
  <c r="M53" i="185"/>
  <c r="L53" i="185"/>
  <c r="K53" i="185"/>
  <c r="J53" i="185"/>
  <c r="I53" i="185"/>
  <c r="H53" i="185"/>
  <c r="G53" i="185"/>
  <c r="BF52" i="185"/>
  <c r="BE52" i="185"/>
  <c r="BD52" i="185"/>
  <c r="BC52" i="185"/>
  <c r="BB52" i="185"/>
  <c r="BA52" i="185"/>
  <c r="AZ52" i="185"/>
  <c r="AX52" i="185"/>
  <c r="AW52" i="185"/>
  <c r="AV52" i="185"/>
  <c r="AU52" i="185"/>
  <c r="AT52" i="185"/>
  <c r="AS52" i="185"/>
  <c r="AR52" i="185"/>
  <c r="AQ52" i="185"/>
  <c r="AP52" i="185"/>
  <c r="AO52" i="185"/>
  <c r="AN52" i="185"/>
  <c r="AM52" i="185"/>
  <c r="AL52" i="185"/>
  <c r="AK52" i="185"/>
  <c r="AJ52" i="185"/>
  <c r="AI52" i="185"/>
  <c r="AH52" i="185"/>
  <c r="AG52" i="185"/>
  <c r="AF52" i="185"/>
  <c r="AE52" i="185"/>
  <c r="AD52" i="185"/>
  <c r="AC52" i="185"/>
  <c r="AB52" i="185"/>
  <c r="Z52" i="185"/>
  <c r="Y52" i="185"/>
  <c r="X52" i="185"/>
  <c r="W52" i="185"/>
  <c r="V52" i="185"/>
  <c r="U52" i="185"/>
  <c r="T52" i="185"/>
  <c r="S52" i="185"/>
  <c r="Q52" i="185"/>
  <c r="P52" i="185"/>
  <c r="O52" i="185"/>
  <c r="N52" i="185"/>
  <c r="M52" i="185"/>
  <c r="L52" i="185"/>
  <c r="K52" i="185"/>
  <c r="J52" i="185"/>
  <c r="I52" i="185"/>
  <c r="H52" i="185"/>
  <c r="G52" i="185"/>
  <c r="BF51" i="185"/>
  <c r="BE51" i="185"/>
  <c r="BD51" i="185"/>
  <c r="BC51" i="185"/>
  <c r="BB51" i="185"/>
  <c r="BA51" i="185"/>
  <c r="AZ51" i="185"/>
  <c r="AY51" i="185"/>
  <c r="AW51" i="185"/>
  <c r="AV51" i="185"/>
  <c r="AU51" i="185"/>
  <c r="AT51" i="185"/>
  <c r="AS51" i="185"/>
  <c r="AR51" i="185"/>
  <c r="AQ51" i="185"/>
  <c r="AP51" i="185"/>
  <c r="AO51" i="185"/>
  <c r="AN51" i="185"/>
  <c r="AM51" i="185"/>
  <c r="AL51" i="185"/>
  <c r="AK51" i="185"/>
  <c r="AJ51" i="185"/>
  <c r="AI51" i="185"/>
  <c r="AH51" i="185"/>
  <c r="AG51" i="185"/>
  <c r="AF51" i="185"/>
  <c r="AE51" i="185"/>
  <c r="AD51" i="185"/>
  <c r="AC51" i="185"/>
  <c r="AB51" i="185"/>
  <c r="Z51" i="185"/>
  <c r="Y51" i="185"/>
  <c r="X51" i="185"/>
  <c r="W51" i="185"/>
  <c r="V51" i="185"/>
  <c r="U51" i="185"/>
  <c r="T51" i="185"/>
  <c r="S51" i="185"/>
  <c r="Q51" i="185"/>
  <c r="P51" i="185"/>
  <c r="O51" i="185"/>
  <c r="N51" i="185"/>
  <c r="M51" i="185"/>
  <c r="L51" i="185"/>
  <c r="K51" i="185"/>
  <c r="J51" i="185"/>
  <c r="I51" i="185"/>
  <c r="H51" i="185"/>
  <c r="G51" i="185"/>
  <c r="BF50" i="185"/>
  <c r="BE50" i="185"/>
  <c r="BD50" i="185"/>
  <c r="BC50" i="185"/>
  <c r="BB50" i="185"/>
  <c r="BA50" i="185"/>
  <c r="AZ50" i="185"/>
  <c r="AY50" i="185"/>
  <c r="AX50" i="185"/>
  <c r="AV50" i="185"/>
  <c r="AU50" i="185"/>
  <c r="AT50" i="185"/>
  <c r="AS50" i="185"/>
  <c r="AR50" i="185"/>
  <c r="AQ50" i="185"/>
  <c r="AP50" i="185"/>
  <c r="AO50" i="185"/>
  <c r="AN50" i="185"/>
  <c r="AM50" i="185"/>
  <c r="AL50" i="185"/>
  <c r="AK50" i="185"/>
  <c r="AJ50" i="185"/>
  <c r="AI50" i="185"/>
  <c r="AH50" i="185"/>
  <c r="AG50" i="185"/>
  <c r="AF50" i="185"/>
  <c r="AE50" i="185"/>
  <c r="AD50" i="185"/>
  <c r="AC50" i="185"/>
  <c r="AB50" i="185"/>
  <c r="Z50" i="185"/>
  <c r="Y50" i="185"/>
  <c r="X50" i="185"/>
  <c r="W50" i="185"/>
  <c r="V50" i="185"/>
  <c r="U50" i="185"/>
  <c r="T50" i="185"/>
  <c r="S50" i="185"/>
  <c r="Q50" i="185"/>
  <c r="P50" i="185"/>
  <c r="O50" i="185"/>
  <c r="N50" i="185"/>
  <c r="M50" i="185"/>
  <c r="L50" i="185"/>
  <c r="K50" i="185"/>
  <c r="J50" i="185"/>
  <c r="I50" i="185"/>
  <c r="H50" i="185"/>
  <c r="G50" i="185"/>
  <c r="BF49" i="185"/>
  <c r="BE49" i="185"/>
  <c r="BD49" i="185"/>
  <c r="BC49" i="185"/>
  <c r="BB49" i="185"/>
  <c r="BA49" i="185"/>
  <c r="AZ49" i="185"/>
  <c r="AY49" i="185"/>
  <c r="AX49" i="185"/>
  <c r="AW49" i="185"/>
  <c r="AU49" i="185"/>
  <c r="AT49" i="185"/>
  <c r="AS49" i="185"/>
  <c r="AR49" i="185"/>
  <c r="AQ49" i="185"/>
  <c r="AP49" i="185"/>
  <c r="AO49" i="185"/>
  <c r="AN49" i="185"/>
  <c r="AM49" i="185"/>
  <c r="AL49" i="185"/>
  <c r="AK49" i="185"/>
  <c r="AJ49" i="185"/>
  <c r="AI49" i="185"/>
  <c r="AH49" i="185"/>
  <c r="AG49" i="185"/>
  <c r="AF49" i="185"/>
  <c r="AE49" i="185"/>
  <c r="AD49" i="185"/>
  <c r="AC49" i="185"/>
  <c r="AB49" i="185"/>
  <c r="Z49" i="185"/>
  <c r="Y49" i="185"/>
  <c r="X49" i="185"/>
  <c r="W49" i="185"/>
  <c r="V49" i="185"/>
  <c r="U49" i="185"/>
  <c r="T49" i="185"/>
  <c r="S49" i="185"/>
  <c r="Q49" i="185"/>
  <c r="P49" i="185"/>
  <c r="O49" i="185"/>
  <c r="N49" i="185"/>
  <c r="M49" i="185"/>
  <c r="L49" i="185"/>
  <c r="K49" i="185"/>
  <c r="J49" i="185"/>
  <c r="I49" i="185"/>
  <c r="H49" i="185"/>
  <c r="G49" i="185"/>
  <c r="BF48" i="185"/>
  <c r="BE48" i="185"/>
  <c r="BD48" i="185"/>
  <c r="BC48" i="185"/>
  <c r="BB48" i="185"/>
  <c r="BA48" i="185"/>
  <c r="AZ48" i="185"/>
  <c r="AY48" i="185"/>
  <c r="AX48" i="185"/>
  <c r="AW48" i="185"/>
  <c r="AV48" i="185"/>
  <c r="AT48" i="185"/>
  <c r="AS48" i="185"/>
  <c r="AR48" i="185"/>
  <c r="AQ48" i="185"/>
  <c r="AP48" i="185"/>
  <c r="AO48" i="185"/>
  <c r="AN48" i="185"/>
  <c r="AM48" i="185"/>
  <c r="AL48" i="185"/>
  <c r="AK48" i="185"/>
  <c r="AJ48" i="185"/>
  <c r="AI48" i="185"/>
  <c r="AH48" i="185"/>
  <c r="AG48" i="185"/>
  <c r="AF48" i="185"/>
  <c r="AE48" i="185"/>
  <c r="AD48" i="185"/>
  <c r="AC48" i="185"/>
  <c r="AB48" i="185"/>
  <c r="Z48" i="185"/>
  <c r="Y48" i="185"/>
  <c r="X48" i="185"/>
  <c r="W48" i="185"/>
  <c r="V48" i="185"/>
  <c r="U48" i="185"/>
  <c r="T48" i="185"/>
  <c r="S48" i="185"/>
  <c r="Q48" i="185"/>
  <c r="P48" i="185"/>
  <c r="O48" i="185"/>
  <c r="N48" i="185"/>
  <c r="M48" i="185"/>
  <c r="L48" i="185"/>
  <c r="K48" i="185"/>
  <c r="J48" i="185"/>
  <c r="I48" i="185"/>
  <c r="H48" i="185"/>
  <c r="G48" i="185"/>
  <c r="BF47" i="185"/>
  <c r="BE47" i="185"/>
  <c r="BD47" i="185"/>
  <c r="BC47" i="185"/>
  <c r="BB47" i="185"/>
  <c r="BA47" i="185"/>
  <c r="AZ47" i="185"/>
  <c r="AY47" i="185"/>
  <c r="AX47" i="185"/>
  <c r="AW47" i="185"/>
  <c r="AV47" i="185"/>
  <c r="AU47" i="185"/>
  <c r="AS47" i="185"/>
  <c r="AR47" i="185"/>
  <c r="AQ47" i="185"/>
  <c r="AP47" i="185"/>
  <c r="AO47" i="185"/>
  <c r="AN47" i="185"/>
  <c r="AM47" i="185"/>
  <c r="AL47" i="185"/>
  <c r="AK47" i="185"/>
  <c r="AJ47" i="185"/>
  <c r="AI47" i="185"/>
  <c r="AH47" i="185"/>
  <c r="AG47" i="185"/>
  <c r="AF47" i="185"/>
  <c r="AE47" i="185"/>
  <c r="AD47" i="185"/>
  <c r="AC47" i="185"/>
  <c r="AB47" i="185"/>
  <c r="Z47" i="185"/>
  <c r="Y47" i="185"/>
  <c r="X47" i="185"/>
  <c r="W47" i="185"/>
  <c r="V47" i="185"/>
  <c r="U47" i="185"/>
  <c r="T47" i="185"/>
  <c r="S47" i="185"/>
  <c r="Q47" i="185"/>
  <c r="P47" i="185"/>
  <c r="O47" i="185"/>
  <c r="N47" i="185"/>
  <c r="M47" i="185"/>
  <c r="L47" i="185"/>
  <c r="K47" i="185"/>
  <c r="J47" i="185"/>
  <c r="I47" i="185"/>
  <c r="H47" i="185"/>
  <c r="G47" i="185"/>
  <c r="BF46" i="185"/>
  <c r="BE46" i="185"/>
  <c r="BD46" i="185"/>
  <c r="BC46" i="185"/>
  <c r="BB46" i="185"/>
  <c r="BA46" i="185"/>
  <c r="AZ46" i="185"/>
  <c r="AY46" i="185"/>
  <c r="AX46" i="185"/>
  <c r="AW46" i="185"/>
  <c r="AV46" i="185"/>
  <c r="AU46" i="185"/>
  <c r="AT46" i="185"/>
  <c r="AR46" i="185"/>
  <c r="AQ46" i="185"/>
  <c r="AP46" i="185"/>
  <c r="AO46" i="185"/>
  <c r="AN46" i="185"/>
  <c r="AM46" i="185"/>
  <c r="AL46" i="185"/>
  <c r="AK46" i="185"/>
  <c r="AJ46" i="185"/>
  <c r="AI46" i="185"/>
  <c r="AH46" i="185"/>
  <c r="AG46" i="185"/>
  <c r="AF46" i="185"/>
  <c r="AE46" i="185"/>
  <c r="AD46" i="185"/>
  <c r="AC46" i="185"/>
  <c r="AB46" i="185"/>
  <c r="Z46" i="185"/>
  <c r="Y46" i="185"/>
  <c r="X46" i="185"/>
  <c r="W46" i="185"/>
  <c r="V46" i="185"/>
  <c r="U46" i="185"/>
  <c r="T46" i="185"/>
  <c r="S46" i="185"/>
  <c r="Q46" i="185"/>
  <c r="P46" i="185"/>
  <c r="O46" i="185"/>
  <c r="N46" i="185"/>
  <c r="M46" i="185"/>
  <c r="L46" i="185"/>
  <c r="K46" i="185"/>
  <c r="J46" i="185"/>
  <c r="I46" i="185"/>
  <c r="H46" i="185"/>
  <c r="G46" i="185"/>
  <c r="BF45" i="185"/>
  <c r="BE45" i="185"/>
  <c r="BD45" i="185"/>
  <c r="BC45" i="185"/>
  <c r="BB45" i="185"/>
  <c r="BA45" i="185"/>
  <c r="AZ45" i="185"/>
  <c r="AY45" i="185"/>
  <c r="AX45" i="185"/>
  <c r="AW45" i="185"/>
  <c r="AV45" i="185"/>
  <c r="AU45" i="185"/>
  <c r="AT45" i="185"/>
  <c r="AS45" i="185"/>
  <c r="AQ45" i="185"/>
  <c r="AP45" i="185"/>
  <c r="AO45" i="185"/>
  <c r="AN45" i="185"/>
  <c r="AM45" i="185"/>
  <c r="AL45" i="185"/>
  <c r="AK45" i="185"/>
  <c r="AJ45" i="185"/>
  <c r="AI45" i="185"/>
  <c r="AH45" i="185"/>
  <c r="AG45" i="185"/>
  <c r="AF45" i="185"/>
  <c r="AE45" i="185"/>
  <c r="AD45" i="185"/>
  <c r="AC45" i="185"/>
  <c r="AB45" i="185"/>
  <c r="Z45" i="185"/>
  <c r="Y45" i="185"/>
  <c r="X45" i="185"/>
  <c r="W45" i="185"/>
  <c r="V45" i="185"/>
  <c r="U45" i="185"/>
  <c r="T45" i="185"/>
  <c r="S45" i="185"/>
  <c r="Q45" i="185"/>
  <c r="P45" i="185"/>
  <c r="O45" i="185"/>
  <c r="N45" i="185"/>
  <c r="M45" i="185"/>
  <c r="L45" i="185"/>
  <c r="K45" i="185"/>
  <c r="J45" i="185"/>
  <c r="I45" i="185"/>
  <c r="H45" i="185"/>
  <c r="G45" i="185"/>
  <c r="BF44" i="185"/>
  <c r="BE44" i="185"/>
  <c r="BD44" i="185"/>
  <c r="BC44" i="185"/>
  <c r="BB44" i="185"/>
  <c r="BA44" i="185"/>
  <c r="AZ44" i="185"/>
  <c r="AY44" i="185"/>
  <c r="AX44" i="185"/>
  <c r="AW44" i="185"/>
  <c r="AV44" i="185"/>
  <c r="AU44" i="185"/>
  <c r="AT44" i="185"/>
  <c r="AS44" i="185"/>
  <c r="AR44" i="185"/>
  <c r="AP44" i="185"/>
  <c r="AO44" i="185"/>
  <c r="AN44" i="185"/>
  <c r="AM44" i="185"/>
  <c r="AL44" i="185"/>
  <c r="AK44" i="185"/>
  <c r="AJ44" i="185"/>
  <c r="AI44" i="185"/>
  <c r="AH44" i="185"/>
  <c r="AG44" i="185"/>
  <c r="AF44" i="185"/>
  <c r="AE44" i="185"/>
  <c r="AD44" i="185"/>
  <c r="AC44" i="185"/>
  <c r="AB44" i="185"/>
  <c r="Z44" i="185"/>
  <c r="Y44" i="185"/>
  <c r="X44" i="185"/>
  <c r="W44" i="185"/>
  <c r="V44" i="185"/>
  <c r="U44" i="185"/>
  <c r="T44" i="185"/>
  <c r="S44" i="185"/>
  <c r="Q44" i="185"/>
  <c r="P44" i="185"/>
  <c r="O44" i="185"/>
  <c r="N44" i="185"/>
  <c r="M44" i="185"/>
  <c r="L44" i="185"/>
  <c r="K44" i="185"/>
  <c r="J44" i="185"/>
  <c r="I44" i="185"/>
  <c r="H44" i="185"/>
  <c r="G44" i="185"/>
  <c r="BF43" i="185"/>
  <c r="BE43" i="185"/>
  <c r="BD43" i="185"/>
  <c r="BC43" i="185"/>
  <c r="BB43" i="185"/>
  <c r="BA43" i="185"/>
  <c r="AZ43" i="185"/>
  <c r="AY43" i="185"/>
  <c r="AX43" i="185"/>
  <c r="AW43" i="185"/>
  <c r="AV43" i="185"/>
  <c r="AU43" i="185"/>
  <c r="AT43" i="185"/>
  <c r="AS43" i="185"/>
  <c r="AR43" i="185"/>
  <c r="AQ43" i="185"/>
  <c r="AO43" i="185"/>
  <c r="AN43" i="185"/>
  <c r="AM43" i="185"/>
  <c r="AL43" i="185"/>
  <c r="AK43" i="185"/>
  <c r="AJ43" i="185"/>
  <c r="AI43" i="185"/>
  <c r="AH43" i="185"/>
  <c r="AG43" i="185"/>
  <c r="AF43" i="185"/>
  <c r="AE43" i="185"/>
  <c r="AD43" i="185"/>
  <c r="AC43" i="185"/>
  <c r="AB43" i="185"/>
  <c r="Z43" i="185"/>
  <c r="Y43" i="185"/>
  <c r="X43" i="185"/>
  <c r="W43" i="185"/>
  <c r="V43" i="185"/>
  <c r="U43" i="185"/>
  <c r="T43" i="185"/>
  <c r="S43" i="185"/>
  <c r="Q43" i="185"/>
  <c r="P43" i="185"/>
  <c r="O43" i="185"/>
  <c r="N43" i="185"/>
  <c r="M43" i="185"/>
  <c r="L43" i="185"/>
  <c r="K43" i="185"/>
  <c r="J43" i="185"/>
  <c r="I43" i="185"/>
  <c r="H43" i="185"/>
  <c r="G43" i="185"/>
  <c r="BF42" i="185"/>
  <c r="BE42" i="185"/>
  <c r="BD42" i="185"/>
  <c r="BC42" i="185"/>
  <c r="BB42" i="185"/>
  <c r="BA42" i="185"/>
  <c r="AZ42" i="185"/>
  <c r="AY42" i="185"/>
  <c r="AX42" i="185"/>
  <c r="AW42" i="185"/>
  <c r="AV42" i="185"/>
  <c r="AU42" i="185"/>
  <c r="AT42" i="185"/>
  <c r="AS42" i="185"/>
  <c r="AR42" i="185"/>
  <c r="AQ42" i="185"/>
  <c r="AP42" i="185"/>
  <c r="AN42" i="185"/>
  <c r="AM42" i="185"/>
  <c r="AL42" i="185"/>
  <c r="AK42" i="185"/>
  <c r="AJ42" i="185"/>
  <c r="AI42" i="185"/>
  <c r="AH42" i="185"/>
  <c r="AG42" i="185"/>
  <c r="AF42" i="185"/>
  <c r="AE42" i="185"/>
  <c r="AD42" i="185"/>
  <c r="AC42" i="185"/>
  <c r="AB42" i="185"/>
  <c r="Z42" i="185"/>
  <c r="Y42" i="185"/>
  <c r="X42" i="185"/>
  <c r="W42" i="185"/>
  <c r="V42" i="185"/>
  <c r="U42" i="185"/>
  <c r="T42" i="185"/>
  <c r="S42" i="185"/>
  <c r="Q42" i="185"/>
  <c r="P42" i="185"/>
  <c r="O42" i="185"/>
  <c r="N42" i="185"/>
  <c r="M42" i="185"/>
  <c r="L42" i="185"/>
  <c r="K42" i="185"/>
  <c r="J42" i="185"/>
  <c r="I42" i="185"/>
  <c r="H42" i="185"/>
  <c r="G42" i="185"/>
  <c r="BF41" i="185"/>
  <c r="BE41" i="185"/>
  <c r="BD41" i="185"/>
  <c r="BC41" i="185"/>
  <c r="BB41" i="185"/>
  <c r="BA41" i="185"/>
  <c r="AZ41" i="185"/>
  <c r="AY41" i="185"/>
  <c r="AX41" i="185"/>
  <c r="AW41" i="185"/>
  <c r="AV41" i="185"/>
  <c r="AU41" i="185"/>
  <c r="AT41" i="185"/>
  <c r="AS41" i="185"/>
  <c r="AR41" i="185"/>
  <c r="AQ41" i="185"/>
  <c r="AP41" i="185"/>
  <c r="AO41" i="185"/>
  <c r="AM41" i="185"/>
  <c r="AL41" i="185"/>
  <c r="AK41" i="185"/>
  <c r="AJ41" i="185"/>
  <c r="AI41" i="185"/>
  <c r="AH41" i="185"/>
  <c r="AG41" i="185"/>
  <c r="AF41" i="185"/>
  <c r="AE41" i="185"/>
  <c r="AD41" i="185"/>
  <c r="AC41" i="185"/>
  <c r="AB41" i="185"/>
  <c r="Z41" i="185"/>
  <c r="Y41" i="185"/>
  <c r="X41" i="185"/>
  <c r="W41" i="185"/>
  <c r="V41" i="185"/>
  <c r="U41" i="185"/>
  <c r="T41" i="185"/>
  <c r="S41" i="185"/>
  <c r="Q41" i="185"/>
  <c r="P41" i="185"/>
  <c r="O41" i="185"/>
  <c r="N41" i="185"/>
  <c r="M41" i="185"/>
  <c r="L41" i="185"/>
  <c r="K41" i="185"/>
  <c r="J41" i="185"/>
  <c r="I41" i="185"/>
  <c r="H41" i="185"/>
  <c r="G41" i="185"/>
  <c r="BF40" i="185"/>
  <c r="BE40" i="185"/>
  <c r="BD40" i="185"/>
  <c r="BC40" i="185"/>
  <c r="BB40" i="185"/>
  <c r="BA40" i="185"/>
  <c r="AZ40" i="185"/>
  <c r="AY40" i="185"/>
  <c r="AX40" i="185"/>
  <c r="AW40" i="185"/>
  <c r="AV40" i="185"/>
  <c r="AU40" i="185"/>
  <c r="AT40" i="185"/>
  <c r="AS40" i="185"/>
  <c r="AR40" i="185"/>
  <c r="AQ40" i="185"/>
  <c r="AP40" i="185"/>
  <c r="AO40" i="185"/>
  <c r="AN40" i="185"/>
  <c r="AL40" i="185"/>
  <c r="AK40" i="185"/>
  <c r="AJ40" i="185"/>
  <c r="AI40" i="185"/>
  <c r="AH40" i="185"/>
  <c r="AG40" i="185"/>
  <c r="AF40" i="185"/>
  <c r="AE40" i="185"/>
  <c r="AD40" i="185"/>
  <c r="AC40" i="185"/>
  <c r="AB40" i="185"/>
  <c r="Z40" i="185"/>
  <c r="Y40" i="185"/>
  <c r="X40" i="185"/>
  <c r="W40" i="185"/>
  <c r="V40" i="185"/>
  <c r="U40" i="185"/>
  <c r="T40" i="185"/>
  <c r="S40" i="185"/>
  <c r="Q40" i="185"/>
  <c r="P40" i="185"/>
  <c r="O40" i="185"/>
  <c r="N40" i="185"/>
  <c r="M40" i="185"/>
  <c r="L40" i="185"/>
  <c r="K40" i="185"/>
  <c r="J40" i="185"/>
  <c r="I40" i="185"/>
  <c r="H40" i="185"/>
  <c r="G40" i="185"/>
  <c r="BF39" i="185"/>
  <c r="BE39" i="185"/>
  <c r="BD39" i="185"/>
  <c r="BC39" i="185"/>
  <c r="BB39" i="185"/>
  <c r="BA39" i="185"/>
  <c r="AZ39" i="185"/>
  <c r="AY39" i="185"/>
  <c r="AX39" i="185"/>
  <c r="AW39" i="185"/>
  <c r="AV39" i="185"/>
  <c r="AU39" i="185"/>
  <c r="AT39" i="185"/>
  <c r="AS39" i="185"/>
  <c r="AR39" i="185"/>
  <c r="AQ39" i="185"/>
  <c r="AP39" i="185"/>
  <c r="AO39" i="185"/>
  <c r="AN39" i="185"/>
  <c r="AM39" i="185"/>
  <c r="AK39" i="185"/>
  <c r="AJ39" i="185"/>
  <c r="AI39" i="185"/>
  <c r="AH39" i="185"/>
  <c r="AG39" i="185"/>
  <c r="AF39" i="185"/>
  <c r="AE39" i="185"/>
  <c r="AD39" i="185"/>
  <c r="AC39" i="185"/>
  <c r="AB39" i="185"/>
  <c r="Z39" i="185"/>
  <c r="Y39" i="185"/>
  <c r="X39" i="185"/>
  <c r="W39" i="185"/>
  <c r="V39" i="185"/>
  <c r="U39" i="185"/>
  <c r="T39" i="185"/>
  <c r="S39" i="185"/>
  <c r="Q39" i="185"/>
  <c r="P39" i="185"/>
  <c r="O39" i="185"/>
  <c r="N39" i="185"/>
  <c r="M39" i="185"/>
  <c r="L39" i="185"/>
  <c r="K39" i="185"/>
  <c r="J39" i="185"/>
  <c r="I39" i="185"/>
  <c r="H39" i="185"/>
  <c r="G39" i="185"/>
  <c r="BF38" i="185"/>
  <c r="BE38" i="185"/>
  <c r="BD38" i="185"/>
  <c r="BC38" i="185"/>
  <c r="BB38" i="185"/>
  <c r="BA38" i="185"/>
  <c r="AZ38" i="185"/>
  <c r="AY38" i="185"/>
  <c r="AX38" i="185"/>
  <c r="AW38" i="185"/>
  <c r="AV38" i="185"/>
  <c r="AU38" i="185"/>
  <c r="AT38" i="185"/>
  <c r="AS38" i="185"/>
  <c r="AR38" i="185"/>
  <c r="AQ38" i="185"/>
  <c r="AP38" i="185"/>
  <c r="AO38" i="185"/>
  <c r="AN38" i="185"/>
  <c r="AM38" i="185"/>
  <c r="AL38" i="185"/>
  <c r="AJ38" i="185"/>
  <c r="AI38" i="185"/>
  <c r="AH38" i="185"/>
  <c r="AG38" i="185"/>
  <c r="AF38" i="185"/>
  <c r="AE38" i="185"/>
  <c r="AD38" i="185"/>
  <c r="AC38" i="185"/>
  <c r="AB38" i="185"/>
  <c r="Z38" i="185"/>
  <c r="Y38" i="185"/>
  <c r="X38" i="185"/>
  <c r="W38" i="185"/>
  <c r="V38" i="185"/>
  <c r="U38" i="185"/>
  <c r="T38" i="185"/>
  <c r="S38" i="185"/>
  <c r="Q38" i="185"/>
  <c r="P38" i="185"/>
  <c r="O38" i="185"/>
  <c r="N38" i="185"/>
  <c r="M38" i="185"/>
  <c r="L38" i="185"/>
  <c r="K38" i="185"/>
  <c r="J38" i="185"/>
  <c r="I38" i="185"/>
  <c r="H38" i="185"/>
  <c r="G38" i="185"/>
  <c r="BF37" i="185"/>
  <c r="BE37" i="185"/>
  <c r="BD37" i="185"/>
  <c r="BC37" i="185"/>
  <c r="BB37" i="185"/>
  <c r="BA37" i="185"/>
  <c r="AZ37" i="185"/>
  <c r="AY37" i="185"/>
  <c r="AX37" i="185"/>
  <c r="AW37" i="185"/>
  <c r="AV37" i="185"/>
  <c r="AU37" i="185"/>
  <c r="AT37" i="185"/>
  <c r="AS37" i="185"/>
  <c r="AR37" i="185"/>
  <c r="AQ37" i="185"/>
  <c r="AP37" i="185"/>
  <c r="AO37" i="185"/>
  <c r="AN37" i="185"/>
  <c r="AM37" i="185"/>
  <c r="AL37" i="185"/>
  <c r="AK37" i="185"/>
  <c r="AI37" i="185"/>
  <c r="AH37" i="185"/>
  <c r="AG37" i="185"/>
  <c r="AF37" i="185"/>
  <c r="AE37" i="185"/>
  <c r="AD37" i="185"/>
  <c r="AC37" i="185"/>
  <c r="AB37" i="185"/>
  <c r="Z37" i="185"/>
  <c r="Y37" i="185"/>
  <c r="X37" i="185"/>
  <c r="W37" i="185"/>
  <c r="V37" i="185"/>
  <c r="U37" i="185"/>
  <c r="T37" i="185"/>
  <c r="S37" i="185"/>
  <c r="Q37" i="185"/>
  <c r="P37" i="185"/>
  <c r="O37" i="185"/>
  <c r="N37" i="185"/>
  <c r="M37" i="185"/>
  <c r="L37" i="185"/>
  <c r="K37" i="185"/>
  <c r="J37" i="185"/>
  <c r="I37" i="185"/>
  <c r="H37" i="185"/>
  <c r="G37" i="185"/>
  <c r="BF36" i="185"/>
  <c r="BE36" i="185"/>
  <c r="BD36" i="185"/>
  <c r="BC36" i="185"/>
  <c r="BB36" i="185"/>
  <c r="BA36" i="185"/>
  <c r="AZ36" i="185"/>
  <c r="AY36" i="185"/>
  <c r="AX36" i="185"/>
  <c r="AW36" i="185"/>
  <c r="AV36" i="185"/>
  <c r="AU36" i="185"/>
  <c r="AT36" i="185"/>
  <c r="AS36" i="185"/>
  <c r="AR36" i="185"/>
  <c r="AQ36" i="185"/>
  <c r="AP36" i="185"/>
  <c r="AO36" i="185"/>
  <c r="AN36" i="185"/>
  <c r="AM36" i="185"/>
  <c r="AL36" i="185"/>
  <c r="AK36" i="185"/>
  <c r="AJ36" i="185"/>
  <c r="AH36" i="185"/>
  <c r="AG36" i="185"/>
  <c r="AF36" i="185"/>
  <c r="AE36" i="185"/>
  <c r="AD36" i="185"/>
  <c r="AC36" i="185"/>
  <c r="AB36" i="185"/>
  <c r="Z36" i="185"/>
  <c r="Y36" i="185"/>
  <c r="X36" i="185"/>
  <c r="W36" i="185"/>
  <c r="V36" i="185"/>
  <c r="U36" i="185"/>
  <c r="T36" i="185"/>
  <c r="S36" i="185"/>
  <c r="Q36" i="185"/>
  <c r="P36" i="185"/>
  <c r="O36" i="185"/>
  <c r="N36" i="185"/>
  <c r="M36" i="185"/>
  <c r="L36" i="185"/>
  <c r="K36" i="185"/>
  <c r="J36" i="185"/>
  <c r="I36" i="185"/>
  <c r="H36" i="185"/>
  <c r="G36" i="185"/>
  <c r="BF35" i="185"/>
  <c r="BE35" i="185"/>
  <c r="BD35" i="185"/>
  <c r="BC35" i="185"/>
  <c r="BB35" i="185"/>
  <c r="BA35" i="185"/>
  <c r="AZ35" i="185"/>
  <c r="AY35" i="185"/>
  <c r="AX35" i="185"/>
  <c r="AW35" i="185"/>
  <c r="AV35" i="185"/>
  <c r="AU35" i="185"/>
  <c r="AT35" i="185"/>
  <c r="AS35" i="185"/>
  <c r="AR35" i="185"/>
  <c r="AQ35" i="185"/>
  <c r="AP35" i="185"/>
  <c r="AO35" i="185"/>
  <c r="AN35" i="185"/>
  <c r="AM35" i="185"/>
  <c r="AL35" i="185"/>
  <c r="AK35" i="185"/>
  <c r="AJ35" i="185"/>
  <c r="AI35" i="185"/>
  <c r="AG35" i="185"/>
  <c r="AF35" i="185"/>
  <c r="AE35" i="185"/>
  <c r="AD35" i="185"/>
  <c r="AC35" i="185"/>
  <c r="AB35" i="185"/>
  <c r="Z35" i="185"/>
  <c r="Y35" i="185"/>
  <c r="X35" i="185"/>
  <c r="W35" i="185"/>
  <c r="V35" i="185"/>
  <c r="U35" i="185"/>
  <c r="T35" i="185"/>
  <c r="S35" i="185"/>
  <c r="Q35" i="185"/>
  <c r="P35" i="185"/>
  <c r="O35" i="185"/>
  <c r="N35" i="185"/>
  <c r="M35" i="185"/>
  <c r="L35" i="185"/>
  <c r="K35" i="185"/>
  <c r="J35" i="185"/>
  <c r="I35" i="185"/>
  <c r="H35" i="185"/>
  <c r="G35" i="185"/>
  <c r="BF34" i="185"/>
  <c r="BE34" i="185"/>
  <c r="BD34" i="185"/>
  <c r="BC34" i="185"/>
  <c r="BB34" i="185"/>
  <c r="BA34" i="185"/>
  <c r="AZ34" i="185"/>
  <c r="AY34" i="185"/>
  <c r="AX34" i="185"/>
  <c r="AW34" i="185"/>
  <c r="AV34" i="185"/>
  <c r="AU34" i="185"/>
  <c r="AT34" i="185"/>
  <c r="AS34" i="185"/>
  <c r="AR34" i="185"/>
  <c r="AQ34" i="185"/>
  <c r="AP34" i="185"/>
  <c r="AO34" i="185"/>
  <c r="AN34" i="185"/>
  <c r="AM34" i="185"/>
  <c r="AL34" i="185"/>
  <c r="AK34" i="185"/>
  <c r="AJ34" i="185"/>
  <c r="AI34" i="185"/>
  <c r="AH34" i="185"/>
  <c r="AF34" i="185"/>
  <c r="AE34" i="185"/>
  <c r="AD34" i="185"/>
  <c r="AC34" i="185"/>
  <c r="AB34" i="185"/>
  <c r="Z34" i="185"/>
  <c r="Y34" i="185"/>
  <c r="X34" i="185"/>
  <c r="W34" i="185"/>
  <c r="V34" i="185"/>
  <c r="U34" i="185"/>
  <c r="T34" i="185"/>
  <c r="S34" i="185"/>
  <c r="Q34" i="185"/>
  <c r="P34" i="185"/>
  <c r="O34" i="185"/>
  <c r="N34" i="185"/>
  <c r="M34" i="185"/>
  <c r="L34" i="185"/>
  <c r="K34" i="185"/>
  <c r="J34" i="185"/>
  <c r="I34" i="185"/>
  <c r="H34" i="185"/>
  <c r="G34" i="185"/>
  <c r="BF33" i="185"/>
  <c r="BE33" i="185"/>
  <c r="BD33" i="185"/>
  <c r="BC33" i="185"/>
  <c r="BB33" i="185"/>
  <c r="BA33" i="185"/>
  <c r="AZ33" i="185"/>
  <c r="AY33" i="185"/>
  <c r="AX33" i="185"/>
  <c r="AW33" i="185"/>
  <c r="AV33" i="185"/>
  <c r="AU33" i="185"/>
  <c r="AT33" i="185"/>
  <c r="AS33" i="185"/>
  <c r="AR33" i="185"/>
  <c r="AQ33" i="185"/>
  <c r="AP33" i="185"/>
  <c r="AO33" i="185"/>
  <c r="AN33" i="185"/>
  <c r="AM33" i="185"/>
  <c r="AL33" i="185"/>
  <c r="AK33" i="185"/>
  <c r="AJ33" i="185"/>
  <c r="AI33" i="185"/>
  <c r="AH33" i="185"/>
  <c r="AG33" i="185"/>
  <c r="AE33" i="185"/>
  <c r="AD33" i="185"/>
  <c r="AC33" i="185"/>
  <c r="AB33" i="185"/>
  <c r="Z33" i="185"/>
  <c r="Y33" i="185"/>
  <c r="X33" i="185"/>
  <c r="W33" i="185"/>
  <c r="V33" i="185"/>
  <c r="U33" i="185"/>
  <c r="T33" i="185"/>
  <c r="S33" i="185"/>
  <c r="Q33" i="185"/>
  <c r="P33" i="185"/>
  <c r="O33" i="185"/>
  <c r="N33" i="185"/>
  <c r="M33" i="185"/>
  <c r="L33" i="185"/>
  <c r="K33" i="185"/>
  <c r="J33" i="185"/>
  <c r="I33" i="185"/>
  <c r="H33" i="185"/>
  <c r="G33" i="185"/>
  <c r="BF32" i="185"/>
  <c r="BE32" i="185"/>
  <c r="BD32" i="185"/>
  <c r="BC32" i="185"/>
  <c r="BB32" i="185"/>
  <c r="BA32" i="185"/>
  <c r="AZ32" i="185"/>
  <c r="AY32" i="185"/>
  <c r="AX32" i="185"/>
  <c r="AW32" i="185"/>
  <c r="AV32" i="185"/>
  <c r="AU32" i="185"/>
  <c r="AT32" i="185"/>
  <c r="AS32" i="185"/>
  <c r="AR32" i="185"/>
  <c r="AQ32" i="185"/>
  <c r="AP32" i="185"/>
  <c r="AO32" i="185"/>
  <c r="AN32" i="185"/>
  <c r="AM32" i="185"/>
  <c r="AL32" i="185"/>
  <c r="AK32" i="185"/>
  <c r="AJ32" i="185"/>
  <c r="AI32" i="185"/>
  <c r="AH32" i="185"/>
  <c r="AG32" i="185"/>
  <c r="AF32" i="185"/>
  <c r="AD32" i="185"/>
  <c r="AC32" i="185"/>
  <c r="AB32" i="185"/>
  <c r="Z32" i="185"/>
  <c r="Y32" i="185"/>
  <c r="X32" i="185"/>
  <c r="W32" i="185"/>
  <c r="V32" i="185"/>
  <c r="U32" i="185"/>
  <c r="T32" i="185"/>
  <c r="S32" i="185"/>
  <c r="Q32" i="185"/>
  <c r="P32" i="185"/>
  <c r="O32" i="185"/>
  <c r="N32" i="185"/>
  <c r="M32" i="185"/>
  <c r="L32" i="185"/>
  <c r="K32" i="185"/>
  <c r="J32" i="185"/>
  <c r="I32" i="185"/>
  <c r="H32" i="185"/>
  <c r="G32" i="185"/>
  <c r="BF31" i="185"/>
  <c r="BE31" i="185"/>
  <c r="BD31" i="185"/>
  <c r="BC31" i="185"/>
  <c r="BB31" i="185"/>
  <c r="BA31" i="185"/>
  <c r="AZ31" i="185"/>
  <c r="AY31" i="185"/>
  <c r="AX31" i="185"/>
  <c r="AW31" i="185"/>
  <c r="AV31" i="185"/>
  <c r="AU31" i="185"/>
  <c r="AT31" i="185"/>
  <c r="AS31" i="185"/>
  <c r="AR31" i="185"/>
  <c r="AQ31" i="185"/>
  <c r="AP31" i="185"/>
  <c r="AO31" i="185"/>
  <c r="AN31" i="185"/>
  <c r="AM31" i="185"/>
  <c r="AL31" i="185"/>
  <c r="AK31" i="185"/>
  <c r="AJ31" i="185"/>
  <c r="AI31" i="185"/>
  <c r="AH31" i="185"/>
  <c r="AG31" i="185"/>
  <c r="AF31" i="185"/>
  <c r="AE31" i="185"/>
  <c r="AC31" i="185"/>
  <c r="AB31" i="185"/>
  <c r="Z31" i="185"/>
  <c r="Y31" i="185"/>
  <c r="X31" i="185"/>
  <c r="W31" i="185"/>
  <c r="V31" i="185"/>
  <c r="U31" i="185"/>
  <c r="T31" i="185"/>
  <c r="S31" i="185"/>
  <c r="Q31" i="185"/>
  <c r="P31" i="185"/>
  <c r="O31" i="185"/>
  <c r="N31" i="185"/>
  <c r="M31" i="185"/>
  <c r="L31" i="185"/>
  <c r="K31" i="185"/>
  <c r="J31" i="185"/>
  <c r="I31" i="185"/>
  <c r="H31" i="185"/>
  <c r="G31" i="185"/>
  <c r="BF30" i="185"/>
  <c r="BE30" i="185"/>
  <c r="BD30" i="185"/>
  <c r="BC30" i="185"/>
  <c r="BB30" i="185"/>
  <c r="BA30" i="185"/>
  <c r="AZ30" i="185"/>
  <c r="AY30" i="185"/>
  <c r="AX30" i="185"/>
  <c r="AW30" i="185"/>
  <c r="AV30" i="185"/>
  <c r="AU30" i="185"/>
  <c r="AT30" i="185"/>
  <c r="AS30" i="185"/>
  <c r="AR30" i="185"/>
  <c r="AQ30" i="185"/>
  <c r="AP30" i="185"/>
  <c r="AO30" i="185"/>
  <c r="AN30" i="185"/>
  <c r="AM30" i="185"/>
  <c r="AL30" i="185"/>
  <c r="AK30" i="185"/>
  <c r="AJ30" i="185"/>
  <c r="AI30" i="185"/>
  <c r="AH30" i="185"/>
  <c r="AG30" i="185"/>
  <c r="AF30" i="185"/>
  <c r="AE30" i="185"/>
  <c r="AD30" i="185"/>
  <c r="AB30" i="185"/>
  <c r="Z30" i="185"/>
  <c r="Y30" i="185"/>
  <c r="X30" i="185"/>
  <c r="W30" i="185"/>
  <c r="V30" i="185"/>
  <c r="U30" i="185"/>
  <c r="T30" i="185"/>
  <c r="S30" i="185"/>
  <c r="Q30" i="185"/>
  <c r="P30" i="185"/>
  <c r="O30" i="185"/>
  <c r="N30" i="185"/>
  <c r="M30" i="185"/>
  <c r="L30" i="185"/>
  <c r="K30" i="185"/>
  <c r="J30" i="185"/>
  <c r="I30" i="185"/>
  <c r="H30" i="185"/>
  <c r="G30" i="185"/>
  <c r="BF29" i="185"/>
  <c r="BE29" i="185"/>
  <c r="BD29" i="185"/>
  <c r="BC29" i="185"/>
  <c r="BB29" i="185"/>
  <c r="BA29" i="185"/>
  <c r="AZ29" i="185"/>
  <c r="AY29" i="185"/>
  <c r="AX29" i="185"/>
  <c r="AW29" i="185"/>
  <c r="AV29" i="185"/>
  <c r="AU29" i="185"/>
  <c r="AT29" i="185"/>
  <c r="AS29" i="185"/>
  <c r="AR29" i="185"/>
  <c r="AQ29" i="185"/>
  <c r="AP29" i="185"/>
  <c r="AO29" i="185"/>
  <c r="AN29" i="185"/>
  <c r="AM29" i="185"/>
  <c r="AL29" i="185"/>
  <c r="AK29" i="185"/>
  <c r="AJ29" i="185"/>
  <c r="AI29" i="185"/>
  <c r="AH29" i="185"/>
  <c r="AG29" i="185"/>
  <c r="AF29" i="185"/>
  <c r="AE29" i="185"/>
  <c r="AD29" i="185"/>
  <c r="AC29" i="185"/>
  <c r="Z29" i="185"/>
  <c r="Y29" i="185"/>
  <c r="X29" i="185"/>
  <c r="W29" i="185"/>
  <c r="V29" i="185"/>
  <c r="U29" i="185"/>
  <c r="T29" i="185"/>
  <c r="S29" i="185"/>
  <c r="Q29" i="185"/>
  <c r="P29" i="185"/>
  <c r="O29" i="185"/>
  <c r="N29" i="185"/>
  <c r="M29" i="185"/>
  <c r="L29" i="185"/>
  <c r="K29" i="185"/>
  <c r="J29" i="185"/>
  <c r="I29" i="185"/>
  <c r="H29" i="185"/>
  <c r="G29" i="185"/>
  <c r="BF27" i="185"/>
  <c r="BE27" i="185"/>
  <c r="BD27" i="185"/>
  <c r="BC27" i="185"/>
  <c r="BB27" i="185"/>
  <c r="BA27" i="185"/>
  <c r="AZ27" i="185"/>
  <c r="AY27" i="185"/>
  <c r="AX27" i="185"/>
  <c r="AW27" i="185"/>
  <c r="AV27" i="185"/>
  <c r="AU27" i="185"/>
  <c r="AT27" i="185"/>
  <c r="AS27" i="185"/>
  <c r="AR27" i="185"/>
  <c r="AQ27" i="185"/>
  <c r="AP27" i="185"/>
  <c r="AO27" i="185"/>
  <c r="AN27" i="185"/>
  <c r="AM27" i="185"/>
  <c r="AL27" i="185"/>
  <c r="AK27" i="185"/>
  <c r="AJ27" i="185"/>
  <c r="AI27" i="185"/>
  <c r="AH27" i="185"/>
  <c r="AG27" i="185"/>
  <c r="AF27" i="185"/>
  <c r="AE27" i="185"/>
  <c r="AD27" i="185"/>
  <c r="AC27" i="185"/>
  <c r="AB27" i="185"/>
  <c r="Y27" i="185"/>
  <c r="X27" i="185"/>
  <c r="W27" i="185"/>
  <c r="V27" i="185"/>
  <c r="U27" i="185"/>
  <c r="T27" i="185"/>
  <c r="S27" i="185"/>
  <c r="Q27" i="185"/>
  <c r="P27" i="185"/>
  <c r="O27" i="185"/>
  <c r="N27" i="185"/>
  <c r="M27" i="185"/>
  <c r="L27" i="185"/>
  <c r="K27" i="185"/>
  <c r="J27" i="185"/>
  <c r="I27" i="185"/>
  <c r="H27" i="185"/>
  <c r="G27" i="185"/>
  <c r="BF26" i="185"/>
  <c r="BE26" i="185"/>
  <c r="BD26" i="185"/>
  <c r="BC26" i="185"/>
  <c r="BB26" i="185"/>
  <c r="BA26" i="185"/>
  <c r="AZ26" i="185"/>
  <c r="AY26" i="185"/>
  <c r="AX26" i="185"/>
  <c r="AW26" i="185"/>
  <c r="AV26" i="185"/>
  <c r="AU26" i="185"/>
  <c r="AT26" i="185"/>
  <c r="AS26" i="185"/>
  <c r="AR26" i="185"/>
  <c r="AQ26" i="185"/>
  <c r="AP26" i="185"/>
  <c r="AO26" i="185"/>
  <c r="AN26" i="185"/>
  <c r="AM26" i="185"/>
  <c r="AL26" i="185"/>
  <c r="AK26" i="185"/>
  <c r="AJ26" i="185"/>
  <c r="AI26" i="185"/>
  <c r="AH26" i="185"/>
  <c r="AG26" i="185"/>
  <c r="AF26" i="185"/>
  <c r="AE26" i="185"/>
  <c r="AD26" i="185"/>
  <c r="AC26" i="185"/>
  <c r="AB26" i="185"/>
  <c r="Z26" i="185"/>
  <c r="X26" i="185"/>
  <c r="W26" i="185"/>
  <c r="V26" i="185"/>
  <c r="U26" i="185"/>
  <c r="T26" i="185"/>
  <c r="S26" i="185"/>
  <c r="Q26" i="185"/>
  <c r="P26" i="185"/>
  <c r="O26" i="185"/>
  <c r="N26" i="185"/>
  <c r="M26" i="185"/>
  <c r="L26" i="185"/>
  <c r="K26" i="185"/>
  <c r="J26" i="185"/>
  <c r="I26" i="185"/>
  <c r="H26" i="185"/>
  <c r="G26" i="185"/>
  <c r="BF25" i="185"/>
  <c r="BE25" i="185"/>
  <c r="BD25" i="185"/>
  <c r="BC25" i="185"/>
  <c r="BB25" i="185"/>
  <c r="BA25" i="185"/>
  <c r="AZ25" i="185"/>
  <c r="AY25" i="185"/>
  <c r="AX25" i="185"/>
  <c r="AW25" i="185"/>
  <c r="AV25" i="185"/>
  <c r="AU25" i="185"/>
  <c r="AT25" i="185"/>
  <c r="AS25" i="185"/>
  <c r="AR25" i="185"/>
  <c r="AQ25" i="185"/>
  <c r="AP25" i="185"/>
  <c r="AO25" i="185"/>
  <c r="AN25" i="185"/>
  <c r="AM25" i="185"/>
  <c r="AL25" i="185"/>
  <c r="AK25" i="185"/>
  <c r="AJ25" i="185"/>
  <c r="AI25" i="185"/>
  <c r="AH25" i="185"/>
  <c r="AG25" i="185"/>
  <c r="AF25" i="185"/>
  <c r="AE25" i="185"/>
  <c r="AD25" i="185"/>
  <c r="AC25" i="185"/>
  <c r="AB25" i="185"/>
  <c r="Z25" i="185"/>
  <c r="Y25" i="185"/>
  <c r="W25" i="185"/>
  <c r="V25" i="185"/>
  <c r="U25" i="185"/>
  <c r="T25" i="185"/>
  <c r="S25" i="185"/>
  <c r="Q25" i="185"/>
  <c r="P25" i="185"/>
  <c r="O25" i="185"/>
  <c r="N25" i="185"/>
  <c r="M25" i="185"/>
  <c r="L25" i="185"/>
  <c r="K25" i="185"/>
  <c r="J25" i="185"/>
  <c r="I25" i="185"/>
  <c r="H25" i="185"/>
  <c r="G25" i="185"/>
  <c r="BF24" i="185"/>
  <c r="BE24" i="185"/>
  <c r="BD24" i="185"/>
  <c r="BC24" i="185"/>
  <c r="BB24" i="185"/>
  <c r="BA24" i="185"/>
  <c r="AZ24" i="185"/>
  <c r="AY24" i="185"/>
  <c r="AX24" i="185"/>
  <c r="AW24" i="185"/>
  <c r="AV24" i="185"/>
  <c r="AU24" i="185"/>
  <c r="AT24" i="185"/>
  <c r="AS24" i="185"/>
  <c r="AR24" i="185"/>
  <c r="AQ24" i="185"/>
  <c r="AP24" i="185"/>
  <c r="AO24" i="185"/>
  <c r="AN24" i="185"/>
  <c r="AM24" i="185"/>
  <c r="AL24" i="185"/>
  <c r="AK24" i="185"/>
  <c r="AJ24" i="185"/>
  <c r="AI24" i="185"/>
  <c r="AH24" i="185"/>
  <c r="AG24" i="185"/>
  <c r="AF24" i="185"/>
  <c r="AE24" i="185"/>
  <c r="AD24" i="185"/>
  <c r="AC24" i="185"/>
  <c r="AB24" i="185"/>
  <c r="Z24" i="185"/>
  <c r="Y24" i="185"/>
  <c r="X24" i="185"/>
  <c r="V24" i="185"/>
  <c r="U24" i="185"/>
  <c r="T24" i="185"/>
  <c r="S24" i="185"/>
  <c r="Q24" i="185"/>
  <c r="P24" i="185"/>
  <c r="O24" i="185"/>
  <c r="N24" i="185"/>
  <c r="M24" i="185"/>
  <c r="L24" i="185"/>
  <c r="K24" i="185"/>
  <c r="J24" i="185"/>
  <c r="I24" i="185"/>
  <c r="H24" i="185"/>
  <c r="G24" i="185"/>
  <c r="BF23" i="185"/>
  <c r="BE23" i="185"/>
  <c r="BD23" i="185"/>
  <c r="BC23" i="185"/>
  <c r="BB23" i="185"/>
  <c r="BA23" i="185"/>
  <c r="AZ23" i="185"/>
  <c r="AY23" i="185"/>
  <c r="AX23" i="185"/>
  <c r="AW23" i="185"/>
  <c r="AV23" i="185"/>
  <c r="AU23" i="185"/>
  <c r="AT23" i="185"/>
  <c r="AS23" i="185"/>
  <c r="AR23" i="185"/>
  <c r="AQ23" i="185"/>
  <c r="AP23" i="185"/>
  <c r="AO23" i="185"/>
  <c r="AN23" i="185"/>
  <c r="AM23" i="185"/>
  <c r="AL23" i="185"/>
  <c r="AK23" i="185"/>
  <c r="AJ23" i="185"/>
  <c r="AI23" i="185"/>
  <c r="AH23" i="185"/>
  <c r="AG23" i="185"/>
  <c r="AF23" i="185"/>
  <c r="AE23" i="185"/>
  <c r="AD23" i="185"/>
  <c r="AC23" i="185"/>
  <c r="AB23" i="185"/>
  <c r="Z23" i="185"/>
  <c r="Y23" i="185"/>
  <c r="X23" i="185"/>
  <c r="W23" i="185"/>
  <c r="U23" i="185"/>
  <c r="T23" i="185"/>
  <c r="S23" i="185"/>
  <c r="Q23" i="185"/>
  <c r="P23" i="185"/>
  <c r="O23" i="185"/>
  <c r="N23" i="185"/>
  <c r="M23" i="185"/>
  <c r="L23" i="185"/>
  <c r="K23" i="185"/>
  <c r="J23" i="185"/>
  <c r="I23" i="185"/>
  <c r="H23" i="185"/>
  <c r="G23" i="185"/>
  <c r="BF22" i="185"/>
  <c r="BE22" i="185"/>
  <c r="BD22" i="185"/>
  <c r="BC22" i="185"/>
  <c r="BB22" i="185"/>
  <c r="BA22" i="185"/>
  <c r="AZ22" i="185"/>
  <c r="AY22" i="185"/>
  <c r="AX22" i="185"/>
  <c r="AW22" i="185"/>
  <c r="AV22" i="185"/>
  <c r="AU22" i="185"/>
  <c r="AT22" i="185"/>
  <c r="AS22" i="185"/>
  <c r="AR22" i="185"/>
  <c r="AQ22" i="185"/>
  <c r="AP22" i="185"/>
  <c r="AO22" i="185"/>
  <c r="AN22" i="185"/>
  <c r="AM22" i="185"/>
  <c r="AL22" i="185"/>
  <c r="AK22" i="185"/>
  <c r="AJ22" i="185"/>
  <c r="AI22" i="185"/>
  <c r="AH22" i="185"/>
  <c r="AG22" i="185"/>
  <c r="AF22" i="185"/>
  <c r="AE22" i="185"/>
  <c r="AD22" i="185"/>
  <c r="AC22" i="185"/>
  <c r="AB22" i="185"/>
  <c r="Z22" i="185"/>
  <c r="Y22" i="185"/>
  <c r="X22" i="185"/>
  <c r="W22" i="185"/>
  <c r="V22" i="185"/>
  <c r="T22" i="185"/>
  <c r="S22" i="185"/>
  <c r="Q22" i="185"/>
  <c r="P22" i="185"/>
  <c r="O22" i="185"/>
  <c r="N22" i="185"/>
  <c r="M22" i="185"/>
  <c r="L22" i="185"/>
  <c r="K22" i="185"/>
  <c r="J22" i="185"/>
  <c r="I22" i="185"/>
  <c r="H22" i="185"/>
  <c r="G22" i="185"/>
  <c r="BF21" i="185"/>
  <c r="BE21" i="185"/>
  <c r="BD21" i="185"/>
  <c r="BC21" i="185"/>
  <c r="BB21" i="185"/>
  <c r="BA21" i="185"/>
  <c r="AZ21" i="185"/>
  <c r="AY21" i="185"/>
  <c r="AX21" i="185"/>
  <c r="AW21" i="185"/>
  <c r="AV21" i="185"/>
  <c r="AU21" i="185"/>
  <c r="AT21" i="185"/>
  <c r="AS21" i="185"/>
  <c r="AR21" i="185"/>
  <c r="AQ21" i="185"/>
  <c r="AP21" i="185"/>
  <c r="AO21" i="185"/>
  <c r="AN21" i="185"/>
  <c r="AM21" i="185"/>
  <c r="AL21" i="185"/>
  <c r="AK21" i="185"/>
  <c r="AJ21" i="185"/>
  <c r="AI21" i="185"/>
  <c r="AH21" i="185"/>
  <c r="AG21" i="185"/>
  <c r="AF21" i="185"/>
  <c r="AE21" i="185"/>
  <c r="AD21" i="185"/>
  <c r="AC21" i="185"/>
  <c r="AB21" i="185"/>
  <c r="Z21" i="185"/>
  <c r="Y21" i="185"/>
  <c r="X21" i="185"/>
  <c r="W21" i="185"/>
  <c r="V21" i="185"/>
  <c r="U21" i="185"/>
  <c r="S21" i="185"/>
  <c r="Q21" i="185"/>
  <c r="P21" i="185"/>
  <c r="O21" i="185"/>
  <c r="N21" i="185"/>
  <c r="M21" i="185"/>
  <c r="L21" i="185"/>
  <c r="K21" i="185"/>
  <c r="J21" i="185"/>
  <c r="I21" i="185"/>
  <c r="H21" i="185"/>
  <c r="G21" i="185"/>
  <c r="BF20" i="185"/>
  <c r="BE20" i="185"/>
  <c r="BD20" i="185"/>
  <c r="BC20" i="185"/>
  <c r="BB20" i="185"/>
  <c r="BA20" i="185"/>
  <c r="AZ20" i="185"/>
  <c r="AY20" i="185"/>
  <c r="AX20" i="185"/>
  <c r="AW20" i="185"/>
  <c r="AV20" i="185"/>
  <c r="AU20" i="185"/>
  <c r="AT20" i="185"/>
  <c r="AS20" i="185"/>
  <c r="AR20" i="185"/>
  <c r="AQ20" i="185"/>
  <c r="AP20" i="185"/>
  <c r="AO20" i="185"/>
  <c r="AN20" i="185"/>
  <c r="AM20" i="185"/>
  <c r="AL20" i="185"/>
  <c r="AK20" i="185"/>
  <c r="AJ20" i="185"/>
  <c r="AI20" i="185"/>
  <c r="AH20" i="185"/>
  <c r="AG20" i="185"/>
  <c r="AF20" i="185"/>
  <c r="AE20" i="185"/>
  <c r="AD20" i="185"/>
  <c r="AC20" i="185"/>
  <c r="AB20" i="185"/>
  <c r="Z20" i="185"/>
  <c r="Y20" i="185"/>
  <c r="X20" i="185"/>
  <c r="W20" i="185"/>
  <c r="V20" i="185"/>
  <c r="U20" i="185"/>
  <c r="T20" i="185"/>
  <c r="Q20" i="185"/>
  <c r="P20" i="185"/>
  <c r="O20" i="185"/>
  <c r="N20" i="185"/>
  <c r="M20" i="185"/>
  <c r="L20" i="185"/>
  <c r="K20" i="185"/>
  <c r="J20" i="185"/>
  <c r="I20" i="185"/>
  <c r="H20" i="185"/>
  <c r="G20" i="185"/>
  <c r="BF18" i="185"/>
  <c r="BE18" i="185"/>
  <c r="BD18" i="185"/>
  <c r="BC18" i="185"/>
  <c r="BB18" i="185"/>
  <c r="BA18" i="185"/>
  <c r="AZ18" i="185"/>
  <c r="AY18" i="185"/>
  <c r="AX18" i="185"/>
  <c r="AW18" i="185"/>
  <c r="AV18" i="185"/>
  <c r="AU18" i="185"/>
  <c r="AT18" i="185"/>
  <c r="AS18" i="185"/>
  <c r="AR18" i="185"/>
  <c r="AQ18" i="185"/>
  <c r="AP18" i="185"/>
  <c r="AO18" i="185"/>
  <c r="AN18" i="185"/>
  <c r="AM18" i="185"/>
  <c r="AL18" i="185"/>
  <c r="AK18" i="185"/>
  <c r="AJ18" i="185"/>
  <c r="AI18" i="185"/>
  <c r="AH18" i="185"/>
  <c r="AG18" i="185"/>
  <c r="AF18" i="185"/>
  <c r="AE18" i="185"/>
  <c r="AD18" i="185"/>
  <c r="AC18" i="185"/>
  <c r="AB18" i="185"/>
  <c r="Z18" i="185"/>
  <c r="Y18" i="185"/>
  <c r="X18" i="185"/>
  <c r="W18" i="185"/>
  <c r="V18" i="185"/>
  <c r="U18" i="185"/>
  <c r="T18" i="185"/>
  <c r="S18" i="185"/>
  <c r="P18" i="185"/>
  <c r="O18" i="185"/>
  <c r="N18" i="185"/>
  <c r="M18" i="185"/>
  <c r="L18" i="185"/>
  <c r="K18" i="185"/>
  <c r="J18" i="185"/>
  <c r="I18" i="185"/>
  <c r="H18" i="185"/>
  <c r="G18" i="185"/>
  <c r="BF17" i="185"/>
  <c r="BE17" i="185"/>
  <c r="BD17" i="185"/>
  <c r="BC17" i="185"/>
  <c r="BB17" i="185"/>
  <c r="BA17" i="185"/>
  <c r="AZ17" i="185"/>
  <c r="AY17" i="185"/>
  <c r="AX17" i="185"/>
  <c r="AW17" i="185"/>
  <c r="AV17" i="185"/>
  <c r="AU17" i="185"/>
  <c r="AT17" i="185"/>
  <c r="AS17" i="185"/>
  <c r="AR17" i="185"/>
  <c r="AQ17" i="185"/>
  <c r="AP17" i="185"/>
  <c r="AO17" i="185"/>
  <c r="AN17" i="185"/>
  <c r="AM17" i="185"/>
  <c r="AL17" i="185"/>
  <c r="AK17" i="185"/>
  <c r="AJ17" i="185"/>
  <c r="AI17" i="185"/>
  <c r="AH17" i="185"/>
  <c r="AG17" i="185"/>
  <c r="AF17" i="185"/>
  <c r="AE17" i="185"/>
  <c r="AD17" i="185"/>
  <c r="AC17" i="185"/>
  <c r="AB17" i="185"/>
  <c r="Z17" i="185"/>
  <c r="Y17" i="185"/>
  <c r="X17" i="185"/>
  <c r="W17" i="185"/>
  <c r="V17" i="185"/>
  <c r="U17" i="185"/>
  <c r="T17" i="185"/>
  <c r="S17" i="185"/>
  <c r="Q17" i="185"/>
  <c r="O17" i="185"/>
  <c r="N17" i="185"/>
  <c r="M17" i="185"/>
  <c r="L17" i="185"/>
  <c r="K17" i="185"/>
  <c r="J17" i="185"/>
  <c r="I17" i="185"/>
  <c r="H17" i="185"/>
  <c r="G17" i="185"/>
  <c r="BF16" i="185"/>
  <c r="BE16" i="185"/>
  <c r="BD16" i="185"/>
  <c r="BC16" i="185"/>
  <c r="BB16" i="185"/>
  <c r="BA16" i="185"/>
  <c r="AZ16" i="185"/>
  <c r="AY16" i="185"/>
  <c r="AX16" i="185"/>
  <c r="AW16" i="185"/>
  <c r="AV16" i="185"/>
  <c r="AU16" i="185"/>
  <c r="AT16" i="185"/>
  <c r="AS16" i="185"/>
  <c r="AR16" i="185"/>
  <c r="AQ16" i="185"/>
  <c r="AP16" i="185"/>
  <c r="AO16" i="185"/>
  <c r="AN16" i="185"/>
  <c r="AM16" i="185"/>
  <c r="AL16" i="185"/>
  <c r="AK16" i="185"/>
  <c r="AJ16" i="185"/>
  <c r="AI16" i="185"/>
  <c r="AH16" i="185"/>
  <c r="AG16" i="185"/>
  <c r="AF16" i="185"/>
  <c r="AE16" i="185"/>
  <c r="AD16" i="185"/>
  <c r="AC16" i="185"/>
  <c r="AB16" i="185"/>
  <c r="Z16" i="185"/>
  <c r="Y16" i="185"/>
  <c r="X16" i="185"/>
  <c r="W16" i="185"/>
  <c r="V16" i="185"/>
  <c r="U16" i="185"/>
  <c r="T16" i="185"/>
  <c r="S16" i="185"/>
  <c r="Q16" i="185"/>
  <c r="P16" i="185"/>
  <c r="N16" i="185"/>
  <c r="M16" i="185"/>
  <c r="L16" i="185"/>
  <c r="K16" i="185"/>
  <c r="J16" i="185"/>
  <c r="I16" i="185"/>
  <c r="H16" i="185"/>
  <c r="G16" i="185"/>
  <c r="BF15" i="185"/>
  <c r="BE15" i="185"/>
  <c r="BD15" i="185"/>
  <c r="BC15" i="185"/>
  <c r="BB15" i="185"/>
  <c r="BA15" i="185"/>
  <c r="AZ15" i="185"/>
  <c r="AY15" i="185"/>
  <c r="AX15" i="185"/>
  <c r="AW15" i="185"/>
  <c r="AV15" i="185"/>
  <c r="AU15" i="185"/>
  <c r="AT15" i="185"/>
  <c r="AS15" i="185"/>
  <c r="AR15" i="185"/>
  <c r="AQ15" i="185"/>
  <c r="AP15" i="185"/>
  <c r="AO15" i="185"/>
  <c r="AN15" i="185"/>
  <c r="AM15" i="185"/>
  <c r="AL15" i="185"/>
  <c r="AK15" i="185"/>
  <c r="AJ15" i="185"/>
  <c r="AI15" i="185"/>
  <c r="AH15" i="185"/>
  <c r="AG15" i="185"/>
  <c r="AF15" i="185"/>
  <c r="AE15" i="185"/>
  <c r="AD15" i="185"/>
  <c r="AC15" i="185"/>
  <c r="AB15" i="185"/>
  <c r="Z15" i="185"/>
  <c r="Y15" i="185"/>
  <c r="X15" i="185"/>
  <c r="W15" i="185"/>
  <c r="V15" i="185"/>
  <c r="U15" i="185"/>
  <c r="T15" i="185"/>
  <c r="S15" i="185"/>
  <c r="Q15" i="185"/>
  <c r="P15" i="185"/>
  <c r="O15" i="185"/>
  <c r="M15" i="185"/>
  <c r="L15" i="185"/>
  <c r="K15" i="185"/>
  <c r="J15" i="185"/>
  <c r="I15" i="185"/>
  <c r="H15" i="185"/>
  <c r="G15" i="185"/>
  <c r="BF14" i="185"/>
  <c r="BE14" i="185"/>
  <c r="BD14" i="185"/>
  <c r="BC14" i="185"/>
  <c r="BB14" i="185"/>
  <c r="BA14" i="185"/>
  <c r="AZ14" i="185"/>
  <c r="AY14" i="185"/>
  <c r="AX14" i="185"/>
  <c r="AW14" i="185"/>
  <c r="AV14" i="185"/>
  <c r="AU14" i="185"/>
  <c r="AT14" i="185"/>
  <c r="AS14" i="185"/>
  <c r="AR14" i="185"/>
  <c r="AQ14" i="185"/>
  <c r="AP14" i="185"/>
  <c r="AO14" i="185"/>
  <c r="AN14" i="185"/>
  <c r="AM14" i="185"/>
  <c r="AL14" i="185"/>
  <c r="AK14" i="185"/>
  <c r="AJ14" i="185"/>
  <c r="AI14" i="185"/>
  <c r="AH14" i="185"/>
  <c r="AG14" i="185"/>
  <c r="AF14" i="185"/>
  <c r="AE14" i="185"/>
  <c r="AD14" i="185"/>
  <c r="AC14" i="185"/>
  <c r="AB14" i="185"/>
  <c r="Z14" i="185"/>
  <c r="Y14" i="185"/>
  <c r="X14" i="185"/>
  <c r="W14" i="185"/>
  <c r="V14" i="185"/>
  <c r="U14" i="185"/>
  <c r="T14" i="185"/>
  <c r="S14" i="185"/>
  <c r="Q14" i="185"/>
  <c r="P14" i="185"/>
  <c r="O14" i="185"/>
  <c r="N14" i="185"/>
  <c r="L14" i="185"/>
  <c r="K14" i="185"/>
  <c r="J14" i="185"/>
  <c r="I14" i="185"/>
  <c r="H14" i="185"/>
  <c r="G14" i="185"/>
  <c r="BF13" i="185"/>
  <c r="BE13" i="185"/>
  <c r="BD13" i="185"/>
  <c r="BC13" i="185"/>
  <c r="BB13" i="185"/>
  <c r="BA13" i="185"/>
  <c r="AZ13" i="185"/>
  <c r="AY13" i="185"/>
  <c r="AX13" i="185"/>
  <c r="AW13" i="185"/>
  <c r="AV13" i="185"/>
  <c r="AU13" i="185"/>
  <c r="AT13" i="185"/>
  <c r="AS13" i="185"/>
  <c r="AR13" i="185"/>
  <c r="AQ13" i="185"/>
  <c r="AP13" i="185"/>
  <c r="AO13" i="185"/>
  <c r="AN13" i="185"/>
  <c r="AM13" i="185"/>
  <c r="AL13" i="185"/>
  <c r="AK13" i="185"/>
  <c r="AJ13" i="185"/>
  <c r="AI13" i="185"/>
  <c r="AH13" i="185"/>
  <c r="AG13" i="185"/>
  <c r="AF13" i="185"/>
  <c r="AE13" i="185"/>
  <c r="AD13" i="185"/>
  <c r="AC13" i="185"/>
  <c r="AB13" i="185"/>
  <c r="Z13" i="185"/>
  <c r="Y13" i="185"/>
  <c r="X13" i="185"/>
  <c r="W13" i="185"/>
  <c r="V13" i="185"/>
  <c r="U13" i="185"/>
  <c r="T13" i="185"/>
  <c r="S13" i="185"/>
  <c r="Q13" i="185"/>
  <c r="P13" i="185"/>
  <c r="O13" i="185"/>
  <c r="N13" i="185"/>
  <c r="M13" i="185"/>
  <c r="K13" i="185"/>
  <c r="J13" i="185"/>
  <c r="I13" i="185"/>
  <c r="H13" i="185"/>
  <c r="G13" i="185"/>
  <c r="BF12" i="185"/>
  <c r="BE12" i="185"/>
  <c r="BD12" i="185"/>
  <c r="BC12" i="185"/>
  <c r="BB12" i="185"/>
  <c r="BA12" i="185"/>
  <c r="AZ12" i="185"/>
  <c r="AY12" i="185"/>
  <c r="AX12" i="185"/>
  <c r="AW12" i="185"/>
  <c r="AV12" i="185"/>
  <c r="AU12" i="185"/>
  <c r="AT12" i="185"/>
  <c r="AS12" i="185"/>
  <c r="AR12" i="185"/>
  <c r="AQ12" i="185"/>
  <c r="AP12" i="185"/>
  <c r="AO12" i="185"/>
  <c r="AN12" i="185"/>
  <c r="AM12" i="185"/>
  <c r="AL12" i="185"/>
  <c r="AK12" i="185"/>
  <c r="AJ12" i="185"/>
  <c r="AI12" i="185"/>
  <c r="AH12" i="185"/>
  <c r="AG12" i="185"/>
  <c r="AF12" i="185"/>
  <c r="AE12" i="185"/>
  <c r="AD12" i="185"/>
  <c r="AC12" i="185"/>
  <c r="AB12" i="185"/>
  <c r="Z12" i="185"/>
  <c r="Y12" i="185"/>
  <c r="X12" i="185"/>
  <c r="W12" i="185"/>
  <c r="V12" i="185"/>
  <c r="U12" i="185"/>
  <c r="T12" i="185"/>
  <c r="S12" i="185"/>
  <c r="Q12" i="185"/>
  <c r="P12" i="185"/>
  <c r="O12" i="185"/>
  <c r="N12" i="185"/>
  <c r="M12" i="185"/>
  <c r="L12" i="185"/>
  <c r="J12" i="185"/>
  <c r="I12" i="185"/>
  <c r="H12" i="185"/>
  <c r="G12" i="185"/>
  <c r="BF11" i="185"/>
  <c r="BE11" i="185"/>
  <c r="BD11" i="185"/>
  <c r="BC11" i="185"/>
  <c r="BB11" i="185"/>
  <c r="BA11" i="185"/>
  <c r="AZ11" i="185"/>
  <c r="AY11" i="185"/>
  <c r="AX11" i="185"/>
  <c r="AW11" i="185"/>
  <c r="AV11" i="185"/>
  <c r="AU11" i="185"/>
  <c r="AT11" i="185"/>
  <c r="AS11" i="185"/>
  <c r="AR11" i="185"/>
  <c r="AQ11" i="185"/>
  <c r="AP11" i="185"/>
  <c r="AO11" i="185"/>
  <c r="AN11" i="185"/>
  <c r="AM11" i="185"/>
  <c r="AL11" i="185"/>
  <c r="AK11" i="185"/>
  <c r="AJ11" i="185"/>
  <c r="AH11" i="185"/>
  <c r="AG11" i="185"/>
  <c r="AF11" i="185"/>
  <c r="AE11" i="185"/>
  <c r="AD11" i="185"/>
  <c r="AC11" i="185"/>
  <c r="AB11" i="185"/>
  <c r="Z11" i="185"/>
  <c r="Y11" i="185"/>
  <c r="X11" i="185"/>
  <c r="W11" i="185"/>
  <c r="V11" i="185"/>
  <c r="U11" i="185"/>
  <c r="T11" i="185"/>
  <c r="S11" i="185"/>
  <c r="Q11" i="185"/>
  <c r="P11" i="185"/>
  <c r="M23" i="217" s="1"/>
  <c r="O11" i="185"/>
  <c r="M22" i="217" s="1"/>
  <c r="N11" i="185"/>
  <c r="M11" i="185"/>
  <c r="L11" i="185"/>
  <c r="K11" i="185"/>
  <c r="I11" i="185"/>
  <c r="H11" i="185"/>
  <c r="G11" i="185"/>
  <c r="BF10" i="185"/>
  <c r="BE10" i="185"/>
  <c r="BD10" i="185"/>
  <c r="BC10" i="185"/>
  <c r="BB10" i="185"/>
  <c r="BA10" i="185"/>
  <c r="AZ10" i="185"/>
  <c r="AY10" i="185"/>
  <c r="AX10" i="185"/>
  <c r="AW10" i="185"/>
  <c r="AV10" i="185"/>
  <c r="AU10" i="185"/>
  <c r="AT10" i="185"/>
  <c r="AS10" i="185"/>
  <c r="AR10" i="185"/>
  <c r="AQ10" i="185"/>
  <c r="AP10" i="185"/>
  <c r="AO10" i="185"/>
  <c r="AN10" i="185"/>
  <c r="AM10" i="185"/>
  <c r="AL10" i="185"/>
  <c r="AK10" i="185"/>
  <c r="AJ10" i="185"/>
  <c r="AI10" i="185"/>
  <c r="AH10" i="185"/>
  <c r="AG10" i="185"/>
  <c r="AF10" i="185"/>
  <c r="AE10" i="185"/>
  <c r="AD10" i="185"/>
  <c r="AC10" i="185"/>
  <c r="AB10" i="185"/>
  <c r="Z10" i="185"/>
  <c r="Y10" i="185"/>
  <c r="X10" i="185"/>
  <c r="W10" i="185"/>
  <c r="V10" i="185"/>
  <c r="U10" i="185"/>
  <c r="T10" i="185"/>
  <c r="S10" i="185"/>
  <c r="Q10" i="185"/>
  <c r="P10" i="185"/>
  <c r="O10" i="185"/>
  <c r="N10" i="185"/>
  <c r="M10" i="185"/>
  <c r="L10" i="185"/>
  <c r="K10" i="185"/>
  <c r="J10" i="185"/>
  <c r="H10" i="185"/>
  <c r="G10" i="185"/>
  <c r="BF9" i="185"/>
  <c r="BE9" i="185"/>
  <c r="BD9" i="185"/>
  <c r="BC9" i="185"/>
  <c r="BB9" i="185"/>
  <c r="BA9" i="185"/>
  <c r="AZ9" i="185"/>
  <c r="AY9" i="185"/>
  <c r="AX9" i="185"/>
  <c r="AW9" i="185"/>
  <c r="AV9" i="185"/>
  <c r="AU9" i="185"/>
  <c r="AT9" i="185"/>
  <c r="AS9" i="185"/>
  <c r="AR9" i="185"/>
  <c r="AQ9" i="185"/>
  <c r="AP9" i="185"/>
  <c r="AO9" i="185"/>
  <c r="AN9" i="185"/>
  <c r="AM9" i="185"/>
  <c r="AL9" i="185"/>
  <c r="AK9" i="185"/>
  <c r="AJ9" i="185"/>
  <c r="AI9" i="185"/>
  <c r="AH9" i="185"/>
  <c r="AG9" i="185"/>
  <c r="AF9" i="185"/>
  <c r="AE9" i="185"/>
  <c r="AD9" i="185"/>
  <c r="AC9" i="185"/>
  <c r="AB9" i="185"/>
  <c r="Z9" i="185"/>
  <c r="Y9" i="185"/>
  <c r="X9" i="185"/>
  <c r="W9" i="185"/>
  <c r="V9" i="185"/>
  <c r="U9" i="185"/>
  <c r="T9" i="185"/>
  <c r="S9" i="185"/>
  <c r="Q9" i="185"/>
  <c r="P9" i="185"/>
  <c r="O9" i="185"/>
  <c r="N9" i="185"/>
  <c r="M9" i="185"/>
  <c r="L9" i="185"/>
  <c r="K9" i="185"/>
  <c r="J9" i="185"/>
  <c r="I9" i="185"/>
  <c r="G9" i="185"/>
  <c r="BF8" i="185"/>
  <c r="BE8" i="185"/>
  <c r="BD8" i="185"/>
  <c r="BC8" i="185"/>
  <c r="BB8" i="185"/>
  <c r="BA8" i="185"/>
  <c r="AZ8" i="185"/>
  <c r="AY8" i="185"/>
  <c r="AX8" i="185"/>
  <c r="AW8" i="185"/>
  <c r="AV8" i="185"/>
  <c r="AU8" i="185"/>
  <c r="AT8" i="185"/>
  <c r="AS8" i="185"/>
  <c r="AQ8" i="185"/>
  <c r="AP8" i="185"/>
  <c r="AO8" i="185"/>
  <c r="AN8" i="185"/>
  <c r="AM8" i="185"/>
  <c r="AL8" i="185"/>
  <c r="AK8" i="185"/>
  <c r="AJ8" i="185"/>
  <c r="AI8" i="185"/>
  <c r="AH8" i="185"/>
  <c r="AG8" i="185"/>
  <c r="AF8" i="185"/>
  <c r="AE8" i="185"/>
  <c r="AD8" i="185"/>
  <c r="AC8" i="185"/>
  <c r="AB8" i="185"/>
  <c r="Z8" i="185"/>
  <c r="Y8" i="185"/>
  <c r="X8" i="185"/>
  <c r="W8" i="185"/>
  <c r="V8" i="185"/>
  <c r="U8" i="185"/>
  <c r="T8" i="185"/>
  <c r="S8" i="185"/>
  <c r="Q8" i="185"/>
  <c r="P8" i="185"/>
  <c r="O8" i="185"/>
  <c r="N8" i="185"/>
  <c r="M8" i="185"/>
  <c r="L8" i="185"/>
  <c r="K8" i="185"/>
  <c r="J8" i="185"/>
  <c r="I8" i="185"/>
  <c r="H8" i="185"/>
  <c r="BF4" i="185"/>
  <c r="BE4" i="185"/>
  <c r="BD4" i="185"/>
  <c r="BC4" i="185"/>
  <c r="BB4" i="185"/>
  <c r="BA4" i="185"/>
  <c r="AZ4" i="185"/>
  <c r="AY4" i="185"/>
  <c r="AX4" i="185"/>
  <c r="AW4" i="185"/>
  <c r="AV4" i="185"/>
  <c r="AU4" i="185"/>
  <c r="AT4" i="185"/>
  <c r="AS4" i="185"/>
  <c r="AR4" i="185"/>
  <c r="AQ4" i="185"/>
  <c r="AP4" i="185"/>
  <c r="AO4" i="185"/>
  <c r="AN4" i="185"/>
  <c r="AM4" i="185"/>
  <c r="AL4" i="185"/>
  <c r="AK4" i="185"/>
  <c r="AJ4" i="185"/>
  <c r="AI4" i="185"/>
  <c r="AH4" i="185"/>
  <c r="AG4" i="185"/>
  <c r="AF4" i="185"/>
  <c r="AE4" i="185"/>
  <c r="AD4" i="185"/>
  <c r="AC4" i="185"/>
  <c r="AB4" i="185"/>
  <c r="AA4" i="185"/>
  <c r="Z4" i="185"/>
  <c r="Y4" i="185"/>
  <c r="X4" i="185"/>
  <c r="W4" i="185"/>
  <c r="V4" i="185"/>
  <c r="U4" i="185"/>
  <c r="T4" i="185"/>
  <c r="S4" i="185"/>
  <c r="R4" i="185"/>
  <c r="Q4" i="185"/>
  <c r="P4" i="185"/>
  <c r="O4" i="185"/>
  <c r="N4" i="185"/>
  <c r="M4" i="185"/>
  <c r="L4" i="185"/>
  <c r="K4" i="185"/>
  <c r="J4" i="185"/>
  <c r="I4" i="185"/>
  <c r="H4" i="185"/>
  <c r="G4" i="185"/>
  <c r="F4" i="185"/>
  <c r="E4" i="185"/>
  <c r="BE59" i="184"/>
  <c r="L43" i="219" s="1"/>
  <c r="BD59" i="184"/>
  <c r="L42" i="219" s="1"/>
  <c r="BC59" i="184"/>
  <c r="L41" i="219" s="1"/>
  <c r="BB59" i="184"/>
  <c r="L40" i="219" s="1"/>
  <c r="BA59" i="184"/>
  <c r="L39" i="219" s="1"/>
  <c r="AZ59" i="184"/>
  <c r="L38" i="219" s="1"/>
  <c r="AY59" i="184"/>
  <c r="L37" i="219" s="1"/>
  <c r="AX59" i="184"/>
  <c r="L36" i="219" s="1"/>
  <c r="AW59" i="184"/>
  <c r="L35" i="219" s="1"/>
  <c r="AV59" i="184"/>
  <c r="L34" i="219" s="1"/>
  <c r="AU59" i="184"/>
  <c r="L33" i="219" s="1"/>
  <c r="AT59" i="184"/>
  <c r="L32" i="219" s="1"/>
  <c r="AS59" i="184"/>
  <c r="L31" i="219" s="1"/>
  <c r="AR59" i="184"/>
  <c r="L30" i="219" s="1"/>
  <c r="AQ59" i="184"/>
  <c r="L29" i="219" s="1"/>
  <c r="AP59" i="184"/>
  <c r="L28" i="219" s="1"/>
  <c r="AO59" i="184"/>
  <c r="L27" i="219" s="1"/>
  <c r="AN59" i="184"/>
  <c r="AM59" i="184"/>
  <c r="AL59" i="184"/>
  <c r="AK59" i="184"/>
  <c r="AJ59" i="184"/>
  <c r="AI59" i="184"/>
  <c r="AH59" i="184"/>
  <c r="AG59" i="184"/>
  <c r="AF59" i="184"/>
  <c r="AE59" i="184"/>
  <c r="AD59" i="184"/>
  <c r="AC59" i="184"/>
  <c r="AB59" i="184"/>
  <c r="Z59" i="184"/>
  <c r="L25" i="219" s="1"/>
  <c r="Y59" i="184"/>
  <c r="L24" i="219" s="1"/>
  <c r="X59" i="184"/>
  <c r="L23" i="219" s="1"/>
  <c r="W59" i="184"/>
  <c r="L22" i="219" s="1"/>
  <c r="V59" i="184"/>
  <c r="L21" i="219" s="1"/>
  <c r="U59" i="184"/>
  <c r="L20" i="219" s="1"/>
  <c r="T59" i="184"/>
  <c r="L19" i="219" s="1"/>
  <c r="S59" i="184"/>
  <c r="L18" i="219" s="1"/>
  <c r="Q59" i="184"/>
  <c r="L16" i="219" s="1"/>
  <c r="P59" i="184"/>
  <c r="L15" i="219" s="1"/>
  <c r="O59" i="184"/>
  <c r="L14" i="219" s="1"/>
  <c r="N59" i="184"/>
  <c r="L13" i="219" s="1"/>
  <c r="M59" i="184"/>
  <c r="L12" i="219" s="1"/>
  <c r="L59" i="184"/>
  <c r="L11" i="219" s="1"/>
  <c r="K59" i="184"/>
  <c r="L10" i="219" s="1"/>
  <c r="J59" i="184"/>
  <c r="L9" i="219" s="1"/>
  <c r="I59" i="184"/>
  <c r="H59" i="184"/>
  <c r="G59" i="184"/>
  <c r="L8" i="219" s="1"/>
  <c r="BF58" i="184"/>
  <c r="BD58" i="184"/>
  <c r="BC58" i="184"/>
  <c r="BB58" i="184"/>
  <c r="BA58" i="184"/>
  <c r="AZ58" i="184"/>
  <c r="AY58" i="184"/>
  <c r="AX58" i="184"/>
  <c r="AW58" i="184"/>
  <c r="AV58" i="184"/>
  <c r="AU58" i="184"/>
  <c r="AT58" i="184"/>
  <c r="AS58" i="184"/>
  <c r="AR58" i="184"/>
  <c r="AQ58" i="184"/>
  <c r="AP58" i="184"/>
  <c r="AO58" i="184"/>
  <c r="AN58" i="184"/>
  <c r="AM58" i="184"/>
  <c r="AL58" i="184"/>
  <c r="AK58" i="184"/>
  <c r="AJ58" i="184"/>
  <c r="AI58" i="184"/>
  <c r="AH58" i="184"/>
  <c r="AG58" i="184"/>
  <c r="AF58" i="184"/>
  <c r="AE58" i="184"/>
  <c r="AD58" i="184"/>
  <c r="AC58" i="184"/>
  <c r="AB58" i="184"/>
  <c r="Z58" i="184"/>
  <c r="Y58" i="184"/>
  <c r="X58" i="184"/>
  <c r="W58" i="184"/>
  <c r="V58" i="184"/>
  <c r="U58" i="184"/>
  <c r="T58" i="184"/>
  <c r="S58" i="184"/>
  <c r="Q58" i="184"/>
  <c r="P58" i="184"/>
  <c r="O58" i="184"/>
  <c r="N58" i="184"/>
  <c r="M58" i="184"/>
  <c r="L58" i="184"/>
  <c r="K58" i="184"/>
  <c r="J58" i="184"/>
  <c r="I58" i="184"/>
  <c r="H58" i="184"/>
  <c r="G58" i="184"/>
  <c r="BF57" i="184"/>
  <c r="BE57" i="184"/>
  <c r="BC57" i="184"/>
  <c r="BB57" i="184"/>
  <c r="BA57" i="184"/>
  <c r="AZ57" i="184"/>
  <c r="AY57" i="184"/>
  <c r="AX57" i="184"/>
  <c r="AW57" i="184"/>
  <c r="AV57" i="184"/>
  <c r="AU57" i="184"/>
  <c r="AT57" i="184"/>
  <c r="AS57" i="184"/>
  <c r="AR57" i="184"/>
  <c r="AQ57" i="184"/>
  <c r="AP57" i="184"/>
  <c r="AO57" i="184"/>
  <c r="AN57" i="184"/>
  <c r="AM57" i="184"/>
  <c r="AL57" i="184"/>
  <c r="AK57" i="184"/>
  <c r="AJ57" i="184"/>
  <c r="AI57" i="184"/>
  <c r="AH57" i="184"/>
  <c r="AG57" i="184"/>
  <c r="AF57" i="184"/>
  <c r="AE57" i="184"/>
  <c r="AD57" i="184"/>
  <c r="AC57" i="184"/>
  <c r="AB57" i="184"/>
  <c r="Z57" i="184"/>
  <c r="Y57" i="184"/>
  <c r="X57" i="184"/>
  <c r="W57" i="184"/>
  <c r="V57" i="184"/>
  <c r="U57" i="184"/>
  <c r="T57" i="184"/>
  <c r="S57" i="184"/>
  <c r="Q57" i="184"/>
  <c r="P57" i="184"/>
  <c r="O57" i="184"/>
  <c r="N57" i="184"/>
  <c r="M57" i="184"/>
  <c r="L57" i="184"/>
  <c r="K57" i="184"/>
  <c r="J57" i="184"/>
  <c r="I57" i="184"/>
  <c r="H57" i="184"/>
  <c r="G57" i="184"/>
  <c r="BF56" i="184"/>
  <c r="BE56" i="184"/>
  <c r="BD56" i="184"/>
  <c r="BB56" i="184"/>
  <c r="BA56" i="184"/>
  <c r="AZ56" i="184"/>
  <c r="AY56" i="184"/>
  <c r="AX56" i="184"/>
  <c r="AW56" i="184"/>
  <c r="AV56" i="184"/>
  <c r="AU56" i="184"/>
  <c r="AT56" i="184"/>
  <c r="AS56" i="184"/>
  <c r="AR56" i="184"/>
  <c r="AQ56" i="184"/>
  <c r="AP56" i="184"/>
  <c r="AO56" i="184"/>
  <c r="AN56" i="184"/>
  <c r="AM56" i="184"/>
  <c r="AL56" i="184"/>
  <c r="AK56" i="184"/>
  <c r="AJ56" i="184"/>
  <c r="AI56" i="184"/>
  <c r="AH56" i="184"/>
  <c r="AG56" i="184"/>
  <c r="AF56" i="184"/>
  <c r="AE56" i="184"/>
  <c r="AD56" i="184"/>
  <c r="AC56" i="184"/>
  <c r="AB56" i="184"/>
  <c r="Z56" i="184"/>
  <c r="Y56" i="184"/>
  <c r="X56" i="184"/>
  <c r="W56" i="184"/>
  <c r="V56" i="184"/>
  <c r="U56" i="184"/>
  <c r="T56" i="184"/>
  <c r="S56" i="184"/>
  <c r="Q56" i="184"/>
  <c r="P56" i="184"/>
  <c r="O56" i="184"/>
  <c r="N56" i="184"/>
  <c r="M56" i="184"/>
  <c r="L56" i="184"/>
  <c r="K56" i="184"/>
  <c r="J56" i="184"/>
  <c r="I56" i="184"/>
  <c r="H56" i="184"/>
  <c r="G56" i="184"/>
  <c r="BF55" i="184"/>
  <c r="BE55" i="184"/>
  <c r="BD55" i="184"/>
  <c r="BC55" i="184"/>
  <c r="BA55" i="184"/>
  <c r="AZ55" i="184"/>
  <c r="AY55" i="184"/>
  <c r="AX55" i="184"/>
  <c r="AW55" i="184"/>
  <c r="AV55" i="184"/>
  <c r="AU55" i="184"/>
  <c r="AT55" i="184"/>
  <c r="AS55" i="184"/>
  <c r="AR55" i="184"/>
  <c r="AQ55" i="184"/>
  <c r="AP55" i="184"/>
  <c r="AO55" i="184"/>
  <c r="AN55" i="184"/>
  <c r="AM55" i="184"/>
  <c r="AL55" i="184"/>
  <c r="AK55" i="184"/>
  <c r="AJ55" i="184"/>
  <c r="AI55" i="184"/>
  <c r="AH55" i="184"/>
  <c r="AG55" i="184"/>
  <c r="AF55" i="184"/>
  <c r="AE55" i="184"/>
  <c r="AD55" i="184"/>
  <c r="AC55" i="184"/>
  <c r="AB55" i="184"/>
  <c r="Z55" i="184"/>
  <c r="Y55" i="184"/>
  <c r="X55" i="184"/>
  <c r="W55" i="184"/>
  <c r="V55" i="184"/>
  <c r="U55" i="184"/>
  <c r="T55" i="184"/>
  <c r="S55" i="184"/>
  <c r="Q55" i="184"/>
  <c r="P55" i="184"/>
  <c r="O55" i="184"/>
  <c r="N55" i="184"/>
  <c r="M55" i="184"/>
  <c r="L55" i="184"/>
  <c r="K55" i="184"/>
  <c r="J55" i="184"/>
  <c r="I55" i="184"/>
  <c r="H55" i="184"/>
  <c r="G55" i="184"/>
  <c r="BF54" i="184"/>
  <c r="BE54" i="184"/>
  <c r="BD54" i="184"/>
  <c r="BC54" i="184"/>
  <c r="BB54" i="184"/>
  <c r="AZ54" i="184"/>
  <c r="AY54" i="184"/>
  <c r="AX54" i="184"/>
  <c r="AW54" i="184"/>
  <c r="AV54" i="184"/>
  <c r="AU54" i="184"/>
  <c r="AT54" i="184"/>
  <c r="AS54" i="184"/>
  <c r="AR54" i="184"/>
  <c r="AQ54" i="184"/>
  <c r="AP54" i="184"/>
  <c r="AO54" i="184"/>
  <c r="AN54" i="184"/>
  <c r="AM54" i="184"/>
  <c r="AL54" i="184"/>
  <c r="AK54" i="184"/>
  <c r="AJ54" i="184"/>
  <c r="AI54" i="184"/>
  <c r="AH54" i="184"/>
  <c r="AG54" i="184"/>
  <c r="AF54" i="184"/>
  <c r="AE54" i="184"/>
  <c r="AD54" i="184"/>
  <c r="AC54" i="184"/>
  <c r="AB54" i="184"/>
  <c r="Z54" i="184"/>
  <c r="Y54" i="184"/>
  <c r="X54" i="184"/>
  <c r="W54" i="184"/>
  <c r="V54" i="184"/>
  <c r="U54" i="184"/>
  <c r="T54" i="184"/>
  <c r="S54" i="184"/>
  <c r="Q54" i="184"/>
  <c r="P54" i="184"/>
  <c r="O54" i="184"/>
  <c r="N54" i="184"/>
  <c r="M54" i="184"/>
  <c r="L54" i="184"/>
  <c r="K54" i="184"/>
  <c r="J54" i="184"/>
  <c r="I54" i="184"/>
  <c r="H54" i="184"/>
  <c r="G54" i="184"/>
  <c r="BF53" i="184"/>
  <c r="BE53" i="184"/>
  <c r="BD53" i="184"/>
  <c r="BC53" i="184"/>
  <c r="BB53" i="184"/>
  <c r="BA53" i="184"/>
  <c r="AY53" i="184"/>
  <c r="AX53" i="184"/>
  <c r="AW53" i="184"/>
  <c r="AV53" i="184"/>
  <c r="AU53" i="184"/>
  <c r="AT53" i="184"/>
  <c r="AS53" i="184"/>
  <c r="AR53" i="184"/>
  <c r="AQ53" i="184"/>
  <c r="AP53" i="184"/>
  <c r="AO53" i="184"/>
  <c r="AN53" i="184"/>
  <c r="AM53" i="184"/>
  <c r="AL53" i="184"/>
  <c r="AK53" i="184"/>
  <c r="AJ53" i="184"/>
  <c r="AI53" i="184"/>
  <c r="AH53" i="184"/>
  <c r="AG53" i="184"/>
  <c r="AF53" i="184"/>
  <c r="AE53" i="184"/>
  <c r="AD53" i="184"/>
  <c r="AC53" i="184"/>
  <c r="AB53" i="184"/>
  <c r="Z53" i="184"/>
  <c r="Y53" i="184"/>
  <c r="X53" i="184"/>
  <c r="W53" i="184"/>
  <c r="V53" i="184"/>
  <c r="U53" i="184"/>
  <c r="T53" i="184"/>
  <c r="S53" i="184"/>
  <c r="Q53" i="184"/>
  <c r="P53" i="184"/>
  <c r="O53" i="184"/>
  <c r="N53" i="184"/>
  <c r="M53" i="184"/>
  <c r="L53" i="184"/>
  <c r="K53" i="184"/>
  <c r="J53" i="184"/>
  <c r="I53" i="184"/>
  <c r="H53" i="184"/>
  <c r="G53" i="184"/>
  <c r="BF52" i="184"/>
  <c r="BE52" i="184"/>
  <c r="BD52" i="184"/>
  <c r="BC52" i="184"/>
  <c r="BB52" i="184"/>
  <c r="BA52" i="184"/>
  <c r="AZ52" i="184"/>
  <c r="AX52" i="184"/>
  <c r="AW52" i="184"/>
  <c r="AV52" i="184"/>
  <c r="AU52" i="184"/>
  <c r="AT52" i="184"/>
  <c r="AS52" i="184"/>
  <c r="AR52" i="184"/>
  <c r="AQ52" i="184"/>
  <c r="AP52" i="184"/>
  <c r="AO52" i="184"/>
  <c r="AN52" i="184"/>
  <c r="AM52" i="184"/>
  <c r="AL52" i="184"/>
  <c r="AK52" i="184"/>
  <c r="AJ52" i="184"/>
  <c r="AI52" i="184"/>
  <c r="AH52" i="184"/>
  <c r="AG52" i="184"/>
  <c r="AF52" i="184"/>
  <c r="AE52" i="184"/>
  <c r="AD52" i="184"/>
  <c r="AC52" i="184"/>
  <c r="AB52" i="184"/>
  <c r="Z52" i="184"/>
  <c r="Y52" i="184"/>
  <c r="X52" i="184"/>
  <c r="W52" i="184"/>
  <c r="V52" i="184"/>
  <c r="U52" i="184"/>
  <c r="T52" i="184"/>
  <c r="S52" i="184"/>
  <c r="Q52" i="184"/>
  <c r="P52" i="184"/>
  <c r="O52" i="184"/>
  <c r="N52" i="184"/>
  <c r="M52" i="184"/>
  <c r="L52" i="184"/>
  <c r="K52" i="184"/>
  <c r="J52" i="184"/>
  <c r="I52" i="184"/>
  <c r="H52" i="184"/>
  <c r="G52" i="184"/>
  <c r="BF51" i="184"/>
  <c r="BE51" i="184"/>
  <c r="BD51" i="184"/>
  <c r="BC51" i="184"/>
  <c r="BB51" i="184"/>
  <c r="BA51" i="184"/>
  <c r="AZ51" i="184"/>
  <c r="AY51" i="184"/>
  <c r="AW51" i="184"/>
  <c r="AV51" i="184"/>
  <c r="AU51" i="184"/>
  <c r="AT51" i="184"/>
  <c r="AS51" i="184"/>
  <c r="AR51" i="184"/>
  <c r="AQ51" i="184"/>
  <c r="AP51" i="184"/>
  <c r="AO51" i="184"/>
  <c r="AN51" i="184"/>
  <c r="AM51" i="184"/>
  <c r="AL51" i="184"/>
  <c r="AK51" i="184"/>
  <c r="AJ51" i="184"/>
  <c r="AI51" i="184"/>
  <c r="AH51" i="184"/>
  <c r="AG51" i="184"/>
  <c r="AF51" i="184"/>
  <c r="AE51" i="184"/>
  <c r="AD51" i="184"/>
  <c r="AC51" i="184"/>
  <c r="AB51" i="184"/>
  <c r="Z51" i="184"/>
  <c r="Y51" i="184"/>
  <c r="X51" i="184"/>
  <c r="W51" i="184"/>
  <c r="V51" i="184"/>
  <c r="U51" i="184"/>
  <c r="T51" i="184"/>
  <c r="S51" i="184"/>
  <c r="Q51" i="184"/>
  <c r="P51" i="184"/>
  <c r="O51" i="184"/>
  <c r="N51" i="184"/>
  <c r="M51" i="184"/>
  <c r="L51" i="184"/>
  <c r="K51" i="184"/>
  <c r="J51" i="184"/>
  <c r="I51" i="184"/>
  <c r="H51" i="184"/>
  <c r="G51" i="184"/>
  <c r="BF50" i="184"/>
  <c r="BE50" i="184"/>
  <c r="BD50" i="184"/>
  <c r="BC50" i="184"/>
  <c r="BB50" i="184"/>
  <c r="BA50" i="184"/>
  <c r="AZ50" i="184"/>
  <c r="AY50" i="184"/>
  <c r="AX50" i="184"/>
  <c r="AV50" i="184"/>
  <c r="AU50" i="184"/>
  <c r="AT50" i="184"/>
  <c r="AS50" i="184"/>
  <c r="AR50" i="184"/>
  <c r="AQ50" i="184"/>
  <c r="AP50" i="184"/>
  <c r="AO50" i="184"/>
  <c r="AN50" i="184"/>
  <c r="AM50" i="184"/>
  <c r="AL50" i="184"/>
  <c r="AK50" i="184"/>
  <c r="AJ50" i="184"/>
  <c r="AI50" i="184"/>
  <c r="AH50" i="184"/>
  <c r="AG50" i="184"/>
  <c r="AF50" i="184"/>
  <c r="AE50" i="184"/>
  <c r="AD50" i="184"/>
  <c r="AC50" i="184"/>
  <c r="AB50" i="184"/>
  <c r="Z50" i="184"/>
  <c r="Y50" i="184"/>
  <c r="X50" i="184"/>
  <c r="W50" i="184"/>
  <c r="V50" i="184"/>
  <c r="U50" i="184"/>
  <c r="T50" i="184"/>
  <c r="S50" i="184"/>
  <c r="Q50" i="184"/>
  <c r="P50" i="184"/>
  <c r="O50" i="184"/>
  <c r="N50" i="184"/>
  <c r="M50" i="184"/>
  <c r="L50" i="184"/>
  <c r="K50" i="184"/>
  <c r="J50" i="184"/>
  <c r="I50" i="184"/>
  <c r="H50" i="184"/>
  <c r="G50" i="184"/>
  <c r="BF49" i="184"/>
  <c r="BE49" i="184"/>
  <c r="BD49" i="184"/>
  <c r="BC49" i="184"/>
  <c r="BB49" i="184"/>
  <c r="BA49" i="184"/>
  <c r="AZ49" i="184"/>
  <c r="AY49" i="184"/>
  <c r="AX49" i="184"/>
  <c r="AW49" i="184"/>
  <c r="AU49" i="184"/>
  <c r="AT49" i="184"/>
  <c r="AS49" i="184"/>
  <c r="AR49" i="184"/>
  <c r="AQ49" i="184"/>
  <c r="AP49" i="184"/>
  <c r="AO49" i="184"/>
  <c r="AN49" i="184"/>
  <c r="AM49" i="184"/>
  <c r="AL49" i="184"/>
  <c r="AK49" i="184"/>
  <c r="AJ49" i="184"/>
  <c r="AI49" i="184"/>
  <c r="AH49" i="184"/>
  <c r="AG49" i="184"/>
  <c r="AF49" i="184"/>
  <c r="AE49" i="184"/>
  <c r="AD49" i="184"/>
  <c r="AC49" i="184"/>
  <c r="AB49" i="184"/>
  <c r="Z49" i="184"/>
  <c r="Y49" i="184"/>
  <c r="X49" i="184"/>
  <c r="W49" i="184"/>
  <c r="V49" i="184"/>
  <c r="U49" i="184"/>
  <c r="T49" i="184"/>
  <c r="S49" i="184"/>
  <c r="Q49" i="184"/>
  <c r="P49" i="184"/>
  <c r="O49" i="184"/>
  <c r="N49" i="184"/>
  <c r="M49" i="184"/>
  <c r="L49" i="184"/>
  <c r="K49" i="184"/>
  <c r="J49" i="184"/>
  <c r="I49" i="184"/>
  <c r="H49" i="184"/>
  <c r="G49" i="184"/>
  <c r="BF48" i="184"/>
  <c r="BE48" i="184"/>
  <c r="BD48" i="184"/>
  <c r="BC48" i="184"/>
  <c r="BB48" i="184"/>
  <c r="BA48" i="184"/>
  <c r="AZ48" i="184"/>
  <c r="AY48" i="184"/>
  <c r="AX48" i="184"/>
  <c r="AW48" i="184"/>
  <c r="AV48" i="184"/>
  <c r="AT48" i="184"/>
  <c r="AS48" i="184"/>
  <c r="AR48" i="184"/>
  <c r="AQ48" i="184"/>
  <c r="AP48" i="184"/>
  <c r="AO48" i="184"/>
  <c r="AN48" i="184"/>
  <c r="AM48" i="184"/>
  <c r="AL48" i="184"/>
  <c r="AK48" i="184"/>
  <c r="AJ48" i="184"/>
  <c r="AI48" i="184"/>
  <c r="AH48" i="184"/>
  <c r="AG48" i="184"/>
  <c r="AF48" i="184"/>
  <c r="AE48" i="184"/>
  <c r="AD48" i="184"/>
  <c r="AC48" i="184"/>
  <c r="AB48" i="184"/>
  <c r="Z48" i="184"/>
  <c r="Y48" i="184"/>
  <c r="X48" i="184"/>
  <c r="W48" i="184"/>
  <c r="V48" i="184"/>
  <c r="U48" i="184"/>
  <c r="T48" i="184"/>
  <c r="S48" i="184"/>
  <c r="Q48" i="184"/>
  <c r="P48" i="184"/>
  <c r="O48" i="184"/>
  <c r="N48" i="184"/>
  <c r="M48" i="184"/>
  <c r="L48" i="184"/>
  <c r="K48" i="184"/>
  <c r="J48" i="184"/>
  <c r="I48" i="184"/>
  <c r="H48" i="184"/>
  <c r="G48" i="184"/>
  <c r="BF47" i="184"/>
  <c r="BE47" i="184"/>
  <c r="BD47" i="184"/>
  <c r="BC47" i="184"/>
  <c r="BB47" i="184"/>
  <c r="BA47" i="184"/>
  <c r="AZ47" i="184"/>
  <c r="AY47" i="184"/>
  <c r="AX47" i="184"/>
  <c r="AW47" i="184"/>
  <c r="AV47" i="184"/>
  <c r="AU47" i="184"/>
  <c r="AS47" i="184"/>
  <c r="AR47" i="184"/>
  <c r="AQ47" i="184"/>
  <c r="AP47" i="184"/>
  <c r="AO47" i="184"/>
  <c r="AN47" i="184"/>
  <c r="AM47" i="184"/>
  <c r="AL47" i="184"/>
  <c r="AK47" i="184"/>
  <c r="AJ47" i="184"/>
  <c r="AI47" i="184"/>
  <c r="AH47" i="184"/>
  <c r="AG47" i="184"/>
  <c r="AF47" i="184"/>
  <c r="AE47" i="184"/>
  <c r="AD47" i="184"/>
  <c r="AC47" i="184"/>
  <c r="AB47" i="184"/>
  <c r="Z47" i="184"/>
  <c r="Y47" i="184"/>
  <c r="X47" i="184"/>
  <c r="W47" i="184"/>
  <c r="V47" i="184"/>
  <c r="U47" i="184"/>
  <c r="T47" i="184"/>
  <c r="S47" i="184"/>
  <c r="Q47" i="184"/>
  <c r="P47" i="184"/>
  <c r="O47" i="184"/>
  <c r="N47" i="184"/>
  <c r="M47" i="184"/>
  <c r="L47" i="184"/>
  <c r="K47" i="184"/>
  <c r="J47" i="184"/>
  <c r="I47" i="184"/>
  <c r="H47" i="184"/>
  <c r="G47" i="184"/>
  <c r="BF46" i="184"/>
  <c r="BE46" i="184"/>
  <c r="BD46" i="184"/>
  <c r="BC46" i="184"/>
  <c r="BB46" i="184"/>
  <c r="BA46" i="184"/>
  <c r="AZ46" i="184"/>
  <c r="AY46" i="184"/>
  <c r="AX46" i="184"/>
  <c r="AW46" i="184"/>
  <c r="AV46" i="184"/>
  <c r="AU46" i="184"/>
  <c r="AT46" i="184"/>
  <c r="AR46" i="184"/>
  <c r="AQ46" i="184"/>
  <c r="AP46" i="184"/>
  <c r="AO46" i="184"/>
  <c r="AN46" i="184"/>
  <c r="AM46" i="184"/>
  <c r="AL46" i="184"/>
  <c r="AK46" i="184"/>
  <c r="AJ46" i="184"/>
  <c r="AI46" i="184"/>
  <c r="AH46" i="184"/>
  <c r="AG46" i="184"/>
  <c r="AF46" i="184"/>
  <c r="AE46" i="184"/>
  <c r="AD46" i="184"/>
  <c r="AC46" i="184"/>
  <c r="AB46" i="184"/>
  <c r="Z46" i="184"/>
  <c r="Y46" i="184"/>
  <c r="X46" i="184"/>
  <c r="W46" i="184"/>
  <c r="V46" i="184"/>
  <c r="U46" i="184"/>
  <c r="T46" i="184"/>
  <c r="S46" i="184"/>
  <c r="Q46" i="184"/>
  <c r="P46" i="184"/>
  <c r="O46" i="184"/>
  <c r="N46" i="184"/>
  <c r="M46" i="184"/>
  <c r="L46" i="184"/>
  <c r="K46" i="184"/>
  <c r="J46" i="184"/>
  <c r="I46" i="184"/>
  <c r="H46" i="184"/>
  <c r="G46" i="184"/>
  <c r="BF45" i="184"/>
  <c r="BE45" i="184"/>
  <c r="BD45" i="184"/>
  <c r="BC45" i="184"/>
  <c r="BB45" i="184"/>
  <c r="BA45" i="184"/>
  <c r="AZ45" i="184"/>
  <c r="AY45" i="184"/>
  <c r="AX45" i="184"/>
  <c r="AW45" i="184"/>
  <c r="AV45" i="184"/>
  <c r="AU45" i="184"/>
  <c r="AT45" i="184"/>
  <c r="AS45" i="184"/>
  <c r="AQ45" i="184"/>
  <c r="AP45" i="184"/>
  <c r="AO45" i="184"/>
  <c r="AN45" i="184"/>
  <c r="AM45" i="184"/>
  <c r="AL45" i="184"/>
  <c r="AK45" i="184"/>
  <c r="AJ45" i="184"/>
  <c r="AI45" i="184"/>
  <c r="AH45" i="184"/>
  <c r="AG45" i="184"/>
  <c r="AF45" i="184"/>
  <c r="AE45" i="184"/>
  <c r="AD45" i="184"/>
  <c r="AC45" i="184"/>
  <c r="AB45" i="184"/>
  <c r="Z45" i="184"/>
  <c r="Y45" i="184"/>
  <c r="X45" i="184"/>
  <c r="W45" i="184"/>
  <c r="V45" i="184"/>
  <c r="U45" i="184"/>
  <c r="T45" i="184"/>
  <c r="S45" i="184"/>
  <c r="Q45" i="184"/>
  <c r="P45" i="184"/>
  <c r="O45" i="184"/>
  <c r="N45" i="184"/>
  <c r="M45" i="184"/>
  <c r="L45" i="184"/>
  <c r="K45" i="184"/>
  <c r="J45" i="184"/>
  <c r="I45" i="184"/>
  <c r="H45" i="184"/>
  <c r="G45" i="184"/>
  <c r="BF44" i="184"/>
  <c r="BE44" i="184"/>
  <c r="BD44" i="184"/>
  <c r="BC44" i="184"/>
  <c r="BB44" i="184"/>
  <c r="BA44" i="184"/>
  <c r="AZ44" i="184"/>
  <c r="AY44" i="184"/>
  <c r="AX44" i="184"/>
  <c r="AW44" i="184"/>
  <c r="AV44" i="184"/>
  <c r="AU44" i="184"/>
  <c r="AT44" i="184"/>
  <c r="AS44" i="184"/>
  <c r="AR44" i="184"/>
  <c r="AP44" i="184"/>
  <c r="AO44" i="184"/>
  <c r="AN44" i="184"/>
  <c r="AM44" i="184"/>
  <c r="AL44" i="184"/>
  <c r="AK44" i="184"/>
  <c r="AJ44" i="184"/>
  <c r="AI44" i="184"/>
  <c r="AH44" i="184"/>
  <c r="AG44" i="184"/>
  <c r="AF44" i="184"/>
  <c r="AE44" i="184"/>
  <c r="AD44" i="184"/>
  <c r="AC44" i="184"/>
  <c r="AB44" i="184"/>
  <c r="Z44" i="184"/>
  <c r="Y44" i="184"/>
  <c r="X44" i="184"/>
  <c r="W44" i="184"/>
  <c r="V44" i="184"/>
  <c r="U44" i="184"/>
  <c r="T44" i="184"/>
  <c r="S44" i="184"/>
  <c r="Q44" i="184"/>
  <c r="P44" i="184"/>
  <c r="O44" i="184"/>
  <c r="N44" i="184"/>
  <c r="M44" i="184"/>
  <c r="L44" i="184"/>
  <c r="K44" i="184"/>
  <c r="J44" i="184"/>
  <c r="I44" i="184"/>
  <c r="H44" i="184"/>
  <c r="G44" i="184"/>
  <c r="BF43" i="184"/>
  <c r="BE43" i="184"/>
  <c r="BD43" i="184"/>
  <c r="BC43" i="184"/>
  <c r="BB43" i="184"/>
  <c r="BA43" i="184"/>
  <c r="AZ43" i="184"/>
  <c r="AY43" i="184"/>
  <c r="AX43" i="184"/>
  <c r="AW43" i="184"/>
  <c r="AV43" i="184"/>
  <c r="AU43" i="184"/>
  <c r="AT43" i="184"/>
  <c r="AS43" i="184"/>
  <c r="AR43" i="184"/>
  <c r="AQ43" i="184"/>
  <c r="AO43" i="184"/>
  <c r="AN43" i="184"/>
  <c r="AM43" i="184"/>
  <c r="AL43" i="184"/>
  <c r="AK43" i="184"/>
  <c r="AJ43" i="184"/>
  <c r="AI43" i="184"/>
  <c r="AH43" i="184"/>
  <c r="AG43" i="184"/>
  <c r="AF43" i="184"/>
  <c r="AE43" i="184"/>
  <c r="AD43" i="184"/>
  <c r="AC43" i="184"/>
  <c r="AB43" i="184"/>
  <c r="Z43" i="184"/>
  <c r="Y43" i="184"/>
  <c r="X43" i="184"/>
  <c r="W43" i="184"/>
  <c r="V43" i="184"/>
  <c r="U43" i="184"/>
  <c r="T43" i="184"/>
  <c r="S43" i="184"/>
  <c r="Q43" i="184"/>
  <c r="P43" i="184"/>
  <c r="O43" i="184"/>
  <c r="N43" i="184"/>
  <c r="M43" i="184"/>
  <c r="L43" i="184"/>
  <c r="K43" i="184"/>
  <c r="J43" i="184"/>
  <c r="I43" i="184"/>
  <c r="H43" i="184"/>
  <c r="G43" i="184"/>
  <c r="BF42" i="184"/>
  <c r="BE42" i="184"/>
  <c r="BD42" i="184"/>
  <c r="BC42" i="184"/>
  <c r="BB42" i="184"/>
  <c r="BA42" i="184"/>
  <c r="AZ42" i="184"/>
  <c r="AY42" i="184"/>
  <c r="AX42" i="184"/>
  <c r="AW42" i="184"/>
  <c r="AV42" i="184"/>
  <c r="AU42" i="184"/>
  <c r="AT42" i="184"/>
  <c r="AS42" i="184"/>
  <c r="AR42" i="184"/>
  <c r="AQ42" i="184"/>
  <c r="AP42" i="184"/>
  <c r="AN42" i="184"/>
  <c r="AM42" i="184"/>
  <c r="AL42" i="184"/>
  <c r="AK42" i="184"/>
  <c r="AJ42" i="184"/>
  <c r="AI42" i="184"/>
  <c r="AH42" i="184"/>
  <c r="AG42" i="184"/>
  <c r="AF42" i="184"/>
  <c r="AE42" i="184"/>
  <c r="AD42" i="184"/>
  <c r="AC42" i="184"/>
  <c r="AB42" i="184"/>
  <c r="Z42" i="184"/>
  <c r="Y42" i="184"/>
  <c r="X42" i="184"/>
  <c r="W42" i="184"/>
  <c r="V42" i="184"/>
  <c r="U42" i="184"/>
  <c r="T42" i="184"/>
  <c r="S42" i="184"/>
  <c r="Q42" i="184"/>
  <c r="P42" i="184"/>
  <c r="O42" i="184"/>
  <c r="N42" i="184"/>
  <c r="M42" i="184"/>
  <c r="L42" i="184"/>
  <c r="K42" i="184"/>
  <c r="J42" i="184"/>
  <c r="I42" i="184"/>
  <c r="H42" i="184"/>
  <c r="G42" i="184"/>
  <c r="BF41" i="184"/>
  <c r="BE41" i="184"/>
  <c r="BD41" i="184"/>
  <c r="BC41" i="184"/>
  <c r="BB41" i="184"/>
  <c r="BA41" i="184"/>
  <c r="AZ41" i="184"/>
  <c r="AY41" i="184"/>
  <c r="AX41" i="184"/>
  <c r="AW41" i="184"/>
  <c r="AV41" i="184"/>
  <c r="AU41" i="184"/>
  <c r="AT41" i="184"/>
  <c r="AS41" i="184"/>
  <c r="AR41" i="184"/>
  <c r="AQ41" i="184"/>
  <c r="AP41" i="184"/>
  <c r="AO41" i="184"/>
  <c r="AM41" i="184"/>
  <c r="AL41" i="184"/>
  <c r="AK41" i="184"/>
  <c r="AJ41" i="184"/>
  <c r="AI41" i="184"/>
  <c r="AH41" i="184"/>
  <c r="AG41" i="184"/>
  <c r="AF41" i="184"/>
  <c r="AE41" i="184"/>
  <c r="AD41" i="184"/>
  <c r="AC41" i="184"/>
  <c r="AB41" i="184"/>
  <c r="Z41" i="184"/>
  <c r="Y41" i="184"/>
  <c r="X41" i="184"/>
  <c r="W41" i="184"/>
  <c r="V41" i="184"/>
  <c r="U41" i="184"/>
  <c r="T41" i="184"/>
  <c r="S41" i="184"/>
  <c r="Q41" i="184"/>
  <c r="P41" i="184"/>
  <c r="O41" i="184"/>
  <c r="N41" i="184"/>
  <c r="M41" i="184"/>
  <c r="L41" i="184"/>
  <c r="K41" i="184"/>
  <c r="J41" i="184"/>
  <c r="I41" i="184"/>
  <c r="H41" i="184"/>
  <c r="G41" i="184"/>
  <c r="BF40" i="184"/>
  <c r="BE40" i="184"/>
  <c r="BD40" i="184"/>
  <c r="BC40" i="184"/>
  <c r="BB40" i="184"/>
  <c r="BA40" i="184"/>
  <c r="AZ40" i="184"/>
  <c r="AY40" i="184"/>
  <c r="AX40" i="184"/>
  <c r="AW40" i="184"/>
  <c r="AV40" i="184"/>
  <c r="AU40" i="184"/>
  <c r="AT40" i="184"/>
  <c r="AS40" i="184"/>
  <c r="AR40" i="184"/>
  <c r="AQ40" i="184"/>
  <c r="AP40" i="184"/>
  <c r="AO40" i="184"/>
  <c r="AN40" i="184"/>
  <c r="AL40" i="184"/>
  <c r="AK40" i="184"/>
  <c r="AJ40" i="184"/>
  <c r="AI40" i="184"/>
  <c r="AH40" i="184"/>
  <c r="AG40" i="184"/>
  <c r="AF40" i="184"/>
  <c r="AE40" i="184"/>
  <c r="AD40" i="184"/>
  <c r="AC40" i="184"/>
  <c r="AB40" i="184"/>
  <c r="Z40" i="184"/>
  <c r="Y40" i="184"/>
  <c r="X40" i="184"/>
  <c r="W40" i="184"/>
  <c r="V40" i="184"/>
  <c r="U40" i="184"/>
  <c r="T40" i="184"/>
  <c r="S40" i="184"/>
  <c r="Q40" i="184"/>
  <c r="P40" i="184"/>
  <c r="O40" i="184"/>
  <c r="N40" i="184"/>
  <c r="M40" i="184"/>
  <c r="L40" i="184"/>
  <c r="K40" i="184"/>
  <c r="J40" i="184"/>
  <c r="I40" i="184"/>
  <c r="H40" i="184"/>
  <c r="G40" i="184"/>
  <c r="BF39" i="184"/>
  <c r="BE39" i="184"/>
  <c r="BD39" i="184"/>
  <c r="BC39" i="184"/>
  <c r="BB39" i="184"/>
  <c r="BA39" i="184"/>
  <c r="AZ39" i="184"/>
  <c r="AY39" i="184"/>
  <c r="AX39" i="184"/>
  <c r="AW39" i="184"/>
  <c r="AV39" i="184"/>
  <c r="AU39" i="184"/>
  <c r="AT39" i="184"/>
  <c r="AS39" i="184"/>
  <c r="AR39" i="184"/>
  <c r="AQ39" i="184"/>
  <c r="AP39" i="184"/>
  <c r="AO39" i="184"/>
  <c r="AN39" i="184"/>
  <c r="AM39" i="184"/>
  <c r="AK39" i="184"/>
  <c r="AJ39" i="184"/>
  <c r="AI39" i="184"/>
  <c r="AH39" i="184"/>
  <c r="AG39" i="184"/>
  <c r="AF39" i="184"/>
  <c r="AE39" i="184"/>
  <c r="AD39" i="184"/>
  <c r="AC39" i="184"/>
  <c r="AB39" i="184"/>
  <c r="Z39" i="184"/>
  <c r="Y39" i="184"/>
  <c r="X39" i="184"/>
  <c r="W39" i="184"/>
  <c r="V39" i="184"/>
  <c r="U39" i="184"/>
  <c r="T39" i="184"/>
  <c r="S39" i="184"/>
  <c r="Q39" i="184"/>
  <c r="P39" i="184"/>
  <c r="O39" i="184"/>
  <c r="N39" i="184"/>
  <c r="M39" i="184"/>
  <c r="L39" i="184"/>
  <c r="K39" i="184"/>
  <c r="J39" i="184"/>
  <c r="I39" i="184"/>
  <c r="H39" i="184"/>
  <c r="G39" i="184"/>
  <c r="BF38" i="184"/>
  <c r="BE38" i="184"/>
  <c r="BD38" i="184"/>
  <c r="BC38" i="184"/>
  <c r="BB38" i="184"/>
  <c r="BA38" i="184"/>
  <c r="AZ38" i="184"/>
  <c r="AY38" i="184"/>
  <c r="AX38" i="184"/>
  <c r="AW38" i="184"/>
  <c r="AV38" i="184"/>
  <c r="AU38" i="184"/>
  <c r="AT38" i="184"/>
  <c r="AS38" i="184"/>
  <c r="AR38" i="184"/>
  <c r="AQ38" i="184"/>
  <c r="AP38" i="184"/>
  <c r="AO38" i="184"/>
  <c r="AN38" i="184"/>
  <c r="AM38" i="184"/>
  <c r="AL38" i="184"/>
  <c r="AJ38" i="184"/>
  <c r="AI38" i="184"/>
  <c r="AH38" i="184"/>
  <c r="AG38" i="184"/>
  <c r="AF38" i="184"/>
  <c r="AE38" i="184"/>
  <c r="AD38" i="184"/>
  <c r="AC38" i="184"/>
  <c r="AB38" i="184"/>
  <c r="Z38" i="184"/>
  <c r="Y38" i="184"/>
  <c r="X38" i="184"/>
  <c r="W38" i="184"/>
  <c r="V38" i="184"/>
  <c r="U38" i="184"/>
  <c r="T38" i="184"/>
  <c r="S38" i="184"/>
  <c r="Q38" i="184"/>
  <c r="P38" i="184"/>
  <c r="O38" i="184"/>
  <c r="N38" i="184"/>
  <c r="M38" i="184"/>
  <c r="L38" i="184"/>
  <c r="K38" i="184"/>
  <c r="J38" i="184"/>
  <c r="I38" i="184"/>
  <c r="H38" i="184"/>
  <c r="G38" i="184"/>
  <c r="BF37" i="184"/>
  <c r="BE37" i="184"/>
  <c r="BD37" i="184"/>
  <c r="BC37" i="184"/>
  <c r="BB37" i="184"/>
  <c r="BA37" i="184"/>
  <c r="AZ37" i="184"/>
  <c r="AY37" i="184"/>
  <c r="AX37" i="184"/>
  <c r="AW37" i="184"/>
  <c r="AV37" i="184"/>
  <c r="AU37" i="184"/>
  <c r="AT37" i="184"/>
  <c r="AS37" i="184"/>
  <c r="AR37" i="184"/>
  <c r="AQ37" i="184"/>
  <c r="AP37" i="184"/>
  <c r="AO37" i="184"/>
  <c r="AN37" i="184"/>
  <c r="AM37" i="184"/>
  <c r="AL37" i="184"/>
  <c r="AK37" i="184"/>
  <c r="AI37" i="184"/>
  <c r="AH37" i="184"/>
  <c r="AG37" i="184"/>
  <c r="AF37" i="184"/>
  <c r="AE37" i="184"/>
  <c r="AD37" i="184"/>
  <c r="AC37" i="184"/>
  <c r="AB37" i="184"/>
  <c r="Z37" i="184"/>
  <c r="Y37" i="184"/>
  <c r="X37" i="184"/>
  <c r="W37" i="184"/>
  <c r="V37" i="184"/>
  <c r="U37" i="184"/>
  <c r="T37" i="184"/>
  <c r="S37" i="184"/>
  <c r="Q37" i="184"/>
  <c r="P37" i="184"/>
  <c r="O37" i="184"/>
  <c r="N37" i="184"/>
  <c r="M37" i="184"/>
  <c r="L37" i="184"/>
  <c r="K37" i="184"/>
  <c r="J37" i="184"/>
  <c r="I37" i="184"/>
  <c r="H37" i="184"/>
  <c r="G37" i="184"/>
  <c r="BF36" i="184"/>
  <c r="BE36" i="184"/>
  <c r="BD36" i="184"/>
  <c r="BC36" i="184"/>
  <c r="BB36" i="184"/>
  <c r="BA36" i="184"/>
  <c r="AZ36" i="184"/>
  <c r="AY36" i="184"/>
  <c r="AX36" i="184"/>
  <c r="AW36" i="184"/>
  <c r="AV36" i="184"/>
  <c r="AU36" i="184"/>
  <c r="AT36" i="184"/>
  <c r="AS36" i="184"/>
  <c r="AR36" i="184"/>
  <c r="AQ36" i="184"/>
  <c r="AP36" i="184"/>
  <c r="AO36" i="184"/>
  <c r="AN36" i="184"/>
  <c r="AM36" i="184"/>
  <c r="AL36" i="184"/>
  <c r="AK36" i="184"/>
  <c r="AJ36" i="184"/>
  <c r="AH36" i="184"/>
  <c r="AG36" i="184"/>
  <c r="AF36" i="184"/>
  <c r="AE36" i="184"/>
  <c r="AD36" i="184"/>
  <c r="AC36" i="184"/>
  <c r="AB36" i="184"/>
  <c r="Z36" i="184"/>
  <c r="Y36" i="184"/>
  <c r="X36" i="184"/>
  <c r="W36" i="184"/>
  <c r="V36" i="184"/>
  <c r="U36" i="184"/>
  <c r="T36" i="184"/>
  <c r="S36" i="184"/>
  <c r="Q36" i="184"/>
  <c r="P36" i="184"/>
  <c r="O36" i="184"/>
  <c r="N36" i="184"/>
  <c r="M36" i="184"/>
  <c r="L36" i="184"/>
  <c r="K36" i="184"/>
  <c r="J36" i="184"/>
  <c r="I36" i="184"/>
  <c r="H36" i="184"/>
  <c r="G36" i="184"/>
  <c r="BF35" i="184"/>
  <c r="BE35" i="184"/>
  <c r="BD35" i="184"/>
  <c r="BC35" i="184"/>
  <c r="BB35" i="184"/>
  <c r="BA35" i="184"/>
  <c r="AZ35" i="184"/>
  <c r="AY35" i="184"/>
  <c r="AX35" i="184"/>
  <c r="AW35" i="184"/>
  <c r="AV35" i="184"/>
  <c r="AU35" i="184"/>
  <c r="AT35" i="184"/>
  <c r="AS35" i="184"/>
  <c r="AR35" i="184"/>
  <c r="AQ35" i="184"/>
  <c r="AP35" i="184"/>
  <c r="AO35" i="184"/>
  <c r="AN35" i="184"/>
  <c r="AM35" i="184"/>
  <c r="AL35" i="184"/>
  <c r="AK35" i="184"/>
  <c r="AJ35" i="184"/>
  <c r="AI35" i="184"/>
  <c r="AG35" i="184"/>
  <c r="AF35" i="184"/>
  <c r="AE35" i="184"/>
  <c r="AD35" i="184"/>
  <c r="AC35" i="184"/>
  <c r="AB35" i="184"/>
  <c r="Z35" i="184"/>
  <c r="Y35" i="184"/>
  <c r="X35" i="184"/>
  <c r="W35" i="184"/>
  <c r="V35" i="184"/>
  <c r="U35" i="184"/>
  <c r="T35" i="184"/>
  <c r="S35" i="184"/>
  <c r="Q35" i="184"/>
  <c r="P35" i="184"/>
  <c r="O35" i="184"/>
  <c r="N35" i="184"/>
  <c r="M35" i="184"/>
  <c r="L35" i="184"/>
  <c r="K35" i="184"/>
  <c r="J35" i="184"/>
  <c r="I35" i="184"/>
  <c r="H35" i="184"/>
  <c r="G35" i="184"/>
  <c r="BF34" i="184"/>
  <c r="BE34" i="184"/>
  <c r="BD34" i="184"/>
  <c r="BC34" i="184"/>
  <c r="BB34" i="184"/>
  <c r="BA34" i="184"/>
  <c r="AZ34" i="184"/>
  <c r="AY34" i="184"/>
  <c r="AX34" i="184"/>
  <c r="AW34" i="184"/>
  <c r="AV34" i="184"/>
  <c r="AU34" i="184"/>
  <c r="AT34" i="184"/>
  <c r="AS34" i="184"/>
  <c r="AR34" i="184"/>
  <c r="AQ34" i="184"/>
  <c r="AP34" i="184"/>
  <c r="AO34" i="184"/>
  <c r="AN34" i="184"/>
  <c r="AM34" i="184"/>
  <c r="AL34" i="184"/>
  <c r="AK34" i="184"/>
  <c r="AJ34" i="184"/>
  <c r="AI34" i="184"/>
  <c r="AH34" i="184"/>
  <c r="AF34" i="184"/>
  <c r="AE34" i="184"/>
  <c r="AD34" i="184"/>
  <c r="AC34" i="184"/>
  <c r="AB34" i="184"/>
  <c r="Z34" i="184"/>
  <c r="Y34" i="184"/>
  <c r="X34" i="184"/>
  <c r="W34" i="184"/>
  <c r="V34" i="184"/>
  <c r="U34" i="184"/>
  <c r="T34" i="184"/>
  <c r="S34" i="184"/>
  <c r="Q34" i="184"/>
  <c r="P34" i="184"/>
  <c r="O34" i="184"/>
  <c r="N34" i="184"/>
  <c r="M34" i="184"/>
  <c r="L34" i="184"/>
  <c r="K34" i="184"/>
  <c r="J34" i="184"/>
  <c r="I34" i="184"/>
  <c r="H34" i="184"/>
  <c r="G34" i="184"/>
  <c r="BF33" i="184"/>
  <c r="BE33" i="184"/>
  <c r="BD33" i="184"/>
  <c r="BC33" i="184"/>
  <c r="BB33" i="184"/>
  <c r="BA33" i="184"/>
  <c r="AZ33" i="184"/>
  <c r="AY33" i="184"/>
  <c r="AX33" i="184"/>
  <c r="AW33" i="184"/>
  <c r="AV33" i="184"/>
  <c r="AU33" i="184"/>
  <c r="AT33" i="184"/>
  <c r="AS33" i="184"/>
  <c r="AR33" i="184"/>
  <c r="AQ33" i="184"/>
  <c r="AP33" i="184"/>
  <c r="AO33" i="184"/>
  <c r="AN33" i="184"/>
  <c r="AM33" i="184"/>
  <c r="AL33" i="184"/>
  <c r="AK33" i="184"/>
  <c r="AJ33" i="184"/>
  <c r="AI33" i="184"/>
  <c r="AH33" i="184"/>
  <c r="AG33" i="184"/>
  <c r="AE33" i="184"/>
  <c r="AD33" i="184"/>
  <c r="AC33" i="184"/>
  <c r="AB33" i="184"/>
  <c r="Z33" i="184"/>
  <c r="Y33" i="184"/>
  <c r="X33" i="184"/>
  <c r="W33" i="184"/>
  <c r="V33" i="184"/>
  <c r="U33" i="184"/>
  <c r="T33" i="184"/>
  <c r="S33" i="184"/>
  <c r="Q33" i="184"/>
  <c r="P33" i="184"/>
  <c r="O33" i="184"/>
  <c r="N33" i="184"/>
  <c r="M33" i="184"/>
  <c r="L33" i="184"/>
  <c r="K33" i="184"/>
  <c r="J33" i="184"/>
  <c r="I33" i="184"/>
  <c r="H33" i="184"/>
  <c r="G33" i="184"/>
  <c r="BF32" i="184"/>
  <c r="BE32" i="184"/>
  <c r="BD32" i="184"/>
  <c r="BC32" i="184"/>
  <c r="BB32" i="184"/>
  <c r="BA32" i="184"/>
  <c r="AZ32" i="184"/>
  <c r="AY32" i="184"/>
  <c r="AX32" i="184"/>
  <c r="AW32" i="184"/>
  <c r="AV32" i="184"/>
  <c r="AU32" i="184"/>
  <c r="AT32" i="184"/>
  <c r="AS32" i="184"/>
  <c r="AR32" i="184"/>
  <c r="AQ32" i="184"/>
  <c r="AP32" i="184"/>
  <c r="AO32" i="184"/>
  <c r="AN32" i="184"/>
  <c r="AM32" i="184"/>
  <c r="AL32" i="184"/>
  <c r="AK32" i="184"/>
  <c r="AJ32" i="184"/>
  <c r="AI32" i="184"/>
  <c r="AH32" i="184"/>
  <c r="AG32" i="184"/>
  <c r="AF32" i="184"/>
  <c r="AD32" i="184"/>
  <c r="AC32" i="184"/>
  <c r="AB32" i="184"/>
  <c r="Z32" i="184"/>
  <c r="Y32" i="184"/>
  <c r="X32" i="184"/>
  <c r="W32" i="184"/>
  <c r="V32" i="184"/>
  <c r="U32" i="184"/>
  <c r="T32" i="184"/>
  <c r="S32" i="184"/>
  <c r="Q32" i="184"/>
  <c r="P32" i="184"/>
  <c r="O32" i="184"/>
  <c r="N32" i="184"/>
  <c r="M32" i="184"/>
  <c r="L32" i="184"/>
  <c r="K32" i="184"/>
  <c r="J32" i="184"/>
  <c r="I32" i="184"/>
  <c r="H32" i="184"/>
  <c r="G32" i="184"/>
  <c r="BF31" i="184"/>
  <c r="BE31" i="184"/>
  <c r="BD31" i="184"/>
  <c r="BC31" i="184"/>
  <c r="BB31" i="184"/>
  <c r="BA31" i="184"/>
  <c r="AZ31" i="184"/>
  <c r="AY31" i="184"/>
  <c r="AX31" i="184"/>
  <c r="AW31" i="184"/>
  <c r="AV31" i="184"/>
  <c r="AU31" i="184"/>
  <c r="AT31" i="184"/>
  <c r="AS31" i="184"/>
  <c r="AR31" i="184"/>
  <c r="AQ31" i="184"/>
  <c r="AP31" i="184"/>
  <c r="AO31" i="184"/>
  <c r="AN31" i="184"/>
  <c r="AM31" i="184"/>
  <c r="AL31" i="184"/>
  <c r="AK31" i="184"/>
  <c r="AJ31" i="184"/>
  <c r="AI31" i="184"/>
  <c r="AH31" i="184"/>
  <c r="AG31" i="184"/>
  <c r="AF31" i="184"/>
  <c r="AE31" i="184"/>
  <c r="AC31" i="184"/>
  <c r="AB31" i="184"/>
  <c r="Z31" i="184"/>
  <c r="Y31" i="184"/>
  <c r="X31" i="184"/>
  <c r="W31" i="184"/>
  <c r="V31" i="184"/>
  <c r="U31" i="184"/>
  <c r="T31" i="184"/>
  <c r="S31" i="184"/>
  <c r="Q31" i="184"/>
  <c r="P31" i="184"/>
  <c r="O31" i="184"/>
  <c r="N31" i="184"/>
  <c r="M31" i="184"/>
  <c r="L31" i="184"/>
  <c r="K31" i="184"/>
  <c r="J31" i="184"/>
  <c r="I31" i="184"/>
  <c r="H31" i="184"/>
  <c r="G31" i="184"/>
  <c r="BF30" i="184"/>
  <c r="BE30" i="184"/>
  <c r="BD30" i="184"/>
  <c r="BC30" i="184"/>
  <c r="BB30" i="184"/>
  <c r="BA30" i="184"/>
  <c r="AZ30" i="184"/>
  <c r="AY30" i="184"/>
  <c r="AX30" i="184"/>
  <c r="AW30" i="184"/>
  <c r="AV30" i="184"/>
  <c r="AU30" i="184"/>
  <c r="AT30" i="184"/>
  <c r="AS30" i="184"/>
  <c r="AR30" i="184"/>
  <c r="AQ30" i="184"/>
  <c r="AP30" i="184"/>
  <c r="AO30" i="184"/>
  <c r="AN30" i="184"/>
  <c r="AM30" i="184"/>
  <c r="AL30" i="184"/>
  <c r="AK30" i="184"/>
  <c r="AJ30" i="184"/>
  <c r="AI30" i="184"/>
  <c r="AH30" i="184"/>
  <c r="AG30" i="184"/>
  <c r="AF30" i="184"/>
  <c r="AE30" i="184"/>
  <c r="AD30" i="184"/>
  <c r="AB30" i="184"/>
  <c r="Z30" i="184"/>
  <c r="Y30" i="184"/>
  <c r="X30" i="184"/>
  <c r="W30" i="184"/>
  <c r="V30" i="184"/>
  <c r="U30" i="184"/>
  <c r="T30" i="184"/>
  <c r="S30" i="184"/>
  <c r="Q30" i="184"/>
  <c r="P30" i="184"/>
  <c r="O30" i="184"/>
  <c r="N30" i="184"/>
  <c r="M30" i="184"/>
  <c r="L30" i="184"/>
  <c r="K30" i="184"/>
  <c r="J30" i="184"/>
  <c r="I30" i="184"/>
  <c r="H30" i="184"/>
  <c r="G30" i="184"/>
  <c r="BF29" i="184"/>
  <c r="BE29" i="184"/>
  <c r="BD29" i="184"/>
  <c r="BC29" i="184"/>
  <c r="BB29" i="184"/>
  <c r="BA29" i="184"/>
  <c r="AZ29" i="184"/>
  <c r="AY29" i="184"/>
  <c r="AX29" i="184"/>
  <c r="AW29" i="184"/>
  <c r="AV29" i="184"/>
  <c r="AU29" i="184"/>
  <c r="AT29" i="184"/>
  <c r="AS29" i="184"/>
  <c r="AR29" i="184"/>
  <c r="AQ29" i="184"/>
  <c r="AP29" i="184"/>
  <c r="AO29" i="184"/>
  <c r="AN29" i="184"/>
  <c r="AM29" i="184"/>
  <c r="AL29" i="184"/>
  <c r="AK29" i="184"/>
  <c r="AJ29" i="184"/>
  <c r="AI29" i="184"/>
  <c r="AH29" i="184"/>
  <c r="AG29" i="184"/>
  <c r="AF29" i="184"/>
  <c r="AE29" i="184"/>
  <c r="AD29" i="184"/>
  <c r="AC29" i="184"/>
  <c r="Z29" i="184"/>
  <c r="Y29" i="184"/>
  <c r="X29" i="184"/>
  <c r="W29" i="184"/>
  <c r="V29" i="184"/>
  <c r="U29" i="184"/>
  <c r="T29" i="184"/>
  <c r="S29" i="184"/>
  <c r="Q29" i="184"/>
  <c r="P29" i="184"/>
  <c r="O29" i="184"/>
  <c r="N29" i="184"/>
  <c r="M29" i="184"/>
  <c r="L29" i="184"/>
  <c r="K29" i="184"/>
  <c r="J29" i="184"/>
  <c r="I29" i="184"/>
  <c r="H29" i="184"/>
  <c r="G29" i="184"/>
  <c r="BF27" i="184"/>
  <c r="BE27" i="184"/>
  <c r="BD27" i="184"/>
  <c r="BC27" i="184"/>
  <c r="BB27" i="184"/>
  <c r="BA27" i="184"/>
  <c r="AZ27" i="184"/>
  <c r="AY27" i="184"/>
  <c r="AX27" i="184"/>
  <c r="AW27" i="184"/>
  <c r="AV27" i="184"/>
  <c r="AU27" i="184"/>
  <c r="AT27" i="184"/>
  <c r="AS27" i="184"/>
  <c r="AR27" i="184"/>
  <c r="AQ27" i="184"/>
  <c r="AP27" i="184"/>
  <c r="AO27" i="184"/>
  <c r="AN27" i="184"/>
  <c r="AM27" i="184"/>
  <c r="AL27" i="184"/>
  <c r="AK27" i="184"/>
  <c r="AJ27" i="184"/>
  <c r="AI27" i="184"/>
  <c r="AH27" i="184"/>
  <c r="AG27" i="184"/>
  <c r="AF27" i="184"/>
  <c r="AE27" i="184"/>
  <c r="AD27" i="184"/>
  <c r="AC27" i="184"/>
  <c r="AB27" i="184"/>
  <c r="Y27" i="184"/>
  <c r="X27" i="184"/>
  <c r="W27" i="184"/>
  <c r="V27" i="184"/>
  <c r="U27" i="184"/>
  <c r="T27" i="184"/>
  <c r="S27" i="184"/>
  <c r="Q27" i="184"/>
  <c r="P27" i="184"/>
  <c r="O27" i="184"/>
  <c r="N27" i="184"/>
  <c r="M27" i="184"/>
  <c r="L27" i="184"/>
  <c r="K27" i="184"/>
  <c r="J27" i="184"/>
  <c r="I27" i="184"/>
  <c r="H27" i="184"/>
  <c r="G27" i="184"/>
  <c r="BF26" i="184"/>
  <c r="BE26" i="184"/>
  <c r="BD26" i="184"/>
  <c r="BC26" i="184"/>
  <c r="BB26" i="184"/>
  <c r="BA26" i="184"/>
  <c r="AZ26" i="184"/>
  <c r="AY26" i="184"/>
  <c r="AX26" i="184"/>
  <c r="AW26" i="184"/>
  <c r="AV26" i="184"/>
  <c r="AU26" i="184"/>
  <c r="AT26" i="184"/>
  <c r="AS26" i="184"/>
  <c r="AR26" i="184"/>
  <c r="AQ26" i="184"/>
  <c r="AP26" i="184"/>
  <c r="AO26" i="184"/>
  <c r="AN26" i="184"/>
  <c r="AM26" i="184"/>
  <c r="AL26" i="184"/>
  <c r="AK26" i="184"/>
  <c r="AJ26" i="184"/>
  <c r="AI26" i="184"/>
  <c r="AH26" i="184"/>
  <c r="AG26" i="184"/>
  <c r="AF26" i="184"/>
  <c r="AE26" i="184"/>
  <c r="AD26" i="184"/>
  <c r="AC26" i="184"/>
  <c r="AB26" i="184"/>
  <c r="Z26" i="184"/>
  <c r="X26" i="184"/>
  <c r="W26" i="184"/>
  <c r="V26" i="184"/>
  <c r="U26" i="184"/>
  <c r="T26" i="184"/>
  <c r="S26" i="184"/>
  <c r="Q26" i="184"/>
  <c r="P26" i="184"/>
  <c r="O26" i="184"/>
  <c r="N26" i="184"/>
  <c r="M26" i="184"/>
  <c r="L26" i="184"/>
  <c r="K26" i="184"/>
  <c r="J26" i="184"/>
  <c r="I26" i="184"/>
  <c r="H26" i="184"/>
  <c r="G26" i="184"/>
  <c r="BF25" i="184"/>
  <c r="BE25" i="184"/>
  <c r="BD25" i="184"/>
  <c r="BC25" i="184"/>
  <c r="BB25" i="184"/>
  <c r="BA25" i="184"/>
  <c r="AZ25" i="184"/>
  <c r="AY25" i="184"/>
  <c r="AX25" i="184"/>
  <c r="AW25" i="184"/>
  <c r="AV25" i="184"/>
  <c r="AU25" i="184"/>
  <c r="AT25" i="184"/>
  <c r="AS25" i="184"/>
  <c r="AR25" i="184"/>
  <c r="AQ25" i="184"/>
  <c r="AP25" i="184"/>
  <c r="AO25" i="184"/>
  <c r="AN25" i="184"/>
  <c r="AM25" i="184"/>
  <c r="AL25" i="184"/>
  <c r="AK25" i="184"/>
  <c r="AJ25" i="184"/>
  <c r="AI25" i="184"/>
  <c r="AH25" i="184"/>
  <c r="AG25" i="184"/>
  <c r="AF25" i="184"/>
  <c r="AE25" i="184"/>
  <c r="AD25" i="184"/>
  <c r="AC25" i="184"/>
  <c r="AB25" i="184"/>
  <c r="Z25" i="184"/>
  <c r="Y25" i="184"/>
  <c r="W25" i="184"/>
  <c r="V25" i="184"/>
  <c r="U25" i="184"/>
  <c r="T25" i="184"/>
  <c r="S25" i="184"/>
  <c r="Q25" i="184"/>
  <c r="P25" i="184"/>
  <c r="O25" i="184"/>
  <c r="N25" i="184"/>
  <c r="M25" i="184"/>
  <c r="L25" i="184"/>
  <c r="K25" i="184"/>
  <c r="J25" i="184"/>
  <c r="I25" i="184"/>
  <c r="H25" i="184"/>
  <c r="G25" i="184"/>
  <c r="BF24" i="184"/>
  <c r="BE24" i="184"/>
  <c r="BD24" i="184"/>
  <c r="BC24" i="184"/>
  <c r="BB24" i="184"/>
  <c r="BA24" i="184"/>
  <c r="AZ24" i="184"/>
  <c r="AY24" i="184"/>
  <c r="AX24" i="184"/>
  <c r="AW24" i="184"/>
  <c r="AV24" i="184"/>
  <c r="AU24" i="184"/>
  <c r="AT24" i="184"/>
  <c r="AS24" i="184"/>
  <c r="AR24" i="184"/>
  <c r="AQ24" i="184"/>
  <c r="AP24" i="184"/>
  <c r="AO24" i="184"/>
  <c r="AN24" i="184"/>
  <c r="AM24" i="184"/>
  <c r="AL24" i="184"/>
  <c r="AK24" i="184"/>
  <c r="AJ24" i="184"/>
  <c r="AI24" i="184"/>
  <c r="AH24" i="184"/>
  <c r="AG24" i="184"/>
  <c r="AF24" i="184"/>
  <c r="AE24" i="184"/>
  <c r="AD24" i="184"/>
  <c r="AC24" i="184"/>
  <c r="AB24" i="184"/>
  <c r="Z24" i="184"/>
  <c r="Y24" i="184"/>
  <c r="X24" i="184"/>
  <c r="V24" i="184"/>
  <c r="U24" i="184"/>
  <c r="T24" i="184"/>
  <c r="S24" i="184"/>
  <c r="Q24" i="184"/>
  <c r="P24" i="184"/>
  <c r="O24" i="184"/>
  <c r="N24" i="184"/>
  <c r="M24" i="184"/>
  <c r="L24" i="184"/>
  <c r="K24" i="184"/>
  <c r="J24" i="184"/>
  <c r="I24" i="184"/>
  <c r="H24" i="184"/>
  <c r="G24" i="184"/>
  <c r="BF23" i="184"/>
  <c r="BE23" i="184"/>
  <c r="BD23" i="184"/>
  <c r="BC23" i="184"/>
  <c r="BB23" i="184"/>
  <c r="BA23" i="184"/>
  <c r="AZ23" i="184"/>
  <c r="AY23" i="184"/>
  <c r="AX23" i="184"/>
  <c r="AW23" i="184"/>
  <c r="AV23" i="184"/>
  <c r="AU23" i="184"/>
  <c r="AT23" i="184"/>
  <c r="AS23" i="184"/>
  <c r="AR23" i="184"/>
  <c r="AQ23" i="184"/>
  <c r="AP23" i="184"/>
  <c r="AO23" i="184"/>
  <c r="AN23" i="184"/>
  <c r="AM23" i="184"/>
  <c r="AL23" i="184"/>
  <c r="AK23" i="184"/>
  <c r="AJ23" i="184"/>
  <c r="AI23" i="184"/>
  <c r="AH23" i="184"/>
  <c r="AG23" i="184"/>
  <c r="AF23" i="184"/>
  <c r="AE23" i="184"/>
  <c r="AD23" i="184"/>
  <c r="AC23" i="184"/>
  <c r="AB23" i="184"/>
  <c r="Z23" i="184"/>
  <c r="Y23" i="184"/>
  <c r="X23" i="184"/>
  <c r="W23" i="184"/>
  <c r="U23" i="184"/>
  <c r="T23" i="184"/>
  <c r="S23" i="184"/>
  <c r="Q23" i="184"/>
  <c r="P23" i="184"/>
  <c r="O23" i="184"/>
  <c r="N23" i="184"/>
  <c r="M23" i="184"/>
  <c r="L23" i="184"/>
  <c r="K23" i="184"/>
  <c r="J23" i="184"/>
  <c r="I23" i="184"/>
  <c r="H23" i="184"/>
  <c r="G23" i="184"/>
  <c r="BF22" i="184"/>
  <c r="BE22" i="184"/>
  <c r="BD22" i="184"/>
  <c r="BC22" i="184"/>
  <c r="BB22" i="184"/>
  <c r="BA22" i="184"/>
  <c r="AZ22" i="184"/>
  <c r="AY22" i="184"/>
  <c r="AX22" i="184"/>
  <c r="AW22" i="184"/>
  <c r="AV22" i="184"/>
  <c r="AU22" i="184"/>
  <c r="AT22" i="184"/>
  <c r="AS22" i="184"/>
  <c r="AR22" i="184"/>
  <c r="AQ22" i="184"/>
  <c r="AP22" i="184"/>
  <c r="AO22" i="184"/>
  <c r="AN22" i="184"/>
  <c r="AM22" i="184"/>
  <c r="AL22" i="184"/>
  <c r="AK22" i="184"/>
  <c r="AJ22" i="184"/>
  <c r="AI22" i="184"/>
  <c r="AH22" i="184"/>
  <c r="AG22" i="184"/>
  <c r="AF22" i="184"/>
  <c r="AE22" i="184"/>
  <c r="AD22" i="184"/>
  <c r="AC22" i="184"/>
  <c r="AB22" i="184"/>
  <c r="Z22" i="184"/>
  <c r="Y22" i="184"/>
  <c r="X22" i="184"/>
  <c r="W22" i="184"/>
  <c r="V22" i="184"/>
  <c r="T22" i="184"/>
  <c r="S22" i="184"/>
  <c r="Q22" i="184"/>
  <c r="P22" i="184"/>
  <c r="O22" i="184"/>
  <c r="N22" i="184"/>
  <c r="M22" i="184"/>
  <c r="L22" i="184"/>
  <c r="K22" i="184"/>
  <c r="J22" i="184"/>
  <c r="I22" i="184"/>
  <c r="H22" i="184"/>
  <c r="G22" i="184"/>
  <c r="BF21" i="184"/>
  <c r="BE21" i="184"/>
  <c r="BD21" i="184"/>
  <c r="BC21" i="184"/>
  <c r="BB21" i="184"/>
  <c r="BA21" i="184"/>
  <c r="AZ21" i="184"/>
  <c r="AY21" i="184"/>
  <c r="AX21" i="184"/>
  <c r="AW21" i="184"/>
  <c r="AV21" i="184"/>
  <c r="AU21" i="184"/>
  <c r="AT21" i="184"/>
  <c r="AS21" i="184"/>
  <c r="AR21" i="184"/>
  <c r="AQ21" i="184"/>
  <c r="AP21" i="184"/>
  <c r="AO21" i="184"/>
  <c r="AN21" i="184"/>
  <c r="AM21" i="184"/>
  <c r="AL21" i="184"/>
  <c r="AK21" i="184"/>
  <c r="AJ21" i="184"/>
  <c r="AI21" i="184"/>
  <c r="AH21" i="184"/>
  <c r="AG21" i="184"/>
  <c r="AF21" i="184"/>
  <c r="AE21" i="184"/>
  <c r="AD21" i="184"/>
  <c r="AC21" i="184"/>
  <c r="AB21" i="184"/>
  <c r="Z21" i="184"/>
  <c r="Y21" i="184"/>
  <c r="X21" i="184"/>
  <c r="W21" i="184"/>
  <c r="V21" i="184"/>
  <c r="U21" i="184"/>
  <c r="S21" i="184"/>
  <c r="Q21" i="184"/>
  <c r="P21" i="184"/>
  <c r="O21" i="184"/>
  <c r="N21" i="184"/>
  <c r="M21" i="184"/>
  <c r="L21" i="184"/>
  <c r="K21" i="184"/>
  <c r="J21" i="184"/>
  <c r="I21" i="184"/>
  <c r="H21" i="184"/>
  <c r="G21" i="184"/>
  <c r="BF20" i="184"/>
  <c r="BE20" i="184"/>
  <c r="BD20" i="184"/>
  <c r="BC20" i="184"/>
  <c r="BB20" i="184"/>
  <c r="BA20" i="184"/>
  <c r="AZ20" i="184"/>
  <c r="AY20" i="184"/>
  <c r="AX20" i="184"/>
  <c r="AW20" i="184"/>
  <c r="AV20" i="184"/>
  <c r="AU20" i="184"/>
  <c r="AT20" i="184"/>
  <c r="AS20" i="184"/>
  <c r="AR20" i="184"/>
  <c r="AQ20" i="184"/>
  <c r="AP20" i="184"/>
  <c r="AO20" i="184"/>
  <c r="AN20" i="184"/>
  <c r="AM20" i="184"/>
  <c r="AL20" i="184"/>
  <c r="AK20" i="184"/>
  <c r="AJ20" i="184"/>
  <c r="AI20" i="184"/>
  <c r="AH20" i="184"/>
  <c r="AG20" i="184"/>
  <c r="AF20" i="184"/>
  <c r="AE20" i="184"/>
  <c r="AD20" i="184"/>
  <c r="AC20" i="184"/>
  <c r="AB20" i="184"/>
  <c r="Z20" i="184"/>
  <c r="Y20" i="184"/>
  <c r="X20" i="184"/>
  <c r="W20" i="184"/>
  <c r="V20" i="184"/>
  <c r="U20" i="184"/>
  <c r="T20" i="184"/>
  <c r="Q20" i="184"/>
  <c r="P20" i="184"/>
  <c r="O20" i="184"/>
  <c r="N20" i="184"/>
  <c r="M20" i="184"/>
  <c r="L20" i="184"/>
  <c r="K20" i="184"/>
  <c r="J20" i="184"/>
  <c r="I20" i="184"/>
  <c r="H20" i="184"/>
  <c r="G20" i="184"/>
  <c r="BF18" i="184"/>
  <c r="BE18" i="184"/>
  <c r="BD18" i="184"/>
  <c r="BC18" i="184"/>
  <c r="BB18" i="184"/>
  <c r="BA18" i="184"/>
  <c r="AZ18" i="184"/>
  <c r="AY18" i="184"/>
  <c r="AX18" i="184"/>
  <c r="AW18" i="184"/>
  <c r="AV18" i="184"/>
  <c r="AU18" i="184"/>
  <c r="AT18" i="184"/>
  <c r="AS18" i="184"/>
  <c r="AR18" i="184"/>
  <c r="AQ18" i="184"/>
  <c r="AP18" i="184"/>
  <c r="AO18" i="184"/>
  <c r="AN18" i="184"/>
  <c r="AM18" i="184"/>
  <c r="AL18" i="184"/>
  <c r="AK18" i="184"/>
  <c r="AJ18" i="184"/>
  <c r="AI18" i="184"/>
  <c r="AH18" i="184"/>
  <c r="AG18" i="184"/>
  <c r="AF18" i="184"/>
  <c r="AE18" i="184"/>
  <c r="AD18" i="184"/>
  <c r="AC18" i="184"/>
  <c r="AB18" i="184"/>
  <c r="Z18" i="184"/>
  <c r="Y18" i="184"/>
  <c r="X18" i="184"/>
  <c r="W18" i="184"/>
  <c r="V18" i="184"/>
  <c r="U18" i="184"/>
  <c r="T18" i="184"/>
  <c r="S18" i="184"/>
  <c r="P18" i="184"/>
  <c r="O18" i="184"/>
  <c r="N18" i="184"/>
  <c r="M18" i="184"/>
  <c r="L18" i="184"/>
  <c r="K18" i="184"/>
  <c r="J18" i="184"/>
  <c r="I18" i="184"/>
  <c r="H18" i="184"/>
  <c r="G18" i="184"/>
  <c r="BF17" i="184"/>
  <c r="BE17" i="184"/>
  <c r="BD17" i="184"/>
  <c r="BC17" i="184"/>
  <c r="BB17" i="184"/>
  <c r="BA17" i="184"/>
  <c r="AZ17" i="184"/>
  <c r="AY17" i="184"/>
  <c r="AX17" i="184"/>
  <c r="AW17" i="184"/>
  <c r="AV17" i="184"/>
  <c r="AU17" i="184"/>
  <c r="AT17" i="184"/>
  <c r="AS17" i="184"/>
  <c r="AR17" i="184"/>
  <c r="AQ17" i="184"/>
  <c r="AP17" i="184"/>
  <c r="AO17" i="184"/>
  <c r="AN17" i="184"/>
  <c r="AM17" i="184"/>
  <c r="AL17" i="184"/>
  <c r="AK17" i="184"/>
  <c r="AJ17" i="184"/>
  <c r="AI17" i="184"/>
  <c r="AH17" i="184"/>
  <c r="AG17" i="184"/>
  <c r="AF17" i="184"/>
  <c r="AE17" i="184"/>
  <c r="AD17" i="184"/>
  <c r="AC17" i="184"/>
  <c r="AB17" i="184"/>
  <c r="Z17" i="184"/>
  <c r="Y17" i="184"/>
  <c r="X17" i="184"/>
  <c r="W17" i="184"/>
  <c r="V17" i="184"/>
  <c r="U17" i="184"/>
  <c r="T17" i="184"/>
  <c r="S17" i="184"/>
  <c r="Q17" i="184"/>
  <c r="O17" i="184"/>
  <c r="N17" i="184"/>
  <c r="M17" i="184"/>
  <c r="L17" i="184"/>
  <c r="K17" i="184"/>
  <c r="J17" i="184"/>
  <c r="I17" i="184"/>
  <c r="H17" i="184"/>
  <c r="G17" i="184"/>
  <c r="BF16" i="184"/>
  <c r="BE16" i="184"/>
  <c r="BD16" i="184"/>
  <c r="BC16" i="184"/>
  <c r="BB16" i="184"/>
  <c r="BA16" i="184"/>
  <c r="AZ16" i="184"/>
  <c r="AY16" i="184"/>
  <c r="AX16" i="184"/>
  <c r="AW16" i="184"/>
  <c r="AV16" i="184"/>
  <c r="AU16" i="184"/>
  <c r="AT16" i="184"/>
  <c r="AS16" i="184"/>
  <c r="AR16" i="184"/>
  <c r="AQ16" i="184"/>
  <c r="AP16" i="184"/>
  <c r="AO16" i="184"/>
  <c r="AN16" i="184"/>
  <c r="AM16" i="184"/>
  <c r="AL16" i="184"/>
  <c r="AK16" i="184"/>
  <c r="AJ16" i="184"/>
  <c r="AI16" i="184"/>
  <c r="AH16" i="184"/>
  <c r="AG16" i="184"/>
  <c r="AF16" i="184"/>
  <c r="AE16" i="184"/>
  <c r="AD16" i="184"/>
  <c r="AC16" i="184"/>
  <c r="AB16" i="184"/>
  <c r="Z16" i="184"/>
  <c r="Y16" i="184"/>
  <c r="X16" i="184"/>
  <c r="W16" i="184"/>
  <c r="V16" i="184"/>
  <c r="U16" i="184"/>
  <c r="T16" i="184"/>
  <c r="S16" i="184"/>
  <c r="Q16" i="184"/>
  <c r="P16" i="184"/>
  <c r="N16" i="184"/>
  <c r="M16" i="184"/>
  <c r="L16" i="184"/>
  <c r="K16" i="184"/>
  <c r="J16" i="184"/>
  <c r="I16" i="184"/>
  <c r="H16" i="184"/>
  <c r="G16" i="184"/>
  <c r="BF15" i="184"/>
  <c r="BE15" i="184"/>
  <c r="BD15" i="184"/>
  <c r="BC15" i="184"/>
  <c r="BB15" i="184"/>
  <c r="BA15" i="184"/>
  <c r="AZ15" i="184"/>
  <c r="AY15" i="184"/>
  <c r="AX15" i="184"/>
  <c r="AW15" i="184"/>
  <c r="AV15" i="184"/>
  <c r="AU15" i="184"/>
  <c r="AT15" i="184"/>
  <c r="AS15" i="184"/>
  <c r="AR15" i="184"/>
  <c r="AQ15" i="184"/>
  <c r="AP15" i="184"/>
  <c r="AO15" i="184"/>
  <c r="AN15" i="184"/>
  <c r="AM15" i="184"/>
  <c r="AL15" i="184"/>
  <c r="AK15" i="184"/>
  <c r="AJ15" i="184"/>
  <c r="AI15" i="184"/>
  <c r="AH15" i="184"/>
  <c r="AG15" i="184"/>
  <c r="AF15" i="184"/>
  <c r="AE15" i="184"/>
  <c r="AD15" i="184"/>
  <c r="AC15" i="184"/>
  <c r="AB15" i="184"/>
  <c r="Z15" i="184"/>
  <c r="Y15" i="184"/>
  <c r="W15" i="184"/>
  <c r="V15" i="184"/>
  <c r="U15" i="184"/>
  <c r="T15" i="184"/>
  <c r="S15" i="184"/>
  <c r="Q15" i="184"/>
  <c r="P15" i="184"/>
  <c r="O15" i="184"/>
  <c r="M15" i="184"/>
  <c r="L15" i="184"/>
  <c r="K15" i="184"/>
  <c r="J15" i="184"/>
  <c r="I15" i="184"/>
  <c r="H15" i="184"/>
  <c r="G15" i="184"/>
  <c r="BF14" i="184"/>
  <c r="BE14" i="184"/>
  <c r="BD14" i="184"/>
  <c r="BC14" i="184"/>
  <c r="BB14" i="184"/>
  <c r="BA14" i="184"/>
  <c r="AZ14" i="184"/>
  <c r="AY14" i="184"/>
  <c r="AX14" i="184"/>
  <c r="AW14" i="184"/>
  <c r="AV14" i="184"/>
  <c r="AU14" i="184"/>
  <c r="AT14" i="184"/>
  <c r="AS14" i="184"/>
  <c r="AR14" i="184"/>
  <c r="AQ14" i="184"/>
  <c r="AP14" i="184"/>
  <c r="AO14" i="184"/>
  <c r="AN14" i="184"/>
  <c r="AM14" i="184"/>
  <c r="AL14" i="184"/>
  <c r="AK14" i="184"/>
  <c r="AJ14" i="184"/>
  <c r="AI14" i="184"/>
  <c r="AH14" i="184"/>
  <c r="AG14" i="184"/>
  <c r="AF14" i="184"/>
  <c r="AE14" i="184"/>
  <c r="AD14" i="184"/>
  <c r="AC14" i="184"/>
  <c r="AB14" i="184"/>
  <c r="Z14" i="184"/>
  <c r="Y14" i="184"/>
  <c r="X14" i="184"/>
  <c r="W14" i="184"/>
  <c r="V14" i="184"/>
  <c r="U14" i="184"/>
  <c r="T14" i="184"/>
  <c r="S14" i="184"/>
  <c r="Q14" i="184"/>
  <c r="P14" i="184"/>
  <c r="O14" i="184"/>
  <c r="N14" i="184"/>
  <c r="L14" i="184"/>
  <c r="K14" i="184"/>
  <c r="J14" i="184"/>
  <c r="I14" i="184"/>
  <c r="H14" i="184"/>
  <c r="G14" i="184"/>
  <c r="BF13" i="184"/>
  <c r="BE13" i="184"/>
  <c r="BD13" i="184"/>
  <c r="BC13" i="184"/>
  <c r="BB13" i="184"/>
  <c r="BA13" i="184"/>
  <c r="AZ13" i="184"/>
  <c r="AY13" i="184"/>
  <c r="AX13" i="184"/>
  <c r="AW13" i="184"/>
  <c r="AV13" i="184"/>
  <c r="AU13" i="184"/>
  <c r="AT13" i="184"/>
  <c r="AS13" i="184"/>
  <c r="AR13" i="184"/>
  <c r="AQ13" i="184"/>
  <c r="AP13" i="184"/>
  <c r="AO13" i="184"/>
  <c r="AN13" i="184"/>
  <c r="AM13" i="184"/>
  <c r="AL13" i="184"/>
  <c r="AK13" i="184"/>
  <c r="AJ13" i="184"/>
  <c r="AI13" i="184"/>
  <c r="AH13" i="184"/>
  <c r="AG13" i="184"/>
  <c r="AF13" i="184"/>
  <c r="AE13" i="184"/>
  <c r="AD13" i="184"/>
  <c r="AC13" i="184"/>
  <c r="AB13" i="184"/>
  <c r="Z13" i="184"/>
  <c r="Y13" i="184"/>
  <c r="X13" i="184"/>
  <c r="W13" i="184"/>
  <c r="V13" i="184"/>
  <c r="U13" i="184"/>
  <c r="T13" i="184"/>
  <c r="S13" i="184"/>
  <c r="Q13" i="184"/>
  <c r="P13" i="184"/>
  <c r="O13" i="184"/>
  <c r="N13" i="184"/>
  <c r="M13" i="184"/>
  <c r="K13" i="184"/>
  <c r="J13" i="184"/>
  <c r="I13" i="184"/>
  <c r="H13" i="184"/>
  <c r="G13" i="184"/>
  <c r="BF12" i="184"/>
  <c r="BE12" i="184"/>
  <c r="BD12" i="184"/>
  <c r="BC12" i="184"/>
  <c r="BB12" i="184"/>
  <c r="BA12" i="184"/>
  <c r="AZ12" i="184"/>
  <c r="AY12" i="184"/>
  <c r="AX12" i="184"/>
  <c r="AW12" i="184"/>
  <c r="AV12" i="184"/>
  <c r="AU12" i="184"/>
  <c r="AT12" i="184"/>
  <c r="AS12" i="184"/>
  <c r="AR12" i="184"/>
  <c r="AQ12" i="184"/>
  <c r="AP12" i="184"/>
  <c r="AO12" i="184"/>
  <c r="AN12" i="184"/>
  <c r="AM12" i="184"/>
  <c r="AL12" i="184"/>
  <c r="AK12" i="184"/>
  <c r="AJ12" i="184"/>
  <c r="AI12" i="184"/>
  <c r="AH12" i="184"/>
  <c r="AG12" i="184"/>
  <c r="AF12" i="184"/>
  <c r="AE12" i="184"/>
  <c r="AD12" i="184"/>
  <c r="AC12" i="184"/>
  <c r="AB12" i="184"/>
  <c r="Z12" i="184"/>
  <c r="Y12" i="184"/>
  <c r="W12" i="184"/>
  <c r="V12" i="184"/>
  <c r="U12" i="184"/>
  <c r="T12" i="184"/>
  <c r="S12" i="184"/>
  <c r="Q12" i="184"/>
  <c r="P12" i="184"/>
  <c r="O12" i="184"/>
  <c r="N12" i="184"/>
  <c r="M12" i="184"/>
  <c r="L12" i="184"/>
  <c r="J12" i="184"/>
  <c r="I12" i="184"/>
  <c r="H12" i="184"/>
  <c r="G12" i="184"/>
  <c r="BF11" i="184"/>
  <c r="BE11" i="184"/>
  <c r="BD11" i="184"/>
  <c r="BC11" i="184"/>
  <c r="BB11" i="184"/>
  <c r="BA11" i="184"/>
  <c r="AZ11" i="184"/>
  <c r="AY11" i="184"/>
  <c r="AX11" i="184"/>
  <c r="AW11" i="184"/>
  <c r="AV11" i="184"/>
  <c r="AU11" i="184"/>
  <c r="AT11" i="184"/>
  <c r="AS11" i="184"/>
  <c r="AR11" i="184"/>
  <c r="AQ11" i="184"/>
  <c r="AP11" i="184"/>
  <c r="AO11" i="184"/>
  <c r="AN11" i="184"/>
  <c r="AM11" i="184"/>
  <c r="AL11" i="184"/>
  <c r="AK11" i="184"/>
  <c r="AJ11" i="184"/>
  <c r="AH11" i="184"/>
  <c r="AG11" i="184"/>
  <c r="AF11" i="184"/>
  <c r="AE11" i="184"/>
  <c r="AD11" i="184"/>
  <c r="AC11" i="184"/>
  <c r="AB11" i="184"/>
  <c r="Z11" i="184"/>
  <c r="Y11" i="184"/>
  <c r="W11" i="184"/>
  <c r="V11" i="184"/>
  <c r="U11" i="184"/>
  <c r="T11" i="184"/>
  <c r="S11" i="184"/>
  <c r="Q11" i="184"/>
  <c r="P11" i="184"/>
  <c r="L23" i="217" s="1"/>
  <c r="O11" i="184"/>
  <c r="L22" i="217" s="1"/>
  <c r="N11" i="184"/>
  <c r="M11" i="184"/>
  <c r="L11" i="184"/>
  <c r="K11" i="184"/>
  <c r="I11" i="184"/>
  <c r="H11" i="184"/>
  <c r="G11" i="184"/>
  <c r="BF10" i="184"/>
  <c r="BE10" i="184"/>
  <c r="BD10" i="184"/>
  <c r="BC10" i="184"/>
  <c r="BB10" i="184"/>
  <c r="BA10" i="184"/>
  <c r="AZ10" i="184"/>
  <c r="AY10" i="184"/>
  <c r="AX10" i="184"/>
  <c r="AW10" i="184"/>
  <c r="AV10" i="184"/>
  <c r="AU10" i="184"/>
  <c r="AT10" i="184"/>
  <c r="AS10" i="184"/>
  <c r="AR10" i="184"/>
  <c r="AQ10" i="184"/>
  <c r="AP10" i="184"/>
  <c r="AO10" i="184"/>
  <c r="AN10" i="184"/>
  <c r="AM10" i="184"/>
  <c r="AL10" i="184"/>
  <c r="AK10" i="184"/>
  <c r="AJ10" i="184"/>
  <c r="AI10" i="184"/>
  <c r="AH10" i="184"/>
  <c r="AG10" i="184"/>
  <c r="AF10" i="184"/>
  <c r="AE10" i="184"/>
  <c r="AD10" i="184"/>
  <c r="AC10" i="184"/>
  <c r="AB10" i="184"/>
  <c r="Z10" i="184"/>
  <c r="Y10" i="184"/>
  <c r="X10" i="184"/>
  <c r="W10" i="184"/>
  <c r="V10" i="184"/>
  <c r="U10" i="184"/>
  <c r="T10" i="184"/>
  <c r="S10" i="184"/>
  <c r="Q10" i="184"/>
  <c r="P10" i="184"/>
  <c r="O10" i="184"/>
  <c r="N10" i="184"/>
  <c r="M10" i="184"/>
  <c r="L10" i="184"/>
  <c r="K10" i="184"/>
  <c r="J10" i="184"/>
  <c r="H10" i="184"/>
  <c r="G10" i="184"/>
  <c r="BF9" i="184"/>
  <c r="BE9" i="184"/>
  <c r="BD9" i="184"/>
  <c r="BC9" i="184"/>
  <c r="BB9" i="184"/>
  <c r="BA9" i="184"/>
  <c r="AZ9" i="184"/>
  <c r="AY9" i="184"/>
  <c r="AX9" i="184"/>
  <c r="AW9" i="184"/>
  <c r="AV9" i="184"/>
  <c r="AU9" i="184"/>
  <c r="AT9" i="184"/>
  <c r="AS9" i="184"/>
  <c r="AR9" i="184"/>
  <c r="AQ9" i="184"/>
  <c r="AP9" i="184"/>
  <c r="AO9" i="184"/>
  <c r="AN9" i="184"/>
  <c r="AM9" i="184"/>
  <c r="AL9" i="184"/>
  <c r="AK9" i="184"/>
  <c r="AJ9" i="184"/>
  <c r="AI9" i="184"/>
  <c r="AH9" i="184"/>
  <c r="AG9" i="184"/>
  <c r="AF9" i="184"/>
  <c r="AE9" i="184"/>
  <c r="AD9" i="184"/>
  <c r="AC9" i="184"/>
  <c r="AB9" i="184"/>
  <c r="Z9" i="184"/>
  <c r="Y9" i="184"/>
  <c r="W9" i="184"/>
  <c r="V9" i="184"/>
  <c r="U9" i="184"/>
  <c r="T9" i="184"/>
  <c r="S9" i="184"/>
  <c r="Q9" i="184"/>
  <c r="P9" i="184"/>
  <c r="O9" i="184"/>
  <c r="N9" i="184"/>
  <c r="M9" i="184"/>
  <c r="L9" i="184"/>
  <c r="K9" i="184"/>
  <c r="J9" i="184"/>
  <c r="I9" i="184"/>
  <c r="G9" i="184"/>
  <c r="BF8" i="184"/>
  <c r="BE8" i="184"/>
  <c r="BD8" i="184"/>
  <c r="BC8" i="184"/>
  <c r="BB8" i="184"/>
  <c r="BA8" i="184"/>
  <c r="AZ8" i="184"/>
  <c r="AY8" i="184"/>
  <c r="AX8" i="184"/>
  <c r="AW8" i="184"/>
  <c r="AV8" i="184"/>
  <c r="AU8" i="184"/>
  <c r="AT8" i="184"/>
  <c r="AS8" i="184"/>
  <c r="AQ8" i="184"/>
  <c r="AP8" i="184"/>
  <c r="AO8" i="184"/>
  <c r="AN8" i="184"/>
  <c r="AM8" i="184"/>
  <c r="AL8" i="184"/>
  <c r="AK8" i="184"/>
  <c r="AJ8" i="184"/>
  <c r="AI8" i="184"/>
  <c r="AH8" i="184"/>
  <c r="AG8" i="184"/>
  <c r="AF8" i="184"/>
  <c r="AE8" i="184"/>
  <c r="AD8" i="184"/>
  <c r="AC8" i="184"/>
  <c r="AB8" i="184"/>
  <c r="Z8" i="184"/>
  <c r="Y8" i="184"/>
  <c r="W8" i="184"/>
  <c r="V8" i="184"/>
  <c r="U8" i="184"/>
  <c r="T8" i="184"/>
  <c r="S8" i="184"/>
  <c r="Q8" i="184"/>
  <c r="P8" i="184"/>
  <c r="O8" i="184"/>
  <c r="N8" i="184"/>
  <c r="M8" i="184"/>
  <c r="L8" i="184"/>
  <c r="K8" i="184"/>
  <c r="J8" i="184"/>
  <c r="I8" i="184"/>
  <c r="H8" i="184"/>
  <c r="BF4" i="184"/>
  <c r="BE4" i="184"/>
  <c r="BD4" i="184"/>
  <c r="BC4" i="184"/>
  <c r="BB4" i="184"/>
  <c r="BA4" i="184"/>
  <c r="AZ4" i="184"/>
  <c r="AY4" i="184"/>
  <c r="AX4" i="184"/>
  <c r="AW4" i="184"/>
  <c r="AV4" i="184"/>
  <c r="AU4" i="184"/>
  <c r="AT4" i="184"/>
  <c r="AS4" i="184"/>
  <c r="AR4" i="184"/>
  <c r="AQ4" i="184"/>
  <c r="AP4" i="184"/>
  <c r="AO4" i="184"/>
  <c r="AN4" i="184"/>
  <c r="AM4" i="184"/>
  <c r="AL4" i="184"/>
  <c r="AK4" i="184"/>
  <c r="AJ4" i="184"/>
  <c r="AI4" i="184"/>
  <c r="AH4" i="184"/>
  <c r="AG4" i="184"/>
  <c r="AF4" i="184"/>
  <c r="AE4" i="184"/>
  <c r="AD4" i="184"/>
  <c r="AC4" i="184"/>
  <c r="AB4" i="184"/>
  <c r="AA4" i="184"/>
  <c r="Z4" i="184"/>
  <c r="Y4" i="184"/>
  <c r="X4" i="184"/>
  <c r="W4" i="184"/>
  <c r="V4" i="184"/>
  <c r="U4" i="184"/>
  <c r="T4" i="184"/>
  <c r="S4" i="184"/>
  <c r="R4" i="184"/>
  <c r="Q4" i="184"/>
  <c r="P4" i="184"/>
  <c r="O4" i="184"/>
  <c r="N4" i="184"/>
  <c r="M4" i="184"/>
  <c r="L4" i="184"/>
  <c r="K4" i="184"/>
  <c r="J4" i="184"/>
  <c r="I4" i="184"/>
  <c r="H4" i="184"/>
  <c r="G4" i="184"/>
  <c r="F4" i="184"/>
  <c r="E4" i="184"/>
  <c r="BE59" i="183"/>
  <c r="K43" i="219" s="1"/>
  <c r="BD59" i="183"/>
  <c r="K42" i="219" s="1"/>
  <c r="BC59" i="183"/>
  <c r="K41" i="219" s="1"/>
  <c r="BB59" i="183"/>
  <c r="K40" i="219" s="1"/>
  <c r="BA59" i="183"/>
  <c r="K39" i="219" s="1"/>
  <c r="AZ59" i="183"/>
  <c r="K38" i="219" s="1"/>
  <c r="AY59" i="183"/>
  <c r="K37" i="219" s="1"/>
  <c r="AX59" i="183"/>
  <c r="K36" i="219" s="1"/>
  <c r="AW59" i="183"/>
  <c r="K35" i="219" s="1"/>
  <c r="AV59" i="183"/>
  <c r="K34" i="219" s="1"/>
  <c r="AU59" i="183"/>
  <c r="K33" i="219" s="1"/>
  <c r="AT59" i="183"/>
  <c r="K32" i="219" s="1"/>
  <c r="AS59" i="183"/>
  <c r="K31" i="219" s="1"/>
  <c r="AR59" i="183"/>
  <c r="K30" i="219" s="1"/>
  <c r="AQ59" i="183"/>
  <c r="K29" i="219" s="1"/>
  <c r="AP59" i="183"/>
  <c r="K28" i="219" s="1"/>
  <c r="AO59" i="183"/>
  <c r="K27" i="219" s="1"/>
  <c r="AN59" i="183"/>
  <c r="AM59" i="183"/>
  <c r="AL59" i="183"/>
  <c r="AK59" i="183"/>
  <c r="AJ59" i="183"/>
  <c r="AI59" i="183"/>
  <c r="AH59" i="183"/>
  <c r="AG59" i="183"/>
  <c r="AF59" i="183"/>
  <c r="AE59" i="183"/>
  <c r="AD59" i="183"/>
  <c r="AC59" i="183"/>
  <c r="AB59" i="183"/>
  <c r="Z59" i="183"/>
  <c r="K25" i="219" s="1"/>
  <c r="Y59" i="183"/>
  <c r="K24" i="219" s="1"/>
  <c r="X59" i="183"/>
  <c r="K23" i="219" s="1"/>
  <c r="W59" i="183"/>
  <c r="K22" i="219" s="1"/>
  <c r="V59" i="183"/>
  <c r="K21" i="219" s="1"/>
  <c r="U59" i="183"/>
  <c r="K20" i="219" s="1"/>
  <c r="T59" i="183"/>
  <c r="K19" i="219" s="1"/>
  <c r="S59" i="183"/>
  <c r="K18" i="219" s="1"/>
  <c r="Q59" i="183"/>
  <c r="K16" i="219" s="1"/>
  <c r="P59" i="183"/>
  <c r="K15" i="219" s="1"/>
  <c r="O59" i="183"/>
  <c r="K14" i="219" s="1"/>
  <c r="N59" i="183"/>
  <c r="K13" i="219" s="1"/>
  <c r="M59" i="183"/>
  <c r="K12" i="219" s="1"/>
  <c r="L59" i="183"/>
  <c r="K11" i="219" s="1"/>
  <c r="K59" i="183"/>
  <c r="K10" i="219" s="1"/>
  <c r="J59" i="183"/>
  <c r="K9" i="219" s="1"/>
  <c r="I59" i="183"/>
  <c r="H59" i="183"/>
  <c r="G59" i="183"/>
  <c r="K8" i="219" s="1"/>
  <c r="BF58" i="183"/>
  <c r="BD58" i="183"/>
  <c r="BC58" i="183"/>
  <c r="BB58" i="183"/>
  <c r="BA58" i="183"/>
  <c r="AZ58" i="183"/>
  <c r="AY58" i="183"/>
  <c r="AX58" i="183"/>
  <c r="AW58" i="183"/>
  <c r="AV58" i="183"/>
  <c r="AU58" i="183"/>
  <c r="AT58" i="183"/>
  <c r="AS58" i="183"/>
  <c r="AR58" i="183"/>
  <c r="AQ58" i="183"/>
  <c r="AP58" i="183"/>
  <c r="AO58" i="183"/>
  <c r="AN58" i="183"/>
  <c r="AM58" i="183"/>
  <c r="AL58" i="183"/>
  <c r="AK58" i="183"/>
  <c r="AJ58" i="183"/>
  <c r="AI58" i="183"/>
  <c r="AH58" i="183"/>
  <c r="AG58" i="183"/>
  <c r="AF58" i="183"/>
  <c r="AE58" i="183"/>
  <c r="AD58" i="183"/>
  <c r="AC58" i="183"/>
  <c r="AB58" i="183"/>
  <c r="Z58" i="183"/>
  <c r="Y58" i="183"/>
  <c r="X58" i="183"/>
  <c r="W58" i="183"/>
  <c r="V58" i="183"/>
  <c r="U58" i="183"/>
  <c r="T58" i="183"/>
  <c r="S58" i="183"/>
  <c r="Q58" i="183"/>
  <c r="P58" i="183"/>
  <c r="O58" i="183"/>
  <c r="N58" i="183"/>
  <c r="M58" i="183"/>
  <c r="L58" i="183"/>
  <c r="K58" i="183"/>
  <c r="J58" i="183"/>
  <c r="I58" i="183"/>
  <c r="H58" i="183"/>
  <c r="G58" i="183"/>
  <c r="BF57" i="183"/>
  <c r="BE57" i="183"/>
  <c r="BC57" i="183"/>
  <c r="BB57" i="183"/>
  <c r="BA57" i="183"/>
  <c r="AZ57" i="183"/>
  <c r="AY57" i="183"/>
  <c r="AX57" i="183"/>
  <c r="AW57" i="183"/>
  <c r="AV57" i="183"/>
  <c r="AU57" i="183"/>
  <c r="AT57" i="183"/>
  <c r="AS57" i="183"/>
  <c r="AR57" i="183"/>
  <c r="AQ57" i="183"/>
  <c r="AP57" i="183"/>
  <c r="AO57" i="183"/>
  <c r="AN57" i="183"/>
  <c r="AM57" i="183"/>
  <c r="AL57" i="183"/>
  <c r="AK57" i="183"/>
  <c r="AJ57" i="183"/>
  <c r="AI57" i="183"/>
  <c r="AH57" i="183"/>
  <c r="AG57" i="183"/>
  <c r="AF57" i="183"/>
  <c r="AE57" i="183"/>
  <c r="AD57" i="183"/>
  <c r="AC57" i="183"/>
  <c r="AB57" i="183"/>
  <c r="Z57" i="183"/>
  <c r="Y57" i="183"/>
  <c r="X57" i="183"/>
  <c r="W57" i="183"/>
  <c r="V57" i="183"/>
  <c r="U57" i="183"/>
  <c r="T57" i="183"/>
  <c r="S57" i="183"/>
  <c r="Q57" i="183"/>
  <c r="P57" i="183"/>
  <c r="O57" i="183"/>
  <c r="N57" i="183"/>
  <c r="M57" i="183"/>
  <c r="L57" i="183"/>
  <c r="K57" i="183"/>
  <c r="J57" i="183"/>
  <c r="I57" i="183"/>
  <c r="H57" i="183"/>
  <c r="G57" i="183"/>
  <c r="BF56" i="183"/>
  <c r="BE56" i="183"/>
  <c r="BD56" i="183"/>
  <c r="BB56" i="183"/>
  <c r="BA56" i="183"/>
  <c r="AZ56" i="183"/>
  <c r="AY56" i="183"/>
  <c r="AX56" i="183"/>
  <c r="AW56" i="183"/>
  <c r="AV56" i="183"/>
  <c r="AU56" i="183"/>
  <c r="AT56" i="183"/>
  <c r="AS56" i="183"/>
  <c r="AR56" i="183"/>
  <c r="AQ56" i="183"/>
  <c r="AP56" i="183"/>
  <c r="AO56" i="183"/>
  <c r="AN56" i="183"/>
  <c r="AM56" i="183"/>
  <c r="AL56" i="183"/>
  <c r="AK56" i="183"/>
  <c r="AJ56" i="183"/>
  <c r="AI56" i="183"/>
  <c r="AH56" i="183"/>
  <c r="AG56" i="183"/>
  <c r="AF56" i="183"/>
  <c r="AE56" i="183"/>
  <c r="AD56" i="183"/>
  <c r="AC56" i="183"/>
  <c r="AB56" i="183"/>
  <c r="Z56" i="183"/>
  <c r="Y56" i="183"/>
  <c r="X56" i="183"/>
  <c r="W56" i="183"/>
  <c r="V56" i="183"/>
  <c r="U56" i="183"/>
  <c r="T56" i="183"/>
  <c r="S56" i="183"/>
  <c r="Q56" i="183"/>
  <c r="P56" i="183"/>
  <c r="O56" i="183"/>
  <c r="N56" i="183"/>
  <c r="M56" i="183"/>
  <c r="L56" i="183"/>
  <c r="K56" i="183"/>
  <c r="J56" i="183"/>
  <c r="I56" i="183"/>
  <c r="H56" i="183"/>
  <c r="G56" i="183"/>
  <c r="BF55" i="183"/>
  <c r="BE55" i="183"/>
  <c r="BD55" i="183"/>
  <c r="BC55" i="183"/>
  <c r="BA55" i="183"/>
  <c r="AZ55" i="183"/>
  <c r="AY55" i="183"/>
  <c r="AX55" i="183"/>
  <c r="AW55" i="183"/>
  <c r="AV55" i="183"/>
  <c r="AU55" i="183"/>
  <c r="AT55" i="183"/>
  <c r="AS55" i="183"/>
  <c r="AR55" i="183"/>
  <c r="AQ55" i="183"/>
  <c r="AP55" i="183"/>
  <c r="AO55" i="183"/>
  <c r="AN55" i="183"/>
  <c r="AM55" i="183"/>
  <c r="AL55" i="183"/>
  <c r="AK55" i="183"/>
  <c r="AJ55" i="183"/>
  <c r="AI55" i="183"/>
  <c r="AH55" i="183"/>
  <c r="AG55" i="183"/>
  <c r="AF55" i="183"/>
  <c r="AE55" i="183"/>
  <c r="AD55" i="183"/>
  <c r="AC55" i="183"/>
  <c r="AB55" i="183"/>
  <c r="Z55" i="183"/>
  <c r="Y55" i="183"/>
  <c r="X55" i="183"/>
  <c r="W55" i="183"/>
  <c r="V55" i="183"/>
  <c r="U55" i="183"/>
  <c r="T55" i="183"/>
  <c r="S55" i="183"/>
  <c r="Q55" i="183"/>
  <c r="P55" i="183"/>
  <c r="O55" i="183"/>
  <c r="N55" i="183"/>
  <c r="M55" i="183"/>
  <c r="L55" i="183"/>
  <c r="K55" i="183"/>
  <c r="J55" i="183"/>
  <c r="I55" i="183"/>
  <c r="H55" i="183"/>
  <c r="G55" i="183"/>
  <c r="BF54" i="183"/>
  <c r="BE54" i="183"/>
  <c r="BD54" i="183"/>
  <c r="BC54" i="183"/>
  <c r="BB54" i="183"/>
  <c r="AZ54" i="183"/>
  <c r="AY54" i="183"/>
  <c r="AX54" i="183"/>
  <c r="AW54" i="183"/>
  <c r="AV54" i="183"/>
  <c r="AU54" i="183"/>
  <c r="AT54" i="183"/>
  <c r="AS54" i="183"/>
  <c r="AR54" i="183"/>
  <c r="AQ54" i="183"/>
  <c r="AP54" i="183"/>
  <c r="AO54" i="183"/>
  <c r="AN54" i="183"/>
  <c r="AM54" i="183"/>
  <c r="AL54" i="183"/>
  <c r="AK54" i="183"/>
  <c r="AJ54" i="183"/>
  <c r="AI54" i="183"/>
  <c r="AH54" i="183"/>
  <c r="AG54" i="183"/>
  <c r="AF54" i="183"/>
  <c r="AE54" i="183"/>
  <c r="AD54" i="183"/>
  <c r="AC54" i="183"/>
  <c r="AB54" i="183"/>
  <c r="Z54" i="183"/>
  <c r="Y54" i="183"/>
  <c r="X54" i="183"/>
  <c r="W54" i="183"/>
  <c r="V54" i="183"/>
  <c r="U54" i="183"/>
  <c r="T54" i="183"/>
  <c r="S54" i="183"/>
  <c r="Q54" i="183"/>
  <c r="P54" i="183"/>
  <c r="O54" i="183"/>
  <c r="N54" i="183"/>
  <c r="M54" i="183"/>
  <c r="L54" i="183"/>
  <c r="K54" i="183"/>
  <c r="J54" i="183"/>
  <c r="I54" i="183"/>
  <c r="H54" i="183"/>
  <c r="G54" i="183"/>
  <c r="BF53" i="183"/>
  <c r="BE53" i="183"/>
  <c r="BD53" i="183"/>
  <c r="BC53" i="183"/>
  <c r="BB53" i="183"/>
  <c r="BA53" i="183"/>
  <c r="AY53" i="183"/>
  <c r="AX53" i="183"/>
  <c r="AW53" i="183"/>
  <c r="AV53" i="183"/>
  <c r="AU53" i="183"/>
  <c r="AT53" i="183"/>
  <c r="AS53" i="183"/>
  <c r="AR53" i="183"/>
  <c r="AQ53" i="183"/>
  <c r="AP53" i="183"/>
  <c r="AO53" i="183"/>
  <c r="AN53" i="183"/>
  <c r="AM53" i="183"/>
  <c r="AL53" i="183"/>
  <c r="AK53" i="183"/>
  <c r="AJ53" i="183"/>
  <c r="AI53" i="183"/>
  <c r="AH53" i="183"/>
  <c r="AG53" i="183"/>
  <c r="AF53" i="183"/>
  <c r="AE53" i="183"/>
  <c r="AD53" i="183"/>
  <c r="AC53" i="183"/>
  <c r="AB53" i="183"/>
  <c r="Z53" i="183"/>
  <c r="Y53" i="183"/>
  <c r="X53" i="183"/>
  <c r="W53" i="183"/>
  <c r="V53" i="183"/>
  <c r="U53" i="183"/>
  <c r="T53" i="183"/>
  <c r="S53" i="183"/>
  <c r="Q53" i="183"/>
  <c r="P53" i="183"/>
  <c r="O53" i="183"/>
  <c r="N53" i="183"/>
  <c r="M53" i="183"/>
  <c r="L53" i="183"/>
  <c r="K53" i="183"/>
  <c r="J53" i="183"/>
  <c r="I53" i="183"/>
  <c r="H53" i="183"/>
  <c r="G53" i="183"/>
  <c r="BF52" i="183"/>
  <c r="BE52" i="183"/>
  <c r="BD52" i="183"/>
  <c r="BC52" i="183"/>
  <c r="BB52" i="183"/>
  <c r="BA52" i="183"/>
  <c r="AZ52" i="183"/>
  <c r="AX52" i="183"/>
  <c r="AW52" i="183"/>
  <c r="AV52" i="183"/>
  <c r="AU52" i="183"/>
  <c r="AT52" i="183"/>
  <c r="AS52" i="183"/>
  <c r="AR52" i="183"/>
  <c r="AQ52" i="183"/>
  <c r="AP52" i="183"/>
  <c r="AO52" i="183"/>
  <c r="AN52" i="183"/>
  <c r="AM52" i="183"/>
  <c r="AL52" i="183"/>
  <c r="AK52" i="183"/>
  <c r="AJ52" i="183"/>
  <c r="AI52" i="183"/>
  <c r="AH52" i="183"/>
  <c r="AG52" i="183"/>
  <c r="AF52" i="183"/>
  <c r="AE52" i="183"/>
  <c r="AD52" i="183"/>
  <c r="AC52" i="183"/>
  <c r="AB52" i="183"/>
  <c r="Z52" i="183"/>
  <c r="Y52" i="183"/>
  <c r="X52" i="183"/>
  <c r="W52" i="183"/>
  <c r="V52" i="183"/>
  <c r="U52" i="183"/>
  <c r="T52" i="183"/>
  <c r="S52" i="183"/>
  <c r="Q52" i="183"/>
  <c r="P52" i="183"/>
  <c r="O52" i="183"/>
  <c r="N52" i="183"/>
  <c r="M52" i="183"/>
  <c r="L52" i="183"/>
  <c r="K52" i="183"/>
  <c r="J52" i="183"/>
  <c r="I52" i="183"/>
  <c r="H52" i="183"/>
  <c r="G52" i="183"/>
  <c r="BF51" i="183"/>
  <c r="BE51" i="183"/>
  <c r="BD51" i="183"/>
  <c r="BC51" i="183"/>
  <c r="BB51" i="183"/>
  <c r="BA51" i="183"/>
  <c r="AZ51" i="183"/>
  <c r="AY51" i="183"/>
  <c r="AW51" i="183"/>
  <c r="AV51" i="183"/>
  <c r="AU51" i="183"/>
  <c r="AT51" i="183"/>
  <c r="AS51" i="183"/>
  <c r="AR51" i="183"/>
  <c r="AQ51" i="183"/>
  <c r="AP51" i="183"/>
  <c r="AO51" i="183"/>
  <c r="AN51" i="183"/>
  <c r="AM51" i="183"/>
  <c r="AL51" i="183"/>
  <c r="AK51" i="183"/>
  <c r="AJ51" i="183"/>
  <c r="AI51" i="183"/>
  <c r="AH51" i="183"/>
  <c r="AG51" i="183"/>
  <c r="AF51" i="183"/>
  <c r="AE51" i="183"/>
  <c r="AD51" i="183"/>
  <c r="AC51" i="183"/>
  <c r="AB51" i="183"/>
  <c r="Z51" i="183"/>
  <c r="Y51" i="183"/>
  <c r="X51" i="183"/>
  <c r="W51" i="183"/>
  <c r="V51" i="183"/>
  <c r="U51" i="183"/>
  <c r="T51" i="183"/>
  <c r="S51" i="183"/>
  <c r="Q51" i="183"/>
  <c r="P51" i="183"/>
  <c r="O51" i="183"/>
  <c r="N51" i="183"/>
  <c r="M51" i="183"/>
  <c r="L51" i="183"/>
  <c r="K51" i="183"/>
  <c r="J51" i="183"/>
  <c r="I51" i="183"/>
  <c r="H51" i="183"/>
  <c r="G51" i="183"/>
  <c r="BF50" i="183"/>
  <c r="BE50" i="183"/>
  <c r="BD50" i="183"/>
  <c r="BC50" i="183"/>
  <c r="BB50" i="183"/>
  <c r="BA50" i="183"/>
  <c r="AZ50" i="183"/>
  <c r="AY50" i="183"/>
  <c r="AX50" i="183"/>
  <c r="AV50" i="183"/>
  <c r="AU50" i="183"/>
  <c r="AT50" i="183"/>
  <c r="AS50" i="183"/>
  <c r="AR50" i="183"/>
  <c r="AQ50" i="183"/>
  <c r="AP50" i="183"/>
  <c r="AO50" i="183"/>
  <c r="AN50" i="183"/>
  <c r="AM50" i="183"/>
  <c r="AL50" i="183"/>
  <c r="AK50" i="183"/>
  <c r="AJ50" i="183"/>
  <c r="AI50" i="183"/>
  <c r="AH50" i="183"/>
  <c r="AG50" i="183"/>
  <c r="AF50" i="183"/>
  <c r="AE50" i="183"/>
  <c r="AD50" i="183"/>
  <c r="AC50" i="183"/>
  <c r="AB50" i="183"/>
  <c r="Z50" i="183"/>
  <c r="Y50" i="183"/>
  <c r="X50" i="183"/>
  <c r="W50" i="183"/>
  <c r="V50" i="183"/>
  <c r="U50" i="183"/>
  <c r="T50" i="183"/>
  <c r="S50" i="183"/>
  <c r="Q50" i="183"/>
  <c r="P50" i="183"/>
  <c r="O50" i="183"/>
  <c r="N50" i="183"/>
  <c r="M50" i="183"/>
  <c r="L50" i="183"/>
  <c r="K50" i="183"/>
  <c r="J50" i="183"/>
  <c r="I50" i="183"/>
  <c r="H50" i="183"/>
  <c r="G50" i="183"/>
  <c r="BF49" i="183"/>
  <c r="BE49" i="183"/>
  <c r="BD49" i="183"/>
  <c r="BC49" i="183"/>
  <c r="BB49" i="183"/>
  <c r="BA49" i="183"/>
  <c r="AZ49" i="183"/>
  <c r="AY49" i="183"/>
  <c r="AX49" i="183"/>
  <c r="AW49" i="183"/>
  <c r="AU49" i="183"/>
  <c r="AT49" i="183"/>
  <c r="AS49" i="183"/>
  <c r="AR49" i="183"/>
  <c r="AQ49" i="183"/>
  <c r="AP49" i="183"/>
  <c r="AO49" i="183"/>
  <c r="AN49" i="183"/>
  <c r="AM49" i="183"/>
  <c r="AL49" i="183"/>
  <c r="AK49" i="183"/>
  <c r="AJ49" i="183"/>
  <c r="AI49" i="183"/>
  <c r="AH49" i="183"/>
  <c r="AG49" i="183"/>
  <c r="AF49" i="183"/>
  <c r="AE49" i="183"/>
  <c r="AD49" i="183"/>
  <c r="AC49" i="183"/>
  <c r="AB49" i="183"/>
  <c r="Z49" i="183"/>
  <c r="Y49" i="183"/>
  <c r="X49" i="183"/>
  <c r="W49" i="183"/>
  <c r="V49" i="183"/>
  <c r="U49" i="183"/>
  <c r="T49" i="183"/>
  <c r="S49" i="183"/>
  <c r="Q49" i="183"/>
  <c r="P49" i="183"/>
  <c r="O49" i="183"/>
  <c r="N49" i="183"/>
  <c r="M49" i="183"/>
  <c r="L49" i="183"/>
  <c r="K49" i="183"/>
  <c r="J49" i="183"/>
  <c r="I49" i="183"/>
  <c r="H49" i="183"/>
  <c r="G49" i="183"/>
  <c r="BF48" i="183"/>
  <c r="BE48" i="183"/>
  <c r="BD48" i="183"/>
  <c r="BC48" i="183"/>
  <c r="BB48" i="183"/>
  <c r="BA48" i="183"/>
  <c r="AZ48" i="183"/>
  <c r="AY48" i="183"/>
  <c r="AX48" i="183"/>
  <c r="AW48" i="183"/>
  <c r="AV48" i="183"/>
  <c r="AT48" i="183"/>
  <c r="AS48" i="183"/>
  <c r="AR48" i="183"/>
  <c r="AQ48" i="183"/>
  <c r="AP48" i="183"/>
  <c r="AO48" i="183"/>
  <c r="AN48" i="183"/>
  <c r="AM48" i="183"/>
  <c r="AL48" i="183"/>
  <c r="AK48" i="183"/>
  <c r="AJ48" i="183"/>
  <c r="AI48" i="183"/>
  <c r="AH48" i="183"/>
  <c r="AG48" i="183"/>
  <c r="AF48" i="183"/>
  <c r="AE48" i="183"/>
  <c r="AD48" i="183"/>
  <c r="AC48" i="183"/>
  <c r="AB48" i="183"/>
  <c r="Z48" i="183"/>
  <c r="Y48" i="183"/>
  <c r="X48" i="183"/>
  <c r="W48" i="183"/>
  <c r="V48" i="183"/>
  <c r="U48" i="183"/>
  <c r="T48" i="183"/>
  <c r="S48" i="183"/>
  <c r="Q48" i="183"/>
  <c r="P48" i="183"/>
  <c r="O48" i="183"/>
  <c r="N48" i="183"/>
  <c r="M48" i="183"/>
  <c r="L48" i="183"/>
  <c r="K48" i="183"/>
  <c r="J48" i="183"/>
  <c r="I48" i="183"/>
  <c r="H48" i="183"/>
  <c r="G48" i="183"/>
  <c r="BF47" i="183"/>
  <c r="BE47" i="183"/>
  <c r="BD47" i="183"/>
  <c r="BC47" i="183"/>
  <c r="BB47" i="183"/>
  <c r="BA47" i="183"/>
  <c r="AZ47" i="183"/>
  <c r="AY47" i="183"/>
  <c r="AX47" i="183"/>
  <c r="AW47" i="183"/>
  <c r="AV47" i="183"/>
  <c r="AU47" i="183"/>
  <c r="AS47" i="183"/>
  <c r="AR47" i="183"/>
  <c r="AQ47" i="183"/>
  <c r="AP47" i="183"/>
  <c r="AO47" i="183"/>
  <c r="AN47" i="183"/>
  <c r="AM47" i="183"/>
  <c r="AL47" i="183"/>
  <c r="AK47" i="183"/>
  <c r="AJ47" i="183"/>
  <c r="AI47" i="183"/>
  <c r="AH47" i="183"/>
  <c r="AG47" i="183"/>
  <c r="AF47" i="183"/>
  <c r="AE47" i="183"/>
  <c r="AD47" i="183"/>
  <c r="AC47" i="183"/>
  <c r="AB47" i="183"/>
  <c r="Z47" i="183"/>
  <c r="Y47" i="183"/>
  <c r="X47" i="183"/>
  <c r="W47" i="183"/>
  <c r="V47" i="183"/>
  <c r="U47" i="183"/>
  <c r="T47" i="183"/>
  <c r="S47" i="183"/>
  <c r="Q47" i="183"/>
  <c r="P47" i="183"/>
  <c r="O47" i="183"/>
  <c r="N47" i="183"/>
  <c r="M47" i="183"/>
  <c r="L47" i="183"/>
  <c r="K47" i="183"/>
  <c r="J47" i="183"/>
  <c r="I47" i="183"/>
  <c r="H47" i="183"/>
  <c r="G47" i="183"/>
  <c r="BF46" i="183"/>
  <c r="BE46" i="183"/>
  <c r="BD46" i="183"/>
  <c r="BC46" i="183"/>
  <c r="BB46" i="183"/>
  <c r="BA46" i="183"/>
  <c r="AZ46" i="183"/>
  <c r="AY46" i="183"/>
  <c r="AX46" i="183"/>
  <c r="AW46" i="183"/>
  <c r="AV46" i="183"/>
  <c r="AU46" i="183"/>
  <c r="AT46" i="183"/>
  <c r="AR46" i="183"/>
  <c r="AQ46" i="183"/>
  <c r="AP46" i="183"/>
  <c r="AO46" i="183"/>
  <c r="AN46" i="183"/>
  <c r="AM46" i="183"/>
  <c r="AL46" i="183"/>
  <c r="AK46" i="183"/>
  <c r="AJ46" i="183"/>
  <c r="AI46" i="183"/>
  <c r="AH46" i="183"/>
  <c r="AG46" i="183"/>
  <c r="AF46" i="183"/>
  <c r="AE46" i="183"/>
  <c r="AD46" i="183"/>
  <c r="AC46" i="183"/>
  <c r="AB46" i="183"/>
  <c r="Z46" i="183"/>
  <c r="Y46" i="183"/>
  <c r="X46" i="183"/>
  <c r="W46" i="183"/>
  <c r="V46" i="183"/>
  <c r="U46" i="183"/>
  <c r="T46" i="183"/>
  <c r="S46" i="183"/>
  <c r="Q46" i="183"/>
  <c r="P46" i="183"/>
  <c r="O46" i="183"/>
  <c r="N46" i="183"/>
  <c r="M46" i="183"/>
  <c r="L46" i="183"/>
  <c r="K46" i="183"/>
  <c r="J46" i="183"/>
  <c r="I46" i="183"/>
  <c r="H46" i="183"/>
  <c r="G46" i="183"/>
  <c r="BF45" i="183"/>
  <c r="BE45" i="183"/>
  <c r="BD45" i="183"/>
  <c r="BC45" i="183"/>
  <c r="BB45" i="183"/>
  <c r="BA45" i="183"/>
  <c r="AZ45" i="183"/>
  <c r="AY45" i="183"/>
  <c r="AX45" i="183"/>
  <c r="AW45" i="183"/>
  <c r="AV45" i="183"/>
  <c r="AU45" i="183"/>
  <c r="AT45" i="183"/>
  <c r="AS45" i="183"/>
  <c r="AQ45" i="183"/>
  <c r="AP45" i="183"/>
  <c r="AO45" i="183"/>
  <c r="AN45" i="183"/>
  <c r="AM45" i="183"/>
  <c r="AL45" i="183"/>
  <c r="AK45" i="183"/>
  <c r="AJ45" i="183"/>
  <c r="AI45" i="183"/>
  <c r="AH45" i="183"/>
  <c r="AG45" i="183"/>
  <c r="AF45" i="183"/>
  <c r="AE45" i="183"/>
  <c r="AD45" i="183"/>
  <c r="AC45" i="183"/>
  <c r="AB45" i="183"/>
  <c r="Z45" i="183"/>
  <c r="Y45" i="183"/>
  <c r="X45" i="183"/>
  <c r="W45" i="183"/>
  <c r="V45" i="183"/>
  <c r="U45" i="183"/>
  <c r="T45" i="183"/>
  <c r="S45" i="183"/>
  <c r="Q45" i="183"/>
  <c r="P45" i="183"/>
  <c r="O45" i="183"/>
  <c r="N45" i="183"/>
  <c r="M45" i="183"/>
  <c r="L45" i="183"/>
  <c r="K45" i="183"/>
  <c r="J45" i="183"/>
  <c r="I45" i="183"/>
  <c r="H45" i="183"/>
  <c r="G45" i="183"/>
  <c r="BF44" i="183"/>
  <c r="BE44" i="183"/>
  <c r="BD44" i="183"/>
  <c r="BC44" i="183"/>
  <c r="BB44" i="183"/>
  <c r="BA44" i="183"/>
  <c r="AZ44" i="183"/>
  <c r="AY44" i="183"/>
  <c r="AX44" i="183"/>
  <c r="AW44" i="183"/>
  <c r="AV44" i="183"/>
  <c r="AU44" i="183"/>
  <c r="AT44" i="183"/>
  <c r="AS44" i="183"/>
  <c r="AR44" i="183"/>
  <c r="AP44" i="183"/>
  <c r="AO44" i="183"/>
  <c r="AN44" i="183"/>
  <c r="AM44" i="183"/>
  <c r="AL44" i="183"/>
  <c r="AK44" i="183"/>
  <c r="AJ44" i="183"/>
  <c r="AI44" i="183"/>
  <c r="AH44" i="183"/>
  <c r="AG44" i="183"/>
  <c r="AF44" i="183"/>
  <c r="AE44" i="183"/>
  <c r="AD44" i="183"/>
  <c r="AC44" i="183"/>
  <c r="AB44" i="183"/>
  <c r="Z44" i="183"/>
  <c r="Y44" i="183"/>
  <c r="X44" i="183"/>
  <c r="W44" i="183"/>
  <c r="V44" i="183"/>
  <c r="U44" i="183"/>
  <c r="T44" i="183"/>
  <c r="S44" i="183"/>
  <c r="Q44" i="183"/>
  <c r="P44" i="183"/>
  <c r="O44" i="183"/>
  <c r="N44" i="183"/>
  <c r="M44" i="183"/>
  <c r="L44" i="183"/>
  <c r="K44" i="183"/>
  <c r="J44" i="183"/>
  <c r="I44" i="183"/>
  <c r="H44" i="183"/>
  <c r="G44" i="183"/>
  <c r="BF43" i="183"/>
  <c r="BE43" i="183"/>
  <c r="BD43" i="183"/>
  <c r="BC43" i="183"/>
  <c r="BB43" i="183"/>
  <c r="BA43" i="183"/>
  <c r="AZ43" i="183"/>
  <c r="AY43" i="183"/>
  <c r="AX43" i="183"/>
  <c r="AW43" i="183"/>
  <c r="AV43" i="183"/>
  <c r="AU43" i="183"/>
  <c r="AT43" i="183"/>
  <c r="AS43" i="183"/>
  <c r="AR43" i="183"/>
  <c r="AQ43" i="183"/>
  <c r="AO43" i="183"/>
  <c r="AN43" i="183"/>
  <c r="AM43" i="183"/>
  <c r="AL43" i="183"/>
  <c r="AK43" i="183"/>
  <c r="AJ43" i="183"/>
  <c r="AI43" i="183"/>
  <c r="AH43" i="183"/>
  <c r="AG43" i="183"/>
  <c r="AF43" i="183"/>
  <c r="AE43" i="183"/>
  <c r="AD43" i="183"/>
  <c r="AC43" i="183"/>
  <c r="AB43" i="183"/>
  <c r="Z43" i="183"/>
  <c r="Y43" i="183"/>
  <c r="X43" i="183"/>
  <c r="W43" i="183"/>
  <c r="V43" i="183"/>
  <c r="U43" i="183"/>
  <c r="T43" i="183"/>
  <c r="S43" i="183"/>
  <c r="Q43" i="183"/>
  <c r="P43" i="183"/>
  <c r="O43" i="183"/>
  <c r="N43" i="183"/>
  <c r="M43" i="183"/>
  <c r="L43" i="183"/>
  <c r="K43" i="183"/>
  <c r="J43" i="183"/>
  <c r="I43" i="183"/>
  <c r="H43" i="183"/>
  <c r="G43" i="183"/>
  <c r="BF42" i="183"/>
  <c r="BE42" i="183"/>
  <c r="BD42" i="183"/>
  <c r="BC42" i="183"/>
  <c r="BB42" i="183"/>
  <c r="BA42" i="183"/>
  <c r="AZ42" i="183"/>
  <c r="AY42" i="183"/>
  <c r="AX42" i="183"/>
  <c r="AW42" i="183"/>
  <c r="AV42" i="183"/>
  <c r="AU42" i="183"/>
  <c r="AT42" i="183"/>
  <c r="AS42" i="183"/>
  <c r="AR42" i="183"/>
  <c r="AQ42" i="183"/>
  <c r="AP42" i="183"/>
  <c r="AN42" i="183"/>
  <c r="AM42" i="183"/>
  <c r="AL42" i="183"/>
  <c r="AK42" i="183"/>
  <c r="AJ42" i="183"/>
  <c r="AI42" i="183"/>
  <c r="AH42" i="183"/>
  <c r="AG42" i="183"/>
  <c r="AF42" i="183"/>
  <c r="AE42" i="183"/>
  <c r="AD42" i="183"/>
  <c r="AC42" i="183"/>
  <c r="AB42" i="183"/>
  <c r="Z42" i="183"/>
  <c r="Y42" i="183"/>
  <c r="X42" i="183"/>
  <c r="W42" i="183"/>
  <c r="V42" i="183"/>
  <c r="U42" i="183"/>
  <c r="T42" i="183"/>
  <c r="S42" i="183"/>
  <c r="Q42" i="183"/>
  <c r="P42" i="183"/>
  <c r="O42" i="183"/>
  <c r="N42" i="183"/>
  <c r="M42" i="183"/>
  <c r="L42" i="183"/>
  <c r="K42" i="183"/>
  <c r="J42" i="183"/>
  <c r="I42" i="183"/>
  <c r="H42" i="183"/>
  <c r="G42" i="183"/>
  <c r="BF41" i="183"/>
  <c r="BE41" i="183"/>
  <c r="BD41" i="183"/>
  <c r="BC41" i="183"/>
  <c r="BB41" i="183"/>
  <c r="BA41" i="183"/>
  <c r="AZ41" i="183"/>
  <c r="AY41" i="183"/>
  <c r="AX41" i="183"/>
  <c r="AW41" i="183"/>
  <c r="AV41" i="183"/>
  <c r="AU41" i="183"/>
  <c r="AT41" i="183"/>
  <c r="AS41" i="183"/>
  <c r="AR41" i="183"/>
  <c r="AQ41" i="183"/>
  <c r="AP41" i="183"/>
  <c r="AO41" i="183"/>
  <c r="AM41" i="183"/>
  <c r="AL41" i="183"/>
  <c r="AK41" i="183"/>
  <c r="AJ41" i="183"/>
  <c r="AI41" i="183"/>
  <c r="AH41" i="183"/>
  <c r="AG41" i="183"/>
  <c r="AF41" i="183"/>
  <c r="AE41" i="183"/>
  <c r="AD41" i="183"/>
  <c r="AC41" i="183"/>
  <c r="AB41" i="183"/>
  <c r="Z41" i="183"/>
  <c r="Y41" i="183"/>
  <c r="X41" i="183"/>
  <c r="W41" i="183"/>
  <c r="V41" i="183"/>
  <c r="U41" i="183"/>
  <c r="T41" i="183"/>
  <c r="S41" i="183"/>
  <c r="Q41" i="183"/>
  <c r="P41" i="183"/>
  <c r="O41" i="183"/>
  <c r="N41" i="183"/>
  <c r="M41" i="183"/>
  <c r="L41" i="183"/>
  <c r="K41" i="183"/>
  <c r="J41" i="183"/>
  <c r="I41" i="183"/>
  <c r="H41" i="183"/>
  <c r="G41" i="183"/>
  <c r="BF40" i="183"/>
  <c r="BE40" i="183"/>
  <c r="BD40" i="183"/>
  <c r="BC40" i="183"/>
  <c r="BB40" i="183"/>
  <c r="BA40" i="183"/>
  <c r="AZ40" i="183"/>
  <c r="AY40" i="183"/>
  <c r="AX40" i="183"/>
  <c r="AW40" i="183"/>
  <c r="AV40" i="183"/>
  <c r="AU40" i="183"/>
  <c r="AT40" i="183"/>
  <c r="AS40" i="183"/>
  <c r="AR40" i="183"/>
  <c r="AQ40" i="183"/>
  <c r="AP40" i="183"/>
  <c r="AO40" i="183"/>
  <c r="AN40" i="183"/>
  <c r="AL40" i="183"/>
  <c r="AK40" i="183"/>
  <c r="AJ40" i="183"/>
  <c r="AI40" i="183"/>
  <c r="AH40" i="183"/>
  <c r="AG40" i="183"/>
  <c r="AF40" i="183"/>
  <c r="AE40" i="183"/>
  <c r="AD40" i="183"/>
  <c r="AC40" i="183"/>
  <c r="AB40" i="183"/>
  <c r="Z40" i="183"/>
  <c r="Y40" i="183"/>
  <c r="X40" i="183"/>
  <c r="W40" i="183"/>
  <c r="V40" i="183"/>
  <c r="U40" i="183"/>
  <c r="T40" i="183"/>
  <c r="S40" i="183"/>
  <c r="Q40" i="183"/>
  <c r="P40" i="183"/>
  <c r="O40" i="183"/>
  <c r="N40" i="183"/>
  <c r="M40" i="183"/>
  <c r="L40" i="183"/>
  <c r="K40" i="183"/>
  <c r="J40" i="183"/>
  <c r="I40" i="183"/>
  <c r="H40" i="183"/>
  <c r="G40" i="183"/>
  <c r="BF39" i="183"/>
  <c r="BE39" i="183"/>
  <c r="BD39" i="183"/>
  <c r="BC39" i="183"/>
  <c r="BB39" i="183"/>
  <c r="BA39" i="183"/>
  <c r="AZ39" i="183"/>
  <c r="AY39" i="183"/>
  <c r="AX39" i="183"/>
  <c r="AW39" i="183"/>
  <c r="AV39" i="183"/>
  <c r="AU39" i="183"/>
  <c r="AT39" i="183"/>
  <c r="AS39" i="183"/>
  <c r="AR39" i="183"/>
  <c r="AQ39" i="183"/>
  <c r="AP39" i="183"/>
  <c r="AO39" i="183"/>
  <c r="AN39" i="183"/>
  <c r="AM39" i="183"/>
  <c r="AK39" i="183"/>
  <c r="AJ39" i="183"/>
  <c r="AI39" i="183"/>
  <c r="AH39" i="183"/>
  <c r="AG39" i="183"/>
  <c r="AF39" i="183"/>
  <c r="AE39" i="183"/>
  <c r="AD39" i="183"/>
  <c r="AC39" i="183"/>
  <c r="AB39" i="183"/>
  <c r="Z39" i="183"/>
  <c r="Y39" i="183"/>
  <c r="X39" i="183"/>
  <c r="W39" i="183"/>
  <c r="V39" i="183"/>
  <c r="U39" i="183"/>
  <c r="T39" i="183"/>
  <c r="S39" i="183"/>
  <c r="Q39" i="183"/>
  <c r="P39" i="183"/>
  <c r="O39" i="183"/>
  <c r="N39" i="183"/>
  <c r="M39" i="183"/>
  <c r="L39" i="183"/>
  <c r="K39" i="183"/>
  <c r="J39" i="183"/>
  <c r="I39" i="183"/>
  <c r="H39" i="183"/>
  <c r="G39" i="183"/>
  <c r="BF38" i="183"/>
  <c r="BE38" i="183"/>
  <c r="BD38" i="183"/>
  <c r="BC38" i="183"/>
  <c r="BB38" i="183"/>
  <c r="BA38" i="183"/>
  <c r="AZ38" i="183"/>
  <c r="AY38" i="183"/>
  <c r="AX38" i="183"/>
  <c r="AW38" i="183"/>
  <c r="AV38" i="183"/>
  <c r="AU38" i="183"/>
  <c r="AT38" i="183"/>
  <c r="AS38" i="183"/>
  <c r="AR38" i="183"/>
  <c r="AQ38" i="183"/>
  <c r="AP38" i="183"/>
  <c r="AO38" i="183"/>
  <c r="AN38" i="183"/>
  <c r="AM38" i="183"/>
  <c r="AL38" i="183"/>
  <c r="AJ38" i="183"/>
  <c r="AI38" i="183"/>
  <c r="AH38" i="183"/>
  <c r="AG38" i="183"/>
  <c r="AF38" i="183"/>
  <c r="AE38" i="183"/>
  <c r="AD38" i="183"/>
  <c r="AC38" i="183"/>
  <c r="AB38" i="183"/>
  <c r="Z38" i="183"/>
  <c r="Y38" i="183"/>
  <c r="X38" i="183"/>
  <c r="W38" i="183"/>
  <c r="V38" i="183"/>
  <c r="U38" i="183"/>
  <c r="T38" i="183"/>
  <c r="S38" i="183"/>
  <c r="Q38" i="183"/>
  <c r="P38" i="183"/>
  <c r="O38" i="183"/>
  <c r="N38" i="183"/>
  <c r="M38" i="183"/>
  <c r="L38" i="183"/>
  <c r="K38" i="183"/>
  <c r="J38" i="183"/>
  <c r="I38" i="183"/>
  <c r="H38" i="183"/>
  <c r="G38" i="183"/>
  <c r="BF37" i="183"/>
  <c r="BE37" i="183"/>
  <c r="BD37" i="183"/>
  <c r="BC37" i="183"/>
  <c r="BB37" i="183"/>
  <c r="BA37" i="183"/>
  <c r="AZ37" i="183"/>
  <c r="AY37" i="183"/>
  <c r="AX37" i="183"/>
  <c r="AW37" i="183"/>
  <c r="AV37" i="183"/>
  <c r="AU37" i="183"/>
  <c r="AT37" i="183"/>
  <c r="AS37" i="183"/>
  <c r="AR37" i="183"/>
  <c r="AQ37" i="183"/>
  <c r="AP37" i="183"/>
  <c r="AO37" i="183"/>
  <c r="AN37" i="183"/>
  <c r="AM37" i="183"/>
  <c r="AL37" i="183"/>
  <c r="AK37" i="183"/>
  <c r="AI37" i="183"/>
  <c r="AH37" i="183"/>
  <c r="AG37" i="183"/>
  <c r="AF37" i="183"/>
  <c r="AE37" i="183"/>
  <c r="AD37" i="183"/>
  <c r="AC37" i="183"/>
  <c r="AB37" i="183"/>
  <c r="Z37" i="183"/>
  <c r="Y37" i="183"/>
  <c r="X37" i="183"/>
  <c r="W37" i="183"/>
  <c r="V37" i="183"/>
  <c r="U37" i="183"/>
  <c r="T37" i="183"/>
  <c r="S37" i="183"/>
  <c r="Q37" i="183"/>
  <c r="P37" i="183"/>
  <c r="O37" i="183"/>
  <c r="N37" i="183"/>
  <c r="M37" i="183"/>
  <c r="L37" i="183"/>
  <c r="K37" i="183"/>
  <c r="J37" i="183"/>
  <c r="I37" i="183"/>
  <c r="H37" i="183"/>
  <c r="G37" i="183"/>
  <c r="BF36" i="183"/>
  <c r="BE36" i="183"/>
  <c r="BD36" i="183"/>
  <c r="BC36" i="183"/>
  <c r="BB36" i="183"/>
  <c r="BA36" i="183"/>
  <c r="AZ36" i="183"/>
  <c r="AY36" i="183"/>
  <c r="AX36" i="183"/>
  <c r="AW36" i="183"/>
  <c r="AV36" i="183"/>
  <c r="AU36" i="183"/>
  <c r="AT36" i="183"/>
  <c r="AS36" i="183"/>
  <c r="AR36" i="183"/>
  <c r="AQ36" i="183"/>
  <c r="AP36" i="183"/>
  <c r="AO36" i="183"/>
  <c r="AN36" i="183"/>
  <c r="AM36" i="183"/>
  <c r="AL36" i="183"/>
  <c r="AK36" i="183"/>
  <c r="AJ36" i="183"/>
  <c r="AH36" i="183"/>
  <c r="AG36" i="183"/>
  <c r="AF36" i="183"/>
  <c r="AE36" i="183"/>
  <c r="AD36" i="183"/>
  <c r="AC36" i="183"/>
  <c r="AB36" i="183"/>
  <c r="Z36" i="183"/>
  <c r="Y36" i="183"/>
  <c r="X36" i="183"/>
  <c r="W36" i="183"/>
  <c r="V36" i="183"/>
  <c r="U36" i="183"/>
  <c r="T36" i="183"/>
  <c r="S36" i="183"/>
  <c r="Q36" i="183"/>
  <c r="P36" i="183"/>
  <c r="O36" i="183"/>
  <c r="N36" i="183"/>
  <c r="M36" i="183"/>
  <c r="L36" i="183"/>
  <c r="K36" i="183"/>
  <c r="J36" i="183"/>
  <c r="I36" i="183"/>
  <c r="H36" i="183"/>
  <c r="G36" i="183"/>
  <c r="BF35" i="183"/>
  <c r="BE35" i="183"/>
  <c r="BD35" i="183"/>
  <c r="BC35" i="183"/>
  <c r="BB35" i="183"/>
  <c r="BA35" i="183"/>
  <c r="AZ35" i="183"/>
  <c r="AY35" i="183"/>
  <c r="AX35" i="183"/>
  <c r="AW35" i="183"/>
  <c r="AV35" i="183"/>
  <c r="AU35" i="183"/>
  <c r="AT35" i="183"/>
  <c r="AS35" i="183"/>
  <c r="AR35" i="183"/>
  <c r="AQ35" i="183"/>
  <c r="AP35" i="183"/>
  <c r="AO35" i="183"/>
  <c r="AN35" i="183"/>
  <c r="AM35" i="183"/>
  <c r="AL35" i="183"/>
  <c r="AK35" i="183"/>
  <c r="AJ35" i="183"/>
  <c r="AI35" i="183"/>
  <c r="AG35" i="183"/>
  <c r="AF35" i="183"/>
  <c r="AE35" i="183"/>
  <c r="AD35" i="183"/>
  <c r="AC35" i="183"/>
  <c r="AB35" i="183"/>
  <c r="Z35" i="183"/>
  <c r="Y35" i="183"/>
  <c r="X35" i="183"/>
  <c r="W35" i="183"/>
  <c r="V35" i="183"/>
  <c r="U35" i="183"/>
  <c r="T35" i="183"/>
  <c r="S35" i="183"/>
  <c r="Q35" i="183"/>
  <c r="P35" i="183"/>
  <c r="O35" i="183"/>
  <c r="N35" i="183"/>
  <c r="M35" i="183"/>
  <c r="L35" i="183"/>
  <c r="K35" i="183"/>
  <c r="J35" i="183"/>
  <c r="I35" i="183"/>
  <c r="H35" i="183"/>
  <c r="G35" i="183"/>
  <c r="BF34" i="183"/>
  <c r="BE34" i="183"/>
  <c r="BD34" i="183"/>
  <c r="BC34" i="183"/>
  <c r="BB34" i="183"/>
  <c r="BA34" i="183"/>
  <c r="AZ34" i="183"/>
  <c r="AY34" i="183"/>
  <c r="AX34" i="183"/>
  <c r="AW34" i="183"/>
  <c r="AV34" i="183"/>
  <c r="AU34" i="183"/>
  <c r="AT34" i="183"/>
  <c r="AS34" i="183"/>
  <c r="AR34" i="183"/>
  <c r="AQ34" i="183"/>
  <c r="AP34" i="183"/>
  <c r="AO34" i="183"/>
  <c r="AN34" i="183"/>
  <c r="AM34" i="183"/>
  <c r="AL34" i="183"/>
  <c r="AK34" i="183"/>
  <c r="AJ34" i="183"/>
  <c r="AI34" i="183"/>
  <c r="AH34" i="183"/>
  <c r="AF34" i="183"/>
  <c r="AE34" i="183"/>
  <c r="AD34" i="183"/>
  <c r="AC34" i="183"/>
  <c r="AB34" i="183"/>
  <c r="Z34" i="183"/>
  <c r="Y34" i="183"/>
  <c r="X34" i="183"/>
  <c r="W34" i="183"/>
  <c r="V34" i="183"/>
  <c r="U34" i="183"/>
  <c r="T34" i="183"/>
  <c r="S34" i="183"/>
  <c r="Q34" i="183"/>
  <c r="P34" i="183"/>
  <c r="O34" i="183"/>
  <c r="N34" i="183"/>
  <c r="M34" i="183"/>
  <c r="L34" i="183"/>
  <c r="K34" i="183"/>
  <c r="J34" i="183"/>
  <c r="I34" i="183"/>
  <c r="H34" i="183"/>
  <c r="G34" i="183"/>
  <c r="BF33" i="183"/>
  <c r="BE33" i="183"/>
  <c r="BD33" i="183"/>
  <c r="BC33" i="183"/>
  <c r="BB33" i="183"/>
  <c r="BA33" i="183"/>
  <c r="AZ33" i="183"/>
  <c r="AY33" i="183"/>
  <c r="AX33" i="183"/>
  <c r="AW33" i="183"/>
  <c r="AV33" i="183"/>
  <c r="AU33" i="183"/>
  <c r="AT33" i="183"/>
  <c r="AS33" i="183"/>
  <c r="AR33" i="183"/>
  <c r="AQ33" i="183"/>
  <c r="AP33" i="183"/>
  <c r="AO33" i="183"/>
  <c r="AN33" i="183"/>
  <c r="AM33" i="183"/>
  <c r="AL33" i="183"/>
  <c r="AK33" i="183"/>
  <c r="AJ33" i="183"/>
  <c r="AI33" i="183"/>
  <c r="AH33" i="183"/>
  <c r="AG33" i="183"/>
  <c r="AE33" i="183"/>
  <c r="AD33" i="183"/>
  <c r="AC33" i="183"/>
  <c r="AB33" i="183"/>
  <c r="Z33" i="183"/>
  <c r="Y33" i="183"/>
  <c r="X33" i="183"/>
  <c r="W33" i="183"/>
  <c r="V33" i="183"/>
  <c r="U33" i="183"/>
  <c r="T33" i="183"/>
  <c r="S33" i="183"/>
  <c r="Q33" i="183"/>
  <c r="P33" i="183"/>
  <c r="O33" i="183"/>
  <c r="N33" i="183"/>
  <c r="M33" i="183"/>
  <c r="L33" i="183"/>
  <c r="K33" i="183"/>
  <c r="J33" i="183"/>
  <c r="I33" i="183"/>
  <c r="H33" i="183"/>
  <c r="G33" i="183"/>
  <c r="BF32" i="183"/>
  <c r="BE32" i="183"/>
  <c r="BD32" i="183"/>
  <c r="BC32" i="183"/>
  <c r="BB32" i="183"/>
  <c r="BA32" i="183"/>
  <c r="AZ32" i="183"/>
  <c r="AY32" i="183"/>
  <c r="AX32" i="183"/>
  <c r="AW32" i="183"/>
  <c r="AV32" i="183"/>
  <c r="AU32" i="183"/>
  <c r="AT32" i="183"/>
  <c r="AS32" i="183"/>
  <c r="AR32" i="183"/>
  <c r="AQ32" i="183"/>
  <c r="AP32" i="183"/>
  <c r="AO32" i="183"/>
  <c r="AN32" i="183"/>
  <c r="AM32" i="183"/>
  <c r="AL32" i="183"/>
  <c r="AK32" i="183"/>
  <c r="AJ32" i="183"/>
  <c r="AI32" i="183"/>
  <c r="AH32" i="183"/>
  <c r="AG32" i="183"/>
  <c r="AF32" i="183"/>
  <c r="AD32" i="183"/>
  <c r="AC32" i="183"/>
  <c r="AB32" i="183"/>
  <c r="Z32" i="183"/>
  <c r="Y32" i="183"/>
  <c r="X32" i="183"/>
  <c r="W32" i="183"/>
  <c r="V32" i="183"/>
  <c r="U32" i="183"/>
  <c r="T32" i="183"/>
  <c r="S32" i="183"/>
  <c r="Q32" i="183"/>
  <c r="P32" i="183"/>
  <c r="O32" i="183"/>
  <c r="N32" i="183"/>
  <c r="M32" i="183"/>
  <c r="L32" i="183"/>
  <c r="K32" i="183"/>
  <c r="J32" i="183"/>
  <c r="I32" i="183"/>
  <c r="H32" i="183"/>
  <c r="G32" i="183"/>
  <c r="BF31" i="183"/>
  <c r="BE31" i="183"/>
  <c r="BD31" i="183"/>
  <c r="BC31" i="183"/>
  <c r="BB31" i="183"/>
  <c r="BA31" i="183"/>
  <c r="AZ31" i="183"/>
  <c r="AY31" i="183"/>
  <c r="AX31" i="183"/>
  <c r="AW31" i="183"/>
  <c r="AV31" i="183"/>
  <c r="AU31" i="183"/>
  <c r="AT31" i="183"/>
  <c r="AS31" i="183"/>
  <c r="AR31" i="183"/>
  <c r="AQ31" i="183"/>
  <c r="AP31" i="183"/>
  <c r="AO31" i="183"/>
  <c r="AN31" i="183"/>
  <c r="AM31" i="183"/>
  <c r="AL31" i="183"/>
  <c r="AK31" i="183"/>
  <c r="AJ31" i="183"/>
  <c r="AI31" i="183"/>
  <c r="AH31" i="183"/>
  <c r="AG31" i="183"/>
  <c r="AF31" i="183"/>
  <c r="AE31" i="183"/>
  <c r="AC31" i="183"/>
  <c r="AB31" i="183"/>
  <c r="Z31" i="183"/>
  <c r="Y31" i="183"/>
  <c r="X31" i="183"/>
  <c r="W31" i="183"/>
  <c r="V31" i="183"/>
  <c r="U31" i="183"/>
  <c r="T31" i="183"/>
  <c r="S31" i="183"/>
  <c r="Q31" i="183"/>
  <c r="P31" i="183"/>
  <c r="O31" i="183"/>
  <c r="N31" i="183"/>
  <c r="M31" i="183"/>
  <c r="L31" i="183"/>
  <c r="K31" i="183"/>
  <c r="J31" i="183"/>
  <c r="I31" i="183"/>
  <c r="H31" i="183"/>
  <c r="G31" i="183"/>
  <c r="BF30" i="183"/>
  <c r="BE30" i="183"/>
  <c r="BD30" i="183"/>
  <c r="BC30" i="183"/>
  <c r="BB30" i="183"/>
  <c r="BA30" i="183"/>
  <c r="AZ30" i="183"/>
  <c r="AY30" i="183"/>
  <c r="AX30" i="183"/>
  <c r="AW30" i="183"/>
  <c r="AV30" i="183"/>
  <c r="AU30" i="183"/>
  <c r="AT30" i="183"/>
  <c r="AS30" i="183"/>
  <c r="AR30" i="183"/>
  <c r="AQ30" i="183"/>
  <c r="AP30" i="183"/>
  <c r="AO30" i="183"/>
  <c r="AN30" i="183"/>
  <c r="AM30" i="183"/>
  <c r="AL30" i="183"/>
  <c r="AK30" i="183"/>
  <c r="AJ30" i="183"/>
  <c r="AI30" i="183"/>
  <c r="AH30" i="183"/>
  <c r="AG30" i="183"/>
  <c r="AF30" i="183"/>
  <c r="AE30" i="183"/>
  <c r="AD30" i="183"/>
  <c r="AB30" i="183"/>
  <c r="Z30" i="183"/>
  <c r="Y30" i="183"/>
  <c r="X30" i="183"/>
  <c r="W30" i="183"/>
  <c r="V30" i="183"/>
  <c r="U30" i="183"/>
  <c r="T30" i="183"/>
  <c r="S30" i="183"/>
  <c r="Q30" i="183"/>
  <c r="P30" i="183"/>
  <c r="O30" i="183"/>
  <c r="N30" i="183"/>
  <c r="M30" i="183"/>
  <c r="L30" i="183"/>
  <c r="K30" i="183"/>
  <c r="J30" i="183"/>
  <c r="I30" i="183"/>
  <c r="H30" i="183"/>
  <c r="G30" i="183"/>
  <c r="BF29" i="183"/>
  <c r="BE29" i="183"/>
  <c r="BD29" i="183"/>
  <c r="BC29" i="183"/>
  <c r="BB29" i="183"/>
  <c r="BA29" i="183"/>
  <c r="AZ29" i="183"/>
  <c r="AY29" i="183"/>
  <c r="AX29" i="183"/>
  <c r="AW29" i="183"/>
  <c r="AV29" i="183"/>
  <c r="AU29" i="183"/>
  <c r="AT29" i="183"/>
  <c r="AS29" i="183"/>
  <c r="AR29" i="183"/>
  <c r="AQ29" i="183"/>
  <c r="AP29" i="183"/>
  <c r="AO29" i="183"/>
  <c r="AN29" i="183"/>
  <c r="AM29" i="183"/>
  <c r="AL29" i="183"/>
  <c r="AK29" i="183"/>
  <c r="AJ29" i="183"/>
  <c r="AI29" i="183"/>
  <c r="AH29" i="183"/>
  <c r="AG29" i="183"/>
  <c r="AF29" i="183"/>
  <c r="AE29" i="183"/>
  <c r="AD29" i="183"/>
  <c r="AC29" i="183"/>
  <c r="Z29" i="183"/>
  <c r="Y29" i="183"/>
  <c r="X29" i="183"/>
  <c r="W29" i="183"/>
  <c r="V29" i="183"/>
  <c r="U29" i="183"/>
  <c r="T29" i="183"/>
  <c r="S29" i="183"/>
  <c r="Q29" i="183"/>
  <c r="P29" i="183"/>
  <c r="O29" i="183"/>
  <c r="N29" i="183"/>
  <c r="M29" i="183"/>
  <c r="L29" i="183"/>
  <c r="K29" i="183"/>
  <c r="J29" i="183"/>
  <c r="I29" i="183"/>
  <c r="H29" i="183"/>
  <c r="G29" i="183"/>
  <c r="BF27" i="183"/>
  <c r="BE27" i="183"/>
  <c r="BD27" i="183"/>
  <c r="BC27" i="183"/>
  <c r="BB27" i="183"/>
  <c r="BA27" i="183"/>
  <c r="AZ27" i="183"/>
  <c r="AY27" i="183"/>
  <c r="AX27" i="183"/>
  <c r="AW27" i="183"/>
  <c r="AV27" i="183"/>
  <c r="AU27" i="183"/>
  <c r="AT27" i="183"/>
  <c r="AS27" i="183"/>
  <c r="AR27" i="183"/>
  <c r="AQ27" i="183"/>
  <c r="AP27" i="183"/>
  <c r="AO27" i="183"/>
  <c r="AN27" i="183"/>
  <c r="AM27" i="183"/>
  <c r="AL27" i="183"/>
  <c r="AK27" i="183"/>
  <c r="AJ27" i="183"/>
  <c r="AI27" i="183"/>
  <c r="AH27" i="183"/>
  <c r="AG27" i="183"/>
  <c r="AF27" i="183"/>
  <c r="AE27" i="183"/>
  <c r="AD27" i="183"/>
  <c r="AC27" i="183"/>
  <c r="AB27" i="183"/>
  <c r="Y27" i="183"/>
  <c r="X27" i="183"/>
  <c r="W27" i="183"/>
  <c r="V27" i="183"/>
  <c r="U27" i="183"/>
  <c r="T27" i="183"/>
  <c r="S27" i="183"/>
  <c r="Q27" i="183"/>
  <c r="P27" i="183"/>
  <c r="O27" i="183"/>
  <c r="N27" i="183"/>
  <c r="M27" i="183"/>
  <c r="L27" i="183"/>
  <c r="K27" i="183"/>
  <c r="J27" i="183"/>
  <c r="I27" i="183"/>
  <c r="H27" i="183"/>
  <c r="G27" i="183"/>
  <c r="BF26" i="183"/>
  <c r="BE26" i="183"/>
  <c r="BD26" i="183"/>
  <c r="BC26" i="183"/>
  <c r="BB26" i="183"/>
  <c r="BA26" i="183"/>
  <c r="AZ26" i="183"/>
  <c r="AY26" i="183"/>
  <c r="AX26" i="183"/>
  <c r="AW26" i="183"/>
  <c r="AV26" i="183"/>
  <c r="AU26" i="183"/>
  <c r="AT26" i="183"/>
  <c r="AS26" i="183"/>
  <c r="AR26" i="183"/>
  <c r="AQ26" i="183"/>
  <c r="AP26" i="183"/>
  <c r="AO26" i="183"/>
  <c r="AN26" i="183"/>
  <c r="AM26" i="183"/>
  <c r="AL26" i="183"/>
  <c r="AK26" i="183"/>
  <c r="AJ26" i="183"/>
  <c r="AI26" i="183"/>
  <c r="AH26" i="183"/>
  <c r="AG26" i="183"/>
  <c r="AF26" i="183"/>
  <c r="AE26" i="183"/>
  <c r="AD26" i="183"/>
  <c r="AC26" i="183"/>
  <c r="AB26" i="183"/>
  <c r="Z26" i="183"/>
  <c r="X26" i="183"/>
  <c r="W26" i="183"/>
  <c r="V26" i="183"/>
  <c r="U26" i="183"/>
  <c r="T26" i="183"/>
  <c r="S26" i="183"/>
  <c r="Q26" i="183"/>
  <c r="P26" i="183"/>
  <c r="O26" i="183"/>
  <c r="N26" i="183"/>
  <c r="M26" i="183"/>
  <c r="L26" i="183"/>
  <c r="K26" i="183"/>
  <c r="J26" i="183"/>
  <c r="I26" i="183"/>
  <c r="H26" i="183"/>
  <c r="G26" i="183"/>
  <c r="BF25" i="183"/>
  <c r="BE25" i="183"/>
  <c r="BD25" i="183"/>
  <c r="BC25" i="183"/>
  <c r="BB25" i="183"/>
  <c r="BA25" i="183"/>
  <c r="AZ25" i="183"/>
  <c r="AY25" i="183"/>
  <c r="AX25" i="183"/>
  <c r="AW25" i="183"/>
  <c r="AV25" i="183"/>
  <c r="AU25" i="183"/>
  <c r="AT25" i="183"/>
  <c r="AS25" i="183"/>
  <c r="AR25" i="183"/>
  <c r="AQ25" i="183"/>
  <c r="AP25" i="183"/>
  <c r="AO25" i="183"/>
  <c r="AN25" i="183"/>
  <c r="AM25" i="183"/>
  <c r="AL25" i="183"/>
  <c r="AK25" i="183"/>
  <c r="AJ25" i="183"/>
  <c r="AI25" i="183"/>
  <c r="AH25" i="183"/>
  <c r="AG25" i="183"/>
  <c r="AF25" i="183"/>
  <c r="AE25" i="183"/>
  <c r="AD25" i="183"/>
  <c r="AC25" i="183"/>
  <c r="AB25" i="183"/>
  <c r="Z25" i="183"/>
  <c r="Y25" i="183"/>
  <c r="W25" i="183"/>
  <c r="V25" i="183"/>
  <c r="U25" i="183"/>
  <c r="T25" i="183"/>
  <c r="S25" i="183"/>
  <c r="Q25" i="183"/>
  <c r="P25" i="183"/>
  <c r="O25" i="183"/>
  <c r="N25" i="183"/>
  <c r="M25" i="183"/>
  <c r="L25" i="183"/>
  <c r="K25" i="183"/>
  <c r="J25" i="183"/>
  <c r="I25" i="183"/>
  <c r="H25" i="183"/>
  <c r="G25" i="183"/>
  <c r="BF24" i="183"/>
  <c r="BE24" i="183"/>
  <c r="BD24" i="183"/>
  <c r="BC24" i="183"/>
  <c r="BB24" i="183"/>
  <c r="BA24" i="183"/>
  <c r="AZ24" i="183"/>
  <c r="AY24" i="183"/>
  <c r="AX24" i="183"/>
  <c r="AW24" i="183"/>
  <c r="AV24" i="183"/>
  <c r="AU24" i="183"/>
  <c r="AT24" i="183"/>
  <c r="AS24" i="183"/>
  <c r="AR24" i="183"/>
  <c r="AQ24" i="183"/>
  <c r="AP24" i="183"/>
  <c r="AO24" i="183"/>
  <c r="AN24" i="183"/>
  <c r="AM24" i="183"/>
  <c r="AL24" i="183"/>
  <c r="AK24" i="183"/>
  <c r="AJ24" i="183"/>
  <c r="AI24" i="183"/>
  <c r="AH24" i="183"/>
  <c r="AG24" i="183"/>
  <c r="AF24" i="183"/>
  <c r="AE24" i="183"/>
  <c r="AD24" i="183"/>
  <c r="AC24" i="183"/>
  <c r="AB24" i="183"/>
  <c r="Z24" i="183"/>
  <c r="Y24" i="183"/>
  <c r="X24" i="183"/>
  <c r="V24" i="183"/>
  <c r="U24" i="183"/>
  <c r="T24" i="183"/>
  <c r="S24" i="183"/>
  <c r="Q24" i="183"/>
  <c r="P24" i="183"/>
  <c r="O24" i="183"/>
  <c r="N24" i="183"/>
  <c r="M24" i="183"/>
  <c r="L24" i="183"/>
  <c r="K24" i="183"/>
  <c r="J24" i="183"/>
  <c r="I24" i="183"/>
  <c r="H24" i="183"/>
  <c r="G24" i="183"/>
  <c r="BF23" i="183"/>
  <c r="BE23" i="183"/>
  <c r="BD23" i="183"/>
  <c r="BC23" i="183"/>
  <c r="BB23" i="183"/>
  <c r="BA23" i="183"/>
  <c r="AZ23" i="183"/>
  <c r="AY23" i="183"/>
  <c r="AX23" i="183"/>
  <c r="AW23" i="183"/>
  <c r="AV23" i="183"/>
  <c r="AU23" i="183"/>
  <c r="AT23" i="183"/>
  <c r="AS23" i="183"/>
  <c r="AR23" i="183"/>
  <c r="AQ23" i="183"/>
  <c r="AP23" i="183"/>
  <c r="AO23" i="183"/>
  <c r="AN23" i="183"/>
  <c r="AM23" i="183"/>
  <c r="AL23" i="183"/>
  <c r="AK23" i="183"/>
  <c r="AJ23" i="183"/>
  <c r="AI23" i="183"/>
  <c r="AH23" i="183"/>
  <c r="AG23" i="183"/>
  <c r="AF23" i="183"/>
  <c r="AE23" i="183"/>
  <c r="AD23" i="183"/>
  <c r="AC23" i="183"/>
  <c r="AB23" i="183"/>
  <c r="Z23" i="183"/>
  <c r="Y23" i="183"/>
  <c r="X23" i="183"/>
  <c r="W23" i="183"/>
  <c r="U23" i="183"/>
  <c r="T23" i="183"/>
  <c r="S23" i="183"/>
  <c r="Q23" i="183"/>
  <c r="P23" i="183"/>
  <c r="O23" i="183"/>
  <c r="N23" i="183"/>
  <c r="M23" i="183"/>
  <c r="L23" i="183"/>
  <c r="K23" i="183"/>
  <c r="J23" i="183"/>
  <c r="I23" i="183"/>
  <c r="H23" i="183"/>
  <c r="G23" i="183"/>
  <c r="BF22" i="183"/>
  <c r="BE22" i="183"/>
  <c r="BD22" i="183"/>
  <c r="BC22" i="183"/>
  <c r="BB22" i="183"/>
  <c r="BA22" i="183"/>
  <c r="AZ22" i="183"/>
  <c r="AY22" i="183"/>
  <c r="AX22" i="183"/>
  <c r="AW22" i="183"/>
  <c r="AV22" i="183"/>
  <c r="AU22" i="183"/>
  <c r="AT22" i="183"/>
  <c r="AS22" i="183"/>
  <c r="AR22" i="183"/>
  <c r="AQ22" i="183"/>
  <c r="AP22" i="183"/>
  <c r="AO22" i="183"/>
  <c r="AN22" i="183"/>
  <c r="AM22" i="183"/>
  <c r="AL22" i="183"/>
  <c r="AK22" i="183"/>
  <c r="AJ22" i="183"/>
  <c r="AI22" i="183"/>
  <c r="AH22" i="183"/>
  <c r="AG22" i="183"/>
  <c r="AF22" i="183"/>
  <c r="AE22" i="183"/>
  <c r="AD22" i="183"/>
  <c r="AC22" i="183"/>
  <c r="AB22" i="183"/>
  <c r="Z22" i="183"/>
  <c r="Y22" i="183"/>
  <c r="X22" i="183"/>
  <c r="W22" i="183"/>
  <c r="V22" i="183"/>
  <c r="T22" i="183"/>
  <c r="S22" i="183"/>
  <c r="Q22" i="183"/>
  <c r="P22" i="183"/>
  <c r="O22" i="183"/>
  <c r="N22" i="183"/>
  <c r="M22" i="183"/>
  <c r="L22" i="183"/>
  <c r="K22" i="183"/>
  <c r="J22" i="183"/>
  <c r="I22" i="183"/>
  <c r="H22" i="183"/>
  <c r="G22" i="183"/>
  <c r="BF21" i="183"/>
  <c r="BE21" i="183"/>
  <c r="BD21" i="183"/>
  <c r="BC21" i="183"/>
  <c r="BB21" i="183"/>
  <c r="BA21" i="183"/>
  <c r="AZ21" i="183"/>
  <c r="AY21" i="183"/>
  <c r="AX21" i="183"/>
  <c r="AW21" i="183"/>
  <c r="AV21" i="183"/>
  <c r="AU21" i="183"/>
  <c r="AT21" i="183"/>
  <c r="AS21" i="183"/>
  <c r="AR21" i="183"/>
  <c r="AQ21" i="183"/>
  <c r="AP21" i="183"/>
  <c r="AO21" i="183"/>
  <c r="AN21" i="183"/>
  <c r="AM21" i="183"/>
  <c r="AL21" i="183"/>
  <c r="AK21" i="183"/>
  <c r="AJ21" i="183"/>
  <c r="AI21" i="183"/>
  <c r="AH21" i="183"/>
  <c r="AG21" i="183"/>
  <c r="AF21" i="183"/>
  <c r="AE21" i="183"/>
  <c r="AD21" i="183"/>
  <c r="AC21" i="183"/>
  <c r="AB21" i="183"/>
  <c r="Z21" i="183"/>
  <c r="Y21" i="183"/>
  <c r="X21" i="183"/>
  <c r="W21" i="183"/>
  <c r="V21" i="183"/>
  <c r="U21" i="183"/>
  <c r="S21" i="183"/>
  <c r="Q21" i="183"/>
  <c r="P21" i="183"/>
  <c r="O21" i="183"/>
  <c r="N21" i="183"/>
  <c r="M21" i="183"/>
  <c r="L21" i="183"/>
  <c r="K21" i="183"/>
  <c r="J21" i="183"/>
  <c r="I21" i="183"/>
  <c r="H21" i="183"/>
  <c r="G21" i="183"/>
  <c r="BF20" i="183"/>
  <c r="BE20" i="183"/>
  <c r="BD20" i="183"/>
  <c r="BC20" i="183"/>
  <c r="BB20" i="183"/>
  <c r="BA20" i="183"/>
  <c r="AZ20" i="183"/>
  <c r="AY20" i="183"/>
  <c r="AX20" i="183"/>
  <c r="AW20" i="183"/>
  <c r="AV20" i="183"/>
  <c r="AU20" i="183"/>
  <c r="AT20" i="183"/>
  <c r="AS20" i="183"/>
  <c r="AR20" i="183"/>
  <c r="AQ20" i="183"/>
  <c r="AP20" i="183"/>
  <c r="AO20" i="183"/>
  <c r="AN20" i="183"/>
  <c r="AM20" i="183"/>
  <c r="AL20" i="183"/>
  <c r="AK20" i="183"/>
  <c r="AJ20" i="183"/>
  <c r="AI20" i="183"/>
  <c r="AH20" i="183"/>
  <c r="AG20" i="183"/>
  <c r="AF20" i="183"/>
  <c r="AE20" i="183"/>
  <c r="AD20" i="183"/>
  <c r="AC20" i="183"/>
  <c r="AB20" i="183"/>
  <c r="Z20" i="183"/>
  <c r="Y20" i="183"/>
  <c r="X20" i="183"/>
  <c r="W20" i="183"/>
  <c r="V20" i="183"/>
  <c r="U20" i="183"/>
  <c r="T20" i="183"/>
  <c r="Q20" i="183"/>
  <c r="P20" i="183"/>
  <c r="O20" i="183"/>
  <c r="N20" i="183"/>
  <c r="M20" i="183"/>
  <c r="L20" i="183"/>
  <c r="K20" i="183"/>
  <c r="J20" i="183"/>
  <c r="I20" i="183"/>
  <c r="H20" i="183"/>
  <c r="G20" i="183"/>
  <c r="BF18" i="183"/>
  <c r="BE18" i="183"/>
  <c r="BD18" i="183"/>
  <c r="BC18" i="183"/>
  <c r="BB18" i="183"/>
  <c r="BA18" i="183"/>
  <c r="AZ18" i="183"/>
  <c r="AY18" i="183"/>
  <c r="AX18" i="183"/>
  <c r="AW18" i="183"/>
  <c r="AV18" i="183"/>
  <c r="AU18" i="183"/>
  <c r="AT18" i="183"/>
  <c r="AS18" i="183"/>
  <c r="AR18" i="183"/>
  <c r="AQ18" i="183"/>
  <c r="AP18" i="183"/>
  <c r="AO18" i="183"/>
  <c r="AN18" i="183"/>
  <c r="AM18" i="183"/>
  <c r="AL18" i="183"/>
  <c r="AK18" i="183"/>
  <c r="AJ18" i="183"/>
  <c r="AI18" i="183"/>
  <c r="AH18" i="183"/>
  <c r="AG18" i="183"/>
  <c r="AF18" i="183"/>
  <c r="AE18" i="183"/>
  <c r="AD18" i="183"/>
  <c r="AC18" i="183"/>
  <c r="AB18" i="183"/>
  <c r="Z18" i="183"/>
  <c r="Y18" i="183"/>
  <c r="X18" i="183"/>
  <c r="W18" i="183"/>
  <c r="V18" i="183"/>
  <c r="U18" i="183"/>
  <c r="T18" i="183"/>
  <c r="S18" i="183"/>
  <c r="P18" i="183"/>
  <c r="O18" i="183"/>
  <c r="N18" i="183"/>
  <c r="M18" i="183"/>
  <c r="L18" i="183"/>
  <c r="K18" i="183"/>
  <c r="J18" i="183"/>
  <c r="I18" i="183"/>
  <c r="H18" i="183"/>
  <c r="G18" i="183"/>
  <c r="BF17" i="183"/>
  <c r="BE17" i="183"/>
  <c r="BD17" i="183"/>
  <c r="BC17" i="183"/>
  <c r="BB17" i="183"/>
  <c r="BA17" i="183"/>
  <c r="AZ17" i="183"/>
  <c r="AY17" i="183"/>
  <c r="AX17" i="183"/>
  <c r="AW17" i="183"/>
  <c r="AV17" i="183"/>
  <c r="AU17" i="183"/>
  <c r="AT17" i="183"/>
  <c r="AS17" i="183"/>
  <c r="AR17" i="183"/>
  <c r="AQ17" i="183"/>
  <c r="AP17" i="183"/>
  <c r="AO17" i="183"/>
  <c r="AN17" i="183"/>
  <c r="AM17" i="183"/>
  <c r="AL17" i="183"/>
  <c r="AK17" i="183"/>
  <c r="AJ17" i="183"/>
  <c r="AI17" i="183"/>
  <c r="AH17" i="183"/>
  <c r="AG17" i="183"/>
  <c r="AF17" i="183"/>
  <c r="AE17" i="183"/>
  <c r="AD17" i="183"/>
  <c r="AC17" i="183"/>
  <c r="AB17" i="183"/>
  <c r="Z17" i="183"/>
  <c r="Y17" i="183"/>
  <c r="X17" i="183"/>
  <c r="W17" i="183"/>
  <c r="V17" i="183"/>
  <c r="U17" i="183"/>
  <c r="T17" i="183"/>
  <c r="S17" i="183"/>
  <c r="Q17" i="183"/>
  <c r="O17" i="183"/>
  <c r="N17" i="183"/>
  <c r="M17" i="183"/>
  <c r="L17" i="183"/>
  <c r="K17" i="183"/>
  <c r="J17" i="183"/>
  <c r="I17" i="183"/>
  <c r="H17" i="183"/>
  <c r="G17" i="183"/>
  <c r="BF16" i="183"/>
  <c r="BE16" i="183"/>
  <c r="BD16" i="183"/>
  <c r="BC16" i="183"/>
  <c r="BB16" i="183"/>
  <c r="BA16" i="183"/>
  <c r="AZ16" i="183"/>
  <c r="AY16" i="183"/>
  <c r="AX16" i="183"/>
  <c r="AW16" i="183"/>
  <c r="AV16" i="183"/>
  <c r="AU16" i="183"/>
  <c r="AT16" i="183"/>
  <c r="AS16" i="183"/>
  <c r="AR16" i="183"/>
  <c r="AQ16" i="183"/>
  <c r="AP16" i="183"/>
  <c r="AO16" i="183"/>
  <c r="AN16" i="183"/>
  <c r="AM16" i="183"/>
  <c r="AL16" i="183"/>
  <c r="AK16" i="183"/>
  <c r="AJ16" i="183"/>
  <c r="AI16" i="183"/>
  <c r="AH16" i="183"/>
  <c r="AG16" i="183"/>
  <c r="AF16" i="183"/>
  <c r="AE16" i="183"/>
  <c r="AD16" i="183"/>
  <c r="AC16" i="183"/>
  <c r="AB16" i="183"/>
  <c r="Z16" i="183"/>
  <c r="Y16" i="183"/>
  <c r="X16" i="183"/>
  <c r="W16" i="183"/>
  <c r="V16" i="183"/>
  <c r="U16" i="183"/>
  <c r="T16" i="183"/>
  <c r="S16" i="183"/>
  <c r="Q16" i="183"/>
  <c r="P16" i="183"/>
  <c r="N16" i="183"/>
  <c r="M16" i="183"/>
  <c r="L16" i="183"/>
  <c r="K16" i="183"/>
  <c r="J16" i="183"/>
  <c r="I16" i="183"/>
  <c r="H16" i="183"/>
  <c r="G16" i="183"/>
  <c r="BF15" i="183"/>
  <c r="BE15" i="183"/>
  <c r="BD15" i="183"/>
  <c r="BC15" i="183"/>
  <c r="BB15" i="183"/>
  <c r="BA15" i="183"/>
  <c r="AZ15" i="183"/>
  <c r="AY15" i="183"/>
  <c r="AX15" i="183"/>
  <c r="AW15" i="183"/>
  <c r="AV15" i="183"/>
  <c r="AU15" i="183"/>
  <c r="AT15" i="183"/>
  <c r="AS15" i="183"/>
  <c r="AR15" i="183"/>
  <c r="AQ15" i="183"/>
  <c r="AP15" i="183"/>
  <c r="AO15" i="183"/>
  <c r="AN15" i="183"/>
  <c r="AM15" i="183"/>
  <c r="AL15" i="183"/>
  <c r="AK15" i="183"/>
  <c r="AJ15" i="183"/>
  <c r="AI15" i="183"/>
  <c r="AH15" i="183"/>
  <c r="AG15" i="183"/>
  <c r="AF15" i="183"/>
  <c r="AE15" i="183"/>
  <c r="AD15" i="183"/>
  <c r="AC15" i="183"/>
  <c r="AB15" i="183"/>
  <c r="Z15" i="183"/>
  <c r="Y15" i="183"/>
  <c r="X15" i="183"/>
  <c r="W15" i="183"/>
  <c r="V15" i="183"/>
  <c r="U15" i="183"/>
  <c r="T15" i="183"/>
  <c r="S15" i="183"/>
  <c r="Q15" i="183"/>
  <c r="P15" i="183"/>
  <c r="O15" i="183"/>
  <c r="M15" i="183"/>
  <c r="L15" i="183"/>
  <c r="K15" i="183"/>
  <c r="J15" i="183"/>
  <c r="I15" i="183"/>
  <c r="H15" i="183"/>
  <c r="G15" i="183"/>
  <c r="BF14" i="183"/>
  <c r="BE14" i="183"/>
  <c r="BD14" i="183"/>
  <c r="BC14" i="183"/>
  <c r="BB14" i="183"/>
  <c r="BA14" i="183"/>
  <c r="AZ14" i="183"/>
  <c r="AY14" i="183"/>
  <c r="AX14" i="183"/>
  <c r="AW14" i="183"/>
  <c r="AV14" i="183"/>
  <c r="AU14" i="183"/>
  <c r="AT14" i="183"/>
  <c r="AS14" i="183"/>
  <c r="AR14" i="183"/>
  <c r="AQ14" i="183"/>
  <c r="AP14" i="183"/>
  <c r="AO14" i="183"/>
  <c r="AN14" i="183"/>
  <c r="AM14" i="183"/>
  <c r="AL14" i="183"/>
  <c r="AK14" i="183"/>
  <c r="AJ14" i="183"/>
  <c r="AI14" i="183"/>
  <c r="AH14" i="183"/>
  <c r="AG14" i="183"/>
  <c r="AF14" i="183"/>
  <c r="AE14" i="183"/>
  <c r="AD14" i="183"/>
  <c r="AC14" i="183"/>
  <c r="AB14" i="183"/>
  <c r="Z14" i="183"/>
  <c r="Y14" i="183"/>
  <c r="X14" i="183"/>
  <c r="W14" i="183"/>
  <c r="V14" i="183"/>
  <c r="U14" i="183"/>
  <c r="T14" i="183"/>
  <c r="S14" i="183"/>
  <c r="Q14" i="183"/>
  <c r="P14" i="183"/>
  <c r="O14" i="183"/>
  <c r="N14" i="183"/>
  <c r="L14" i="183"/>
  <c r="K14" i="183"/>
  <c r="J14" i="183"/>
  <c r="I14" i="183"/>
  <c r="H14" i="183"/>
  <c r="G14" i="183"/>
  <c r="BF13" i="183"/>
  <c r="BE13" i="183"/>
  <c r="BD13" i="183"/>
  <c r="BC13" i="183"/>
  <c r="BB13" i="183"/>
  <c r="BA13" i="183"/>
  <c r="AZ13" i="183"/>
  <c r="AY13" i="183"/>
  <c r="AX13" i="183"/>
  <c r="AW13" i="183"/>
  <c r="AV13" i="183"/>
  <c r="AU13" i="183"/>
  <c r="AT13" i="183"/>
  <c r="AS13" i="183"/>
  <c r="AR13" i="183"/>
  <c r="AQ13" i="183"/>
  <c r="AP13" i="183"/>
  <c r="AO13" i="183"/>
  <c r="AN13" i="183"/>
  <c r="AM13" i="183"/>
  <c r="AL13" i="183"/>
  <c r="AK13" i="183"/>
  <c r="AJ13" i="183"/>
  <c r="AI13" i="183"/>
  <c r="AH13" i="183"/>
  <c r="AG13" i="183"/>
  <c r="AF13" i="183"/>
  <c r="AE13" i="183"/>
  <c r="AD13" i="183"/>
  <c r="AC13" i="183"/>
  <c r="AB13" i="183"/>
  <c r="Z13" i="183"/>
  <c r="Y13" i="183"/>
  <c r="X13" i="183"/>
  <c r="W13" i="183"/>
  <c r="V13" i="183"/>
  <c r="U13" i="183"/>
  <c r="T13" i="183"/>
  <c r="S13" i="183"/>
  <c r="Q13" i="183"/>
  <c r="P13" i="183"/>
  <c r="O13" i="183"/>
  <c r="N13" i="183"/>
  <c r="M13" i="183"/>
  <c r="K13" i="183"/>
  <c r="J13" i="183"/>
  <c r="I13" i="183"/>
  <c r="H13" i="183"/>
  <c r="G13" i="183"/>
  <c r="BF12" i="183"/>
  <c r="BE12" i="183"/>
  <c r="BD12" i="183"/>
  <c r="BC12" i="183"/>
  <c r="BB12" i="183"/>
  <c r="BA12" i="183"/>
  <c r="AZ12" i="183"/>
  <c r="AY12" i="183"/>
  <c r="AX12" i="183"/>
  <c r="AW12" i="183"/>
  <c r="AV12" i="183"/>
  <c r="AU12" i="183"/>
  <c r="AT12" i="183"/>
  <c r="AS12" i="183"/>
  <c r="AR12" i="183"/>
  <c r="AQ12" i="183"/>
  <c r="AP12" i="183"/>
  <c r="AO12" i="183"/>
  <c r="AN12" i="183"/>
  <c r="AM12" i="183"/>
  <c r="AL12" i="183"/>
  <c r="AK12" i="183"/>
  <c r="AJ12" i="183"/>
  <c r="AI12" i="183"/>
  <c r="AH12" i="183"/>
  <c r="AG12" i="183"/>
  <c r="AF12" i="183"/>
  <c r="AE12" i="183"/>
  <c r="AD12" i="183"/>
  <c r="AC12" i="183"/>
  <c r="AB12" i="183"/>
  <c r="Z12" i="183"/>
  <c r="Y12" i="183"/>
  <c r="X12" i="183"/>
  <c r="W12" i="183"/>
  <c r="V12" i="183"/>
  <c r="U12" i="183"/>
  <c r="T12" i="183"/>
  <c r="S12" i="183"/>
  <c r="Q12" i="183"/>
  <c r="P12" i="183"/>
  <c r="O12" i="183"/>
  <c r="N12" i="183"/>
  <c r="M12" i="183"/>
  <c r="L12" i="183"/>
  <c r="J12" i="183"/>
  <c r="I12" i="183"/>
  <c r="H12" i="183"/>
  <c r="G12" i="183"/>
  <c r="BF11" i="183"/>
  <c r="BE11" i="183"/>
  <c r="BD11" i="183"/>
  <c r="BC11" i="183"/>
  <c r="BB11" i="183"/>
  <c r="BA11" i="183"/>
  <c r="AZ11" i="183"/>
  <c r="AY11" i="183"/>
  <c r="AX11" i="183"/>
  <c r="AW11" i="183"/>
  <c r="AV11" i="183"/>
  <c r="AU11" i="183"/>
  <c r="AT11" i="183"/>
  <c r="AS11" i="183"/>
  <c r="AR11" i="183"/>
  <c r="AQ11" i="183"/>
  <c r="AP11" i="183"/>
  <c r="AO11" i="183"/>
  <c r="AN11" i="183"/>
  <c r="AM11" i="183"/>
  <c r="AL11" i="183"/>
  <c r="AK11" i="183"/>
  <c r="AJ11" i="183"/>
  <c r="AH11" i="183"/>
  <c r="AG11" i="183"/>
  <c r="AF11" i="183"/>
  <c r="AE11" i="183"/>
  <c r="AD11" i="183"/>
  <c r="AC11" i="183"/>
  <c r="AB11" i="183"/>
  <c r="Z11" i="183"/>
  <c r="Y11" i="183"/>
  <c r="X11" i="183"/>
  <c r="W11" i="183"/>
  <c r="V11" i="183"/>
  <c r="U11" i="183"/>
  <c r="T11" i="183"/>
  <c r="S11" i="183"/>
  <c r="Q11" i="183"/>
  <c r="P11" i="183"/>
  <c r="K23" i="217" s="1"/>
  <c r="O11" i="183"/>
  <c r="K22" i="217" s="1"/>
  <c r="N11" i="183"/>
  <c r="M11" i="183"/>
  <c r="L11" i="183"/>
  <c r="K11" i="183"/>
  <c r="I11" i="183"/>
  <c r="H11" i="183"/>
  <c r="G11" i="183"/>
  <c r="BF10" i="183"/>
  <c r="BE10" i="183"/>
  <c r="BD10" i="183"/>
  <c r="BC10" i="183"/>
  <c r="BB10" i="183"/>
  <c r="BA10" i="183"/>
  <c r="AZ10" i="183"/>
  <c r="AY10" i="183"/>
  <c r="AX10" i="183"/>
  <c r="AW10" i="183"/>
  <c r="AV10" i="183"/>
  <c r="AU10" i="183"/>
  <c r="AT10" i="183"/>
  <c r="AS10" i="183"/>
  <c r="AR10" i="183"/>
  <c r="AQ10" i="183"/>
  <c r="AP10" i="183"/>
  <c r="AO10" i="183"/>
  <c r="AN10" i="183"/>
  <c r="AM10" i="183"/>
  <c r="AL10" i="183"/>
  <c r="AK10" i="183"/>
  <c r="AJ10" i="183"/>
  <c r="AI10" i="183"/>
  <c r="AH10" i="183"/>
  <c r="AG10" i="183"/>
  <c r="AF10" i="183"/>
  <c r="AE10" i="183"/>
  <c r="AD10" i="183"/>
  <c r="AC10" i="183"/>
  <c r="AB10" i="183"/>
  <c r="Z10" i="183"/>
  <c r="Y10" i="183"/>
  <c r="X10" i="183"/>
  <c r="W10" i="183"/>
  <c r="V10" i="183"/>
  <c r="U10" i="183"/>
  <c r="T10" i="183"/>
  <c r="S10" i="183"/>
  <c r="Q10" i="183"/>
  <c r="P10" i="183"/>
  <c r="O10" i="183"/>
  <c r="N10" i="183"/>
  <c r="M10" i="183"/>
  <c r="L10" i="183"/>
  <c r="K10" i="183"/>
  <c r="J10" i="183"/>
  <c r="H10" i="183"/>
  <c r="G10" i="183"/>
  <c r="BF9" i="183"/>
  <c r="BE9" i="183"/>
  <c r="BD9" i="183"/>
  <c r="BC9" i="183"/>
  <c r="BB9" i="183"/>
  <c r="BA9" i="183"/>
  <c r="AZ9" i="183"/>
  <c r="AY9" i="183"/>
  <c r="AX9" i="183"/>
  <c r="AW9" i="183"/>
  <c r="AV9" i="183"/>
  <c r="AU9" i="183"/>
  <c r="AT9" i="183"/>
  <c r="AS9" i="183"/>
  <c r="AR9" i="183"/>
  <c r="AQ9" i="183"/>
  <c r="AP9" i="183"/>
  <c r="AO9" i="183"/>
  <c r="AN9" i="183"/>
  <c r="AM9" i="183"/>
  <c r="AL9" i="183"/>
  <c r="AK9" i="183"/>
  <c r="AJ9" i="183"/>
  <c r="AI9" i="183"/>
  <c r="AH9" i="183"/>
  <c r="AG9" i="183"/>
  <c r="AF9" i="183"/>
  <c r="AE9" i="183"/>
  <c r="AD9" i="183"/>
  <c r="AC9" i="183"/>
  <c r="AB9" i="183"/>
  <c r="Z9" i="183"/>
  <c r="Y9" i="183"/>
  <c r="X9" i="183"/>
  <c r="W9" i="183"/>
  <c r="V9" i="183"/>
  <c r="U9" i="183"/>
  <c r="T9" i="183"/>
  <c r="S9" i="183"/>
  <c r="Q9" i="183"/>
  <c r="P9" i="183"/>
  <c r="O9" i="183"/>
  <c r="N9" i="183"/>
  <c r="M9" i="183"/>
  <c r="L9" i="183"/>
  <c r="K9" i="183"/>
  <c r="J9" i="183"/>
  <c r="I9" i="183"/>
  <c r="G9" i="183"/>
  <c r="BF8" i="183"/>
  <c r="BE8" i="183"/>
  <c r="BD8" i="183"/>
  <c r="BC8" i="183"/>
  <c r="BB8" i="183"/>
  <c r="BA8" i="183"/>
  <c r="AZ8" i="183"/>
  <c r="AY8" i="183"/>
  <c r="AX8" i="183"/>
  <c r="AW8" i="183"/>
  <c r="AV8" i="183"/>
  <c r="AU8" i="183"/>
  <c r="AT8" i="183"/>
  <c r="AS8" i="183"/>
  <c r="AQ8" i="183"/>
  <c r="AP8" i="183"/>
  <c r="AO8" i="183"/>
  <c r="AN8" i="183"/>
  <c r="AM8" i="183"/>
  <c r="AL8" i="183"/>
  <c r="AK8" i="183"/>
  <c r="AJ8" i="183"/>
  <c r="AI8" i="183"/>
  <c r="AH8" i="183"/>
  <c r="AG8" i="183"/>
  <c r="AF8" i="183"/>
  <c r="AE8" i="183"/>
  <c r="AD8" i="183"/>
  <c r="AC8" i="183"/>
  <c r="AB8" i="183"/>
  <c r="Z8" i="183"/>
  <c r="Y8" i="183"/>
  <c r="X8" i="183"/>
  <c r="W8" i="183"/>
  <c r="V8" i="183"/>
  <c r="U8" i="183"/>
  <c r="T8" i="183"/>
  <c r="S8" i="183"/>
  <c r="Q8" i="183"/>
  <c r="P8" i="183"/>
  <c r="O8" i="183"/>
  <c r="N8" i="183"/>
  <c r="M8" i="183"/>
  <c r="L8" i="183"/>
  <c r="K8" i="183"/>
  <c r="J8" i="183"/>
  <c r="I8" i="183"/>
  <c r="H8" i="183"/>
  <c r="BF4" i="183"/>
  <c r="BE4" i="183"/>
  <c r="BD4" i="183"/>
  <c r="BC4" i="183"/>
  <c r="BB4" i="183"/>
  <c r="BA4" i="183"/>
  <c r="AZ4" i="183"/>
  <c r="AY4" i="183"/>
  <c r="AX4" i="183"/>
  <c r="AW4" i="183"/>
  <c r="AV4" i="183"/>
  <c r="AU4" i="183"/>
  <c r="AT4" i="183"/>
  <c r="AS4" i="183"/>
  <c r="AR4" i="183"/>
  <c r="AQ4" i="183"/>
  <c r="AP4" i="183"/>
  <c r="AO4" i="183"/>
  <c r="AN4" i="183"/>
  <c r="AM4" i="183"/>
  <c r="AL4" i="183"/>
  <c r="AK4" i="183"/>
  <c r="AJ4" i="183"/>
  <c r="AI4" i="183"/>
  <c r="AH4" i="183"/>
  <c r="AG4" i="183"/>
  <c r="AF4" i="183"/>
  <c r="AE4" i="183"/>
  <c r="AD4" i="183"/>
  <c r="AC4" i="183"/>
  <c r="AB4" i="183"/>
  <c r="AA4" i="183"/>
  <c r="Z4" i="183"/>
  <c r="Y4" i="183"/>
  <c r="X4" i="183"/>
  <c r="W4" i="183"/>
  <c r="V4" i="183"/>
  <c r="U4" i="183"/>
  <c r="T4" i="183"/>
  <c r="S4" i="183"/>
  <c r="R4" i="183"/>
  <c r="Q4" i="183"/>
  <c r="P4" i="183"/>
  <c r="O4" i="183"/>
  <c r="N4" i="183"/>
  <c r="M4" i="183"/>
  <c r="L4" i="183"/>
  <c r="K4" i="183"/>
  <c r="J4" i="183"/>
  <c r="I4" i="183"/>
  <c r="H4" i="183"/>
  <c r="G4" i="183"/>
  <c r="F4" i="183"/>
  <c r="E4" i="183"/>
  <c r="BE59" i="182"/>
  <c r="J43" i="219" s="1"/>
  <c r="BD59" i="182"/>
  <c r="J42" i="219" s="1"/>
  <c r="BC59" i="182"/>
  <c r="J41" i="219" s="1"/>
  <c r="BB59" i="182"/>
  <c r="J40" i="219" s="1"/>
  <c r="BA59" i="182"/>
  <c r="J39" i="219" s="1"/>
  <c r="AZ59" i="182"/>
  <c r="J38" i="219" s="1"/>
  <c r="AY59" i="182"/>
  <c r="J37" i="219" s="1"/>
  <c r="AX59" i="182"/>
  <c r="J36" i="219" s="1"/>
  <c r="AW59" i="182"/>
  <c r="J35" i="219" s="1"/>
  <c r="AV59" i="182"/>
  <c r="J34" i="219" s="1"/>
  <c r="AU59" i="182"/>
  <c r="J33" i="219" s="1"/>
  <c r="AT59" i="182"/>
  <c r="J32" i="219" s="1"/>
  <c r="AS59" i="182"/>
  <c r="J31" i="219" s="1"/>
  <c r="AR59" i="182"/>
  <c r="J30" i="219" s="1"/>
  <c r="AQ59" i="182"/>
  <c r="J29" i="219" s="1"/>
  <c r="AP59" i="182"/>
  <c r="J28" i="219" s="1"/>
  <c r="AO59" i="182"/>
  <c r="J27" i="219" s="1"/>
  <c r="AN59" i="182"/>
  <c r="AM59" i="182"/>
  <c r="AL59" i="182"/>
  <c r="AK59" i="182"/>
  <c r="AJ59" i="182"/>
  <c r="AI59" i="182"/>
  <c r="AH59" i="182"/>
  <c r="AG59" i="182"/>
  <c r="AF59" i="182"/>
  <c r="AE59" i="182"/>
  <c r="AD59" i="182"/>
  <c r="AC59" i="182"/>
  <c r="AB59" i="182"/>
  <c r="Z59" i="182"/>
  <c r="J25" i="219" s="1"/>
  <c r="Y59" i="182"/>
  <c r="J24" i="219" s="1"/>
  <c r="X59" i="182"/>
  <c r="J23" i="219" s="1"/>
  <c r="W59" i="182"/>
  <c r="J22" i="219" s="1"/>
  <c r="V59" i="182"/>
  <c r="J21" i="219" s="1"/>
  <c r="U59" i="182"/>
  <c r="J20" i="219" s="1"/>
  <c r="T59" i="182"/>
  <c r="J19" i="219" s="1"/>
  <c r="S59" i="182"/>
  <c r="J18" i="219" s="1"/>
  <c r="Q59" i="182"/>
  <c r="J16" i="219" s="1"/>
  <c r="P59" i="182"/>
  <c r="J15" i="219" s="1"/>
  <c r="O59" i="182"/>
  <c r="J14" i="219" s="1"/>
  <c r="N59" i="182"/>
  <c r="J13" i="219" s="1"/>
  <c r="M59" i="182"/>
  <c r="J12" i="219" s="1"/>
  <c r="L59" i="182"/>
  <c r="J11" i="219" s="1"/>
  <c r="K59" i="182"/>
  <c r="J10" i="219" s="1"/>
  <c r="J59" i="182"/>
  <c r="J9" i="219" s="1"/>
  <c r="I59" i="182"/>
  <c r="H59" i="182"/>
  <c r="G59" i="182"/>
  <c r="BF58" i="182"/>
  <c r="BD58" i="182"/>
  <c r="BC58" i="182"/>
  <c r="BB58" i="182"/>
  <c r="BA58" i="182"/>
  <c r="AZ58" i="182"/>
  <c r="AY58" i="182"/>
  <c r="AX58" i="182"/>
  <c r="AW58" i="182"/>
  <c r="AV58" i="182"/>
  <c r="AU58" i="182"/>
  <c r="AT58" i="182"/>
  <c r="AS58" i="182"/>
  <c r="AR58" i="182"/>
  <c r="AQ58" i="182"/>
  <c r="AP58" i="182"/>
  <c r="AO58" i="182"/>
  <c r="AN58" i="182"/>
  <c r="AM58" i="182"/>
  <c r="AL58" i="182"/>
  <c r="AK58" i="182"/>
  <c r="AJ58" i="182"/>
  <c r="AI58" i="182"/>
  <c r="AH58" i="182"/>
  <c r="AG58" i="182"/>
  <c r="AF58" i="182"/>
  <c r="AE58" i="182"/>
  <c r="AD58" i="182"/>
  <c r="AC58" i="182"/>
  <c r="AB58" i="182"/>
  <c r="Z58" i="182"/>
  <c r="Y58" i="182"/>
  <c r="X58" i="182"/>
  <c r="W58" i="182"/>
  <c r="V58" i="182"/>
  <c r="U58" i="182"/>
  <c r="T58" i="182"/>
  <c r="S58" i="182"/>
  <c r="Q58" i="182"/>
  <c r="P58" i="182"/>
  <c r="O58" i="182"/>
  <c r="N58" i="182"/>
  <c r="M58" i="182"/>
  <c r="L58" i="182"/>
  <c r="K58" i="182"/>
  <c r="J58" i="182"/>
  <c r="I58" i="182"/>
  <c r="H58" i="182"/>
  <c r="G58" i="182"/>
  <c r="BF57" i="182"/>
  <c r="BE57" i="182"/>
  <c r="BC57" i="182"/>
  <c r="BB57" i="182"/>
  <c r="BA57" i="182"/>
  <c r="AZ57" i="182"/>
  <c r="AY57" i="182"/>
  <c r="AX57" i="182"/>
  <c r="AW57" i="182"/>
  <c r="AV57" i="182"/>
  <c r="AU57" i="182"/>
  <c r="AT57" i="182"/>
  <c r="AS57" i="182"/>
  <c r="AR57" i="182"/>
  <c r="AQ57" i="182"/>
  <c r="AP57" i="182"/>
  <c r="AO57" i="182"/>
  <c r="AN57" i="182"/>
  <c r="AM57" i="182"/>
  <c r="AL57" i="182"/>
  <c r="AK57" i="182"/>
  <c r="AJ57" i="182"/>
  <c r="AI57" i="182"/>
  <c r="AH57" i="182"/>
  <c r="AG57" i="182"/>
  <c r="AF57" i="182"/>
  <c r="AE57" i="182"/>
  <c r="AD57" i="182"/>
  <c r="AC57" i="182"/>
  <c r="AB57" i="182"/>
  <c r="Z57" i="182"/>
  <c r="Y57" i="182"/>
  <c r="X57" i="182"/>
  <c r="W57" i="182"/>
  <c r="V57" i="182"/>
  <c r="U57" i="182"/>
  <c r="T57" i="182"/>
  <c r="S57" i="182"/>
  <c r="Q57" i="182"/>
  <c r="P57" i="182"/>
  <c r="O57" i="182"/>
  <c r="N57" i="182"/>
  <c r="M57" i="182"/>
  <c r="L57" i="182"/>
  <c r="K57" i="182"/>
  <c r="J57" i="182"/>
  <c r="I57" i="182"/>
  <c r="H57" i="182"/>
  <c r="G57" i="182"/>
  <c r="BF56" i="182"/>
  <c r="BE56" i="182"/>
  <c r="BD56" i="182"/>
  <c r="BB56" i="182"/>
  <c r="BA56" i="182"/>
  <c r="AZ56" i="182"/>
  <c r="AY56" i="182"/>
  <c r="AX56" i="182"/>
  <c r="AW56" i="182"/>
  <c r="AV56" i="182"/>
  <c r="AU56" i="182"/>
  <c r="AT56" i="182"/>
  <c r="AS56" i="182"/>
  <c r="AR56" i="182"/>
  <c r="AQ56" i="182"/>
  <c r="AP56" i="182"/>
  <c r="AO56" i="182"/>
  <c r="AN56" i="182"/>
  <c r="AM56" i="182"/>
  <c r="AL56" i="182"/>
  <c r="AK56" i="182"/>
  <c r="AJ56" i="182"/>
  <c r="AI56" i="182"/>
  <c r="AH56" i="182"/>
  <c r="AG56" i="182"/>
  <c r="AF56" i="182"/>
  <c r="AE56" i="182"/>
  <c r="AD56" i="182"/>
  <c r="AC56" i="182"/>
  <c r="AB56" i="182"/>
  <c r="Z56" i="182"/>
  <c r="Y56" i="182"/>
  <c r="X56" i="182"/>
  <c r="W56" i="182"/>
  <c r="V56" i="182"/>
  <c r="U56" i="182"/>
  <c r="T56" i="182"/>
  <c r="S56" i="182"/>
  <c r="Q56" i="182"/>
  <c r="P56" i="182"/>
  <c r="O56" i="182"/>
  <c r="N56" i="182"/>
  <c r="M56" i="182"/>
  <c r="L56" i="182"/>
  <c r="K56" i="182"/>
  <c r="J56" i="182"/>
  <c r="I56" i="182"/>
  <c r="H56" i="182"/>
  <c r="G56" i="182"/>
  <c r="BF55" i="182"/>
  <c r="BE55" i="182"/>
  <c r="BD55" i="182"/>
  <c r="BC55" i="182"/>
  <c r="BA55" i="182"/>
  <c r="AZ55" i="182"/>
  <c r="AY55" i="182"/>
  <c r="AX55" i="182"/>
  <c r="AW55" i="182"/>
  <c r="AV55" i="182"/>
  <c r="AU55" i="182"/>
  <c r="AT55" i="182"/>
  <c r="AS55" i="182"/>
  <c r="AR55" i="182"/>
  <c r="AQ55" i="182"/>
  <c r="AP55" i="182"/>
  <c r="AO55" i="182"/>
  <c r="AN55" i="182"/>
  <c r="AM55" i="182"/>
  <c r="AL55" i="182"/>
  <c r="AK55" i="182"/>
  <c r="AJ55" i="182"/>
  <c r="AI55" i="182"/>
  <c r="AH55" i="182"/>
  <c r="AG55" i="182"/>
  <c r="AF55" i="182"/>
  <c r="AE55" i="182"/>
  <c r="AD55" i="182"/>
  <c r="AC55" i="182"/>
  <c r="AB55" i="182"/>
  <c r="Z55" i="182"/>
  <c r="Y55" i="182"/>
  <c r="X55" i="182"/>
  <c r="W55" i="182"/>
  <c r="V55" i="182"/>
  <c r="U55" i="182"/>
  <c r="T55" i="182"/>
  <c r="S55" i="182"/>
  <c r="Q55" i="182"/>
  <c r="P55" i="182"/>
  <c r="O55" i="182"/>
  <c r="N55" i="182"/>
  <c r="M55" i="182"/>
  <c r="L55" i="182"/>
  <c r="K55" i="182"/>
  <c r="J55" i="182"/>
  <c r="I55" i="182"/>
  <c r="H55" i="182"/>
  <c r="G55" i="182"/>
  <c r="BF54" i="182"/>
  <c r="BE54" i="182"/>
  <c r="BD54" i="182"/>
  <c r="BC54" i="182"/>
  <c r="BB54" i="182"/>
  <c r="AZ54" i="182"/>
  <c r="AY54" i="182"/>
  <c r="AX54" i="182"/>
  <c r="AW54" i="182"/>
  <c r="AV54" i="182"/>
  <c r="AU54" i="182"/>
  <c r="AT54" i="182"/>
  <c r="AS54" i="182"/>
  <c r="AR54" i="182"/>
  <c r="AQ54" i="182"/>
  <c r="AP54" i="182"/>
  <c r="AO54" i="182"/>
  <c r="AN54" i="182"/>
  <c r="AM54" i="182"/>
  <c r="AL54" i="182"/>
  <c r="AK54" i="182"/>
  <c r="AJ54" i="182"/>
  <c r="AI54" i="182"/>
  <c r="AH54" i="182"/>
  <c r="AG54" i="182"/>
  <c r="AF54" i="182"/>
  <c r="AE54" i="182"/>
  <c r="AD54" i="182"/>
  <c r="AC54" i="182"/>
  <c r="AB54" i="182"/>
  <c r="Z54" i="182"/>
  <c r="Y54" i="182"/>
  <c r="X54" i="182"/>
  <c r="W54" i="182"/>
  <c r="V54" i="182"/>
  <c r="U54" i="182"/>
  <c r="T54" i="182"/>
  <c r="S54" i="182"/>
  <c r="Q54" i="182"/>
  <c r="P54" i="182"/>
  <c r="O54" i="182"/>
  <c r="N54" i="182"/>
  <c r="M54" i="182"/>
  <c r="L54" i="182"/>
  <c r="K54" i="182"/>
  <c r="J54" i="182"/>
  <c r="I54" i="182"/>
  <c r="H54" i="182"/>
  <c r="G54" i="182"/>
  <c r="BF53" i="182"/>
  <c r="BE53" i="182"/>
  <c r="BD53" i="182"/>
  <c r="BC53" i="182"/>
  <c r="BB53" i="182"/>
  <c r="BA53" i="182"/>
  <c r="AY53" i="182"/>
  <c r="AX53" i="182"/>
  <c r="AW53" i="182"/>
  <c r="AV53" i="182"/>
  <c r="AU53" i="182"/>
  <c r="AT53" i="182"/>
  <c r="AS53" i="182"/>
  <c r="AR53" i="182"/>
  <c r="AQ53" i="182"/>
  <c r="AP53" i="182"/>
  <c r="AO53" i="182"/>
  <c r="AN53" i="182"/>
  <c r="AM53" i="182"/>
  <c r="AL53" i="182"/>
  <c r="AK53" i="182"/>
  <c r="AJ53" i="182"/>
  <c r="AI53" i="182"/>
  <c r="AH53" i="182"/>
  <c r="AG53" i="182"/>
  <c r="AF53" i="182"/>
  <c r="AE53" i="182"/>
  <c r="AD53" i="182"/>
  <c r="AC53" i="182"/>
  <c r="AB53" i="182"/>
  <c r="Z53" i="182"/>
  <c r="Y53" i="182"/>
  <c r="X53" i="182"/>
  <c r="W53" i="182"/>
  <c r="V53" i="182"/>
  <c r="U53" i="182"/>
  <c r="T53" i="182"/>
  <c r="S53" i="182"/>
  <c r="Q53" i="182"/>
  <c r="P53" i="182"/>
  <c r="O53" i="182"/>
  <c r="N53" i="182"/>
  <c r="M53" i="182"/>
  <c r="L53" i="182"/>
  <c r="K53" i="182"/>
  <c r="J53" i="182"/>
  <c r="I53" i="182"/>
  <c r="H53" i="182"/>
  <c r="G53" i="182"/>
  <c r="BF52" i="182"/>
  <c r="BE52" i="182"/>
  <c r="BD52" i="182"/>
  <c r="BC52" i="182"/>
  <c r="BB52" i="182"/>
  <c r="BA52" i="182"/>
  <c r="AZ52" i="182"/>
  <c r="AX52" i="182"/>
  <c r="AW52" i="182"/>
  <c r="AV52" i="182"/>
  <c r="AU52" i="182"/>
  <c r="AT52" i="182"/>
  <c r="AS52" i="182"/>
  <c r="AR52" i="182"/>
  <c r="AQ52" i="182"/>
  <c r="AP52" i="182"/>
  <c r="AO52" i="182"/>
  <c r="AN52" i="182"/>
  <c r="AM52" i="182"/>
  <c r="AL52" i="182"/>
  <c r="AK52" i="182"/>
  <c r="AJ52" i="182"/>
  <c r="AI52" i="182"/>
  <c r="AH52" i="182"/>
  <c r="AG52" i="182"/>
  <c r="AF52" i="182"/>
  <c r="AE52" i="182"/>
  <c r="AD52" i="182"/>
  <c r="AC52" i="182"/>
  <c r="AB52" i="182"/>
  <c r="Z52" i="182"/>
  <c r="Y52" i="182"/>
  <c r="X52" i="182"/>
  <c r="W52" i="182"/>
  <c r="V52" i="182"/>
  <c r="U52" i="182"/>
  <c r="T52" i="182"/>
  <c r="S52" i="182"/>
  <c r="Q52" i="182"/>
  <c r="P52" i="182"/>
  <c r="O52" i="182"/>
  <c r="N52" i="182"/>
  <c r="M52" i="182"/>
  <c r="L52" i="182"/>
  <c r="K52" i="182"/>
  <c r="J52" i="182"/>
  <c r="I52" i="182"/>
  <c r="H52" i="182"/>
  <c r="G52" i="182"/>
  <c r="BF51" i="182"/>
  <c r="BE51" i="182"/>
  <c r="BD51" i="182"/>
  <c r="BC51" i="182"/>
  <c r="BB51" i="182"/>
  <c r="BA51" i="182"/>
  <c r="AZ51" i="182"/>
  <c r="AY51" i="182"/>
  <c r="AW51" i="182"/>
  <c r="AV51" i="182"/>
  <c r="AU51" i="182"/>
  <c r="AT51" i="182"/>
  <c r="AS51" i="182"/>
  <c r="AR51" i="182"/>
  <c r="AQ51" i="182"/>
  <c r="AP51" i="182"/>
  <c r="AO51" i="182"/>
  <c r="AN51" i="182"/>
  <c r="AM51" i="182"/>
  <c r="AL51" i="182"/>
  <c r="AK51" i="182"/>
  <c r="AJ51" i="182"/>
  <c r="AI51" i="182"/>
  <c r="AH51" i="182"/>
  <c r="AG51" i="182"/>
  <c r="AF51" i="182"/>
  <c r="AE51" i="182"/>
  <c r="AD51" i="182"/>
  <c r="AC51" i="182"/>
  <c r="AB51" i="182"/>
  <c r="Z51" i="182"/>
  <c r="Y51" i="182"/>
  <c r="X51" i="182"/>
  <c r="W51" i="182"/>
  <c r="V51" i="182"/>
  <c r="U51" i="182"/>
  <c r="T51" i="182"/>
  <c r="S51" i="182"/>
  <c r="Q51" i="182"/>
  <c r="P51" i="182"/>
  <c r="O51" i="182"/>
  <c r="N51" i="182"/>
  <c r="M51" i="182"/>
  <c r="L51" i="182"/>
  <c r="K51" i="182"/>
  <c r="J51" i="182"/>
  <c r="I51" i="182"/>
  <c r="H51" i="182"/>
  <c r="G51" i="182"/>
  <c r="BF50" i="182"/>
  <c r="BE50" i="182"/>
  <c r="BD50" i="182"/>
  <c r="BC50" i="182"/>
  <c r="BB50" i="182"/>
  <c r="BA50" i="182"/>
  <c r="AZ50" i="182"/>
  <c r="AY50" i="182"/>
  <c r="AX50" i="182"/>
  <c r="AV50" i="182"/>
  <c r="AU50" i="182"/>
  <c r="AT50" i="182"/>
  <c r="AS50" i="182"/>
  <c r="AR50" i="182"/>
  <c r="AQ50" i="182"/>
  <c r="AP50" i="182"/>
  <c r="AO50" i="182"/>
  <c r="AN50" i="182"/>
  <c r="AM50" i="182"/>
  <c r="AL50" i="182"/>
  <c r="AK50" i="182"/>
  <c r="AJ50" i="182"/>
  <c r="AI50" i="182"/>
  <c r="AH50" i="182"/>
  <c r="AG50" i="182"/>
  <c r="AF50" i="182"/>
  <c r="AE50" i="182"/>
  <c r="AD50" i="182"/>
  <c r="AC50" i="182"/>
  <c r="AB50" i="182"/>
  <c r="Z50" i="182"/>
  <c r="Y50" i="182"/>
  <c r="X50" i="182"/>
  <c r="W50" i="182"/>
  <c r="V50" i="182"/>
  <c r="U50" i="182"/>
  <c r="T50" i="182"/>
  <c r="S50" i="182"/>
  <c r="Q50" i="182"/>
  <c r="P50" i="182"/>
  <c r="O50" i="182"/>
  <c r="N50" i="182"/>
  <c r="M50" i="182"/>
  <c r="L50" i="182"/>
  <c r="K50" i="182"/>
  <c r="J50" i="182"/>
  <c r="I50" i="182"/>
  <c r="H50" i="182"/>
  <c r="G50" i="182"/>
  <c r="BF49" i="182"/>
  <c r="BE49" i="182"/>
  <c r="BD49" i="182"/>
  <c r="BC49" i="182"/>
  <c r="BB49" i="182"/>
  <c r="BA49" i="182"/>
  <c r="AZ49" i="182"/>
  <c r="AY49" i="182"/>
  <c r="AX49" i="182"/>
  <c r="AW49" i="182"/>
  <c r="AU49" i="182"/>
  <c r="AT49" i="182"/>
  <c r="AS49" i="182"/>
  <c r="AR49" i="182"/>
  <c r="AQ49" i="182"/>
  <c r="AP49" i="182"/>
  <c r="AO49" i="182"/>
  <c r="AN49" i="182"/>
  <c r="AM49" i="182"/>
  <c r="AL49" i="182"/>
  <c r="AK49" i="182"/>
  <c r="AJ49" i="182"/>
  <c r="AI49" i="182"/>
  <c r="AH49" i="182"/>
  <c r="AG49" i="182"/>
  <c r="AF49" i="182"/>
  <c r="AE49" i="182"/>
  <c r="AD49" i="182"/>
  <c r="AC49" i="182"/>
  <c r="AB49" i="182"/>
  <c r="Z49" i="182"/>
  <c r="Y49" i="182"/>
  <c r="X49" i="182"/>
  <c r="W49" i="182"/>
  <c r="V49" i="182"/>
  <c r="U49" i="182"/>
  <c r="T49" i="182"/>
  <c r="S49" i="182"/>
  <c r="Q49" i="182"/>
  <c r="P49" i="182"/>
  <c r="O49" i="182"/>
  <c r="N49" i="182"/>
  <c r="M49" i="182"/>
  <c r="L49" i="182"/>
  <c r="K49" i="182"/>
  <c r="J49" i="182"/>
  <c r="I49" i="182"/>
  <c r="H49" i="182"/>
  <c r="G49" i="182"/>
  <c r="BF48" i="182"/>
  <c r="BE48" i="182"/>
  <c r="BD48" i="182"/>
  <c r="BC48" i="182"/>
  <c r="BB48" i="182"/>
  <c r="BA48" i="182"/>
  <c r="AZ48" i="182"/>
  <c r="AY48" i="182"/>
  <c r="AX48" i="182"/>
  <c r="AW48" i="182"/>
  <c r="AV48" i="182"/>
  <c r="AT48" i="182"/>
  <c r="AS48" i="182"/>
  <c r="AR48" i="182"/>
  <c r="AQ48" i="182"/>
  <c r="AP48" i="182"/>
  <c r="AO48" i="182"/>
  <c r="AN48" i="182"/>
  <c r="AM48" i="182"/>
  <c r="AL48" i="182"/>
  <c r="AK48" i="182"/>
  <c r="AJ48" i="182"/>
  <c r="AI48" i="182"/>
  <c r="AH48" i="182"/>
  <c r="AG48" i="182"/>
  <c r="AF48" i="182"/>
  <c r="AE48" i="182"/>
  <c r="AD48" i="182"/>
  <c r="AC48" i="182"/>
  <c r="AB48" i="182"/>
  <c r="Z48" i="182"/>
  <c r="Y48" i="182"/>
  <c r="X48" i="182"/>
  <c r="W48" i="182"/>
  <c r="V48" i="182"/>
  <c r="U48" i="182"/>
  <c r="T48" i="182"/>
  <c r="S48" i="182"/>
  <c r="Q48" i="182"/>
  <c r="P48" i="182"/>
  <c r="O48" i="182"/>
  <c r="N48" i="182"/>
  <c r="M48" i="182"/>
  <c r="L48" i="182"/>
  <c r="K48" i="182"/>
  <c r="J48" i="182"/>
  <c r="I48" i="182"/>
  <c r="H48" i="182"/>
  <c r="G48" i="182"/>
  <c r="BF47" i="182"/>
  <c r="BE47" i="182"/>
  <c r="BD47" i="182"/>
  <c r="BC47" i="182"/>
  <c r="BB47" i="182"/>
  <c r="BA47" i="182"/>
  <c r="AZ47" i="182"/>
  <c r="AY47" i="182"/>
  <c r="AX47" i="182"/>
  <c r="AW47" i="182"/>
  <c r="AV47" i="182"/>
  <c r="AU47" i="182"/>
  <c r="AS47" i="182"/>
  <c r="AR47" i="182"/>
  <c r="AQ47" i="182"/>
  <c r="AP47" i="182"/>
  <c r="AO47" i="182"/>
  <c r="AN47" i="182"/>
  <c r="AM47" i="182"/>
  <c r="AL47" i="182"/>
  <c r="AK47" i="182"/>
  <c r="AJ47" i="182"/>
  <c r="AI47" i="182"/>
  <c r="AH47" i="182"/>
  <c r="AG47" i="182"/>
  <c r="AF47" i="182"/>
  <c r="AE47" i="182"/>
  <c r="AD47" i="182"/>
  <c r="AC47" i="182"/>
  <c r="AB47" i="182"/>
  <c r="Z47" i="182"/>
  <c r="Y47" i="182"/>
  <c r="X47" i="182"/>
  <c r="W47" i="182"/>
  <c r="V47" i="182"/>
  <c r="U47" i="182"/>
  <c r="T47" i="182"/>
  <c r="S47" i="182"/>
  <c r="Q47" i="182"/>
  <c r="P47" i="182"/>
  <c r="O47" i="182"/>
  <c r="N47" i="182"/>
  <c r="M47" i="182"/>
  <c r="L47" i="182"/>
  <c r="K47" i="182"/>
  <c r="J47" i="182"/>
  <c r="I47" i="182"/>
  <c r="H47" i="182"/>
  <c r="G47" i="182"/>
  <c r="BF46" i="182"/>
  <c r="BE46" i="182"/>
  <c r="BD46" i="182"/>
  <c r="BC46" i="182"/>
  <c r="BB46" i="182"/>
  <c r="BA46" i="182"/>
  <c r="AZ46" i="182"/>
  <c r="AY46" i="182"/>
  <c r="AX46" i="182"/>
  <c r="AW46" i="182"/>
  <c r="AV46" i="182"/>
  <c r="AU46" i="182"/>
  <c r="AT46" i="182"/>
  <c r="AR46" i="182"/>
  <c r="AQ46" i="182"/>
  <c r="AP46" i="182"/>
  <c r="AO46" i="182"/>
  <c r="AN46" i="182"/>
  <c r="AM46" i="182"/>
  <c r="AL46" i="182"/>
  <c r="AK46" i="182"/>
  <c r="AJ46" i="182"/>
  <c r="AI46" i="182"/>
  <c r="AH46" i="182"/>
  <c r="AG46" i="182"/>
  <c r="AF46" i="182"/>
  <c r="AE46" i="182"/>
  <c r="AD46" i="182"/>
  <c r="AC46" i="182"/>
  <c r="AB46" i="182"/>
  <c r="Z46" i="182"/>
  <c r="Y46" i="182"/>
  <c r="X46" i="182"/>
  <c r="W46" i="182"/>
  <c r="V46" i="182"/>
  <c r="U46" i="182"/>
  <c r="T46" i="182"/>
  <c r="S46" i="182"/>
  <c r="Q46" i="182"/>
  <c r="P46" i="182"/>
  <c r="O46" i="182"/>
  <c r="N46" i="182"/>
  <c r="M46" i="182"/>
  <c r="L46" i="182"/>
  <c r="K46" i="182"/>
  <c r="J46" i="182"/>
  <c r="I46" i="182"/>
  <c r="H46" i="182"/>
  <c r="G46" i="182"/>
  <c r="BF45" i="182"/>
  <c r="BE45" i="182"/>
  <c r="BD45" i="182"/>
  <c r="BC45" i="182"/>
  <c r="BB45" i="182"/>
  <c r="BA45" i="182"/>
  <c r="AZ45" i="182"/>
  <c r="AY45" i="182"/>
  <c r="AX45" i="182"/>
  <c r="AW45" i="182"/>
  <c r="AV45" i="182"/>
  <c r="AU45" i="182"/>
  <c r="AT45" i="182"/>
  <c r="AS45" i="182"/>
  <c r="AQ45" i="182"/>
  <c r="AP45" i="182"/>
  <c r="AO45" i="182"/>
  <c r="AN45" i="182"/>
  <c r="AM45" i="182"/>
  <c r="AL45" i="182"/>
  <c r="AK45" i="182"/>
  <c r="AJ45" i="182"/>
  <c r="AI45" i="182"/>
  <c r="AH45" i="182"/>
  <c r="AG45" i="182"/>
  <c r="AF45" i="182"/>
  <c r="AE45" i="182"/>
  <c r="AD45" i="182"/>
  <c r="AC45" i="182"/>
  <c r="AB45" i="182"/>
  <c r="Z45" i="182"/>
  <c r="Y45" i="182"/>
  <c r="X45" i="182"/>
  <c r="W45" i="182"/>
  <c r="V45" i="182"/>
  <c r="U45" i="182"/>
  <c r="T45" i="182"/>
  <c r="S45" i="182"/>
  <c r="Q45" i="182"/>
  <c r="P45" i="182"/>
  <c r="O45" i="182"/>
  <c r="N45" i="182"/>
  <c r="M45" i="182"/>
  <c r="L45" i="182"/>
  <c r="K45" i="182"/>
  <c r="J45" i="182"/>
  <c r="I45" i="182"/>
  <c r="H45" i="182"/>
  <c r="G45" i="182"/>
  <c r="BF44" i="182"/>
  <c r="BE44" i="182"/>
  <c r="BD44" i="182"/>
  <c r="BC44" i="182"/>
  <c r="BB44" i="182"/>
  <c r="BA44" i="182"/>
  <c r="AZ44" i="182"/>
  <c r="AY44" i="182"/>
  <c r="AX44" i="182"/>
  <c r="AW44" i="182"/>
  <c r="AV44" i="182"/>
  <c r="AU44" i="182"/>
  <c r="AT44" i="182"/>
  <c r="AS44" i="182"/>
  <c r="AR44" i="182"/>
  <c r="AP44" i="182"/>
  <c r="AO44" i="182"/>
  <c r="AN44" i="182"/>
  <c r="AM44" i="182"/>
  <c r="AL44" i="182"/>
  <c r="AK44" i="182"/>
  <c r="AJ44" i="182"/>
  <c r="AI44" i="182"/>
  <c r="AH44" i="182"/>
  <c r="AG44" i="182"/>
  <c r="AF44" i="182"/>
  <c r="AE44" i="182"/>
  <c r="AD44" i="182"/>
  <c r="AC44" i="182"/>
  <c r="AB44" i="182"/>
  <c r="Z44" i="182"/>
  <c r="Y44" i="182"/>
  <c r="X44" i="182"/>
  <c r="W44" i="182"/>
  <c r="V44" i="182"/>
  <c r="U44" i="182"/>
  <c r="T44" i="182"/>
  <c r="S44" i="182"/>
  <c r="Q44" i="182"/>
  <c r="P44" i="182"/>
  <c r="O44" i="182"/>
  <c r="N44" i="182"/>
  <c r="M44" i="182"/>
  <c r="L44" i="182"/>
  <c r="K44" i="182"/>
  <c r="J44" i="182"/>
  <c r="I44" i="182"/>
  <c r="H44" i="182"/>
  <c r="G44" i="182"/>
  <c r="BF43" i="182"/>
  <c r="BE43" i="182"/>
  <c r="BD43" i="182"/>
  <c r="BC43" i="182"/>
  <c r="BB43" i="182"/>
  <c r="BA43" i="182"/>
  <c r="AZ43" i="182"/>
  <c r="AY43" i="182"/>
  <c r="AX43" i="182"/>
  <c r="AW43" i="182"/>
  <c r="AV43" i="182"/>
  <c r="AU43" i="182"/>
  <c r="AT43" i="182"/>
  <c r="AS43" i="182"/>
  <c r="AR43" i="182"/>
  <c r="AQ43" i="182"/>
  <c r="AO43" i="182"/>
  <c r="AN43" i="182"/>
  <c r="AM43" i="182"/>
  <c r="AL43" i="182"/>
  <c r="AK43" i="182"/>
  <c r="AJ43" i="182"/>
  <c r="AI43" i="182"/>
  <c r="AH43" i="182"/>
  <c r="AG43" i="182"/>
  <c r="AF43" i="182"/>
  <c r="AE43" i="182"/>
  <c r="AD43" i="182"/>
  <c r="AC43" i="182"/>
  <c r="AB43" i="182"/>
  <c r="Z43" i="182"/>
  <c r="Y43" i="182"/>
  <c r="X43" i="182"/>
  <c r="W43" i="182"/>
  <c r="V43" i="182"/>
  <c r="U43" i="182"/>
  <c r="T43" i="182"/>
  <c r="S43" i="182"/>
  <c r="Q43" i="182"/>
  <c r="P43" i="182"/>
  <c r="O43" i="182"/>
  <c r="N43" i="182"/>
  <c r="M43" i="182"/>
  <c r="L43" i="182"/>
  <c r="K43" i="182"/>
  <c r="J43" i="182"/>
  <c r="I43" i="182"/>
  <c r="H43" i="182"/>
  <c r="G43" i="182"/>
  <c r="BF42" i="182"/>
  <c r="BE42" i="182"/>
  <c r="BD42" i="182"/>
  <c r="BC42" i="182"/>
  <c r="BB42" i="182"/>
  <c r="BA42" i="182"/>
  <c r="AZ42" i="182"/>
  <c r="AY42" i="182"/>
  <c r="AX42" i="182"/>
  <c r="AW42" i="182"/>
  <c r="AV42" i="182"/>
  <c r="AU42" i="182"/>
  <c r="AT42" i="182"/>
  <c r="AS42" i="182"/>
  <c r="AR42" i="182"/>
  <c r="AQ42" i="182"/>
  <c r="AP42" i="182"/>
  <c r="AN42" i="182"/>
  <c r="AM42" i="182"/>
  <c r="AL42" i="182"/>
  <c r="AK42" i="182"/>
  <c r="AJ42" i="182"/>
  <c r="AI42" i="182"/>
  <c r="AH42" i="182"/>
  <c r="AG42" i="182"/>
  <c r="AF42" i="182"/>
  <c r="AE42" i="182"/>
  <c r="AD42" i="182"/>
  <c r="AC42" i="182"/>
  <c r="AB42" i="182"/>
  <c r="Z42" i="182"/>
  <c r="Y42" i="182"/>
  <c r="X42" i="182"/>
  <c r="W42" i="182"/>
  <c r="V42" i="182"/>
  <c r="U42" i="182"/>
  <c r="T42" i="182"/>
  <c r="S42" i="182"/>
  <c r="Q42" i="182"/>
  <c r="P42" i="182"/>
  <c r="O42" i="182"/>
  <c r="N42" i="182"/>
  <c r="M42" i="182"/>
  <c r="L42" i="182"/>
  <c r="K42" i="182"/>
  <c r="J42" i="182"/>
  <c r="I42" i="182"/>
  <c r="H42" i="182"/>
  <c r="G42" i="182"/>
  <c r="BF41" i="182"/>
  <c r="BE41" i="182"/>
  <c r="BD41" i="182"/>
  <c r="BC41" i="182"/>
  <c r="BB41" i="182"/>
  <c r="BA41" i="182"/>
  <c r="AZ41" i="182"/>
  <c r="AY41" i="182"/>
  <c r="AX41" i="182"/>
  <c r="AW41" i="182"/>
  <c r="AV41" i="182"/>
  <c r="AU41" i="182"/>
  <c r="AT41" i="182"/>
  <c r="AS41" i="182"/>
  <c r="AR41" i="182"/>
  <c r="AQ41" i="182"/>
  <c r="AP41" i="182"/>
  <c r="AO41" i="182"/>
  <c r="AM41" i="182"/>
  <c r="AL41" i="182"/>
  <c r="AK41" i="182"/>
  <c r="AJ41" i="182"/>
  <c r="AI41" i="182"/>
  <c r="AH41" i="182"/>
  <c r="AG41" i="182"/>
  <c r="AF41" i="182"/>
  <c r="AE41" i="182"/>
  <c r="AD41" i="182"/>
  <c r="AC41" i="182"/>
  <c r="AB41" i="182"/>
  <c r="Z41" i="182"/>
  <c r="Y41" i="182"/>
  <c r="X41" i="182"/>
  <c r="W41" i="182"/>
  <c r="V41" i="182"/>
  <c r="U41" i="182"/>
  <c r="T41" i="182"/>
  <c r="S41" i="182"/>
  <c r="Q41" i="182"/>
  <c r="P41" i="182"/>
  <c r="O41" i="182"/>
  <c r="N41" i="182"/>
  <c r="M41" i="182"/>
  <c r="L41" i="182"/>
  <c r="K41" i="182"/>
  <c r="J41" i="182"/>
  <c r="I41" i="182"/>
  <c r="H41" i="182"/>
  <c r="G41" i="182"/>
  <c r="BF40" i="182"/>
  <c r="BE40" i="182"/>
  <c r="BD40" i="182"/>
  <c r="BC40" i="182"/>
  <c r="BB40" i="182"/>
  <c r="BA40" i="182"/>
  <c r="AZ40" i="182"/>
  <c r="AY40" i="182"/>
  <c r="AX40" i="182"/>
  <c r="AW40" i="182"/>
  <c r="AV40" i="182"/>
  <c r="AU40" i="182"/>
  <c r="AT40" i="182"/>
  <c r="AS40" i="182"/>
  <c r="AR40" i="182"/>
  <c r="AQ40" i="182"/>
  <c r="AP40" i="182"/>
  <c r="AO40" i="182"/>
  <c r="AN40" i="182"/>
  <c r="AL40" i="182"/>
  <c r="AK40" i="182"/>
  <c r="AJ40" i="182"/>
  <c r="AI40" i="182"/>
  <c r="AH40" i="182"/>
  <c r="AG40" i="182"/>
  <c r="AF40" i="182"/>
  <c r="AE40" i="182"/>
  <c r="AD40" i="182"/>
  <c r="AC40" i="182"/>
  <c r="AB40" i="182"/>
  <c r="Z40" i="182"/>
  <c r="Y40" i="182"/>
  <c r="X40" i="182"/>
  <c r="W40" i="182"/>
  <c r="V40" i="182"/>
  <c r="U40" i="182"/>
  <c r="T40" i="182"/>
  <c r="S40" i="182"/>
  <c r="Q40" i="182"/>
  <c r="P40" i="182"/>
  <c r="O40" i="182"/>
  <c r="N40" i="182"/>
  <c r="M40" i="182"/>
  <c r="L40" i="182"/>
  <c r="K40" i="182"/>
  <c r="J40" i="182"/>
  <c r="I40" i="182"/>
  <c r="H40" i="182"/>
  <c r="G40" i="182"/>
  <c r="BF39" i="182"/>
  <c r="BE39" i="182"/>
  <c r="BD39" i="182"/>
  <c r="BC39" i="182"/>
  <c r="BB39" i="182"/>
  <c r="BA39" i="182"/>
  <c r="AZ39" i="182"/>
  <c r="AY39" i="182"/>
  <c r="AX39" i="182"/>
  <c r="AW39" i="182"/>
  <c r="AV39" i="182"/>
  <c r="AU39" i="182"/>
  <c r="AT39" i="182"/>
  <c r="AS39" i="182"/>
  <c r="AR39" i="182"/>
  <c r="AQ39" i="182"/>
  <c r="AP39" i="182"/>
  <c r="AO39" i="182"/>
  <c r="AN39" i="182"/>
  <c r="AM39" i="182"/>
  <c r="AK39" i="182"/>
  <c r="AJ39" i="182"/>
  <c r="AI39" i="182"/>
  <c r="AH39" i="182"/>
  <c r="AG39" i="182"/>
  <c r="AF39" i="182"/>
  <c r="AE39" i="182"/>
  <c r="AD39" i="182"/>
  <c r="AC39" i="182"/>
  <c r="AB39" i="182"/>
  <c r="Z39" i="182"/>
  <c r="Y39" i="182"/>
  <c r="X39" i="182"/>
  <c r="W39" i="182"/>
  <c r="V39" i="182"/>
  <c r="U39" i="182"/>
  <c r="T39" i="182"/>
  <c r="S39" i="182"/>
  <c r="Q39" i="182"/>
  <c r="P39" i="182"/>
  <c r="O39" i="182"/>
  <c r="N39" i="182"/>
  <c r="M39" i="182"/>
  <c r="L39" i="182"/>
  <c r="K39" i="182"/>
  <c r="J39" i="182"/>
  <c r="I39" i="182"/>
  <c r="H39" i="182"/>
  <c r="G39" i="182"/>
  <c r="BF38" i="182"/>
  <c r="BE38" i="182"/>
  <c r="BD38" i="182"/>
  <c r="BC38" i="182"/>
  <c r="BB38" i="182"/>
  <c r="BA38" i="182"/>
  <c r="AZ38" i="182"/>
  <c r="AY38" i="182"/>
  <c r="AX38" i="182"/>
  <c r="AW38" i="182"/>
  <c r="AV38" i="182"/>
  <c r="AU38" i="182"/>
  <c r="AT38" i="182"/>
  <c r="AS38" i="182"/>
  <c r="AR38" i="182"/>
  <c r="AQ38" i="182"/>
  <c r="AP38" i="182"/>
  <c r="AO38" i="182"/>
  <c r="AN38" i="182"/>
  <c r="AM38" i="182"/>
  <c r="AL38" i="182"/>
  <c r="AJ38" i="182"/>
  <c r="AI38" i="182"/>
  <c r="AH38" i="182"/>
  <c r="AG38" i="182"/>
  <c r="AF38" i="182"/>
  <c r="AE38" i="182"/>
  <c r="AD38" i="182"/>
  <c r="AC38" i="182"/>
  <c r="AB38" i="182"/>
  <c r="Z38" i="182"/>
  <c r="Y38" i="182"/>
  <c r="X38" i="182"/>
  <c r="W38" i="182"/>
  <c r="V38" i="182"/>
  <c r="U38" i="182"/>
  <c r="T38" i="182"/>
  <c r="S38" i="182"/>
  <c r="Q38" i="182"/>
  <c r="P38" i="182"/>
  <c r="O38" i="182"/>
  <c r="N38" i="182"/>
  <c r="M38" i="182"/>
  <c r="L38" i="182"/>
  <c r="K38" i="182"/>
  <c r="J38" i="182"/>
  <c r="I38" i="182"/>
  <c r="H38" i="182"/>
  <c r="G38" i="182"/>
  <c r="BF37" i="182"/>
  <c r="BE37" i="182"/>
  <c r="BD37" i="182"/>
  <c r="BC37" i="182"/>
  <c r="BB37" i="182"/>
  <c r="BA37" i="182"/>
  <c r="AZ37" i="182"/>
  <c r="AY37" i="182"/>
  <c r="AX37" i="182"/>
  <c r="AW37" i="182"/>
  <c r="AV37" i="182"/>
  <c r="AU37" i="182"/>
  <c r="AT37" i="182"/>
  <c r="AS37" i="182"/>
  <c r="AR37" i="182"/>
  <c r="AQ37" i="182"/>
  <c r="AP37" i="182"/>
  <c r="AO37" i="182"/>
  <c r="AN37" i="182"/>
  <c r="AM37" i="182"/>
  <c r="AL37" i="182"/>
  <c r="AK37" i="182"/>
  <c r="AI37" i="182"/>
  <c r="AH37" i="182"/>
  <c r="AG37" i="182"/>
  <c r="AF37" i="182"/>
  <c r="AE37" i="182"/>
  <c r="AD37" i="182"/>
  <c r="AC37" i="182"/>
  <c r="AB37" i="182"/>
  <c r="Z37" i="182"/>
  <c r="Y37" i="182"/>
  <c r="X37" i="182"/>
  <c r="W37" i="182"/>
  <c r="V37" i="182"/>
  <c r="U37" i="182"/>
  <c r="T37" i="182"/>
  <c r="S37" i="182"/>
  <c r="Q37" i="182"/>
  <c r="P37" i="182"/>
  <c r="O37" i="182"/>
  <c r="N37" i="182"/>
  <c r="M37" i="182"/>
  <c r="L37" i="182"/>
  <c r="K37" i="182"/>
  <c r="J37" i="182"/>
  <c r="I37" i="182"/>
  <c r="H37" i="182"/>
  <c r="G37" i="182"/>
  <c r="BF36" i="182"/>
  <c r="BE36" i="182"/>
  <c r="BD36" i="182"/>
  <c r="BC36" i="182"/>
  <c r="BB36" i="182"/>
  <c r="BA36" i="182"/>
  <c r="AZ36" i="182"/>
  <c r="AY36" i="182"/>
  <c r="AX36" i="182"/>
  <c r="AW36" i="182"/>
  <c r="AV36" i="182"/>
  <c r="AU36" i="182"/>
  <c r="AT36" i="182"/>
  <c r="AS36" i="182"/>
  <c r="AR36" i="182"/>
  <c r="AQ36" i="182"/>
  <c r="AP36" i="182"/>
  <c r="AO36" i="182"/>
  <c r="AN36" i="182"/>
  <c r="AM36" i="182"/>
  <c r="AL36" i="182"/>
  <c r="AK36" i="182"/>
  <c r="AJ36" i="182"/>
  <c r="AH36" i="182"/>
  <c r="AG36" i="182"/>
  <c r="AF36" i="182"/>
  <c r="AE36" i="182"/>
  <c r="AD36" i="182"/>
  <c r="AC36" i="182"/>
  <c r="AB36" i="182"/>
  <c r="Z36" i="182"/>
  <c r="Y36" i="182"/>
  <c r="X36" i="182"/>
  <c r="W36" i="182"/>
  <c r="V36" i="182"/>
  <c r="U36" i="182"/>
  <c r="T36" i="182"/>
  <c r="S36" i="182"/>
  <c r="Q36" i="182"/>
  <c r="P36" i="182"/>
  <c r="O36" i="182"/>
  <c r="N36" i="182"/>
  <c r="M36" i="182"/>
  <c r="L36" i="182"/>
  <c r="K36" i="182"/>
  <c r="J36" i="182"/>
  <c r="I36" i="182"/>
  <c r="H36" i="182"/>
  <c r="G36" i="182"/>
  <c r="BF35" i="182"/>
  <c r="BE35" i="182"/>
  <c r="BD35" i="182"/>
  <c r="BC35" i="182"/>
  <c r="BB35" i="182"/>
  <c r="BA35" i="182"/>
  <c r="AZ35" i="182"/>
  <c r="AY35" i="182"/>
  <c r="AX35" i="182"/>
  <c r="AW35" i="182"/>
  <c r="AV35" i="182"/>
  <c r="AU35" i="182"/>
  <c r="AT35" i="182"/>
  <c r="AS35" i="182"/>
  <c r="AR35" i="182"/>
  <c r="AQ35" i="182"/>
  <c r="AP35" i="182"/>
  <c r="AO35" i="182"/>
  <c r="AN35" i="182"/>
  <c r="AM35" i="182"/>
  <c r="AL35" i="182"/>
  <c r="AK35" i="182"/>
  <c r="AJ35" i="182"/>
  <c r="AI35" i="182"/>
  <c r="AG35" i="182"/>
  <c r="AF35" i="182"/>
  <c r="AE35" i="182"/>
  <c r="AD35" i="182"/>
  <c r="AC35" i="182"/>
  <c r="AB35" i="182"/>
  <c r="Z35" i="182"/>
  <c r="Y35" i="182"/>
  <c r="X35" i="182"/>
  <c r="W35" i="182"/>
  <c r="V35" i="182"/>
  <c r="U35" i="182"/>
  <c r="T35" i="182"/>
  <c r="S35" i="182"/>
  <c r="Q35" i="182"/>
  <c r="P35" i="182"/>
  <c r="O35" i="182"/>
  <c r="N35" i="182"/>
  <c r="M35" i="182"/>
  <c r="L35" i="182"/>
  <c r="K35" i="182"/>
  <c r="J35" i="182"/>
  <c r="I35" i="182"/>
  <c r="H35" i="182"/>
  <c r="G35" i="182"/>
  <c r="BF34" i="182"/>
  <c r="BE34" i="182"/>
  <c r="BD34" i="182"/>
  <c r="BC34" i="182"/>
  <c r="BB34" i="182"/>
  <c r="BA34" i="182"/>
  <c r="AZ34" i="182"/>
  <c r="AY34" i="182"/>
  <c r="AX34" i="182"/>
  <c r="AW34" i="182"/>
  <c r="AV34" i="182"/>
  <c r="AU34" i="182"/>
  <c r="AT34" i="182"/>
  <c r="AS34" i="182"/>
  <c r="AR34" i="182"/>
  <c r="AQ34" i="182"/>
  <c r="AP34" i="182"/>
  <c r="AO34" i="182"/>
  <c r="AN34" i="182"/>
  <c r="AM34" i="182"/>
  <c r="AL34" i="182"/>
  <c r="AK34" i="182"/>
  <c r="AJ34" i="182"/>
  <c r="AI34" i="182"/>
  <c r="AH34" i="182"/>
  <c r="AF34" i="182"/>
  <c r="AE34" i="182"/>
  <c r="AD34" i="182"/>
  <c r="AC34" i="182"/>
  <c r="AB34" i="182"/>
  <c r="Z34" i="182"/>
  <c r="Y34" i="182"/>
  <c r="X34" i="182"/>
  <c r="W34" i="182"/>
  <c r="V34" i="182"/>
  <c r="U34" i="182"/>
  <c r="T34" i="182"/>
  <c r="S34" i="182"/>
  <c r="Q34" i="182"/>
  <c r="P34" i="182"/>
  <c r="O34" i="182"/>
  <c r="N34" i="182"/>
  <c r="M34" i="182"/>
  <c r="L34" i="182"/>
  <c r="K34" i="182"/>
  <c r="J34" i="182"/>
  <c r="I34" i="182"/>
  <c r="H34" i="182"/>
  <c r="G34" i="182"/>
  <c r="BF33" i="182"/>
  <c r="BE33" i="182"/>
  <c r="BD33" i="182"/>
  <c r="BC33" i="182"/>
  <c r="BB33" i="182"/>
  <c r="BA33" i="182"/>
  <c r="AZ33" i="182"/>
  <c r="AY33" i="182"/>
  <c r="AX33" i="182"/>
  <c r="AW33" i="182"/>
  <c r="AV33" i="182"/>
  <c r="AU33" i="182"/>
  <c r="AT33" i="182"/>
  <c r="AS33" i="182"/>
  <c r="AR33" i="182"/>
  <c r="AQ33" i="182"/>
  <c r="AP33" i="182"/>
  <c r="AO33" i="182"/>
  <c r="AN33" i="182"/>
  <c r="AM33" i="182"/>
  <c r="AL33" i="182"/>
  <c r="AK33" i="182"/>
  <c r="AJ33" i="182"/>
  <c r="AI33" i="182"/>
  <c r="AH33" i="182"/>
  <c r="AG33" i="182"/>
  <c r="AE33" i="182"/>
  <c r="AD33" i="182"/>
  <c r="AC33" i="182"/>
  <c r="AB33" i="182"/>
  <c r="Z33" i="182"/>
  <c r="Y33" i="182"/>
  <c r="X33" i="182"/>
  <c r="W33" i="182"/>
  <c r="V33" i="182"/>
  <c r="U33" i="182"/>
  <c r="T33" i="182"/>
  <c r="S33" i="182"/>
  <c r="Q33" i="182"/>
  <c r="P33" i="182"/>
  <c r="O33" i="182"/>
  <c r="N33" i="182"/>
  <c r="M33" i="182"/>
  <c r="L33" i="182"/>
  <c r="K33" i="182"/>
  <c r="J33" i="182"/>
  <c r="I33" i="182"/>
  <c r="H33" i="182"/>
  <c r="G33" i="182"/>
  <c r="BF32" i="182"/>
  <c r="BE32" i="182"/>
  <c r="BD32" i="182"/>
  <c r="BC32" i="182"/>
  <c r="BB32" i="182"/>
  <c r="BA32" i="182"/>
  <c r="AZ32" i="182"/>
  <c r="AY32" i="182"/>
  <c r="AX32" i="182"/>
  <c r="AW32" i="182"/>
  <c r="AV32" i="182"/>
  <c r="AU32" i="182"/>
  <c r="AT32" i="182"/>
  <c r="AS32" i="182"/>
  <c r="AR32" i="182"/>
  <c r="AQ32" i="182"/>
  <c r="AP32" i="182"/>
  <c r="AO32" i="182"/>
  <c r="AN32" i="182"/>
  <c r="AM32" i="182"/>
  <c r="AL32" i="182"/>
  <c r="AK32" i="182"/>
  <c r="AJ32" i="182"/>
  <c r="AI32" i="182"/>
  <c r="AH32" i="182"/>
  <c r="AG32" i="182"/>
  <c r="AF32" i="182"/>
  <c r="AD32" i="182"/>
  <c r="AC32" i="182"/>
  <c r="AB32" i="182"/>
  <c r="Z32" i="182"/>
  <c r="Y32" i="182"/>
  <c r="X32" i="182"/>
  <c r="W32" i="182"/>
  <c r="V32" i="182"/>
  <c r="U32" i="182"/>
  <c r="T32" i="182"/>
  <c r="S32" i="182"/>
  <c r="Q32" i="182"/>
  <c r="P32" i="182"/>
  <c r="O32" i="182"/>
  <c r="N32" i="182"/>
  <c r="M32" i="182"/>
  <c r="L32" i="182"/>
  <c r="K32" i="182"/>
  <c r="J32" i="182"/>
  <c r="I32" i="182"/>
  <c r="H32" i="182"/>
  <c r="G32" i="182"/>
  <c r="BF31" i="182"/>
  <c r="BE31" i="182"/>
  <c r="BD31" i="182"/>
  <c r="BC31" i="182"/>
  <c r="BB31" i="182"/>
  <c r="BA31" i="182"/>
  <c r="AZ31" i="182"/>
  <c r="AY31" i="182"/>
  <c r="AX31" i="182"/>
  <c r="AW31" i="182"/>
  <c r="AV31" i="182"/>
  <c r="AU31" i="182"/>
  <c r="AT31" i="182"/>
  <c r="AS31" i="182"/>
  <c r="AR31" i="182"/>
  <c r="AQ31" i="182"/>
  <c r="AP31" i="182"/>
  <c r="AO31" i="182"/>
  <c r="AN31" i="182"/>
  <c r="AM31" i="182"/>
  <c r="AL31" i="182"/>
  <c r="AK31" i="182"/>
  <c r="AJ31" i="182"/>
  <c r="AI31" i="182"/>
  <c r="AH31" i="182"/>
  <c r="AG31" i="182"/>
  <c r="AF31" i="182"/>
  <c r="AE31" i="182"/>
  <c r="AC31" i="182"/>
  <c r="AB31" i="182"/>
  <c r="Z31" i="182"/>
  <c r="Y31" i="182"/>
  <c r="X31" i="182"/>
  <c r="W31" i="182"/>
  <c r="V31" i="182"/>
  <c r="U31" i="182"/>
  <c r="T31" i="182"/>
  <c r="S31" i="182"/>
  <c r="Q31" i="182"/>
  <c r="P31" i="182"/>
  <c r="O31" i="182"/>
  <c r="N31" i="182"/>
  <c r="M31" i="182"/>
  <c r="L31" i="182"/>
  <c r="K31" i="182"/>
  <c r="J31" i="182"/>
  <c r="I31" i="182"/>
  <c r="H31" i="182"/>
  <c r="G31" i="182"/>
  <c r="BF30" i="182"/>
  <c r="BE30" i="182"/>
  <c r="BD30" i="182"/>
  <c r="BC30" i="182"/>
  <c r="BB30" i="182"/>
  <c r="BA30" i="182"/>
  <c r="AZ30" i="182"/>
  <c r="AY30" i="182"/>
  <c r="AX30" i="182"/>
  <c r="AW30" i="182"/>
  <c r="AV30" i="182"/>
  <c r="AU30" i="182"/>
  <c r="AT30" i="182"/>
  <c r="AS30" i="182"/>
  <c r="AR30" i="182"/>
  <c r="AQ30" i="182"/>
  <c r="AP30" i="182"/>
  <c r="AO30" i="182"/>
  <c r="AN30" i="182"/>
  <c r="AM30" i="182"/>
  <c r="AL30" i="182"/>
  <c r="AK30" i="182"/>
  <c r="AJ30" i="182"/>
  <c r="AI30" i="182"/>
  <c r="AH30" i="182"/>
  <c r="AG30" i="182"/>
  <c r="AF30" i="182"/>
  <c r="AE30" i="182"/>
  <c r="AD30" i="182"/>
  <c r="AB30" i="182"/>
  <c r="Z30" i="182"/>
  <c r="Y30" i="182"/>
  <c r="X30" i="182"/>
  <c r="W30" i="182"/>
  <c r="V30" i="182"/>
  <c r="U30" i="182"/>
  <c r="T30" i="182"/>
  <c r="S30" i="182"/>
  <c r="Q30" i="182"/>
  <c r="P30" i="182"/>
  <c r="O30" i="182"/>
  <c r="N30" i="182"/>
  <c r="M30" i="182"/>
  <c r="L30" i="182"/>
  <c r="K30" i="182"/>
  <c r="J30" i="182"/>
  <c r="I30" i="182"/>
  <c r="H30" i="182"/>
  <c r="G30" i="182"/>
  <c r="BF29" i="182"/>
  <c r="BE29" i="182"/>
  <c r="BD29" i="182"/>
  <c r="BC29" i="182"/>
  <c r="BB29" i="182"/>
  <c r="BA29" i="182"/>
  <c r="AZ29" i="182"/>
  <c r="AY29" i="182"/>
  <c r="AX29" i="182"/>
  <c r="AW29" i="182"/>
  <c r="AV29" i="182"/>
  <c r="AU29" i="182"/>
  <c r="AT29" i="182"/>
  <c r="AS29" i="182"/>
  <c r="AR29" i="182"/>
  <c r="AQ29" i="182"/>
  <c r="AP29" i="182"/>
  <c r="AO29" i="182"/>
  <c r="AN29" i="182"/>
  <c r="AM29" i="182"/>
  <c r="AL29" i="182"/>
  <c r="AK29" i="182"/>
  <c r="AJ29" i="182"/>
  <c r="AI29" i="182"/>
  <c r="AH29" i="182"/>
  <c r="AG29" i="182"/>
  <c r="AF29" i="182"/>
  <c r="AE29" i="182"/>
  <c r="AD29" i="182"/>
  <c r="AC29" i="182"/>
  <c r="Z29" i="182"/>
  <c r="Y29" i="182"/>
  <c r="X29" i="182"/>
  <c r="W29" i="182"/>
  <c r="V29" i="182"/>
  <c r="U29" i="182"/>
  <c r="T29" i="182"/>
  <c r="S29" i="182"/>
  <c r="Q29" i="182"/>
  <c r="P29" i="182"/>
  <c r="O29" i="182"/>
  <c r="N29" i="182"/>
  <c r="M29" i="182"/>
  <c r="L29" i="182"/>
  <c r="K29" i="182"/>
  <c r="J29" i="182"/>
  <c r="I29" i="182"/>
  <c r="H29" i="182"/>
  <c r="G29" i="182"/>
  <c r="BF27" i="182"/>
  <c r="BE27" i="182"/>
  <c r="BD27" i="182"/>
  <c r="BC27" i="182"/>
  <c r="BB27" i="182"/>
  <c r="BA27" i="182"/>
  <c r="AZ27" i="182"/>
  <c r="AY27" i="182"/>
  <c r="AX27" i="182"/>
  <c r="AW27" i="182"/>
  <c r="AV27" i="182"/>
  <c r="AU27" i="182"/>
  <c r="AT27" i="182"/>
  <c r="AS27" i="182"/>
  <c r="AR27" i="182"/>
  <c r="AQ27" i="182"/>
  <c r="AP27" i="182"/>
  <c r="AO27" i="182"/>
  <c r="AN27" i="182"/>
  <c r="AM27" i="182"/>
  <c r="AL27" i="182"/>
  <c r="AK27" i="182"/>
  <c r="AJ27" i="182"/>
  <c r="AI27" i="182"/>
  <c r="AH27" i="182"/>
  <c r="AG27" i="182"/>
  <c r="AF27" i="182"/>
  <c r="AE27" i="182"/>
  <c r="AD27" i="182"/>
  <c r="AC27" i="182"/>
  <c r="AB27" i="182"/>
  <c r="Y27" i="182"/>
  <c r="X27" i="182"/>
  <c r="W27" i="182"/>
  <c r="V27" i="182"/>
  <c r="U27" i="182"/>
  <c r="T27" i="182"/>
  <c r="S27" i="182"/>
  <c r="Q27" i="182"/>
  <c r="P27" i="182"/>
  <c r="O27" i="182"/>
  <c r="N27" i="182"/>
  <c r="M27" i="182"/>
  <c r="L27" i="182"/>
  <c r="K27" i="182"/>
  <c r="J27" i="182"/>
  <c r="I27" i="182"/>
  <c r="H27" i="182"/>
  <c r="G27" i="182"/>
  <c r="BF26" i="182"/>
  <c r="BE26" i="182"/>
  <c r="BD26" i="182"/>
  <c r="BC26" i="182"/>
  <c r="BB26" i="182"/>
  <c r="BA26" i="182"/>
  <c r="AZ26" i="182"/>
  <c r="AY26" i="182"/>
  <c r="AX26" i="182"/>
  <c r="AW26" i="182"/>
  <c r="AV26" i="182"/>
  <c r="AU26" i="182"/>
  <c r="AT26" i="182"/>
  <c r="AS26" i="182"/>
  <c r="AR26" i="182"/>
  <c r="AQ26" i="182"/>
  <c r="AP26" i="182"/>
  <c r="AO26" i="182"/>
  <c r="AN26" i="182"/>
  <c r="AM26" i="182"/>
  <c r="AL26" i="182"/>
  <c r="AK26" i="182"/>
  <c r="AJ26" i="182"/>
  <c r="AI26" i="182"/>
  <c r="AH26" i="182"/>
  <c r="AG26" i="182"/>
  <c r="AF26" i="182"/>
  <c r="AE26" i="182"/>
  <c r="AD26" i="182"/>
  <c r="AC26" i="182"/>
  <c r="AB26" i="182"/>
  <c r="Z26" i="182"/>
  <c r="X26" i="182"/>
  <c r="W26" i="182"/>
  <c r="V26" i="182"/>
  <c r="U26" i="182"/>
  <c r="T26" i="182"/>
  <c r="S26" i="182"/>
  <c r="Q26" i="182"/>
  <c r="P26" i="182"/>
  <c r="O26" i="182"/>
  <c r="N26" i="182"/>
  <c r="M26" i="182"/>
  <c r="L26" i="182"/>
  <c r="K26" i="182"/>
  <c r="J26" i="182"/>
  <c r="I26" i="182"/>
  <c r="H26" i="182"/>
  <c r="G26" i="182"/>
  <c r="BF25" i="182"/>
  <c r="BE25" i="182"/>
  <c r="BD25" i="182"/>
  <c r="BC25" i="182"/>
  <c r="BB25" i="182"/>
  <c r="BA25" i="182"/>
  <c r="AZ25" i="182"/>
  <c r="AY25" i="182"/>
  <c r="AX25" i="182"/>
  <c r="AW25" i="182"/>
  <c r="AV25" i="182"/>
  <c r="AU25" i="182"/>
  <c r="AT25" i="182"/>
  <c r="AS25" i="182"/>
  <c r="AR25" i="182"/>
  <c r="AQ25" i="182"/>
  <c r="AP25" i="182"/>
  <c r="AO25" i="182"/>
  <c r="AN25" i="182"/>
  <c r="AM25" i="182"/>
  <c r="AL25" i="182"/>
  <c r="AK25" i="182"/>
  <c r="AJ25" i="182"/>
  <c r="AI25" i="182"/>
  <c r="AH25" i="182"/>
  <c r="AG25" i="182"/>
  <c r="AF25" i="182"/>
  <c r="AE25" i="182"/>
  <c r="AD25" i="182"/>
  <c r="AC25" i="182"/>
  <c r="AB25" i="182"/>
  <c r="Z25" i="182"/>
  <c r="Y25" i="182"/>
  <c r="W25" i="182"/>
  <c r="V25" i="182"/>
  <c r="U25" i="182"/>
  <c r="T25" i="182"/>
  <c r="S25" i="182"/>
  <c r="Q25" i="182"/>
  <c r="P25" i="182"/>
  <c r="O25" i="182"/>
  <c r="N25" i="182"/>
  <c r="M25" i="182"/>
  <c r="L25" i="182"/>
  <c r="K25" i="182"/>
  <c r="J25" i="182"/>
  <c r="I25" i="182"/>
  <c r="H25" i="182"/>
  <c r="G25" i="182"/>
  <c r="BF24" i="182"/>
  <c r="BE24" i="182"/>
  <c r="BD24" i="182"/>
  <c r="BC24" i="182"/>
  <c r="BB24" i="182"/>
  <c r="BA24" i="182"/>
  <c r="AZ24" i="182"/>
  <c r="AY24" i="182"/>
  <c r="AX24" i="182"/>
  <c r="AW24" i="182"/>
  <c r="AV24" i="182"/>
  <c r="AU24" i="182"/>
  <c r="AT24" i="182"/>
  <c r="AS24" i="182"/>
  <c r="AR24" i="182"/>
  <c r="AQ24" i="182"/>
  <c r="AP24" i="182"/>
  <c r="AO24" i="182"/>
  <c r="AN24" i="182"/>
  <c r="AM24" i="182"/>
  <c r="AL24" i="182"/>
  <c r="AK24" i="182"/>
  <c r="AJ24" i="182"/>
  <c r="AI24" i="182"/>
  <c r="AH24" i="182"/>
  <c r="AG24" i="182"/>
  <c r="AF24" i="182"/>
  <c r="AE24" i="182"/>
  <c r="AD24" i="182"/>
  <c r="AC24" i="182"/>
  <c r="AB24" i="182"/>
  <c r="Z24" i="182"/>
  <c r="Y24" i="182"/>
  <c r="X24" i="182"/>
  <c r="V24" i="182"/>
  <c r="U24" i="182"/>
  <c r="T24" i="182"/>
  <c r="S24" i="182"/>
  <c r="Q24" i="182"/>
  <c r="P24" i="182"/>
  <c r="O24" i="182"/>
  <c r="N24" i="182"/>
  <c r="M24" i="182"/>
  <c r="L24" i="182"/>
  <c r="K24" i="182"/>
  <c r="J24" i="182"/>
  <c r="I24" i="182"/>
  <c r="H24" i="182"/>
  <c r="G24" i="182"/>
  <c r="BF23" i="182"/>
  <c r="BE23" i="182"/>
  <c r="BD23" i="182"/>
  <c r="BC23" i="182"/>
  <c r="BB23" i="182"/>
  <c r="BA23" i="182"/>
  <c r="AZ23" i="182"/>
  <c r="AY23" i="182"/>
  <c r="AX23" i="182"/>
  <c r="AW23" i="182"/>
  <c r="AV23" i="182"/>
  <c r="AU23" i="182"/>
  <c r="AT23" i="182"/>
  <c r="AS23" i="182"/>
  <c r="AR23" i="182"/>
  <c r="AQ23" i="182"/>
  <c r="AP23" i="182"/>
  <c r="AO23" i="182"/>
  <c r="AN23" i="182"/>
  <c r="AM23" i="182"/>
  <c r="AL23" i="182"/>
  <c r="AK23" i="182"/>
  <c r="AJ23" i="182"/>
  <c r="AI23" i="182"/>
  <c r="AH23" i="182"/>
  <c r="AG23" i="182"/>
  <c r="AF23" i="182"/>
  <c r="AE23" i="182"/>
  <c r="AD23" i="182"/>
  <c r="AC23" i="182"/>
  <c r="AB23" i="182"/>
  <c r="Z23" i="182"/>
  <c r="Y23" i="182"/>
  <c r="X23" i="182"/>
  <c r="W23" i="182"/>
  <c r="U23" i="182"/>
  <c r="T23" i="182"/>
  <c r="S23" i="182"/>
  <c r="Q23" i="182"/>
  <c r="P23" i="182"/>
  <c r="O23" i="182"/>
  <c r="N23" i="182"/>
  <c r="M23" i="182"/>
  <c r="L23" i="182"/>
  <c r="K23" i="182"/>
  <c r="J23" i="182"/>
  <c r="I23" i="182"/>
  <c r="H23" i="182"/>
  <c r="G23" i="182"/>
  <c r="BF22" i="182"/>
  <c r="BE22" i="182"/>
  <c r="BD22" i="182"/>
  <c r="BC22" i="182"/>
  <c r="BB22" i="182"/>
  <c r="BA22" i="182"/>
  <c r="AZ22" i="182"/>
  <c r="AY22" i="182"/>
  <c r="AX22" i="182"/>
  <c r="AW22" i="182"/>
  <c r="AV22" i="182"/>
  <c r="AU22" i="182"/>
  <c r="AT22" i="182"/>
  <c r="AS22" i="182"/>
  <c r="AR22" i="182"/>
  <c r="AQ22" i="182"/>
  <c r="AP22" i="182"/>
  <c r="AO22" i="182"/>
  <c r="AN22" i="182"/>
  <c r="AM22" i="182"/>
  <c r="AL22" i="182"/>
  <c r="AK22" i="182"/>
  <c r="AJ22" i="182"/>
  <c r="AI22" i="182"/>
  <c r="AH22" i="182"/>
  <c r="AG22" i="182"/>
  <c r="AF22" i="182"/>
  <c r="AE22" i="182"/>
  <c r="AD22" i="182"/>
  <c r="AC22" i="182"/>
  <c r="AB22" i="182"/>
  <c r="Z22" i="182"/>
  <c r="Y22" i="182"/>
  <c r="X22" i="182"/>
  <c r="W22" i="182"/>
  <c r="V22" i="182"/>
  <c r="T22" i="182"/>
  <c r="S22" i="182"/>
  <c r="Q22" i="182"/>
  <c r="P22" i="182"/>
  <c r="O22" i="182"/>
  <c r="N22" i="182"/>
  <c r="M22" i="182"/>
  <c r="L22" i="182"/>
  <c r="K22" i="182"/>
  <c r="J22" i="182"/>
  <c r="I22" i="182"/>
  <c r="H22" i="182"/>
  <c r="G22" i="182"/>
  <c r="BF21" i="182"/>
  <c r="BE21" i="182"/>
  <c r="BD21" i="182"/>
  <c r="BC21" i="182"/>
  <c r="BB21" i="182"/>
  <c r="BA21" i="182"/>
  <c r="AZ21" i="182"/>
  <c r="AY21" i="182"/>
  <c r="AX21" i="182"/>
  <c r="AW21" i="182"/>
  <c r="AV21" i="182"/>
  <c r="AU21" i="182"/>
  <c r="AT21" i="182"/>
  <c r="AS21" i="182"/>
  <c r="AR21" i="182"/>
  <c r="AQ21" i="182"/>
  <c r="AP21" i="182"/>
  <c r="AO21" i="182"/>
  <c r="AN21" i="182"/>
  <c r="AM21" i="182"/>
  <c r="AL21" i="182"/>
  <c r="AK21" i="182"/>
  <c r="AJ21" i="182"/>
  <c r="AI21" i="182"/>
  <c r="AH21" i="182"/>
  <c r="AG21" i="182"/>
  <c r="AF21" i="182"/>
  <c r="AE21" i="182"/>
  <c r="AD21" i="182"/>
  <c r="AC21" i="182"/>
  <c r="AB21" i="182"/>
  <c r="Z21" i="182"/>
  <c r="Y21" i="182"/>
  <c r="X21" i="182"/>
  <c r="W21" i="182"/>
  <c r="V21" i="182"/>
  <c r="U21" i="182"/>
  <c r="S21" i="182"/>
  <c r="Q21" i="182"/>
  <c r="P21" i="182"/>
  <c r="O21" i="182"/>
  <c r="N21" i="182"/>
  <c r="M21" i="182"/>
  <c r="L21" i="182"/>
  <c r="K21" i="182"/>
  <c r="J21" i="182"/>
  <c r="I21" i="182"/>
  <c r="H21" i="182"/>
  <c r="G21" i="182"/>
  <c r="BF20" i="182"/>
  <c r="BE20" i="182"/>
  <c r="BD20" i="182"/>
  <c r="BC20" i="182"/>
  <c r="BB20" i="182"/>
  <c r="BA20" i="182"/>
  <c r="AZ20" i="182"/>
  <c r="AY20" i="182"/>
  <c r="AX20" i="182"/>
  <c r="AW20" i="182"/>
  <c r="AV20" i="182"/>
  <c r="AU20" i="182"/>
  <c r="AT20" i="182"/>
  <c r="AS20" i="182"/>
  <c r="AR20" i="182"/>
  <c r="AQ20" i="182"/>
  <c r="AP20" i="182"/>
  <c r="AO20" i="182"/>
  <c r="AN20" i="182"/>
  <c r="AM20" i="182"/>
  <c r="AL20" i="182"/>
  <c r="AK20" i="182"/>
  <c r="AJ20" i="182"/>
  <c r="AI20" i="182"/>
  <c r="AH20" i="182"/>
  <c r="AG20" i="182"/>
  <c r="AF20" i="182"/>
  <c r="AE20" i="182"/>
  <c r="AD20" i="182"/>
  <c r="AC20" i="182"/>
  <c r="AB20" i="182"/>
  <c r="Z20" i="182"/>
  <c r="Y20" i="182"/>
  <c r="X20" i="182"/>
  <c r="W20" i="182"/>
  <c r="V20" i="182"/>
  <c r="U20" i="182"/>
  <c r="T20" i="182"/>
  <c r="Q20" i="182"/>
  <c r="P20" i="182"/>
  <c r="O20" i="182"/>
  <c r="N20" i="182"/>
  <c r="M20" i="182"/>
  <c r="L20" i="182"/>
  <c r="K20" i="182"/>
  <c r="J20" i="182"/>
  <c r="I20" i="182"/>
  <c r="H20" i="182"/>
  <c r="G20" i="182"/>
  <c r="BF18" i="182"/>
  <c r="BE18" i="182"/>
  <c r="BD18" i="182"/>
  <c r="BC18" i="182"/>
  <c r="BB18" i="182"/>
  <c r="BA18" i="182"/>
  <c r="AZ18" i="182"/>
  <c r="AY18" i="182"/>
  <c r="AX18" i="182"/>
  <c r="AW18" i="182"/>
  <c r="AV18" i="182"/>
  <c r="AU18" i="182"/>
  <c r="AT18" i="182"/>
  <c r="AS18" i="182"/>
  <c r="AR18" i="182"/>
  <c r="AQ18" i="182"/>
  <c r="AP18" i="182"/>
  <c r="AO18" i="182"/>
  <c r="AN18" i="182"/>
  <c r="AM18" i="182"/>
  <c r="AL18" i="182"/>
  <c r="AK18" i="182"/>
  <c r="AJ18" i="182"/>
  <c r="AI18" i="182"/>
  <c r="AH18" i="182"/>
  <c r="AG18" i="182"/>
  <c r="AF18" i="182"/>
  <c r="AE18" i="182"/>
  <c r="AD18" i="182"/>
  <c r="AC18" i="182"/>
  <c r="AB18" i="182"/>
  <c r="Z18" i="182"/>
  <c r="Y18" i="182"/>
  <c r="X18" i="182"/>
  <c r="W18" i="182"/>
  <c r="V18" i="182"/>
  <c r="U18" i="182"/>
  <c r="T18" i="182"/>
  <c r="S18" i="182"/>
  <c r="P18" i="182"/>
  <c r="O18" i="182"/>
  <c r="N18" i="182"/>
  <c r="M18" i="182"/>
  <c r="L18" i="182"/>
  <c r="K18" i="182"/>
  <c r="J18" i="182"/>
  <c r="I18" i="182"/>
  <c r="H18" i="182"/>
  <c r="G18" i="182"/>
  <c r="BF17" i="182"/>
  <c r="BE17" i="182"/>
  <c r="BD17" i="182"/>
  <c r="BC17" i="182"/>
  <c r="BB17" i="182"/>
  <c r="BA17" i="182"/>
  <c r="AZ17" i="182"/>
  <c r="AY17" i="182"/>
  <c r="AX17" i="182"/>
  <c r="AW17" i="182"/>
  <c r="AV17" i="182"/>
  <c r="AU17" i="182"/>
  <c r="AT17" i="182"/>
  <c r="AS17" i="182"/>
  <c r="AR17" i="182"/>
  <c r="AQ17" i="182"/>
  <c r="AP17" i="182"/>
  <c r="AO17" i="182"/>
  <c r="AN17" i="182"/>
  <c r="AM17" i="182"/>
  <c r="AL17" i="182"/>
  <c r="AK17" i="182"/>
  <c r="AJ17" i="182"/>
  <c r="AI17" i="182"/>
  <c r="AH17" i="182"/>
  <c r="AG17" i="182"/>
  <c r="AF17" i="182"/>
  <c r="AE17" i="182"/>
  <c r="AD17" i="182"/>
  <c r="AC17" i="182"/>
  <c r="AB17" i="182"/>
  <c r="Z17" i="182"/>
  <c r="Y17" i="182"/>
  <c r="X17" i="182"/>
  <c r="W17" i="182"/>
  <c r="V17" i="182"/>
  <c r="U17" i="182"/>
  <c r="T17" i="182"/>
  <c r="S17" i="182"/>
  <c r="Q17" i="182"/>
  <c r="O17" i="182"/>
  <c r="N17" i="182"/>
  <c r="M17" i="182"/>
  <c r="L17" i="182"/>
  <c r="K17" i="182"/>
  <c r="J17" i="182"/>
  <c r="I17" i="182"/>
  <c r="H17" i="182"/>
  <c r="G17" i="182"/>
  <c r="BF16" i="182"/>
  <c r="BE16" i="182"/>
  <c r="BD16" i="182"/>
  <c r="BC16" i="182"/>
  <c r="BB16" i="182"/>
  <c r="BA16" i="182"/>
  <c r="AZ16" i="182"/>
  <c r="AY16" i="182"/>
  <c r="AX16" i="182"/>
  <c r="AW16" i="182"/>
  <c r="AV16" i="182"/>
  <c r="AU16" i="182"/>
  <c r="AT16" i="182"/>
  <c r="AS16" i="182"/>
  <c r="AR16" i="182"/>
  <c r="AQ16" i="182"/>
  <c r="AP16" i="182"/>
  <c r="AO16" i="182"/>
  <c r="AN16" i="182"/>
  <c r="AM16" i="182"/>
  <c r="AL16" i="182"/>
  <c r="AK16" i="182"/>
  <c r="AJ16" i="182"/>
  <c r="AI16" i="182"/>
  <c r="AH16" i="182"/>
  <c r="AG16" i="182"/>
  <c r="AF16" i="182"/>
  <c r="AE16" i="182"/>
  <c r="AD16" i="182"/>
  <c r="AC16" i="182"/>
  <c r="AB16" i="182"/>
  <c r="Z16" i="182"/>
  <c r="Y16" i="182"/>
  <c r="X16" i="182"/>
  <c r="W16" i="182"/>
  <c r="V16" i="182"/>
  <c r="U16" i="182"/>
  <c r="T16" i="182"/>
  <c r="S16" i="182"/>
  <c r="Q16" i="182"/>
  <c r="P16" i="182"/>
  <c r="N16" i="182"/>
  <c r="M16" i="182"/>
  <c r="L16" i="182"/>
  <c r="K16" i="182"/>
  <c r="J16" i="182"/>
  <c r="I16" i="182"/>
  <c r="H16" i="182"/>
  <c r="G16" i="182"/>
  <c r="BF15" i="182"/>
  <c r="BE15" i="182"/>
  <c r="BD15" i="182"/>
  <c r="BC15" i="182"/>
  <c r="BB15" i="182"/>
  <c r="BA15" i="182"/>
  <c r="AZ15" i="182"/>
  <c r="AY15" i="182"/>
  <c r="AX15" i="182"/>
  <c r="AW15" i="182"/>
  <c r="AV15" i="182"/>
  <c r="AU15" i="182"/>
  <c r="AT15" i="182"/>
  <c r="AS15" i="182"/>
  <c r="AR15" i="182"/>
  <c r="AQ15" i="182"/>
  <c r="AP15" i="182"/>
  <c r="AO15" i="182"/>
  <c r="AN15" i="182"/>
  <c r="AM15" i="182"/>
  <c r="AL15" i="182"/>
  <c r="AK15" i="182"/>
  <c r="AJ15" i="182"/>
  <c r="AI15" i="182"/>
  <c r="AH15" i="182"/>
  <c r="AG15" i="182"/>
  <c r="AF15" i="182"/>
  <c r="AE15" i="182"/>
  <c r="AD15" i="182"/>
  <c r="AC15" i="182"/>
  <c r="AB15" i="182"/>
  <c r="Z15" i="182"/>
  <c r="Y15" i="182"/>
  <c r="X15" i="182"/>
  <c r="W15" i="182"/>
  <c r="V15" i="182"/>
  <c r="U15" i="182"/>
  <c r="T15" i="182"/>
  <c r="S15" i="182"/>
  <c r="Q15" i="182"/>
  <c r="P15" i="182"/>
  <c r="O15" i="182"/>
  <c r="M15" i="182"/>
  <c r="L15" i="182"/>
  <c r="K15" i="182"/>
  <c r="J15" i="182"/>
  <c r="I15" i="182"/>
  <c r="H15" i="182"/>
  <c r="G15" i="182"/>
  <c r="BF14" i="182"/>
  <c r="BE14" i="182"/>
  <c r="BD14" i="182"/>
  <c r="BC14" i="182"/>
  <c r="BB14" i="182"/>
  <c r="BA14" i="182"/>
  <c r="AZ14" i="182"/>
  <c r="AY14" i="182"/>
  <c r="AX14" i="182"/>
  <c r="AW14" i="182"/>
  <c r="AV14" i="182"/>
  <c r="AU14" i="182"/>
  <c r="AT14" i="182"/>
  <c r="AS14" i="182"/>
  <c r="AR14" i="182"/>
  <c r="AQ14" i="182"/>
  <c r="AP14" i="182"/>
  <c r="AO14" i="182"/>
  <c r="AN14" i="182"/>
  <c r="AM14" i="182"/>
  <c r="AL14" i="182"/>
  <c r="AK14" i="182"/>
  <c r="AJ14" i="182"/>
  <c r="AI14" i="182"/>
  <c r="AH14" i="182"/>
  <c r="AG14" i="182"/>
  <c r="AF14" i="182"/>
  <c r="AE14" i="182"/>
  <c r="AD14" i="182"/>
  <c r="AC14" i="182"/>
  <c r="AB14" i="182"/>
  <c r="Z14" i="182"/>
  <c r="Y14" i="182"/>
  <c r="X14" i="182"/>
  <c r="W14" i="182"/>
  <c r="V14" i="182"/>
  <c r="U14" i="182"/>
  <c r="T14" i="182"/>
  <c r="S14" i="182"/>
  <c r="Q14" i="182"/>
  <c r="P14" i="182"/>
  <c r="O14" i="182"/>
  <c r="N14" i="182"/>
  <c r="L14" i="182"/>
  <c r="K14" i="182"/>
  <c r="J14" i="182"/>
  <c r="I14" i="182"/>
  <c r="H14" i="182"/>
  <c r="G14" i="182"/>
  <c r="BF13" i="182"/>
  <c r="BE13" i="182"/>
  <c r="BD13" i="182"/>
  <c r="BC13" i="182"/>
  <c r="BB13" i="182"/>
  <c r="BA13" i="182"/>
  <c r="AZ13" i="182"/>
  <c r="AY13" i="182"/>
  <c r="AX13" i="182"/>
  <c r="AW13" i="182"/>
  <c r="AV13" i="182"/>
  <c r="AU13" i="182"/>
  <c r="AT13" i="182"/>
  <c r="AS13" i="182"/>
  <c r="AR13" i="182"/>
  <c r="AQ13" i="182"/>
  <c r="AP13" i="182"/>
  <c r="AO13" i="182"/>
  <c r="AN13" i="182"/>
  <c r="AM13" i="182"/>
  <c r="AL13" i="182"/>
  <c r="AK13" i="182"/>
  <c r="AJ13" i="182"/>
  <c r="AI13" i="182"/>
  <c r="AH13" i="182"/>
  <c r="AG13" i="182"/>
  <c r="AF13" i="182"/>
  <c r="AE13" i="182"/>
  <c r="AD13" i="182"/>
  <c r="AC13" i="182"/>
  <c r="AB13" i="182"/>
  <c r="Z13" i="182"/>
  <c r="Y13" i="182"/>
  <c r="X13" i="182"/>
  <c r="W13" i="182"/>
  <c r="V13" i="182"/>
  <c r="U13" i="182"/>
  <c r="T13" i="182"/>
  <c r="S13" i="182"/>
  <c r="Q13" i="182"/>
  <c r="P13" i="182"/>
  <c r="O13" i="182"/>
  <c r="N13" i="182"/>
  <c r="M13" i="182"/>
  <c r="K13" i="182"/>
  <c r="J13" i="182"/>
  <c r="I13" i="182"/>
  <c r="H13" i="182"/>
  <c r="G13" i="182"/>
  <c r="BF12" i="182"/>
  <c r="BE12" i="182"/>
  <c r="BD12" i="182"/>
  <c r="BC12" i="182"/>
  <c r="BB12" i="182"/>
  <c r="BA12" i="182"/>
  <c r="AZ12" i="182"/>
  <c r="AY12" i="182"/>
  <c r="AX12" i="182"/>
  <c r="AW12" i="182"/>
  <c r="AV12" i="182"/>
  <c r="AU12" i="182"/>
  <c r="AT12" i="182"/>
  <c r="AS12" i="182"/>
  <c r="AR12" i="182"/>
  <c r="AQ12" i="182"/>
  <c r="AP12" i="182"/>
  <c r="AO12" i="182"/>
  <c r="AN12" i="182"/>
  <c r="AM12" i="182"/>
  <c r="AL12" i="182"/>
  <c r="AK12" i="182"/>
  <c r="AJ12" i="182"/>
  <c r="AI12" i="182"/>
  <c r="AH12" i="182"/>
  <c r="AG12" i="182"/>
  <c r="AF12" i="182"/>
  <c r="AE12" i="182"/>
  <c r="AD12" i="182"/>
  <c r="AC12" i="182"/>
  <c r="AB12" i="182"/>
  <c r="Z12" i="182"/>
  <c r="Y12" i="182"/>
  <c r="X12" i="182"/>
  <c r="W12" i="182"/>
  <c r="V12" i="182"/>
  <c r="U12" i="182"/>
  <c r="T12" i="182"/>
  <c r="S12" i="182"/>
  <c r="Q12" i="182"/>
  <c r="P12" i="182"/>
  <c r="O12" i="182"/>
  <c r="N12" i="182"/>
  <c r="M12" i="182"/>
  <c r="L12" i="182"/>
  <c r="J12" i="182"/>
  <c r="I12" i="182"/>
  <c r="H12" i="182"/>
  <c r="G12" i="182"/>
  <c r="BF11" i="182"/>
  <c r="BE11" i="182"/>
  <c r="BD11" i="182"/>
  <c r="BC11" i="182"/>
  <c r="BB11" i="182"/>
  <c r="BA11" i="182"/>
  <c r="AZ11" i="182"/>
  <c r="AY11" i="182"/>
  <c r="AX11" i="182"/>
  <c r="AW11" i="182"/>
  <c r="AV11" i="182"/>
  <c r="AU11" i="182"/>
  <c r="AT11" i="182"/>
  <c r="AS11" i="182"/>
  <c r="AR11" i="182"/>
  <c r="AQ11" i="182"/>
  <c r="AP11" i="182"/>
  <c r="AO11" i="182"/>
  <c r="AN11" i="182"/>
  <c r="AM11" i="182"/>
  <c r="AL11" i="182"/>
  <c r="AK11" i="182"/>
  <c r="AJ11" i="182"/>
  <c r="AH11" i="182"/>
  <c r="AG11" i="182"/>
  <c r="AF11" i="182"/>
  <c r="AE11" i="182"/>
  <c r="AD11" i="182"/>
  <c r="AC11" i="182"/>
  <c r="AB11" i="182"/>
  <c r="Z11" i="182"/>
  <c r="Y11" i="182"/>
  <c r="X11" i="182"/>
  <c r="W11" i="182"/>
  <c r="V11" i="182"/>
  <c r="U11" i="182"/>
  <c r="T11" i="182"/>
  <c r="S11" i="182"/>
  <c r="Q11" i="182"/>
  <c r="P11" i="182"/>
  <c r="J23" i="217" s="1"/>
  <c r="O11" i="182"/>
  <c r="J22" i="217" s="1"/>
  <c r="N11" i="182"/>
  <c r="M11" i="182"/>
  <c r="L11" i="182"/>
  <c r="K11" i="182"/>
  <c r="I11" i="182"/>
  <c r="H11" i="182"/>
  <c r="G11" i="182"/>
  <c r="BF10" i="182"/>
  <c r="BE10" i="182"/>
  <c r="BD10" i="182"/>
  <c r="BC10" i="182"/>
  <c r="BB10" i="182"/>
  <c r="BA10" i="182"/>
  <c r="AZ10" i="182"/>
  <c r="AY10" i="182"/>
  <c r="AX10" i="182"/>
  <c r="AW10" i="182"/>
  <c r="AV10" i="182"/>
  <c r="AU10" i="182"/>
  <c r="AT10" i="182"/>
  <c r="AS10" i="182"/>
  <c r="AR10" i="182"/>
  <c r="AQ10" i="182"/>
  <c r="AP10" i="182"/>
  <c r="AO10" i="182"/>
  <c r="AN10" i="182"/>
  <c r="AM10" i="182"/>
  <c r="AL10" i="182"/>
  <c r="AK10" i="182"/>
  <c r="AJ10" i="182"/>
  <c r="AI10" i="182"/>
  <c r="AH10" i="182"/>
  <c r="AG10" i="182"/>
  <c r="AF10" i="182"/>
  <c r="AE10" i="182"/>
  <c r="AD10" i="182"/>
  <c r="AC10" i="182"/>
  <c r="AB10" i="182"/>
  <c r="Z10" i="182"/>
  <c r="Y10" i="182"/>
  <c r="X10" i="182"/>
  <c r="W10" i="182"/>
  <c r="V10" i="182"/>
  <c r="U10" i="182"/>
  <c r="T10" i="182"/>
  <c r="S10" i="182"/>
  <c r="Q10" i="182"/>
  <c r="P10" i="182"/>
  <c r="O10" i="182"/>
  <c r="N10" i="182"/>
  <c r="M10" i="182"/>
  <c r="L10" i="182"/>
  <c r="K10" i="182"/>
  <c r="J10" i="182"/>
  <c r="H10" i="182"/>
  <c r="G10" i="182"/>
  <c r="BF9" i="182"/>
  <c r="BE9" i="182"/>
  <c r="BD9" i="182"/>
  <c r="BC9" i="182"/>
  <c r="BB9" i="182"/>
  <c r="BA9" i="182"/>
  <c r="AZ9" i="182"/>
  <c r="AY9" i="182"/>
  <c r="AX9" i="182"/>
  <c r="AW9" i="182"/>
  <c r="AV9" i="182"/>
  <c r="AU9" i="182"/>
  <c r="AT9" i="182"/>
  <c r="AS9" i="182"/>
  <c r="AR9" i="182"/>
  <c r="AQ9" i="182"/>
  <c r="AP9" i="182"/>
  <c r="AO9" i="182"/>
  <c r="AN9" i="182"/>
  <c r="AM9" i="182"/>
  <c r="AL9" i="182"/>
  <c r="AK9" i="182"/>
  <c r="AJ9" i="182"/>
  <c r="AI9" i="182"/>
  <c r="AH9" i="182"/>
  <c r="AG9" i="182"/>
  <c r="AF9" i="182"/>
  <c r="AE9" i="182"/>
  <c r="AD9" i="182"/>
  <c r="AC9" i="182"/>
  <c r="AB9" i="182"/>
  <c r="Z9" i="182"/>
  <c r="Y9" i="182"/>
  <c r="X9" i="182"/>
  <c r="W9" i="182"/>
  <c r="V9" i="182"/>
  <c r="U9" i="182"/>
  <c r="T9" i="182"/>
  <c r="S9" i="182"/>
  <c r="Q9" i="182"/>
  <c r="P9" i="182"/>
  <c r="O9" i="182"/>
  <c r="N9" i="182"/>
  <c r="M9" i="182"/>
  <c r="L9" i="182"/>
  <c r="K9" i="182"/>
  <c r="J9" i="182"/>
  <c r="I9" i="182"/>
  <c r="G9" i="182"/>
  <c r="BF8" i="182"/>
  <c r="BE8" i="182"/>
  <c r="BD8" i="182"/>
  <c r="BC8" i="182"/>
  <c r="BB8" i="182"/>
  <c r="BA8" i="182"/>
  <c r="AZ8" i="182"/>
  <c r="AY8" i="182"/>
  <c r="AX8" i="182"/>
  <c r="AW8" i="182"/>
  <c r="AV8" i="182"/>
  <c r="AU8" i="182"/>
  <c r="AT8" i="182"/>
  <c r="AS8" i="182"/>
  <c r="AQ8" i="182"/>
  <c r="AP8" i="182"/>
  <c r="AO8" i="182"/>
  <c r="AN8" i="182"/>
  <c r="AM8" i="182"/>
  <c r="AL8" i="182"/>
  <c r="AK8" i="182"/>
  <c r="AJ8" i="182"/>
  <c r="AI8" i="182"/>
  <c r="AH8" i="182"/>
  <c r="AG8" i="182"/>
  <c r="AF8" i="182"/>
  <c r="AE8" i="182"/>
  <c r="AD8" i="182"/>
  <c r="AC8" i="182"/>
  <c r="AB8" i="182"/>
  <c r="Z8" i="182"/>
  <c r="Y8" i="182"/>
  <c r="X8" i="182"/>
  <c r="W8" i="182"/>
  <c r="V8" i="182"/>
  <c r="U8" i="182"/>
  <c r="T8" i="182"/>
  <c r="S8" i="182"/>
  <c r="Q8" i="182"/>
  <c r="P8" i="182"/>
  <c r="O8" i="182"/>
  <c r="N8" i="182"/>
  <c r="M8" i="182"/>
  <c r="L8" i="182"/>
  <c r="K8" i="182"/>
  <c r="J8" i="182"/>
  <c r="I8" i="182"/>
  <c r="H8" i="182"/>
  <c r="BF4" i="182"/>
  <c r="BE4" i="182"/>
  <c r="BD4" i="182"/>
  <c r="BC4" i="182"/>
  <c r="BB4" i="182"/>
  <c r="BA4" i="182"/>
  <c r="AZ4" i="182"/>
  <c r="AY4" i="182"/>
  <c r="AX4" i="182"/>
  <c r="AW4" i="182"/>
  <c r="AV4" i="182"/>
  <c r="AU4" i="182"/>
  <c r="AT4" i="182"/>
  <c r="AS4" i="182"/>
  <c r="AR4" i="182"/>
  <c r="AQ4" i="182"/>
  <c r="AP4" i="182"/>
  <c r="AO4" i="182"/>
  <c r="AN4" i="182"/>
  <c r="AM4" i="182"/>
  <c r="AL4" i="182"/>
  <c r="AK4" i="182"/>
  <c r="AJ4" i="182"/>
  <c r="AI4" i="182"/>
  <c r="AH4" i="182"/>
  <c r="AG4" i="182"/>
  <c r="AF4" i="182"/>
  <c r="AE4" i="182"/>
  <c r="AD4" i="182"/>
  <c r="AC4" i="182"/>
  <c r="AB4" i="182"/>
  <c r="AA4" i="182"/>
  <c r="Z4" i="182"/>
  <c r="Y4" i="182"/>
  <c r="X4" i="182"/>
  <c r="W4" i="182"/>
  <c r="V4" i="182"/>
  <c r="U4" i="182"/>
  <c r="T4" i="182"/>
  <c r="S4" i="182"/>
  <c r="R4" i="182"/>
  <c r="Q4" i="182"/>
  <c r="P4" i="182"/>
  <c r="O4" i="182"/>
  <c r="N4" i="182"/>
  <c r="M4" i="182"/>
  <c r="L4" i="182"/>
  <c r="K4" i="182"/>
  <c r="J4" i="182"/>
  <c r="I4" i="182"/>
  <c r="H4" i="182"/>
  <c r="G4" i="182"/>
  <c r="F4" i="182"/>
  <c r="E4" i="182"/>
  <c r="BE59" i="181"/>
  <c r="I43" i="219" s="1"/>
  <c r="BD59" i="181"/>
  <c r="I42" i="219" s="1"/>
  <c r="BC59" i="181"/>
  <c r="I41" i="219" s="1"/>
  <c r="BB59" i="181"/>
  <c r="I40" i="219" s="1"/>
  <c r="BA59" i="181"/>
  <c r="I39" i="219" s="1"/>
  <c r="AZ59" i="181"/>
  <c r="I38" i="219" s="1"/>
  <c r="AY59" i="181"/>
  <c r="I37" i="219" s="1"/>
  <c r="AX59" i="181"/>
  <c r="I36" i="219" s="1"/>
  <c r="AW59" i="181"/>
  <c r="I35" i="219" s="1"/>
  <c r="AV59" i="181"/>
  <c r="I34" i="219" s="1"/>
  <c r="AU59" i="181"/>
  <c r="I33" i="219" s="1"/>
  <c r="AT59" i="181"/>
  <c r="I32" i="219" s="1"/>
  <c r="AS59" i="181"/>
  <c r="I31" i="219" s="1"/>
  <c r="AR59" i="181"/>
  <c r="I30" i="219" s="1"/>
  <c r="AQ59" i="181"/>
  <c r="I29" i="219" s="1"/>
  <c r="AP59" i="181"/>
  <c r="I28" i="219" s="1"/>
  <c r="AO59" i="181"/>
  <c r="I27" i="219" s="1"/>
  <c r="AN59" i="181"/>
  <c r="AM59" i="181"/>
  <c r="AL59" i="181"/>
  <c r="AK59" i="181"/>
  <c r="AJ59" i="181"/>
  <c r="AI59" i="181"/>
  <c r="AH59" i="181"/>
  <c r="AG59" i="181"/>
  <c r="AF59" i="181"/>
  <c r="AE59" i="181"/>
  <c r="AD59" i="181"/>
  <c r="AC59" i="181"/>
  <c r="AB59" i="181"/>
  <c r="Z59" i="181"/>
  <c r="I25" i="219" s="1"/>
  <c r="Y59" i="181"/>
  <c r="I24" i="219" s="1"/>
  <c r="X59" i="181"/>
  <c r="I23" i="219" s="1"/>
  <c r="W59" i="181"/>
  <c r="I22" i="219" s="1"/>
  <c r="V59" i="181"/>
  <c r="U59" i="181"/>
  <c r="I20" i="219" s="1"/>
  <c r="T59" i="181"/>
  <c r="I19" i="219" s="1"/>
  <c r="S59" i="181"/>
  <c r="I18" i="219" s="1"/>
  <c r="Q59" i="181"/>
  <c r="I16" i="219" s="1"/>
  <c r="P59" i="181"/>
  <c r="I15" i="219" s="1"/>
  <c r="O59" i="181"/>
  <c r="I14" i="219" s="1"/>
  <c r="N59" i="181"/>
  <c r="I13" i="219" s="1"/>
  <c r="M59" i="181"/>
  <c r="I12" i="219" s="1"/>
  <c r="L59" i="181"/>
  <c r="I11" i="219" s="1"/>
  <c r="K59" i="181"/>
  <c r="I10" i="219" s="1"/>
  <c r="J59" i="181"/>
  <c r="I9" i="219" s="1"/>
  <c r="I59" i="181"/>
  <c r="H59" i="181"/>
  <c r="G59" i="181"/>
  <c r="I8" i="219" s="1"/>
  <c r="BF58" i="181"/>
  <c r="BD58" i="181"/>
  <c r="BC58" i="181"/>
  <c r="BB58" i="181"/>
  <c r="BA58" i="181"/>
  <c r="AZ58" i="181"/>
  <c r="AY58" i="181"/>
  <c r="AX58" i="181"/>
  <c r="AW58" i="181"/>
  <c r="AV58" i="181"/>
  <c r="AU58" i="181"/>
  <c r="AT58" i="181"/>
  <c r="AS58" i="181"/>
  <c r="AR58" i="181"/>
  <c r="AQ58" i="181"/>
  <c r="AP58" i="181"/>
  <c r="AO58" i="181"/>
  <c r="AN58" i="181"/>
  <c r="AM58" i="181"/>
  <c r="AL58" i="181"/>
  <c r="AK58" i="181"/>
  <c r="AJ58" i="181"/>
  <c r="AI58" i="181"/>
  <c r="AH58" i="181"/>
  <c r="AG58" i="181"/>
  <c r="AF58" i="181"/>
  <c r="AE58" i="181"/>
  <c r="AD58" i="181"/>
  <c r="AC58" i="181"/>
  <c r="AB58" i="181"/>
  <c r="Z58" i="181"/>
  <c r="Y58" i="181"/>
  <c r="X58" i="181"/>
  <c r="W58" i="181"/>
  <c r="V58" i="181"/>
  <c r="U58" i="181"/>
  <c r="T58" i="181"/>
  <c r="S58" i="181"/>
  <c r="Q58" i="181"/>
  <c r="P58" i="181"/>
  <c r="O58" i="181"/>
  <c r="N58" i="181"/>
  <c r="M58" i="181"/>
  <c r="L58" i="181"/>
  <c r="K58" i="181"/>
  <c r="J58" i="181"/>
  <c r="I58" i="181"/>
  <c r="H58" i="181"/>
  <c r="G58" i="181"/>
  <c r="BF57" i="181"/>
  <c r="BE57" i="181"/>
  <c r="BC57" i="181"/>
  <c r="BB57" i="181"/>
  <c r="BA57" i="181"/>
  <c r="AZ57" i="181"/>
  <c r="AY57" i="181"/>
  <c r="AX57" i="181"/>
  <c r="AW57" i="181"/>
  <c r="AV57" i="181"/>
  <c r="AU57" i="181"/>
  <c r="AT57" i="181"/>
  <c r="AS57" i="181"/>
  <c r="AR57" i="181"/>
  <c r="AQ57" i="181"/>
  <c r="AP57" i="181"/>
  <c r="AO57" i="181"/>
  <c r="AN57" i="181"/>
  <c r="AM57" i="181"/>
  <c r="AL57" i="181"/>
  <c r="AK57" i="181"/>
  <c r="AJ57" i="181"/>
  <c r="AI57" i="181"/>
  <c r="AH57" i="181"/>
  <c r="AG57" i="181"/>
  <c r="AF57" i="181"/>
  <c r="AE57" i="181"/>
  <c r="AD57" i="181"/>
  <c r="AC57" i="181"/>
  <c r="AB57" i="181"/>
  <c r="Z57" i="181"/>
  <c r="Y57" i="181"/>
  <c r="X57" i="181"/>
  <c r="W57" i="181"/>
  <c r="V57" i="181"/>
  <c r="U57" i="181"/>
  <c r="T57" i="181"/>
  <c r="S57" i="181"/>
  <c r="Q57" i="181"/>
  <c r="P57" i="181"/>
  <c r="O57" i="181"/>
  <c r="N57" i="181"/>
  <c r="M57" i="181"/>
  <c r="L57" i="181"/>
  <c r="K57" i="181"/>
  <c r="J57" i="181"/>
  <c r="I57" i="181"/>
  <c r="H57" i="181"/>
  <c r="G57" i="181"/>
  <c r="BF56" i="181"/>
  <c r="BE56" i="181"/>
  <c r="BD56" i="181"/>
  <c r="BB56" i="181"/>
  <c r="BA56" i="181"/>
  <c r="AZ56" i="181"/>
  <c r="AY56" i="181"/>
  <c r="AX56" i="181"/>
  <c r="AW56" i="181"/>
  <c r="AV56" i="181"/>
  <c r="AU56" i="181"/>
  <c r="AT56" i="181"/>
  <c r="AS56" i="181"/>
  <c r="AR56" i="181"/>
  <c r="AQ56" i="181"/>
  <c r="AP56" i="181"/>
  <c r="AO56" i="181"/>
  <c r="AN56" i="181"/>
  <c r="AM56" i="181"/>
  <c r="AL56" i="181"/>
  <c r="AK56" i="181"/>
  <c r="AJ56" i="181"/>
  <c r="AI56" i="181"/>
  <c r="AH56" i="181"/>
  <c r="AG56" i="181"/>
  <c r="AF56" i="181"/>
  <c r="AE56" i="181"/>
  <c r="AD56" i="181"/>
  <c r="AC56" i="181"/>
  <c r="AB56" i="181"/>
  <c r="Z56" i="181"/>
  <c r="Y56" i="181"/>
  <c r="X56" i="181"/>
  <c r="W56" i="181"/>
  <c r="V56" i="181"/>
  <c r="U56" i="181"/>
  <c r="T56" i="181"/>
  <c r="S56" i="181"/>
  <c r="Q56" i="181"/>
  <c r="P56" i="181"/>
  <c r="O56" i="181"/>
  <c r="N56" i="181"/>
  <c r="M56" i="181"/>
  <c r="L56" i="181"/>
  <c r="K56" i="181"/>
  <c r="J56" i="181"/>
  <c r="I56" i="181"/>
  <c r="H56" i="181"/>
  <c r="G56" i="181"/>
  <c r="BF55" i="181"/>
  <c r="BE55" i="181"/>
  <c r="BD55" i="181"/>
  <c r="BC55" i="181"/>
  <c r="BA55" i="181"/>
  <c r="AZ55" i="181"/>
  <c r="AY55" i="181"/>
  <c r="AX55" i="181"/>
  <c r="AW55" i="181"/>
  <c r="AV55" i="181"/>
  <c r="AU55" i="181"/>
  <c r="AT55" i="181"/>
  <c r="AS55" i="181"/>
  <c r="AR55" i="181"/>
  <c r="AQ55" i="181"/>
  <c r="AP55" i="181"/>
  <c r="AO55" i="181"/>
  <c r="AN55" i="181"/>
  <c r="AM55" i="181"/>
  <c r="AL55" i="181"/>
  <c r="AK55" i="181"/>
  <c r="AJ55" i="181"/>
  <c r="AI55" i="181"/>
  <c r="AH55" i="181"/>
  <c r="AG55" i="181"/>
  <c r="AF55" i="181"/>
  <c r="AE55" i="181"/>
  <c r="AD55" i="181"/>
  <c r="AC55" i="181"/>
  <c r="AB55" i="181"/>
  <c r="Z55" i="181"/>
  <c r="Y55" i="181"/>
  <c r="X55" i="181"/>
  <c r="W55" i="181"/>
  <c r="V55" i="181"/>
  <c r="U55" i="181"/>
  <c r="T55" i="181"/>
  <c r="S55" i="181"/>
  <c r="Q55" i="181"/>
  <c r="P55" i="181"/>
  <c r="O55" i="181"/>
  <c r="N55" i="181"/>
  <c r="M55" i="181"/>
  <c r="L55" i="181"/>
  <c r="K55" i="181"/>
  <c r="J55" i="181"/>
  <c r="I55" i="181"/>
  <c r="H55" i="181"/>
  <c r="G55" i="181"/>
  <c r="BF54" i="181"/>
  <c r="BE54" i="181"/>
  <c r="BD54" i="181"/>
  <c r="BC54" i="181"/>
  <c r="BB54" i="181"/>
  <c r="AZ54" i="181"/>
  <c r="AY54" i="181"/>
  <c r="AX54" i="181"/>
  <c r="AW54" i="181"/>
  <c r="AV54" i="181"/>
  <c r="AU54" i="181"/>
  <c r="AT54" i="181"/>
  <c r="AS54" i="181"/>
  <c r="AR54" i="181"/>
  <c r="AQ54" i="181"/>
  <c r="AP54" i="181"/>
  <c r="AO54" i="181"/>
  <c r="AN54" i="181"/>
  <c r="AM54" i="181"/>
  <c r="AL54" i="181"/>
  <c r="AK54" i="181"/>
  <c r="AJ54" i="181"/>
  <c r="AI54" i="181"/>
  <c r="AH54" i="181"/>
  <c r="AG54" i="181"/>
  <c r="AF54" i="181"/>
  <c r="AE54" i="181"/>
  <c r="AD54" i="181"/>
  <c r="AC54" i="181"/>
  <c r="AB54" i="181"/>
  <c r="Z54" i="181"/>
  <c r="Y54" i="181"/>
  <c r="X54" i="181"/>
  <c r="W54" i="181"/>
  <c r="V54" i="181"/>
  <c r="U54" i="181"/>
  <c r="T54" i="181"/>
  <c r="S54" i="181"/>
  <c r="Q54" i="181"/>
  <c r="P54" i="181"/>
  <c r="O54" i="181"/>
  <c r="N54" i="181"/>
  <c r="M54" i="181"/>
  <c r="L54" i="181"/>
  <c r="K54" i="181"/>
  <c r="J54" i="181"/>
  <c r="I54" i="181"/>
  <c r="H54" i="181"/>
  <c r="G54" i="181"/>
  <c r="BF53" i="181"/>
  <c r="BE53" i="181"/>
  <c r="BD53" i="181"/>
  <c r="BC53" i="181"/>
  <c r="BB53" i="181"/>
  <c r="BA53" i="181"/>
  <c r="AY53" i="181"/>
  <c r="AX53" i="181"/>
  <c r="AW53" i="181"/>
  <c r="AV53" i="181"/>
  <c r="AU53" i="181"/>
  <c r="AT53" i="181"/>
  <c r="AS53" i="181"/>
  <c r="AR53" i="181"/>
  <c r="AQ53" i="181"/>
  <c r="AP53" i="181"/>
  <c r="AO53" i="181"/>
  <c r="AN53" i="181"/>
  <c r="AM53" i="181"/>
  <c r="AL53" i="181"/>
  <c r="AK53" i="181"/>
  <c r="AJ53" i="181"/>
  <c r="AI53" i="181"/>
  <c r="AH53" i="181"/>
  <c r="AG53" i="181"/>
  <c r="AF53" i="181"/>
  <c r="AE53" i="181"/>
  <c r="AD53" i="181"/>
  <c r="AC53" i="181"/>
  <c r="AB53" i="181"/>
  <c r="Z53" i="181"/>
  <c r="Y53" i="181"/>
  <c r="X53" i="181"/>
  <c r="W53" i="181"/>
  <c r="V53" i="181"/>
  <c r="U53" i="181"/>
  <c r="T53" i="181"/>
  <c r="S53" i="181"/>
  <c r="Q53" i="181"/>
  <c r="P53" i="181"/>
  <c r="O53" i="181"/>
  <c r="N53" i="181"/>
  <c r="M53" i="181"/>
  <c r="L53" i="181"/>
  <c r="K53" i="181"/>
  <c r="J53" i="181"/>
  <c r="I53" i="181"/>
  <c r="H53" i="181"/>
  <c r="G53" i="181"/>
  <c r="BF52" i="181"/>
  <c r="BE52" i="181"/>
  <c r="BD52" i="181"/>
  <c r="BC52" i="181"/>
  <c r="BB52" i="181"/>
  <c r="BA52" i="181"/>
  <c r="AZ52" i="181"/>
  <c r="AX52" i="181"/>
  <c r="AW52" i="181"/>
  <c r="AV52" i="181"/>
  <c r="AU52" i="181"/>
  <c r="AT52" i="181"/>
  <c r="AS52" i="181"/>
  <c r="AR52" i="181"/>
  <c r="AQ52" i="181"/>
  <c r="AP52" i="181"/>
  <c r="AO52" i="181"/>
  <c r="AN52" i="181"/>
  <c r="AM52" i="181"/>
  <c r="AL52" i="181"/>
  <c r="AK52" i="181"/>
  <c r="AJ52" i="181"/>
  <c r="AI52" i="181"/>
  <c r="AH52" i="181"/>
  <c r="AG52" i="181"/>
  <c r="AF52" i="181"/>
  <c r="AE52" i="181"/>
  <c r="AD52" i="181"/>
  <c r="AC52" i="181"/>
  <c r="AB52" i="181"/>
  <c r="Z52" i="181"/>
  <c r="Y52" i="181"/>
  <c r="X52" i="181"/>
  <c r="W52" i="181"/>
  <c r="V52" i="181"/>
  <c r="U52" i="181"/>
  <c r="T52" i="181"/>
  <c r="S52" i="181"/>
  <c r="Q52" i="181"/>
  <c r="P52" i="181"/>
  <c r="O52" i="181"/>
  <c r="N52" i="181"/>
  <c r="M52" i="181"/>
  <c r="L52" i="181"/>
  <c r="K52" i="181"/>
  <c r="J52" i="181"/>
  <c r="I52" i="181"/>
  <c r="H52" i="181"/>
  <c r="G52" i="181"/>
  <c r="BF51" i="181"/>
  <c r="BE51" i="181"/>
  <c r="BD51" i="181"/>
  <c r="BC51" i="181"/>
  <c r="BB51" i="181"/>
  <c r="BA51" i="181"/>
  <c r="AZ51" i="181"/>
  <c r="AY51" i="181"/>
  <c r="AW51" i="181"/>
  <c r="AV51" i="181"/>
  <c r="AU51" i="181"/>
  <c r="AT51" i="181"/>
  <c r="AS51" i="181"/>
  <c r="AR51" i="181"/>
  <c r="AQ51" i="181"/>
  <c r="AP51" i="181"/>
  <c r="AO51" i="181"/>
  <c r="AN51" i="181"/>
  <c r="AM51" i="181"/>
  <c r="AL51" i="181"/>
  <c r="AK51" i="181"/>
  <c r="AJ51" i="181"/>
  <c r="AI51" i="181"/>
  <c r="AH51" i="181"/>
  <c r="AG51" i="181"/>
  <c r="AF51" i="181"/>
  <c r="AE51" i="181"/>
  <c r="AD51" i="181"/>
  <c r="AC51" i="181"/>
  <c r="AB51" i="181"/>
  <c r="Z51" i="181"/>
  <c r="Y51" i="181"/>
  <c r="X51" i="181"/>
  <c r="W51" i="181"/>
  <c r="V51" i="181"/>
  <c r="U51" i="181"/>
  <c r="T51" i="181"/>
  <c r="S51" i="181"/>
  <c r="Q51" i="181"/>
  <c r="P51" i="181"/>
  <c r="O51" i="181"/>
  <c r="N51" i="181"/>
  <c r="M51" i="181"/>
  <c r="L51" i="181"/>
  <c r="K51" i="181"/>
  <c r="J51" i="181"/>
  <c r="I51" i="181"/>
  <c r="H51" i="181"/>
  <c r="G51" i="181"/>
  <c r="BF50" i="181"/>
  <c r="BE50" i="181"/>
  <c r="BD50" i="181"/>
  <c r="BC50" i="181"/>
  <c r="BB50" i="181"/>
  <c r="BA50" i="181"/>
  <c r="AZ50" i="181"/>
  <c r="AY50" i="181"/>
  <c r="AX50" i="181"/>
  <c r="AV50" i="181"/>
  <c r="AU50" i="181"/>
  <c r="AT50" i="181"/>
  <c r="AS50" i="181"/>
  <c r="AR50" i="181"/>
  <c r="AQ50" i="181"/>
  <c r="AP50" i="181"/>
  <c r="AO50" i="181"/>
  <c r="AN50" i="181"/>
  <c r="AM50" i="181"/>
  <c r="AL50" i="181"/>
  <c r="AK50" i="181"/>
  <c r="AJ50" i="181"/>
  <c r="AI50" i="181"/>
  <c r="AH50" i="181"/>
  <c r="AG50" i="181"/>
  <c r="AF50" i="181"/>
  <c r="AE50" i="181"/>
  <c r="AD50" i="181"/>
  <c r="AC50" i="181"/>
  <c r="AB50" i="181"/>
  <c r="Z50" i="181"/>
  <c r="Y50" i="181"/>
  <c r="X50" i="181"/>
  <c r="W50" i="181"/>
  <c r="V50" i="181"/>
  <c r="U50" i="181"/>
  <c r="T50" i="181"/>
  <c r="S50" i="181"/>
  <c r="Q50" i="181"/>
  <c r="P50" i="181"/>
  <c r="O50" i="181"/>
  <c r="N50" i="181"/>
  <c r="M50" i="181"/>
  <c r="L50" i="181"/>
  <c r="K50" i="181"/>
  <c r="J50" i="181"/>
  <c r="I50" i="181"/>
  <c r="H50" i="181"/>
  <c r="G50" i="181"/>
  <c r="BF49" i="181"/>
  <c r="BE49" i="181"/>
  <c r="BD49" i="181"/>
  <c r="BC49" i="181"/>
  <c r="BB49" i="181"/>
  <c r="BA49" i="181"/>
  <c r="AZ49" i="181"/>
  <c r="AY49" i="181"/>
  <c r="AX49" i="181"/>
  <c r="AW49" i="181"/>
  <c r="AU49" i="181"/>
  <c r="AT49" i="181"/>
  <c r="AS49" i="181"/>
  <c r="AR49" i="181"/>
  <c r="AQ49" i="181"/>
  <c r="AP49" i="181"/>
  <c r="AO49" i="181"/>
  <c r="AN49" i="181"/>
  <c r="AM49" i="181"/>
  <c r="AL49" i="181"/>
  <c r="AK49" i="181"/>
  <c r="AJ49" i="181"/>
  <c r="AI49" i="181"/>
  <c r="AH49" i="181"/>
  <c r="AG49" i="181"/>
  <c r="AF49" i="181"/>
  <c r="AE49" i="181"/>
  <c r="AD49" i="181"/>
  <c r="AC49" i="181"/>
  <c r="AB49" i="181"/>
  <c r="Z49" i="181"/>
  <c r="Y49" i="181"/>
  <c r="X49" i="181"/>
  <c r="W49" i="181"/>
  <c r="V49" i="181"/>
  <c r="U49" i="181"/>
  <c r="T49" i="181"/>
  <c r="S49" i="181"/>
  <c r="Q49" i="181"/>
  <c r="P49" i="181"/>
  <c r="O49" i="181"/>
  <c r="N49" i="181"/>
  <c r="M49" i="181"/>
  <c r="L49" i="181"/>
  <c r="K49" i="181"/>
  <c r="J49" i="181"/>
  <c r="I49" i="181"/>
  <c r="H49" i="181"/>
  <c r="G49" i="181"/>
  <c r="BF48" i="181"/>
  <c r="BE48" i="181"/>
  <c r="BD48" i="181"/>
  <c r="BC48" i="181"/>
  <c r="BB48" i="181"/>
  <c r="BA48" i="181"/>
  <c r="AZ48" i="181"/>
  <c r="AY48" i="181"/>
  <c r="AX48" i="181"/>
  <c r="AW48" i="181"/>
  <c r="AV48" i="181"/>
  <c r="AT48" i="181"/>
  <c r="AS48" i="181"/>
  <c r="AR48" i="181"/>
  <c r="AQ48" i="181"/>
  <c r="AP48" i="181"/>
  <c r="AO48" i="181"/>
  <c r="AN48" i="181"/>
  <c r="AM48" i="181"/>
  <c r="AL48" i="181"/>
  <c r="AK48" i="181"/>
  <c r="AJ48" i="181"/>
  <c r="AI48" i="181"/>
  <c r="AH48" i="181"/>
  <c r="AG48" i="181"/>
  <c r="AF48" i="181"/>
  <c r="AE48" i="181"/>
  <c r="AD48" i="181"/>
  <c r="AC48" i="181"/>
  <c r="AB48" i="181"/>
  <c r="Z48" i="181"/>
  <c r="Y48" i="181"/>
  <c r="X48" i="181"/>
  <c r="W48" i="181"/>
  <c r="V48" i="181"/>
  <c r="U48" i="181"/>
  <c r="T48" i="181"/>
  <c r="S48" i="181"/>
  <c r="Q48" i="181"/>
  <c r="P48" i="181"/>
  <c r="O48" i="181"/>
  <c r="N48" i="181"/>
  <c r="M48" i="181"/>
  <c r="L48" i="181"/>
  <c r="K48" i="181"/>
  <c r="J48" i="181"/>
  <c r="I48" i="181"/>
  <c r="H48" i="181"/>
  <c r="G48" i="181"/>
  <c r="BF47" i="181"/>
  <c r="BE47" i="181"/>
  <c r="BD47" i="181"/>
  <c r="BC47" i="181"/>
  <c r="BB47" i="181"/>
  <c r="BA47" i="181"/>
  <c r="AZ47" i="181"/>
  <c r="AY47" i="181"/>
  <c r="AX47" i="181"/>
  <c r="AW47" i="181"/>
  <c r="AV47" i="181"/>
  <c r="AU47" i="181"/>
  <c r="AS47" i="181"/>
  <c r="AR47" i="181"/>
  <c r="AQ47" i="181"/>
  <c r="AP47" i="181"/>
  <c r="AO47" i="181"/>
  <c r="AN47" i="181"/>
  <c r="AM47" i="181"/>
  <c r="AL47" i="181"/>
  <c r="AK47" i="181"/>
  <c r="AJ47" i="181"/>
  <c r="AI47" i="181"/>
  <c r="AH47" i="181"/>
  <c r="AG47" i="181"/>
  <c r="AF47" i="181"/>
  <c r="AE47" i="181"/>
  <c r="AD47" i="181"/>
  <c r="AC47" i="181"/>
  <c r="AB47" i="181"/>
  <c r="Z47" i="181"/>
  <c r="Y47" i="181"/>
  <c r="X47" i="181"/>
  <c r="W47" i="181"/>
  <c r="V47" i="181"/>
  <c r="U47" i="181"/>
  <c r="T47" i="181"/>
  <c r="S47" i="181"/>
  <c r="Q47" i="181"/>
  <c r="P47" i="181"/>
  <c r="O47" i="181"/>
  <c r="N47" i="181"/>
  <c r="M47" i="181"/>
  <c r="L47" i="181"/>
  <c r="K47" i="181"/>
  <c r="J47" i="181"/>
  <c r="I47" i="181"/>
  <c r="H47" i="181"/>
  <c r="G47" i="181"/>
  <c r="BF46" i="181"/>
  <c r="BE46" i="181"/>
  <c r="BD46" i="181"/>
  <c r="BC46" i="181"/>
  <c r="BB46" i="181"/>
  <c r="BA46" i="181"/>
  <c r="AZ46" i="181"/>
  <c r="AY46" i="181"/>
  <c r="AX46" i="181"/>
  <c r="AW46" i="181"/>
  <c r="AV46" i="181"/>
  <c r="AU46" i="181"/>
  <c r="AT46" i="181"/>
  <c r="AR46" i="181"/>
  <c r="AQ46" i="181"/>
  <c r="AP46" i="181"/>
  <c r="AO46" i="181"/>
  <c r="AN46" i="181"/>
  <c r="AM46" i="181"/>
  <c r="AL46" i="181"/>
  <c r="AK46" i="181"/>
  <c r="AJ46" i="181"/>
  <c r="AI46" i="181"/>
  <c r="AH46" i="181"/>
  <c r="AG46" i="181"/>
  <c r="AF46" i="181"/>
  <c r="AE46" i="181"/>
  <c r="AD46" i="181"/>
  <c r="AC46" i="181"/>
  <c r="AB46" i="181"/>
  <c r="Z46" i="181"/>
  <c r="Y46" i="181"/>
  <c r="X46" i="181"/>
  <c r="W46" i="181"/>
  <c r="V46" i="181"/>
  <c r="U46" i="181"/>
  <c r="T46" i="181"/>
  <c r="S46" i="181"/>
  <c r="Q46" i="181"/>
  <c r="P46" i="181"/>
  <c r="O46" i="181"/>
  <c r="N46" i="181"/>
  <c r="M46" i="181"/>
  <c r="L46" i="181"/>
  <c r="K46" i="181"/>
  <c r="J46" i="181"/>
  <c r="I46" i="181"/>
  <c r="H46" i="181"/>
  <c r="G46" i="181"/>
  <c r="BF45" i="181"/>
  <c r="BE45" i="181"/>
  <c r="BD45" i="181"/>
  <c r="BC45" i="181"/>
  <c r="BB45" i="181"/>
  <c r="BA45" i="181"/>
  <c r="AZ45" i="181"/>
  <c r="AY45" i="181"/>
  <c r="AX45" i="181"/>
  <c r="AW45" i="181"/>
  <c r="AV45" i="181"/>
  <c r="AU45" i="181"/>
  <c r="AT45" i="181"/>
  <c r="AS45" i="181"/>
  <c r="AQ45" i="181"/>
  <c r="AP45" i="181"/>
  <c r="AO45" i="181"/>
  <c r="AN45" i="181"/>
  <c r="AM45" i="181"/>
  <c r="AL45" i="181"/>
  <c r="AK45" i="181"/>
  <c r="AJ45" i="181"/>
  <c r="AI45" i="181"/>
  <c r="AH45" i="181"/>
  <c r="AG45" i="181"/>
  <c r="AF45" i="181"/>
  <c r="AE45" i="181"/>
  <c r="AD45" i="181"/>
  <c r="AC45" i="181"/>
  <c r="AB45" i="181"/>
  <c r="Z45" i="181"/>
  <c r="Y45" i="181"/>
  <c r="X45" i="181"/>
  <c r="W45" i="181"/>
  <c r="V45" i="181"/>
  <c r="U45" i="181"/>
  <c r="T45" i="181"/>
  <c r="S45" i="181"/>
  <c r="Q45" i="181"/>
  <c r="P45" i="181"/>
  <c r="O45" i="181"/>
  <c r="N45" i="181"/>
  <c r="M45" i="181"/>
  <c r="L45" i="181"/>
  <c r="K45" i="181"/>
  <c r="J45" i="181"/>
  <c r="I45" i="181"/>
  <c r="H45" i="181"/>
  <c r="G45" i="181"/>
  <c r="BF44" i="181"/>
  <c r="BE44" i="181"/>
  <c r="BD44" i="181"/>
  <c r="BC44" i="181"/>
  <c r="BB44" i="181"/>
  <c r="BA44" i="181"/>
  <c r="AZ44" i="181"/>
  <c r="AY44" i="181"/>
  <c r="AX44" i="181"/>
  <c r="AW44" i="181"/>
  <c r="AV44" i="181"/>
  <c r="AU44" i="181"/>
  <c r="AT44" i="181"/>
  <c r="AS44" i="181"/>
  <c r="AR44" i="181"/>
  <c r="AP44" i="181"/>
  <c r="AO44" i="181"/>
  <c r="AN44" i="181"/>
  <c r="AM44" i="181"/>
  <c r="AL44" i="181"/>
  <c r="AK44" i="181"/>
  <c r="AJ44" i="181"/>
  <c r="AI44" i="181"/>
  <c r="AH44" i="181"/>
  <c r="AG44" i="181"/>
  <c r="AF44" i="181"/>
  <c r="AE44" i="181"/>
  <c r="AD44" i="181"/>
  <c r="AC44" i="181"/>
  <c r="AB44" i="181"/>
  <c r="Z44" i="181"/>
  <c r="Y44" i="181"/>
  <c r="X44" i="181"/>
  <c r="W44" i="181"/>
  <c r="V44" i="181"/>
  <c r="U44" i="181"/>
  <c r="T44" i="181"/>
  <c r="S44" i="181"/>
  <c r="Q44" i="181"/>
  <c r="P44" i="181"/>
  <c r="O44" i="181"/>
  <c r="N44" i="181"/>
  <c r="M44" i="181"/>
  <c r="L44" i="181"/>
  <c r="K44" i="181"/>
  <c r="J44" i="181"/>
  <c r="I44" i="181"/>
  <c r="H44" i="181"/>
  <c r="G44" i="181"/>
  <c r="BF43" i="181"/>
  <c r="BE43" i="181"/>
  <c r="BD43" i="181"/>
  <c r="BC43" i="181"/>
  <c r="BB43" i="181"/>
  <c r="BA43" i="181"/>
  <c r="AZ43" i="181"/>
  <c r="AY43" i="181"/>
  <c r="AX43" i="181"/>
  <c r="AW43" i="181"/>
  <c r="AV43" i="181"/>
  <c r="AU43" i="181"/>
  <c r="AT43" i="181"/>
  <c r="AS43" i="181"/>
  <c r="AR43" i="181"/>
  <c r="AQ43" i="181"/>
  <c r="AO43" i="181"/>
  <c r="AN43" i="181"/>
  <c r="AM43" i="181"/>
  <c r="AL43" i="181"/>
  <c r="AK43" i="181"/>
  <c r="AJ43" i="181"/>
  <c r="AI43" i="181"/>
  <c r="AH43" i="181"/>
  <c r="AG43" i="181"/>
  <c r="AF43" i="181"/>
  <c r="AE43" i="181"/>
  <c r="AD43" i="181"/>
  <c r="AC43" i="181"/>
  <c r="AB43" i="181"/>
  <c r="Z43" i="181"/>
  <c r="Y43" i="181"/>
  <c r="X43" i="181"/>
  <c r="W43" i="181"/>
  <c r="V43" i="181"/>
  <c r="U43" i="181"/>
  <c r="T43" i="181"/>
  <c r="S43" i="181"/>
  <c r="Q43" i="181"/>
  <c r="P43" i="181"/>
  <c r="O43" i="181"/>
  <c r="N43" i="181"/>
  <c r="M43" i="181"/>
  <c r="L43" i="181"/>
  <c r="K43" i="181"/>
  <c r="J43" i="181"/>
  <c r="I43" i="181"/>
  <c r="H43" i="181"/>
  <c r="G43" i="181"/>
  <c r="BF42" i="181"/>
  <c r="BE42" i="181"/>
  <c r="BD42" i="181"/>
  <c r="BC42" i="181"/>
  <c r="BB42" i="181"/>
  <c r="BA42" i="181"/>
  <c r="AZ42" i="181"/>
  <c r="AY42" i="181"/>
  <c r="AX42" i="181"/>
  <c r="AW42" i="181"/>
  <c r="AV42" i="181"/>
  <c r="AU42" i="181"/>
  <c r="AT42" i="181"/>
  <c r="AS42" i="181"/>
  <c r="AR42" i="181"/>
  <c r="AQ42" i="181"/>
  <c r="AP42" i="181"/>
  <c r="AN42" i="181"/>
  <c r="AM42" i="181"/>
  <c r="AL42" i="181"/>
  <c r="AK42" i="181"/>
  <c r="AJ42" i="181"/>
  <c r="AI42" i="181"/>
  <c r="AH42" i="181"/>
  <c r="AG42" i="181"/>
  <c r="AF42" i="181"/>
  <c r="AE42" i="181"/>
  <c r="AD42" i="181"/>
  <c r="AC42" i="181"/>
  <c r="AB42" i="181"/>
  <c r="Z42" i="181"/>
  <c r="Y42" i="181"/>
  <c r="X42" i="181"/>
  <c r="W42" i="181"/>
  <c r="V42" i="181"/>
  <c r="U42" i="181"/>
  <c r="T42" i="181"/>
  <c r="S42" i="181"/>
  <c r="Q42" i="181"/>
  <c r="P42" i="181"/>
  <c r="O42" i="181"/>
  <c r="N42" i="181"/>
  <c r="M42" i="181"/>
  <c r="L42" i="181"/>
  <c r="K42" i="181"/>
  <c r="J42" i="181"/>
  <c r="I42" i="181"/>
  <c r="H42" i="181"/>
  <c r="G42" i="181"/>
  <c r="BF41" i="181"/>
  <c r="BE41" i="181"/>
  <c r="BD41" i="181"/>
  <c r="BC41" i="181"/>
  <c r="BB41" i="181"/>
  <c r="BA41" i="181"/>
  <c r="AZ41" i="181"/>
  <c r="AY41" i="181"/>
  <c r="AX41" i="181"/>
  <c r="AW41" i="181"/>
  <c r="AV41" i="181"/>
  <c r="AU41" i="181"/>
  <c r="AT41" i="181"/>
  <c r="AS41" i="181"/>
  <c r="AR41" i="181"/>
  <c r="AQ41" i="181"/>
  <c r="AP41" i="181"/>
  <c r="AO41" i="181"/>
  <c r="AM41" i="181"/>
  <c r="AL41" i="181"/>
  <c r="AK41" i="181"/>
  <c r="AJ41" i="181"/>
  <c r="AI41" i="181"/>
  <c r="AH41" i="181"/>
  <c r="AG41" i="181"/>
  <c r="AF41" i="181"/>
  <c r="AE41" i="181"/>
  <c r="AD41" i="181"/>
  <c r="AC41" i="181"/>
  <c r="AB41" i="181"/>
  <c r="Z41" i="181"/>
  <c r="Y41" i="181"/>
  <c r="X41" i="181"/>
  <c r="W41" i="181"/>
  <c r="V41" i="181"/>
  <c r="U41" i="181"/>
  <c r="T41" i="181"/>
  <c r="S41" i="181"/>
  <c r="Q41" i="181"/>
  <c r="P41" i="181"/>
  <c r="O41" i="181"/>
  <c r="N41" i="181"/>
  <c r="M41" i="181"/>
  <c r="L41" i="181"/>
  <c r="K41" i="181"/>
  <c r="J41" i="181"/>
  <c r="I41" i="181"/>
  <c r="H41" i="181"/>
  <c r="G41" i="181"/>
  <c r="BF40" i="181"/>
  <c r="BE40" i="181"/>
  <c r="BD40" i="181"/>
  <c r="BC40" i="181"/>
  <c r="BB40" i="181"/>
  <c r="BA40" i="181"/>
  <c r="AZ40" i="181"/>
  <c r="AY40" i="181"/>
  <c r="AX40" i="181"/>
  <c r="AW40" i="181"/>
  <c r="AV40" i="181"/>
  <c r="AU40" i="181"/>
  <c r="AT40" i="181"/>
  <c r="AS40" i="181"/>
  <c r="AR40" i="181"/>
  <c r="AQ40" i="181"/>
  <c r="AP40" i="181"/>
  <c r="AO40" i="181"/>
  <c r="AN40" i="181"/>
  <c r="AL40" i="181"/>
  <c r="AK40" i="181"/>
  <c r="AJ40" i="181"/>
  <c r="AI40" i="181"/>
  <c r="AH40" i="181"/>
  <c r="AG40" i="181"/>
  <c r="AF40" i="181"/>
  <c r="AE40" i="181"/>
  <c r="AD40" i="181"/>
  <c r="AC40" i="181"/>
  <c r="AB40" i="181"/>
  <c r="Z40" i="181"/>
  <c r="Y40" i="181"/>
  <c r="X40" i="181"/>
  <c r="W40" i="181"/>
  <c r="V40" i="181"/>
  <c r="U40" i="181"/>
  <c r="T40" i="181"/>
  <c r="S40" i="181"/>
  <c r="Q40" i="181"/>
  <c r="P40" i="181"/>
  <c r="O40" i="181"/>
  <c r="N40" i="181"/>
  <c r="M40" i="181"/>
  <c r="L40" i="181"/>
  <c r="K40" i="181"/>
  <c r="J40" i="181"/>
  <c r="I40" i="181"/>
  <c r="H40" i="181"/>
  <c r="G40" i="181"/>
  <c r="BF39" i="181"/>
  <c r="BE39" i="181"/>
  <c r="BD39" i="181"/>
  <c r="BC39" i="181"/>
  <c r="BB39" i="181"/>
  <c r="BA39" i="181"/>
  <c r="AZ39" i="181"/>
  <c r="AY39" i="181"/>
  <c r="AX39" i="181"/>
  <c r="AW39" i="181"/>
  <c r="AV39" i="181"/>
  <c r="AU39" i="181"/>
  <c r="AT39" i="181"/>
  <c r="AS39" i="181"/>
  <c r="AR39" i="181"/>
  <c r="AQ39" i="181"/>
  <c r="AP39" i="181"/>
  <c r="AO39" i="181"/>
  <c r="AN39" i="181"/>
  <c r="AM39" i="181"/>
  <c r="AK39" i="181"/>
  <c r="AJ39" i="181"/>
  <c r="AI39" i="181"/>
  <c r="AH39" i="181"/>
  <c r="AG39" i="181"/>
  <c r="AF39" i="181"/>
  <c r="AE39" i="181"/>
  <c r="AD39" i="181"/>
  <c r="AC39" i="181"/>
  <c r="AB39" i="181"/>
  <c r="Z39" i="181"/>
  <c r="Y39" i="181"/>
  <c r="X39" i="181"/>
  <c r="W39" i="181"/>
  <c r="V39" i="181"/>
  <c r="U39" i="181"/>
  <c r="T39" i="181"/>
  <c r="S39" i="181"/>
  <c r="Q39" i="181"/>
  <c r="P39" i="181"/>
  <c r="O39" i="181"/>
  <c r="N39" i="181"/>
  <c r="M39" i="181"/>
  <c r="L39" i="181"/>
  <c r="K39" i="181"/>
  <c r="J39" i="181"/>
  <c r="I39" i="181"/>
  <c r="H39" i="181"/>
  <c r="G39" i="181"/>
  <c r="BF38" i="181"/>
  <c r="BE38" i="181"/>
  <c r="BD38" i="181"/>
  <c r="BC38" i="181"/>
  <c r="BB38" i="181"/>
  <c r="BA38" i="181"/>
  <c r="AZ38" i="181"/>
  <c r="AY38" i="181"/>
  <c r="AX38" i="181"/>
  <c r="AW38" i="181"/>
  <c r="AV38" i="181"/>
  <c r="AU38" i="181"/>
  <c r="AT38" i="181"/>
  <c r="AS38" i="181"/>
  <c r="AR38" i="181"/>
  <c r="AQ38" i="181"/>
  <c r="AP38" i="181"/>
  <c r="AO38" i="181"/>
  <c r="AN38" i="181"/>
  <c r="AM38" i="181"/>
  <c r="AL38" i="181"/>
  <c r="AJ38" i="181"/>
  <c r="AI38" i="181"/>
  <c r="AH38" i="181"/>
  <c r="AG38" i="181"/>
  <c r="AF38" i="181"/>
  <c r="AE38" i="181"/>
  <c r="AD38" i="181"/>
  <c r="AC38" i="181"/>
  <c r="AB38" i="181"/>
  <c r="Z38" i="181"/>
  <c r="Y38" i="181"/>
  <c r="X38" i="181"/>
  <c r="W38" i="181"/>
  <c r="V38" i="181"/>
  <c r="U38" i="181"/>
  <c r="T38" i="181"/>
  <c r="S38" i="181"/>
  <c r="Q38" i="181"/>
  <c r="P38" i="181"/>
  <c r="O38" i="181"/>
  <c r="N38" i="181"/>
  <c r="M38" i="181"/>
  <c r="L38" i="181"/>
  <c r="K38" i="181"/>
  <c r="J38" i="181"/>
  <c r="I38" i="181"/>
  <c r="H38" i="181"/>
  <c r="G38" i="181"/>
  <c r="BF37" i="181"/>
  <c r="BE37" i="181"/>
  <c r="BD37" i="181"/>
  <c r="BC37" i="181"/>
  <c r="BB37" i="181"/>
  <c r="BA37" i="181"/>
  <c r="AZ37" i="181"/>
  <c r="AY37" i="181"/>
  <c r="AX37" i="181"/>
  <c r="AW37" i="181"/>
  <c r="AV37" i="181"/>
  <c r="AU37" i="181"/>
  <c r="AT37" i="181"/>
  <c r="AS37" i="181"/>
  <c r="AR37" i="181"/>
  <c r="AQ37" i="181"/>
  <c r="AP37" i="181"/>
  <c r="AO37" i="181"/>
  <c r="AN37" i="181"/>
  <c r="AM37" i="181"/>
  <c r="AL37" i="181"/>
  <c r="AK37" i="181"/>
  <c r="AI37" i="181"/>
  <c r="AH37" i="181"/>
  <c r="AG37" i="181"/>
  <c r="AF37" i="181"/>
  <c r="AE37" i="181"/>
  <c r="AD37" i="181"/>
  <c r="AC37" i="181"/>
  <c r="AB37" i="181"/>
  <c r="Z37" i="181"/>
  <c r="Y37" i="181"/>
  <c r="X37" i="181"/>
  <c r="W37" i="181"/>
  <c r="V37" i="181"/>
  <c r="U37" i="181"/>
  <c r="T37" i="181"/>
  <c r="S37" i="181"/>
  <c r="Q37" i="181"/>
  <c r="P37" i="181"/>
  <c r="O37" i="181"/>
  <c r="N37" i="181"/>
  <c r="M37" i="181"/>
  <c r="L37" i="181"/>
  <c r="K37" i="181"/>
  <c r="J37" i="181"/>
  <c r="I37" i="181"/>
  <c r="H37" i="181"/>
  <c r="G37" i="181"/>
  <c r="BF36" i="181"/>
  <c r="BE36" i="181"/>
  <c r="BD36" i="181"/>
  <c r="BC36" i="181"/>
  <c r="BB36" i="181"/>
  <c r="BA36" i="181"/>
  <c r="AZ36" i="181"/>
  <c r="AY36" i="181"/>
  <c r="AX36" i="181"/>
  <c r="AW36" i="181"/>
  <c r="AV36" i="181"/>
  <c r="AU36" i="181"/>
  <c r="AT36" i="181"/>
  <c r="AS36" i="181"/>
  <c r="AR36" i="181"/>
  <c r="AQ36" i="181"/>
  <c r="AP36" i="181"/>
  <c r="AO36" i="181"/>
  <c r="AN36" i="181"/>
  <c r="AM36" i="181"/>
  <c r="AL36" i="181"/>
  <c r="AK36" i="181"/>
  <c r="AJ36" i="181"/>
  <c r="AH36" i="181"/>
  <c r="AG36" i="181"/>
  <c r="AF36" i="181"/>
  <c r="AE36" i="181"/>
  <c r="AD36" i="181"/>
  <c r="AC36" i="181"/>
  <c r="AB36" i="181"/>
  <c r="Z36" i="181"/>
  <c r="Y36" i="181"/>
  <c r="X36" i="181"/>
  <c r="W36" i="181"/>
  <c r="V36" i="181"/>
  <c r="U36" i="181"/>
  <c r="T36" i="181"/>
  <c r="S36" i="181"/>
  <c r="Q36" i="181"/>
  <c r="P36" i="181"/>
  <c r="O36" i="181"/>
  <c r="N36" i="181"/>
  <c r="M36" i="181"/>
  <c r="L36" i="181"/>
  <c r="K36" i="181"/>
  <c r="J36" i="181"/>
  <c r="I36" i="181"/>
  <c r="H36" i="181"/>
  <c r="G36" i="181"/>
  <c r="BF35" i="181"/>
  <c r="BE35" i="181"/>
  <c r="BD35" i="181"/>
  <c r="BC35" i="181"/>
  <c r="BB35" i="181"/>
  <c r="BA35" i="181"/>
  <c r="AZ35" i="181"/>
  <c r="AY35" i="181"/>
  <c r="AX35" i="181"/>
  <c r="AW35" i="181"/>
  <c r="AV35" i="181"/>
  <c r="AU35" i="181"/>
  <c r="AT35" i="181"/>
  <c r="AS35" i="181"/>
  <c r="AR35" i="181"/>
  <c r="AQ35" i="181"/>
  <c r="AP35" i="181"/>
  <c r="AO35" i="181"/>
  <c r="AN35" i="181"/>
  <c r="AM35" i="181"/>
  <c r="AL35" i="181"/>
  <c r="AK35" i="181"/>
  <c r="AJ35" i="181"/>
  <c r="AI35" i="181"/>
  <c r="AG35" i="181"/>
  <c r="AF35" i="181"/>
  <c r="AE35" i="181"/>
  <c r="AD35" i="181"/>
  <c r="AC35" i="181"/>
  <c r="AB35" i="181"/>
  <c r="Z35" i="181"/>
  <c r="Y35" i="181"/>
  <c r="X35" i="181"/>
  <c r="W35" i="181"/>
  <c r="V35" i="181"/>
  <c r="U35" i="181"/>
  <c r="T35" i="181"/>
  <c r="S35" i="181"/>
  <c r="Q35" i="181"/>
  <c r="P35" i="181"/>
  <c r="O35" i="181"/>
  <c r="N35" i="181"/>
  <c r="M35" i="181"/>
  <c r="L35" i="181"/>
  <c r="K35" i="181"/>
  <c r="J35" i="181"/>
  <c r="I35" i="181"/>
  <c r="H35" i="181"/>
  <c r="G35" i="181"/>
  <c r="BF34" i="181"/>
  <c r="BE34" i="181"/>
  <c r="BD34" i="181"/>
  <c r="BC34" i="181"/>
  <c r="BB34" i="181"/>
  <c r="BA34" i="181"/>
  <c r="AZ34" i="181"/>
  <c r="AY34" i="181"/>
  <c r="AX34" i="181"/>
  <c r="AW34" i="181"/>
  <c r="AV34" i="181"/>
  <c r="AU34" i="181"/>
  <c r="AT34" i="181"/>
  <c r="AS34" i="181"/>
  <c r="AR34" i="181"/>
  <c r="AQ34" i="181"/>
  <c r="AP34" i="181"/>
  <c r="AO34" i="181"/>
  <c r="AN34" i="181"/>
  <c r="AM34" i="181"/>
  <c r="AL34" i="181"/>
  <c r="AK34" i="181"/>
  <c r="AJ34" i="181"/>
  <c r="AI34" i="181"/>
  <c r="AH34" i="181"/>
  <c r="AF34" i="181"/>
  <c r="AE34" i="181"/>
  <c r="AD34" i="181"/>
  <c r="AC34" i="181"/>
  <c r="AB34" i="181"/>
  <c r="Z34" i="181"/>
  <c r="Y34" i="181"/>
  <c r="X34" i="181"/>
  <c r="W34" i="181"/>
  <c r="V34" i="181"/>
  <c r="U34" i="181"/>
  <c r="T34" i="181"/>
  <c r="S34" i="181"/>
  <c r="Q34" i="181"/>
  <c r="P34" i="181"/>
  <c r="O34" i="181"/>
  <c r="N34" i="181"/>
  <c r="M34" i="181"/>
  <c r="L34" i="181"/>
  <c r="K34" i="181"/>
  <c r="J34" i="181"/>
  <c r="I34" i="181"/>
  <c r="H34" i="181"/>
  <c r="G34" i="181"/>
  <c r="BF33" i="181"/>
  <c r="BE33" i="181"/>
  <c r="BD33" i="181"/>
  <c r="BC33" i="181"/>
  <c r="BB33" i="181"/>
  <c r="BA33" i="181"/>
  <c r="AZ33" i="181"/>
  <c r="AY33" i="181"/>
  <c r="AX33" i="181"/>
  <c r="AW33" i="181"/>
  <c r="AV33" i="181"/>
  <c r="AU33" i="181"/>
  <c r="AT33" i="181"/>
  <c r="AS33" i="181"/>
  <c r="AR33" i="181"/>
  <c r="AQ33" i="181"/>
  <c r="AP33" i="181"/>
  <c r="AO33" i="181"/>
  <c r="AN33" i="181"/>
  <c r="AM33" i="181"/>
  <c r="AL33" i="181"/>
  <c r="AK33" i="181"/>
  <c r="AJ33" i="181"/>
  <c r="AI33" i="181"/>
  <c r="AH33" i="181"/>
  <c r="AG33" i="181"/>
  <c r="AE33" i="181"/>
  <c r="AD33" i="181"/>
  <c r="AC33" i="181"/>
  <c r="AB33" i="181"/>
  <c r="Z33" i="181"/>
  <c r="Y33" i="181"/>
  <c r="X33" i="181"/>
  <c r="W33" i="181"/>
  <c r="V33" i="181"/>
  <c r="U33" i="181"/>
  <c r="T33" i="181"/>
  <c r="S33" i="181"/>
  <c r="Q33" i="181"/>
  <c r="P33" i="181"/>
  <c r="O33" i="181"/>
  <c r="N33" i="181"/>
  <c r="M33" i="181"/>
  <c r="L33" i="181"/>
  <c r="K33" i="181"/>
  <c r="J33" i="181"/>
  <c r="I33" i="181"/>
  <c r="H33" i="181"/>
  <c r="G33" i="181"/>
  <c r="BF32" i="181"/>
  <c r="BE32" i="181"/>
  <c r="BD32" i="181"/>
  <c r="BC32" i="181"/>
  <c r="BB32" i="181"/>
  <c r="BA32" i="181"/>
  <c r="AZ32" i="181"/>
  <c r="AY32" i="181"/>
  <c r="AX32" i="181"/>
  <c r="AW32" i="181"/>
  <c r="AV32" i="181"/>
  <c r="AU32" i="181"/>
  <c r="AT32" i="181"/>
  <c r="AS32" i="181"/>
  <c r="AR32" i="181"/>
  <c r="AQ32" i="181"/>
  <c r="AP32" i="181"/>
  <c r="AO32" i="181"/>
  <c r="AN32" i="181"/>
  <c r="AM32" i="181"/>
  <c r="AL32" i="181"/>
  <c r="AK32" i="181"/>
  <c r="AJ32" i="181"/>
  <c r="AI32" i="181"/>
  <c r="AH32" i="181"/>
  <c r="AG32" i="181"/>
  <c r="AF32" i="181"/>
  <c r="AD32" i="181"/>
  <c r="AC32" i="181"/>
  <c r="AB32" i="181"/>
  <c r="Z32" i="181"/>
  <c r="Y32" i="181"/>
  <c r="X32" i="181"/>
  <c r="W32" i="181"/>
  <c r="V32" i="181"/>
  <c r="U32" i="181"/>
  <c r="T32" i="181"/>
  <c r="S32" i="181"/>
  <c r="Q32" i="181"/>
  <c r="P32" i="181"/>
  <c r="O32" i="181"/>
  <c r="N32" i="181"/>
  <c r="M32" i="181"/>
  <c r="L32" i="181"/>
  <c r="K32" i="181"/>
  <c r="J32" i="181"/>
  <c r="I32" i="181"/>
  <c r="H32" i="181"/>
  <c r="G32" i="181"/>
  <c r="BF31" i="181"/>
  <c r="BE31" i="181"/>
  <c r="BD31" i="181"/>
  <c r="BC31" i="181"/>
  <c r="BB31" i="181"/>
  <c r="BA31" i="181"/>
  <c r="AZ31" i="181"/>
  <c r="AY31" i="181"/>
  <c r="AX31" i="181"/>
  <c r="AW31" i="181"/>
  <c r="AV31" i="181"/>
  <c r="AU31" i="181"/>
  <c r="AT31" i="181"/>
  <c r="AS31" i="181"/>
  <c r="AR31" i="181"/>
  <c r="AQ31" i="181"/>
  <c r="AP31" i="181"/>
  <c r="AO31" i="181"/>
  <c r="AN31" i="181"/>
  <c r="AM31" i="181"/>
  <c r="AL31" i="181"/>
  <c r="AK31" i="181"/>
  <c r="AJ31" i="181"/>
  <c r="AI31" i="181"/>
  <c r="AH31" i="181"/>
  <c r="AG31" i="181"/>
  <c r="AF31" i="181"/>
  <c r="AE31" i="181"/>
  <c r="AC31" i="181"/>
  <c r="AB31" i="181"/>
  <c r="Z31" i="181"/>
  <c r="Y31" i="181"/>
  <c r="X31" i="181"/>
  <c r="W31" i="181"/>
  <c r="V31" i="181"/>
  <c r="U31" i="181"/>
  <c r="T31" i="181"/>
  <c r="S31" i="181"/>
  <c r="Q31" i="181"/>
  <c r="P31" i="181"/>
  <c r="O31" i="181"/>
  <c r="N31" i="181"/>
  <c r="M31" i="181"/>
  <c r="L31" i="181"/>
  <c r="K31" i="181"/>
  <c r="J31" i="181"/>
  <c r="I31" i="181"/>
  <c r="H31" i="181"/>
  <c r="G31" i="181"/>
  <c r="BF30" i="181"/>
  <c r="BE30" i="181"/>
  <c r="BD30" i="181"/>
  <c r="BC30" i="181"/>
  <c r="BB30" i="181"/>
  <c r="BA30" i="181"/>
  <c r="AZ30" i="181"/>
  <c r="AY30" i="181"/>
  <c r="AX30" i="181"/>
  <c r="AW30" i="181"/>
  <c r="AV30" i="181"/>
  <c r="AU30" i="181"/>
  <c r="AT30" i="181"/>
  <c r="AS30" i="181"/>
  <c r="AR30" i="181"/>
  <c r="AQ30" i="181"/>
  <c r="AP30" i="181"/>
  <c r="AO30" i="181"/>
  <c r="AN30" i="181"/>
  <c r="AM30" i="181"/>
  <c r="AL30" i="181"/>
  <c r="AK30" i="181"/>
  <c r="AJ30" i="181"/>
  <c r="AI30" i="181"/>
  <c r="AH30" i="181"/>
  <c r="AG30" i="181"/>
  <c r="AF30" i="181"/>
  <c r="AE30" i="181"/>
  <c r="AD30" i="181"/>
  <c r="AB30" i="181"/>
  <c r="Z30" i="181"/>
  <c r="Y30" i="181"/>
  <c r="X30" i="181"/>
  <c r="W30" i="181"/>
  <c r="V30" i="181"/>
  <c r="U30" i="181"/>
  <c r="T30" i="181"/>
  <c r="S30" i="181"/>
  <c r="Q30" i="181"/>
  <c r="P30" i="181"/>
  <c r="O30" i="181"/>
  <c r="N30" i="181"/>
  <c r="M30" i="181"/>
  <c r="L30" i="181"/>
  <c r="K30" i="181"/>
  <c r="J30" i="181"/>
  <c r="I30" i="181"/>
  <c r="H30" i="181"/>
  <c r="G30" i="181"/>
  <c r="BF29" i="181"/>
  <c r="BE29" i="181"/>
  <c r="BD29" i="181"/>
  <c r="BC29" i="181"/>
  <c r="BB29" i="181"/>
  <c r="BA29" i="181"/>
  <c r="AZ29" i="181"/>
  <c r="AY29" i="181"/>
  <c r="AX29" i="181"/>
  <c r="AW29" i="181"/>
  <c r="AV29" i="181"/>
  <c r="AU29" i="181"/>
  <c r="AT29" i="181"/>
  <c r="AS29" i="181"/>
  <c r="AR29" i="181"/>
  <c r="AQ29" i="181"/>
  <c r="AP29" i="181"/>
  <c r="AO29" i="181"/>
  <c r="AN29" i="181"/>
  <c r="AM29" i="181"/>
  <c r="AL29" i="181"/>
  <c r="AK29" i="181"/>
  <c r="AJ29" i="181"/>
  <c r="AI29" i="181"/>
  <c r="AH29" i="181"/>
  <c r="AG29" i="181"/>
  <c r="AF29" i="181"/>
  <c r="AE29" i="181"/>
  <c r="AD29" i="181"/>
  <c r="AC29" i="181"/>
  <c r="Z29" i="181"/>
  <c r="Y29" i="181"/>
  <c r="X29" i="181"/>
  <c r="W29" i="181"/>
  <c r="V29" i="181"/>
  <c r="U29" i="181"/>
  <c r="T29" i="181"/>
  <c r="S29" i="181"/>
  <c r="Q29" i="181"/>
  <c r="P29" i="181"/>
  <c r="O29" i="181"/>
  <c r="N29" i="181"/>
  <c r="M29" i="181"/>
  <c r="L29" i="181"/>
  <c r="K29" i="181"/>
  <c r="J29" i="181"/>
  <c r="I29" i="181"/>
  <c r="H29" i="181"/>
  <c r="G29" i="181"/>
  <c r="BF27" i="181"/>
  <c r="BE27" i="181"/>
  <c r="BD27" i="181"/>
  <c r="BC27" i="181"/>
  <c r="BB27" i="181"/>
  <c r="BA27" i="181"/>
  <c r="AZ27" i="181"/>
  <c r="AY27" i="181"/>
  <c r="AX27" i="181"/>
  <c r="AW27" i="181"/>
  <c r="AV27" i="181"/>
  <c r="AU27" i="181"/>
  <c r="AT27" i="181"/>
  <c r="AS27" i="181"/>
  <c r="AR27" i="181"/>
  <c r="AQ27" i="181"/>
  <c r="AP27" i="181"/>
  <c r="AO27" i="181"/>
  <c r="AN27" i="181"/>
  <c r="AM27" i="181"/>
  <c r="AL27" i="181"/>
  <c r="AK27" i="181"/>
  <c r="AJ27" i="181"/>
  <c r="AI27" i="181"/>
  <c r="AH27" i="181"/>
  <c r="AG27" i="181"/>
  <c r="AF27" i="181"/>
  <c r="AE27" i="181"/>
  <c r="AD27" i="181"/>
  <c r="AC27" i="181"/>
  <c r="AB27" i="181"/>
  <c r="Y27" i="181"/>
  <c r="X27" i="181"/>
  <c r="W27" i="181"/>
  <c r="V27" i="181"/>
  <c r="U27" i="181"/>
  <c r="T27" i="181"/>
  <c r="S27" i="181"/>
  <c r="Q27" i="181"/>
  <c r="P27" i="181"/>
  <c r="O27" i="181"/>
  <c r="N27" i="181"/>
  <c r="M27" i="181"/>
  <c r="L27" i="181"/>
  <c r="K27" i="181"/>
  <c r="J27" i="181"/>
  <c r="I27" i="181"/>
  <c r="H27" i="181"/>
  <c r="G27" i="181"/>
  <c r="BF26" i="181"/>
  <c r="BE26" i="181"/>
  <c r="BD26" i="181"/>
  <c r="BC26" i="181"/>
  <c r="BB26" i="181"/>
  <c r="BA26" i="181"/>
  <c r="AZ26" i="181"/>
  <c r="AY26" i="181"/>
  <c r="AX26" i="181"/>
  <c r="AW26" i="181"/>
  <c r="AV26" i="181"/>
  <c r="AU26" i="181"/>
  <c r="AT26" i="181"/>
  <c r="AS26" i="181"/>
  <c r="AR26" i="181"/>
  <c r="AQ26" i="181"/>
  <c r="AP26" i="181"/>
  <c r="AO26" i="181"/>
  <c r="AN26" i="181"/>
  <c r="AM26" i="181"/>
  <c r="AL26" i="181"/>
  <c r="AK26" i="181"/>
  <c r="AJ26" i="181"/>
  <c r="AI26" i="181"/>
  <c r="AH26" i="181"/>
  <c r="AG26" i="181"/>
  <c r="AF26" i="181"/>
  <c r="AE26" i="181"/>
  <c r="AD26" i="181"/>
  <c r="AC26" i="181"/>
  <c r="AB26" i="181"/>
  <c r="Z26" i="181"/>
  <c r="X26" i="181"/>
  <c r="W26" i="181"/>
  <c r="V26" i="181"/>
  <c r="U26" i="181"/>
  <c r="T26" i="181"/>
  <c r="S26" i="181"/>
  <c r="Q26" i="181"/>
  <c r="P26" i="181"/>
  <c r="O26" i="181"/>
  <c r="N26" i="181"/>
  <c r="M26" i="181"/>
  <c r="L26" i="181"/>
  <c r="K26" i="181"/>
  <c r="J26" i="181"/>
  <c r="I26" i="181"/>
  <c r="H26" i="181"/>
  <c r="G26" i="181"/>
  <c r="BF25" i="181"/>
  <c r="BE25" i="181"/>
  <c r="BD25" i="181"/>
  <c r="BC25" i="181"/>
  <c r="BB25" i="181"/>
  <c r="BA25" i="181"/>
  <c r="AZ25" i="181"/>
  <c r="AY25" i="181"/>
  <c r="AX25" i="181"/>
  <c r="AW25" i="181"/>
  <c r="AV25" i="181"/>
  <c r="AU25" i="181"/>
  <c r="AT25" i="181"/>
  <c r="AS25" i="181"/>
  <c r="AR25" i="181"/>
  <c r="AQ25" i="181"/>
  <c r="AP25" i="181"/>
  <c r="AO25" i="181"/>
  <c r="AN25" i="181"/>
  <c r="AM25" i="181"/>
  <c r="AL25" i="181"/>
  <c r="AK25" i="181"/>
  <c r="AJ25" i="181"/>
  <c r="AI25" i="181"/>
  <c r="AH25" i="181"/>
  <c r="AG25" i="181"/>
  <c r="AF25" i="181"/>
  <c r="AE25" i="181"/>
  <c r="AD25" i="181"/>
  <c r="AC25" i="181"/>
  <c r="AB25" i="181"/>
  <c r="Z25" i="181"/>
  <c r="Y25" i="181"/>
  <c r="W25" i="181"/>
  <c r="V25" i="181"/>
  <c r="U25" i="181"/>
  <c r="T25" i="181"/>
  <c r="S25" i="181"/>
  <c r="Q25" i="181"/>
  <c r="P25" i="181"/>
  <c r="O25" i="181"/>
  <c r="N25" i="181"/>
  <c r="M25" i="181"/>
  <c r="L25" i="181"/>
  <c r="K25" i="181"/>
  <c r="J25" i="181"/>
  <c r="I25" i="181"/>
  <c r="H25" i="181"/>
  <c r="G25" i="181"/>
  <c r="BF24" i="181"/>
  <c r="BE24" i="181"/>
  <c r="BD24" i="181"/>
  <c r="BC24" i="181"/>
  <c r="BB24" i="181"/>
  <c r="BA24" i="181"/>
  <c r="AZ24" i="181"/>
  <c r="AY24" i="181"/>
  <c r="AX24" i="181"/>
  <c r="AW24" i="181"/>
  <c r="AV24" i="181"/>
  <c r="AU24" i="181"/>
  <c r="AT24" i="181"/>
  <c r="AS24" i="181"/>
  <c r="AR24" i="181"/>
  <c r="AQ24" i="181"/>
  <c r="AP24" i="181"/>
  <c r="AO24" i="181"/>
  <c r="AN24" i="181"/>
  <c r="AM24" i="181"/>
  <c r="AL24" i="181"/>
  <c r="AK24" i="181"/>
  <c r="AJ24" i="181"/>
  <c r="AI24" i="181"/>
  <c r="AH24" i="181"/>
  <c r="AG24" i="181"/>
  <c r="AF24" i="181"/>
  <c r="AE24" i="181"/>
  <c r="AD24" i="181"/>
  <c r="AC24" i="181"/>
  <c r="AB24" i="181"/>
  <c r="Z24" i="181"/>
  <c r="Y24" i="181"/>
  <c r="X24" i="181"/>
  <c r="V24" i="181"/>
  <c r="U24" i="181"/>
  <c r="T24" i="181"/>
  <c r="S24" i="181"/>
  <c r="Q24" i="181"/>
  <c r="P24" i="181"/>
  <c r="O24" i="181"/>
  <c r="N24" i="181"/>
  <c r="M24" i="181"/>
  <c r="L24" i="181"/>
  <c r="K24" i="181"/>
  <c r="J24" i="181"/>
  <c r="I24" i="181"/>
  <c r="H24" i="181"/>
  <c r="G24" i="181"/>
  <c r="BF23" i="181"/>
  <c r="BE23" i="181"/>
  <c r="BD23" i="181"/>
  <c r="BC23" i="181"/>
  <c r="BB23" i="181"/>
  <c r="BA23" i="181"/>
  <c r="AZ23" i="181"/>
  <c r="AY23" i="181"/>
  <c r="AX23" i="181"/>
  <c r="AW23" i="181"/>
  <c r="AV23" i="181"/>
  <c r="AU23" i="181"/>
  <c r="AT23" i="181"/>
  <c r="AS23" i="181"/>
  <c r="AR23" i="181"/>
  <c r="AQ23" i="181"/>
  <c r="AP23" i="181"/>
  <c r="AO23" i="181"/>
  <c r="AN23" i="181"/>
  <c r="AM23" i="181"/>
  <c r="AL23" i="181"/>
  <c r="AK23" i="181"/>
  <c r="AJ23" i="181"/>
  <c r="AI23" i="181"/>
  <c r="AH23" i="181"/>
  <c r="AG23" i="181"/>
  <c r="AF23" i="181"/>
  <c r="AE23" i="181"/>
  <c r="AD23" i="181"/>
  <c r="AC23" i="181"/>
  <c r="AB23" i="181"/>
  <c r="Z23" i="181"/>
  <c r="Y23" i="181"/>
  <c r="X23" i="181"/>
  <c r="W23" i="181"/>
  <c r="U23" i="181"/>
  <c r="T23" i="181"/>
  <c r="S23" i="181"/>
  <c r="Q23" i="181"/>
  <c r="P23" i="181"/>
  <c r="O23" i="181"/>
  <c r="N23" i="181"/>
  <c r="M23" i="181"/>
  <c r="L23" i="181"/>
  <c r="K23" i="181"/>
  <c r="J23" i="181"/>
  <c r="I23" i="181"/>
  <c r="H23" i="181"/>
  <c r="G23" i="181"/>
  <c r="BF22" i="181"/>
  <c r="BE22" i="181"/>
  <c r="BD22" i="181"/>
  <c r="BC22" i="181"/>
  <c r="BB22" i="181"/>
  <c r="BA22" i="181"/>
  <c r="AZ22" i="181"/>
  <c r="AY22" i="181"/>
  <c r="AX22" i="181"/>
  <c r="AW22" i="181"/>
  <c r="AV22" i="181"/>
  <c r="AU22" i="181"/>
  <c r="AT22" i="181"/>
  <c r="AS22" i="181"/>
  <c r="AR22" i="181"/>
  <c r="AQ22" i="181"/>
  <c r="AP22" i="181"/>
  <c r="AO22" i="181"/>
  <c r="AN22" i="181"/>
  <c r="AM22" i="181"/>
  <c r="AL22" i="181"/>
  <c r="AK22" i="181"/>
  <c r="AJ22" i="181"/>
  <c r="AI22" i="181"/>
  <c r="AH22" i="181"/>
  <c r="AG22" i="181"/>
  <c r="AF22" i="181"/>
  <c r="AE22" i="181"/>
  <c r="AD22" i="181"/>
  <c r="AC22" i="181"/>
  <c r="AB22" i="181"/>
  <c r="Z22" i="181"/>
  <c r="Y22" i="181"/>
  <c r="X22" i="181"/>
  <c r="W22" i="181"/>
  <c r="V22" i="181"/>
  <c r="T22" i="181"/>
  <c r="S22" i="181"/>
  <c r="Q22" i="181"/>
  <c r="P22" i="181"/>
  <c r="O22" i="181"/>
  <c r="N22" i="181"/>
  <c r="M22" i="181"/>
  <c r="L22" i="181"/>
  <c r="K22" i="181"/>
  <c r="J22" i="181"/>
  <c r="I22" i="181"/>
  <c r="H22" i="181"/>
  <c r="G22" i="181"/>
  <c r="BF21" i="181"/>
  <c r="BE21" i="181"/>
  <c r="BD21" i="181"/>
  <c r="BC21" i="181"/>
  <c r="BB21" i="181"/>
  <c r="BA21" i="181"/>
  <c r="AZ21" i="181"/>
  <c r="AY21" i="181"/>
  <c r="AX21" i="181"/>
  <c r="AW21" i="181"/>
  <c r="AV21" i="181"/>
  <c r="AU21" i="181"/>
  <c r="AT21" i="181"/>
  <c r="AS21" i="181"/>
  <c r="AR21" i="181"/>
  <c r="AQ21" i="181"/>
  <c r="AP21" i="181"/>
  <c r="AO21" i="181"/>
  <c r="AN21" i="181"/>
  <c r="AM21" i="181"/>
  <c r="AL21" i="181"/>
  <c r="AK21" i="181"/>
  <c r="AJ21" i="181"/>
  <c r="AI21" i="181"/>
  <c r="AH21" i="181"/>
  <c r="AG21" i="181"/>
  <c r="AF21" i="181"/>
  <c r="AE21" i="181"/>
  <c r="AD21" i="181"/>
  <c r="AC21" i="181"/>
  <c r="AB21" i="181"/>
  <c r="Z21" i="181"/>
  <c r="Y21" i="181"/>
  <c r="X21" i="181"/>
  <c r="W21" i="181"/>
  <c r="V21" i="181"/>
  <c r="U21" i="181"/>
  <c r="S21" i="181"/>
  <c r="Q21" i="181"/>
  <c r="P21" i="181"/>
  <c r="O21" i="181"/>
  <c r="N21" i="181"/>
  <c r="M21" i="181"/>
  <c r="L21" i="181"/>
  <c r="K21" i="181"/>
  <c r="J21" i="181"/>
  <c r="I21" i="181"/>
  <c r="H21" i="181"/>
  <c r="G21" i="181"/>
  <c r="BF20" i="181"/>
  <c r="BE20" i="181"/>
  <c r="BD20" i="181"/>
  <c r="BC20" i="181"/>
  <c r="BB20" i="181"/>
  <c r="BA20" i="181"/>
  <c r="AZ20" i="181"/>
  <c r="AY20" i="181"/>
  <c r="AX20" i="181"/>
  <c r="AW20" i="181"/>
  <c r="AV20" i="181"/>
  <c r="AU20" i="181"/>
  <c r="AT20" i="181"/>
  <c r="AS20" i="181"/>
  <c r="AR20" i="181"/>
  <c r="AQ20" i="181"/>
  <c r="AP20" i="181"/>
  <c r="AO20" i="181"/>
  <c r="AN20" i="181"/>
  <c r="AM20" i="181"/>
  <c r="AL20" i="181"/>
  <c r="AK20" i="181"/>
  <c r="AJ20" i="181"/>
  <c r="AI20" i="181"/>
  <c r="AH20" i="181"/>
  <c r="AG20" i="181"/>
  <c r="AF20" i="181"/>
  <c r="AE20" i="181"/>
  <c r="AD20" i="181"/>
  <c r="AC20" i="181"/>
  <c r="AB20" i="181"/>
  <c r="Z20" i="181"/>
  <c r="Y20" i="181"/>
  <c r="X20" i="181"/>
  <c r="W20" i="181"/>
  <c r="V20" i="181"/>
  <c r="U20" i="181"/>
  <c r="T20" i="181"/>
  <c r="Q20" i="181"/>
  <c r="P20" i="181"/>
  <c r="O20" i="181"/>
  <c r="N20" i="181"/>
  <c r="M20" i="181"/>
  <c r="L20" i="181"/>
  <c r="K20" i="181"/>
  <c r="J20" i="181"/>
  <c r="I20" i="181"/>
  <c r="H20" i="181"/>
  <c r="G20" i="181"/>
  <c r="BF18" i="181"/>
  <c r="BE18" i="181"/>
  <c r="BD18" i="181"/>
  <c r="BC18" i="181"/>
  <c r="BB18" i="181"/>
  <c r="BA18" i="181"/>
  <c r="AZ18" i="181"/>
  <c r="AY18" i="181"/>
  <c r="AX18" i="181"/>
  <c r="AW18" i="181"/>
  <c r="AV18" i="181"/>
  <c r="AU18" i="181"/>
  <c r="AT18" i="181"/>
  <c r="AS18" i="181"/>
  <c r="AR18" i="181"/>
  <c r="AQ18" i="181"/>
  <c r="AP18" i="181"/>
  <c r="AO18" i="181"/>
  <c r="AN18" i="181"/>
  <c r="AM18" i="181"/>
  <c r="AL18" i="181"/>
  <c r="AK18" i="181"/>
  <c r="AJ18" i="181"/>
  <c r="AI18" i="181"/>
  <c r="AH18" i="181"/>
  <c r="AG18" i="181"/>
  <c r="AF18" i="181"/>
  <c r="AE18" i="181"/>
  <c r="AD18" i="181"/>
  <c r="AC18" i="181"/>
  <c r="AB18" i="181"/>
  <c r="Z18" i="181"/>
  <c r="Y18" i="181"/>
  <c r="X18" i="181"/>
  <c r="W18" i="181"/>
  <c r="V18" i="181"/>
  <c r="U18" i="181"/>
  <c r="T18" i="181"/>
  <c r="S18" i="181"/>
  <c r="P18" i="181"/>
  <c r="O18" i="181"/>
  <c r="N18" i="181"/>
  <c r="M18" i="181"/>
  <c r="L18" i="181"/>
  <c r="K18" i="181"/>
  <c r="J18" i="181"/>
  <c r="I18" i="181"/>
  <c r="H18" i="181"/>
  <c r="G18" i="181"/>
  <c r="BF17" i="181"/>
  <c r="BE17" i="181"/>
  <c r="BD17" i="181"/>
  <c r="BC17" i="181"/>
  <c r="BB17" i="181"/>
  <c r="BA17" i="181"/>
  <c r="AZ17" i="181"/>
  <c r="AY17" i="181"/>
  <c r="AX17" i="181"/>
  <c r="AW17" i="181"/>
  <c r="AV17" i="181"/>
  <c r="AU17" i="181"/>
  <c r="AT17" i="181"/>
  <c r="AS17" i="181"/>
  <c r="AR17" i="181"/>
  <c r="AQ17" i="181"/>
  <c r="AP17" i="181"/>
  <c r="AO17" i="181"/>
  <c r="AN17" i="181"/>
  <c r="AM17" i="181"/>
  <c r="AL17" i="181"/>
  <c r="AK17" i="181"/>
  <c r="AJ17" i="181"/>
  <c r="AI17" i="181"/>
  <c r="AH17" i="181"/>
  <c r="AG17" i="181"/>
  <c r="AF17" i="181"/>
  <c r="AE17" i="181"/>
  <c r="AD17" i="181"/>
  <c r="AC17" i="181"/>
  <c r="AB17" i="181"/>
  <c r="Z17" i="181"/>
  <c r="Y17" i="181"/>
  <c r="X17" i="181"/>
  <c r="W17" i="181"/>
  <c r="V17" i="181"/>
  <c r="U17" i="181"/>
  <c r="T17" i="181"/>
  <c r="S17" i="181"/>
  <c r="Q17" i="181"/>
  <c r="O17" i="181"/>
  <c r="N17" i="181"/>
  <c r="M17" i="181"/>
  <c r="L17" i="181"/>
  <c r="K17" i="181"/>
  <c r="J17" i="181"/>
  <c r="I17" i="181"/>
  <c r="H17" i="181"/>
  <c r="G17" i="181"/>
  <c r="BF16" i="181"/>
  <c r="BE16" i="181"/>
  <c r="BD16" i="181"/>
  <c r="BC16" i="181"/>
  <c r="BB16" i="181"/>
  <c r="BA16" i="181"/>
  <c r="AZ16" i="181"/>
  <c r="AY16" i="181"/>
  <c r="AX16" i="181"/>
  <c r="AW16" i="181"/>
  <c r="AV16" i="181"/>
  <c r="AU16" i="181"/>
  <c r="AT16" i="181"/>
  <c r="AS16" i="181"/>
  <c r="AR16" i="181"/>
  <c r="AQ16" i="181"/>
  <c r="AP16" i="181"/>
  <c r="AO16" i="181"/>
  <c r="AN16" i="181"/>
  <c r="AM16" i="181"/>
  <c r="AL16" i="181"/>
  <c r="AK16" i="181"/>
  <c r="AJ16" i="181"/>
  <c r="AI16" i="181"/>
  <c r="AH16" i="181"/>
  <c r="AG16" i="181"/>
  <c r="AF16" i="181"/>
  <c r="AE16" i="181"/>
  <c r="AD16" i="181"/>
  <c r="AC16" i="181"/>
  <c r="AB16" i="181"/>
  <c r="Z16" i="181"/>
  <c r="Y16" i="181"/>
  <c r="X16" i="181"/>
  <c r="W16" i="181"/>
  <c r="V16" i="181"/>
  <c r="U16" i="181"/>
  <c r="T16" i="181"/>
  <c r="S16" i="181"/>
  <c r="Q16" i="181"/>
  <c r="P16" i="181"/>
  <c r="N16" i="181"/>
  <c r="M16" i="181"/>
  <c r="L16" i="181"/>
  <c r="K16" i="181"/>
  <c r="J16" i="181"/>
  <c r="I16" i="181"/>
  <c r="H16" i="181"/>
  <c r="G16" i="181"/>
  <c r="BF15" i="181"/>
  <c r="BE15" i="181"/>
  <c r="BD15" i="181"/>
  <c r="BC15" i="181"/>
  <c r="BB15" i="181"/>
  <c r="BA15" i="181"/>
  <c r="AZ15" i="181"/>
  <c r="AY15" i="181"/>
  <c r="AX15" i="181"/>
  <c r="AW15" i="181"/>
  <c r="AV15" i="181"/>
  <c r="AU15" i="181"/>
  <c r="AT15" i="181"/>
  <c r="AS15" i="181"/>
  <c r="AR15" i="181"/>
  <c r="AQ15" i="181"/>
  <c r="AP15" i="181"/>
  <c r="AO15" i="181"/>
  <c r="AN15" i="181"/>
  <c r="AM15" i="181"/>
  <c r="AL15" i="181"/>
  <c r="AK15" i="181"/>
  <c r="AJ15" i="181"/>
  <c r="AI15" i="181"/>
  <c r="AH15" i="181"/>
  <c r="AG15" i="181"/>
  <c r="AF15" i="181"/>
  <c r="AE15" i="181"/>
  <c r="AD15" i="181"/>
  <c r="AC15" i="181"/>
  <c r="AB15" i="181"/>
  <c r="Z15" i="181"/>
  <c r="Y15" i="181"/>
  <c r="X15" i="181"/>
  <c r="W15" i="181"/>
  <c r="V15" i="181"/>
  <c r="U15" i="181"/>
  <c r="T15" i="181"/>
  <c r="S15" i="181"/>
  <c r="Q15" i="181"/>
  <c r="P15" i="181"/>
  <c r="O15" i="181"/>
  <c r="M15" i="181"/>
  <c r="L15" i="181"/>
  <c r="K15" i="181"/>
  <c r="J15" i="181"/>
  <c r="I15" i="181"/>
  <c r="H15" i="181"/>
  <c r="G15" i="181"/>
  <c r="BF14" i="181"/>
  <c r="BE14" i="181"/>
  <c r="BD14" i="181"/>
  <c r="BC14" i="181"/>
  <c r="BB14" i="181"/>
  <c r="BA14" i="181"/>
  <c r="AZ14" i="181"/>
  <c r="AY14" i="181"/>
  <c r="AX14" i="181"/>
  <c r="AW14" i="181"/>
  <c r="AV14" i="181"/>
  <c r="AU14" i="181"/>
  <c r="AT14" i="181"/>
  <c r="AS14" i="181"/>
  <c r="AR14" i="181"/>
  <c r="AQ14" i="181"/>
  <c r="AP14" i="181"/>
  <c r="AO14" i="181"/>
  <c r="AN14" i="181"/>
  <c r="AM14" i="181"/>
  <c r="AL14" i="181"/>
  <c r="AK14" i="181"/>
  <c r="AJ14" i="181"/>
  <c r="AI14" i="181"/>
  <c r="AH14" i="181"/>
  <c r="AG14" i="181"/>
  <c r="AF14" i="181"/>
  <c r="AE14" i="181"/>
  <c r="AD14" i="181"/>
  <c r="AC14" i="181"/>
  <c r="AB14" i="181"/>
  <c r="Z14" i="181"/>
  <c r="Y14" i="181"/>
  <c r="X14" i="181"/>
  <c r="W14" i="181"/>
  <c r="V14" i="181"/>
  <c r="U14" i="181"/>
  <c r="T14" i="181"/>
  <c r="S14" i="181"/>
  <c r="Q14" i="181"/>
  <c r="P14" i="181"/>
  <c r="O14" i="181"/>
  <c r="N14" i="181"/>
  <c r="L14" i="181"/>
  <c r="K14" i="181"/>
  <c r="J14" i="181"/>
  <c r="I14" i="181"/>
  <c r="H14" i="181"/>
  <c r="G14" i="181"/>
  <c r="BF13" i="181"/>
  <c r="BE13" i="181"/>
  <c r="BD13" i="181"/>
  <c r="BC13" i="181"/>
  <c r="BB13" i="181"/>
  <c r="BA13" i="181"/>
  <c r="AZ13" i="181"/>
  <c r="AY13" i="181"/>
  <c r="AX13" i="181"/>
  <c r="AW13" i="181"/>
  <c r="AV13" i="181"/>
  <c r="AU13" i="181"/>
  <c r="AT13" i="181"/>
  <c r="AS13" i="181"/>
  <c r="AR13" i="181"/>
  <c r="AQ13" i="181"/>
  <c r="AP13" i="181"/>
  <c r="AO13" i="181"/>
  <c r="AN13" i="181"/>
  <c r="AM13" i="181"/>
  <c r="AL13" i="181"/>
  <c r="AK13" i="181"/>
  <c r="AJ13" i="181"/>
  <c r="AI13" i="181"/>
  <c r="AH13" i="181"/>
  <c r="AG13" i="181"/>
  <c r="AF13" i="181"/>
  <c r="AE13" i="181"/>
  <c r="AD13" i="181"/>
  <c r="AC13" i="181"/>
  <c r="AB13" i="181"/>
  <c r="Z13" i="181"/>
  <c r="Y13" i="181"/>
  <c r="X13" i="181"/>
  <c r="W13" i="181"/>
  <c r="V13" i="181"/>
  <c r="U13" i="181"/>
  <c r="T13" i="181"/>
  <c r="S13" i="181"/>
  <c r="Q13" i="181"/>
  <c r="P13" i="181"/>
  <c r="O13" i="181"/>
  <c r="N13" i="181"/>
  <c r="M13" i="181"/>
  <c r="K13" i="181"/>
  <c r="J13" i="181"/>
  <c r="I13" i="181"/>
  <c r="H13" i="181"/>
  <c r="G13" i="181"/>
  <c r="BF12" i="181"/>
  <c r="BE12" i="181"/>
  <c r="BD12" i="181"/>
  <c r="BC12" i="181"/>
  <c r="BB12" i="181"/>
  <c r="BA12" i="181"/>
  <c r="AZ12" i="181"/>
  <c r="AY12" i="181"/>
  <c r="AX12" i="181"/>
  <c r="AW12" i="181"/>
  <c r="AV12" i="181"/>
  <c r="AU12" i="181"/>
  <c r="AT12" i="181"/>
  <c r="AS12" i="181"/>
  <c r="AR12" i="181"/>
  <c r="AQ12" i="181"/>
  <c r="AP12" i="181"/>
  <c r="AO12" i="181"/>
  <c r="AN12" i="181"/>
  <c r="AM12" i="181"/>
  <c r="AL12" i="181"/>
  <c r="AK12" i="181"/>
  <c r="AJ12" i="181"/>
  <c r="AI12" i="181"/>
  <c r="AH12" i="181"/>
  <c r="AG12" i="181"/>
  <c r="AF12" i="181"/>
  <c r="AE12" i="181"/>
  <c r="AD12" i="181"/>
  <c r="AC12" i="181"/>
  <c r="AB12" i="181"/>
  <c r="Z12" i="181"/>
  <c r="Y12" i="181"/>
  <c r="X12" i="181"/>
  <c r="W12" i="181"/>
  <c r="V12" i="181"/>
  <c r="U12" i="181"/>
  <c r="T12" i="181"/>
  <c r="S12" i="181"/>
  <c r="Q12" i="181"/>
  <c r="P12" i="181"/>
  <c r="O12" i="181"/>
  <c r="N12" i="181"/>
  <c r="M12" i="181"/>
  <c r="L12" i="181"/>
  <c r="J12" i="181"/>
  <c r="I12" i="181"/>
  <c r="H12" i="181"/>
  <c r="G12" i="181"/>
  <c r="BF11" i="181"/>
  <c r="BE11" i="181"/>
  <c r="BD11" i="181"/>
  <c r="BC11" i="181"/>
  <c r="BB11" i="181"/>
  <c r="BA11" i="181"/>
  <c r="AZ11" i="181"/>
  <c r="AY11" i="181"/>
  <c r="AX11" i="181"/>
  <c r="AW11" i="181"/>
  <c r="AV11" i="181"/>
  <c r="AU11" i="181"/>
  <c r="AT11" i="181"/>
  <c r="AS11" i="181"/>
  <c r="AR11" i="181"/>
  <c r="AQ11" i="181"/>
  <c r="AP11" i="181"/>
  <c r="AO11" i="181"/>
  <c r="AN11" i="181"/>
  <c r="AM11" i="181"/>
  <c r="AL11" i="181"/>
  <c r="AK11" i="181"/>
  <c r="AJ11" i="181"/>
  <c r="AH11" i="181"/>
  <c r="AG11" i="181"/>
  <c r="AF11" i="181"/>
  <c r="AE11" i="181"/>
  <c r="AD11" i="181"/>
  <c r="AC11" i="181"/>
  <c r="AB11" i="181"/>
  <c r="Z11" i="181"/>
  <c r="Y11" i="181"/>
  <c r="X11" i="181"/>
  <c r="W11" i="181"/>
  <c r="V11" i="181"/>
  <c r="U11" i="181"/>
  <c r="T11" i="181"/>
  <c r="S11" i="181"/>
  <c r="Q11" i="181"/>
  <c r="P11" i="181"/>
  <c r="I23" i="217" s="1"/>
  <c r="O11" i="181"/>
  <c r="N11" i="181"/>
  <c r="M11" i="181"/>
  <c r="L11" i="181"/>
  <c r="K11" i="181"/>
  <c r="I11" i="181"/>
  <c r="H11" i="181"/>
  <c r="G11" i="181"/>
  <c r="BF10" i="181"/>
  <c r="BE10" i="181"/>
  <c r="BD10" i="181"/>
  <c r="BC10" i="181"/>
  <c r="BB10" i="181"/>
  <c r="BA10" i="181"/>
  <c r="AZ10" i="181"/>
  <c r="AY10" i="181"/>
  <c r="AX10" i="181"/>
  <c r="AW10" i="181"/>
  <c r="AV10" i="181"/>
  <c r="AU10" i="181"/>
  <c r="AT10" i="181"/>
  <c r="AS10" i="181"/>
  <c r="AR10" i="181"/>
  <c r="AQ10" i="181"/>
  <c r="AP10" i="181"/>
  <c r="AO10" i="181"/>
  <c r="AN10" i="181"/>
  <c r="AM10" i="181"/>
  <c r="AL10" i="181"/>
  <c r="AK10" i="181"/>
  <c r="AJ10" i="181"/>
  <c r="AI10" i="181"/>
  <c r="AH10" i="181"/>
  <c r="AG10" i="181"/>
  <c r="AF10" i="181"/>
  <c r="AE10" i="181"/>
  <c r="AD10" i="181"/>
  <c r="AC10" i="181"/>
  <c r="AB10" i="181"/>
  <c r="Z10" i="181"/>
  <c r="Y10" i="181"/>
  <c r="X10" i="181"/>
  <c r="W10" i="181"/>
  <c r="V10" i="181"/>
  <c r="U10" i="181"/>
  <c r="T10" i="181"/>
  <c r="S10" i="181"/>
  <c r="Q10" i="181"/>
  <c r="P10" i="181"/>
  <c r="O10" i="181"/>
  <c r="N10" i="181"/>
  <c r="M10" i="181"/>
  <c r="L10" i="181"/>
  <c r="K10" i="181"/>
  <c r="J10" i="181"/>
  <c r="H10" i="181"/>
  <c r="G10" i="181"/>
  <c r="BF9" i="181"/>
  <c r="BE9" i="181"/>
  <c r="BD9" i="181"/>
  <c r="BC9" i="181"/>
  <c r="BB9" i="181"/>
  <c r="BA9" i="181"/>
  <c r="AZ9" i="181"/>
  <c r="AY9" i="181"/>
  <c r="AX9" i="181"/>
  <c r="AW9" i="181"/>
  <c r="AV9" i="181"/>
  <c r="AU9" i="181"/>
  <c r="AT9" i="181"/>
  <c r="AS9" i="181"/>
  <c r="AR9" i="181"/>
  <c r="AQ9" i="181"/>
  <c r="AP9" i="181"/>
  <c r="AO9" i="181"/>
  <c r="AN9" i="181"/>
  <c r="AM9" i="181"/>
  <c r="AL9" i="181"/>
  <c r="AK9" i="181"/>
  <c r="AJ9" i="181"/>
  <c r="AI9" i="181"/>
  <c r="AH9" i="181"/>
  <c r="AG9" i="181"/>
  <c r="AF9" i="181"/>
  <c r="AE9" i="181"/>
  <c r="AD9" i="181"/>
  <c r="AC9" i="181"/>
  <c r="AB9" i="181"/>
  <c r="Z9" i="181"/>
  <c r="Y9" i="181"/>
  <c r="X9" i="181"/>
  <c r="W9" i="181"/>
  <c r="V9" i="181"/>
  <c r="U9" i="181"/>
  <c r="T9" i="181"/>
  <c r="S9" i="181"/>
  <c r="Q9" i="181"/>
  <c r="P9" i="181"/>
  <c r="O9" i="181"/>
  <c r="N9" i="181"/>
  <c r="M9" i="181"/>
  <c r="L9" i="181"/>
  <c r="K9" i="181"/>
  <c r="J9" i="181"/>
  <c r="I9" i="181"/>
  <c r="G9" i="181"/>
  <c r="BF8" i="181"/>
  <c r="BE8" i="181"/>
  <c r="BD8" i="181"/>
  <c r="BC8" i="181"/>
  <c r="BB8" i="181"/>
  <c r="BA8" i="181"/>
  <c r="AZ8" i="181"/>
  <c r="AY8" i="181"/>
  <c r="AX8" i="181"/>
  <c r="AW8" i="181"/>
  <c r="AV8" i="181"/>
  <c r="AU8" i="181"/>
  <c r="AT8" i="181"/>
  <c r="AS8" i="181"/>
  <c r="AQ8" i="181"/>
  <c r="AP8" i="181"/>
  <c r="AO8" i="181"/>
  <c r="AN8" i="181"/>
  <c r="AM8" i="181"/>
  <c r="AL8" i="181"/>
  <c r="AK8" i="181"/>
  <c r="AJ8" i="181"/>
  <c r="AI8" i="181"/>
  <c r="AH8" i="181"/>
  <c r="AG8" i="181"/>
  <c r="AF8" i="181"/>
  <c r="AE8" i="181"/>
  <c r="AD8" i="181"/>
  <c r="AC8" i="181"/>
  <c r="AB8" i="181"/>
  <c r="Z8" i="181"/>
  <c r="Y8" i="181"/>
  <c r="X8" i="181"/>
  <c r="W8" i="181"/>
  <c r="V8" i="181"/>
  <c r="U8" i="181"/>
  <c r="T8" i="181"/>
  <c r="S8" i="181"/>
  <c r="Q8" i="181"/>
  <c r="P8" i="181"/>
  <c r="O8" i="181"/>
  <c r="N8" i="181"/>
  <c r="M8" i="181"/>
  <c r="L8" i="181"/>
  <c r="K8" i="181"/>
  <c r="J8" i="181"/>
  <c r="I8" i="181"/>
  <c r="H8" i="181"/>
  <c r="BF4" i="181"/>
  <c r="BE4" i="181"/>
  <c r="BD4" i="181"/>
  <c r="BC4" i="181"/>
  <c r="BB4" i="181"/>
  <c r="BA4" i="181"/>
  <c r="AZ4" i="181"/>
  <c r="AY4" i="181"/>
  <c r="AX4" i="181"/>
  <c r="AW4" i="181"/>
  <c r="AV4" i="181"/>
  <c r="AU4" i="181"/>
  <c r="AT4" i="181"/>
  <c r="AS4" i="181"/>
  <c r="AR4" i="181"/>
  <c r="AQ4" i="181"/>
  <c r="AP4" i="181"/>
  <c r="AO4" i="181"/>
  <c r="AN4" i="181"/>
  <c r="AM4" i="181"/>
  <c r="AL4" i="181"/>
  <c r="AK4" i="181"/>
  <c r="AJ4" i="181"/>
  <c r="AI4" i="181"/>
  <c r="AH4" i="181"/>
  <c r="AG4" i="181"/>
  <c r="AF4" i="181"/>
  <c r="AE4" i="181"/>
  <c r="AD4" i="181"/>
  <c r="AC4" i="181"/>
  <c r="AB4" i="181"/>
  <c r="AA4" i="181"/>
  <c r="Z4" i="181"/>
  <c r="Y4" i="181"/>
  <c r="X4" i="181"/>
  <c r="W4" i="181"/>
  <c r="V4" i="181"/>
  <c r="U4" i="181"/>
  <c r="T4" i="181"/>
  <c r="S4" i="181"/>
  <c r="R4" i="181"/>
  <c r="Q4" i="181"/>
  <c r="P4" i="181"/>
  <c r="O4" i="181"/>
  <c r="N4" i="181"/>
  <c r="M4" i="181"/>
  <c r="L4" i="181"/>
  <c r="K4" i="181"/>
  <c r="J4" i="181"/>
  <c r="I4" i="181"/>
  <c r="H4" i="181"/>
  <c r="G4" i="181"/>
  <c r="F4" i="181"/>
  <c r="E4" i="181"/>
  <c r="BF58" i="180"/>
  <c r="BF57" i="180"/>
  <c r="BE57" i="180"/>
  <c r="BF56" i="180"/>
  <c r="BE56" i="180"/>
  <c r="BD56" i="180"/>
  <c r="BF55" i="180"/>
  <c r="BE55" i="180"/>
  <c r="BD55" i="180"/>
  <c r="BC55" i="180"/>
  <c r="AZ52" i="180"/>
  <c r="AX50" i="180"/>
  <c r="AZ51" i="180"/>
  <c r="AY51" i="180"/>
  <c r="AZ50" i="180"/>
  <c r="AY50" i="180"/>
  <c r="BF54" i="180"/>
  <c r="BE54" i="180"/>
  <c r="BD54" i="180"/>
  <c r="BC54" i="180"/>
  <c r="BB54" i="180"/>
  <c r="BF53" i="180"/>
  <c r="BE53" i="180"/>
  <c r="BD53" i="180"/>
  <c r="BC53" i="180"/>
  <c r="BB53" i="180"/>
  <c r="BA53" i="180"/>
  <c r="BF52" i="180"/>
  <c r="BE52" i="180"/>
  <c r="BD52" i="180"/>
  <c r="BC52" i="180"/>
  <c r="BB52" i="180"/>
  <c r="BA52" i="180"/>
  <c r="BF51" i="180"/>
  <c r="BE51" i="180"/>
  <c r="BD51" i="180"/>
  <c r="BC51" i="180"/>
  <c r="BB51" i="180"/>
  <c r="BA51" i="180"/>
  <c r="BF50" i="180"/>
  <c r="BE50" i="180"/>
  <c r="BD50" i="180"/>
  <c r="BC50" i="180"/>
  <c r="BB50" i="180"/>
  <c r="BA50" i="180"/>
  <c r="AV48" i="180"/>
  <c r="AV47" i="180"/>
  <c r="AU47" i="180"/>
  <c r="AV46" i="180"/>
  <c r="AU46" i="180"/>
  <c r="AT46" i="180"/>
  <c r="AR44" i="180"/>
  <c r="AP42" i="180"/>
  <c r="AR43" i="180"/>
  <c r="AQ43" i="180"/>
  <c r="AR42" i="180"/>
  <c r="AQ42" i="180"/>
  <c r="AV45" i="180"/>
  <c r="AU45" i="180"/>
  <c r="AT45" i="180"/>
  <c r="AS45" i="180"/>
  <c r="AV44" i="180"/>
  <c r="AU44" i="180"/>
  <c r="AT44" i="180"/>
  <c r="AS44" i="180"/>
  <c r="AV43" i="180"/>
  <c r="AU43" i="180"/>
  <c r="AT43" i="180"/>
  <c r="AS43" i="180"/>
  <c r="AV42" i="180"/>
  <c r="AU42" i="180"/>
  <c r="AT42" i="180"/>
  <c r="AS42" i="180"/>
  <c r="BF49" i="180"/>
  <c r="BE49" i="180"/>
  <c r="BD49" i="180"/>
  <c r="BC49" i="180"/>
  <c r="BB49" i="180"/>
  <c r="BA49" i="180"/>
  <c r="AZ49" i="180"/>
  <c r="AY49" i="180"/>
  <c r="AX49" i="180"/>
  <c r="AW49" i="180"/>
  <c r="BF48" i="180"/>
  <c r="BE48" i="180"/>
  <c r="BD48" i="180"/>
  <c r="BC48" i="180"/>
  <c r="BB48" i="180"/>
  <c r="BA48" i="180"/>
  <c r="AZ48" i="180"/>
  <c r="AY48" i="180"/>
  <c r="AX48" i="180"/>
  <c r="AW48" i="180"/>
  <c r="BF47" i="180"/>
  <c r="BE47" i="180"/>
  <c r="BD47" i="180"/>
  <c r="BC47" i="180"/>
  <c r="BB47" i="180"/>
  <c r="BA47" i="180"/>
  <c r="AZ47" i="180"/>
  <c r="AY47" i="180"/>
  <c r="AX47" i="180"/>
  <c r="AW47" i="180"/>
  <c r="BF46" i="180"/>
  <c r="BE46" i="180"/>
  <c r="BD46" i="180"/>
  <c r="BC46" i="180"/>
  <c r="BB46" i="180"/>
  <c r="BA46" i="180"/>
  <c r="AZ46" i="180"/>
  <c r="AY46" i="180"/>
  <c r="AX46" i="180"/>
  <c r="AW46" i="180"/>
  <c r="BF45" i="180"/>
  <c r="BE45" i="180"/>
  <c r="BD45" i="180"/>
  <c r="BC45" i="180"/>
  <c r="BB45" i="180"/>
  <c r="BA45" i="180"/>
  <c r="AZ45" i="180"/>
  <c r="AY45" i="180"/>
  <c r="AX45" i="180"/>
  <c r="AW45" i="180"/>
  <c r="BF44" i="180"/>
  <c r="BE44" i="180"/>
  <c r="BD44" i="180"/>
  <c r="BC44" i="180"/>
  <c r="BB44" i="180"/>
  <c r="BA44" i="180"/>
  <c r="AZ44" i="180"/>
  <c r="AY44" i="180"/>
  <c r="AX44" i="180"/>
  <c r="AW44" i="180"/>
  <c r="BF43" i="180"/>
  <c r="BE43" i="180"/>
  <c r="BD43" i="180"/>
  <c r="BC43" i="180"/>
  <c r="BB43" i="180"/>
  <c r="BA43" i="180"/>
  <c r="AZ43" i="180"/>
  <c r="AY43" i="180"/>
  <c r="AX43" i="180"/>
  <c r="AW43" i="180"/>
  <c r="BF42" i="180"/>
  <c r="BE42" i="180"/>
  <c r="BD42" i="180"/>
  <c r="BC42" i="180"/>
  <c r="BB42" i="180"/>
  <c r="BA42" i="180"/>
  <c r="AZ42" i="180"/>
  <c r="AY42" i="180"/>
  <c r="AX42" i="180"/>
  <c r="AW42" i="180"/>
  <c r="AC29" i="180"/>
  <c r="AF32" i="180"/>
  <c r="AF31" i="180"/>
  <c r="AE31" i="180"/>
  <c r="AF30" i="180"/>
  <c r="AE30" i="180"/>
  <c r="AD30" i="180"/>
  <c r="AF29" i="180"/>
  <c r="AE29" i="180"/>
  <c r="AD29" i="180"/>
  <c r="AI35" i="180"/>
  <c r="AI34" i="180"/>
  <c r="AH34" i="180"/>
  <c r="AK37" i="180"/>
  <c r="AL38" i="180"/>
  <c r="AL37" i="180"/>
  <c r="AN40" i="180"/>
  <c r="AN39" i="180"/>
  <c r="AM39" i="180"/>
  <c r="AN38" i="180"/>
  <c r="AM38" i="180"/>
  <c r="AN37" i="180"/>
  <c r="AM37" i="180"/>
  <c r="AN36" i="180"/>
  <c r="AM36" i="180"/>
  <c r="AL36" i="180"/>
  <c r="AK36" i="180"/>
  <c r="AJ36" i="180"/>
  <c r="AN35" i="180"/>
  <c r="AM35" i="180"/>
  <c r="AL35" i="180"/>
  <c r="AK35" i="180"/>
  <c r="AJ35" i="180"/>
  <c r="AN34" i="180"/>
  <c r="AM34" i="180"/>
  <c r="AL34" i="180"/>
  <c r="AK34" i="180"/>
  <c r="AJ34" i="180"/>
  <c r="AN33" i="180"/>
  <c r="AM33" i="180"/>
  <c r="AL33" i="180"/>
  <c r="AK33" i="180"/>
  <c r="AJ33" i="180"/>
  <c r="AI33" i="180"/>
  <c r="AH33" i="180"/>
  <c r="AG33" i="180"/>
  <c r="AN32" i="180"/>
  <c r="AM32" i="180"/>
  <c r="AL32" i="180"/>
  <c r="AK32" i="180"/>
  <c r="AJ32" i="180"/>
  <c r="AI32" i="180"/>
  <c r="AH32" i="180"/>
  <c r="AG32" i="180"/>
  <c r="AN31" i="180"/>
  <c r="AM31" i="180"/>
  <c r="AL31" i="180"/>
  <c r="AK31" i="180"/>
  <c r="AJ31" i="180"/>
  <c r="AI31" i="180"/>
  <c r="AH31" i="180"/>
  <c r="AG31" i="180"/>
  <c r="AN30" i="180"/>
  <c r="AM30" i="180"/>
  <c r="AL30" i="180"/>
  <c r="AK30" i="180"/>
  <c r="AJ30" i="180"/>
  <c r="AI30" i="180"/>
  <c r="AH30" i="180"/>
  <c r="AG30" i="180"/>
  <c r="AN29" i="180"/>
  <c r="AM29" i="180"/>
  <c r="AL29" i="180"/>
  <c r="AK29" i="180"/>
  <c r="AJ29" i="180"/>
  <c r="AI29" i="180"/>
  <c r="AH29" i="180"/>
  <c r="AG29" i="180"/>
  <c r="BF41" i="180"/>
  <c r="BE41" i="180"/>
  <c r="BD41" i="180"/>
  <c r="BC41" i="180"/>
  <c r="BB41" i="180"/>
  <c r="BA41" i="180"/>
  <c r="AZ41" i="180"/>
  <c r="AY41" i="180"/>
  <c r="AX41" i="180"/>
  <c r="AW41" i="180"/>
  <c r="AV41" i="180"/>
  <c r="AU41" i="180"/>
  <c r="AT41" i="180"/>
  <c r="AS41" i="180"/>
  <c r="AR41" i="180"/>
  <c r="AQ41" i="180"/>
  <c r="AP41" i="180"/>
  <c r="AO41" i="180"/>
  <c r="BF40" i="180"/>
  <c r="BE40" i="180"/>
  <c r="BD40" i="180"/>
  <c r="BC40" i="180"/>
  <c r="BB40" i="180"/>
  <c r="BA40" i="180"/>
  <c r="AZ40" i="180"/>
  <c r="AY40" i="180"/>
  <c r="AX40" i="180"/>
  <c r="AW40" i="180"/>
  <c r="AV40" i="180"/>
  <c r="AU40" i="180"/>
  <c r="AT40" i="180"/>
  <c r="AS40" i="180"/>
  <c r="AR40" i="180"/>
  <c r="AQ40" i="180"/>
  <c r="AP40" i="180"/>
  <c r="AO40" i="180"/>
  <c r="BF39" i="180"/>
  <c r="BE39" i="180"/>
  <c r="BD39" i="180"/>
  <c r="BC39" i="180"/>
  <c r="BB39" i="180"/>
  <c r="BA39" i="180"/>
  <c r="AZ39" i="180"/>
  <c r="AY39" i="180"/>
  <c r="AX39" i="180"/>
  <c r="AW39" i="180"/>
  <c r="AV39" i="180"/>
  <c r="AU39" i="180"/>
  <c r="AT39" i="180"/>
  <c r="AS39" i="180"/>
  <c r="AR39" i="180"/>
  <c r="AQ39" i="180"/>
  <c r="AP39" i="180"/>
  <c r="AO39" i="180"/>
  <c r="BF38" i="180"/>
  <c r="BE38" i="180"/>
  <c r="BD38" i="180"/>
  <c r="BC38" i="180"/>
  <c r="BB38" i="180"/>
  <c r="BA38" i="180"/>
  <c r="AZ38" i="180"/>
  <c r="AY38" i="180"/>
  <c r="AX38" i="180"/>
  <c r="AW38" i="180"/>
  <c r="AV38" i="180"/>
  <c r="AU38" i="180"/>
  <c r="AT38" i="180"/>
  <c r="AS38" i="180"/>
  <c r="AR38" i="180"/>
  <c r="AQ38" i="180"/>
  <c r="AP38" i="180"/>
  <c r="AO38" i="180"/>
  <c r="BF37" i="180"/>
  <c r="BE37" i="180"/>
  <c r="BD37" i="180"/>
  <c r="BC37" i="180"/>
  <c r="BB37" i="180"/>
  <c r="BA37" i="180"/>
  <c r="AZ37" i="180"/>
  <c r="AY37" i="180"/>
  <c r="AX37" i="180"/>
  <c r="AW37" i="180"/>
  <c r="AV37" i="180"/>
  <c r="AU37" i="180"/>
  <c r="AT37" i="180"/>
  <c r="AS37" i="180"/>
  <c r="AR37" i="180"/>
  <c r="AQ37" i="180"/>
  <c r="AP37" i="180"/>
  <c r="AO37" i="180"/>
  <c r="BF36" i="180"/>
  <c r="BE36" i="180"/>
  <c r="BD36" i="180"/>
  <c r="BC36" i="180"/>
  <c r="BB36" i="180"/>
  <c r="BA36" i="180"/>
  <c r="AZ36" i="180"/>
  <c r="AY36" i="180"/>
  <c r="AX36" i="180"/>
  <c r="AW36" i="180"/>
  <c r="AV36" i="180"/>
  <c r="AU36" i="180"/>
  <c r="AT36" i="180"/>
  <c r="AS36" i="180"/>
  <c r="AR36" i="180"/>
  <c r="AQ36" i="180"/>
  <c r="AP36" i="180"/>
  <c r="AO36" i="180"/>
  <c r="BF35" i="180"/>
  <c r="BE35" i="180"/>
  <c r="BD35" i="180"/>
  <c r="BC35" i="180"/>
  <c r="BB35" i="180"/>
  <c r="BA35" i="180"/>
  <c r="AZ35" i="180"/>
  <c r="AY35" i="180"/>
  <c r="AX35" i="180"/>
  <c r="AW35" i="180"/>
  <c r="AV35" i="180"/>
  <c r="AU35" i="180"/>
  <c r="AT35" i="180"/>
  <c r="AS35" i="180"/>
  <c r="AR35" i="180"/>
  <c r="AQ35" i="180"/>
  <c r="AP35" i="180"/>
  <c r="AO35" i="180"/>
  <c r="BF34" i="180"/>
  <c r="BE34" i="180"/>
  <c r="BD34" i="180"/>
  <c r="BC34" i="180"/>
  <c r="BB34" i="180"/>
  <c r="BA34" i="180"/>
  <c r="AZ34" i="180"/>
  <c r="AY34" i="180"/>
  <c r="AX34" i="180"/>
  <c r="AW34" i="180"/>
  <c r="AV34" i="180"/>
  <c r="AU34" i="180"/>
  <c r="AT34" i="180"/>
  <c r="AS34" i="180"/>
  <c r="AR34" i="180"/>
  <c r="AQ34" i="180"/>
  <c r="AP34" i="180"/>
  <c r="AO34" i="180"/>
  <c r="BF33" i="180"/>
  <c r="BE33" i="180"/>
  <c r="BD33" i="180"/>
  <c r="BC33" i="180"/>
  <c r="BB33" i="180"/>
  <c r="BA33" i="180"/>
  <c r="AZ33" i="180"/>
  <c r="AY33" i="180"/>
  <c r="AX33" i="180"/>
  <c r="AW33" i="180"/>
  <c r="AV33" i="180"/>
  <c r="AU33" i="180"/>
  <c r="AT33" i="180"/>
  <c r="AS33" i="180"/>
  <c r="AR33" i="180"/>
  <c r="AQ33" i="180"/>
  <c r="AP33" i="180"/>
  <c r="AO33" i="180"/>
  <c r="BF32" i="180"/>
  <c r="BE32" i="180"/>
  <c r="BD32" i="180"/>
  <c r="BC32" i="180"/>
  <c r="BB32" i="180"/>
  <c r="BA32" i="180"/>
  <c r="AZ32" i="180"/>
  <c r="AY32" i="180"/>
  <c r="AX32" i="180"/>
  <c r="AW32" i="180"/>
  <c r="AV32" i="180"/>
  <c r="AU32" i="180"/>
  <c r="AT32" i="180"/>
  <c r="AS32" i="180"/>
  <c r="AR32" i="180"/>
  <c r="AQ32" i="180"/>
  <c r="AP32" i="180"/>
  <c r="AO32" i="180"/>
  <c r="BF31" i="180"/>
  <c r="BE31" i="180"/>
  <c r="BD31" i="180"/>
  <c r="BC31" i="180"/>
  <c r="BB31" i="180"/>
  <c r="BA31" i="180"/>
  <c r="AZ31" i="180"/>
  <c r="AY31" i="180"/>
  <c r="AX31" i="180"/>
  <c r="AW31" i="180"/>
  <c r="AV31" i="180"/>
  <c r="AU31" i="180"/>
  <c r="AT31" i="180"/>
  <c r="AS31" i="180"/>
  <c r="AR31" i="180"/>
  <c r="AQ31" i="180"/>
  <c r="AP31" i="180"/>
  <c r="AO31" i="180"/>
  <c r="BF30" i="180"/>
  <c r="BE30" i="180"/>
  <c r="BD30" i="180"/>
  <c r="BC30" i="180"/>
  <c r="BB30" i="180"/>
  <c r="BA30" i="180"/>
  <c r="AZ30" i="180"/>
  <c r="AY30" i="180"/>
  <c r="AX30" i="180"/>
  <c r="AW30" i="180"/>
  <c r="AV30" i="180"/>
  <c r="AU30" i="180"/>
  <c r="AT30" i="180"/>
  <c r="AS30" i="180"/>
  <c r="AR30" i="180"/>
  <c r="AQ30" i="180"/>
  <c r="AP30" i="180"/>
  <c r="AO30" i="180"/>
  <c r="BF29" i="180"/>
  <c r="BE29" i="180"/>
  <c r="BD29" i="180"/>
  <c r="BC29" i="180"/>
  <c r="BB29" i="180"/>
  <c r="BA29" i="180"/>
  <c r="AZ29" i="180"/>
  <c r="AY29" i="180"/>
  <c r="AX29" i="180"/>
  <c r="AW29" i="180"/>
  <c r="AV29" i="180"/>
  <c r="AU29" i="180"/>
  <c r="AT29" i="180"/>
  <c r="AS29" i="180"/>
  <c r="AR29" i="180"/>
  <c r="AQ29" i="180"/>
  <c r="AP29" i="180"/>
  <c r="AO29" i="180"/>
  <c r="BE59" i="180"/>
  <c r="H43" i="219" s="1"/>
  <c r="BC57" i="180"/>
  <c r="BD59" i="180"/>
  <c r="H42" i="219" s="1"/>
  <c r="BC59" i="180"/>
  <c r="H41" i="219" s="1"/>
  <c r="BD58" i="180"/>
  <c r="BC58" i="180"/>
  <c r="BA55" i="180"/>
  <c r="BB59" i="180"/>
  <c r="H40" i="219" s="1"/>
  <c r="BA59" i="180"/>
  <c r="H39" i="219" s="1"/>
  <c r="BB58" i="180"/>
  <c r="BA58" i="180"/>
  <c r="BB57" i="180"/>
  <c r="BA57" i="180"/>
  <c r="BB56" i="180"/>
  <c r="BA56" i="180"/>
  <c r="AY53" i="180"/>
  <c r="AX53" i="180"/>
  <c r="AX52" i="180"/>
  <c r="AZ59" i="180"/>
  <c r="H38" i="219" s="1"/>
  <c r="AY59" i="180"/>
  <c r="H37" i="219" s="1"/>
  <c r="AX59" i="180"/>
  <c r="H36" i="219" s="1"/>
  <c r="AZ58" i="180"/>
  <c r="AY58" i="180"/>
  <c r="AX58" i="180"/>
  <c r="AZ57" i="180"/>
  <c r="AY57" i="180"/>
  <c r="AX57" i="180"/>
  <c r="AZ56" i="180"/>
  <c r="AY56" i="180"/>
  <c r="AX56" i="180"/>
  <c r="AZ55" i="180"/>
  <c r="AY55" i="180"/>
  <c r="AX55" i="180"/>
  <c r="AZ54" i="180"/>
  <c r="AY54" i="180"/>
  <c r="AX54" i="180"/>
  <c r="AV50" i="180"/>
  <c r="AU50" i="180"/>
  <c r="AU49" i="180"/>
  <c r="AW59" i="180"/>
  <c r="H35" i="219" s="1"/>
  <c r="AV59" i="180"/>
  <c r="H34" i="219" s="1"/>
  <c r="AU59" i="180"/>
  <c r="H33" i="219" s="1"/>
  <c r="AW58" i="180"/>
  <c r="AV58" i="180"/>
  <c r="AU58" i="180"/>
  <c r="AW57" i="180"/>
  <c r="AV57" i="180"/>
  <c r="AU57" i="180"/>
  <c r="AW56" i="180"/>
  <c r="AV56" i="180"/>
  <c r="AU56" i="180"/>
  <c r="AW55" i="180"/>
  <c r="AV55" i="180"/>
  <c r="AU55" i="180"/>
  <c r="AW54" i="180"/>
  <c r="AV54" i="180"/>
  <c r="AU54" i="180"/>
  <c r="AW53" i="180"/>
  <c r="AV53" i="180"/>
  <c r="AU53" i="180"/>
  <c r="AW52" i="180"/>
  <c r="AV52" i="180"/>
  <c r="AU52" i="180"/>
  <c r="AW51" i="180"/>
  <c r="AV51" i="180"/>
  <c r="AU51" i="180"/>
  <c r="AS47" i="180"/>
  <c r="AR47" i="180"/>
  <c r="AR46" i="180"/>
  <c r="AP44" i="180"/>
  <c r="AQ47" i="180"/>
  <c r="AP47" i="180"/>
  <c r="AQ46" i="180"/>
  <c r="AP46" i="180"/>
  <c r="AQ45" i="180"/>
  <c r="AP45" i="180"/>
  <c r="AT59" i="180"/>
  <c r="H32" i="219" s="1"/>
  <c r="AS59" i="180"/>
  <c r="H31" i="219" s="1"/>
  <c r="AR59" i="180"/>
  <c r="H30" i="219" s="1"/>
  <c r="AP59" i="180"/>
  <c r="H28" i="219" s="1"/>
  <c r="AT58" i="180"/>
  <c r="AS58" i="180"/>
  <c r="AR58" i="180"/>
  <c r="AQ58" i="180"/>
  <c r="AP58" i="180"/>
  <c r="AT57" i="180"/>
  <c r="AS57" i="180"/>
  <c r="AR57" i="180"/>
  <c r="AQ57" i="180"/>
  <c r="AP57" i="180"/>
  <c r="AT56" i="180"/>
  <c r="AS56" i="180"/>
  <c r="AR56" i="180"/>
  <c r="AQ56" i="180"/>
  <c r="AP56" i="180"/>
  <c r="AT55" i="180"/>
  <c r="AS55" i="180"/>
  <c r="AR55" i="180"/>
  <c r="AQ55" i="180"/>
  <c r="AP55" i="180"/>
  <c r="AT54" i="180"/>
  <c r="AS54" i="180"/>
  <c r="AR54" i="180"/>
  <c r="AQ54" i="180"/>
  <c r="AP54" i="180"/>
  <c r="AT53" i="180"/>
  <c r="AS53" i="180"/>
  <c r="AR53" i="180"/>
  <c r="AQ53" i="180"/>
  <c r="AP53" i="180"/>
  <c r="AT52" i="180"/>
  <c r="AS52" i="180"/>
  <c r="AR52" i="180"/>
  <c r="AQ52" i="180"/>
  <c r="AP52" i="180"/>
  <c r="AT51" i="180"/>
  <c r="AS51" i="180"/>
  <c r="AR51" i="180"/>
  <c r="AQ51" i="180"/>
  <c r="AP51" i="180"/>
  <c r="AT50" i="180"/>
  <c r="AS50" i="180"/>
  <c r="AR50" i="180"/>
  <c r="AQ50" i="180"/>
  <c r="AP50" i="180"/>
  <c r="AT49" i="180"/>
  <c r="AS49" i="180"/>
  <c r="AR49" i="180"/>
  <c r="AQ49" i="180"/>
  <c r="AP49" i="180"/>
  <c r="AT48" i="180"/>
  <c r="AS48" i="180"/>
  <c r="AR48" i="180"/>
  <c r="AQ48" i="180"/>
  <c r="AP48" i="180"/>
  <c r="AN42" i="180"/>
  <c r="AM42" i="180"/>
  <c r="AM41" i="180"/>
  <c r="AK39" i="180"/>
  <c r="AL42" i="180"/>
  <c r="AK42" i="180"/>
  <c r="AL41" i="180"/>
  <c r="AK41" i="180"/>
  <c r="AL40" i="180"/>
  <c r="AK40" i="180"/>
  <c r="AI37" i="180"/>
  <c r="AG35" i="180"/>
  <c r="AH37" i="180"/>
  <c r="AG37" i="180"/>
  <c r="AH36" i="180"/>
  <c r="AG36" i="180"/>
  <c r="AJ42" i="180"/>
  <c r="AI42" i="180"/>
  <c r="AH42" i="180"/>
  <c r="AG42" i="180"/>
  <c r="AJ41" i="180"/>
  <c r="AI41" i="180"/>
  <c r="AH41" i="180"/>
  <c r="AG41" i="180"/>
  <c r="AJ40" i="180"/>
  <c r="AI40" i="180"/>
  <c r="AH40" i="180"/>
  <c r="AG40" i="180"/>
  <c r="AJ39" i="180"/>
  <c r="AI39" i="180"/>
  <c r="AH39" i="180"/>
  <c r="AG39" i="180"/>
  <c r="AJ38" i="180"/>
  <c r="AI38" i="180"/>
  <c r="AH38" i="180"/>
  <c r="AG38" i="180"/>
  <c r="AE33" i="180"/>
  <c r="AD33" i="180"/>
  <c r="AD32" i="180"/>
  <c r="AB30" i="180"/>
  <c r="AC33" i="180"/>
  <c r="AB33" i="180"/>
  <c r="AC32" i="180"/>
  <c r="AB32" i="180"/>
  <c r="AC31" i="180"/>
  <c r="AB31" i="180"/>
  <c r="AF42" i="180"/>
  <c r="AE42" i="180"/>
  <c r="AD42" i="180"/>
  <c r="AC42" i="180"/>
  <c r="AB42" i="180"/>
  <c r="AF41" i="180"/>
  <c r="AE41" i="180"/>
  <c r="AD41" i="180"/>
  <c r="AC41" i="180"/>
  <c r="AB41" i="180"/>
  <c r="AF40" i="180"/>
  <c r="AE40" i="180"/>
  <c r="AD40" i="180"/>
  <c r="AC40" i="180"/>
  <c r="AB40" i="180"/>
  <c r="AF39" i="180"/>
  <c r="AE39" i="180"/>
  <c r="AD39" i="180"/>
  <c r="AC39" i="180"/>
  <c r="AB39" i="180"/>
  <c r="AF38" i="180"/>
  <c r="AE38" i="180"/>
  <c r="AD38" i="180"/>
  <c r="AC38" i="180"/>
  <c r="AB38" i="180"/>
  <c r="AF37" i="180"/>
  <c r="AE37" i="180"/>
  <c r="AD37" i="180"/>
  <c r="AC37" i="180"/>
  <c r="AB37" i="180"/>
  <c r="AF36" i="180"/>
  <c r="AE36" i="180"/>
  <c r="AD36" i="180"/>
  <c r="AC36" i="180"/>
  <c r="AB36" i="180"/>
  <c r="AF35" i="180"/>
  <c r="AE35" i="180"/>
  <c r="AD35" i="180"/>
  <c r="AC35" i="180"/>
  <c r="AB35" i="180"/>
  <c r="AF34" i="180"/>
  <c r="AE34" i="180"/>
  <c r="AD34" i="180"/>
  <c r="AC34" i="180"/>
  <c r="AB34" i="180"/>
  <c r="AO59" i="180"/>
  <c r="H27" i="219" s="1"/>
  <c r="AN59" i="180"/>
  <c r="AM59" i="180"/>
  <c r="AL59" i="180"/>
  <c r="AK59" i="180"/>
  <c r="AJ59" i="180"/>
  <c r="AI59" i="180"/>
  <c r="AH59" i="180"/>
  <c r="AG59" i="180"/>
  <c r="AF59" i="180"/>
  <c r="AE59" i="180"/>
  <c r="AD59" i="180"/>
  <c r="AC59" i="180"/>
  <c r="AB59" i="180"/>
  <c r="AO58" i="180"/>
  <c r="AN58" i="180"/>
  <c r="AM58" i="180"/>
  <c r="AL58" i="180"/>
  <c r="AK58" i="180"/>
  <c r="AJ58" i="180"/>
  <c r="AI58" i="180"/>
  <c r="AH58" i="180"/>
  <c r="AG58" i="180"/>
  <c r="AF58" i="180"/>
  <c r="AE58" i="180"/>
  <c r="AD58" i="180"/>
  <c r="AC58" i="180"/>
  <c r="AB58" i="180"/>
  <c r="AO57" i="180"/>
  <c r="AN57" i="180"/>
  <c r="AM57" i="180"/>
  <c r="AL57" i="180"/>
  <c r="AK57" i="180"/>
  <c r="AJ57" i="180"/>
  <c r="AI57" i="180"/>
  <c r="AH57" i="180"/>
  <c r="AG57" i="180"/>
  <c r="AF57" i="180"/>
  <c r="AE57" i="180"/>
  <c r="AD57" i="180"/>
  <c r="AC57" i="180"/>
  <c r="AB57" i="180"/>
  <c r="AO56" i="180"/>
  <c r="AN56" i="180"/>
  <c r="AM56" i="180"/>
  <c r="AL56" i="180"/>
  <c r="AK56" i="180"/>
  <c r="AJ56" i="180"/>
  <c r="AI56" i="180"/>
  <c r="AH56" i="180"/>
  <c r="AG56" i="180"/>
  <c r="AF56" i="180"/>
  <c r="AE56" i="180"/>
  <c r="AD56" i="180"/>
  <c r="AC56" i="180"/>
  <c r="AB56" i="180"/>
  <c r="AO55" i="180"/>
  <c r="AN55" i="180"/>
  <c r="AM55" i="180"/>
  <c r="AL55" i="180"/>
  <c r="AK55" i="180"/>
  <c r="AJ55" i="180"/>
  <c r="AI55" i="180"/>
  <c r="AH55" i="180"/>
  <c r="AG55" i="180"/>
  <c r="AF55" i="180"/>
  <c r="AE55" i="180"/>
  <c r="AD55" i="180"/>
  <c r="AC55" i="180"/>
  <c r="AB55" i="180"/>
  <c r="AO54" i="180"/>
  <c r="AN54" i="180"/>
  <c r="AM54" i="180"/>
  <c r="AL54" i="180"/>
  <c r="AK54" i="180"/>
  <c r="AJ54" i="180"/>
  <c r="AI54" i="180"/>
  <c r="AH54" i="180"/>
  <c r="AG54" i="180"/>
  <c r="AF54" i="180"/>
  <c r="AE54" i="180"/>
  <c r="AD54" i="180"/>
  <c r="AC54" i="180"/>
  <c r="AB54" i="180"/>
  <c r="AO53" i="180"/>
  <c r="AN53" i="180"/>
  <c r="AM53" i="180"/>
  <c r="AL53" i="180"/>
  <c r="AK53" i="180"/>
  <c r="AJ53" i="180"/>
  <c r="AI53" i="180"/>
  <c r="AH53" i="180"/>
  <c r="AG53" i="180"/>
  <c r="AF53" i="180"/>
  <c r="AE53" i="180"/>
  <c r="AD53" i="180"/>
  <c r="AC53" i="180"/>
  <c r="AB53" i="180"/>
  <c r="AO52" i="180"/>
  <c r="AN52" i="180"/>
  <c r="AM52" i="180"/>
  <c r="AL52" i="180"/>
  <c r="AK52" i="180"/>
  <c r="AJ52" i="180"/>
  <c r="AI52" i="180"/>
  <c r="AH52" i="180"/>
  <c r="AG52" i="180"/>
  <c r="AF52" i="180"/>
  <c r="AE52" i="180"/>
  <c r="AD52" i="180"/>
  <c r="AC52" i="180"/>
  <c r="AB52" i="180"/>
  <c r="AO51" i="180"/>
  <c r="AN51" i="180"/>
  <c r="AM51" i="180"/>
  <c r="AL51" i="180"/>
  <c r="AK51" i="180"/>
  <c r="AJ51" i="180"/>
  <c r="AI51" i="180"/>
  <c r="AH51" i="180"/>
  <c r="AG51" i="180"/>
  <c r="AF51" i="180"/>
  <c r="AE51" i="180"/>
  <c r="AD51" i="180"/>
  <c r="AC51" i="180"/>
  <c r="AB51" i="180"/>
  <c r="AO50" i="180"/>
  <c r="AN50" i="180"/>
  <c r="AM50" i="180"/>
  <c r="AL50" i="180"/>
  <c r="AK50" i="180"/>
  <c r="AJ50" i="180"/>
  <c r="AI50" i="180"/>
  <c r="AH50" i="180"/>
  <c r="AG50" i="180"/>
  <c r="AF50" i="180"/>
  <c r="AE50" i="180"/>
  <c r="AD50" i="180"/>
  <c r="AC50" i="180"/>
  <c r="AB50" i="180"/>
  <c r="AO49" i="180"/>
  <c r="AN49" i="180"/>
  <c r="AM49" i="180"/>
  <c r="AL49" i="180"/>
  <c r="AK49" i="180"/>
  <c r="AJ49" i="180"/>
  <c r="AI49" i="180"/>
  <c r="AH49" i="180"/>
  <c r="AG49" i="180"/>
  <c r="AF49" i="180"/>
  <c r="AE49" i="180"/>
  <c r="AD49" i="180"/>
  <c r="AC49" i="180"/>
  <c r="AB49" i="180"/>
  <c r="AO48" i="180"/>
  <c r="AN48" i="180"/>
  <c r="AM48" i="180"/>
  <c r="AL48" i="180"/>
  <c r="AK48" i="180"/>
  <c r="AJ48" i="180"/>
  <c r="AI48" i="180"/>
  <c r="AH48" i="180"/>
  <c r="AG48" i="180"/>
  <c r="AF48" i="180"/>
  <c r="AE48" i="180"/>
  <c r="AD48" i="180"/>
  <c r="AC48" i="180"/>
  <c r="AB48" i="180"/>
  <c r="AO47" i="180"/>
  <c r="AN47" i="180"/>
  <c r="AM47" i="180"/>
  <c r="AL47" i="180"/>
  <c r="AK47" i="180"/>
  <c r="AJ47" i="180"/>
  <c r="AI47" i="180"/>
  <c r="AH47" i="180"/>
  <c r="AG47" i="180"/>
  <c r="AF47" i="180"/>
  <c r="AE47" i="180"/>
  <c r="AD47" i="180"/>
  <c r="AC47" i="180"/>
  <c r="AB47" i="180"/>
  <c r="AO46" i="180"/>
  <c r="AN46" i="180"/>
  <c r="AM46" i="180"/>
  <c r="AL46" i="180"/>
  <c r="AK46" i="180"/>
  <c r="AJ46" i="180"/>
  <c r="AI46" i="180"/>
  <c r="AH46" i="180"/>
  <c r="AG46" i="180"/>
  <c r="AF46" i="180"/>
  <c r="AE46" i="180"/>
  <c r="AD46" i="180"/>
  <c r="AC46" i="180"/>
  <c r="AB46" i="180"/>
  <c r="AO45" i="180"/>
  <c r="AN45" i="180"/>
  <c r="AM45" i="180"/>
  <c r="AL45" i="180"/>
  <c r="AK45" i="180"/>
  <c r="AJ45" i="180"/>
  <c r="AI45" i="180"/>
  <c r="AH45" i="180"/>
  <c r="AG45" i="180"/>
  <c r="AF45" i="180"/>
  <c r="AE45" i="180"/>
  <c r="AD45" i="180"/>
  <c r="AC45" i="180"/>
  <c r="AB45" i="180"/>
  <c r="AO44" i="180"/>
  <c r="AN44" i="180"/>
  <c r="AM44" i="180"/>
  <c r="AL44" i="180"/>
  <c r="AK44" i="180"/>
  <c r="AJ44" i="180"/>
  <c r="AI44" i="180"/>
  <c r="AH44" i="180"/>
  <c r="AG44" i="180"/>
  <c r="AF44" i="180"/>
  <c r="AE44" i="180"/>
  <c r="AD44" i="180"/>
  <c r="AC44" i="180"/>
  <c r="AB44" i="180"/>
  <c r="AO43" i="180"/>
  <c r="AN43" i="180"/>
  <c r="AM43" i="180"/>
  <c r="AL43" i="180"/>
  <c r="AK43" i="180"/>
  <c r="AJ43" i="180"/>
  <c r="AI43" i="180"/>
  <c r="AH43" i="180"/>
  <c r="AG43" i="180"/>
  <c r="AF43" i="180"/>
  <c r="AE43" i="180"/>
  <c r="AD43" i="180"/>
  <c r="AC43" i="180"/>
  <c r="AB43" i="180"/>
  <c r="Z26" i="180"/>
  <c r="Z25" i="180"/>
  <c r="Y25" i="180"/>
  <c r="T20" i="180"/>
  <c r="U21" i="180"/>
  <c r="U20" i="180"/>
  <c r="W23" i="180"/>
  <c r="Z24" i="180"/>
  <c r="Y24" i="180"/>
  <c r="X24" i="180"/>
  <c r="Z23" i="180"/>
  <c r="Y23" i="180"/>
  <c r="X23" i="180"/>
  <c r="Z22" i="180"/>
  <c r="Y22" i="180"/>
  <c r="X22" i="180"/>
  <c r="W22" i="180"/>
  <c r="V22" i="180"/>
  <c r="Z21" i="180"/>
  <c r="Y21" i="180"/>
  <c r="X21" i="180"/>
  <c r="W21" i="180"/>
  <c r="V21" i="180"/>
  <c r="Z20" i="180"/>
  <c r="Y20" i="180"/>
  <c r="X20" i="180"/>
  <c r="W20" i="180"/>
  <c r="V20" i="180"/>
  <c r="Y27" i="180"/>
  <c r="X27" i="180"/>
  <c r="X26" i="180"/>
  <c r="V24" i="180"/>
  <c r="W27" i="180"/>
  <c r="V27" i="180"/>
  <c r="W26" i="180"/>
  <c r="V26" i="180"/>
  <c r="W25" i="180"/>
  <c r="V25" i="180"/>
  <c r="S21" i="180"/>
  <c r="T22" i="180"/>
  <c r="S22" i="180"/>
  <c r="U27" i="180"/>
  <c r="T27" i="180"/>
  <c r="S27" i="180"/>
  <c r="U26" i="180"/>
  <c r="T26" i="180"/>
  <c r="S26" i="180"/>
  <c r="U25" i="180"/>
  <c r="T25" i="180"/>
  <c r="S25" i="180"/>
  <c r="U24" i="180"/>
  <c r="T24" i="180"/>
  <c r="S24" i="180"/>
  <c r="U23" i="180"/>
  <c r="T23" i="180"/>
  <c r="S23" i="180"/>
  <c r="P18" i="180"/>
  <c r="N16" i="180"/>
  <c r="O18" i="180"/>
  <c r="N18" i="180"/>
  <c r="O17" i="180"/>
  <c r="N17" i="180"/>
  <c r="K13" i="180"/>
  <c r="L14" i="180"/>
  <c r="K14" i="180"/>
  <c r="M18" i="180"/>
  <c r="L18" i="180"/>
  <c r="K18" i="180"/>
  <c r="M17" i="180"/>
  <c r="L17" i="180"/>
  <c r="K17" i="180"/>
  <c r="M16" i="180"/>
  <c r="L16" i="180"/>
  <c r="K16" i="180"/>
  <c r="M15" i="180"/>
  <c r="L15" i="180"/>
  <c r="K15" i="180"/>
  <c r="I11" i="180"/>
  <c r="G9" i="180"/>
  <c r="H11" i="180"/>
  <c r="G11" i="180"/>
  <c r="H10" i="180"/>
  <c r="G10" i="180"/>
  <c r="J18" i="180"/>
  <c r="I18" i="180"/>
  <c r="H18" i="180"/>
  <c r="G18" i="180"/>
  <c r="J17" i="180"/>
  <c r="I17" i="180"/>
  <c r="H17" i="180"/>
  <c r="G17" i="180"/>
  <c r="J16" i="180"/>
  <c r="I16" i="180"/>
  <c r="H16" i="180"/>
  <c r="G16" i="180"/>
  <c r="J15" i="180"/>
  <c r="I15" i="180"/>
  <c r="H15" i="180"/>
  <c r="G15" i="180"/>
  <c r="J14" i="180"/>
  <c r="I14" i="180"/>
  <c r="H14" i="180"/>
  <c r="G14" i="180"/>
  <c r="J13" i="180"/>
  <c r="I13" i="180"/>
  <c r="H13" i="180"/>
  <c r="G13" i="180"/>
  <c r="J12" i="180"/>
  <c r="I12" i="180"/>
  <c r="H12" i="180"/>
  <c r="G12" i="180"/>
  <c r="J10" i="180"/>
  <c r="H8" i="180"/>
  <c r="J9" i="180"/>
  <c r="I9" i="180"/>
  <c r="J8" i="180"/>
  <c r="I8" i="180"/>
  <c r="Q17" i="180"/>
  <c r="Q16" i="180"/>
  <c r="P16" i="180"/>
  <c r="M13" i="180"/>
  <c r="N14" i="180"/>
  <c r="N13" i="180"/>
  <c r="Q15" i="180"/>
  <c r="P15" i="180"/>
  <c r="O15" i="180"/>
  <c r="Q14" i="180"/>
  <c r="P14" i="180"/>
  <c r="O14" i="180"/>
  <c r="Q13" i="180"/>
  <c r="P13" i="180"/>
  <c r="O13" i="180"/>
  <c r="Q12" i="180"/>
  <c r="P12" i="180"/>
  <c r="O12" i="180"/>
  <c r="N12" i="180"/>
  <c r="M12" i="180"/>
  <c r="L12" i="180"/>
  <c r="Q11" i="180"/>
  <c r="P11" i="180"/>
  <c r="H23" i="217" s="1"/>
  <c r="O11" i="180"/>
  <c r="H22" i="217" s="1"/>
  <c r="N11" i="180"/>
  <c r="M11" i="180"/>
  <c r="L11" i="180"/>
  <c r="K11" i="180"/>
  <c r="Q10" i="180"/>
  <c r="P10" i="180"/>
  <c r="O10" i="180"/>
  <c r="N10" i="180"/>
  <c r="M10" i="180"/>
  <c r="L10" i="180"/>
  <c r="K10" i="180"/>
  <c r="Q9" i="180"/>
  <c r="P9" i="180"/>
  <c r="O9" i="180"/>
  <c r="N9" i="180"/>
  <c r="M9" i="180"/>
  <c r="L9" i="180"/>
  <c r="K9" i="180"/>
  <c r="Q8" i="180"/>
  <c r="P8" i="180"/>
  <c r="O8" i="180"/>
  <c r="N8" i="180"/>
  <c r="M8" i="180"/>
  <c r="L8" i="180"/>
  <c r="K8" i="180"/>
  <c r="Z59" i="180"/>
  <c r="H25" i="219" s="1"/>
  <c r="Y59" i="180"/>
  <c r="H24" i="219" s="1"/>
  <c r="X59" i="180"/>
  <c r="H23" i="219" s="1"/>
  <c r="W59" i="180"/>
  <c r="H22" i="219" s="1"/>
  <c r="V59" i="180"/>
  <c r="H21" i="219" s="1"/>
  <c r="U59" i="180"/>
  <c r="H20" i="219" s="1"/>
  <c r="T59" i="180"/>
  <c r="H19" i="219" s="1"/>
  <c r="S59" i="180"/>
  <c r="H18" i="219" s="1"/>
  <c r="Z58" i="180"/>
  <c r="Y58" i="180"/>
  <c r="X58" i="180"/>
  <c r="W58" i="180"/>
  <c r="V58" i="180"/>
  <c r="U58" i="180"/>
  <c r="T58" i="180"/>
  <c r="S58" i="180"/>
  <c r="Z57" i="180"/>
  <c r="Y57" i="180"/>
  <c r="X57" i="180"/>
  <c r="W57" i="180"/>
  <c r="V57" i="180"/>
  <c r="U57" i="180"/>
  <c r="T57" i="180"/>
  <c r="S57" i="180"/>
  <c r="Z56" i="180"/>
  <c r="Y56" i="180"/>
  <c r="X56" i="180"/>
  <c r="W56" i="180"/>
  <c r="V56" i="180"/>
  <c r="U56" i="180"/>
  <c r="T56" i="180"/>
  <c r="S56" i="180"/>
  <c r="Z55" i="180"/>
  <c r="Y55" i="180"/>
  <c r="X55" i="180"/>
  <c r="W55" i="180"/>
  <c r="V55" i="180"/>
  <c r="U55" i="180"/>
  <c r="T55" i="180"/>
  <c r="S55" i="180"/>
  <c r="Z54" i="180"/>
  <c r="Y54" i="180"/>
  <c r="X54" i="180"/>
  <c r="W54" i="180"/>
  <c r="V54" i="180"/>
  <c r="U54" i="180"/>
  <c r="T54" i="180"/>
  <c r="S54" i="180"/>
  <c r="Z53" i="180"/>
  <c r="Y53" i="180"/>
  <c r="X53" i="180"/>
  <c r="W53" i="180"/>
  <c r="V53" i="180"/>
  <c r="U53" i="180"/>
  <c r="T53" i="180"/>
  <c r="S53" i="180"/>
  <c r="Z52" i="180"/>
  <c r="Y52" i="180"/>
  <c r="X52" i="180"/>
  <c r="W52" i="180"/>
  <c r="V52" i="180"/>
  <c r="U52" i="180"/>
  <c r="T52" i="180"/>
  <c r="S52" i="180"/>
  <c r="Z51" i="180"/>
  <c r="Y51" i="180"/>
  <c r="X51" i="180"/>
  <c r="W51" i="180"/>
  <c r="V51" i="180"/>
  <c r="U51" i="180"/>
  <c r="T51" i="180"/>
  <c r="S51" i="180"/>
  <c r="Z50" i="180"/>
  <c r="Y50" i="180"/>
  <c r="X50" i="180"/>
  <c r="W50" i="180"/>
  <c r="V50" i="180"/>
  <c r="U50" i="180"/>
  <c r="T50" i="180"/>
  <c r="S50" i="180"/>
  <c r="Z49" i="180"/>
  <c r="Y49" i="180"/>
  <c r="X49" i="180"/>
  <c r="W49" i="180"/>
  <c r="V49" i="180"/>
  <c r="U49" i="180"/>
  <c r="T49" i="180"/>
  <c r="S49" i="180"/>
  <c r="Z48" i="180"/>
  <c r="Y48" i="180"/>
  <c r="X48" i="180"/>
  <c r="W48" i="180"/>
  <c r="V48" i="180"/>
  <c r="U48" i="180"/>
  <c r="T48" i="180"/>
  <c r="S48" i="180"/>
  <c r="Z47" i="180"/>
  <c r="Y47" i="180"/>
  <c r="X47" i="180"/>
  <c r="W47" i="180"/>
  <c r="V47" i="180"/>
  <c r="U47" i="180"/>
  <c r="T47" i="180"/>
  <c r="S47" i="180"/>
  <c r="Z46" i="180"/>
  <c r="Y46" i="180"/>
  <c r="X46" i="180"/>
  <c r="W46" i="180"/>
  <c r="V46" i="180"/>
  <c r="U46" i="180"/>
  <c r="T46" i="180"/>
  <c r="S46" i="180"/>
  <c r="Z45" i="180"/>
  <c r="Y45" i="180"/>
  <c r="X45" i="180"/>
  <c r="W45" i="180"/>
  <c r="V45" i="180"/>
  <c r="U45" i="180"/>
  <c r="T45" i="180"/>
  <c r="S45" i="180"/>
  <c r="Z44" i="180"/>
  <c r="Y44" i="180"/>
  <c r="X44" i="180"/>
  <c r="W44" i="180"/>
  <c r="V44" i="180"/>
  <c r="U44" i="180"/>
  <c r="T44" i="180"/>
  <c r="S44" i="180"/>
  <c r="Z43" i="180"/>
  <c r="Y43" i="180"/>
  <c r="X43" i="180"/>
  <c r="W43" i="180"/>
  <c r="V43" i="180"/>
  <c r="U43" i="180"/>
  <c r="T43" i="180"/>
  <c r="S43" i="180"/>
  <c r="Z42" i="180"/>
  <c r="Y42" i="180"/>
  <c r="X42" i="180"/>
  <c r="W42" i="180"/>
  <c r="V42" i="180"/>
  <c r="U42" i="180"/>
  <c r="T42" i="180"/>
  <c r="S42" i="180"/>
  <c r="Z41" i="180"/>
  <c r="Y41" i="180"/>
  <c r="X41" i="180"/>
  <c r="W41" i="180"/>
  <c r="V41" i="180"/>
  <c r="U41" i="180"/>
  <c r="T41" i="180"/>
  <c r="S41" i="180"/>
  <c r="Z40" i="180"/>
  <c r="Y40" i="180"/>
  <c r="X40" i="180"/>
  <c r="W40" i="180"/>
  <c r="V40" i="180"/>
  <c r="U40" i="180"/>
  <c r="T40" i="180"/>
  <c r="S40" i="180"/>
  <c r="Z39" i="180"/>
  <c r="Y39" i="180"/>
  <c r="X39" i="180"/>
  <c r="W39" i="180"/>
  <c r="V39" i="180"/>
  <c r="U39" i="180"/>
  <c r="T39" i="180"/>
  <c r="S39" i="180"/>
  <c r="Z38" i="180"/>
  <c r="Y38" i="180"/>
  <c r="X38" i="180"/>
  <c r="W38" i="180"/>
  <c r="V38" i="180"/>
  <c r="U38" i="180"/>
  <c r="T38" i="180"/>
  <c r="S38" i="180"/>
  <c r="Z37" i="180"/>
  <c r="Y37" i="180"/>
  <c r="X37" i="180"/>
  <c r="W37" i="180"/>
  <c r="V37" i="180"/>
  <c r="U37" i="180"/>
  <c r="T37" i="180"/>
  <c r="S37" i="180"/>
  <c r="Z36" i="180"/>
  <c r="Y36" i="180"/>
  <c r="X36" i="180"/>
  <c r="W36" i="180"/>
  <c r="V36" i="180"/>
  <c r="U36" i="180"/>
  <c r="T36" i="180"/>
  <c r="S36" i="180"/>
  <c r="Z35" i="180"/>
  <c r="Y35" i="180"/>
  <c r="X35" i="180"/>
  <c r="W35" i="180"/>
  <c r="V35" i="180"/>
  <c r="U35" i="180"/>
  <c r="T35" i="180"/>
  <c r="S35" i="180"/>
  <c r="Z34" i="180"/>
  <c r="Y34" i="180"/>
  <c r="X34" i="180"/>
  <c r="W34" i="180"/>
  <c r="V34" i="180"/>
  <c r="U34" i="180"/>
  <c r="T34" i="180"/>
  <c r="S34" i="180"/>
  <c r="Z33" i="180"/>
  <c r="Y33" i="180"/>
  <c r="X33" i="180"/>
  <c r="W33" i="180"/>
  <c r="V33" i="180"/>
  <c r="U33" i="180"/>
  <c r="T33" i="180"/>
  <c r="S33" i="180"/>
  <c r="Z32" i="180"/>
  <c r="Y32" i="180"/>
  <c r="X32" i="180"/>
  <c r="W32" i="180"/>
  <c r="V32" i="180"/>
  <c r="U32" i="180"/>
  <c r="T32" i="180"/>
  <c r="S32" i="180"/>
  <c r="Z31" i="180"/>
  <c r="Y31" i="180"/>
  <c r="X31" i="180"/>
  <c r="W31" i="180"/>
  <c r="V31" i="180"/>
  <c r="U31" i="180"/>
  <c r="T31" i="180"/>
  <c r="S31" i="180"/>
  <c r="Z30" i="180"/>
  <c r="Y30" i="180"/>
  <c r="X30" i="180"/>
  <c r="W30" i="180"/>
  <c r="V30" i="180"/>
  <c r="U30" i="180"/>
  <c r="T30" i="180"/>
  <c r="S30" i="180"/>
  <c r="Z29" i="180"/>
  <c r="Y29" i="180"/>
  <c r="X29" i="180"/>
  <c r="W29" i="180"/>
  <c r="V29" i="180"/>
  <c r="V28" i="180" s="1"/>
  <c r="U29" i="180"/>
  <c r="T29" i="180"/>
  <c r="S29" i="180"/>
  <c r="S28" i="180" s="1"/>
  <c r="Q59" i="180"/>
  <c r="H16" i="219" s="1"/>
  <c r="P59" i="180"/>
  <c r="H15" i="219" s="1"/>
  <c r="O59" i="180"/>
  <c r="H14" i="219" s="1"/>
  <c r="N59" i="180"/>
  <c r="H13" i="219" s="1"/>
  <c r="M59" i="180"/>
  <c r="H12" i="219" s="1"/>
  <c r="L59" i="180"/>
  <c r="H11" i="219" s="1"/>
  <c r="K59" i="180"/>
  <c r="H10" i="219" s="1"/>
  <c r="J59" i="180"/>
  <c r="H9" i="219" s="1"/>
  <c r="I59" i="180"/>
  <c r="H59" i="180"/>
  <c r="G59" i="180"/>
  <c r="H8" i="219" s="1"/>
  <c r="Q58" i="180"/>
  <c r="P58" i="180"/>
  <c r="O58" i="180"/>
  <c r="N58" i="180"/>
  <c r="M58" i="180"/>
  <c r="L58" i="180"/>
  <c r="K58" i="180"/>
  <c r="J58" i="180"/>
  <c r="I58" i="180"/>
  <c r="H58" i="180"/>
  <c r="G58" i="180"/>
  <c r="Q57" i="180"/>
  <c r="P57" i="180"/>
  <c r="O57" i="180"/>
  <c r="N57" i="180"/>
  <c r="M57" i="180"/>
  <c r="L57" i="180"/>
  <c r="K57" i="180"/>
  <c r="J57" i="180"/>
  <c r="I57" i="180"/>
  <c r="H57" i="180"/>
  <c r="G57" i="180"/>
  <c r="Q56" i="180"/>
  <c r="P56" i="180"/>
  <c r="O56" i="180"/>
  <c r="N56" i="180"/>
  <c r="M56" i="180"/>
  <c r="L56" i="180"/>
  <c r="K56" i="180"/>
  <c r="J56" i="180"/>
  <c r="I56" i="180"/>
  <c r="H56" i="180"/>
  <c r="G56" i="180"/>
  <c r="Q55" i="180"/>
  <c r="P55" i="180"/>
  <c r="O55" i="180"/>
  <c r="N55" i="180"/>
  <c r="M55" i="180"/>
  <c r="L55" i="180"/>
  <c r="K55" i="180"/>
  <c r="J55" i="180"/>
  <c r="I55" i="180"/>
  <c r="H55" i="180"/>
  <c r="G55" i="180"/>
  <c r="Q54" i="180"/>
  <c r="P54" i="180"/>
  <c r="O54" i="180"/>
  <c r="N54" i="180"/>
  <c r="M54" i="180"/>
  <c r="L54" i="180"/>
  <c r="K54" i="180"/>
  <c r="J54" i="180"/>
  <c r="I54" i="180"/>
  <c r="H54" i="180"/>
  <c r="G54" i="180"/>
  <c r="Q53" i="180"/>
  <c r="P53" i="180"/>
  <c r="O53" i="180"/>
  <c r="N53" i="180"/>
  <c r="M53" i="180"/>
  <c r="L53" i="180"/>
  <c r="K53" i="180"/>
  <c r="J53" i="180"/>
  <c r="I53" i="180"/>
  <c r="H53" i="180"/>
  <c r="G53" i="180"/>
  <c r="Q52" i="180"/>
  <c r="P52" i="180"/>
  <c r="O52" i="180"/>
  <c r="N52" i="180"/>
  <c r="M52" i="180"/>
  <c r="L52" i="180"/>
  <c r="K52" i="180"/>
  <c r="J52" i="180"/>
  <c r="I52" i="180"/>
  <c r="H52" i="180"/>
  <c r="G52" i="180"/>
  <c r="Q51" i="180"/>
  <c r="P51" i="180"/>
  <c r="O51" i="180"/>
  <c r="N51" i="180"/>
  <c r="M51" i="180"/>
  <c r="L51" i="180"/>
  <c r="K51" i="180"/>
  <c r="J51" i="180"/>
  <c r="I51" i="180"/>
  <c r="H51" i="180"/>
  <c r="G51" i="180"/>
  <c r="Q50" i="180"/>
  <c r="P50" i="180"/>
  <c r="O50" i="180"/>
  <c r="N50" i="180"/>
  <c r="M50" i="180"/>
  <c r="L50" i="180"/>
  <c r="K50" i="180"/>
  <c r="J50" i="180"/>
  <c r="I50" i="180"/>
  <c r="H50" i="180"/>
  <c r="G50" i="180"/>
  <c r="Q49" i="180"/>
  <c r="P49" i="180"/>
  <c r="O49" i="180"/>
  <c r="N49" i="180"/>
  <c r="M49" i="180"/>
  <c r="L49" i="180"/>
  <c r="K49" i="180"/>
  <c r="J49" i="180"/>
  <c r="I49" i="180"/>
  <c r="H49" i="180"/>
  <c r="G49" i="180"/>
  <c r="Q48" i="180"/>
  <c r="P48" i="180"/>
  <c r="O48" i="180"/>
  <c r="N48" i="180"/>
  <c r="M48" i="180"/>
  <c r="L48" i="180"/>
  <c r="K48" i="180"/>
  <c r="J48" i="180"/>
  <c r="I48" i="180"/>
  <c r="H48" i="180"/>
  <c r="G48" i="180"/>
  <c r="Q47" i="180"/>
  <c r="P47" i="180"/>
  <c r="O47" i="180"/>
  <c r="N47" i="180"/>
  <c r="M47" i="180"/>
  <c r="L47" i="180"/>
  <c r="K47" i="180"/>
  <c r="J47" i="180"/>
  <c r="I47" i="180"/>
  <c r="H47" i="180"/>
  <c r="G47" i="180"/>
  <c r="Q46" i="180"/>
  <c r="P46" i="180"/>
  <c r="O46" i="180"/>
  <c r="N46" i="180"/>
  <c r="M46" i="180"/>
  <c r="L46" i="180"/>
  <c r="K46" i="180"/>
  <c r="J46" i="180"/>
  <c r="I46" i="180"/>
  <c r="H46" i="180"/>
  <c r="G46" i="180"/>
  <c r="Q45" i="180"/>
  <c r="P45" i="180"/>
  <c r="O45" i="180"/>
  <c r="N45" i="180"/>
  <c r="M45" i="180"/>
  <c r="L45" i="180"/>
  <c r="K45" i="180"/>
  <c r="J45" i="180"/>
  <c r="I45" i="180"/>
  <c r="H45" i="180"/>
  <c r="G45" i="180"/>
  <c r="Q44" i="180"/>
  <c r="P44" i="180"/>
  <c r="O44" i="180"/>
  <c r="N44" i="180"/>
  <c r="M44" i="180"/>
  <c r="L44" i="180"/>
  <c r="K44" i="180"/>
  <c r="J44" i="180"/>
  <c r="I44" i="180"/>
  <c r="H44" i="180"/>
  <c r="G44" i="180"/>
  <c r="Q43" i="180"/>
  <c r="P43" i="180"/>
  <c r="O43" i="180"/>
  <c r="N43" i="180"/>
  <c r="M43" i="180"/>
  <c r="L43" i="180"/>
  <c r="K43" i="180"/>
  <c r="J43" i="180"/>
  <c r="I43" i="180"/>
  <c r="H43" i="180"/>
  <c r="G43" i="180"/>
  <c r="Q42" i="180"/>
  <c r="P42" i="180"/>
  <c r="O42" i="180"/>
  <c r="N42" i="180"/>
  <c r="M42" i="180"/>
  <c r="L42" i="180"/>
  <c r="K42" i="180"/>
  <c r="J42" i="180"/>
  <c r="I42" i="180"/>
  <c r="H42" i="180"/>
  <c r="G42" i="180"/>
  <c r="Q41" i="180"/>
  <c r="P41" i="180"/>
  <c r="O41" i="180"/>
  <c r="N41" i="180"/>
  <c r="M41" i="180"/>
  <c r="L41" i="180"/>
  <c r="K41" i="180"/>
  <c r="J41" i="180"/>
  <c r="I41" i="180"/>
  <c r="H41" i="180"/>
  <c r="G41" i="180"/>
  <c r="Q40" i="180"/>
  <c r="P40" i="180"/>
  <c r="O40" i="180"/>
  <c r="N40" i="180"/>
  <c r="M40" i="180"/>
  <c r="L40" i="180"/>
  <c r="K40" i="180"/>
  <c r="J40" i="180"/>
  <c r="I40" i="180"/>
  <c r="H40" i="180"/>
  <c r="G40" i="180"/>
  <c r="Q39" i="180"/>
  <c r="P39" i="180"/>
  <c r="O39" i="180"/>
  <c r="N39" i="180"/>
  <c r="M39" i="180"/>
  <c r="L39" i="180"/>
  <c r="K39" i="180"/>
  <c r="J39" i="180"/>
  <c r="I39" i="180"/>
  <c r="H39" i="180"/>
  <c r="G39" i="180"/>
  <c r="Q38" i="180"/>
  <c r="P38" i="180"/>
  <c r="O38" i="180"/>
  <c r="N38" i="180"/>
  <c r="M38" i="180"/>
  <c r="L38" i="180"/>
  <c r="K38" i="180"/>
  <c r="J38" i="180"/>
  <c r="I38" i="180"/>
  <c r="H38" i="180"/>
  <c r="G38" i="180"/>
  <c r="Q37" i="180"/>
  <c r="P37" i="180"/>
  <c r="O37" i="180"/>
  <c r="N37" i="180"/>
  <c r="M37" i="180"/>
  <c r="L37" i="180"/>
  <c r="K37" i="180"/>
  <c r="J37" i="180"/>
  <c r="I37" i="180"/>
  <c r="H37" i="180"/>
  <c r="G37" i="180"/>
  <c r="Q36" i="180"/>
  <c r="P36" i="180"/>
  <c r="O36" i="180"/>
  <c r="N36" i="180"/>
  <c r="M36" i="180"/>
  <c r="L36" i="180"/>
  <c r="K36" i="180"/>
  <c r="J36" i="180"/>
  <c r="I36" i="180"/>
  <c r="H36" i="180"/>
  <c r="G36" i="180"/>
  <c r="Q35" i="180"/>
  <c r="P35" i="180"/>
  <c r="O35" i="180"/>
  <c r="N35" i="180"/>
  <c r="M35" i="180"/>
  <c r="L35" i="180"/>
  <c r="K35" i="180"/>
  <c r="J35" i="180"/>
  <c r="I35" i="180"/>
  <c r="H35" i="180"/>
  <c r="G35" i="180"/>
  <c r="Q34" i="180"/>
  <c r="P34" i="180"/>
  <c r="O34" i="180"/>
  <c r="N34" i="180"/>
  <c r="M34" i="180"/>
  <c r="L34" i="180"/>
  <c r="K34" i="180"/>
  <c r="J34" i="180"/>
  <c r="I34" i="180"/>
  <c r="H34" i="180"/>
  <c r="G34" i="180"/>
  <c r="Q33" i="180"/>
  <c r="P33" i="180"/>
  <c r="O33" i="180"/>
  <c r="N33" i="180"/>
  <c r="M33" i="180"/>
  <c r="L33" i="180"/>
  <c r="K33" i="180"/>
  <c r="J33" i="180"/>
  <c r="I33" i="180"/>
  <c r="H33" i="180"/>
  <c r="G33" i="180"/>
  <c r="Q32" i="180"/>
  <c r="P32" i="180"/>
  <c r="O32" i="180"/>
  <c r="N32" i="180"/>
  <c r="M32" i="180"/>
  <c r="L32" i="180"/>
  <c r="K32" i="180"/>
  <c r="J32" i="180"/>
  <c r="I32" i="180"/>
  <c r="H32" i="180"/>
  <c r="G32" i="180"/>
  <c r="Q31" i="180"/>
  <c r="P31" i="180"/>
  <c r="O31" i="180"/>
  <c r="N31" i="180"/>
  <c r="M31" i="180"/>
  <c r="L31" i="180"/>
  <c r="K31" i="180"/>
  <c r="J31" i="180"/>
  <c r="I31" i="180"/>
  <c r="H31" i="180"/>
  <c r="G31" i="180"/>
  <c r="Q30" i="180"/>
  <c r="P30" i="180"/>
  <c r="O30" i="180"/>
  <c r="N30" i="180"/>
  <c r="M30" i="180"/>
  <c r="L30" i="180"/>
  <c r="K30" i="180"/>
  <c r="J30" i="180"/>
  <c r="I30" i="180"/>
  <c r="H30" i="180"/>
  <c r="G30" i="180"/>
  <c r="Q29" i="180"/>
  <c r="P29" i="180"/>
  <c r="O29" i="180"/>
  <c r="N29" i="180"/>
  <c r="M29" i="180"/>
  <c r="L29" i="180"/>
  <c r="K29" i="180"/>
  <c r="J29" i="180"/>
  <c r="I29" i="180"/>
  <c r="H29" i="180"/>
  <c r="G29" i="180"/>
  <c r="Q27" i="180"/>
  <c r="P27" i="180"/>
  <c r="O27" i="180"/>
  <c r="N27" i="180"/>
  <c r="M27" i="180"/>
  <c r="L27" i="180"/>
  <c r="K27" i="180"/>
  <c r="J27" i="180"/>
  <c r="I27" i="180"/>
  <c r="H27" i="180"/>
  <c r="G27" i="180"/>
  <c r="Q26" i="180"/>
  <c r="P26" i="180"/>
  <c r="O26" i="180"/>
  <c r="N26" i="180"/>
  <c r="M26" i="180"/>
  <c r="L26" i="180"/>
  <c r="K26" i="180"/>
  <c r="J26" i="180"/>
  <c r="I26" i="180"/>
  <c r="H26" i="180"/>
  <c r="G26" i="180"/>
  <c r="Q25" i="180"/>
  <c r="P25" i="180"/>
  <c r="O25" i="180"/>
  <c r="N25" i="180"/>
  <c r="M25" i="180"/>
  <c r="L25" i="180"/>
  <c r="K25" i="180"/>
  <c r="J25" i="180"/>
  <c r="I25" i="180"/>
  <c r="H25" i="180"/>
  <c r="G25" i="180"/>
  <c r="Q24" i="180"/>
  <c r="P24" i="180"/>
  <c r="O24" i="180"/>
  <c r="N24" i="180"/>
  <c r="M24" i="180"/>
  <c r="L24" i="180"/>
  <c r="K24" i="180"/>
  <c r="J24" i="180"/>
  <c r="I24" i="180"/>
  <c r="H24" i="180"/>
  <c r="G24" i="180"/>
  <c r="Q23" i="180"/>
  <c r="P23" i="180"/>
  <c r="O23" i="180"/>
  <c r="N23" i="180"/>
  <c r="M23" i="180"/>
  <c r="L23" i="180"/>
  <c r="K23" i="180"/>
  <c r="J23" i="180"/>
  <c r="I23" i="180"/>
  <c r="H23" i="180"/>
  <c r="G23" i="180"/>
  <c r="Q22" i="180"/>
  <c r="P22" i="180"/>
  <c r="O22" i="180"/>
  <c r="N22" i="180"/>
  <c r="M22" i="180"/>
  <c r="L22" i="180"/>
  <c r="K22" i="180"/>
  <c r="J22" i="180"/>
  <c r="I22" i="180"/>
  <c r="H22" i="180"/>
  <c r="G22" i="180"/>
  <c r="Q21" i="180"/>
  <c r="P21" i="180"/>
  <c r="O21" i="180"/>
  <c r="N21" i="180"/>
  <c r="M21" i="180"/>
  <c r="L21" i="180"/>
  <c r="K21" i="180"/>
  <c r="J21" i="180"/>
  <c r="I21" i="180"/>
  <c r="H21" i="180"/>
  <c r="G21" i="180"/>
  <c r="Q20" i="180"/>
  <c r="P20" i="180"/>
  <c r="O20" i="180"/>
  <c r="N20" i="180"/>
  <c r="M20" i="180"/>
  <c r="L20" i="180"/>
  <c r="K20" i="180"/>
  <c r="J20" i="180"/>
  <c r="I20" i="180"/>
  <c r="H20" i="180"/>
  <c r="G20" i="180"/>
  <c r="BF27" i="180"/>
  <c r="BE27" i="180"/>
  <c r="BD27" i="180"/>
  <c r="BC27" i="180"/>
  <c r="BB27" i="180"/>
  <c r="BA27" i="180"/>
  <c r="AZ27" i="180"/>
  <c r="AY27" i="180"/>
  <c r="AX27" i="180"/>
  <c r="AW27" i="180"/>
  <c r="AV27" i="180"/>
  <c r="AU27" i="180"/>
  <c r="AT27" i="180"/>
  <c r="AS27" i="180"/>
  <c r="AR27" i="180"/>
  <c r="AQ27" i="180"/>
  <c r="AP27" i="180"/>
  <c r="AO27" i="180"/>
  <c r="AN27" i="180"/>
  <c r="AM27" i="180"/>
  <c r="AL27" i="180"/>
  <c r="AK27" i="180"/>
  <c r="AJ27" i="180"/>
  <c r="AI27" i="180"/>
  <c r="AH27" i="180"/>
  <c r="AG27" i="180"/>
  <c r="AF27" i="180"/>
  <c r="AE27" i="180"/>
  <c r="AD27" i="180"/>
  <c r="AC27" i="180"/>
  <c r="AB27" i="180"/>
  <c r="BF26" i="180"/>
  <c r="BE26" i="180"/>
  <c r="BD26" i="180"/>
  <c r="BC26" i="180"/>
  <c r="BB26" i="180"/>
  <c r="BA26" i="180"/>
  <c r="AZ26" i="180"/>
  <c r="AY26" i="180"/>
  <c r="AX26" i="180"/>
  <c r="AW26" i="180"/>
  <c r="AV26" i="180"/>
  <c r="AU26" i="180"/>
  <c r="AT26" i="180"/>
  <c r="AS26" i="180"/>
  <c r="AR26" i="180"/>
  <c r="AQ26" i="180"/>
  <c r="AP26" i="180"/>
  <c r="AO26" i="180"/>
  <c r="AN26" i="180"/>
  <c r="AM26" i="180"/>
  <c r="AL26" i="180"/>
  <c r="AK26" i="180"/>
  <c r="AJ26" i="180"/>
  <c r="AI26" i="180"/>
  <c r="AH26" i="180"/>
  <c r="AG26" i="180"/>
  <c r="AF26" i="180"/>
  <c r="AE26" i="180"/>
  <c r="AD26" i="180"/>
  <c r="AC26" i="180"/>
  <c r="AB26" i="180"/>
  <c r="BF25" i="180"/>
  <c r="BE25" i="180"/>
  <c r="BD25" i="180"/>
  <c r="BC25" i="180"/>
  <c r="BB25" i="180"/>
  <c r="BA25" i="180"/>
  <c r="AZ25" i="180"/>
  <c r="AY25" i="180"/>
  <c r="AX25" i="180"/>
  <c r="AW25" i="180"/>
  <c r="AV25" i="180"/>
  <c r="AU25" i="180"/>
  <c r="AT25" i="180"/>
  <c r="AS25" i="180"/>
  <c r="AR25" i="180"/>
  <c r="AQ25" i="180"/>
  <c r="AP25" i="180"/>
  <c r="AO25" i="180"/>
  <c r="AN25" i="180"/>
  <c r="AM25" i="180"/>
  <c r="AL25" i="180"/>
  <c r="AK25" i="180"/>
  <c r="AJ25" i="180"/>
  <c r="AI25" i="180"/>
  <c r="AH25" i="180"/>
  <c r="AG25" i="180"/>
  <c r="AF25" i="180"/>
  <c r="AE25" i="180"/>
  <c r="AD25" i="180"/>
  <c r="AC25" i="180"/>
  <c r="AB25" i="180"/>
  <c r="BF24" i="180"/>
  <c r="BE24" i="180"/>
  <c r="BD24" i="180"/>
  <c r="BC24" i="180"/>
  <c r="BB24" i="180"/>
  <c r="BA24" i="180"/>
  <c r="AZ24" i="180"/>
  <c r="AY24" i="180"/>
  <c r="AX24" i="180"/>
  <c r="AW24" i="180"/>
  <c r="AV24" i="180"/>
  <c r="AU24" i="180"/>
  <c r="AT24" i="180"/>
  <c r="AS24" i="180"/>
  <c r="AR24" i="180"/>
  <c r="AQ24" i="180"/>
  <c r="AP24" i="180"/>
  <c r="AO24" i="180"/>
  <c r="AN24" i="180"/>
  <c r="AM24" i="180"/>
  <c r="AL24" i="180"/>
  <c r="AK24" i="180"/>
  <c r="AJ24" i="180"/>
  <c r="AI24" i="180"/>
  <c r="AH24" i="180"/>
  <c r="AG24" i="180"/>
  <c r="AF24" i="180"/>
  <c r="AE24" i="180"/>
  <c r="AD24" i="180"/>
  <c r="AC24" i="180"/>
  <c r="AB24" i="180"/>
  <c r="BF23" i="180"/>
  <c r="BE23" i="180"/>
  <c r="BD23" i="180"/>
  <c r="BC23" i="180"/>
  <c r="BB23" i="180"/>
  <c r="BA23" i="180"/>
  <c r="AZ23" i="180"/>
  <c r="AY23" i="180"/>
  <c r="AX23" i="180"/>
  <c r="AW23" i="180"/>
  <c r="AV23" i="180"/>
  <c r="AU23" i="180"/>
  <c r="AT23" i="180"/>
  <c r="AS23" i="180"/>
  <c r="AR23" i="180"/>
  <c r="AQ23" i="180"/>
  <c r="AP23" i="180"/>
  <c r="AO23" i="180"/>
  <c r="AN23" i="180"/>
  <c r="AM23" i="180"/>
  <c r="AL23" i="180"/>
  <c r="AK23" i="180"/>
  <c r="AJ23" i="180"/>
  <c r="AI23" i="180"/>
  <c r="AH23" i="180"/>
  <c r="AG23" i="180"/>
  <c r="AF23" i="180"/>
  <c r="AE23" i="180"/>
  <c r="AD23" i="180"/>
  <c r="AC23" i="180"/>
  <c r="AB23" i="180"/>
  <c r="BF22" i="180"/>
  <c r="BE22" i="180"/>
  <c r="BD22" i="180"/>
  <c r="BC22" i="180"/>
  <c r="BB22" i="180"/>
  <c r="BA22" i="180"/>
  <c r="AZ22" i="180"/>
  <c r="AY22" i="180"/>
  <c r="AX22" i="180"/>
  <c r="AW22" i="180"/>
  <c r="AV22" i="180"/>
  <c r="AU22" i="180"/>
  <c r="AT22" i="180"/>
  <c r="AS22" i="180"/>
  <c r="AR22" i="180"/>
  <c r="AQ22" i="180"/>
  <c r="AP22" i="180"/>
  <c r="AO22" i="180"/>
  <c r="AN22" i="180"/>
  <c r="AM22" i="180"/>
  <c r="AL22" i="180"/>
  <c r="AK22" i="180"/>
  <c r="AJ22" i="180"/>
  <c r="AI22" i="180"/>
  <c r="AH22" i="180"/>
  <c r="AG22" i="180"/>
  <c r="AF22" i="180"/>
  <c r="AE22" i="180"/>
  <c r="AD22" i="180"/>
  <c r="AC22" i="180"/>
  <c r="AB22" i="180"/>
  <c r="BF21" i="180"/>
  <c r="BE21" i="180"/>
  <c r="BD21" i="180"/>
  <c r="BC21" i="180"/>
  <c r="BB21" i="180"/>
  <c r="BA21" i="180"/>
  <c r="AZ21" i="180"/>
  <c r="AY21" i="180"/>
  <c r="AX21" i="180"/>
  <c r="AW21" i="180"/>
  <c r="AV21" i="180"/>
  <c r="AU21" i="180"/>
  <c r="AT21" i="180"/>
  <c r="AS21" i="180"/>
  <c r="AR21" i="180"/>
  <c r="AQ21" i="180"/>
  <c r="AP21" i="180"/>
  <c r="AO21" i="180"/>
  <c r="AN21" i="180"/>
  <c r="AM21" i="180"/>
  <c r="AL21" i="180"/>
  <c r="AK21" i="180"/>
  <c r="AJ21" i="180"/>
  <c r="AI21" i="180"/>
  <c r="AH21" i="180"/>
  <c r="AG21" i="180"/>
  <c r="AF21" i="180"/>
  <c r="AE21" i="180"/>
  <c r="AD21" i="180"/>
  <c r="AC21" i="180"/>
  <c r="AB21" i="180"/>
  <c r="BF20" i="180"/>
  <c r="BE20" i="180"/>
  <c r="BD20" i="180"/>
  <c r="BC20" i="180"/>
  <c r="BB20" i="180"/>
  <c r="BA20" i="180"/>
  <c r="AZ20" i="180"/>
  <c r="AY20" i="180"/>
  <c r="AX20" i="180"/>
  <c r="AW20" i="180"/>
  <c r="AV20" i="180"/>
  <c r="AU20" i="180"/>
  <c r="AT20" i="180"/>
  <c r="AS20" i="180"/>
  <c r="AR20" i="180"/>
  <c r="AQ20" i="180"/>
  <c r="AP20" i="180"/>
  <c r="AO20" i="180"/>
  <c r="AN20" i="180"/>
  <c r="AM20" i="180"/>
  <c r="AL20" i="180"/>
  <c r="AK20" i="180"/>
  <c r="AJ20" i="180"/>
  <c r="AI20" i="180"/>
  <c r="AH20" i="180"/>
  <c r="AG20" i="180"/>
  <c r="AF20" i="180"/>
  <c r="AE20" i="180"/>
  <c r="AD20" i="180"/>
  <c r="AC20" i="180"/>
  <c r="AB20" i="180"/>
  <c r="BF18" i="180"/>
  <c r="BE18" i="180"/>
  <c r="BD18" i="180"/>
  <c r="BC18" i="180"/>
  <c r="BB18" i="180"/>
  <c r="BA18" i="180"/>
  <c r="AZ18" i="180"/>
  <c r="AY18" i="180"/>
  <c r="AX18" i="180"/>
  <c r="AW18" i="180"/>
  <c r="AV18" i="180"/>
  <c r="AU18" i="180"/>
  <c r="AT18" i="180"/>
  <c r="AS18" i="180"/>
  <c r="AR18" i="180"/>
  <c r="AQ18" i="180"/>
  <c r="AP18" i="180"/>
  <c r="AO18" i="180"/>
  <c r="AN18" i="180"/>
  <c r="AM18" i="180"/>
  <c r="AL18" i="180"/>
  <c r="AK18" i="180"/>
  <c r="AJ18" i="180"/>
  <c r="AI18" i="180"/>
  <c r="AH18" i="180"/>
  <c r="AG18" i="180"/>
  <c r="AF18" i="180"/>
  <c r="AE18" i="180"/>
  <c r="AD18" i="180"/>
  <c r="AC18" i="180"/>
  <c r="AB18" i="180"/>
  <c r="BF17" i="180"/>
  <c r="BE17" i="180"/>
  <c r="BD17" i="180"/>
  <c r="BC17" i="180"/>
  <c r="BB17" i="180"/>
  <c r="BA17" i="180"/>
  <c r="AZ17" i="180"/>
  <c r="AY17" i="180"/>
  <c r="AX17" i="180"/>
  <c r="AW17" i="180"/>
  <c r="AV17" i="180"/>
  <c r="AU17" i="180"/>
  <c r="AT17" i="180"/>
  <c r="AS17" i="180"/>
  <c r="AR17" i="180"/>
  <c r="AQ17" i="180"/>
  <c r="AP17" i="180"/>
  <c r="AO17" i="180"/>
  <c r="AN17" i="180"/>
  <c r="AM17" i="180"/>
  <c r="AL17" i="180"/>
  <c r="AK17" i="180"/>
  <c r="AJ17" i="180"/>
  <c r="AI17" i="180"/>
  <c r="AH17" i="180"/>
  <c r="AG17" i="180"/>
  <c r="AF17" i="180"/>
  <c r="AE17" i="180"/>
  <c r="AD17" i="180"/>
  <c r="AC17" i="180"/>
  <c r="AB17" i="180"/>
  <c r="BF16" i="180"/>
  <c r="BE16" i="180"/>
  <c r="BD16" i="180"/>
  <c r="BC16" i="180"/>
  <c r="BB16" i="180"/>
  <c r="BA16" i="180"/>
  <c r="AZ16" i="180"/>
  <c r="AY16" i="180"/>
  <c r="AX16" i="180"/>
  <c r="AW16" i="180"/>
  <c r="AV16" i="180"/>
  <c r="AU16" i="180"/>
  <c r="AT16" i="180"/>
  <c r="AS16" i="180"/>
  <c r="AR16" i="180"/>
  <c r="AQ16" i="180"/>
  <c r="AP16" i="180"/>
  <c r="AO16" i="180"/>
  <c r="AN16" i="180"/>
  <c r="AM16" i="180"/>
  <c r="AL16" i="180"/>
  <c r="AK16" i="180"/>
  <c r="AJ16" i="180"/>
  <c r="AI16" i="180"/>
  <c r="AH16" i="180"/>
  <c r="AG16" i="180"/>
  <c r="AF16" i="180"/>
  <c r="AE16" i="180"/>
  <c r="AD16" i="180"/>
  <c r="AC16" i="180"/>
  <c r="AB16" i="180"/>
  <c r="BF15" i="180"/>
  <c r="BE15" i="180"/>
  <c r="BD15" i="180"/>
  <c r="BC15" i="180"/>
  <c r="BB15" i="180"/>
  <c r="BA15" i="180"/>
  <c r="AZ15" i="180"/>
  <c r="AY15" i="180"/>
  <c r="AX15" i="180"/>
  <c r="AW15" i="180"/>
  <c r="AV15" i="180"/>
  <c r="AU15" i="180"/>
  <c r="AT15" i="180"/>
  <c r="AS15" i="180"/>
  <c r="AR15" i="180"/>
  <c r="AQ15" i="180"/>
  <c r="AP15" i="180"/>
  <c r="AO15" i="180"/>
  <c r="AN15" i="180"/>
  <c r="AM15" i="180"/>
  <c r="AL15" i="180"/>
  <c r="AK15" i="180"/>
  <c r="AJ15" i="180"/>
  <c r="AI15" i="180"/>
  <c r="AH15" i="180"/>
  <c r="AG15" i="180"/>
  <c r="AF15" i="180"/>
  <c r="AE15" i="180"/>
  <c r="AD15" i="180"/>
  <c r="AC15" i="180"/>
  <c r="AB15" i="180"/>
  <c r="BF14" i="180"/>
  <c r="BE14" i="180"/>
  <c r="BD14" i="180"/>
  <c r="BC14" i="180"/>
  <c r="BB14" i="180"/>
  <c r="BA14" i="180"/>
  <c r="AZ14" i="180"/>
  <c r="AY14" i="180"/>
  <c r="AX14" i="180"/>
  <c r="AW14" i="180"/>
  <c r="AV14" i="180"/>
  <c r="AU14" i="180"/>
  <c r="AT14" i="180"/>
  <c r="AS14" i="180"/>
  <c r="AR14" i="180"/>
  <c r="AQ14" i="180"/>
  <c r="AP14" i="180"/>
  <c r="AO14" i="180"/>
  <c r="AN14" i="180"/>
  <c r="AM14" i="180"/>
  <c r="AL14" i="180"/>
  <c r="AK14" i="180"/>
  <c r="AJ14" i="180"/>
  <c r="AI14" i="180"/>
  <c r="AH14" i="180"/>
  <c r="AG14" i="180"/>
  <c r="AF14" i="180"/>
  <c r="AE14" i="180"/>
  <c r="AD14" i="180"/>
  <c r="AC14" i="180"/>
  <c r="AB14" i="180"/>
  <c r="BF13" i="180"/>
  <c r="BE13" i="180"/>
  <c r="BD13" i="180"/>
  <c r="BC13" i="180"/>
  <c r="BB13" i="180"/>
  <c r="BA13" i="180"/>
  <c r="AZ13" i="180"/>
  <c r="AY13" i="180"/>
  <c r="AX13" i="180"/>
  <c r="AW13" i="180"/>
  <c r="AV13" i="180"/>
  <c r="AU13" i="180"/>
  <c r="AT13" i="180"/>
  <c r="AS13" i="180"/>
  <c r="AR13" i="180"/>
  <c r="AQ13" i="180"/>
  <c r="AP13" i="180"/>
  <c r="AO13" i="180"/>
  <c r="AN13" i="180"/>
  <c r="AM13" i="180"/>
  <c r="AL13" i="180"/>
  <c r="AK13" i="180"/>
  <c r="AJ13" i="180"/>
  <c r="AI13" i="180"/>
  <c r="AH13" i="180"/>
  <c r="AG13" i="180"/>
  <c r="AF13" i="180"/>
  <c r="AE13" i="180"/>
  <c r="AD13" i="180"/>
  <c r="AC13" i="180"/>
  <c r="AB13" i="180"/>
  <c r="BF12" i="180"/>
  <c r="BE12" i="180"/>
  <c r="BD12" i="180"/>
  <c r="BC12" i="180"/>
  <c r="BB12" i="180"/>
  <c r="BA12" i="180"/>
  <c r="AZ12" i="180"/>
  <c r="AY12" i="180"/>
  <c r="AX12" i="180"/>
  <c r="AW12" i="180"/>
  <c r="AV12" i="180"/>
  <c r="AU12" i="180"/>
  <c r="AT12" i="180"/>
  <c r="AS12" i="180"/>
  <c r="AR12" i="180"/>
  <c r="AQ12" i="180"/>
  <c r="AP12" i="180"/>
  <c r="AN12" i="180"/>
  <c r="AM12" i="180"/>
  <c r="AL12" i="180"/>
  <c r="AK12" i="180"/>
  <c r="AJ12" i="180"/>
  <c r="AI12" i="180"/>
  <c r="AH12" i="180"/>
  <c r="AG12" i="180"/>
  <c r="AF12" i="180"/>
  <c r="AE12" i="180"/>
  <c r="AD12" i="180"/>
  <c r="AC12" i="180"/>
  <c r="AB12" i="180"/>
  <c r="BF11" i="180"/>
  <c r="BE11" i="180"/>
  <c r="BD11" i="180"/>
  <c r="BC11" i="180"/>
  <c r="BB11" i="180"/>
  <c r="BA11" i="180"/>
  <c r="AZ11" i="180"/>
  <c r="AY11" i="180"/>
  <c r="AX11" i="180"/>
  <c r="AW11" i="180"/>
  <c r="AV11" i="180"/>
  <c r="AU11" i="180"/>
  <c r="AT11" i="180"/>
  <c r="AS11" i="180"/>
  <c r="AR11" i="180"/>
  <c r="AQ11" i="180"/>
  <c r="AP11" i="180"/>
  <c r="AO11" i="180"/>
  <c r="AN11" i="180"/>
  <c r="AM11" i="180"/>
  <c r="AL11" i="180"/>
  <c r="AK11" i="180"/>
  <c r="AJ11" i="180"/>
  <c r="AH11" i="180"/>
  <c r="AG11" i="180"/>
  <c r="AF11" i="180"/>
  <c r="AE11" i="180"/>
  <c r="AD11" i="180"/>
  <c r="AC11" i="180"/>
  <c r="AB11" i="180"/>
  <c r="BF10" i="180"/>
  <c r="BE10" i="180"/>
  <c r="BD10" i="180"/>
  <c r="BC10" i="180"/>
  <c r="BB10" i="180"/>
  <c r="BA10" i="180"/>
  <c r="AZ10" i="180"/>
  <c r="AY10" i="180"/>
  <c r="AX10" i="180"/>
  <c r="AW10" i="180"/>
  <c r="AV10" i="180"/>
  <c r="AU10" i="180"/>
  <c r="AT10" i="180"/>
  <c r="AS10" i="180"/>
  <c r="AR10" i="180"/>
  <c r="AQ10" i="180"/>
  <c r="AP10" i="180"/>
  <c r="AO10" i="180"/>
  <c r="AN10" i="180"/>
  <c r="AM10" i="180"/>
  <c r="AL10" i="180"/>
  <c r="AK10" i="180"/>
  <c r="AJ10" i="180"/>
  <c r="AI10" i="180"/>
  <c r="AH10" i="180"/>
  <c r="AG10" i="180"/>
  <c r="AF10" i="180"/>
  <c r="AE10" i="180"/>
  <c r="AD10" i="180"/>
  <c r="AC10" i="180"/>
  <c r="AB10" i="180"/>
  <c r="BF9" i="180"/>
  <c r="BE9" i="180"/>
  <c r="BD9" i="180"/>
  <c r="BC9" i="180"/>
  <c r="BB9" i="180"/>
  <c r="BA9" i="180"/>
  <c r="AZ9" i="180"/>
  <c r="AY9" i="180"/>
  <c r="AX9" i="180"/>
  <c r="AW9" i="180"/>
  <c r="AV9" i="180"/>
  <c r="AU9" i="180"/>
  <c r="AT9" i="180"/>
  <c r="AS9" i="180"/>
  <c r="AR9" i="180"/>
  <c r="AQ9" i="180"/>
  <c r="AP9" i="180"/>
  <c r="AO9" i="180"/>
  <c r="AN9" i="180"/>
  <c r="AM9" i="180"/>
  <c r="AL9" i="180"/>
  <c r="AK9" i="180"/>
  <c r="AJ9" i="180"/>
  <c r="AI9" i="180"/>
  <c r="AH9" i="180"/>
  <c r="AG9" i="180"/>
  <c r="AF9" i="180"/>
  <c r="AE9" i="180"/>
  <c r="AD9" i="180"/>
  <c r="AC9" i="180"/>
  <c r="AB9" i="180"/>
  <c r="BF8" i="180"/>
  <c r="BE8" i="180"/>
  <c r="BD8" i="180"/>
  <c r="BC8" i="180"/>
  <c r="BB8" i="180"/>
  <c r="BA8" i="180"/>
  <c r="AZ8" i="180"/>
  <c r="AY8" i="180"/>
  <c r="AX8" i="180"/>
  <c r="AW8" i="180"/>
  <c r="AV8" i="180"/>
  <c r="AU8" i="180"/>
  <c r="AT8" i="180"/>
  <c r="AS8" i="180"/>
  <c r="AQ8" i="180"/>
  <c r="AP8" i="180"/>
  <c r="AO8" i="180"/>
  <c r="AN8" i="180"/>
  <c r="AM8" i="180"/>
  <c r="AL8" i="180"/>
  <c r="AK8" i="180"/>
  <c r="AJ8" i="180"/>
  <c r="AI8" i="180"/>
  <c r="AH8" i="180"/>
  <c r="AG8" i="180"/>
  <c r="AF8" i="180"/>
  <c r="AE8" i="180"/>
  <c r="AD8" i="180"/>
  <c r="AC8" i="180"/>
  <c r="AB8" i="180"/>
  <c r="Z18" i="180"/>
  <c r="Y18" i="180"/>
  <c r="X18" i="180"/>
  <c r="W18" i="180"/>
  <c r="V18" i="180"/>
  <c r="U18" i="180"/>
  <c r="T18" i="180"/>
  <c r="S18" i="180"/>
  <c r="Z17" i="180"/>
  <c r="Y17" i="180"/>
  <c r="X17" i="180"/>
  <c r="W17" i="180"/>
  <c r="V17" i="180"/>
  <c r="U17" i="180"/>
  <c r="T17" i="180"/>
  <c r="S17" i="180"/>
  <c r="Z16" i="180"/>
  <c r="Y16" i="180"/>
  <c r="X16" i="180"/>
  <c r="W16" i="180"/>
  <c r="V16" i="180"/>
  <c r="U16" i="180"/>
  <c r="T16" i="180"/>
  <c r="S16" i="180"/>
  <c r="Z15" i="180"/>
  <c r="Y15" i="180"/>
  <c r="X15" i="180"/>
  <c r="W15" i="180"/>
  <c r="V15" i="180"/>
  <c r="U15" i="180"/>
  <c r="T15" i="180"/>
  <c r="S15" i="180"/>
  <c r="Z14" i="180"/>
  <c r="Y14" i="180"/>
  <c r="X14" i="180"/>
  <c r="W14" i="180"/>
  <c r="V14" i="180"/>
  <c r="U14" i="180"/>
  <c r="T14" i="180"/>
  <c r="S14" i="180"/>
  <c r="Z13" i="180"/>
  <c r="Y13" i="180"/>
  <c r="X13" i="180"/>
  <c r="W13" i="180"/>
  <c r="V13" i="180"/>
  <c r="U13" i="180"/>
  <c r="T13" i="180"/>
  <c r="S13" i="180"/>
  <c r="Z12" i="180"/>
  <c r="Y12" i="180"/>
  <c r="X12" i="180"/>
  <c r="W12" i="180"/>
  <c r="V12" i="180"/>
  <c r="U12" i="180"/>
  <c r="T12" i="180"/>
  <c r="S12" i="180"/>
  <c r="Z11" i="180"/>
  <c r="Y11" i="180"/>
  <c r="X11" i="180"/>
  <c r="W11" i="180"/>
  <c r="V11" i="180"/>
  <c r="U11" i="180"/>
  <c r="T11" i="180"/>
  <c r="S11" i="180"/>
  <c r="Z10" i="180"/>
  <c r="Y10" i="180"/>
  <c r="X10" i="180"/>
  <c r="W10" i="180"/>
  <c r="V10" i="180"/>
  <c r="U10" i="180"/>
  <c r="T10" i="180"/>
  <c r="S10" i="180"/>
  <c r="Z9" i="180"/>
  <c r="Y9" i="180"/>
  <c r="X9" i="180"/>
  <c r="W9" i="180"/>
  <c r="V9" i="180"/>
  <c r="U9" i="180"/>
  <c r="T9" i="180"/>
  <c r="S9" i="180"/>
  <c r="Z8" i="180"/>
  <c r="Y8" i="180"/>
  <c r="Y7" i="180" s="1"/>
  <c r="X8" i="180"/>
  <c r="W8" i="180"/>
  <c r="V8" i="180"/>
  <c r="U8" i="180"/>
  <c r="U7" i="180" s="1"/>
  <c r="T8" i="180"/>
  <c r="S8" i="180"/>
  <c r="BF4" i="180"/>
  <c r="BE4" i="180"/>
  <c r="BD4" i="180"/>
  <c r="BC4" i="180"/>
  <c r="BB4" i="180"/>
  <c r="BA4" i="180"/>
  <c r="AZ4" i="180"/>
  <c r="AY4" i="180"/>
  <c r="AX4" i="180"/>
  <c r="AW4" i="180"/>
  <c r="AV4" i="180"/>
  <c r="AU4" i="180"/>
  <c r="AT4" i="180"/>
  <c r="AS4" i="180"/>
  <c r="AR4" i="180"/>
  <c r="AQ4" i="180"/>
  <c r="AP4" i="180"/>
  <c r="AO4" i="180"/>
  <c r="AN4" i="180"/>
  <c r="AM4" i="180"/>
  <c r="AL4" i="180"/>
  <c r="AK4" i="180"/>
  <c r="AJ4" i="180"/>
  <c r="AI4" i="180"/>
  <c r="AH4" i="180"/>
  <c r="AG4" i="180"/>
  <c r="AF4" i="180"/>
  <c r="AE4" i="180"/>
  <c r="AD4" i="180"/>
  <c r="AC4" i="180"/>
  <c r="AB4" i="180"/>
  <c r="AA4" i="180"/>
  <c r="Z4" i="180"/>
  <c r="Y4" i="180"/>
  <c r="X4" i="180"/>
  <c r="W4" i="180"/>
  <c r="V4" i="180"/>
  <c r="U4" i="180"/>
  <c r="T4" i="180"/>
  <c r="S4" i="180"/>
  <c r="R4" i="180"/>
  <c r="Q4" i="180"/>
  <c r="P4" i="180"/>
  <c r="O4" i="180"/>
  <c r="N4" i="180"/>
  <c r="M4" i="180"/>
  <c r="L4" i="180"/>
  <c r="K4" i="180"/>
  <c r="J4" i="180"/>
  <c r="I4" i="180"/>
  <c r="H4" i="180"/>
  <c r="G4" i="180"/>
  <c r="F4" i="180"/>
  <c r="E4" i="180"/>
  <c r="BF58" i="178"/>
  <c r="BF57" i="178"/>
  <c r="BE57" i="178"/>
  <c r="BB54" i="178"/>
  <c r="BC55" i="178"/>
  <c r="BC54" i="178"/>
  <c r="BF56" i="178"/>
  <c r="BE56" i="178"/>
  <c r="BD56" i="178"/>
  <c r="BF55" i="178"/>
  <c r="BE55" i="178"/>
  <c r="BD55" i="178"/>
  <c r="BF54" i="178"/>
  <c r="BE54" i="178"/>
  <c r="BD54" i="178"/>
  <c r="AZ52" i="178"/>
  <c r="AW49" i="178"/>
  <c r="AX50" i="178"/>
  <c r="AX49" i="178"/>
  <c r="AZ51" i="178"/>
  <c r="AY51" i="178"/>
  <c r="AZ50" i="178"/>
  <c r="AY50" i="178"/>
  <c r="AZ49" i="178"/>
  <c r="AY49" i="178"/>
  <c r="BF53" i="178"/>
  <c r="BE53" i="178"/>
  <c r="BD53" i="178"/>
  <c r="BC53" i="178"/>
  <c r="BB53" i="178"/>
  <c r="BA53" i="178"/>
  <c r="BF52" i="178"/>
  <c r="BE52" i="178"/>
  <c r="BD52" i="178"/>
  <c r="BC52" i="178"/>
  <c r="BB52" i="178"/>
  <c r="BA52" i="178"/>
  <c r="BF51" i="178"/>
  <c r="BE51" i="178"/>
  <c r="BD51" i="178"/>
  <c r="BC51" i="178"/>
  <c r="BB51" i="178"/>
  <c r="BA51" i="178"/>
  <c r="BF50" i="178"/>
  <c r="BE50" i="178"/>
  <c r="BD50" i="178"/>
  <c r="BC50" i="178"/>
  <c r="BB50" i="178"/>
  <c r="BA50" i="178"/>
  <c r="BF49" i="178"/>
  <c r="BE49" i="178"/>
  <c r="BD49" i="178"/>
  <c r="BC49" i="178"/>
  <c r="BB49" i="178"/>
  <c r="BA49" i="178"/>
  <c r="AP42" i="178"/>
  <c r="AR44" i="178"/>
  <c r="AR43" i="178"/>
  <c r="AQ43" i="178"/>
  <c r="AR42" i="178"/>
  <c r="AQ42" i="178"/>
  <c r="AT46" i="178"/>
  <c r="AU46" i="178"/>
  <c r="AU47" i="178"/>
  <c r="AU45" i="178"/>
  <c r="AT45" i="178"/>
  <c r="AS45" i="178"/>
  <c r="AU44" i="178"/>
  <c r="AT44" i="178"/>
  <c r="AS44" i="178"/>
  <c r="AU43" i="178"/>
  <c r="AT43" i="178"/>
  <c r="AS43" i="178"/>
  <c r="AU42" i="178"/>
  <c r="AT42" i="178"/>
  <c r="AS42" i="178"/>
  <c r="BF48" i="178"/>
  <c r="BE48" i="178"/>
  <c r="BD48" i="178"/>
  <c r="BC48" i="178"/>
  <c r="BB48" i="178"/>
  <c r="BA48" i="178"/>
  <c r="AZ48" i="178"/>
  <c r="AY48" i="178"/>
  <c r="AX48" i="178"/>
  <c r="AW48" i="178"/>
  <c r="AV48" i="178"/>
  <c r="BF47" i="178"/>
  <c r="BE47" i="178"/>
  <c r="BD47" i="178"/>
  <c r="BC47" i="178"/>
  <c r="BB47" i="178"/>
  <c r="BA47" i="178"/>
  <c r="AZ47" i="178"/>
  <c r="AY47" i="178"/>
  <c r="AX47" i="178"/>
  <c r="AW47" i="178"/>
  <c r="AV47" i="178"/>
  <c r="BF46" i="178"/>
  <c r="BE46" i="178"/>
  <c r="BD46" i="178"/>
  <c r="BC46" i="178"/>
  <c r="BB46" i="178"/>
  <c r="BA46" i="178"/>
  <c r="AZ46" i="178"/>
  <c r="AY46" i="178"/>
  <c r="AX46" i="178"/>
  <c r="AW46" i="178"/>
  <c r="AV46" i="178"/>
  <c r="BF45" i="178"/>
  <c r="BE45" i="178"/>
  <c r="BD45" i="178"/>
  <c r="BC45" i="178"/>
  <c r="BB45" i="178"/>
  <c r="BA45" i="178"/>
  <c r="AZ45" i="178"/>
  <c r="AY45" i="178"/>
  <c r="AX45" i="178"/>
  <c r="AW45" i="178"/>
  <c r="AV45" i="178"/>
  <c r="BF44" i="178"/>
  <c r="BE44" i="178"/>
  <c r="BD44" i="178"/>
  <c r="BC44" i="178"/>
  <c r="BB44" i="178"/>
  <c r="BA44" i="178"/>
  <c r="AZ44" i="178"/>
  <c r="AY44" i="178"/>
  <c r="AX44" i="178"/>
  <c r="AW44" i="178"/>
  <c r="AV44" i="178"/>
  <c r="BF43" i="178"/>
  <c r="BE43" i="178"/>
  <c r="BD43" i="178"/>
  <c r="BC43" i="178"/>
  <c r="BB43" i="178"/>
  <c r="BA43" i="178"/>
  <c r="AZ43" i="178"/>
  <c r="AY43" i="178"/>
  <c r="AX43" i="178"/>
  <c r="AW43" i="178"/>
  <c r="AV43" i="178"/>
  <c r="BF42" i="178"/>
  <c r="BE42" i="178"/>
  <c r="BD42" i="178"/>
  <c r="BC42" i="178"/>
  <c r="BB42" i="178"/>
  <c r="BA42" i="178"/>
  <c r="AZ42" i="178"/>
  <c r="AY42" i="178"/>
  <c r="AX42" i="178"/>
  <c r="AW42" i="178"/>
  <c r="AV42" i="178"/>
  <c r="AN40" i="178"/>
  <c r="AN39" i="178"/>
  <c r="AM39" i="178"/>
  <c r="AN38" i="178"/>
  <c r="AM38" i="178"/>
  <c r="AL38" i="178"/>
  <c r="AN37" i="178"/>
  <c r="AM37" i="178"/>
  <c r="AL37" i="178"/>
  <c r="AK37" i="178"/>
  <c r="AN36" i="178"/>
  <c r="AM36" i="178"/>
  <c r="AL36" i="178"/>
  <c r="AK36" i="178"/>
  <c r="AJ36" i="178"/>
  <c r="AN35" i="178"/>
  <c r="AM35" i="178"/>
  <c r="AL35" i="178"/>
  <c r="AK35" i="178"/>
  <c r="AJ35" i="178"/>
  <c r="AI35" i="178"/>
  <c r="AG33" i="178"/>
  <c r="AG32" i="178"/>
  <c r="AF32" i="178"/>
  <c r="AC29" i="178"/>
  <c r="AD30" i="178"/>
  <c r="AD29" i="178"/>
  <c r="AG31" i="178"/>
  <c r="AF31" i="178"/>
  <c r="AE31" i="178"/>
  <c r="AG30" i="178"/>
  <c r="AF30" i="178"/>
  <c r="AE30" i="178"/>
  <c r="AG29" i="178"/>
  <c r="AF29" i="178"/>
  <c r="AE29" i="178"/>
  <c r="AN34" i="178"/>
  <c r="AM34" i="178"/>
  <c r="AL34" i="178"/>
  <c r="AK34" i="178"/>
  <c r="AJ34" i="178"/>
  <c r="AI34" i="178"/>
  <c r="AH34" i="178"/>
  <c r="AN33" i="178"/>
  <c r="AM33" i="178"/>
  <c r="AL33" i="178"/>
  <c r="AK33" i="178"/>
  <c r="AJ33" i="178"/>
  <c r="AI33" i="178"/>
  <c r="AH33" i="178"/>
  <c r="AN32" i="178"/>
  <c r="AM32" i="178"/>
  <c r="AL32" i="178"/>
  <c r="AK32" i="178"/>
  <c r="AJ32" i="178"/>
  <c r="AI32" i="178"/>
  <c r="AH32" i="178"/>
  <c r="AN31" i="178"/>
  <c r="AM31" i="178"/>
  <c r="AL31" i="178"/>
  <c r="AK31" i="178"/>
  <c r="AJ31" i="178"/>
  <c r="AI31" i="178"/>
  <c r="AH31" i="178"/>
  <c r="AN30" i="178"/>
  <c r="AM30" i="178"/>
  <c r="AL30" i="178"/>
  <c r="AK30" i="178"/>
  <c r="AJ30" i="178"/>
  <c r="AI30" i="178"/>
  <c r="AH30" i="178"/>
  <c r="AN29" i="178"/>
  <c r="AM29" i="178"/>
  <c r="AL29" i="178"/>
  <c r="AK29" i="178"/>
  <c r="AJ29" i="178"/>
  <c r="AI29" i="178"/>
  <c r="AH29" i="178"/>
  <c r="BF41" i="178"/>
  <c r="BE41" i="178"/>
  <c r="BD41" i="178"/>
  <c r="BC41" i="178"/>
  <c r="BB41" i="178"/>
  <c r="BA41" i="178"/>
  <c r="AZ41" i="178"/>
  <c r="AY41" i="178"/>
  <c r="AX41" i="178"/>
  <c r="AW41" i="178"/>
  <c r="AV41" i="178"/>
  <c r="AU41" i="178"/>
  <c r="AT41" i="178"/>
  <c r="AS41" i="178"/>
  <c r="AR41" i="178"/>
  <c r="AQ41" i="178"/>
  <c r="AP41" i="178"/>
  <c r="AO41" i="178"/>
  <c r="BF40" i="178"/>
  <c r="BE40" i="178"/>
  <c r="BD40" i="178"/>
  <c r="BC40" i="178"/>
  <c r="BB40" i="178"/>
  <c r="BA40" i="178"/>
  <c r="AZ40" i="178"/>
  <c r="AY40" i="178"/>
  <c r="AX40" i="178"/>
  <c r="AW40" i="178"/>
  <c r="AV40" i="178"/>
  <c r="AU40" i="178"/>
  <c r="AT40" i="178"/>
  <c r="AS40" i="178"/>
  <c r="AR40" i="178"/>
  <c r="AQ40" i="178"/>
  <c r="AP40" i="178"/>
  <c r="AO40" i="178"/>
  <c r="BF39" i="178"/>
  <c r="BE39" i="178"/>
  <c r="BD39" i="178"/>
  <c r="BC39" i="178"/>
  <c r="BB39" i="178"/>
  <c r="BA39" i="178"/>
  <c r="AZ39" i="178"/>
  <c r="AY39" i="178"/>
  <c r="AX39" i="178"/>
  <c r="AW39" i="178"/>
  <c r="AV39" i="178"/>
  <c r="AU39" i="178"/>
  <c r="AT39" i="178"/>
  <c r="AS39" i="178"/>
  <c r="AR39" i="178"/>
  <c r="AQ39" i="178"/>
  <c r="AP39" i="178"/>
  <c r="AO39" i="178"/>
  <c r="BF38" i="178"/>
  <c r="BE38" i="178"/>
  <c r="BD38" i="178"/>
  <c r="BC38" i="178"/>
  <c r="BB38" i="178"/>
  <c r="BA38" i="178"/>
  <c r="AZ38" i="178"/>
  <c r="AY38" i="178"/>
  <c r="AX38" i="178"/>
  <c r="AW38" i="178"/>
  <c r="AV38" i="178"/>
  <c r="AU38" i="178"/>
  <c r="AT38" i="178"/>
  <c r="AS38" i="178"/>
  <c r="AR38" i="178"/>
  <c r="AQ38" i="178"/>
  <c r="AP38" i="178"/>
  <c r="AO38" i="178"/>
  <c r="BF37" i="178"/>
  <c r="BE37" i="178"/>
  <c r="BD37" i="178"/>
  <c r="BC37" i="178"/>
  <c r="BB37" i="178"/>
  <c r="BA37" i="178"/>
  <c r="AZ37" i="178"/>
  <c r="AY37" i="178"/>
  <c r="AX37" i="178"/>
  <c r="AW37" i="178"/>
  <c r="AV37" i="178"/>
  <c r="AU37" i="178"/>
  <c r="AT37" i="178"/>
  <c r="AS37" i="178"/>
  <c r="AR37" i="178"/>
  <c r="AQ37" i="178"/>
  <c r="AP37" i="178"/>
  <c r="AO37" i="178"/>
  <c r="BF36" i="178"/>
  <c r="BE36" i="178"/>
  <c r="BD36" i="178"/>
  <c r="BC36" i="178"/>
  <c r="BB36" i="178"/>
  <c r="BA36" i="178"/>
  <c r="AZ36" i="178"/>
  <c r="AY36" i="178"/>
  <c r="AX36" i="178"/>
  <c r="AW36" i="178"/>
  <c r="AV36" i="178"/>
  <c r="AU36" i="178"/>
  <c r="AT36" i="178"/>
  <c r="AS36" i="178"/>
  <c r="AR36" i="178"/>
  <c r="AQ36" i="178"/>
  <c r="AP36" i="178"/>
  <c r="AO36" i="178"/>
  <c r="BF35" i="178"/>
  <c r="BE35" i="178"/>
  <c r="BD35" i="178"/>
  <c r="BC35" i="178"/>
  <c r="BB35" i="178"/>
  <c r="BA35" i="178"/>
  <c r="AZ35" i="178"/>
  <c r="AY35" i="178"/>
  <c r="AX35" i="178"/>
  <c r="AW35" i="178"/>
  <c r="AV35" i="178"/>
  <c r="AU35" i="178"/>
  <c r="AT35" i="178"/>
  <c r="AS35" i="178"/>
  <c r="AR35" i="178"/>
  <c r="AQ35" i="178"/>
  <c r="AP35" i="178"/>
  <c r="AO35" i="178"/>
  <c r="BF34" i="178"/>
  <c r="BE34" i="178"/>
  <c r="BD34" i="178"/>
  <c r="BC34" i="178"/>
  <c r="BB34" i="178"/>
  <c r="BA34" i="178"/>
  <c r="AZ34" i="178"/>
  <c r="AY34" i="178"/>
  <c r="AX34" i="178"/>
  <c r="AW34" i="178"/>
  <c r="AV34" i="178"/>
  <c r="AU34" i="178"/>
  <c r="AT34" i="178"/>
  <c r="AS34" i="178"/>
  <c r="AR34" i="178"/>
  <c r="AQ34" i="178"/>
  <c r="AP34" i="178"/>
  <c r="AO34" i="178"/>
  <c r="BF33" i="178"/>
  <c r="BE33" i="178"/>
  <c r="BD33" i="178"/>
  <c r="BC33" i="178"/>
  <c r="BB33" i="178"/>
  <c r="BA33" i="178"/>
  <c r="AZ33" i="178"/>
  <c r="AY33" i="178"/>
  <c r="AX33" i="178"/>
  <c r="AW33" i="178"/>
  <c r="AV33" i="178"/>
  <c r="AU33" i="178"/>
  <c r="AT33" i="178"/>
  <c r="AS33" i="178"/>
  <c r="AR33" i="178"/>
  <c r="AQ33" i="178"/>
  <c r="AP33" i="178"/>
  <c r="AO33" i="178"/>
  <c r="BF32" i="178"/>
  <c r="BE32" i="178"/>
  <c r="BD32" i="178"/>
  <c r="BC32" i="178"/>
  <c r="BB32" i="178"/>
  <c r="BA32" i="178"/>
  <c r="AZ32" i="178"/>
  <c r="AY32" i="178"/>
  <c r="AX32" i="178"/>
  <c r="AW32" i="178"/>
  <c r="AV32" i="178"/>
  <c r="AU32" i="178"/>
  <c r="AT32" i="178"/>
  <c r="AS32" i="178"/>
  <c r="AR32" i="178"/>
  <c r="AQ32" i="178"/>
  <c r="AP32" i="178"/>
  <c r="AO32" i="178"/>
  <c r="BF31" i="178"/>
  <c r="BE31" i="178"/>
  <c r="BD31" i="178"/>
  <c r="BC31" i="178"/>
  <c r="BB31" i="178"/>
  <c r="BA31" i="178"/>
  <c r="AZ31" i="178"/>
  <c r="AY31" i="178"/>
  <c r="AX31" i="178"/>
  <c r="AW31" i="178"/>
  <c r="AV31" i="178"/>
  <c r="AU31" i="178"/>
  <c r="AT31" i="178"/>
  <c r="AS31" i="178"/>
  <c r="AR31" i="178"/>
  <c r="AQ31" i="178"/>
  <c r="AP31" i="178"/>
  <c r="AO31" i="178"/>
  <c r="BF30" i="178"/>
  <c r="BE30" i="178"/>
  <c r="BD30" i="178"/>
  <c r="BC30" i="178"/>
  <c r="BB30" i="178"/>
  <c r="BA30" i="178"/>
  <c r="AZ30" i="178"/>
  <c r="AY30" i="178"/>
  <c r="AX30" i="178"/>
  <c r="AW30" i="178"/>
  <c r="AV30" i="178"/>
  <c r="AU30" i="178"/>
  <c r="AT30" i="178"/>
  <c r="AS30" i="178"/>
  <c r="AR30" i="178"/>
  <c r="AQ30" i="178"/>
  <c r="AP30" i="178"/>
  <c r="AO30" i="178"/>
  <c r="BF29" i="178"/>
  <c r="BE29" i="178"/>
  <c r="BD29" i="178"/>
  <c r="BC29" i="178"/>
  <c r="BB29" i="178"/>
  <c r="BA29" i="178"/>
  <c r="AZ29" i="178"/>
  <c r="AY29" i="178"/>
  <c r="AX29" i="178"/>
  <c r="AW29" i="178"/>
  <c r="AV29" i="178"/>
  <c r="AU29" i="178"/>
  <c r="AT29" i="178"/>
  <c r="AS29" i="178"/>
  <c r="AR29" i="178"/>
  <c r="AQ29" i="178"/>
  <c r="AP29" i="178"/>
  <c r="AO29" i="178"/>
  <c r="BE59" i="178"/>
  <c r="G43" i="219" s="1"/>
  <c r="BD59" i="178"/>
  <c r="G42" i="219" s="1"/>
  <c r="BC59" i="178"/>
  <c r="G41" i="219" s="1"/>
  <c r="BB59" i="178"/>
  <c r="G40" i="219" s="1"/>
  <c r="BD58" i="178"/>
  <c r="BB56" i="178"/>
  <c r="BC58" i="178"/>
  <c r="BB58" i="178"/>
  <c r="BC57" i="178"/>
  <c r="BB57" i="178"/>
  <c r="AZ54" i="178"/>
  <c r="AY54" i="178"/>
  <c r="AY53" i="178"/>
  <c r="BA59" i="178"/>
  <c r="G39" i="219" s="1"/>
  <c r="AZ59" i="178"/>
  <c r="G38" i="219" s="1"/>
  <c r="AY59" i="178"/>
  <c r="G37" i="219" s="1"/>
  <c r="BA58" i="178"/>
  <c r="AZ58" i="178"/>
  <c r="AY58" i="178"/>
  <c r="BA57" i="178"/>
  <c r="AZ57" i="178"/>
  <c r="AY57" i="178"/>
  <c r="BA56" i="178"/>
  <c r="AZ56" i="178"/>
  <c r="AY56" i="178"/>
  <c r="BA55" i="178"/>
  <c r="AZ55" i="178"/>
  <c r="AY55" i="178"/>
  <c r="AW51" i="178"/>
  <c r="AU49" i="178"/>
  <c r="AV51" i="178"/>
  <c r="AU51" i="178"/>
  <c r="AV50" i="178"/>
  <c r="AU50" i="178"/>
  <c r="AX59" i="178"/>
  <c r="G36" i="219" s="1"/>
  <c r="AW59" i="178"/>
  <c r="G35" i="219" s="1"/>
  <c r="AV59" i="178"/>
  <c r="G34" i="219" s="1"/>
  <c r="AU59" i="178"/>
  <c r="G33" i="219" s="1"/>
  <c r="AX58" i="178"/>
  <c r="AW58" i="178"/>
  <c r="AV58" i="178"/>
  <c r="AU58" i="178"/>
  <c r="AX57" i="178"/>
  <c r="AW57" i="178"/>
  <c r="AV57" i="178"/>
  <c r="AU57" i="178"/>
  <c r="AX56" i="178"/>
  <c r="AW56" i="178"/>
  <c r="AV56" i="178"/>
  <c r="AU56" i="178"/>
  <c r="AX55" i="178"/>
  <c r="AW55" i="178"/>
  <c r="AV55" i="178"/>
  <c r="AU55" i="178"/>
  <c r="AX54" i="178"/>
  <c r="AW54" i="178"/>
  <c r="AV54" i="178"/>
  <c r="AU54" i="178"/>
  <c r="AX53" i="178"/>
  <c r="AW53" i="178"/>
  <c r="AV53" i="178"/>
  <c r="AU53" i="178"/>
  <c r="AX52" i="178"/>
  <c r="AW52" i="178"/>
  <c r="AV52" i="178"/>
  <c r="AU52" i="178"/>
  <c r="AS47" i="178"/>
  <c r="AQ45" i="178"/>
  <c r="AR47" i="178"/>
  <c r="AQ47" i="178"/>
  <c r="AR46" i="178"/>
  <c r="AQ46" i="178"/>
  <c r="AO43" i="178"/>
  <c r="AP47" i="178"/>
  <c r="AO47" i="178"/>
  <c r="AP46" i="178"/>
  <c r="AO46" i="178"/>
  <c r="AP45" i="178"/>
  <c r="AO45" i="178"/>
  <c r="AP44" i="178"/>
  <c r="AO44" i="178"/>
  <c r="AM41" i="178"/>
  <c r="AL41" i="178"/>
  <c r="AL40" i="178"/>
  <c r="AN47" i="178"/>
  <c r="AM47" i="178"/>
  <c r="AL47" i="178"/>
  <c r="AN46" i="178"/>
  <c r="AM46" i="178"/>
  <c r="AL46" i="178"/>
  <c r="AN45" i="178"/>
  <c r="AM45" i="178"/>
  <c r="AL45" i="178"/>
  <c r="AN44" i="178"/>
  <c r="AM44" i="178"/>
  <c r="AL44" i="178"/>
  <c r="AN43" i="178"/>
  <c r="AM43" i="178"/>
  <c r="AL43" i="178"/>
  <c r="AN42" i="178"/>
  <c r="AM42" i="178"/>
  <c r="AL42" i="178"/>
  <c r="AT59" i="178"/>
  <c r="G32" i="219" s="1"/>
  <c r="AS59" i="178"/>
  <c r="G31" i="219" s="1"/>
  <c r="AR59" i="178"/>
  <c r="G30" i="219" s="1"/>
  <c r="AP59" i="178"/>
  <c r="G28" i="219" s="1"/>
  <c r="AO59" i="178"/>
  <c r="G27" i="219" s="1"/>
  <c r="AN59" i="178"/>
  <c r="AM59" i="178"/>
  <c r="AL59" i="178"/>
  <c r="AT58" i="178"/>
  <c r="AS58" i="178"/>
  <c r="AR58" i="178"/>
  <c r="AQ58" i="178"/>
  <c r="AP58" i="178"/>
  <c r="AO58" i="178"/>
  <c r="AN58" i="178"/>
  <c r="AM58" i="178"/>
  <c r="AL58" i="178"/>
  <c r="AT57" i="178"/>
  <c r="AS57" i="178"/>
  <c r="AR57" i="178"/>
  <c r="AQ57" i="178"/>
  <c r="AP57" i="178"/>
  <c r="AO57" i="178"/>
  <c r="AN57" i="178"/>
  <c r="AM57" i="178"/>
  <c r="AL57" i="178"/>
  <c r="AT56" i="178"/>
  <c r="AS56" i="178"/>
  <c r="AR56" i="178"/>
  <c r="AQ56" i="178"/>
  <c r="AP56" i="178"/>
  <c r="AO56" i="178"/>
  <c r="AN56" i="178"/>
  <c r="AM56" i="178"/>
  <c r="AL56" i="178"/>
  <c r="AT55" i="178"/>
  <c r="AS55" i="178"/>
  <c r="AR55" i="178"/>
  <c r="AQ55" i="178"/>
  <c r="AP55" i="178"/>
  <c r="AO55" i="178"/>
  <c r="AN55" i="178"/>
  <c r="AM55" i="178"/>
  <c r="AL55" i="178"/>
  <c r="AT54" i="178"/>
  <c r="AS54" i="178"/>
  <c r="AR54" i="178"/>
  <c r="AQ54" i="178"/>
  <c r="AP54" i="178"/>
  <c r="AO54" i="178"/>
  <c r="AN54" i="178"/>
  <c r="AM54" i="178"/>
  <c r="AL54" i="178"/>
  <c r="AT53" i="178"/>
  <c r="AS53" i="178"/>
  <c r="AR53" i="178"/>
  <c r="AQ53" i="178"/>
  <c r="AP53" i="178"/>
  <c r="AO53" i="178"/>
  <c r="AN53" i="178"/>
  <c r="AM53" i="178"/>
  <c r="AL53" i="178"/>
  <c r="AT52" i="178"/>
  <c r="AS52" i="178"/>
  <c r="AR52" i="178"/>
  <c r="AQ52" i="178"/>
  <c r="AP52" i="178"/>
  <c r="AO52" i="178"/>
  <c r="AN52" i="178"/>
  <c r="AM52" i="178"/>
  <c r="AL52" i="178"/>
  <c r="AT51" i="178"/>
  <c r="AS51" i="178"/>
  <c r="AR51" i="178"/>
  <c r="AQ51" i="178"/>
  <c r="AP51" i="178"/>
  <c r="AO51" i="178"/>
  <c r="AN51" i="178"/>
  <c r="AM51" i="178"/>
  <c r="AL51" i="178"/>
  <c r="AT50" i="178"/>
  <c r="AS50" i="178"/>
  <c r="AR50" i="178"/>
  <c r="AQ50" i="178"/>
  <c r="AP50" i="178"/>
  <c r="AO50" i="178"/>
  <c r="AN50" i="178"/>
  <c r="AM50" i="178"/>
  <c r="AL50" i="178"/>
  <c r="AT49" i="178"/>
  <c r="AS49" i="178"/>
  <c r="AR49" i="178"/>
  <c r="AQ49" i="178"/>
  <c r="AP49" i="178"/>
  <c r="AO49" i="178"/>
  <c r="AN49" i="178"/>
  <c r="AM49" i="178"/>
  <c r="AL49" i="178"/>
  <c r="AT48" i="178"/>
  <c r="AS48" i="178"/>
  <c r="AR48" i="178"/>
  <c r="AQ48" i="178"/>
  <c r="AP48" i="178"/>
  <c r="AO48" i="178"/>
  <c r="AN48" i="178"/>
  <c r="AM48" i="178"/>
  <c r="AL48" i="178"/>
  <c r="AJ38" i="178"/>
  <c r="AH36" i="178"/>
  <c r="AI38" i="178"/>
  <c r="AH38" i="178"/>
  <c r="AI37" i="178"/>
  <c r="AH37" i="178"/>
  <c r="AF34" i="178"/>
  <c r="AG38" i="178"/>
  <c r="AF38" i="178"/>
  <c r="AG37" i="178"/>
  <c r="AF37" i="178"/>
  <c r="AG36" i="178"/>
  <c r="AF36" i="178"/>
  <c r="AG35" i="178"/>
  <c r="AF35" i="178"/>
  <c r="AD32" i="178"/>
  <c r="AB30" i="178"/>
  <c r="AC32" i="178"/>
  <c r="AB32" i="178"/>
  <c r="AC31" i="178"/>
  <c r="AB31" i="178"/>
  <c r="AE38" i="178"/>
  <c r="AD38" i="178"/>
  <c r="AC38" i="178"/>
  <c r="AB38" i="178"/>
  <c r="AE37" i="178"/>
  <c r="AD37" i="178"/>
  <c r="AC37" i="178"/>
  <c r="AB37" i="178"/>
  <c r="AE36" i="178"/>
  <c r="AD36" i="178"/>
  <c r="AC36" i="178"/>
  <c r="AB36" i="178"/>
  <c r="AE35" i="178"/>
  <c r="AD35" i="178"/>
  <c r="AC35" i="178"/>
  <c r="AB35" i="178"/>
  <c r="AE34" i="178"/>
  <c r="AD34" i="178"/>
  <c r="AC34" i="178"/>
  <c r="AB34" i="178"/>
  <c r="AE33" i="178"/>
  <c r="AD33" i="178"/>
  <c r="AC33" i="178"/>
  <c r="AB33" i="178"/>
  <c r="AK59" i="178"/>
  <c r="AJ59" i="178"/>
  <c r="AI59" i="178"/>
  <c r="AH59" i="178"/>
  <c r="AG59" i="178"/>
  <c r="AF59" i="178"/>
  <c r="AE59" i="178"/>
  <c r="AD59" i="178"/>
  <c r="AC59" i="178"/>
  <c r="AB59" i="178"/>
  <c r="AK58" i="178"/>
  <c r="AJ58" i="178"/>
  <c r="AI58" i="178"/>
  <c r="AH58" i="178"/>
  <c r="AG58" i="178"/>
  <c r="AF58" i="178"/>
  <c r="AE58" i="178"/>
  <c r="AD58" i="178"/>
  <c r="AC58" i="178"/>
  <c r="AB58" i="178"/>
  <c r="AK57" i="178"/>
  <c r="AJ57" i="178"/>
  <c r="AI57" i="178"/>
  <c r="AH57" i="178"/>
  <c r="AG57" i="178"/>
  <c r="AF57" i="178"/>
  <c r="AE57" i="178"/>
  <c r="AD57" i="178"/>
  <c r="AC57" i="178"/>
  <c r="AB57" i="178"/>
  <c r="AK56" i="178"/>
  <c r="AJ56" i="178"/>
  <c r="AI56" i="178"/>
  <c r="AH56" i="178"/>
  <c r="AG56" i="178"/>
  <c r="AF56" i="178"/>
  <c r="AE56" i="178"/>
  <c r="AD56" i="178"/>
  <c r="AC56" i="178"/>
  <c r="AB56" i="178"/>
  <c r="AK55" i="178"/>
  <c r="AJ55" i="178"/>
  <c r="AI55" i="178"/>
  <c r="AH55" i="178"/>
  <c r="AG55" i="178"/>
  <c r="AF55" i="178"/>
  <c r="AE55" i="178"/>
  <c r="AD55" i="178"/>
  <c r="AC55" i="178"/>
  <c r="AB55" i="178"/>
  <c r="AK54" i="178"/>
  <c r="AJ54" i="178"/>
  <c r="AI54" i="178"/>
  <c r="AH54" i="178"/>
  <c r="AG54" i="178"/>
  <c r="AF54" i="178"/>
  <c r="AE54" i="178"/>
  <c r="AD54" i="178"/>
  <c r="AC54" i="178"/>
  <c r="AB54" i="178"/>
  <c r="AK53" i="178"/>
  <c r="AJ53" i="178"/>
  <c r="AI53" i="178"/>
  <c r="AH53" i="178"/>
  <c r="AG53" i="178"/>
  <c r="AF53" i="178"/>
  <c r="AE53" i="178"/>
  <c r="AD53" i="178"/>
  <c r="AC53" i="178"/>
  <c r="AB53" i="178"/>
  <c r="AK52" i="178"/>
  <c r="AJ52" i="178"/>
  <c r="AI52" i="178"/>
  <c r="AH52" i="178"/>
  <c r="AG52" i="178"/>
  <c r="AF52" i="178"/>
  <c r="AE52" i="178"/>
  <c r="AD52" i="178"/>
  <c r="AC52" i="178"/>
  <c r="AB52" i="178"/>
  <c r="AK51" i="178"/>
  <c r="AJ51" i="178"/>
  <c r="AI51" i="178"/>
  <c r="AH51" i="178"/>
  <c r="AG51" i="178"/>
  <c r="AF51" i="178"/>
  <c r="AE51" i="178"/>
  <c r="AD51" i="178"/>
  <c r="AC51" i="178"/>
  <c r="AB51" i="178"/>
  <c r="AK50" i="178"/>
  <c r="AJ50" i="178"/>
  <c r="AI50" i="178"/>
  <c r="AH50" i="178"/>
  <c r="AG50" i="178"/>
  <c r="AF50" i="178"/>
  <c r="AE50" i="178"/>
  <c r="AD50" i="178"/>
  <c r="AC50" i="178"/>
  <c r="AB50" i="178"/>
  <c r="AK49" i="178"/>
  <c r="AJ49" i="178"/>
  <c r="AI49" i="178"/>
  <c r="AH49" i="178"/>
  <c r="AG49" i="178"/>
  <c r="AF49" i="178"/>
  <c r="AE49" i="178"/>
  <c r="AD49" i="178"/>
  <c r="AC49" i="178"/>
  <c r="AB49" i="178"/>
  <c r="AK48" i="178"/>
  <c r="AJ48" i="178"/>
  <c r="AI48" i="178"/>
  <c r="AH48" i="178"/>
  <c r="AG48" i="178"/>
  <c r="AF48" i="178"/>
  <c r="AE48" i="178"/>
  <c r="AD48" i="178"/>
  <c r="AC48" i="178"/>
  <c r="AB48" i="178"/>
  <c r="AK47" i="178"/>
  <c r="AJ47" i="178"/>
  <c r="AI47" i="178"/>
  <c r="AH47" i="178"/>
  <c r="AG47" i="178"/>
  <c r="AF47" i="178"/>
  <c r="AE47" i="178"/>
  <c r="AD47" i="178"/>
  <c r="AC47" i="178"/>
  <c r="AB47" i="178"/>
  <c r="AK46" i="178"/>
  <c r="AJ46" i="178"/>
  <c r="AI46" i="178"/>
  <c r="AH46" i="178"/>
  <c r="AG46" i="178"/>
  <c r="AF46" i="178"/>
  <c r="AE46" i="178"/>
  <c r="AD46" i="178"/>
  <c r="AC46" i="178"/>
  <c r="AB46" i="178"/>
  <c r="AK45" i="178"/>
  <c r="AJ45" i="178"/>
  <c r="AI45" i="178"/>
  <c r="AH45" i="178"/>
  <c r="AG45" i="178"/>
  <c r="AF45" i="178"/>
  <c r="AE45" i="178"/>
  <c r="AD45" i="178"/>
  <c r="AC45" i="178"/>
  <c r="AB45" i="178"/>
  <c r="AK44" i="178"/>
  <c r="AJ44" i="178"/>
  <c r="AI44" i="178"/>
  <c r="AH44" i="178"/>
  <c r="AG44" i="178"/>
  <c r="AF44" i="178"/>
  <c r="AE44" i="178"/>
  <c r="AD44" i="178"/>
  <c r="AC44" i="178"/>
  <c r="AB44" i="178"/>
  <c r="AK43" i="178"/>
  <c r="AJ43" i="178"/>
  <c r="AI43" i="178"/>
  <c r="AH43" i="178"/>
  <c r="AG43" i="178"/>
  <c r="AF43" i="178"/>
  <c r="AE43" i="178"/>
  <c r="AD43" i="178"/>
  <c r="AC43" i="178"/>
  <c r="AB43" i="178"/>
  <c r="AK42" i="178"/>
  <c r="AJ42" i="178"/>
  <c r="AI42" i="178"/>
  <c r="AH42" i="178"/>
  <c r="AG42" i="178"/>
  <c r="AF42" i="178"/>
  <c r="AE42" i="178"/>
  <c r="AD42" i="178"/>
  <c r="AC42" i="178"/>
  <c r="AB42" i="178"/>
  <c r="AK41" i="178"/>
  <c r="AJ41" i="178"/>
  <c r="AI41" i="178"/>
  <c r="AH41" i="178"/>
  <c r="AG41" i="178"/>
  <c r="AF41" i="178"/>
  <c r="AE41" i="178"/>
  <c r="AD41" i="178"/>
  <c r="AC41" i="178"/>
  <c r="AB41" i="178"/>
  <c r="AK40" i="178"/>
  <c r="AJ40" i="178"/>
  <c r="AI40" i="178"/>
  <c r="AH40" i="178"/>
  <c r="AG40" i="178"/>
  <c r="AF40" i="178"/>
  <c r="AE40" i="178"/>
  <c r="AD40" i="178"/>
  <c r="AC40" i="178"/>
  <c r="AB40" i="178"/>
  <c r="AK39" i="178"/>
  <c r="AJ39" i="178"/>
  <c r="AI39" i="178"/>
  <c r="AH39" i="178"/>
  <c r="AG39" i="178"/>
  <c r="AF39" i="178"/>
  <c r="AE39" i="178"/>
  <c r="AD39" i="178"/>
  <c r="AC39" i="178"/>
  <c r="AB39" i="178"/>
  <c r="Z26" i="178"/>
  <c r="Z25" i="178"/>
  <c r="Y25" i="178"/>
  <c r="Z24" i="178"/>
  <c r="Y24" i="178"/>
  <c r="X24" i="178"/>
  <c r="V22" i="178"/>
  <c r="T20" i="178"/>
  <c r="V21" i="178"/>
  <c r="U21" i="178"/>
  <c r="V20" i="178"/>
  <c r="U20" i="178"/>
  <c r="Z23" i="178"/>
  <c r="Y23" i="178"/>
  <c r="X23" i="178"/>
  <c r="W23" i="178"/>
  <c r="Z22" i="178"/>
  <c r="Y22" i="178"/>
  <c r="X22" i="178"/>
  <c r="W22" i="178"/>
  <c r="Z21" i="178"/>
  <c r="Y21" i="178"/>
  <c r="X21" i="178"/>
  <c r="W21" i="178"/>
  <c r="Z20" i="178"/>
  <c r="Y20" i="178"/>
  <c r="X20" i="178"/>
  <c r="W20" i="178"/>
  <c r="Y27" i="178"/>
  <c r="X27" i="178"/>
  <c r="X26" i="178"/>
  <c r="W27" i="178"/>
  <c r="W26" i="178"/>
  <c r="W25" i="178"/>
  <c r="V27" i="178"/>
  <c r="V26" i="178"/>
  <c r="V25" i="178"/>
  <c r="V24" i="178"/>
  <c r="T22" i="178"/>
  <c r="S22" i="178"/>
  <c r="S21" i="178"/>
  <c r="U27" i="178"/>
  <c r="T27" i="178"/>
  <c r="S27" i="178"/>
  <c r="U26" i="178"/>
  <c r="T26" i="178"/>
  <c r="S26" i="178"/>
  <c r="U25" i="178"/>
  <c r="T25" i="178"/>
  <c r="S25" i="178"/>
  <c r="U24" i="178"/>
  <c r="T24" i="178"/>
  <c r="S24" i="178"/>
  <c r="U23" i="178"/>
  <c r="T23" i="178"/>
  <c r="S23" i="178"/>
  <c r="Q17" i="178"/>
  <c r="O15" i="178"/>
  <c r="Q16" i="178"/>
  <c r="P16" i="178"/>
  <c r="Q15" i="178"/>
  <c r="P15" i="178"/>
  <c r="M13" i="178"/>
  <c r="Q14" i="178"/>
  <c r="P14" i="178"/>
  <c r="O14" i="178"/>
  <c r="N14" i="178"/>
  <c r="Q13" i="178"/>
  <c r="P13" i="178"/>
  <c r="O13" i="178"/>
  <c r="N13" i="178"/>
  <c r="H8" i="178"/>
  <c r="K11" i="178"/>
  <c r="K10" i="178"/>
  <c r="J10" i="178"/>
  <c r="K9" i="178"/>
  <c r="J9" i="178"/>
  <c r="I9" i="178"/>
  <c r="K8" i="178"/>
  <c r="J8" i="178"/>
  <c r="I8" i="178"/>
  <c r="Q12" i="178"/>
  <c r="P12" i="178"/>
  <c r="O12" i="178"/>
  <c r="N12" i="178"/>
  <c r="M12" i="178"/>
  <c r="L12" i="178"/>
  <c r="Q11" i="178"/>
  <c r="P11" i="178"/>
  <c r="G23" i="217" s="1"/>
  <c r="O11" i="178"/>
  <c r="G22" i="217" s="1"/>
  <c r="N11" i="178"/>
  <c r="M11" i="178"/>
  <c r="L11" i="178"/>
  <c r="Q10" i="178"/>
  <c r="P10" i="178"/>
  <c r="O10" i="178"/>
  <c r="N10" i="178"/>
  <c r="M10" i="178"/>
  <c r="L10" i="178"/>
  <c r="Q9" i="178"/>
  <c r="P9" i="178"/>
  <c r="O9" i="178"/>
  <c r="N9" i="178"/>
  <c r="M9" i="178"/>
  <c r="L9" i="178"/>
  <c r="Q8" i="178"/>
  <c r="P8" i="178"/>
  <c r="O8" i="178"/>
  <c r="N8" i="178"/>
  <c r="M8" i="178"/>
  <c r="L8" i="178"/>
  <c r="G10" i="178"/>
  <c r="G9" i="178"/>
  <c r="H10" i="178"/>
  <c r="J12" i="178"/>
  <c r="L14" i="178"/>
  <c r="N16" i="178"/>
  <c r="M16" i="178"/>
  <c r="L16" i="178"/>
  <c r="M15" i="178"/>
  <c r="L15" i="178"/>
  <c r="P18" i="178"/>
  <c r="O18" i="178"/>
  <c r="N18" i="178"/>
  <c r="M18" i="178"/>
  <c r="L18" i="178"/>
  <c r="O17" i="178"/>
  <c r="N17" i="178"/>
  <c r="M17" i="178"/>
  <c r="L17" i="178"/>
  <c r="K18" i="178"/>
  <c r="J18" i="178"/>
  <c r="K17" i="178"/>
  <c r="J17" i="178"/>
  <c r="K16" i="178"/>
  <c r="J16" i="178"/>
  <c r="K15" i="178"/>
  <c r="J15" i="178"/>
  <c r="K14" i="178"/>
  <c r="J14" i="178"/>
  <c r="K13" i="178"/>
  <c r="J13" i="178"/>
  <c r="I18" i="178"/>
  <c r="H18" i="178"/>
  <c r="G18" i="178"/>
  <c r="I17" i="178"/>
  <c r="H17" i="178"/>
  <c r="G17" i="178"/>
  <c r="I16" i="178"/>
  <c r="H16" i="178"/>
  <c r="G16" i="178"/>
  <c r="I15" i="178"/>
  <c r="H15" i="178"/>
  <c r="G15" i="178"/>
  <c r="I14" i="178"/>
  <c r="H14" i="178"/>
  <c r="G14" i="178"/>
  <c r="I13" i="178"/>
  <c r="H13" i="178"/>
  <c r="G13" i="178"/>
  <c r="I12" i="178"/>
  <c r="H12" i="178"/>
  <c r="G12" i="178"/>
  <c r="I11" i="178"/>
  <c r="H11" i="178"/>
  <c r="G11" i="178"/>
  <c r="Z59" i="178"/>
  <c r="G25" i="219" s="1"/>
  <c r="Y59" i="178"/>
  <c r="G24" i="219" s="1"/>
  <c r="X59" i="178"/>
  <c r="G23" i="219" s="1"/>
  <c r="W59" i="178"/>
  <c r="G22" i="219" s="1"/>
  <c r="V59" i="178"/>
  <c r="G21" i="219" s="1"/>
  <c r="U59" i="178"/>
  <c r="G20" i="219" s="1"/>
  <c r="T59" i="178"/>
  <c r="G19" i="219" s="1"/>
  <c r="S59" i="178"/>
  <c r="G18" i="219" s="1"/>
  <c r="Z58" i="178"/>
  <c r="Y58" i="178"/>
  <c r="X58" i="178"/>
  <c r="W58" i="178"/>
  <c r="V58" i="178"/>
  <c r="U58" i="178"/>
  <c r="T58" i="178"/>
  <c r="S58" i="178"/>
  <c r="Z57" i="178"/>
  <c r="Y57" i="178"/>
  <c r="X57" i="178"/>
  <c r="W57" i="178"/>
  <c r="V57" i="178"/>
  <c r="U57" i="178"/>
  <c r="T57" i="178"/>
  <c r="S57" i="178"/>
  <c r="Z56" i="178"/>
  <c r="Y56" i="178"/>
  <c r="X56" i="178"/>
  <c r="W56" i="178"/>
  <c r="V56" i="178"/>
  <c r="U56" i="178"/>
  <c r="T56" i="178"/>
  <c r="S56" i="178"/>
  <c r="Z55" i="178"/>
  <c r="Y55" i="178"/>
  <c r="X55" i="178"/>
  <c r="W55" i="178"/>
  <c r="V55" i="178"/>
  <c r="U55" i="178"/>
  <c r="T55" i="178"/>
  <c r="S55" i="178"/>
  <c r="Z54" i="178"/>
  <c r="Y54" i="178"/>
  <c r="X54" i="178"/>
  <c r="W54" i="178"/>
  <c r="V54" i="178"/>
  <c r="U54" i="178"/>
  <c r="T54" i="178"/>
  <c r="S54" i="178"/>
  <c r="Z53" i="178"/>
  <c r="Y53" i="178"/>
  <c r="X53" i="178"/>
  <c r="W53" i="178"/>
  <c r="V53" i="178"/>
  <c r="U53" i="178"/>
  <c r="T53" i="178"/>
  <c r="S53" i="178"/>
  <c r="Z52" i="178"/>
  <c r="Y52" i="178"/>
  <c r="X52" i="178"/>
  <c r="W52" i="178"/>
  <c r="V52" i="178"/>
  <c r="U52" i="178"/>
  <c r="T52" i="178"/>
  <c r="S52" i="178"/>
  <c r="Z51" i="178"/>
  <c r="Y51" i="178"/>
  <c r="X51" i="178"/>
  <c r="W51" i="178"/>
  <c r="V51" i="178"/>
  <c r="U51" i="178"/>
  <c r="T51" i="178"/>
  <c r="S51" i="178"/>
  <c r="Z50" i="178"/>
  <c r="Y50" i="178"/>
  <c r="X50" i="178"/>
  <c r="W50" i="178"/>
  <c r="V50" i="178"/>
  <c r="U50" i="178"/>
  <c r="T50" i="178"/>
  <c r="S50" i="178"/>
  <c r="Z49" i="178"/>
  <c r="Y49" i="178"/>
  <c r="X49" i="178"/>
  <c r="W49" i="178"/>
  <c r="V49" i="178"/>
  <c r="U49" i="178"/>
  <c r="T49" i="178"/>
  <c r="S49" i="178"/>
  <c r="Z48" i="178"/>
  <c r="Y48" i="178"/>
  <c r="X48" i="178"/>
  <c r="W48" i="178"/>
  <c r="V48" i="178"/>
  <c r="U48" i="178"/>
  <c r="T48" i="178"/>
  <c r="S48" i="178"/>
  <c r="Z47" i="178"/>
  <c r="Y47" i="178"/>
  <c r="X47" i="178"/>
  <c r="W47" i="178"/>
  <c r="V47" i="178"/>
  <c r="U47" i="178"/>
  <c r="T47" i="178"/>
  <c r="S47" i="178"/>
  <c r="Z46" i="178"/>
  <c r="Y46" i="178"/>
  <c r="X46" i="178"/>
  <c r="W46" i="178"/>
  <c r="V46" i="178"/>
  <c r="U46" i="178"/>
  <c r="T46" i="178"/>
  <c r="S46" i="178"/>
  <c r="Z45" i="178"/>
  <c r="Y45" i="178"/>
  <c r="X45" i="178"/>
  <c r="W45" i="178"/>
  <c r="V45" i="178"/>
  <c r="U45" i="178"/>
  <c r="T45" i="178"/>
  <c r="S45" i="178"/>
  <c r="Z44" i="178"/>
  <c r="Y44" i="178"/>
  <c r="X44" i="178"/>
  <c r="W44" i="178"/>
  <c r="V44" i="178"/>
  <c r="U44" i="178"/>
  <c r="T44" i="178"/>
  <c r="S44" i="178"/>
  <c r="Z43" i="178"/>
  <c r="Y43" i="178"/>
  <c r="X43" i="178"/>
  <c r="W43" i="178"/>
  <c r="V43" i="178"/>
  <c r="U43" i="178"/>
  <c r="T43" i="178"/>
  <c r="S43" i="178"/>
  <c r="Z42" i="178"/>
  <c r="Y42" i="178"/>
  <c r="X42" i="178"/>
  <c r="W42" i="178"/>
  <c r="V42" i="178"/>
  <c r="U42" i="178"/>
  <c r="T42" i="178"/>
  <c r="S42" i="178"/>
  <c r="Z41" i="178"/>
  <c r="Y41" i="178"/>
  <c r="X41" i="178"/>
  <c r="W41" i="178"/>
  <c r="V41" i="178"/>
  <c r="U41" i="178"/>
  <c r="T41" i="178"/>
  <c r="S41" i="178"/>
  <c r="Z40" i="178"/>
  <c r="Y40" i="178"/>
  <c r="X40" i="178"/>
  <c r="W40" i="178"/>
  <c r="V40" i="178"/>
  <c r="U40" i="178"/>
  <c r="T40" i="178"/>
  <c r="S40" i="178"/>
  <c r="Z39" i="178"/>
  <c r="Y39" i="178"/>
  <c r="X39" i="178"/>
  <c r="W39" i="178"/>
  <c r="V39" i="178"/>
  <c r="U39" i="178"/>
  <c r="T39" i="178"/>
  <c r="S39" i="178"/>
  <c r="Z38" i="178"/>
  <c r="Y38" i="178"/>
  <c r="X38" i="178"/>
  <c r="W38" i="178"/>
  <c r="V38" i="178"/>
  <c r="U38" i="178"/>
  <c r="T38" i="178"/>
  <c r="S38" i="178"/>
  <c r="Z37" i="178"/>
  <c r="Y37" i="178"/>
  <c r="X37" i="178"/>
  <c r="W37" i="178"/>
  <c r="V37" i="178"/>
  <c r="U37" i="178"/>
  <c r="T37" i="178"/>
  <c r="S37" i="178"/>
  <c r="Z36" i="178"/>
  <c r="Y36" i="178"/>
  <c r="X36" i="178"/>
  <c r="W36" i="178"/>
  <c r="V36" i="178"/>
  <c r="U36" i="178"/>
  <c r="T36" i="178"/>
  <c r="S36" i="178"/>
  <c r="Z35" i="178"/>
  <c r="Y35" i="178"/>
  <c r="X35" i="178"/>
  <c r="W35" i="178"/>
  <c r="V35" i="178"/>
  <c r="U35" i="178"/>
  <c r="T35" i="178"/>
  <c r="S35" i="178"/>
  <c r="Z34" i="178"/>
  <c r="Y34" i="178"/>
  <c r="X34" i="178"/>
  <c r="W34" i="178"/>
  <c r="V34" i="178"/>
  <c r="U34" i="178"/>
  <c r="T34" i="178"/>
  <c r="S34" i="178"/>
  <c r="Z33" i="178"/>
  <c r="Y33" i="178"/>
  <c r="X33" i="178"/>
  <c r="W33" i="178"/>
  <c r="V33" i="178"/>
  <c r="U33" i="178"/>
  <c r="T33" i="178"/>
  <c r="S33" i="178"/>
  <c r="Z32" i="178"/>
  <c r="Y32" i="178"/>
  <c r="X32" i="178"/>
  <c r="W32" i="178"/>
  <c r="V32" i="178"/>
  <c r="U32" i="178"/>
  <c r="T32" i="178"/>
  <c r="S32" i="178"/>
  <c r="Z31" i="178"/>
  <c r="Y31" i="178"/>
  <c r="X31" i="178"/>
  <c r="W31" i="178"/>
  <c r="V31" i="178"/>
  <c r="U31" i="178"/>
  <c r="T31" i="178"/>
  <c r="S31" i="178"/>
  <c r="Z30" i="178"/>
  <c r="Y30" i="178"/>
  <c r="X30" i="178"/>
  <c r="W30" i="178"/>
  <c r="V30" i="178"/>
  <c r="U30" i="178"/>
  <c r="T30" i="178"/>
  <c r="S30" i="178"/>
  <c r="Z29" i="178"/>
  <c r="Y29" i="178"/>
  <c r="X29" i="178"/>
  <c r="W29" i="178"/>
  <c r="V29" i="178"/>
  <c r="U29" i="178"/>
  <c r="U28" i="178" s="1"/>
  <c r="T29" i="178"/>
  <c r="S29" i="178"/>
  <c r="Q59" i="178"/>
  <c r="G16" i="219" s="1"/>
  <c r="P59" i="178"/>
  <c r="G15" i="219" s="1"/>
  <c r="O59" i="178"/>
  <c r="G14" i="219" s="1"/>
  <c r="N59" i="178"/>
  <c r="G13" i="219" s="1"/>
  <c r="M59" i="178"/>
  <c r="G12" i="219" s="1"/>
  <c r="L59" i="178"/>
  <c r="G11" i="219" s="1"/>
  <c r="K59" i="178"/>
  <c r="G10" i="219" s="1"/>
  <c r="J59" i="178"/>
  <c r="G9" i="219" s="1"/>
  <c r="I59" i="178"/>
  <c r="H59" i="178"/>
  <c r="G59" i="178"/>
  <c r="G8" i="219" s="1"/>
  <c r="Q58" i="178"/>
  <c r="P58" i="178"/>
  <c r="O58" i="178"/>
  <c r="N58" i="178"/>
  <c r="M58" i="178"/>
  <c r="L58" i="178"/>
  <c r="K58" i="178"/>
  <c r="J58" i="178"/>
  <c r="I58" i="178"/>
  <c r="H58" i="178"/>
  <c r="G58" i="178"/>
  <c r="Q57" i="178"/>
  <c r="P57" i="178"/>
  <c r="O57" i="178"/>
  <c r="N57" i="178"/>
  <c r="M57" i="178"/>
  <c r="L57" i="178"/>
  <c r="K57" i="178"/>
  <c r="J57" i="178"/>
  <c r="I57" i="178"/>
  <c r="H57" i="178"/>
  <c r="G57" i="178"/>
  <c r="Q56" i="178"/>
  <c r="P56" i="178"/>
  <c r="O56" i="178"/>
  <c r="N56" i="178"/>
  <c r="M56" i="178"/>
  <c r="L56" i="178"/>
  <c r="K56" i="178"/>
  <c r="J56" i="178"/>
  <c r="I56" i="178"/>
  <c r="H56" i="178"/>
  <c r="G56" i="178"/>
  <c r="Q55" i="178"/>
  <c r="P55" i="178"/>
  <c r="O55" i="178"/>
  <c r="N55" i="178"/>
  <c r="M55" i="178"/>
  <c r="L55" i="178"/>
  <c r="K55" i="178"/>
  <c r="J55" i="178"/>
  <c r="I55" i="178"/>
  <c r="H55" i="178"/>
  <c r="G55" i="178"/>
  <c r="Q54" i="178"/>
  <c r="P54" i="178"/>
  <c r="O54" i="178"/>
  <c r="N54" i="178"/>
  <c r="M54" i="178"/>
  <c r="L54" i="178"/>
  <c r="K54" i="178"/>
  <c r="J54" i="178"/>
  <c r="I54" i="178"/>
  <c r="H54" i="178"/>
  <c r="G54" i="178"/>
  <c r="Q53" i="178"/>
  <c r="P53" i="178"/>
  <c r="O53" i="178"/>
  <c r="N53" i="178"/>
  <c r="M53" i="178"/>
  <c r="L53" i="178"/>
  <c r="K53" i="178"/>
  <c r="J53" i="178"/>
  <c r="I53" i="178"/>
  <c r="H53" i="178"/>
  <c r="G53" i="178"/>
  <c r="Q52" i="178"/>
  <c r="P52" i="178"/>
  <c r="O52" i="178"/>
  <c r="N52" i="178"/>
  <c r="M52" i="178"/>
  <c r="L52" i="178"/>
  <c r="K52" i="178"/>
  <c r="J52" i="178"/>
  <c r="I52" i="178"/>
  <c r="H52" i="178"/>
  <c r="G52" i="178"/>
  <c r="Q51" i="178"/>
  <c r="P51" i="178"/>
  <c r="O51" i="178"/>
  <c r="N51" i="178"/>
  <c r="M51" i="178"/>
  <c r="L51" i="178"/>
  <c r="K51" i="178"/>
  <c r="J51" i="178"/>
  <c r="I51" i="178"/>
  <c r="H51" i="178"/>
  <c r="G51" i="178"/>
  <c r="Q50" i="178"/>
  <c r="P50" i="178"/>
  <c r="O50" i="178"/>
  <c r="N50" i="178"/>
  <c r="M50" i="178"/>
  <c r="L50" i="178"/>
  <c r="K50" i="178"/>
  <c r="J50" i="178"/>
  <c r="I50" i="178"/>
  <c r="H50" i="178"/>
  <c r="G50" i="178"/>
  <c r="Q49" i="178"/>
  <c r="P49" i="178"/>
  <c r="O49" i="178"/>
  <c r="N49" i="178"/>
  <c r="M49" i="178"/>
  <c r="L49" i="178"/>
  <c r="K49" i="178"/>
  <c r="J49" i="178"/>
  <c r="I49" i="178"/>
  <c r="H49" i="178"/>
  <c r="G49" i="178"/>
  <c r="Q48" i="178"/>
  <c r="P48" i="178"/>
  <c r="O48" i="178"/>
  <c r="N48" i="178"/>
  <c r="M48" i="178"/>
  <c r="L48" i="178"/>
  <c r="K48" i="178"/>
  <c r="J48" i="178"/>
  <c r="I48" i="178"/>
  <c r="H48" i="178"/>
  <c r="G48" i="178"/>
  <c r="Q47" i="178"/>
  <c r="P47" i="178"/>
  <c r="O47" i="178"/>
  <c r="N47" i="178"/>
  <c r="M47" i="178"/>
  <c r="L47" i="178"/>
  <c r="K47" i="178"/>
  <c r="J47" i="178"/>
  <c r="I47" i="178"/>
  <c r="H47" i="178"/>
  <c r="G47" i="178"/>
  <c r="Q46" i="178"/>
  <c r="P46" i="178"/>
  <c r="O46" i="178"/>
  <c r="N46" i="178"/>
  <c r="M46" i="178"/>
  <c r="L46" i="178"/>
  <c r="K46" i="178"/>
  <c r="J46" i="178"/>
  <c r="I46" i="178"/>
  <c r="H46" i="178"/>
  <c r="G46" i="178"/>
  <c r="Q45" i="178"/>
  <c r="P45" i="178"/>
  <c r="O45" i="178"/>
  <c r="N45" i="178"/>
  <c r="M45" i="178"/>
  <c r="L45" i="178"/>
  <c r="K45" i="178"/>
  <c r="J45" i="178"/>
  <c r="I45" i="178"/>
  <c r="H45" i="178"/>
  <c r="G45" i="178"/>
  <c r="Q44" i="178"/>
  <c r="P44" i="178"/>
  <c r="O44" i="178"/>
  <c r="N44" i="178"/>
  <c r="M44" i="178"/>
  <c r="L44" i="178"/>
  <c r="K44" i="178"/>
  <c r="J44" i="178"/>
  <c r="I44" i="178"/>
  <c r="H44" i="178"/>
  <c r="G44" i="178"/>
  <c r="Q43" i="178"/>
  <c r="P43" i="178"/>
  <c r="O43" i="178"/>
  <c r="N43" i="178"/>
  <c r="M43" i="178"/>
  <c r="L43" i="178"/>
  <c r="K43" i="178"/>
  <c r="J43" i="178"/>
  <c r="I43" i="178"/>
  <c r="H43" i="178"/>
  <c r="G43" i="178"/>
  <c r="Q42" i="178"/>
  <c r="P42" i="178"/>
  <c r="O42" i="178"/>
  <c r="N42" i="178"/>
  <c r="M42" i="178"/>
  <c r="L42" i="178"/>
  <c r="K42" i="178"/>
  <c r="J42" i="178"/>
  <c r="I42" i="178"/>
  <c r="H42" i="178"/>
  <c r="G42" i="178"/>
  <c r="Q41" i="178"/>
  <c r="P41" i="178"/>
  <c r="O41" i="178"/>
  <c r="N41" i="178"/>
  <c r="M41" i="178"/>
  <c r="L41" i="178"/>
  <c r="K41" i="178"/>
  <c r="J41" i="178"/>
  <c r="I41" i="178"/>
  <c r="H41" i="178"/>
  <c r="G41" i="178"/>
  <c r="Q40" i="178"/>
  <c r="P40" i="178"/>
  <c r="O40" i="178"/>
  <c r="N40" i="178"/>
  <c r="M40" i="178"/>
  <c r="L40" i="178"/>
  <c r="K40" i="178"/>
  <c r="J40" i="178"/>
  <c r="I40" i="178"/>
  <c r="H40" i="178"/>
  <c r="G40" i="178"/>
  <c r="Q39" i="178"/>
  <c r="P39" i="178"/>
  <c r="O39" i="178"/>
  <c r="N39" i="178"/>
  <c r="M39" i="178"/>
  <c r="L39" i="178"/>
  <c r="K39" i="178"/>
  <c r="J39" i="178"/>
  <c r="I39" i="178"/>
  <c r="H39" i="178"/>
  <c r="G39" i="178"/>
  <c r="Q38" i="178"/>
  <c r="P38" i="178"/>
  <c r="O38" i="178"/>
  <c r="N38" i="178"/>
  <c r="M38" i="178"/>
  <c r="L38" i="178"/>
  <c r="K38" i="178"/>
  <c r="J38" i="178"/>
  <c r="I38" i="178"/>
  <c r="H38" i="178"/>
  <c r="G38" i="178"/>
  <c r="Q37" i="178"/>
  <c r="P37" i="178"/>
  <c r="O37" i="178"/>
  <c r="N37" i="178"/>
  <c r="M37" i="178"/>
  <c r="L37" i="178"/>
  <c r="K37" i="178"/>
  <c r="J37" i="178"/>
  <c r="I37" i="178"/>
  <c r="H37" i="178"/>
  <c r="G37" i="178"/>
  <c r="Q36" i="178"/>
  <c r="P36" i="178"/>
  <c r="O36" i="178"/>
  <c r="N36" i="178"/>
  <c r="M36" i="178"/>
  <c r="L36" i="178"/>
  <c r="K36" i="178"/>
  <c r="J36" i="178"/>
  <c r="I36" i="178"/>
  <c r="H36" i="178"/>
  <c r="G36" i="178"/>
  <c r="Q35" i="178"/>
  <c r="P35" i="178"/>
  <c r="O35" i="178"/>
  <c r="N35" i="178"/>
  <c r="M35" i="178"/>
  <c r="L35" i="178"/>
  <c r="K35" i="178"/>
  <c r="J35" i="178"/>
  <c r="I35" i="178"/>
  <c r="H35" i="178"/>
  <c r="G35" i="178"/>
  <c r="Q34" i="178"/>
  <c r="P34" i="178"/>
  <c r="O34" i="178"/>
  <c r="N34" i="178"/>
  <c r="M34" i="178"/>
  <c r="L34" i="178"/>
  <c r="K34" i="178"/>
  <c r="J34" i="178"/>
  <c r="I34" i="178"/>
  <c r="H34" i="178"/>
  <c r="G34" i="178"/>
  <c r="Q33" i="178"/>
  <c r="P33" i="178"/>
  <c r="O33" i="178"/>
  <c r="N33" i="178"/>
  <c r="M33" i="178"/>
  <c r="L33" i="178"/>
  <c r="K33" i="178"/>
  <c r="J33" i="178"/>
  <c r="I33" i="178"/>
  <c r="H33" i="178"/>
  <c r="G33" i="178"/>
  <c r="Q32" i="178"/>
  <c r="P32" i="178"/>
  <c r="O32" i="178"/>
  <c r="N32" i="178"/>
  <c r="M32" i="178"/>
  <c r="L32" i="178"/>
  <c r="K32" i="178"/>
  <c r="J32" i="178"/>
  <c r="I32" i="178"/>
  <c r="H32" i="178"/>
  <c r="G32" i="178"/>
  <c r="Q31" i="178"/>
  <c r="P31" i="178"/>
  <c r="O31" i="178"/>
  <c r="N31" i="178"/>
  <c r="M31" i="178"/>
  <c r="L31" i="178"/>
  <c r="K31" i="178"/>
  <c r="J31" i="178"/>
  <c r="I31" i="178"/>
  <c r="H31" i="178"/>
  <c r="G31" i="178"/>
  <c r="Q30" i="178"/>
  <c r="P30" i="178"/>
  <c r="O30" i="178"/>
  <c r="N30" i="178"/>
  <c r="M30" i="178"/>
  <c r="L30" i="178"/>
  <c r="K30" i="178"/>
  <c r="J30" i="178"/>
  <c r="I30" i="178"/>
  <c r="H30" i="178"/>
  <c r="G30" i="178"/>
  <c r="Q29" i="178"/>
  <c r="P29" i="178"/>
  <c r="O29" i="178"/>
  <c r="N29" i="178"/>
  <c r="M29" i="178"/>
  <c r="L29" i="178"/>
  <c r="K29" i="178"/>
  <c r="J29" i="178"/>
  <c r="I29" i="178"/>
  <c r="H29" i="178"/>
  <c r="G29" i="178"/>
  <c r="Q27" i="178"/>
  <c r="P27" i="178"/>
  <c r="O27" i="178"/>
  <c r="N27" i="178"/>
  <c r="M27" i="178"/>
  <c r="L27" i="178"/>
  <c r="K27" i="178"/>
  <c r="J27" i="178"/>
  <c r="I27" i="178"/>
  <c r="H27" i="178"/>
  <c r="G27" i="178"/>
  <c r="Q26" i="178"/>
  <c r="P26" i="178"/>
  <c r="O26" i="178"/>
  <c r="N26" i="178"/>
  <c r="M26" i="178"/>
  <c r="L26" i="178"/>
  <c r="K26" i="178"/>
  <c r="J26" i="178"/>
  <c r="I26" i="178"/>
  <c r="H26" i="178"/>
  <c r="G26" i="178"/>
  <c r="Q25" i="178"/>
  <c r="P25" i="178"/>
  <c r="O25" i="178"/>
  <c r="N25" i="178"/>
  <c r="M25" i="178"/>
  <c r="L25" i="178"/>
  <c r="K25" i="178"/>
  <c r="J25" i="178"/>
  <c r="I25" i="178"/>
  <c r="H25" i="178"/>
  <c r="G25" i="178"/>
  <c r="Q24" i="178"/>
  <c r="P24" i="178"/>
  <c r="O24" i="178"/>
  <c r="N24" i="178"/>
  <c r="M24" i="178"/>
  <c r="L24" i="178"/>
  <c r="K24" i="178"/>
  <c r="J24" i="178"/>
  <c r="I24" i="178"/>
  <c r="H24" i="178"/>
  <c r="G24" i="178"/>
  <c r="Q23" i="178"/>
  <c r="P23" i="178"/>
  <c r="O23" i="178"/>
  <c r="N23" i="178"/>
  <c r="M23" i="178"/>
  <c r="L23" i="178"/>
  <c r="K23" i="178"/>
  <c r="J23" i="178"/>
  <c r="I23" i="178"/>
  <c r="H23" i="178"/>
  <c r="G23" i="178"/>
  <c r="Q22" i="178"/>
  <c r="P22" i="178"/>
  <c r="O22" i="178"/>
  <c r="N22" i="178"/>
  <c r="M22" i="178"/>
  <c r="L22" i="178"/>
  <c r="K22" i="178"/>
  <c r="J22" i="178"/>
  <c r="I22" i="178"/>
  <c r="H22" i="178"/>
  <c r="G22" i="178"/>
  <c r="Q21" i="178"/>
  <c r="P21" i="178"/>
  <c r="O21" i="178"/>
  <c r="N21" i="178"/>
  <c r="M21" i="178"/>
  <c r="L21" i="178"/>
  <c r="K21" i="178"/>
  <c r="J21" i="178"/>
  <c r="I21" i="178"/>
  <c r="H21" i="178"/>
  <c r="G21" i="178"/>
  <c r="Q20" i="178"/>
  <c r="P20" i="178"/>
  <c r="O20" i="178"/>
  <c r="N20" i="178"/>
  <c r="M20" i="178"/>
  <c r="L20" i="178"/>
  <c r="K20" i="178"/>
  <c r="J20" i="178"/>
  <c r="I20" i="178"/>
  <c r="H20" i="178"/>
  <c r="G20" i="178"/>
  <c r="BF27" i="178"/>
  <c r="BE27" i="178"/>
  <c r="BD27" i="178"/>
  <c r="BC27" i="178"/>
  <c r="BB27" i="178"/>
  <c r="BA27" i="178"/>
  <c r="AZ27" i="178"/>
  <c r="AY27" i="178"/>
  <c r="AX27" i="178"/>
  <c r="AW27" i="178"/>
  <c r="AV27" i="178"/>
  <c r="AU27" i="178"/>
  <c r="AT27" i="178"/>
  <c r="AS27" i="178"/>
  <c r="AR27" i="178"/>
  <c r="AQ27" i="178"/>
  <c r="AP27" i="178"/>
  <c r="AO27" i="178"/>
  <c r="AN27" i="178"/>
  <c r="AM27" i="178"/>
  <c r="AL27" i="178"/>
  <c r="AK27" i="178"/>
  <c r="AJ27" i="178"/>
  <c r="AI27" i="178"/>
  <c r="AH27" i="178"/>
  <c r="AG27" i="178"/>
  <c r="AF27" i="178"/>
  <c r="AE27" i="178"/>
  <c r="AD27" i="178"/>
  <c r="AC27" i="178"/>
  <c r="AB27" i="178"/>
  <c r="BF26" i="178"/>
  <c r="BE26" i="178"/>
  <c r="BD26" i="178"/>
  <c r="BC26" i="178"/>
  <c r="BB26" i="178"/>
  <c r="BA26" i="178"/>
  <c r="AZ26" i="178"/>
  <c r="AY26" i="178"/>
  <c r="AX26" i="178"/>
  <c r="AW26" i="178"/>
  <c r="AV26" i="178"/>
  <c r="AU26" i="178"/>
  <c r="AT26" i="178"/>
  <c r="AS26" i="178"/>
  <c r="AR26" i="178"/>
  <c r="AQ26" i="178"/>
  <c r="AP26" i="178"/>
  <c r="AO26" i="178"/>
  <c r="AN26" i="178"/>
  <c r="AM26" i="178"/>
  <c r="AL26" i="178"/>
  <c r="AK26" i="178"/>
  <c r="AJ26" i="178"/>
  <c r="AI26" i="178"/>
  <c r="AH26" i="178"/>
  <c r="AG26" i="178"/>
  <c r="AF26" i="178"/>
  <c r="AE26" i="178"/>
  <c r="AD26" i="178"/>
  <c r="AC26" i="178"/>
  <c r="AB26" i="178"/>
  <c r="BF25" i="178"/>
  <c r="BE25" i="178"/>
  <c r="BD25" i="178"/>
  <c r="BC25" i="178"/>
  <c r="BB25" i="178"/>
  <c r="BA25" i="178"/>
  <c r="AZ25" i="178"/>
  <c r="AY25" i="178"/>
  <c r="AX25" i="178"/>
  <c r="AW25" i="178"/>
  <c r="AV25" i="178"/>
  <c r="AU25" i="178"/>
  <c r="AT25" i="178"/>
  <c r="AS25" i="178"/>
  <c r="AR25" i="178"/>
  <c r="AQ25" i="178"/>
  <c r="AP25" i="178"/>
  <c r="AO25" i="178"/>
  <c r="AN25" i="178"/>
  <c r="AM25" i="178"/>
  <c r="AL25" i="178"/>
  <c r="AK25" i="178"/>
  <c r="AJ25" i="178"/>
  <c r="AI25" i="178"/>
  <c r="AH25" i="178"/>
  <c r="AG25" i="178"/>
  <c r="AF25" i="178"/>
  <c r="AE25" i="178"/>
  <c r="AD25" i="178"/>
  <c r="AC25" i="178"/>
  <c r="AB25" i="178"/>
  <c r="BF24" i="178"/>
  <c r="BE24" i="178"/>
  <c r="BD24" i="178"/>
  <c r="BC24" i="178"/>
  <c r="BB24" i="178"/>
  <c r="BA24" i="178"/>
  <c r="AZ24" i="178"/>
  <c r="AY24" i="178"/>
  <c r="AX24" i="178"/>
  <c r="AW24" i="178"/>
  <c r="AV24" i="178"/>
  <c r="AU24" i="178"/>
  <c r="AT24" i="178"/>
  <c r="AS24" i="178"/>
  <c r="AR24" i="178"/>
  <c r="AQ24" i="178"/>
  <c r="AP24" i="178"/>
  <c r="AO24" i="178"/>
  <c r="AN24" i="178"/>
  <c r="AM24" i="178"/>
  <c r="AL24" i="178"/>
  <c r="AK24" i="178"/>
  <c r="AJ24" i="178"/>
  <c r="AI24" i="178"/>
  <c r="AH24" i="178"/>
  <c r="AG24" i="178"/>
  <c r="AF24" i="178"/>
  <c r="AE24" i="178"/>
  <c r="AD24" i="178"/>
  <c r="AC24" i="178"/>
  <c r="AB24" i="178"/>
  <c r="BF23" i="178"/>
  <c r="BE23" i="178"/>
  <c r="BD23" i="178"/>
  <c r="BC23" i="178"/>
  <c r="BB23" i="178"/>
  <c r="BA23" i="178"/>
  <c r="AZ23" i="178"/>
  <c r="AY23" i="178"/>
  <c r="AX23" i="178"/>
  <c r="AW23" i="178"/>
  <c r="AV23" i="178"/>
  <c r="AU23" i="178"/>
  <c r="AT23" i="178"/>
  <c r="AS23" i="178"/>
  <c r="AR23" i="178"/>
  <c r="AQ23" i="178"/>
  <c r="AP23" i="178"/>
  <c r="AO23" i="178"/>
  <c r="AN23" i="178"/>
  <c r="AM23" i="178"/>
  <c r="AL23" i="178"/>
  <c r="AK23" i="178"/>
  <c r="AJ23" i="178"/>
  <c r="AI23" i="178"/>
  <c r="AH23" i="178"/>
  <c r="AG23" i="178"/>
  <c r="AF23" i="178"/>
  <c r="AE23" i="178"/>
  <c r="AD23" i="178"/>
  <c r="AC23" i="178"/>
  <c r="AB23" i="178"/>
  <c r="BF22" i="178"/>
  <c r="BE22" i="178"/>
  <c r="BD22" i="178"/>
  <c r="BC22" i="178"/>
  <c r="BB22" i="178"/>
  <c r="BA22" i="178"/>
  <c r="AZ22" i="178"/>
  <c r="AY22" i="178"/>
  <c r="AX22" i="178"/>
  <c r="AW22" i="178"/>
  <c r="AV22" i="178"/>
  <c r="AU22" i="178"/>
  <c r="AT22" i="178"/>
  <c r="AS22" i="178"/>
  <c r="AR22" i="178"/>
  <c r="AQ22" i="178"/>
  <c r="AP22" i="178"/>
  <c r="AO22" i="178"/>
  <c r="AN22" i="178"/>
  <c r="AM22" i="178"/>
  <c r="AL22" i="178"/>
  <c r="AK22" i="178"/>
  <c r="AJ22" i="178"/>
  <c r="AI22" i="178"/>
  <c r="AH22" i="178"/>
  <c r="AG22" i="178"/>
  <c r="AF22" i="178"/>
  <c r="AE22" i="178"/>
  <c r="AD22" i="178"/>
  <c r="AC22" i="178"/>
  <c r="AB22" i="178"/>
  <c r="BF21" i="178"/>
  <c r="BE21" i="178"/>
  <c r="BD21" i="178"/>
  <c r="BC21" i="178"/>
  <c r="BB21" i="178"/>
  <c r="BA21" i="178"/>
  <c r="AZ21" i="178"/>
  <c r="AY21" i="178"/>
  <c r="AX21" i="178"/>
  <c r="AW21" i="178"/>
  <c r="AV21" i="178"/>
  <c r="AU21" i="178"/>
  <c r="AT21" i="178"/>
  <c r="AS21" i="178"/>
  <c r="AR21" i="178"/>
  <c r="AQ21" i="178"/>
  <c r="AP21" i="178"/>
  <c r="AO21" i="178"/>
  <c r="AN21" i="178"/>
  <c r="AM21" i="178"/>
  <c r="AL21" i="178"/>
  <c r="AK21" i="178"/>
  <c r="AJ21" i="178"/>
  <c r="AI21" i="178"/>
  <c r="AH21" i="178"/>
  <c r="AG21" i="178"/>
  <c r="AF21" i="178"/>
  <c r="AE21" i="178"/>
  <c r="AD21" i="178"/>
  <c r="AC21" i="178"/>
  <c r="AB21" i="178"/>
  <c r="BF20" i="178"/>
  <c r="BE20" i="178"/>
  <c r="BD20" i="178"/>
  <c r="BC20" i="178"/>
  <c r="BB20" i="178"/>
  <c r="BA20" i="178"/>
  <c r="AZ20" i="178"/>
  <c r="AY20" i="178"/>
  <c r="AX20" i="178"/>
  <c r="AW20" i="178"/>
  <c r="AV20" i="178"/>
  <c r="AU20" i="178"/>
  <c r="AT20" i="178"/>
  <c r="AS20" i="178"/>
  <c r="AR20" i="178"/>
  <c r="AQ20" i="178"/>
  <c r="AP20" i="178"/>
  <c r="AO20" i="178"/>
  <c r="AN20" i="178"/>
  <c r="AM20" i="178"/>
  <c r="AL20" i="178"/>
  <c r="AK20" i="178"/>
  <c r="AJ20" i="178"/>
  <c r="AI20" i="178"/>
  <c r="AH20" i="178"/>
  <c r="AG20" i="178"/>
  <c r="AF20" i="178"/>
  <c r="AE20" i="178"/>
  <c r="AD20" i="178"/>
  <c r="AC20" i="178"/>
  <c r="AB20" i="178"/>
  <c r="BF18" i="178"/>
  <c r="BE18" i="178"/>
  <c r="BD18" i="178"/>
  <c r="BC18" i="178"/>
  <c r="BB18" i="178"/>
  <c r="BA18" i="178"/>
  <c r="AZ18" i="178"/>
  <c r="AY18" i="178"/>
  <c r="AX18" i="178"/>
  <c r="AW18" i="178"/>
  <c r="AV18" i="178"/>
  <c r="AU18" i="178"/>
  <c r="AT18" i="178"/>
  <c r="AS18" i="178"/>
  <c r="AR18" i="178"/>
  <c r="AQ18" i="178"/>
  <c r="AP18" i="178"/>
  <c r="AO18" i="178"/>
  <c r="AN18" i="178"/>
  <c r="AM18" i="178"/>
  <c r="AL18" i="178"/>
  <c r="AK18" i="178"/>
  <c r="AJ18" i="178"/>
  <c r="AI18" i="178"/>
  <c r="AH18" i="178"/>
  <c r="AG18" i="178"/>
  <c r="AF18" i="178"/>
  <c r="AE18" i="178"/>
  <c r="AD18" i="178"/>
  <c r="AC18" i="178"/>
  <c r="AB18" i="178"/>
  <c r="BF17" i="178"/>
  <c r="BE17" i="178"/>
  <c r="BD17" i="178"/>
  <c r="BC17" i="178"/>
  <c r="BB17" i="178"/>
  <c r="BA17" i="178"/>
  <c r="AZ17" i="178"/>
  <c r="AY17" i="178"/>
  <c r="AX17" i="178"/>
  <c r="AW17" i="178"/>
  <c r="AV17" i="178"/>
  <c r="AU17" i="178"/>
  <c r="AT17" i="178"/>
  <c r="AS17" i="178"/>
  <c r="AR17" i="178"/>
  <c r="AQ17" i="178"/>
  <c r="AP17" i="178"/>
  <c r="AO17" i="178"/>
  <c r="AN17" i="178"/>
  <c r="AM17" i="178"/>
  <c r="AL17" i="178"/>
  <c r="AK17" i="178"/>
  <c r="AJ17" i="178"/>
  <c r="AI17" i="178"/>
  <c r="AH17" i="178"/>
  <c r="AG17" i="178"/>
  <c r="AF17" i="178"/>
  <c r="AE17" i="178"/>
  <c r="AD17" i="178"/>
  <c r="AC17" i="178"/>
  <c r="AB17" i="178"/>
  <c r="BF16" i="178"/>
  <c r="BE16" i="178"/>
  <c r="BD16" i="178"/>
  <c r="BC16" i="178"/>
  <c r="BB16" i="178"/>
  <c r="BA16" i="178"/>
  <c r="AZ16" i="178"/>
  <c r="AY16" i="178"/>
  <c r="AX16" i="178"/>
  <c r="AW16" i="178"/>
  <c r="AV16" i="178"/>
  <c r="AU16" i="178"/>
  <c r="AT16" i="178"/>
  <c r="AS16" i="178"/>
  <c r="AR16" i="178"/>
  <c r="AQ16" i="178"/>
  <c r="AP16" i="178"/>
  <c r="AO16" i="178"/>
  <c r="AN16" i="178"/>
  <c r="AM16" i="178"/>
  <c r="AL16" i="178"/>
  <c r="AK16" i="178"/>
  <c r="AJ16" i="178"/>
  <c r="AI16" i="178"/>
  <c r="AH16" i="178"/>
  <c r="AG16" i="178"/>
  <c r="AF16" i="178"/>
  <c r="AE16" i="178"/>
  <c r="AD16" i="178"/>
  <c r="AC16" i="178"/>
  <c r="AB16" i="178"/>
  <c r="BF15" i="178"/>
  <c r="BE15" i="178"/>
  <c r="BD15" i="178"/>
  <c r="BC15" i="178"/>
  <c r="BB15" i="178"/>
  <c r="BA15" i="178"/>
  <c r="AZ15" i="178"/>
  <c r="AY15" i="178"/>
  <c r="AX15" i="178"/>
  <c r="AW15" i="178"/>
  <c r="AV15" i="178"/>
  <c r="AU15" i="178"/>
  <c r="AT15" i="178"/>
  <c r="AS15" i="178"/>
  <c r="AR15" i="178"/>
  <c r="AQ15" i="178"/>
  <c r="AP15" i="178"/>
  <c r="AO15" i="178"/>
  <c r="AN15" i="178"/>
  <c r="AM15" i="178"/>
  <c r="AL15" i="178"/>
  <c r="AK15" i="178"/>
  <c r="AJ15" i="178"/>
  <c r="AI15" i="178"/>
  <c r="AH15" i="178"/>
  <c r="AG15" i="178"/>
  <c r="AF15" i="178"/>
  <c r="AE15" i="178"/>
  <c r="AD15" i="178"/>
  <c r="AC15" i="178"/>
  <c r="AB15" i="178"/>
  <c r="BF14" i="178"/>
  <c r="BE14" i="178"/>
  <c r="BD14" i="178"/>
  <c r="BC14" i="178"/>
  <c r="BB14" i="178"/>
  <c r="BA14" i="178"/>
  <c r="AZ14" i="178"/>
  <c r="AY14" i="178"/>
  <c r="AX14" i="178"/>
  <c r="AW14" i="178"/>
  <c r="AV14" i="178"/>
  <c r="AU14" i="178"/>
  <c r="AT14" i="178"/>
  <c r="AS14" i="178"/>
  <c r="AR14" i="178"/>
  <c r="AQ14" i="178"/>
  <c r="AP14" i="178"/>
  <c r="AO14" i="178"/>
  <c r="AN14" i="178"/>
  <c r="AM14" i="178"/>
  <c r="AL14" i="178"/>
  <c r="AK14" i="178"/>
  <c r="AJ14" i="178"/>
  <c r="AI14" i="178"/>
  <c r="AH14" i="178"/>
  <c r="AG14" i="178"/>
  <c r="AF14" i="178"/>
  <c r="AE14" i="178"/>
  <c r="AD14" i="178"/>
  <c r="AC14" i="178"/>
  <c r="AB14" i="178"/>
  <c r="BF13" i="178"/>
  <c r="BE13" i="178"/>
  <c r="BD13" i="178"/>
  <c r="BC13" i="178"/>
  <c r="BB13" i="178"/>
  <c r="BA13" i="178"/>
  <c r="AZ13" i="178"/>
  <c r="AY13" i="178"/>
  <c r="AX13" i="178"/>
  <c r="AW13" i="178"/>
  <c r="AV13" i="178"/>
  <c r="AU13" i="178"/>
  <c r="AT13" i="178"/>
  <c r="AS13" i="178"/>
  <c r="AR13" i="178"/>
  <c r="AQ13" i="178"/>
  <c r="AP13" i="178"/>
  <c r="AO13" i="178"/>
  <c r="AN13" i="178"/>
  <c r="AM13" i="178"/>
  <c r="AL13" i="178"/>
  <c r="AK13" i="178"/>
  <c r="AJ13" i="178"/>
  <c r="AI13" i="178"/>
  <c r="AH13" i="178"/>
  <c r="AG13" i="178"/>
  <c r="AF13" i="178"/>
  <c r="AE13" i="178"/>
  <c r="AD13" i="178"/>
  <c r="AC13" i="178"/>
  <c r="AB13" i="178"/>
  <c r="BF12" i="178"/>
  <c r="BE12" i="178"/>
  <c r="BD12" i="178"/>
  <c r="BC12" i="178"/>
  <c r="BB12" i="178"/>
  <c r="BA12" i="178"/>
  <c r="AZ12" i="178"/>
  <c r="AY12" i="178"/>
  <c r="AX12" i="178"/>
  <c r="AW12" i="178"/>
  <c r="AV12" i="178"/>
  <c r="AU12" i="178"/>
  <c r="AT12" i="178"/>
  <c r="AS12" i="178"/>
  <c r="AR12" i="178"/>
  <c r="AQ12" i="178"/>
  <c r="AP12" i="178"/>
  <c r="AN12" i="178"/>
  <c r="AM12" i="178"/>
  <c r="AL12" i="178"/>
  <c r="AK12" i="178"/>
  <c r="AJ12" i="178"/>
  <c r="AI12" i="178"/>
  <c r="AH12" i="178"/>
  <c r="AG12" i="178"/>
  <c r="AF12" i="178"/>
  <c r="AE12" i="178"/>
  <c r="AD12" i="178"/>
  <c r="AC12" i="178"/>
  <c r="AB12" i="178"/>
  <c r="BF11" i="178"/>
  <c r="BE11" i="178"/>
  <c r="BD11" i="178"/>
  <c r="BC11" i="178"/>
  <c r="BB11" i="178"/>
  <c r="BA11" i="178"/>
  <c r="AZ11" i="178"/>
  <c r="AY11" i="178"/>
  <c r="AX11" i="178"/>
  <c r="AW11" i="178"/>
  <c r="AV11" i="178"/>
  <c r="AU11" i="178"/>
  <c r="AT11" i="178"/>
  <c r="AS11" i="178"/>
  <c r="AR11" i="178"/>
  <c r="AQ11" i="178"/>
  <c r="AP11" i="178"/>
  <c r="AO11" i="178"/>
  <c r="AN11" i="178"/>
  <c r="AM11" i="178"/>
  <c r="AL11" i="178"/>
  <c r="AK11" i="178"/>
  <c r="AJ11" i="178"/>
  <c r="AH11" i="178"/>
  <c r="AG11" i="178"/>
  <c r="AF11" i="178"/>
  <c r="AE11" i="178"/>
  <c r="AD11" i="178"/>
  <c r="AC11" i="178"/>
  <c r="AB11" i="178"/>
  <c r="BF10" i="178"/>
  <c r="BE10" i="178"/>
  <c r="BD10" i="178"/>
  <c r="BC10" i="178"/>
  <c r="BB10" i="178"/>
  <c r="BA10" i="178"/>
  <c r="AZ10" i="178"/>
  <c r="AY10" i="178"/>
  <c r="AX10" i="178"/>
  <c r="AW10" i="178"/>
  <c r="AV10" i="178"/>
  <c r="AU10" i="178"/>
  <c r="AT10" i="178"/>
  <c r="AS10" i="178"/>
  <c r="AR10" i="178"/>
  <c r="AQ10" i="178"/>
  <c r="AP10" i="178"/>
  <c r="AO10" i="178"/>
  <c r="AN10" i="178"/>
  <c r="AM10" i="178"/>
  <c r="AL10" i="178"/>
  <c r="AK10" i="178"/>
  <c r="AJ10" i="178"/>
  <c r="AI10" i="178"/>
  <c r="AH10" i="178"/>
  <c r="AG10" i="178"/>
  <c r="AF10" i="178"/>
  <c r="AE10" i="178"/>
  <c r="AD10" i="178"/>
  <c r="AC10" i="178"/>
  <c r="AB10" i="178"/>
  <c r="BF9" i="178"/>
  <c r="BE9" i="178"/>
  <c r="BD9" i="178"/>
  <c r="BC9" i="178"/>
  <c r="BB9" i="178"/>
  <c r="BA9" i="178"/>
  <c r="AZ9" i="178"/>
  <c r="AY9" i="178"/>
  <c r="AX9" i="178"/>
  <c r="AW9" i="178"/>
  <c r="AV9" i="178"/>
  <c r="AU9" i="178"/>
  <c r="AT9" i="178"/>
  <c r="AS9" i="178"/>
  <c r="AR9" i="178"/>
  <c r="AQ9" i="178"/>
  <c r="AP9" i="178"/>
  <c r="AO9" i="178"/>
  <c r="AN9" i="178"/>
  <c r="AM9" i="178"/>
  <c r="AL9" i="178"/>
  <c r="AK9" i="178"/>
  <c r="AJ9" i="178"/>
  <c r="AI9" i="178"/>
  <c r="AH9" i="178"/>
  <c r="AG9" i="178"/>
  <c r="AF9" i="178"/>
  <c r="AE9" i="178"/>
  <c r="AD9" i="178"/>
  <c r="AC9" i="178"/>
  <c r="AB9" i="178"/>
  <c r="BF8" i="178"/>
  <c r="BE8" i="178"/>
  <c r="BD8" i="178"/>
  <c r="BC8" i="178"/>
  <c r="BB8" i="178"/>
  <c r="BA8" i="178"/>
  <c r="AZ8" i="178"/>
  <c r="AY8" i="178"/>
  <c r="AX8" i="178"/>
  <c r="AW8" i="178"/>
  <c r="AV8" i="178"/>
  <c r="AU8" i="178"/>
  <c r="AT8" i="178"/>
  <c r="AS8" i="178"/>
  <c r="AQ8" i="178"/>
  <c r="AP8" i="178"/>
  <c r="AO8" i="178"/>
  <c r="AN8" i="178"/>
  <c r="AM8" i="178"/>
  <c r="AL8" i="178"/>
  <c r="AK8" i="178"/>
  <c r="AJ8" i="178"/>
  <c r="AI8" i="178"/>
  <c r="AH8" i="178"/>
  <c r="AG8" i="178"/>
  <c r="AF8" i="178"/>
  <c r="AE8" i="178"/>
  <c r="AD8" i="178"/>
  <c r="AC8" i="178"/>
  <c r="AB8" i="178"/>
  <c r="Z18" i="178"/>
  <c r="Y18" i="178"/>
  <c r="X18" i="178"/>
  <c r="W18" i="178"/>
  <c r="V18" i="178"/>
  <c r="U18" i="178"/>
  <c r="T18" i="178"/>
  <c r="S18" i="178"/>
  <c r="Z17" i="178"/>
  <c r="Y17" i="178"/>
  <c r="X17" i="178"/>
  <c r="W17" i="178"/>
  <c r="V17" i="178"/>
  <c r="U17" i="178"/>
  <c r="T17" i="178"/>
  <c r="S17" i="178"/>
  <c r="Z16" i="178"/>
  <c r="Y16" i="178"/>
  <c r="X16" i="178"/>
  <c r="W16" i="178"/>
  <c r="V16" i="178"/>
  <c r="U16" i="178"/>
  <c r="T16" i="178"/>
  <c r="S16" i="178"/>
  <c r="Z15" i="178"/>
  <c r="Y15" i="178"/>
  <c r="X15" i="178"/>
  <c r="W15" i="178"/>
  <c r="V15" i="178"/>
  <c r="U15" i="178"/>
  <c r="T15" i="178"/>
  <c r="S15" i="178"/>
  <c r="Z14" i="178"/>
  <c r="Y14" i="178"/>
  <c r="X14" i="178"/>
  <c r="W14" i="178"/>
  <c r="V14" i="178"/>
  <c r="U14" i="178"/>
  <c r="T14" i="178"/>
  <c r="S14" i="178"/>
  <c r="Z13" i="178"/>
  <c r="Y13" i="178"/>
  <c r="X13" i="178"/>
  <c r="W13" i="178"/>
  <c r="V13" i="178"/>
  <c r="U13" i="178"/>
  <c r="T13" i="178"/>
  <c r="S13" i="178"/>
  <c r="Z12" i="178"/>
  <c r="Y12" i="178"/>
  <c r="X12" i="178"/>
  <c r="W12" i="178"/>
  <c r="V12" i="178"/>
  <c r="U12" i="178"/>
  <c r="T12" i="178"/>
  <c r="S12" i="178"/>
  <c r="Z11" i="178"/>
  <c r="Y11" i="178"/>
  <c r="X11" i="178"/>
  <c r="W11" i="178"/>
  <c r="V11" i="178"/>
  <c r="U11" i="178"/>
  <c r="T11" i="178"/>
  <c r="S11" i="178"/>
  <c r="Z10" i="178"/>
  <c r="Y10" i="178"/>
  <c r="X10" i="178"/>
  <c r="W10" i="178"/>
  <c r="V10" i="178"/>
  <c r="U10" i="178"/>
  <c r="T10" i="178"/>
  <c r="S10" i="178"/>
  <c r="Z9" i="178"/>
  <c r="Y9" i="178"/>
  <c r="X9" i="178"/>
  <c r="W9" i="178"/>
  <c r="V9" i="178"/>
  <c r="U9" i="178"/>
  <c r="T9" i="178"/>
  <c r="S9" i="178"/>
  <c r="Z8" i="178"/>
  <c r="Z7" i="178" s="1"/>
  <c r="Y8" i="178"/>
  <c r="X8" i="178"/>
  <c r="W8" i="178"/>
  <c r="V8" i="178"/>
  <c r="U8" i="178"/>
  <c r="T8" i="178"/>
  <c r="S8" i="178"/>
  <c r="BF4" i="178"/>
  <c r="BE4" i="178"/>
  <c r="BD4" i="178"/>
  <c r="BC4" i="178"/>
  <c r="BB4" i="178"/>
  <c r="BA4" i="178"/>
  <c r="AZ4" i="178"/>
  <c r="AY4" i="178"/>
  <c r="AX4" i="178"/>
  <c r="AW4" i="178"/>
  <c r="AV4" i="178"/>
  <c r="AU4" i="178"/>
  <c r="AT4" i="178"/>
  <c r="AS4" i="178"/>
  <c r="AR4" i="178"/>
  <c r="AQ4" i="178"/>
  <c r="AP4" i="178"/>
  <c r="AO4" i="178"/>
  <c r="AN4" i="178"/>
  <c r="AM4" i="178"/>
  <c r="AL4" i="178"/>
  <c r="AK4" i="178"/>
  <c r="AJ4" i="178"/>
  <c r="AI4" i="178"/>
  <c r="AH4" i="178"/>
  <c r="AG4" i="178"/>
  <c r="AF4" i="178"/>
  <c r="AE4" i="178"/>
  <c r="AD4" i="178"/>
  <c r="AC4" i="178"/>
  <c r="AB4" i="178"/>
  <c r="AA4" i="178"/>
  <c r="Z4" i="178"/>
  <c r="Y4" i="178"/>
  <c r="X4" i="178"/>
  <c r="W4" i="178"/>
  <c r="V4" i="178"/>
  <c r="U4" i="178"/>
  <c r="T4" i="178"/>
  <c r="S4" i="178"/>
  <c r="R4" i="178"/>
  <c r="Q4" i="178"/>
  <c r="P4" i="178"/>
  <c r="O4" i="178"/>
  <c r="N4" i="178"/>
  <c r="M4" i="178"/>
  <c r="L4" i="178"/>
  <c r="K4" i="178"/>
  <c r="J4" i="178"/>
  <c r="I4" i="178"/>
  <c r="H4" i="178"/>
  <c r="G4" i="178"/>
  <c r="F4" i="178"/>
  <c r="E4" i="178"/>
  <c r="BF58" i="177"/>
  <c r="BF57" i="177"/>
  <c r="BE57" i="177"/>
  <c r="BF56" i="177"/>
  <c r="BE56" i="177"/>
  <c r="BD56" i="177"/>
  <c r="BF55" i="177"/>
  <c r="BE55" i="177"/>
  <c r="BD55" i="177"/>
  <c r="BC55" i="177"/>
  <c r="BA53" i="177"/>
  <c r="AY51" i="177"/>
  <c r="BA52" i="177"/>
  <c r="AZ52" i="177"/>
  <c r="BA51" i="177"/>
  <c r="AZ51" i="177"/>
  <c r="BF54" i="177"/>
  <c r="BE54" i="177"/>
  <c r="BD54" i="177"/>
  <c r="BC54" i="177"/>
  <c r="BB54" i="177"/>
  <c r="BF53" i="177"/>
  <c r="BE53" i="177"/>
  <c r="BD53" i="177"/>
  <c r="BC53" i="177"/>
  <c r="BB53" i="177"/>
  <c r="BF52" i="177"/>
  <c r="BE52" i="177"/>
  <c r="BD52" i="177"/>
  <c r="BC52" i="177"/>
  <c r="BB52" i="177"/>
  <c r="BF51" i="177"/>
  <c r="BE51" i="177"/>
  <c r="BD51" i="177"/>
  <c r="BC51" i="177"/>
  <c r="BB51" i="177"/>
  <c r="AW49" i="177"/>
  <c r="AW48" i="177"/>
  <c r="AV48" i="177"/>
  <c r="AW47" i="177"/>
  <c r="AV47" i="177"/>
  <c r="AU47" i="177"/>
  <c r="AS45" i="177"/>
  <c r="AQ43" i="177"/>
  <c r="AS44" i="177"/>
  <c r="AR44" i="177"/>
  <c r="AS43" i="177"/>
  <c r="AR43" i="177"/>
  <c r="AW46" i="177"/>
  <c r="AV46" i="177"/>
  <c r="AU46" i="177"/>
  <c r="AT46" i="177"/>
  <c r="AW45" i="177"/>
  <c r="AV45" i="177"/>
  <c r="AU45" i="177"/>
  <c r="AT45" i="177"/>
  <c r="AW44" i="177"/>
  <c r="AV44" i="177"/>
  <c r="AU44" i="177"/>
  <c r="AT44" i="177"/>
  <c r="AW43" i="177"/>
  <c r="AV43" i="177"/>
  <c r="AU43" i="177"/>
  <c r="AT43" i="177"/>
  <c r="BF50" i="177"/>
  <c r="BE50" i="177"/>
  <c r="BD50" i="177"/>
  <c r="BC50" i="177"/>
  <c r="BB50" i="177"/>
  <c r="BA50" i="177"/>
  <c r="AZ50" i="177"/>
  <c r="AY50" i="177"/>
  <c r="AX50" i="177"/>
  <c r="BF49" i="177"/>
  <c r="BE49" i="177"/>
  <c r="BD49" i="177"/>
  <c r="BC49" i="177"/>
  <c r="BB49" i="177"/>
  <c r="BA49" i="177"/>
  <c r="AZ49" i="177"/>
  <c r="AY49" i="177"/>
  <c r="AX49" i="177"/>
  <c r="BF48" i="177"/>
  <c r="BE48" i="177"/>
  <c r="BD48" i="177"/>
  <c r="BC48" i="177"/>
  <c r="BB48" i="177"/>
  <c r="BA48" i="177"/>
  <c r="AZ48" i="177"/>
  <c r="AY48" i="177"/>
  <c r="AX48" i="177"/>
  <c r="BF47" i="177"/>
  <c r="BE47" i="177"/>
  <c r="BD47" i="177"/>
  <c r="BC47" i="177"/>
  <c r="BB47" i="177"/>
  <c r="BA47" i="177"/>
  <c r="AZ47" i="177"/>
  <c r="AY47" i="177"/>
  <c r="AX47" i="177"/>
  <c r="BF46" i="177"/>
  <c r="BE46" i="177"/>
  <c r="BD46" i="177"/>
  <c r="BC46" i="177"/>
  <c r="BB46" i="177"/>
  <c r="BA46" i="177"/>
  <c r="AZ46" i="177"/>
  <c r="AY46" i="177"/>
  <c r="AX46" i="177"/>
  <c r="BF45" i="177"/>
  <c r="BE45" i="177"/>
  <c r="BD45" i="177"/>
  <c r="BC45" i="177"/>
  <c r="BB45" i="177"/>
  <c r="BA45" i="177"/>
  <c r="AZ45" i="177"/>
  <c r="AY45" i="177"/>
  <c r="AX45" i="177"/>
  <c r="BF44" i="177"/>
  <c r="BE44" i="177"/>
  <c r="BD44" i="177"/>
  <c r="BC44" i="177"/>
  <c r="BB44" i="177"/>
  <c r="BA44" i="177"/>
  <c r="AZ44" i="177"/>
  <c r="AY44" i="177"/>
  <c r="AX44" i="177"/>
  <c r="BF43" i="177"/>
  <c r="BE43" i="177"/>
  <c r="BD43" i="177"/>
  <c r="BC43" i="177"/>
  <c r="BB43" i="177"/>
  <c r="BA43" i="177"/>
  <c r="AZ43" i="177"/>
  <c r="AY43" i="177"/>
  <c r="AX43" i="177"/>
  <c r="AH34" i="177"/>
  <c r="AH33" i="177"/>
  <c r="AG33" i="177"/>
  <c r="AH32" i="177"/>
  <c r="AG32" i="177"/>
  <c r="AF32" i="177"/>
  <c r="AD30" i="177"/>
  <c r="AD29" i="177"/>
  <c r="AC29" i="177"/>
  <c r="AH31" i="177"/>
  <c r="AG31" i="177"/>
  <c r="AF31" i="177"/>
  <c r="AE31" i="177"/>
  <c r="AH30" i="177"/>
  <c r="AG30" i="177"/>
  <c r="AF30" i="177"/>
  <c r="AE30" i="177"/>
  <c r="AH29" i="177"/>
  <c r="AG29" i="177"/>
  <c r="AF29" i="177"/>
  <c r="AE29" i="177"/>
  <c r="AK37" i="177"/>
  <c r="AK36" i="177"/>
  <c r="AJ36" i="177"/>
  <c r="AO41" i="177"/>
  <c r="AO40" i="177"/>
  <c r="AN40" i="177"/>
  <c r="AO39" i="177"/>
  <c r="AN39" i="177"/>
  <c r="AM39" i="177"/>
  <c r="AO38" i="177"/>
  <c r="AN38" i="177"/>
  <c r="AM38" i="177"/>
  <c r="AL38" i="177"/>
  <c r="AO37" i="177"/>
  <c r="AN37" i="177"/>
  <c r="AM37" i="177"/>
  <c r="AL37" i="177"/>
  <c r="AO36" i="177"/>
  <c r="AN36" i="177"/>
  <c r="AM36" i="177"/>
  <c r="AL36" i="177"/>
  <c r="AO35" i="177"/>
  <c r="AN35" i="177"/>
  <c r="AM35" i="177"/>
  <c r="AL35" i="177"/>
  <c r="AK35" i="177"/>
  <c r="AJ35" i="177"/>
  <c r="AI35" i="177"/>
  <c r="AO34" i="177"/>
  <c r="AN34" i="177"/>
  <c r="AM34" i="177"/>
  <c r="AL34" i="177"/>
  <c r="AK34" i="177"/>
  <c r="AJ34" i="177"/>
  <c r="AI34" i="177"/>
  <c r="AO33" i="177"/>
  <c r="AN33" i="177"/>
  <c r="AM33" i="177"/>
  <c r="AL33" i="177"/>
  <c r="AK33" i="177"/>
  <c r="AJ33" i="177"/>
  <c r="AI33" i="177"/>
  <c r="AO32" i="177"/>
  <c r="AN32" i="177"/>
  <c r="AM32" i="177"/>
  <c r="AL32" i="177"/>
  <c r="AK32" i="177"/>
  <c r="AJ32" i="177"/>
  <c r="AI32" i="177"/>
  <c r="AO31" i="177"/>
  <c r="AN31" i="177"/>
  <c r="AM31" i="177"/>
  <c r="AL31" i="177"/>
  <c r="AK31" i="177"/>
  <c r="AJ31" i="177"/>
  <c r="AI31" i="177"/>
  <c r="AO30" i="177"/>
  <c r="AN30" i="177"/>
  <c r="AM30" i="177"/>
  <c r="AL30" i="177"/>
  <c r="AK30" i="177"/>
  <c r="AJ30" i="177"/>
  <c r="AI30" i="177"/>
  <c r="AO29" i="177"/>
  <c r="AN29" i="177"/>
  <c r="AM29" i="177"/>
  <c r="AL29" i="177"/>
  <c r="AK29" i="177"/>
  <c r="AJ29" i="177"/>
  <c r="AI29" i="177"/>
  <c r="BF42" i="177"/>
  <c r="BE42" i="177"/>
  <c r="BD42" i="177"/>
  <c r="BC42" i="177"/>
  <c r="BB42" i="177"/>
  <c r="BA42" i="177"/>
  <c r="AZ42" i="177"/>
  <c r="AY42" i="177"/>
  <c r="AX42" i="177"/>
  <c r="AW42" i="177"/>
  <c r="AV42" i="177"/>
  <c r="AU42" i="177"/>
  <c r="AT42" i="177"/>
  <c r="AS42" i="177"/>
  <c r="AR42" i="177"/>
  <c r="AQ42" i="177"/>
  <c r="AP42" i="177"/>
  <c r="BF41" i="177"/>
  <c r="BE41" i="177"/>
  <c r="BD41" i="177"/>
  <c r="BC41" i="177"/>
  <c r="BB41" i="177"/>
  <c r="BA41" i="177"/>
  <c r="AZ41" i="177"/>
  <c r="AY41" i="177"/>
  <c r="AX41" i="177"/>
  <c r="AW41" i="177"/>
  <c r="AV41" i="177"/>
  <c r="AU41" i="177"/>
  <c r="AT41" i="177"/>
  <c r="AS41" i="177"/>
  <c r="AR41" i="177"/>
  <c r="AQ41" i="177"/>
  <c r="AP41" i="177"/>
  <c r="BF40" i="177"/>
  <c r="BE40" i="177"/>
  <c r="BD40" i="177"/>
  <c r="BC40" i="177"/>
  <c r="BB40" i="177"/>
  <c r="BA40" i="177"/>
  <c r="AZ40" i="177"/>
  <c r="AY40" i="177"/>
  <c r="AX40" i="177"/>
  <c r="AW40" i="177"/>
  <c r="AV40" i="177"/>
  <c r="AU40" i="177"/>
  <c r="AT40" i="177"/>
  <c r="AS40" i="177"/>
  <c r="AR40" i="177"/>
  <c r="AQ40" i="177"/>
  <c r="AP40" i="177"/>
  <c r="BF39" i="177"/>
  <c r="BE39" i="177"/>
  <c r="BD39" i="177"/>
  <c r="BC39" i="177"/>
  <c r="BB39" i="177"/>
  <c r="BA39" i="177"/>
  <c r="AZ39" i="177"/>
  <c r="AY39" i="177"/>
  <c r="AX39" i="177"/>
  <c r="AW39" i="177"/>
  <c r="AV39" i="177"/>
  <c r="AU39" i="177"/>
  <c r="AT39" i="177"/>
  <c r="AS39" i="177"/>
  <c r="AR39" i="177"/>
  <c r="AQ39" i="177"/>
  <c r="AP39" i="177"/>
  <c r="BF38" i="177"/>
  <c r="BE38" i="177"/>
  <c r="BD38" i="177"/>
  <c r="BC38" i="177"/>
  <c r="BB38" i="177"/>
  <c r="BA38" i="177"/>
  <c r="AZ38" i="177"/>
  <c r="AY38" i="177"/>
  <c r="AX38" i="177"/>
  <c r="AW38" i="177"/>
  <c r="AV38" i="177"/>
  <c r="AU38" i="177"/>
  <c r="AT38" i="177"/>
  <c r="AS38" i="177"/>
  <c r="AR38" i="177"/>
  <c r="AQ38" i="177"/>
  <c r="AP38" i="177"/>
  <c r="BF37" i="177"/>
  <c r="BE37" i="177"/>
  <c r="BD37" i="177"/>
  <c r="BC37" i="177"/>
  <c r="BB37" i="177"/>
  <c r="BA37" i="177"/>
  <c r="AZ37" i="177"/>
  <c r="AY37" i="177"/>
  <c r="AX37" i="177"/>
  <c r="AW37" i="177"/>
  <c r="AV37" i="177"/>
  <c r="AU37" i="177"/>
  <c r="AT37" i="177"/>
  <c r="AS37" i="177"/>
  <c r="AR37" i="177"/>
  <c r="AQ37" i="177"/>
  <c r="AP37" i="177"/>
  <c r="BF36" i="177"/>
  <c r="BE36" i="177"/>
  <c r="BD36" i="177"/>
  <c r="BC36" i="177"/>
  <c r="BB36" i="177"/>
  <c r="BA36" i="177"/>
  <c r="AZ36" i="177"/>
  <c r="AY36" i="177"/>
  <c r="AX36" i="177"/>
  <c r="AW36" i="177"/>
  <c r="AV36" i="177"/>
  <c r="AU36" i="177"/>
  <c r="AT36" i="177"/>
  <c r="AS36" i="177"/>
  <c r="AR36" i="177"/>
  <c r="AQ36" i="177"/>
  <c r="AP36" i="177"/>
  <c r="BF35" i="177"/>
  <c r="BE35" i="177"/>
  <c r="BD35" i="177"/>
  <c r="BC35" i="177"/>
  <c r="BB35" i="177"/>
  <c r="BA35" i="177"/>
  <c r="AZ35" i="177"/>
  <c r="AY35" i="177"/>
  <c r="AX35" i="177"/>
  <c r="AW35" i="177"/>
  <c r="AV35" i="177"/>
  <c r="AU35" i="177"/>
  <c r="AT35" i="177"/>
  <c r="AS35" i="177"/>
  <c r="AR35" i="177"/>
  <c r="AQ35" i="177"/>
  <c r="AP35" i="177"/>
  <c r="BF34" i="177"/>
  <c r="BE34" i="177"/>
  <c r="BD34" i="177"/>
  <c r="BC34" i="177"/>
  <c r="BB34" i="177"/>
  <c r="BA34" i="177"/>
  <c r="AZ34" i="177"/>
  <c r="AY34" i="177"/>
  <c r="AX34" i="177"/>
  <c r="AW34" i="177"/>
  <c r="AV34" i="177"/>
  <c r="AU34" i="177"/>
  <c r="AT34" i="177"/>
  <c r="AS34" i="177"/>
  <c r="AR34" i="177"/>
  <c r="AQ34" i="177"/>
  <c r="AP34" i="177"/>
  <c r="BF33" i="177"/>
  <c r="BE33" i="177"/>
  <c r="BD33" i="177"/>
  <c r="BC33" i="177"/>
  <c r="BB33" i="177"/>
  <c r="BA33" i="177"/>
  <c r="AZ33" i="177"/>
  <c r="AY33" i="177"/>
  <c r="AX33" i="177"/>
  <c r="AW33" i="177"/>
  <c r="AV33" i="177"/>
  <c r="AU33" i="177"/>
  <c r="AT33" i="177"/>
  <c r="AS33" i="177"/>
  <c r="AR33" i="177"/>
  <c r="AQ33" i="177"/>
  <c r="AP33" i="177"/>
  <c r="BF32" i="177"/>
  <c r="BE32" i="177"/>
  <c r="BD32" i="177"/>
  <c r="BC32" i="177"/>
  <c r="BB32" i="177"/>
  <c r="BA32" i="177"/>
  <c r="AZ32" i="177"/>
  <c r="AY32" i="177"/>
  <c r="AX32" i="177"/>
  <c r="AW32" i="177"/>
  <c r="AV32" i="177"/>
  <c r="AU32" i="177"/>
  <c r="AT32" i="177"/>
  <c r="AS32" i="177"/>
  <c r="AR32" i="177"/>
  <c r="AQ32" i="177"/>
  <c r="AP32" i="177"/>
  <c r="BF31" i="177"/>
  <c r="BE31" i="177"/>
  <c r="BD31" i="177"/>
  <c r="BC31" i="177"/>
  <c r="BB31" i="177"/>
  <c r="BA31" i="177"/>
  <c r="AZ31" i="177"/>
  <c r="AY31" i="177"/>
  <c r="AX31" i="177"/>
  <c r="AW31" i="177"/>
  <c r="AV31" i="177"/>
  <c r="AU31" i="177"/>
  <c r="AT31" i="177"/>
  <c r="AS31" i="177"/>
  <c r="AR31" i="177"/>
  <c r="AQ31" i="177"/>
  <c r="AP31" i="177"/>
  <c r="BF30" i="177"/>
  <c r="BE30" i="177"/>
  <c r="BD30" i="177"/>
  <c r="BC30" i="177"/>
  <c r="BB30" i="177"/>
  <c r="BA30" i="177"/>
  <c r="AZ30" i="177"/>
  <c r="AY30" i="177"/>
  <c r="AX30" i="177"/>
  <c r="AW30" i="177"/>
  <c r="AV30" i="177"/>
  <c r="AU30" i="177"/>
  <c r="AT30" i="177"/>
  <c r="AS30" i="177"/>
  <c r="AR30" i="177"/>
  <c r="AQ30" i="177"/>
  <c r="AP30" i="177"/>
  <c r="BF29" i="177"/>
  <c r="BE29" i="177"/>
  <c r="BD29" i="177"/>
  <c r="BC29" i="177"/>
  <c r="BB29" i="177"/>
  <c r="BA29" i="177"/>
  <c r="AZ29" i="177"/>
  <c r="AY29" i="177"/>
  <c r="AX29" i="177"/>
  <c r="AW29" i="177"/>
  <c r="AV29" i="177"/>
  <c r="AU29" i="177"/>
  <c r="AT29" i="177"/>
  <c r="AS29" i="177"/>
  <c r="AR29" i="177"/>
  <c r="AQ29" i="177"/>
  <c r="AP29" i="177"/>
  <c r="AW51" i="177"/>
  <c r="AV51" i="177"/>
  <c r="AV50" i="177"/>
  <c r="AU51" i="177"/>
  <c r="AU50" i="177"/>
  <c r="AU49" i="177"/>
  <c r="AT51" i="177"/>
  <c r="AT50" i="177"/>
  <c r="AT49" i="177"/>
  <c r="AT48" i="177"/>
  <c r="AR46" i="177"/>
  <c r="AQ46" i="177"/>
  <c r="AQ45" i="177"/>
  <c r="AN42" i="177"/>
  <c r="AN43" i="177"/>
  <c r="AO43" i="177"/>
  <c r="AP46" i="177"/>
  <c r="AO46" i="177"/>
  <c r="AN46" i="177"/>
  <c r="AP45" i="177"/>
  <c r="AO45" i="177"/>
  <c r="AN45" i="177"/>
  <c r="AP44" i="177"/>
  <c r="AO44" i="177"/>
  <c r="AN44" i="177"/>
  <c r="AS51" i="177"/>
  <c r="AR51" i="177"/>
  <c r="AQ51" i="177"/>
  <c r="AP51" i="177"/>
  <c r="AO51" i="177"/>
  <c r="AN51" i="177"/>
  <c r="AS50" i="177"/>
  <c r="AR50" i="177"/>
  <c r="AQ50" i="177"/>
  <c r="AP50" i="177"/>
  <c r="AO50" i="177"/>
  <c r="AN50" i="177"/>
  <c r="AS49" i="177"/>
  <c r="AR49" i="177"/>
  <c r="AQ49" i="177"/>
  <c r="AP49" i="177"/>
  <c r="AO49" i="177"/>
  <c r="AN49" i="177"/>
  <c r="AS48" i="177"/>
  <c r="AR48" i="177"/>
  <c r="AQ48" i="177"/>
  <c r="AP48" i="177"/>
  <c r="AO48" i="177"/>
  <c r="AN48" i="177"/>
  <c r="AS47" i="177"/>
  <c r="AR47" i="177"/>
  <c r="AQ47" i="177"/>
  <c r="AP47" i="177"/>
  <c r="AO47" i="177"/>
  <c r="AN47" i="177"/>
  <c r="BE59" i="177"/>
  <c r="F43" i="219" s="1"/>
  <c r="BD59" i="177"/>
  <c r="F42" i="219" s="1"/>
  <c r="BC59" i="177"/>
  <c r="F41" i="219" s="1"/>
  <c r="BC57" i="177"/>
  <c r="BD58" i="177"/>
  <c r="BC58" i="177"/>
  <c r="BA55" i="177"/>
  <c r="AY53" i="177"/>
  <c r="AZ55" i="177"/>
  <c r="AY55" i="177"/>
  <c r="AZ54" i="177"/>
  <c r="AY54" i="177"/>
  <c r="BB59" i="177"/>
  <c r="F40" i="219" s="1"/>
  <c r="BA59" i="177"/>
  <c r="F39" i="219" s="1"/>
  <c r="AZ59" i="177"/>
  <c r="F38" i="219" s="1"/>
  <c r="AY59" i="177"/>
  <c r="F37" i="219" s="1"/>
  <c r="BB58" i="177"/>
  <c r="BA58" i="177"/>
  <c r="AZ58" i="177"/>
  <c r="AY58" i="177"/>
  <c r="BB57" i="177"/>
  <c r="BA57" i="177"/>
  <c r="AZ57" i="177"/>
  <c r="AY57" i="177"/>
  <c r="BB56" i="177"/>
  <c r="BA56" i="177"/>
  <c r="AZ56" i="177"/>
  <c r="AY56" i="177"/>
  <c r="AX59" i="177"/>
  <c r="F36" i="219" s="1"/>
  <c r="AW59" i="177"/>
  <c r="F35" i="219" s="1"/>
  <c r="AV59" i="177"/>
  <c r="F34" i="219" s="1"/>
  <c r="AU59" i="177"/>
  <c r="F33" i="219" s="1"/>
  <c r="AT59" i="177"/>
  <c r="F32" i="219" s="1"/>
  <c r="AS59" i="177"/>
  <c r="F31" i="219" s="1"/>
  <c r="AR59" i="177"/>
  <c r="F30" i="219" s="1"/>
  <c r="AP59" i="177"/>
  <c r="F28" i="219" s="1"/>
  <c r="AO59" i="177"/>
  <c r="F27" i="219" s="1"/>
  <c r="AN59" i="177"/>
  <c r="AX58" i="177"/>
  <c r="AW58" i="177"/>
  <c r="AV58" i="177"/>
  <c r="AU58" i="177"/>
  <c r="AT58" i="177"/>
  <c r="AS58" i="177"/>
  <c r="AR58" i="177"/>
  <c r="AQ58" i="177"/>
  <c r="AP58" i="177"/>
  <c r="AO58" i="177"/>
  <c r="AN58" i="177"/>
  <c r="AX57" i="177"/>
  <c r="AW57" i="177"/>
  <c r="AV57" i="177"/>
  <c r="AU57" i="177"/>
  <c r="AT57" i="177"/>
  <c r="AS57" i="177"/>
  <c r="AR57" i="177"/>
  <c r="AQ57" i="177"/>
  <c r="AP57" i="177"/>
  <c r="AO57" i="177"/>
  <c r="AN57" i="177"/>
  <c r="AX56" i="177"/>
  <c r="AW56" i="177"/>
  <c r="AV56" i="177"/>
  <c r="AU56" i="177"/>
  <c r="AT56" i="177"/>
  <c r="AS56" i="177"/>
  <c r="AR56" i="177"/>
  <c r="AQ56" i="177"/>
  <c r="AP56" i="177"/>
  <c r="AO56" i="177"/>
  <c r="AN56" i="177"/>
  <c r="AX55" i="177"/>
  <c r="AW55" i="177"/>
  <c r="AV55" i="177"/>
  <c r="AU55" i="177"/>
  <c r="AT55" i="177"/>
  <c r="AS55" i="177"/>
  <c r="AR55" i="177"/>
  <c r="AQ55" i="177"/>
  <c r="AP55" i="177"/>
  <c r="AO55" i="177"/>
  <c r="AN55" i="177"/>
  <c r="AX54" i="177"/>
  <c r="AW54" i="177"/>
  <c r="AV54" i="177"/>
  <c r="AU54" i="177"/>
  <c r="AT54" i="177"/>
  <c r="AS54" i="177"/>
  <c r="AR54" i="177"/>
  <c r="AQ54" i="177"/>
  <c r="AP54" i="177"/>
  <c r="AO54" i="177"/>
  <c r="AN54" i="177"/>
  <c r="AX53" i="177"/>
  <c r="AW53" i="177"/>
  <c r="AV53" i="177"/>
  <c r="AU53" i="177"/>
  <c r="AT53" i="177"/>
  <c r="AS53" i="177"/>
  <c r="AR53" i="177"/>
  <c r="AQ53" i="177"/>
  <c r="AP53" i="177"/>
  <c r="AO53" i="177"/>
  <c r="AN53" i="177"/>
  <c r="AX52" i="177"/>
  <c r="AW52" i="177"/>
  <c r="AV52" i="177"/>
  <c r="AU52" i="177"/>
  <c r="AT52" i="177"/>
  <c r="AS52" i="177"/>
  <c r="AR52" i="177"/>
  <c r="AQ52" i="177"/>
  <c r="AP52" i="177"/>
  <c r="AO52" i="177"/>
  <c r="AN52" i="177"/>
  <c r="AM59" i="177"/>
  <c r="AL59" i="177"/>
  <c r="AK59" i="177"/>
  <c r="AJ59" i="177"/>
  <c r="AI59" i="177"/>
  <c r="AH59" i="177"/>
  <c r="AG59" i="177"/>
  <c r="AF59" i="177"/>
  <c r="AE59" i="177"/>
  <c r="AD59" i="177"/>
  <c r="AC59" i="177"/>
  <c r="AB59" i="177"/>
  <c r="AL40" i="177"/>
  <c r="AJ38" i="177"/>
  <c r="AK40" i="177"/>
  <c r="AJ40" i="177"/>
  <c r="AK39" i="177"/>
  <c r="AJ39" i="177"/>
  <c r="AH36" i="177"/>
  <c r="AG36" i="177"/>
  <c r="AG35" i="177"/>
  <c r="AI40" i="177"/>
  <c r="AH40" i="177"/>
  <c r="AG40" i="177"/>
  <c r="AI39" i="177"/>
  <c r="AH39" i="177"/>
  <c r="AG39" i="177"/>
  <c r="AI38" i="177"/>
  <c r="AH38" i="177"/>
  <c r="AG38" i="177"/>
  <c r="AI37" i="177"/>
  <c r="AH37" i="177"/>
  <c r="AG37" i="177"/>
  <c r="AE33" i="177"/>
  <c r="AD33" i="177"/>
  <c r="AD32" i="177"/>
  <c r="AB30" i="177"/>
  <c r="AC33" i="177"/>
  <c r="AB33" i="177"/>
  <c r="AC32" i="177"/>
  <c r="AB32" i="177"/>
  <c r="AC31" i="177"/>
  <c r="AB31" i="177"/>
  <c r="AF40" i="177"/>
  <c r="AE40" i="177"/>
  <c r="AD40" i="177"/>
  <c r="AC40" i="177"/>
  <c r="AB40" i="177"/>
  <c r="AF39" i="177"/>
  <c r="AE39" i="177"/>
  <c r="AD39" i="177"/>
  <c r="AC39" i="177"/>
  <c r="AB39" i="177"/>
  <c r="AF38" i="177"/>
  <c r="AE38" i="177"/>
  <c r="AD38" i="177"/>
  <c r="AC38" i="177"/>
  <c r="AB38" i="177"/>
  <c r="AF37" i="177"/>
  <c r="AE37" i="177"/>
  <c r="AD37" i="177"/>
  <c r="AC37" i="177"/>
  <c r="AB37" i="177"/>
  <c r="AF36" i="177"/>
  <c r="AE36" i="177"/>
  <c r="AD36" i="177"/>
  <c r="AC36" i="177"/>
  <c r="AB36" i="177"/>
  <c r="AF35" i="177"/>
  <c r="AE35" i="177"/>
  <c r="AD35" i="177"/>
  <c r="AC35" i="177"/>
  <c r="AB35" i="177"/>
  <c r="AF34" i="177"/>
  <c r="AE34" i="177"/>
  <c r="AD34" i="177"/>
  <c r="AC34" i="177"/>
  <c r="AB34" i="177"/>
  <c r="AM58" i="177"/>
  <c r="AL58" i="177"/>
  <c r="AK58" i="177"/>
  <c r="AJ58" i="177"/>
  <c r="AI58" i="177"/>
  <c r="AH58" i="177"/>
  <c r="AG58" i="177"/>
  <c r="AF58" i="177"/>
  <c r="AE58" i="177"/>
  <c r="AD58" i="177"/>
  <c r="AC58" i="177"/>
  <c r="AB58" i="177"/>
  <c r="AM57" i="177"/>
  <c r="AL57" i="177"/>
  <c r="AK57" i="177"/>
  <c r="AJ57" i="177"/>
  <c r="AI57" i="177"/>
  <c r="AH57" i="177"/>
  <c r="AG57" i="177"/>
  <c r="AF57" i="177"/>
  <c r="AE57" i="177"/>
  <c r="AD57" i="177"/>
  <c r="AC57" i="177"/>
  <c r="AB57" i="177"/>
  <c r="AM56" i="177"/>
  <c r="AL56" i="177"/>
  <c r="AK56" i="177"/>
  <c r="AJ56" i="177"/>
  <c r="AI56" i="177"/>
  <c r="AH56" i="177"/>
  <c r="AG56" i="177"/>
  <c r="AF56" i="177"/>
  <c r="AE56" i="177"/>
  <c r="AD56" i="177"/>
  <c r="AC56" i="177"/>
  <c r="AB56" i="177"/>
  <c r="AM55" i="177"/>
  <c r="AL55" i="177"/>
  <c r="AK55" i="177"/>
  <c r="AJ55" i="177"/>
  <c r="AI55" i="177"/>
  <c r="AH55" i="177"/>
  <c r="AG55" i="177"/>
  <c r="AF55" i="177"/>
  <c r="AE55" i="177"/>
  <c r="AD55" i="177"/>
  <c r="AC55" i="177"/>
  <c r="AB55" i="177"/>
  <c r="AM54" i="177"/>
  <c r="AL54" i="177"/>
  <c r="AK54" i="177"/>
  <c r="AJ54" i="177"/>
  <c r="AI54" i="177"/>
  <c r="AH54" i="177"/>
  <c r="AG54" i="177"/>
  <c r="AF54" i="177"/>
  <c r="AE54" i="177"/>
  <c r="AD54" i="177"/>
  <c r="AC54" i="177"/>
  <c r="AB54" i="177"/>
  <c r="AM53" i="177"/>
  <c r="AL53" i="177"/>
  <c r="AK53" i="177"/>
  <c r="AJ53" i="177"/>
  <c r="AI53" i="177"/>
  <c r="AH53" i="177"/>
  <c r="AG53" i="177"/>
  <c r="AF53" i="177"/>
  <c r="AE53" i="177"/>
  <c r="AD53" i="177"/>
  <c r="AC53" i="177"/>
  <c r="AB53" i="177"/>
  <c r="AM52" i="177"/>
  <c r="AL52" i="177"/>
  <c r="AK52" i="177"/>
  <c r="AJ52" i="177"/>
  <c r="AI52" i="177"/>
  <c r="AH52" i="177"/>
  <c r="AG52" i="177"/>
  <c r="AF52" i="177"/>
  <c r="AE52" i="177"/>
  <c r="AD52" i="177"/>
  <c r="AC52" i="177"/>
  <c r="AB52" i="177"/>
  <c r="AM51" i="177"/>
  <c r="AL51" i="177"/>
  <c r="AK51" i="177"/>
  <c r="AJ51" i="177"/>
  <c r="AI51" i="177"/>
  <c r="AH51" i="177"/>
  <c r="AG51" i="177"/>
  <c r="AF51" i="177"/>
  <c r="AE51" i="177"/>
  <c r="AD51" i="177"/>
  <c r="AC51" i="177"/>
  <c r="AB51" i="177"/>
  <c r="AM50" i="177"/>
  <c r="AL50" i="177"/>
  <c r="AK50" i="177"/>
  <c r="AJ50" i="177"/>
  <c r="AI50" i="177"/>
  <c r="AH50" i="177"/>
  <c r="AG50" i="177"/>
  <c r="AF50" i="177"/>
  <c r="AE50" i="177"/>
  <c r="AD50" i="177"/>
  <c r="AC50" i="177"/>
  <c r="AB50" i="177"/>
  <c r="AM49" i="177"/>
  <c r="AL49" i="177"/>
  <c r="AK49" i="177"/>
  <c r="AJ49" i="177"/>
  <c r="AI49" i="177"/>
  <c r="AH49" i="177"/>
  <c r="AG49" i="177"/>
  <c r="AF49" i="177"/>
  <c r="AE49" i="177"/>
  <c r="AD49" i="177"/>
  <c r="AC49" i="177"/>
  <c r="AB49" i="177"/>
  <c r="AM48" i="177"/>
  <c r="AL48" i="177"/>
  <c r="AK48" i="177"/>
  <c r="AJ48" i="177"/>
  <c r="AI48" i="177"/>
  <c r="AH48" i="177"/>
  <c r="AG48" i="177"/>
  <c r="AF48" i="177"/>
  <c r="AE48" i="177"/>
  <c r="AD48" i="177"/>
  <c r="AC48" i="177"/>
  <c r="AB48" i="177"/>
  <c r="AM47" i="177"/>
  <c r="AL47" i="177"/>
  <c r="AK47" i="177"/>
  <c r="AJ47" i="177"/>
  <c r="AI47" i="177"/>
  <c r="AH47" i="177"/>
  <c r="AG47" i="177"/>
  <c r="AF47" i="177"/>
  <c r="AE47" i="177"/>
  <c r="AD47" i="177"/>
  <c r="AC47" i="177"/>
  <c r="AB47" i="177"/>
  <c r="AM46" i="177"/>
  <c r="AL46" i="177"/>
  <c r="AK46" i="177"/>
  <c r="AJ46" i="177"/>
  <c r="AI46" i="177"/>
  <c r="AH46" i="177"/>
  <c r="AG46" i="177"/>
  <c r="AF46" i="177"/>
  <c r="AE46" i="177"/>
  <c r="AD46" i="177"/>
  <c r="AC46" i="177"/>
  <c r="AB46" i="177"/>
  <c r="AM45" i="177"/>
  <c r="AL45" i="177"/>
  <c r="AK45" i="177"/>
  <c r="AJ45" i="177"/>
  <c r="AI45" i="177"/>
  <c r="AH45" i="177"/>
  <c r="AG45" i="177"/>
  <c r="AF45" i="177"/>
  <c r="AE45" i="177"/>
  <c r="AD45" i="177"/>
  <c r="AC45" i="177"/>
  <c r="AB45" i="177"/>
  <c r="AM44" i="177"/>
  <c r="AL44" i="177"/>
  <c r="AK44" i="177"/>
  <c r="AJ44" i="177"/>
  <c r="AI44" i="177"/>
  <c r="AH44" i="177"/>
  <c r="AG44" i="177"/>
  <c r="AF44" i="177"/>
  <c r="AE44" i="177"/>
  <c r="AD44" i="177"/>
  <c r="AC44" i="177"/>
  <c r="AB44" i="177"/>
  <c r="AM43" i="177"/>
  <c r="AL43" i="177"/>
  <c r="AK43" i="177"/>
  <c r="AJ43" i="177"/>
  <c r="AI43" i="177"/>
  <c r="AH43" i="177"/>
  <c r="AG43" i="177"/>
  <c r="AF43" i="177"/>
  <c r="AE43" i="177"/>
  <c r="AD43" i="177"/>
  <c r="AC43" i="177"/>
  <c r="AB43" i="177"/>
  <c r="AM42" i="177"/>
  <c r="AL42" i="177"/>
  <c r="AK42" i="177"/>
  <c r="AJ42" i="177"/>
  <c r="AI42" i="177"/>
  <c r="AH42" i="177"/>
  <c r="AG42" i="177"/>
  <c r="AF42" i="177"/>
  <c r="AE42" i="177"/>
  <c r="AD42" i="177"/>
  <c r="AC42" i="177"/>
  <c r="AB42" i="177"/>
  <c r="AM41" i="177"/>
  <c r="AL41" i="177"/>
  <c r="AK41" i="177"/>
  <c r="AJ41" i="177"/>
  <c r="AI41" i="177"/>
  <c r="AH41" i="177"/>
  <c r="AG41" i="177"/>
  <c r="AF41" i="177"/>
  <c r="AE41" i="177"/>
  <c r="AD41" i="177"/>
  <c r="AC41" i="177"/>
  <c r="AB41" i="177"/>
  <c r="X24" i="177"/>
  <c r="V22" i="177"/>
  <c r="T20" i="177"/>
  <c r="V21" i="177"/>
  <c r="U21" i="177"/>
  <c r="V20" i="177"/>
  <c r="U20" i="177"/>
  <c r="X23" i="177"/>
  <c r="W23" i="177"/>
  <c r="X22" i="177"/>
  <c r="W22" i="177"/>
  <c r="X21" i="177"/>
  <c r="W21" i="177"/>
  <c r="X20" i="177"/>
  <c r="W20" i="177"/>
  <c r="Z21" i="177"/>
  <c r="Z20" i="177"/>
  <c r="Y25" i="177"/>
  <c r="Y24" i="177"/>
  <c r="Y23" i="177"/>
  <c r="Y22" i="177"/>
  <c r="Y21" i="177"/>
  <c r="Y20" i="177"/>
  <c r="Z26" i="177"/>
  <c r="Z25" i="177"/>
  <c r="Z24" i="177"/>
  <c r="Z23" i="177"/>
  <c r="Z22" i="177"/>
  <c r="Y27" i="177"/>
  <c r="V24" i="177"/>
  <c r="X27" i="177"/>
  <c r="X26" i="177"/>
  <c r="W27" i="177"/>
  <c r="V27" i="177"/>
  <c r="W26" i="177"/>
  <c r="V26" i="177"/>
  <c r="W25" i="177"/>
  <c r="V25" i="177"/>
  <c r="U27" i="177"/>
  <c r="U26" i="177"/>
  <c r="U25" i="177"/>
  <c r="U24" i="177"/>
  <c r="U23" i="177"/>
  <c r="T27" i="177"/>
  <c r="S27" i="177"/>
  <c r="T26" i="177"/>
  <c r="S26" i="177"/>
  <c r="T25" i="177"/>
  <c r="S25" i="177"/>
  <c r="T24" i="177"/>
  <c r="S24" i="177"/>
  <c r="T23" i="177"/>
  <c r="S23" i="177"/>
  <c r="T22" i="177"/>
  <c r="S22" i="177"/>
  <c r="S21" i="177"/>
  <c r="BF27" i="177"/>
  <c r="BE27" i="177"/>
  <c r="BD27" i="177"/>
  <c r="BC27" i="177"/>
  <c r="BB27" i="177"/>
  <c r="BA27" i="177"/>
  <c r="AZ27" i="177"/>
  <c r="AY27" i="177"/>
  <c r="AX27" i="177"/>
  <c r="AW27" i="177"/>
  <c r="AV27" i="177"/>
  <c r="AU27" i="177"/>
  <c r="AT27" i="177"/>
  <c r="AS27" i="177"/>
  <c r="AR27" i="177"/>
  <c r="AQ27" i="177"/>
  <c r="AP27" i="177"/>
  <c r="AO27" i="177"/>
  <c r="AN27" i="177"/>
  <c r="AM27" i="177"/>
  <c r="AL27" i="177"/>
  <c r="AK27" i="177"/>
  <c r="AJ27" i="177"/>
  <c r="AI27" i="177"/>
  <c r="AH27" i="177"/>
  <c r="AG27" i="177"/>
  <c r="AF27" i="177"/>
  <c r="AE27" i="177"/>
  <c r="AD27" i="177"/>
  <c r="AC27" i="177"/>
  <c r="AB27" i="177"/>
  <c r="BF26" i="177"/>
  <c r="BE26" i="177"/>
  <c r="BD26" i="177"/>
  <c r="BC26" i="177"/>
  <c r="BB26" i="177"/>
  <c r="BA26" i="177"/>
  <c r="AZ26" i="177"/>
  <c r="AY26" i="177"/>
  <c r="AX26" i="177"/>
  <c r="AW26" i="177"/>
  <c r="AV26" i="177"/>
  <c r="AU26" i="177"/>
  <c r="AT26" i="177"/>
  <c r="AS26" i="177"/>
  <c r="AR26" i="177"/>
  <c r="AQ26" i="177"/>
  <c r="AP26" i="177"/>
  <c r="AO26" i="177"/>
  <c r="AN26" i="177"/>
  <c r="AM26" i="177"/>
  <c r="AL26" i="177"/>
  <c r="AK26" i="177"/>
  <c r="AJ26" i="177"/>
  <c r="AI26" i="177"/>
  <c r="AH26" i="177"/>
  <c r="AG26" i="177"/>
  <c r="AF26" i="177"/>
  <c r="AE26" i="177"/>
  <c r="AD26" i="177"/>
  <c r="AC26" i="177"/>
  <c r="AB26" i="177"/>
  <c r="BF25" i="177"/>
  <c r="BE25" i="177"/>
  <c r="BD25" i="177"/>
  <c r="BC25" i="177"/>
  <c r="BB25" i="177"/>
  <c r="BA25" i="177"/>
  <c r="AZ25" i="177"/>
  <c r="AY25" i="177"/>
  <c r="AX25" i="177"/>
  <c r="AW25" i="177"/>
  <c r="AV25" i="177"/>
  <c r="AU25" i="177"/>
  <c r="AT25" i="177"/>
  <c r="AS25" i="177"/>
  <c r="AR25" i="177"/>
  <c r="AQ25" i="177"/>
  <c r="AP25" i="177"/>
  <c r="AO25" i="177"/>
  <c r="AN25" i="177"/>
  <c r="AM25" i="177"/>
  <c r="AL25" i="177"/>
  <c r="AK25" i="177"/>
  <c r="AJ25" i="177"/>
  <c r="AI25" i="177"/>
  <c r="AH25" i="177"/>
  <c r="AG25" i="177"/>
  <c r="AF25" i="177"/>
  <c r="AE25" i="177"/>
  <c r="AD25" i="177"/>
  <c r="AC25" i="177"/>
  <c r="AB25" i="177"/>
  <c r="BF24" i="177"/>
  <c r="BE24" i="177"/>
  <c r="BD24" i="177"/>
  <c r="BC24" i="177"/>
  <c r="BB24" i="177"/>
  <c r="BA24" i="177"/>
  <c r="AZ24" i="177"/>
  <c r="AY24" i="177"/>
  <c r="AX24" i="177"/>
  <c r="AW24" i="177"/>
  <c r="AV24" i="177"/>
  <c r="AU24" i="177"/>
  <c r="AT24" i="177"/>
  <c r="AS24" i="177"/>
  <c r="AR24" i="177"/>
  <c r="AQ24" i="177"/>
  <c r="AP24" i="177"/>
  <c r="AO24" i="177"/>
  <c r="AN24" i="177"/>
  <c r="AM24" i="177"/>
  <c r="AL24" i="177"/>
  <c r="AK24" i="177"/>
  <c r="AJ24" i="177"/>
  <c r="AI24" i="177"/>
  <c r="AH24" i="177"/>
  <c r="AG24" i="177"/>
  <c r="AF24" i="177"/>
  <c r="AE24" i="177"/>
  <c r="AD24" i="177"/>
  <c r="AC24" i="177"/>
  <c r="AB24" i="177"/>
  <c r="BF23" i="177"/>
  <c r="BE23" i="177"/>
  <c r="BD23" i="177"/>
  <c r="BC23" i="177"/>
  <c r="BB23" i="177"/>
  <c r="BA23" i="177"/>
  <c r="AZ23" i="177"/>
  <c r="AY23" i="177"/>
  <c r="AX23" i="177"/>
  <c r="AW23" i="177"/>
  <c r="AV23" i="177"/>
  <c r="AU23" i="177"/>
  <c r="AT23" i="177"/>
  <c r="AS23" i="177"/>
  <c r="AR23" i="177"/>
  <c r="AQ23" i="177"/>
  <c r="AP23" i="177"/>
  <c r="AO23" i="177"/>
  <c r="AN23" i="177"/>
  <c r="AM23" i="177"/>
  <c r="AL23" i="177"/>
  <c r="AK23" i="177"/>
  <c r="AJ23" i="177"/>
  <c r="AI23" i="177"/>
  <c r="AH23" i="177"/>
  <c r="AG23" i="177"/>
  <c r="AF23" i="177"/>
  <c r="AE23" i="177"/>
  <c r="AD23" i="177"/>
  <c r="AC23" i="177"/>
  <c r="AB23" i="177"/>
  <c r="BF22" i="177"/>
  <c r="BE22" i="177"/>
  <c r="BD22" i="177"/>
  <c r="BC22" i="177"/>
  <c r="BB22" i="177"/>
  <c r="BA22" i="177"/>
  <c r="AZ22" i="177"/>
  <c r="AY22" i="177"/>
  <c r="AX22" i="177"/>
  <c r="AW22" i="177"/>
  <c r="AV22" i="177"/>
  <c r="AU22" i="177"/>
  <c r="AT22" i="177"/>
  <c r="AS22" i="177"/>
  <c r="AR22" i="177"/>
  <c r="AQ22" i="177"/>
  <c r="AP22" i="177"/>
  <c r="AO22" i="177"/>
  <c r="AN22" i="177"/>
  <c r="AM22" i="177"/>
  <c r="AL22" i="177"/>
  <c r="AK22" i="177"/>
  <c r="AJ22" i="177"/>
  <c r="AI22" i="177"/>
  <c r="AH22" i="177"/>
  <c r="AG22" i="177"/>
  <c r="AF22" i="177"/>
  <c r="AE22" i="177"/>
  <c r="AD22" i="177"/>
  <c r="AC22" i="177"/>
  <c r="AB22" i="177"/>
  <c r="BF21" i="177"/>
  <c r="BE21" i="177"/>
  <c r="BD21" i="177"/>
  <c r="BC21" i="177"/>
  <c r="BB21" i="177"/>
  <c r="BA21" i="177"/>
  <c r="AZ21" i="177"/>
  <c r="AY21" i="177"/>
  <c r="AX21" i="177"/>
  <c r="AW21" i="177"/>
  <c r="AV21" i="177"/>
  <c r="AU21" i="177"/>
  <c r="AT21" i="177"/>
  <c r="AS21" i="177"/>
  <c r="AR21" i="177"/>
  <c r="AQ21" i="177"/>
  <c r="AP21" i="177"/>
  <c r="AO21" i="177"/>
  <c r="AN21" i="177"/>
  <c r="AM21" i="177"/>
  <c r="AL21" i="177"/>
  <c r="AK21" i="177"/>
  <c r="AJ21" i="177"/>
  <c r="AI21" i="177"/>
  <c r="AH21" i="177"/>
  <c r="AG21" i="177"/>
  <c r="AF21" i="177"/>
  <c r="AE21" i="177"/>
  <c r="AD21" i="177"/>
  <c r="AC21" i="177"/>
  <c r="AB21" i="177"/>
  <c r="BF20" i="177"/>
  <c r="BE20" i="177"/>
  <c r="BD20" i="177"/>
  <c r="BC20" i="177"/>
  <c r="BB20" i="177"/>
  <c r="BA20" i="177"/>
  <c r="AZ20" i="177"/>
  <c r="AY20" i="177"/>
  <c r="AX20" i="177"/>
  <c r="AW20" i="177"/>
  <c r="AV20" i="177"/>
  <c r="AU20" i="177"/>
  <c r="AT20" i="177"/>
  <c r="AS20" i="177"/>
  <c r="AR20" i="177"/>
  <c r="AQ20" i="177"/>
  <c r="AP20" i="177"/>
  <c r="AO20" i="177"/>
  <c r="AN20" i="177"/>
  <c r="AM20" i="177"/>
  <c r="AL20" i="177"/>
  <c r="AK20" i="177"/>
  <c r="AJ20" i="177"/>
  <c r="AI20" i="177"/>
  <c r="AH20" i="177"/>
  <c r="AG20" i="177"/>
  <c r="AF20" i="177"/>
  <c r="AE20" i="177"/>
  <c r="AD20" i="177"/>
  <c r="AC20" i="177"/>
  <c r="AB20" i="177"/>
  <c r="BF18" i="177"/>
  <c r="BE18" i="177"/>
  <c r="BD18" i="177"/>
  <c r="BC18" i="177"/>
  <c r="BB18" i="177"/>
  <c r="BA18" i="177"/>
  <c r="AZ18" i="177"/>
  <c r="AY18" i="177"/>
  <c r="AX18" i="177"/>
  <c r="AW18" i="177"/>
  <c r="AV18" i="177"/>
  <c r="AU18" i="177"/>
  <c r="AT18" i="177"/>
  <c r="AS18" i="177"/>
  <c r="AR18" i="177"/>
  <c r="AQ18" i="177"/>
  <c r="AP18" i="177"/>
  <c r="AO18" i="177"/>
  <c r="AN18" i="177"/>
  <c r="AM18" i="177"/>
  <c r="AL18" i="177"/>
  <c r="AK18" i="177"/>
  <c r="AJ18" i="177"/>
  <c r="AI18" i="177"/>
  <c r="AH18" i="177"/>
  <c r="AG18" i="177"/>
  <c r="AF18" i="177"/>
  <c r="AE18" i="177"/>
  <c r="AD18" i="177"/>
  <c r="AC18" i="177"/>
  <c r="AB18" i="177"/>
  <c r="BF17" i="177"/>
  <c r="BE17" i="177"/>
  <c r="BD17" i="177"/>
  <c r="BC17" i="177"/>
  <c r="BB17" i="177"/>
  <c r="BA17" i="177"/>
  <c r="AZ17" i="177"/>
  <c r="AY17" i="177"/>
  <c r="AX17" i="177"/>
  <c r="AW17" i="177"/>
  <c r="AV17" i="177"/>
  <c r="AU17" i="177"/>
  <c r="AT17" i="177"/>
  <c r="AS17" i="177"/>
  <c r="AR17" i="177"/>
  <c r="AQ17" i="177"/>
  <c r="AP17" i="177"/>
  <c r="AO17" i="177"/>
  <c r="AN17" i="177"/>
  <c r="AM17" i="177"/>
  <c r="AL17" i="177"/>
  <c r="AK17" i="177"/>
  <c r="AJ17" i="177"/>
  <c r="AI17" i="177"/>
  <c r="AH17" i="177"/>
  <c r="AG17" i="177"/>
  <c r="AF17" i="177"/>
  <c r="AE17" i="177"/>
  <c r="AD17" i="177"/>
  <c r="AC17" i="177"/>
  <c r="AB17" i="177"/>
  <c r="BF16" i="177"/>
  <c r="BE16" i="177"/>
  <c r="BD16" i="177"/>
  <c r="BC16" i="177"/>
  <c r="BB16" i="177"/>
  <c r="BA16" i="177"/>
  <c r="AZ16" i="177"/>
  <c r="AY16" i="177"/>
  <c r="AX16" i="177"/>
  <c r="AW16" i="177"/>
  <c r="AV16" i="177"/>
  <c r="AU16" i="177"/>
  <c r="AT16" i="177"/>
  <c r="AS16" i="177"/>
  <c r="AR16" i="177"/>
  <c r="AQ16" i="177"/>
  <c r="AP16" i="177"/>
  <c r="AO16" i="177"/>
  <c r="AN16" i="177"/>
  <c r="AM16" i="177"/>
  <c r="AL16" i="177"/>
  <c r="AK16" i="177"/>
  <c r="AJ16" i="177"/>
  <c r="AI16" i="177"/>
  <c r="AH16" i="177"/>
  <c r="AG16" i="177"/>
  <c r="AF16" i="177"/>
  <c r="AE16" i="177"/>
  <c r="AD16" i="177"/>
  <c r="AC16" i="177"/>
  <c r="AB16" i="177"/>
  <c r="BF15" i="177"/>
  <c r="BE15" i="177"/>
  <c r="BD15" i="177"/>
  <c r="BC15" i="177"/>
  <c r="BB15" i="177"/>
  <c r="BA15" i="177"/>
  <c r="AZ15" i="177"/>
  <c r="AY15" i="177"/>
  <c r="AX15" i="177"/>
  <c r="AW15" i="177"/>
  <c r="AV15" i="177"/>
  <c r="AU15" i="177"/>
  <c r="AT15" i="177"/>
  <c r="AS15" i="177"/>
  <c r="AR15" i="177"/>
  <c r="AQ15" i="177"/>
  <c r="AP15" i="177"/>
  <c r="AO15" i="177"/>
  <c r="AN15" i="177"/>
  <c r="AM15" i="177"/>
  <c r="AL15" i="177"/>
  <c r="AK15" i="177"/>
  <c r="AJ15" i="177"/>
  <c r="AI15" i="177"/>
  <c r="AH15" i="177"/>
  <c r="AG15" i="177"/>
  <c r="AF15" i="177"/>
  <c r="AE15" i="177"/>
  <c r="AD15" i="177"/>
  <c r="AC15" i="177"/>
  <c r="AB15" i="177"/>
  <c r="BF14" i="177"/>
  <c r="BE14" i="177"/>
  <c r="BD14" i="177"/>
  <c r="BC14" i="177"/>
  <c r="BB14" i="177"/>
  <c r="BA14" i="177"/>
  <c r="AZ14" i="177"/>
  <c r="AY14" i="177"/>
  <c r="AX14" i="177"/>
  <c r="AW14" i="177"/>
  <c r="AV14" i="177"/>
  <c r="AU14" i="177"/>
  <c r="AT14" i="177"/>
  <c r="AS14" i="177"/>
  <c r="AR14" i="177"/>
  <c r="AQ14" i="177"/>
  <c r="AP14" i="177"/>
  <c r="AO14" i="177"/>
  <c r="AN14" i="177"/>
  <c r="AM14" i="177"/>
  <c r="AL14" i="177"/>
  <c r="AK14" i="177"/>
  <c r="AJ14" i="177"/>
  <c r="AI14" i="177"/>
  <c r="AH14" i="177"/>
  <c r="AG14" i="177"/>
  <c r="AF14" i="177"/>
  <c r="AE14" i="177"/>
  <c r="AD14" i="177"/>
  <c r="AC14" i="177"/>
  <c r="AB14" i="177"/>
  <c r="BF13" i="177"/>
  <c r="BE13" i="177"/>
  <c r="BD13" i="177"/>
  <c r="BC13" i="177"/>
  <c r="BB13" i="177"/>
  <c r="BA13" i="177"/>
  <c r="AZ13" i="177"/>
  <c r="AY13" i="177"/>
  <c r="AX13" i="177"/>
  <c r="AW13" i="177"/>
  <c r="AV13" i="177"/>
  <c r="AU13" i="177"/>
  <c r="AT13" i="177"/>
  <c r="AS13" i="177"/>
  <c r="AR13" i="177"/>
  <c r="AQ13" i="177"/>
  <c r="AP13" i="177"/>
  <c r="AO13" i="177"/>
  <c r="AN13" i="177"/>
  <c r="AM13" i="177"/>
  <c r="AL13" i="177"/>
  <c r="AK13" i="177"/>
  <c r="AJ13" i="177"/>
  <c r="AI13" i="177"/>
  <c r="AH13" i="177"/>
  <c r="AG13" i="177"/>
  <c r="AF13" i="177"/>
  <c r="AE13" i="177"/>
  <c r="AD13" i="177"/>
  <c r="AC13" i="177"/>
  <c r="AB13" i="177"/>
  <c r="BF12" i="177"/>
  <c r="BE12" i="177"/>
  <c r="BD12" i="177"/>
  <c r="BC12" i="177"/>
  <c r="BB12" i="177"/>
  <c r="BA12" i="177"/>
  <c r="AZ12" i="177"/>
  <c r="AY12" i="177"/>
  <c r="AX12" i="177"/>
  <c r="AW12" i="177"/>
  <c r="AV12" i="177"/>
  <c r="AU12" i="177"/>
  <c r="AT12" i="177"/>
  <c r="AS12" i="177"/>
  <c r="AR12" i="177"/>
  <c r="AQ12" i="177"/>
  <c r="AP12" i="177"/>
  <c r="AN12" i="177"/>
  <c r="AM12" i="177"/>
  <c r="AL12" i="177"/>
  <c r="AK12" i="177"/>
  <c r="AJ12" i="177"/>
  <c r="AI12" i="177"/>
  <c r="AH12" i="177"/>
  <c r="AG12" i="177"/>
  <c r="AF12" i="177"/>
  <c r="AE12" i="177"/>
  <c r="AD12" i="177"/>
  <c r="AC12" i="177"/>
  <c r="AB12" i="177"/>
  <c r="BF11" i="177"/>
  <c r="BE11" i="177"/>
  <c r="BD11" i="177"/>
  <c r="BC11" i="177"/>
  <c r="BB11" i="177"/>
  <c r="BA11" i="177"/>
  <c r="AZ11" i="177"/>
  <c r="AY11" i="177"/>
  <c r="AX11" i="177"/>
  <c r="AW11" i="177"/>
  <c r="AV11" i="177"/>
  <c r="AU11" i="177"/>
  <c r="AT11" i="177"/>
  <c r="AS11" i="177"/>
  <c r="AR11" i="177"/>
  <c r="AQ11" i="177"/>
  <c r="AP11" i="177"/>
  <c r="AO11" i="177"/>
  <c r="AN11" i="177"/>
  <c r="AM11" i="177"/>
  <c r="AL11" i="177"/>
  <c r="AK11" i="177"/>
  <c r="AJ11" i="177"/>
  <c r="AH11" i="177"/>
  <c r="AG11" i="177"/>
  <c r="AF11" i="177"/>
  <c r="AE11" i="177"/>
  <c r="AD11" i="177"/>
  <c r="AC11" i="177"/>
  <c r="AB11" i="177"/>
  <c r="BF10" i="177"/>
  <c r="BE10" i="177"/>
  <c r="BD10" i="177"/>
  <c r="BC10" i="177"/>
  <c r="BB10" i="177"/>
  <c r="BA10" i="177"/>
  <c r="AZ10" i="177"/>
  <c r="AY10" i="177"/>
  <c r="AX10" i="177"/>
  <c r="AW10" i="177"/>
  <c r="AV10" i="177"/>
  <c r="AU10" i="177"/>
  <c r="AT10" i="177"/>
  <c r="AS10" i="177"/>
  <c r="AR10" i="177"/>
  <c r="AQ10" i="177"/>
  <c r="AP10" i="177"/>
  <c r="AO10" i="177"/>
  <c r="AN10" i="177"/>
  <c r="AM10" i="177"/>
  <c r="AL10" i="177"/>
  <c r="AK10" i="177"/>
  <c r="AJ10" i="177"/>
  <c r="AI10" i="177"/>
  <c r="AH10" i="177"/>
  <c r="AG10" i="177"/>
  <c r="AF10" i="177"/>
  <c r="AE10" i="177"/>
  <c r="AD10" i="177"/>
  <c r="AC10" i="177"/>
  <c r="AB10" i="177"/>
  <c r="BF9" i="177"/>
  <c r="BE9" i="177"/>
  <c r="BD9" i="177"/>
  <c r="BC9" i="177"/>
  <c r="BB9" i="177"/>
  <c r="BA9" i="177"/>
  <c r="AZ9" i="177"/>
  <c r="AY9" i="177"/>
  <c r="AX9" i="177"/>
  <c r="AW9" i="177"/>
  <c r="AV9" i="177"/>
  <c r="AU9" i="177"/>
  <c r="AT9" i="177"/>
  <c r="AS9" i="177"/>
  <c r="AR9" i="177"/>
  <c r="AQ9" i="177"/>
  <c r="AP9" i="177"/>
  <c r="AO9" i="177"/>
  <c r="AN9" i="177"/>
  <c r="AM9" i="177"/>
  <c r="AL9" i="177"/>
  <c r="AK9" i="177"/>
  <c r="AJ9" i="177"/>
  <c r="AI9" i="177"/>
  <c r="AH9" i="177"/>
  <c r="AG9" i="177"/>
  <c r="AF9" i="177"/>
  <c r="AE9" i="177"/>
  <c r="AD9" i="177"/>
  <c r="AC9" i="177"/>
  <c r="AB9" i="177"/>
  <c r="BF8" i="177"/>
  <c r="BE8" i="177"/>
  <c r="BD8" i="177"/>
  <c r="BC8" i="177"/>
  <c r="BB8" i="177"/>
  <c r="BA8" i="177"/>
  <c r="AZ8" i="177"/>
  <c r="AY8" i="177"/>
  <c r="AX8" i="177"/>
  <c r="AW8" i="177"/>
  <c r="AV8" i="177"/>
  <c r="AU8" i="177"/>
  <c r="AT8" i="177"/>
  <c r="AS8" i="177"/>
  <c r="AQ8" i="177"/>
  <c r="AP8" i="177"/>
  <c r="AO8" i="177"/>
  <c r="AN8" i="177"/>
  <c r="AM8" i="177"/>
  <c r="AL8" i="177"/>
  <c r="AK8" i="177"/>
  <c r="AJ8" i="177"/>
  <c r="AI8" i="177"/>
  <c r="AH8" i="177"/>
  <c r="AG8" i="177"/>
  <c r="AF8" i="177"/>
  <c r="AE8" i="177"/>
  <c r="AD8" i="177"/>
  <c r="AC8" i="177"/>
  <c r="AB8" i="177"/>
  <c r="Z59" i="177"/>
  <c r="F25" i="219" s="1"/>
  <c r="Y59" i="177"/>
  <c r="X59" i="177"/>
  <c r="F23" i="219" s="1"/>
  <c r="W59" i="177"/>
  <c r="F22" i="219" s="1"/>
  <c r="V59" i="177"/>
  <c r="F21" i="219" s="1"/>
  <c r="U59" i="177"/>
  <c r="F20" i="219" s="1"/>
  <c r="T59" i="177"/>
  <c r="F19" i="219" s="1"/>
  <c r="S59" i="177"/>
  <c r="F18" i="219" s="1"/>
  <c r="Z58" i="177"/>
  <c r="Y58" i="177"/>
  <c r="X58" i="177"/>
  <c r="W58" i="177"/>
  <c r="V58" i="177"/>
  <c r="U58" i="177"/>
  <c r="T58" i="177"/>
  <c r="S58" i="177"/>
  <c r="Z57" i="177"/>
  <c r="Y57" i="177"/>
  <c r="X57" i="177"/>
  <c r="W57" i="177"/>
  <c r="V57" i="177"/>
  <c r="U57" i="177"/>
  <c r="T57" i="177"/>
  <c r="S57" i="177"/>
  <c r="Z56" i="177"/>
  <c r="Y56" i="177"/>
  <c r="X56" i="177"/>
  <c r="W56" i="177"/>
  <c r="V56" i="177"/>
  <c r="U56" i="177"/>
  <c r="T56" i="177"/>
  <c r="S56" i="177"/>
  <c r="Z55" i="177"/>
  <c r="Y55" i="177"/>
  <c r="X55" i="177"/>
  <c r="W55" i="177"/>
  <c r="V55" i="177"/>
  <c r="U55" i="177"/>
  <c r="T55" i="177"/>
  <c r="S55" i="177"/>
  <c r="Z54" i="177"/>
  <c r="Y54" i="177"/>
  <c r="X54" i="177"/>
  <c r="W54" i="177"/>
  <c r="V54" i="177"/>
  <c r="U54" i="177"/>
  <c r="T54" i="177"/>
  <c r="S54" i="177"/>
  <c r="Z53" i="177"/>
  <c r="Y53" i="177"/>
  <c r="X53" i="177"/>
  <c r="W53" i="177"/>
  <c r="V53" i="177"/>
  <c r="U53" i="177"/>
  <c r="T53" i="177"/>
  <c r="S53" i="177"/>
  <c r="Z52" i="177"/>
  <c r="Y52" i="177"/>
  <c r="X52" i="177"/>
  <c r="W52" i="177"/>
  <c r="V52" i="177"/>
  <c r="U52" i="177"/>
  <c r="T52" i="177"/>
  <c r="S52" i="177"/>
  <c r="Z51" i="177"/>
  <c r="Y51" i="177"/>
  <c r="X51" i="177"/>
  <c r="W51" i="177"/>
  <c r="V51" i="177"/>
  <c r="U51" i="177"/>
  <c r="T51" i="177"/>
  <c r="S51" i="177"/>
  <c r="Z50" i="177"/>
  <c r="Y50" i="177"/>
  <c r="X50" i="177"/>
  <c r="W50" i="177"/>
  <c r="V50" i="177"/>
  <c r="U50" i="177"/>
  <c r="T50" i="177"/>
  <c r="S50" i="177"/>
  <c r="Z49" i="177"/>
  <c r="Y49" i="177"/>
  <c r="X49" i="177"/>
  <c r="W49" i="177"/>
  <c r="V49" i="177"/>
  <c r="U49" i="177"/>
  <c r="T49" i="177"/>
  <c r="S49" i="177"/>
  <c r="Z48" i="177"/>
  <c r="Y48" i="177"/>
  <c r="X48" i="177"/>
  <c r="W48" i="177"/>
  <c r="V48" i="177"/>
  <c r="U48" i="177"/>
  <c r="T48" i="177"/>
  <c r="S48" i="177"/>
  <c r="Z47" i="177"/>
  <c r="Y47" i="177"/>
  <c r="X47" i="177"/>
  <c r="W47" i="177"/>
  <c r="V47" i="177"/>
  <c r="U47" i="177"/>
  <c r="T47" i="177"/>
  <c r="S47" i="177"/>
  <c r="Z46" i="177"/>
  <c r="Y46" i="177"/>
  <c r="X46" i="177"/>
  <c r="W46" i="177"/>
  <c r="V46" i="177"/>
  <c r="U46" i="177"/>
  <c r="T46" i="177"/>
  <c r="S46" i="177"/>
  <c r="Z45" i="177"/>
  <c r="Y45" i="177"/>
  <c r="X45" i="177"/>
  <c r="W45" i="177"/>
  <c r="V45" i="177"/>
  <c r="U45" i="177"/>
  <c r="T45" i="177"/>
  <c r="S45" i="177"/>
  <c r="Z44" i="177"/>
  <c r="Y44" i="177"/>
  <c r="X44" i="177"/>
  <c r="W44" i="177"/>
  <c r="V44" i="177"/>
  <c r="U44" i="177"/>
  <c r="T44" i="177"/>
  <c r="S44" i="177"/>
  <c r="Z43" i="177"/>
  <c r="Y43" i="177"/>
  <c r="X43" i="177"/>
  <c r="W43" i="177"/>
  <c r="V43" i="177"/>
  <c r="U43" i="177"/>
  <c r="T43" i="177"/>
  <c r="S43" i="177"/>
  <c r="Z42" i="177"/>
  <c r="Y42" i="177"/>
  <c r="X42" i="177"/>
  <c r="W42" i="177"/>
  <c r="V42" i="177"/>
  <c r="U42" i="177"/>
  <c r="T42" i="177"/>
  <c r="S42" i="177"/>
  <c r="Z41" i="177"/>
  <c r="Y41" i="177"/>
  <c r="X41" i="177"/>
  <c r="W41" i="177"/>
  <c r="V41" i="177"/>
  <c r="U41" i="177"/>
  <c r="T41" i="177"/>
  <c r="S41" i="177"/>
  <c r="Z40" i="177"/>
  <c r="Y40" i="177"/>
  <c r="X40" i="177"/>
  <c r="W40" i="177"/>
  <c r="V40" i="177"/>
  <c r="U40" i="177"/>
  <c r="T40" i="177"/>
  <c r="S40" i="177"/>
  <c r="Z39" i="177"/>
  <c r="Y39" i="177"/>
  <c r="X39" i="177"/>
  <c r="W39" i="177"/>
  <c r="V39" i="177"/>
  <c r="U39" i="177"/>
  <c r="T39" i="177"/>
  <c r="S39" i="177"/>
  <c r="Z38" i="177"/>
  <c r="Y38" i="177"/>
  <c r="X38" i="177"/>
  <c r="W38" i="177"/>
  <c r="V38" i="177"/>
  <c r="U38" i="177"/>
  <c r="T38" i="177"/>
  <c r="S38" i="177"/>
  <c r="Z37" i="177"/>
  <c r="Y37" i="177"/>
  <c r="X37" i="177"/>
  <c r="W37" i="177"/>
  <c r="V37" i="177"/>
  <c r="U37" i="177"/>
  <c r="T37" i="177"/>
  <c r="S37" i="177"/>
  <c r="Z36" i="177"/>
  <c r="Y36" i="177"/>
  <c r="X36" i="177"/>
  <c r="W36" i="177"/>
  <c r="V36" i="177"/>
  <c r="U36" i="177"/>
  <c r="T36" i="177"/>
  <c r="S36" i="177"/>
  <c r="Z35" i="177"/>
  <c r="Y35" i="177"/>
  <c r="X35" i="177"/>
  <c r="W35" i="177"/>
  <c r="V35" i="177"/>
  <c r="U35" i="177"/>
  <c r="T35" i="177"/>
  <c r="S35" i="177"/>
  <c r="Z34" i="177"/>
  <c r="Y34" i="177"/>
  <c r="X34" i="177"/>
  <c r="W34" i="177"/>
  <c r="V34" i="177"/>
  <c r="U34" i="177"/>
  <c r="T34" i="177"/>
  <c r="S34" i="177"/>
  <c r="Z33" i="177"/>
  <c r="Y33" i="177"/>
  <c r="X33" i="177"/>
  <c r="W33" i="177"/>
  <c r="V33" i="177"/>
  <c r="U33" i="177"/>
  <c r="T33" i="177"/>
  <c r="S33" i="177"/>
  <c r="Z32" i="177"/>
  <c r="Y32" i="177"/>
  <c r="X32" i="177"/>
  <c r="W32" i="177"/>
  <c r="V32" i="177"/>
  <c r="U32" i="177"/>
  <c r="T32" i="177"/>
  <c r="S32" i="177"/>
  <c r="Z31" i="177"/>
  <c r="Y31" i="177"/>
  <c r="X31" i="177"/>
  <c r="W31" i="177"/>
  <c r="V31" i="177"/>
  <c r="U31" i="177"/>
  <c r="T31" i="177"/>
  <c r="S31" i="177"/>
  <c r="Z30" i="177"/>
  <c r="Y30" i="177"/>
  <c r="X30" i="177"/>
  <c r="W30" i="177"/>
  <c r="V30" i="177"/>
  <c r="U30" i="177"/>
  <c r="T30" i="177"/>
  <c r="S30" i="177"/>
  <c r="Z29" i="177"/>
  <c r="Y29" i="177"/>
  <c r="X29" i="177"/>
  <c r="X28" i="177" s="1"/>
  <c r="W29" i="177"/>
  <c r="V29" i="177"/>
  <c r="U29" i="177"/>
  <c r="T29" i="177"/>
  <c r="S29" i="177"/>
  <c r="Q59" i="177"/>
  <c r="F16" i="219" s="1"/>
  <c r="P59" i="177"/>
  <c r="F15" i="219" s="1"/>
  <c r="O59" i="177"/>
  <c r="F14" i="219" s="1"/>
  <c r="N59" i="177"/>
  <c r="F13" i="219" s="1"/>
  <c r="M59" i="177"/>
  <c r="F12" i="219" s="1"/>
  <c r="L59" i="177"/>
  <c r="F11" i="219" s="1"/>
  <c r="K59" i="177"/>
  <c r="F10" i="219" s="1"/>
  <c r="J59" i="177"/>
  <c r="F9" i="219" s="1"/>
  <c r="I59" i="177"/>
  <c r="H59" i="177"/>
  <c r="G59" i="177"/>
  <c r="F8" i="219" s="1"/>
  <c r="Q58" i="177"/>
  <c r="P58" i="177"/>
  <c r="O58" i="177"/>
  <c r="N58" i="177"/>
  <c r="M58" i="177"/>
  <c r="L58" i="177"/>
  <c r="K58" i="177"/>
  <c r="J58" i="177"/>
  <c r="I58" i="177"/>
  <c r="H58" i="177"/>
  <c r="G58" i="177"/>
  <c r="Q57" i="177"/>
  <c r="P57" i="177"/>
  <c r="O57" i="177"/>
  <c r="N57" i="177"/>
  <c r="M57" i="177"/>
  <c r="L57" i="177"/>
  <c r="K57" i="177"/>
  <c r="J57" i="177"/>
  <c r="I57" i="177"/>
  <c r="H57" i="177"/>
  <c r="G57" i="177"/>
  <c r="Q56" i="177"/>
  <c r="P56" i="177"/>
  <c r="O56" i="177"/>
  <c r="N56" i="177"/>
  <c r="M56" i="177"/>
  <c r="L56" i="177"/>
  <c r="K56" i="177"/>
  <c r="J56" i="177"/>
  <c r="I56" i="177"/>
  <c r="H56" i="177"/>
  <c r="G56" i="177"/>
  <c r="Q55" i="177"/>
  <c r="P55" i="177"/>
  <c r="O55" i="177"/>
  <c r="N55" i="177"/>
  <c r="M55" i="177"/>
  <c r="L55" i="177"/>
  <c r="K55" i="177"/>
  <c r="J55" i="177"/>
  <c r="I55" i="177"/>
  <c r="H55" i="177"/>
  <c r="G55" i="177"/>
  <c r="Q54" i="177"/>
  <c r="P54" i="177"/>
  <c r="O54" i="177"/>
  <c r="N54" i="177"/>
  <c r="M54" i="177"/>
  <c r="L54" i="177"/>
  <c r="K54" i="177"/>
  <c r="J54" i="177"/>
  <c r="I54" i="177"/>
  <c r="H54" i="177"/>
  <c r="G54" i="177"/>
  <c r="Q53" i="177"/>
  <c r="P53" i="177"/>
  <c r="O53" i="177"/>
  <c r="N53" i="177"/>
  <c r="M53" i="177"/>
  <c r="L53" i="177"/>
  <c r="K53" i="177"/>
  <c r="J53" i="177"/>
  <c r="I53" i="177"/>
  <c r="H53" i="177"/>
  <c r="G53" i="177"/>
  <c r="Q52" i="177"/>
  <c r="P52" i="177"/>
  <c r="O52" i="177"/>
  <c r="N52" i="177"/>
  <c r="M52" i="177"/>
  <c r="L52" i="177"/>
  <c r="K52" i="177"/>
  <c r="J52" i="177"/>
  <c r="I52" i="177"/>
  <c r="H52" i="177"/>
  <c r="G52" i="177"/>
  <c r="Q51" i="177"/>
  <c r="P51" i="177"/>
  <c r="O51" i="177"/>
  <c r="N51" i="177"/>
  <c r="M51" i="177"/>
  <c r="L51" i="177"/>
  <c r="K51" i="177"/>
  <c r="J51" i="177"/>
  <c r="I51" i="177"/>
  <c r="H51" i="177"/>
  <c r="G51" i="177"/>
  <c r="Q50" i="177"/>
  <c r="P50" i="177"/>
  <c r="O50" i="177"/>
  <c r="N50" i="177"/>
  <c r="M50" i="177"/>
  <c r="L50" i="177"/>
  <c r="K50" i="177"/>
  <c r="J50" i="177"/>
  <c r="I50" i="177"/>
  <c r="H50" i="177"/>
  <c r="G50" i="177"/>
  <c r="Q49" i="177"/>
  <c r="P49" i="177"/>
  <c r="O49" i="177"/>
  <c r="N49" i="177"/>
  <c r="M49" i="177"/>
  <c r="L49" i="177"/>
  <c r="K49" i="177"/>
  <c r="J49" i="177"/>
  <c r="I49" i="177"/>
  <c r="H49" i="177"/>
  <c r="G49" i="177"/>
  <c r="Q48" i="177"/>
  <c r="P48" i="177"/>
  <c r="O48" i="177"/>
  <c r="N48" i="177"/>
  <c r="M48" i="177"/>
  <c r="L48" i="177"/>
  <c r="K48" i="177"/>
  <c r="J48" i="177"/>
  <c r="I48" i="177"/>
  <c r="H48" i="177"/>
  <c r="G48" i="177"/>
  <c r="Q47" i="177"/>
  <c r="P47" i="177"/>
  <c r="O47" i="177"/>
  <c r="N47" i="177"/>
  <c r="M47" i="177"/>
  <c r="L47" i="177"/>
  <c r="K47" i="177"/>
  <c r="J47" i="177"/>
  <c r="I47" i="177"/>
  <c r="H47" i="177"/>
  <c r="G47" i="177"/>
  <c r="Q46" i="177"/>
  <c r="P46" i="177"/>
  <c r="O46" i="177"/>
  <c r="N46" i="177"/>
  <c r="M46" i="177"/>
  <c r="L46" i="177"/>
  <c r="K46" i="177"/>
  <c r="J46" i="177"/>
  <c r="I46" i="177"/>
  <c r="H46" i="177"/>
  <c r="G46" i="177"/>
  <c r="Q45" i="177"/>
  <c r="P45" i="177"/>
  <c r="O45" i="177"/>
  <c r="N45" i="177"/>
  <c r="M45" i="177"/>
  <c r="L45" i="177"/>
  <c r="K45" i="177"/>
  <c r="J45" i="177"/>
  <c r="I45" i="177"/>
  <c r="H45" i="177"/>
  <c r="G45" i="177"/>
  <c r="Q44" i="177"/>
  <c r="P44" i="177"/>
  <c r="O44" i="177"/>
  <c r="N44" i="177"/>
  <c r="M44" i="177"/>
  <c r="L44" i="177"/>
  <c r="K44" i="177"/>
  <c r="J44" i="177"/>
  <c r="I44" i="177"/>
  <c r="H44" i="177"/>
  <c r="G44" i="177"/>
  <c r="Q43" i="177"/>
  <c r="P43" i="177"/>
  <c r="O43" i="177"/>
  <c r="N43" i="177"/>
  <c r="M43" i="177"/>
  <c r="L43" i="177"/>
  <c r="K43" i="177"/>
  <c r="J43" i="177"/>
  <c r="I43" i="177"/>
  <c r="H43" i="177"/>
  <c r="G43" i="177"/>
  <c r="Q42" i="177"/>
  <c r="P42" i="177"/>
  <c r="O42" i="177"/>
  <c r="N42" i="177"/>
  <c r="M42" i="177"/>
  <c r="L42" i="177"/>
  <c r="K42" i="177"/>
  <c r="J42" i="177"/>
  <c r="I42" i="177"/>
  <c r="H42" i="177"/>
  <c r="G42" i="177"/>
  <c r="Q41" i="177"/>
  <c r="P41" i="177"/>
  <c r="O41" i="177"/>
  <c r="N41" i="177"/>
  <c r="M41" i="177"/>
  <c r="L41" i="177"/>
  <c r="K41" i="177"/>
  <c r="J41" i="177"/>
  <c r="I41" i="177"/>
  <c r="H41" i="177"/>
  <c r="G41" i="177"/>
  <c r="Q40" i="177"/>
  <c r="P40" i="177"/>
  <c r="O40" i="177"/>
  <c r="N40" i="177"/>
  <c r="M40" i="177"/>
  <c r="L40" i="177"/>
  <c r="K40" i="177"/>
  <c r="J40" i="177"/>
  <c r="I40" i="177"/>
  <c r="H40" i="177"/>
  <c r="G40" i="177"/>
  <c r="Q39" i="177"/>
  <c r="P39" i="177"/>
  <c r="O39" i="177"/>
  <c r="N39" i="177"/>
  <c r="M39" i="177"/>
  <c r="L39" i="177"/>
  <c r="K39" i="177"/>
  <c r="J39" i="177"/>
  <c r="I39" i="177"/>
  <c r="H39" i="177"/>
  <c r="G39" i="177"/>
  <c r="Q38" i="177"/>
  <c r="P38" i="177"/>
  <c r="O38" i="177"/>
  <c r="N38" i="177"/>
  <c r="M38" i="177"/>
  <c r="L38" i="177"/>
  <c r="K38" i="177"/>
  <c r="J38" i="177"/>
  <c r="I38" i="177"/>
  <c r="H38" i="177"/>
  <c r="G38" i="177"/>
  <c r="Q37" i="177"/>
  <c r="P37" i="177"/>
  <c r="O37" i="177"/>
  <c r="N37" i="177"/>
  <c r="M37" i="177"/>
  <c r="L37" i="177"/>
  <c r="K37" i="177"/>
  <c r="J37" i="177"/>
  <c r="I37" i="177"/>
  <c r="H37" i="177"/>
  <c r="G37" i="177"/>
  <c r="Q36" i="177"/>
  <c r="P36" i="177"/>
  <c r="O36" i="177"/>
  <c r="N36" i="177"/>
  <c r="M36" i="177"/>
  <c r="L36" i="177"/>
  <c r="K36" i="177"/>
  <c r="J36" i="177"/>
  <c r="I36" i="177"/>
  <c r="H36" i="177"/>
  <c r="G36" i="177"/>
  <c r="Q35" i="177"/>
  <c r="P35" i="177"/>
  <c r="O35" i="177"/>
  <c r="N35" i="177"/>
  <c r="M35" i="177"/>
  <c r="L35" i="177"/>
  <c r="K35" i="177"/>
  <c r="J35" i="177"/>
  <c r="I35" i="177"/>
  <c r="H35" i="177"/>
  <c r="G35" i="177"/>
  <c r="Q34" i="177"/>
  <c r="P34" i="177"/>
  <c r="O34" i="177"/>
  <c r="N34" i="177"/>
  <c r="M34" i="177"/>
  <c r="L34" i="177"/>
  <c r="K34" i="177"/>
  <c r="J34" i="177"/>
  <c r="I34" i="177"/>
  <c r="H34" i="177"/>
  <c r="G34" i="177"/>
  <c r="Q33" i="177"/>
  <c r="P33" i="177"/>
  <c r="O33" i="177"/>
  <c r="N33" i="177"/>
  <c r="M33" i="177"/>
  <c r="L33" i="177"/>
  <c r="K33" i="177"/>
  <c r="J33" i="177"/>
  <c r="I33" i="177"/>
  <c r="H33" i="177"/>
  <c r="G33" i="177"/>
  <c r="Q32" i="177"/>
  <c r="P32" i="177"/>
  <c r="O32" i="177"/>
  <c r="N32" i="177"/>
  <c r="M32" i="177"/>
  <c r="L32" i="177"/>
  <c r="K32" i="177"/>
  <c r="J32" i="177"/>
  <c r="I32" i="177"/>
  <c r="H32" i="177"/>
  <c r="G32" i="177"/>
  <c r="Q31" i="177"/>
  <c r="P31" i="177"/>
  <c r="O31" i="177"/>
  <c r="N31" i="177"/>
  <c r="M31" i="177"/>
  <c r="L31" i="177"/>
  <c r="K31" i="177"/>
  <c r="J31" i="177"/>
  <c r="I31" i="177"/>
  <c r="H31" i="177"/>
  <c r="G31" i="177"/>
  <c r="Q30" i="177"/>
  <c r="P30" i="177"/>
  <c r="O30" i="177"/>
  <c r="N30" i="177"/>
  <c r="M30" i="177"/>
  <c r="L30" i="177"/>
  <c r="K30" i="177"/>
  <c r="J30" i="177"/>
  <c r="I30" i="177"/>
  <c r="H30" i="177"/>
  <c r="G30" i="177"/>
  <c r="Q29" i="177"/>
  <c r="P29" i="177"/>
  <c r="O29" i="177"/>
  <c r="N29" i="177"/>
  <c r="M29" i="177"/>
  <c r="L29" i="177"/>
  <c r="K29" i="177"/>
  <c r="J29" i="177"/>
  <c r="I29" i="177"/>
  <c r="H29" i="177"/>
  <c r="G29" i="177"/>
  <c r="Q27" i="177"/>
  <c r="P27" i="177"/>
  <c r="O27" i="177"/>
  <c r="N27" i="177"/>
  <c r="M27" i="177"/>
  <c r="L27" i="177"/>
  <c r="K27" i="177"/>
  <c r="J27" i="177"/>
  <c r="I27" i="177"/>
  <c r="H27" i="177"/>
  <c r="G27" i="177"/>
  <c r="Q26" i="177"/>
  <c r="P26" i="177"/>
  <c r="O26" i="177"/>
  <c r="N26" i="177"/>
  <c r="M26" i="177"/>
  <c r="L26" i="177"/>
  <c r="K26" i="177"/>
  <c r="J26" i="177"/>
  <c r="I26" i="177"/>
  <c r="H26" i="177"/>
  <c r="G26" i="177"/>
  <c r="Q25" i="177"/>
  <c r="P25" i="177"/>
  <c r="O25" i="177"/>
  <c r="N25" i="177"/>
  <c r="M25" i="177"/>
  <c r="L25" i="177"/>
  <c r="K25" i="177"/>
  <c r="J25" i="177"/>
  <c r="I25" i="177"/>
  <c r="H25" i="177"/>
  <c r="G25" i="177"/>
  <c r="Q24" i="177"/>
  <c r="P24" i="177"/>
  <c r="O24" i="177"/>
  <c r="N24" i="177"/>
  <c r="M24" i="177"/>
  <c r="L24" i="177"/>
  <c r="K24" i="177"/>
  <c r="J24" i="177"/>
  <c r="I24" i="177"/>
  <c r="H24" i="177"/>
  <c r="G24" i="177"/>
  <c r="Q23" i="177"/>
  <c r="P23" i="177"/>
  <c r="O23" i="177"/>
  <c r="N23" i="177"/>
  <c r="M23" i="177"/>
  <c r="L23" i="177"/>
  <c r="K23" i="177"/>
  <c r="J23" i="177"/>
  <c r="I23" i="177"/>
  <c r="H23" i="177"/>
  <c r="G23" i="177"/>
  <c r="Q22" i="177"/>
  <c r="P22" i="177"/>
  <c r="O22" i="177"/>
  <c r="N22" i="177"/>
  <c r="M22" i="177"/>
  <c r="L22" i="177"/>
  <c r="K22" i="177"/>
  <c r="J22" i="177"/>
  <c r="I22" i="177"/>
  <c r="H22" i="177"/>
  <c r="G22" i="177"/>
  <c r="Q21" i="177"/>
  <c r="P21" i="177"/>
  <c r="O21" i="177"/>
  <c r="N21" i="177"/>
  <c r="M21" i="177"/>
  <c r="L21" i="177"/>
  <c r="K21" i="177"/>
  <c r="J21" i="177"/>
  <c r="I21" i="177"/>
  <c r="H21" i="177"/>
  <c r="G21" i="177"/>
  <c r="Q20" i="177"/>
  <c r="P20" i="177"/>
  <c r="O20" i="177"/>
  <c r="N20" i="177"/>
  <c r="M20" i="177"/>
  <c r="L20" i="177"/>
  <c r="K20" i="177"/>
  <c r="J20" i="177"/>
  <c r="I20" i="177"/>
  <c r="H20" i="177"/>
  <c r="G20" i="177"/>
  <c r="Z18" i="177"/>
  <c r="Y18" i="177"/>
  <c r="X18" i="177"/>
  <c r="W18" i="177"/>
  <c r="V18" i="177"/>
  <c r="U18" i="177"/>
  <c r="T18" i="177"/>
  <c r="S18" i="177"/>
  <c r="Z17" i="177"/>
  <c r="Y17" i="177"/>
  <c r="X17" i="177"/>
  <c r="W17" i="177"/>
  <c r="V17" i="177"/>
  <c r="U17" i="177"/>
  <c r="T17" i="177"/>
  <c r="S17" i="177"/>
  <c r="Z16" i="177"/>
  <c r="Y16" i="177"/>
  <c r="X16" i="177"/>
  <c r="W16" i="177"/>
  <c r="V16" i="177"/>
  <c r="U16" i="177"/>
  <c r="T16" i="177"/>
  <c r="S16" i="177"/>
  <c r="Z15" i="177"/>
  <c r="Y15" i="177"/>
  <c r="W15" i="177"/>
  <c r="V15" i="177"/>
  <c r="U15" i="177"/>
  <c r="T15" i="177"/>
  <c r="S15" i="177"/>
  <c r="Z14" i="177"/>
  <c r="Y14" i="177"/>
  <c r="X14" i="177"/>
  <c r="W14" i="177"/>
  <c r="V14" i="177"/>
  <c r="U14" i="177"/>
  <c r="T14" i="177"/>
  <c r="S14" i="177"/>
  <c r="Z13" i="177"/>
  <c r="Y13" i="177"/>
  <c r="X13" i="177"/>
  <c r="W13" i="177"/>
  <c r="V13" i="177"/>
  <c r="U13" i="177"/>
  <c r="T13" i="177"/>
  <c r="S13" i="177"/>
  <c r="Z12" i="177"/>
  <c r="Y12" i="177"/>
  <c r="W12" i="177"/>
  <c r="V12" i="177"/>
  <c r="U12" i="177"/>
  <c r="T12" i="177"/>
  <c r="S12" i="177"/>
  <c r="Z11" i="177"/>
  <c r="Y11" i="177"/>
  <c r="W11" i="177"/>
  <c r="V11" i="177"/>
  <c r="U11" i="177"/>
  <c r="T11" i="177"/>
  <c r="S11" i="177"/>
  <c r="Z10" i="177"/>
  <c r="Y10" i="177"/>
  <c r="X10" i="177"/>
  <c r="W10" i="177"/>
  <c r="V10" i="177"/>
  <c r="U10" i="177"/>
  <c r="T10" i="177"/>
  <c r="S10" i="177"/>
  <c r="Z9" i="177"/>
  <c r="Y9" i="177"/>
  <c r="W9" i="177"/>
  <c r="V9" i="177"/>
  <c r="U9" i="177"/>
  <c r="T9" i="177"/>
  <c r="S9" i="177"/>
  <c r="Z8" i="177"/>
  <c r="Y8" i="177"/>
  <c r="W8" i="177"/>
  <c r="V8" i="177"/>
  <c r="U8" i="177"/>
  <c r="T8" i="177"/>
  <c r="S8" i="177"/>
  <c r="Q17" i="177"/>
  <c r="O15" i="177"/>
  <c r="M13" i="177"/>
  <c r="M12" i="177"/>
  <c r="L12" i="177"/>
  <c r="J10" i="177"/>
  <c r="J9" i="177"/>
  <c r="I9" i="177"/>
  <c r="M11" i="177"/>
  <c r="L11" i="177"/>
  <c r="K11" i="177"/>
  <c r="M10" i="177"/>
  <c r="L10" i="177"/>
  <c r="K10" i="177"/>
  <c r="M9" i="177"/>
  <c r="L9" i="177"/>
  <c r="K9" i="177"/>
  <c r="O14" i="177"/>
  <c r="N14" i="177"/>
  <c r="O13" i="177"/>
  <c r="N13" i="177"/>
  <c r="O12" i="177"/>
  <c r="N12" i="177"/>
  <c r="O11" i="177"/>
  <c r="F22" i="217" s="1"/>
  <c r="N11" i="177"/>
  <c r="O10" i="177"/>
  <c r="N10" i="177"/>
  <c r="O9" i="177"/>
  <c r="N9" i="177"/>
  <c r="Q16" i="177"/>
  <c r="P16" i="177"/>
  <c r="Q15" i="177"/>
  <c r="P15" i="177"/>
  <c r="Q14" i="177"/>
  <c r="P14" i="177"/>
  <c r="Q13" i="177"/>
  <c r="P13" i="177"/>
  <c r="Q12" i="177"/>
  <c r="P12" i="177"/>
  <c r="Q11" i="177"/>
  <c r="P11" i="177"/>
  <c r="F23" i="217" s="1"/>
  <c r="Q10" i="177"/>
  <c r="P10" i="177"/>
  <c r="Q9" i="177"/>
  <c r="P9" i="177"/>
  <c r="Q8" i="177"/>
  <c r="P8" i="177"/>
  <c r="O8" i="177"/>
  <c r="N8" i="177"/>
  <c r="M8" i="177"/>
  <c r="L8" i="177"/>
  <c r="K8" i="177"/>
  <c r="J8" i="177"/>
  <c r="I8" i="177"/>
  <c r="H8" i="177"/>
  <c r="P18" i="177"/>
  <c r="N16" i="177"/>
  <c r="K13" i="177"/>
  <c r="L14" i="177"/>
  <c r="K14" i="177"/>
  <c r="M16" i="177"/>
  <c r="L16" i="177"/>
  <c r="K16" i="177"/>
  <c r="M15" i="177"/>
  <c r="L15" i="177"/>
  <c r="K15" i="177"/>
  <c r="O18" i="177"/>
  <c r="N18" i="177"/>
  <c r="M18" i="177"/>
  <c r="L18" i="177"/>
  <c r="K18" i="177"/>
  <c r="O17" i="177"/>
  <c r="N17" i="177"/>
  <c r="M17" i="177"/>
  <c r="L17" i="177"/>
  <c r="K17" i="177"/>
  <c r="J18" i="177"/>
  <c r="J17" i="177"/>
  <c r="J16" i="177"/>
  <c r="J15" i="177"/>
  <c r="J14" i="177"/>
  <c r="J13" i="177"/>
  <c r="J12" i="177"/>
  <c r="I18" i="177"/>
  <c r="I17" i="177"/>
  <c r="I16" i="177"/>
  <c r="I15" i="177"/>
  <c r="I14" i="177"/>
  <c r="I13" i="177"/>
  <c r="I12" i="177"/>
  <c r="I11" i="177"/>
  <c r="H18" i="177"/>
  <c r="G18" i="177"/>
  <c r="H17" i="177"/>
  <c r="G17" i="177"/>
  <c r="H16" i="177"/>
  <c r="G16" i="177"/>
  <c r="H15" i="177"/>
  <c r="G15" i="177"/>
  <c r="H14" i="177"/>
  <c r="G14" i="177"/>
  <c r="H13" i="177"/>
  <c r="G13" i="177"/>
  <c r="H12" i="177"/>
  <c r="G12" i="177"/>
  <c r="H11" i="177"/>
  <c r="G11" i="177"/>
  <c r="H10" i="177"/>
  <c r="G10" i="177"/>
  <c r="G9" i="177"/>
  <c r="D10" i="177"/>
  <c r="BF4" i="177"/>
  <c r="BE4" i="177"/>
  <c r="BD4" i="177"/>
  <c r="BC4" i="177"/>
  <c r="BB4" i="177"/>
  <c r="BA4" i="177"/>
  <c r="AZ4" i="177"/>
  <c r="AY4" i="177"/>
  <c r="AX4" i="177"/>
  <c r="AW4" i="177"/>
  <c r="AV4" i="177"/>
  <c r="AU4" i="177"/>
  <c r="AT4" i="177"/>
  <c r="AS4" i="177"/>
  <c r="AR4" i="177"/>
  <c r="AQ4" i="177"/>
  <c r="AP4" i="177"/>
  <c r="AO4" i="177"/>
  <c r="AN4" i="177"/>
  <c r="AM4" i="177"/>
  <c r="AL4" i="177"/>
  <c r="AK4" i="177"/>
  <c r="AJ4" i="177"/>
  <c r="AI4" i="177"/>
  <c r="AH4" i="177"/>
  <c r="AG4" i="177"/>
  <c r="AF4" i="177"/>
  <c r="AE4" i="177"/>
  <c r="AD4" i="177"/>
  <c r="AC4" i="177"/>
  <c r="AB4" i="177"/>
  <c r="AA4" i="177"/>
  <c r="Z4" i="177"/>
  <c r="Y4" i="177"/>
  <c r="X4" i="177"/>
  <c r="W4" i="177"/>
  <c r="V4" i="177"/>
  <c r="U4" i="177"/>
  <c r="T4" i="177"/>
  <c r="S4" i="177"/>
  <c r="R4" i="177"/>
  <c r="Q4" i="177"/>
  <c r="P4" i="177"/>
  <c r="O4" i="177"/>
  <c r="N4" i="177"/>
  <c r="M4" i="177"/>
  <c r="L4" i="177"/>
  <c r="K4" i="177"/>
  <c r="J4" i="177"/>
  <c r="I4" i="177"/>
  <c r="H4" i="177"/>
  <c r="G4" i="177"/>
  <c r="F4" i="177"/>
  <c r="E4" i="177"/>
  <c r="E10" i="3"/>
  <c r="E12" i="3"/>
  <c r="H11" i="223"/>
  <c r="E13" i="3"/>
  <c r="E15" i="3"/>
  <c r="E16" i="3"/>
  <c r="E18" i="3"/>
  <c r="E19" i="3"/>
  <c r="E21" i="3"/>
  <c r="E43" i="3"/>
  <c r="E45" i="3"/>
  <c r="L12" i="223"/>
  <c r="E50" i="3"/>
  <c r="E51" i="3"/>
  <c r="E53" i="3"/>
  <c r="E54" i="3"/>
  <c r="E55" i="3"/>
  <c r="E57" i="3"/>
  <c r="E58" i="3"/>
  <c r="E62" i="3"/>
  <c r="E63" i="3"/>
  <c r="E64" i="3"/>
  <c r="E65" i="3"/>
  <c r="E67" i="3"/>
  <c r="E66" i="3" s="1"/>
  <c r="E78" i="3"/>
  <c r="E79" i="3"/>
  <c r="E81" i="3"/>
  <c r="E80" i="3" s="1"/>
  <c r="Q8" i="223"/>
  <c r="E176" i="3"/>
  <c r="E216" i="3"/>
  <c r="E240" i="3"/>
  <c r="U9" i="234"/>
  <c r="E252" i="3"/>
  <c r="E254" i="3"/>
  <c r="E255" i="3"/>
  <c r="E257" i="3"/>
  <c r="E282" i="3"/>
  <c r="E284" i="3"/>
  <c r="E348" i="3"/>
  <c r="E347" i="3" s="1"/>
  <c r="E438" i="3"/>
  <c r="AB13" i="234"/>
  <c r="AD12" i="223"/>
  <c r="E777" i="3"/>
  <c r="AF8" i="223"/>
  <c r="E815" i="3"/>
  <c r="E816" i="3"/>
  <c r="E818" i="3"/>
  <c r="E891" i="3"/>
  <c r="E919" i="3"/>
  <c r="AK56" i="223"/>
  <c r="E1002" i="3"/>
  <c r="AM8" i="223" s="1"/>
  <c r="E1030" i="3"/>
  <c r="E1047" i="3"/>
  <c r="E1050" i="3"/>
  <c r="AP30" i="234" s="1"/>
  <c r="AP8" i="223"/>
  <c r="AP12" i="234"/>
  <c r="AQ13" i="223"/>
  <c r="E1101" i="3"/>
  <c r="AR8" i="223" s="1"/>
  <c r="E1123" i="3"/>
  <c r="E1131" i="3"/>
  <c r="AS17" i="234" s="1"/>
  <c r="AT9" i="223"/>
  <c r="AU9" i="223"/>
  <c r="AU11" i="223"/>
  <c r="E1225" i="3"/>
  <c r="AY10" i="234"/>
  <c r="E1436" i="3"/>
  <c r="E1448" i="3"/>
  <c r="BB9" i="234"/>
  <c r="E1542" i="3"/>
  <c r="E1543" i="3"/>
  <c r="E1544" i="3"/>
  <c r="E1547" i="3"/>
  <c r="BD12" i="234" s="1"/>
  <c r="BD16" i="234"/>
  <c r="E1560" i="3"/>
  <c r="E1562" i="3"/>
  <c r="E1563" i="3"/>
  <c r="E1564" i="3"/>
  <c r="E1565" i="3"/>
  <c r="E1567" i="3"/>
  <c r="E1568" i="3"/>
  <c r="E1569" i="3"/>
  <c r="E9" i="3"/>
  <c r="AU47" i="174"/>
  <c r="AE33" i="174"/>
  <c r="BC20" i="174"/>
  <c r="BA18" i="174"/>
  <c r="BF9" i="174"/>
  <c r="BF10" i="174"/>
  <c r="BF11" i="174"/>
  <c r="BF12" i="174"/>
  <c r="BF13" i="174"/>
  <c r="BF14" i="174"/>
  <c r="BF15" i="174"/>
  <c r="BF16" i="174"/>
  <c r="BF17" i="174"/>
  <c r="BF18" i="174"/>
  <c r="BF20" i="174"/>
  <c r="BF21" i="174"/>
  <c r="BF22" i="174"/>
  <c r="BF23" i="174"/>
  <c r="BF24" i="174"/>
  <c r="BF25" i="174"/>
  <c r="BF26" i="174"/>
  <c r="BF27" i="174"/>
  <c r="BF29" i="174"/>
  <c r="BF30" i="174"/>
  <c r="BF31" i="174"/>
  <c r="BF32" i="174"/>
  <c r="BF33" i="174"/>
  <c r="BF34" i="174"/>
  <c r="BF35" i="174"/>
  <c r="BF36" i="174"/>
  <c r="BF37" i="174"/>
  <c r="BF38" i="174"/>
  <c r="BF39" i="174"/>
  <c r="BF40" i="174"/>
  <c r="BF41" i="174"/>
  <c r="BF42" i="174"/>
  <c r="BF43" i="174"/>
  <c r="BF44" i="174"/>
  <c r="BF45" i="174"/>
  <c r="BF46" i="174"/>
  <c r="BF47" i="174"/>
  <c r="BF48" i="174"/>
  <c r="BF49" i="174"/>
  <c r="BF50" i="174"/>
  <c r="BF51" i="174"/>
  <c r="BF52" i="174"/>
  <c r="BF53" i="174"/>
  <c r="BF54" i="174"/>
  <c r="BF55" i="174"/>
  <c r="BF56" i="174"/>
  <c r="BF57" i="174"/>
  <c r="BF58" i="174"/>
  <c r="BF8" i="174"/>
  <c r="BE9" i="174"/>
  <c r="BE10" i="174"/>
  <c r="BE11" i="174"/>
  <c r="BE12" i="174"/>
  <c r="BE13" i="174"/>
  <c r="BE14" i="174"/>
  <c r="BE15" i="174"/>
  <c r="BE16" i="174"/>
  <c r="BE17" i="174"/>
  <c r="BE18" i="174"/>
  <c r="BE20" i="174"/>
  <c r="BE21" i="174"/>
  <c r="BE22" i="174"/>
  <c r="BE23" i="174"/>
  <c r="BE24" i="174"/>
  <c r="BE25" i="174"/>
  <c r="BE26" i="174"/>
  <c r="BE27" i="174"/>
  <c r="BE29" i="174"/>
  <c r="BE30" i="174"/>
  <c r="BE31" i="174"/>
  <c r="BE32" i="174"/>
  <c r="BE33" i="174"/>
  <c r="BE34" i="174"/>
  <c r="BE35" i="174"/>
  <c r="BE36" i="174"/>
  <c r="BE37" i="174"/>
  <c r="BE38" i="174"/>
  <c r="BE39" i="174"/>
  <c r="BE40" i="174"/>
  <c r="BE41" i="174"/>
  <c r="BE42" i="174"/>
  <c r="BE43" i="174"/>
  <c r="BE44" i="174"/>
  <c r="BE45" i="174"/>
  <c r="BE46" i="174"/>
  <c r="BE47" i="174"/>
  <c r="BE48" i="174"/>
  <c r="BE49" i="174"/>
  <c r="BE50" i="174"/>
  <c r="BE51" i="174"/>
  <c r="BE52" i="174"/>
  <c r="BE53" i="174"/>
  <c r="BE54" i="174"/>
  <c r="BE55" i="174"/>
  <c r="BE56" i="174"/>
  <c r="BE57" i="174"/>
  <c r="BE8" i="174"/>
  <c r="BD9" i="174"/>
  <c r="BD10" i="174"/>
  <c r="BD11" i="174"/>
  <c r="BD12" i="174"/>
  <c r="BD13" i="174"/>
  <c r="BD14" i="174"/>
  <c r="BD15" i="174"/>
  <c r="BD16" i="174"/>
  <c r="BD17" i="174"/>
  <c r="BD18" i="174"/>
  <c r="BD20" i="174"/>
  <c r="BD21" i="174"/>
  <c r="BD22" i="174"/>
  <c r="BD23" i="174"/>
  <c r="BD24" i="174"/>
  <c r="BD25" i="174"/>
  <c r="BD26" i="174"/>
  <c r="BD27" i="174"/>
  <c r="BD29" i="174"/>
  <c r="BD30" i="174"/>
  <c r="BD31" i="174"/>
  <c r="BD32" i="174"/>
  <c r="BD33" i="174"/>
  <c r="BD34" i="174"/>
  <c r="BD35" i="174"/>
  <c r="BD36" i="174"/>
  <c r="BD37" i="174"/>
  <c r="BD38" i="174"/>
  <c r="BD39" i="174"/>
  <c r="BD40" i="174"/>
  <c r="BD41" i="174"/>
  <c r="BD42" i="174"/>
  <c r="BD43" i="174"/>
  <c r="BD44" i="174"/>
  <c r="BD45" i="174"/>
  <c r="BD46" i="174"/>
  <c r="BD47" i="174"/>
  <c r="BD48" i="174"/>
  <c r="BD49" i="174"/>
  <c r="BD50" i="174"/>
  <c r="BD51" i="174"/>
  <c r="BD52" i="174"/>
  <c r="BD53" i="174"/>
  <c r="BD54" i="174"/>
  <c r="BD55" i="174"/>
  <c r="BD56" i="174"/>
  <c r="BD8" i="174"/>
  <c r="BC9" i="174"/>
  <c r="BC10" i="174"/>
  <c r="BC11" i="174"/>
  <c r="BC12" i="174"/>
  <c r="BC13" i="174"/>
  <c r="BC14" i="174"/>
  <c r="BC15" i="174"/>
  <c r="BC16" i="174"/>
  <c r="BC17" i="174"/>
  <c r="BC18" i="174"/>
  <c r="BC21" i="174"/>
  <c r="BC22" i="174"/>
  <c r="BC23" i="174"/>
  <c r="BC24" i="174"/>
  <c r="BC25" i="174"/>
  <c r="BC26" i="174"/>
  <c r="BC27" i="174"/>
  <c r="BC29" i="174"/>
  <c r="BC30" i="174"/>
  <c r="BC31" i="174"/>
  <c r="BC32" i="174"/>
  <c r="BC33" i="174"/>
  <c r="BC34" i="174"/>
  <c r="BC35" i="174"/>
  <c r="BC36" i="174"/>
  <c r="BC37" i="174"/>
  <c r="BC38" i="174"/>
  <c r="BC39" i="174"/>
  <c r="BC40" i="174"/>
  <c r="BC41" i="174"/>
  <c r="BC42" i="174"/>
  <c r="BC43" i="174"/>
  <c r="BC44" i="174"/>
  <c r="BC45" i="174"/>
  <c r="BC46" i="174"/>
  <c r="BC47" i="174"/>
  <c r="BC48" i="174"/>
  <c r="BC49" i="174"/>
  <c r="BC50" i="174"/>
  <c r="BC51" i="174"/>
  <c r="BC52" i="174"/>
  <c r="BC53" i="174"/>
  <c r="BC54" i="174"/>
  <c r="BC55" i="174"/>
  <c r="BC8" i="174"/>
  <c r="BB9" i="174"/>
  <c r="BB10" i="174"/>
  <c r="BB11" i="174"/>
  <c r="BB12" i="174"/>
  <c r="BB13" i="174"/>
  <c r="BB14" i="174"/>
  <c r="BB15" i="174"/>
  <c r="BB16" i="174"/>
  <c r="BB17" i="174"/>
  <c r="BB18" i="174"/>
  <c r="BB20" i="174"/>
  <c r="BB21" i="174"/>
  <c r="BB22" i="174"/>
  <c r="BB23" i="174"/>
  <c r="BB24" i="174"/>
  <c r="BB25" i="174"/>
  <c r="BB26" i="174"/>
  <c r="BB27" i="174"/>
  <c r="BB29" i="174"/>
  <c r="BB30" i="174"/>
  <c r="BB31" i="174"/>
  <c r="BB32" i="174"/>
  <c r="BB33" i="174"/>
  <c r="BB34" i="174"/>
  <c r="BB35" i="174"/>
  <c r="BB36" i="174"/>
  <c r="BB37" i="174"/>
  <c r="BB38" i="174"/>
  <c r="BB39" i="174"/>
  <c r="BB40" i="174"/>
  <c r="BB41" i="174"/>
  <c r="BB42" i="174"/>
  <c r="BB43" i="174"/>
  <c r="BB44" i="174"/>
  <c r="BB45" i="174"/>
  <c r="BB46" i="174"/>
  <c r="BB47" i="174"/>
  <c r="BB48" i="174"/>
  <c r="BB49" i="174"/>
  <c r="BB50" i="174"/>
  <c r="BB51" i="174"/>
  <c r="BB52" i="174"/>
  <c r="BB53" i="174"/>
  <c r="BB54" i="174"/>
  <c r="BB8" i="174"/>
  <c r="BA9" i="174"/>
  <c r="BA10" i="174"/>
  <c r="BA11" i="174"/>
  <c r="BA12" i="174"/>
  <c r="BA13" i="174"/>
  <c r="BA14" i="174"/>
  <c r="BA15" i="174"/>
  <c r="BA16" i="174"/>
  <c r="BA17" i="174"/>
  <c r="BA20" i="174"/>
  <c r="BA21" i="174"/>
  <c r="BA22" i="174"/>
  <c r="BA23" i="174"/>
  <c r="BA24" i="174"/>
  <c r="BA25" i="174"/>
  <c r="BA26" i="174"/>
  <c r="BA27" i="174"/>
  <c r="BA29" i="174"/>
  <c r="BA30" i="174"/>
  <c r="BA31" i="174"/>
  <c r="BA32" i="174"/>
  <c r="BA33" i="174"/>
  <c r="BA34" i="174"/>
  <c r="BA35" i="174"/>
  <c r="BA36" i="174"/>
  <c r="BA37" i="174"/>
  <c r="BA38" i="174"/>
  <c r="BA39" i="174"/>
  <c r="BA40" i="174"/>
  <c r="BA41" i="174"/>
  <c r="BA42" i="174"/>
  <c r="BA43" i="174"/>
  <c r="BA44" i="174"/>
  <c r="BA45" i="174"/>
  <c r="BA46" i="174"/>
  <c r="BA47" i="174"/>
  <c r="BA48" i="174"/>
  <c r="BA49" i="174"/>
  <c r="BA50" i="174"/>
  <c r="BA51" i="174"/>
  <c r="BA52" i="174"/>
  <c r="BA53" i="174"/>
  <c r="BA8" i="174"/>
  <c r="AZ9" i="174"/>
  <c r="AZ10" i="174"/>
  <c r="AZ11" i="174"/>
  <c r="AZ12" i="174"/>
  <c r="AZ13" i="174"/>
  <c r="AZ14" i="174"/>
  <c r="AZ15" i="174"/>
  <c r="AZ16" i="174"/>
  <c r="AZ17" i="174"/>
  <c r="AZ18" i="174"/>
  <c r="AZ20" i="174"/>
  <c r="AZ21" i="174"/>
  <c r="AZ22" i="174"/>
  <c r="AZ23" i="174"/>
  <c r="AZ24" i="174"/>
  <c r="AZ25" i="174"/>
  <c r="AZ26" i="174"/>
  <c r="AZ27" i="174"/>
  <c r="AZ29" i="174"/>
  <c r="AZ30" i="174"/>
  <c r="AZ31" i="174"/>
  <c r="AZ32" i="174"/>
  <c r="AZ33" i="174"/>
  <c r="AZ34" i="174"/>
  <c r="AZ35" i="174"/>
  <c r="AZ36" i="174"/>
  <c r="AZ37" i="174"/>
  <c r="AZ38" i="174"/>
  <c r="AZ39" i="174"/>
  <c r="AZ40" i="174"/>
  <c r="AZ41" i="174"/>
  <c r="AZ42" i="174"/>
  <c r="AZ43" i="174"/>
  <c r="AZ44" i="174"/>
  <c r="AZ45" i="174"/>
  <c r="AZ46" i="174"/>
  <c r="AZ47" i="174"/>
  <c r="AZ48" i="174"/>
  <c r="AZ49" i="174"/>
  <c r="AZ50" i="174"/>
  <c r="AZ51" i="174"/>
  <c r="AZ52" i="174"/>
  <c r="AZ8" i="174"/>
  <c r="AY9" i="174"/>
  <c r="AY10" i="174"/>
  <c r="AY11" i="174"/>
  <c r="AY12" i="174"/>
  <c r="AY13" i="174"/>
  <c r="AY14" i="174"/>
  <c r="AY15" i="174"/>
  <c r="AY16" i="174"/>
  <c r="AY17" i="174"/>
  <c r="AY18" i="174"/>
  <c r="AY20" i="174"/>
  <c r="AY21" i="174"/>
  <c r="AY22" i="174"/>
  <c r="AY23" i="174"/>
  <c r="AY24" i="174"/>
  <c r="AY25" i="174"/>
  <c r="AY26" i="174"/>
  <c r="AY27" i="174"/>
  <c r="AY29" i="174"/>
  <c r="AY30" i="174"/>
  <c r="AY31" i="174"/>
  <c r="AY32" i="174"/>
  <c r="AY33" i="174"/>
  <c r="AY34" i="174"/>
  <c r="AY35" i="174"/>
  <c r="AY36" i="174"/>
  <c r="AY37" i="174"/>
  <c r="AY38" i="174"/>
  <c r="AY39" i="174"/>
  <c r="AY40" i="174"/>
  <c r="AY41" i="174"/>
  <c r="AY42" i="174"/>
  <c r="AY43" i="174"/>
  <c r="AY44" i="174"/>
  <c r="AY45" i="174"/>
  <c r="AY46" i="174"/>
  <c r="AY47" i="174"/>
  <c r="AY48" i="174"/>
  <c r="AY49" i="174"/>
  <c r="AY50" i="174"/>
  <c r="AY51" i="174"/>
  <c r="AY8" i="174"/>
  <c r="AX9" i="174"/>
  <c r="AX10" i="174"/>
  <c r="AX11" i="174"/>
  <c r="AX12" i="174"/>
  <c r="AX13" i="174"/>
  <c r="AX14" i="174"/>
  <c r="AX15" i="174"/>
  <c r="AX16" i="174"/>
  <c r="AX17" i="174"/>
  <c r="AX18" i="174"/>
  <c r="AX20" i="174"/>
  <c r="AX21" i="174"/>
  <c r="AX22" i="174"/>
  <c r="AX23" i="174"/>
  <c r="AX24" i="174"/>
  <c r="AX25" i="174"/>
  <c r="AX26" i="174"/>
  <c r="AX27" i="174"/>
  <c r="AX29" i="174"/>
  <c r="AX30" i="174"/>
  <c r="AX31" i="174"/>
  <c r="AX32" i="174"/>
  <c r="AX33" i="174"/>
  <c r="AX34" i="174"/>
  <c r="AX35" i="174"/>
  <c r="AX36" i="174"/>
  <c r="AX37" i="174"/>
  <c r="AX38" i="174"/>
  <c r="AX39" i="174"/>
  <c r="AX40" i="174"/>
  <c r="AX41" i="174"/>
  <c r="AX42" i="174"/>
  <c r="AX43" i="174"/>
  <c r="AX44" i="174"/>
  <c r="AX45" i="174"/>
  <c r="AX46" i="174"/>
  <c r="AX47" i="174"/>
  <c r="AX48" i="174"/>
  <c r="AX49" i="174"/>
  <c r="AX50" i="174"/>
  <c r="AX8" i="174"/>
  <c r="AW9" i="174"/>
  <c r="AW10" i="174"/>
  <c r="AW11" i="174"/>
  <c r="AW12" i="174"/>
  <c r="AW13" i="174"/>
  <c r="AW14" i="174"/>
  <c r="AW15" i="174"/>
  <c r="AW16" i="174"/>
  <c r="AW17" i="174"/>
  <c r="AW18" i="174"/>
  <c r="AW20" i="174"/>
  <c r="AW21" i="174"/>
  <c r="AW22" i="174"/>
  <c r="AW23" i="174"/>
  <c r="AW24" i="174"/>
  <c r="AW25" i="174"/>
  <c r="AW26" i="174"/>
  <c r="AW27" i="174"/>
  <c r="AW29" i="174"/>
  <c r="AW30" i="174"/>
  <c r="AW31" i="174"/>
  <c r="AW32" i="174"/>
  <c r="AW33" i="174"/>
  <c r="AW34" i="174"/>
  <c r="AW35" i="174"/>
  <c r="AW36" i="174"/>
  <c r="AW37" i="174"/>
  <c r="AW38" i="174"/>
  <c r="AW39" i="174"/>
  <c r="AW40" i="174"/>
  <c r="AW41" i="174"/>
  <c r="AW42" i="174"/>
  <c r="AW43" i="174"/>
  <c r="AW44" i="174"/>
  <c r="AW45" i="174"/>
  <c r="AW46" i="174"/>
  <c r="AW47" i="174"/>
  <c r="AW48" i="174"/>
  <c r="AW49" i="174"/>
  <c r="AW8" i="174"/>
  <c r="AV9" i="174"/>
  <c r="AV10" i="174"/>
  <c r="AV11" i="174"/>
  <c r="AV12" i="174"/>
  <c r="AV13" i="174"/>
  <c r="AV14" i="174"/>
  <c r="AV15" i="174"/>
  <c r="AV16" i="174"/>
  <c r="AV17" i="174"/>
  <c r="AV18" i="174"/>
  <c r="AV20" i="174"/>
  <c r="AV21" i="174"/>
  <c r="AV22" i="174"/>
  <c r="AV23" i="174"/>
  <c r="AV24" i="174"/>
  <c r="AV25" i="174"/>
  <c r="AV26" i="174"/>
  <c r="AV27" i="174"/>
  <c r="AV29" i="174"/>
  <c r="AV30" i="174"/>
  <c r="AV31" i="174"/>
  <c r="AV32" i="174"/>
  <c r="AV33" i="174"/>
  <c r="AV34" i="174"/>
  <c r="AV35" i="174"/>
  <c r="AV36" i="174"/>
  <c r="AV37" i="174"/>
  <c r="AV38" i="174"/>
  <c r="AV39" i="174"/>
  <c r="AV40" i="174"/>
  <c r="AV41" i="174"/>
  <c r="AV42" i="174"/>
  <c r="AV43" i="174"/>
  <c r="AV44" i="174"/>
  <c r="AV45" i="174"/>
  <c r="AV46" i="174"/>
  <c r="AV47" i="174"/>
  <c r="AV48" i="174"/>
  <c r="AV8" i="174"/>
  <c r="AU9" i="174"/>
  <c r="AU10" i="174"/>
  <c r="AU11" i="174"/>
  <c r="AU12" i="174"/>
  <c r="AU13" i="174"/>
  <c r="AU14" i="174"/>
  <c r="AU15" i="174"/>
  <c r="AU16" i="174"/>
  <c r="AU17" i="174"/>
  <c r="AU18" i="174"/>
  <c r="AU20" i="174"/>
  <c r="AU21" i="174"/>
  <c r="AU22" i="174"/>
  <c r="AU23" i="174"/>
  <c r="AU24" i="174"/>
  <c r="AU25" i="174"/>
  <c r="AU26" i="174"/>
  <c r="AU27" i="174"/>
  <c r="AU29" i="174"/>
  <c r="AU30" i="174"/>
  <c r="AU31" i="174"/>
  <c r="AU32" i="174"/>
  <c r="AU33" i="174"/>
  <c r="AU34" i="174"/>
  <c r="AU35" i="174"/>
  <c r="AU36" i="174"/>
  <c r="AU37" i="174"/>
  <c r="AU38" i="174"/>
  <c r="AU39" i="174"/>
  <c r="AU40" i="174"/>
  <c r="AU41" i="174"/>
  <c r="AU42" i="174"/>
  <c r="AU43" i="174"/>
  <c r="AU44" i="174"/>
  <c r="AU45" i="174"/>
  <c r="AU46" i="174"/>
  <c r="AU8" i="174"/>
  <c r="AT9" i="174"/>
  <c r="AT10" i="174"/>
  <c r="AT11" i="174"/>
  <c r="AT12" i="174"/>
  <c r="AT13" i="174"/>
  <c r="AT14" i="174"/>
  <c r="AT15" i="174"/>
  <c r="AT16" i="174"/>
  <c r="AT17" i="174"/>
  <c r="AT18" i="174"/>
  <c r="AT20" i="174"/>
  <c r="AT21" i="174"/>
  <c r="AT22" i="174"/>
  <c r="AT23" i="174"/>
  <c r="AT24" i="174"/>
  <c r="AT25" i="174"/>
  <c r="AT26" i="174"/>
  <c r="AT27" i="174"/>
  <c r="AT29" i="174"/>
  <c r="AT30" i="174"/>
  <c r="AT31" i="174"/>
  <c r="AT32" i="174"/>
  <c r="AT33" i="174"/>
  <c r="AT34" i="174"/>
  <c r="AT35" i="174"/>
  <c r="AT36" i="174"/>
  <c r="AT37" i="174"/>
  <c r="AT38" i="174"/>
  <c r="AT39" i="174"/>
  <c r="AT40" i="174"/>
  <c r="AT41" i="174"/>
  <c r="AT42" i="174"/>
  <c r="AT43" i="174"/>
  <c r="AT44" i="174"/>
  <c r="AT45" i="174"/>
  <c r="AT46" i="174"/>
  <c r="AT8" i="174"/>
  <c r="AS9" i="174"/>
  <c r="AS10" i="174"/>
  <c r="AS11" i="174"/>
  <c r="AS12" i="174"/>
  <c r="AS13" i="174"/>
  <c r="AS14" i="174"/>
  <c r="AS15" i="174"/>
  <c r="AS16" i="174"/>
  <c r="AS17" i="174"/>
  <c r="AS18" i="174"/>
  <c r="AS20" i="174"/>
  <c r="AS21" i="174"/>
  <c r="AS22" i="174"/>
  <c r="AS23" i="174"/>
  <c r="AS24" i="174"/>
  <c r="AS25" i="174"/>
  <c r="AS26" i="174"/>
  <c r="AS27" i="174"/>
  <c r="AS29" i="174"/>
  <c r="AS30" i="174"/>
  <c r="AS31" i="174"/>
  <c r="AS32" i="174"/>
  <c r="AS33" i="174"/>
  <c r="AS34" i="174"/>
  <c r="AS35" i="174"/>
  <c r="AS36" i="174"/>
  <c r="AS37" i="174"/>
  <c r="AS38" i="174"/>
  <c r="AS39" i="174"/>
  <c r="AS40" i="174"/>
  <c r="AS41" i="174"/>
  <c r="AS42" i="174"/>
  <c r="AS43" i="174"/>
  <c r="AS44" i="174"/>
  <c r="AS45" i="174"/>
  <c r="AS8" i="174"/>
  <c r="AR9" i="174"/>
  <c r="AR10" i="174"/>
  <c r="AR11" i="174"/>
  <c r="AR12" i="174"/>
  <c r="AR13" i="174"/>
  <c r="AR14" i="174"/>
  <c r="AR15" i="174"/>
  <c r="AR16" i="174"/>
  <c r="AR17" i="174"/>
  <c r="AR18" i="174"/>
  <c r="AR20" i="174"/>
  <c r="AR21" i="174"/>
  <c r="AR22" i="174"/>
  <c r="AR23" i="174"/>
  <c r="AR24" i="174"/>
  <c r="AR25" i="174"/>
  <c r="AR26" i="174"/>
  <c r="AR27" i="174"/>
  <c r="AR29" i="174"/>
  <c r="AR30" i="174"/>
  <c r="AR31" i="174"/>
  <c r="AR32" i="174"/>
  <c r="AR33" i="174"/>
  <c r="AR34" i="174"/>
  <c r="AR35" i="174"/>
  <c r="AR36" i="174"/>
  <c r="AR37" i="174"/>
  <c r="AR38" i="174"/>
  <c r="AR39" i="174"/>
  <c r="AR40" i="174"/>
  <c r="AR41" i="174"/>
  <c r="AR42" i="174"/>
  <c r="AR43" i="174"/>
  <c r="AR44" i="174"/>
  <c r="AQ9" i="174"/>
  <c r="AQ10" i="174"/>
  <c r="AQ11" i="174"/>
  <c r="AQ12" i="174"/>
  <c r="AQ13" i="174"/>
  <c r="AQ14" i="174"/>
  <c r="AQ15" i="174"/>
  <c r="AQ16" i="174"/>
  <c r="AQ17" i="174"/>
  <c r="AQ18" i="174"/>
  <c r="AQ20" i="174"/>
  <c r="AQ21" i="174"/>
  <c r="AQ22" i="174"/>
  <c r="AQ23" i="174"/>
  <c r="AQ24" i="174"/>
  <c r="AQ25" i="174"/>
  <c r="AQ26" i="174"/>
  <c r="AQ27" i="174"/>
  <c r="AQ29" i="174"/>
  <c r="AQ30" i="174"/>
  <c r="AQ31" i="174"/>
  <c r="AQ32" i="174"/>
  <c r="AQ33" i="174"/>
  <c r="AQ34" i="174"/>
  <c r="AQ35" i="174"/>
  <c r="AQ36" i="174"/>
  <c r="AQ37" i="174"/>
  <c r="AQ38" i="174"/>
  <c r="AQ39" i="174"/>
  <c r="AQ40" i="174"/>
  <c r="AQ41" i="174"/>
  <c r="AQ42" i="174"/>
  <c r="AQ43" i="174"/>
  <c r="AQ8" i="174"/>
  <c r="AP9" i="174"/>
  <c r="AP10" i="174"/>
  <c r="AP11" i="174"/>
  <c r="AP12" i="174"/>
  <c r="AP13" i="174"/>
  <c r="AP14" i="174"/>
  <c r="AP15" i="174"/>
  <c r="AP16" i="174"/>
  <c r="AP17" i="174"/>
  <c r="AP18" i="174"/>
  <c r="AP20" i="174"/>
  <c r="AP21" i="174"/>
  <c r="AP22" i="174"/>
  <c r="AP23" i="174"/>
  <c r="AP24" i="174"/>
  <c r="AP25" i="174"/>
  <c r="AP26" i="174"/>
  <c r="AP27" i="174"/>
  <c r="AP29" i="174"/>
  <c r="AP30" i="174"/>
  <c r="AP31" i="174"/>
  <c r="AP32" i="174"/>
  <c r="AP33" i="174"/>
  <c r="AP34" i="174"/>
  <c r="AP35" i="174"/>
  <c r="AP36" i="174"/>
  <c r="AP37" i="174"/>
  <c r="AP38" i="174"/>
  <c r="AP39" i="174"/>
  <c r="AP40" i="174"/>
  <c r="AP41" i="174"/>
  <c r="AP42" i="174"/>
  <c r="AP8" i="174"/>
  <c r="AO9" i="174"/>
  <c r="AO10" i="174"/>
  <c r="AO11" i="174"/>
  <c r="AO13" i="174"/>
  <c r="AO14" i="174"/>
  <c r="AO15" i="174"/>
  <c r="AO16" i="174"/>
  <c r="AO17" i="174"/>
  <c r="AO18" i="174"/>
  <c r="AO20" i="174"/>
  <c r="AO21" i="174"/>
  <c r="AO22" i="174"/>
  <c r="AO23" i="174"/>
  <c r="AO24" i="174"/>
  <c r="AO25" i="174"/>
  <c r="AO26" i="174"/>
  <c r="AO27" i="174"/>
  <c r="AO29" i="174"/>
  <c r="AO30" i="174"/>
  <c r="AO31" i="174"/>
  <c r="AO32" i="174"/>
  <c r="AO33" i="174"/>
  <c r="AO34" i="174"/>
  <c r="AO35" i="174"/>
  <c r="AO36" i="174"/>
  <c r="AO37" i="174"/>
  <c r="AO38" i="174"/>
  <c r="AO39" i="174"/>
  <c r="AO40" i="174"/>
  <c r="AO41" i="174"/>
  <c r="AO8" i="174"/>
  <c r="AN9" i="174"/>
  <c r="AN10" i="174"/>
  <c r="AN11" i="174"/>
  <c r="AN12" i="174"/>
  <c r="AN13" i="174"/>
  <c r="AN14" i="174"/>
  <c r="AN15" i="174"/>
  <c r="AN16" i="174"/>
  <c r="AN17" i="174"/>
  <c r="AN18" i="174"/>
  <c r="AN20" i="174"/>
  <c r="AN21" i="174"/>
  <c r="AN22" i="174"/>
  <c r="AN23" i="174"/>
  <c r="AN24" i="174"/>
  <c r="AN25" i="174"/>
  <c r="AN26" i="174"/>
  <c r="AN27" i="174"/>
  <c r="AN29" i="174"/>
  <c r="AN30" i="174"/>
  <c r="AN31" i="174"/>
  <c r="AN32" i="174"/>
  <c r="AN33" i="174"/>
  <c r="AN34" i="174"/>
  <c r="AN35" i="174"/>
  <c r="AN36" i="174"/>
  <c r="AN37" i="174"/>
  <c r="AN38" i="174"/>
  <c r="AN39" i="174"/>
  <c r="AN40" i="174"/>
  <c r="AN8" i="174"/>
  <c r="AM9" i="174"/>
  <c r="AM10" i="174"/>
  <c r="AM11" i="174"/>
  <c r="AM12" i="174"/>
  <c r="AM13" i="174"/>
  <c r="AM14" i="174"/>
  <c r="AM15" i="174"/>
  <c r="AM16" i="174"/>
  <c r="AM17" i="174"/>
  <c r="AM18" i="174"/>
  <c r="AM20" i="174"/>
  <c r="AM21" i="174"/>
  <c r="AM22" i="174"/>
  <c r="AM23" i="174"/>
  <c r="AM24" i="174"/>
  <c r="AM25" i="174"/>
  <c r="AM26" i="174"/>
  <c r="AM27" i="174"/>
  <c r="AM29" i="174"/>
  <c r="AM30" i="174"/>
  <c r="AM31" i="174"/>
  <c r="AM32" i="174"/>
  <c r="AM33" i="174"/>
  <c r="AM34" i="174"/>
  <c r="AM35" i="174"/>
  <c r="AM36" i="174"/>
  <c r="AM37" i="174"/>
  <c r="AM38" i="174"/>
  <c r="AM39" i="174"/>
  <c r="AM8" i="174"/>
  <c r="AL9" i="174"/>
  <c r="AL10" i="174"/>
  <c r="AL11" i="174"/>
  <c r="AL12" i="174"/>
  <c r="AL13" i="174"/>
  <c r="AL14" i="174"/>
  <c r="AL15" i="174"/>
  <c r="AL16" i="174"/>
  <c r="AL17" i="174"/>
  <c r="AL18" i="174"/>
  <c r="AL20" i="174"/>
  <c r="AL21" i="174"/>
  <c r="AL22" i="174"/>
  <c r="AL23" i="174"/>
  <c r="AL24" i="174"/>
  <c r="AL25" i="174"/>
  <c r="AL26" i="174"/>
  <c r="AL27" i="174"/>
  <c r="AL29" i="174"/>
  <c r="AL30" i="174"/>
  <c r="AL31" i="174"/>
  <c r="AL32" i="174"/>
  <c r="AL33" i="174"/>
  <c r="AL34" i="174"/>
  <c r="AL35" i="174"/>
  <c r="AL36" i="174"/>
  <c r="AL37" i="174"/>
  <c r="AL38" i="174"/>
  <c r="AL8" i="174"/>
  <c r="AK9" i="174"/>
  <c r="AK10" i="174"/>
  <c r="AK11" i="174"/>
  <c r="AK12" i="174"/>
  <c r="AK13" i="174"/>
  <c r="AK14" i="174"/>
  <c r="AK15" i="174"/>
  <c r="AK16" i="174"/>
  <c r="AK17" i="174"/>
  <c r="AK18" i="174"/>
  <c r="AK20" i="174"/>
  <c r="AK21" i="174"/>
  <c r="AK22" i="174"/>
  <c r="AK23" i="174"/>
  <c r="AK24" i="174"/>
  <c r="AK25" i="174"/>
  <c r="AK26" i="174"/>
  <c r="AK27" i="174"/>
  <c r="AK29" i="174"/>
  <c r="AK30" i="174"/>
  <c r="AK31" i="174"/>
  <c r="AK32" i="174"/>
  <c r="AK33" i="174"/>
  <c r="AK34" i="174"/>
  <c r="AK35" i="174"/>
  <c r="AK36" i="174"/>
  <c r="AK37" i="174"/>
  <c r="AK8" i="174"/>
  <c r="AJ9" i="174"/>
  <c r="AJ10" i="174"/>
  <c r="AJ11" i="174"/>
  <c r="AJ12" i="174"/>
  <c r="AJ13" i="174"/>
  <c r="AJ14" i="174"/>
  <c r="AJ15" i="174"/>
  <c r="AJ16" i="174"/>
  <c r="AJ17" i="174"/>
  <c r="AJ18" i="174"/>
  <c r="AJ20" i="174"/>
  <c r="AJ21" i="174"/>
  <c r="AJ22" i="174"/>
  <c r="AJ23" i="174"/>
  <c r="AJ24" i="174"/>
  <c r="AJ25" i="174"/>
  <c r="AJ26" i="174"/>
  <c r="AJ27" i="174"/>
  <c r="AJ29" i="174"/>
  <c r="AJ30" i="174"/>
  <c r="AJ31" i="174"/>
  <c r="AJ32" i="174"/>
  <c r="AJ33" i="174"/>
  <c r="AJ34" i="174"/>
  <c r="AJ35" i="174"/>
  <c r="AJ36" i="174"/>
  <c r="AJ8" i="174"/>
  <c r="AI35" i="174"/>
  <c r="AI9" i="174"/>
  <c r="AI10" i="174"/>
  <c r="AI12" i="174"/>
  <c r="AI13" i="174"/>
  <c r="AI14" i="174"/>
  <c r="AI15" i="174"/>
  <c r="AI16" i="174"/>
  <c r="AI17" i="174"/>
  <c r="AI18" i="174"/>
  <c r="AI20" i="174"/>
  <c r="AI21" i="174"/>
  <c r="AI22" i="174"/>
  <c r="AI23" i="174"/>
  <c r="AI24" i="174"/>
  <c r="AI25" i="174"/>
  <c r="AI26" i="174"/>
  <c r="AI27" i="174"/>
  <c r="AI29" i="174"/>
  <c r="AI30" i="174"/>
  <c r="AI31" i="174"/>
  <c r="AI32" i="174"/>
  <c r="AI33" i="174"/>
  <c r="AI34" i="174"/>
  <c r="AI8" i="174"/>
  <c r="AH9" i="174"/>
  <c r="AH10" i="174"/>
  <c r="AH11" i="174"/>
  <c r="AH12" i="174"/>
  <c r="AH13" i="174"/>
  <c r="AH14" i="174"/>
  <c r="AH15" i="174"/>
  <c r="AH16" i="174"/>
  <c r="AH17" i="174"/>
  <c r="AH18" i="174"/>
  <c r="AH20" i="174"/>
  <c r="AH21" i="174"/>
  <c r="AH22" i="174"/>
  <c r="AH23" i="174"/>
  <c r="AH24" i="174"/>
  <c r="AH25" i="174"/>
  <c r="AH26" i="174"/>
  <c r="AH27" i="174"/>
  <c r="AH29" i="174"/>
  <c r="AH30" i="174"/>
  <c r="AH31" i="174"/>
  <c r="AH32" i="174"/>
  <c r="AH33" i="174"/>
  <c r="AH34" i="174"/>
  <c r="AH8" i="174"/>
  <c r="AG9" i="174"/>
  <c r="AG10" i="174"/>
  <c r="AG11" i="174"/>
  <c r="AG12" i="174"/>
  <c r="AG13" i="174"/>
  <c r="AG14" i="174"/>
  <c r="AG15" i="174"/>
  <c r="AG16" i="174"/>
  <c r="AG17" i="174"/>
  <c r="AG18" i="174"/>
  <c r="AG20" i="174"/>
  <c r="AG21" i="174"/>
  <c r="AG22" i="174"/>
  <c r="AG23" i="174"/>
  <c r="AG24" i="174"/>
  <c r="AG25" i="174"/>
  <c r="AG26" i="174"/>
  <c r="AG27" i="174"/>
  <c r="AG29" i="174"/>
  <c r="AG30" i="174"/>
  <c r="AG31" i="174"/>
  <c r="AG32" i="174"/>
  <c r="AG33" i="174"/>
  <c r="AG8" i="174"/>
  <c r="AF9" i="174"/>
  <c r="AF10" i="174"/>
  <c r="AF11" i="174"/>
  <c r="AF12" i="174"/>
  <c r="AF13" i="174"/>
  <c r="AF14" i="174"/>
  <c r="AF15" i="174"/>
  <c r="AF16" i="174"/>
  <c r="AF17" i="174"/>
  <c r="AF18" i="174"/>
  <c r="AF20" i="174"/>
  <c r="AF21" i="174"/>
  <c r="AF22" i="174"/>
  <c r="AF23" i="174"/>
  <c r="AF24" i="174"/>
  <c r="AF25" i="174"/>
  <c r="AF26" i="174"/>
  <c r="AF27" i="174"/>
  <c r="AF29" i="174"/>
  <c r="AF30" i="174"/>
  <c r="AF31" i="174"/>
  <c r="AF32" i="174"/>
  <c r="AF8" i="174"/>
  <c r="AE9" i="174"/>
  <c r="AE10" i="174"/>
  <c r="AE11" i="174"/>
  <c r="AE12" i="174"/>
  <c r="AE13" i="174"/>
  <c r="AE14" i="174"/>
  <c r="AE15" i="174"/>
  <c r="AE16" i="174"/>
  <c r="AE17" i="174"/>
  <c r="AE18" i="174"/>
  <c r="AE20" i="174"/>
  <c r="AE21" i="174"/>
  <c r="AE22" i="174"/>
  <c r="AE23" i="174"/>
  <c r="AE24" i="174"/>
  <c r="AE25" i="174"/>
  <c r="AE26" i="174"/>
  <c r="AE27" i="174"/>
  <c r="AE29" i="174"/>
  <c r="AE30" i="174"/>
  <c r="AE31" i="174"/>
  <c r="AE8" i="174"/>
  <c r="AD9" i="174"/>
  <c r="AD10" i="174"/>
  <c r="AD11" i="174"/>
  <c r="AD12" i="174"/>
  <c r="AD13" i="174"/>
  <c r="AD14" i="174"/>
  <c r="AD15" i="174"/>
  <c r="AD16" i="174"/>
  <c r="AD17" i="174"/>
  <c r="AD18" i="174"/>
  <c r="AD20" i="174"/>
  <c r="AD21" i="174"/>
  <c r="AD22" i="174"/>
  <c r="AD23" i="174"/>
  <c r="AD24" i="174"/>
  <c r="AD25" i="174"/>
  <c r="AD26" i="174"/>
  <c r="AD27" i="174"/>
  <c r="AD29" i="174"/>
  <c r="AD30" i="174"/>
  <c r="AD8" i="174"/>
  <c r="AC9" i="174"/>
  <c r="AC10" i="174"/>
  <c r="AC11" i="174"/>
  <c r="AC12" i="174"/>
  <c r="AC13" i="174"/>
  <c r="AC14" i="174"/>
  <c r="AC15" i="174"/>
  <c r="AC16" i="174"/>
  <c r="AC17" i="174"/>
  <c r="AC18" i="174"/>
  <c r="AC20" i="174"/>
  <c r="AC21" i="174"/>
  <c r="AC22" i="174"/>
  <c r="AC23" i="174"/>
  <c r="AC24" i="174"/>
  <c r="AC25" i="174"/>
  <c r="AC26" i="174"/>
  <c r="AC27" i="174"/>
  <c r="AC29" i="174"/>
  <c r="AC8" i="174"/>
  <c r="AB9" i="174"/>
  <c r="AB10" i="174"/>
  <c r="AB11" i="174"/>
  <c r="AB12" i="174"/>
  <c r="AB13" i="174"/>
  <c r="AB14" i="174"/>
  <c r="AB15" i="174"/>
  <c r="AB16" i="174"/>
  <c r="AB17" i="174"/>
  <c r="AB18" i="174"/>
  <c r="AB20" i="174"/>
  <c r="AB21" i="174"/>
  <c r="AB22" i="174"/>
  <c r="AB23" i="174"/>
  <c r="AB24" i="174"/>
  <c r="AB25" i="174"/>
  <c r="AB26" i="174"/>
  <c r="AB27" i="174"/>
  <c r="AB8" i="174"/>
  <c r="Z9" i="174"/>
  <c r="Z10" i="174"/>
  <c r="Z11" i="174"/>
  <c r="Z12" i="174"/>
  <c r="Z13" i="174"/>
  <c r="Z14" i="174"/>
  <c r="Z15" i="174"/>
  <c r="Z16" i="174"/>
  <c r="Z17" i="174"/>
  <c r="Z18" i="174"/>
  <c r="Z20" i="174"/>
  <c r="Z21" i="174"/>
  <c r="Z22" i="174"/>
  <c r="Z23" i="174"/>
  <c r="Z24" i="174"/>
  <c r="Z25" i="174"/>
  <c r="Z26" i="174"/>
  <c r="Z8" i="174"/>
  <c r="Y9" i="174"/>
  <c r="Y10" i="174"/>
  <c r="Y11" i="174"/>
  <c r="Y12" i="174"/>
  <c r="Y13" i="174"/>
  <c r="Y14" i="174"/>
  <c r="Y15" i="174"/>
  <c r="Y16" i="174"/>
  <c r="Y17" i="174"/>
  <c r="Y18" i="174"/>
  <c r="Y20" i="174"/>
  <c r="Y21" i="174"/>
  <c r="Y22" i="174"/>
  <c r="Y23" i="174"/>
  <c r="Y24" i="174"/>
  <c r="Y25" i="174"/>
  <c r="Y8" i="174"/>
  <c r="X9" i="174"/>
  <c r="X10" i="174"/>
  <c r="X11" i="174"/>
  <c r="X12" i="174"/>
  <c r="X13" i="174"/>
  <c r="X14" i="174"/>
  <c r="X15" i="174"/>
  <c r="X16" i="174"/>
  <c r="X17" i="174"/>
  <c r="X18" i="174"/>
  <c r="X20" i="174"/>
  <c r="X21" i="174"/>
  <c r="X22" i="174"/>
  <c r="X23" i="174"/>
  <c r="X24" i="174"/>
  <c r="X8" i="174"/>
  <c r="X26" i="174"/>
  <c r="W9" i="174"/>
  <c r="W10" i="174"/>
  <c r="W11" i="174"/>
  <c r="W12" i="174"/>
  <c r="W13" i="174"/>
  <c r="W14" i="174"/>
  <c r="W15" i="174"/>
  <c r="W16" i="174"/>
  <c r="W17" i="174"/>
  <c r="W18" i="174"/>
  <c r="W20" i="174"/>
  <c r="W21" i="174"/>
  <c r="W22" i="174"/>
  <c r="W23" i="174"/>
  <c r="W8" i="174"/>
  <c r="V9" i="174"/>
  <c r="V10" i="174"/>
  <c r="V11" i="174"/>
  <c r="V12" i="174"/>
  <c r="V13" i="174"/>
  <c r="V14" i="174"/>
  <c r="V15" i="174"/>
  <c r="V16" i="174"/>
  <c r="V17" i="174"/>
  <c r="V18" i="174"/>
  <c r="V20" i="174"/>
  <c r="V21" i="174"/>
  <c r="V22" i="174"/>
  <c r="V8" i="174"/>
  <c r="U8" i="174"/>
  <c r="U9" i="174"/>
  <c r="U10" i="174"/>
  <c r="U11" i="174"/>
  <c r="U12" i="174"/>
  <c r="U13" i="174"/>
  <c r="U14" i="174"/>
  <c r="U15" i="174"/>
  <c r="U16" i="174"/>
  <c r="U17" i="174"/>
  <c r="U18" i="174"/>
  <c r="U20" i="174"/>
  <c r="U21" i="174"/>
  <c r="T9" i="174"/>
  <c r="T10" i="174"/>
  <c r="T11" i="174"/>
  <c r="T12" i="174"/>
  <c r="T13" i="174"/>
  <c r="T14" i="174"/>
  <c r="T15" i="174"/>
  <c r="T16" i="174"/>
  <c r="T17" i="174"/>
  <c r="T18" i="174"/>
  <c r="T20" i="174"/>
  <c r="T8" i="174"/>
  <c r="S9" i="174"/>
  <c r="S10" i="174"/>
  <c r="S11" i="174"/>
  <c r="S12" i="174"/>
  <c r="S13" i="174"/>
  <c r="S14" i="174"/>
  <c r="S15" i="174"/>
  <c r="S16" i="174"/>
  <c r="S17" i="174"/>
  <c r="S18" i="174"/>
  <c r="S8" i="174"/>
  <c r="Q9" i="174"/>
  <c r="Q10" i="174"/>
  <c r="Q11" i="174"/>
  <c r="Q12" i="174"/>
  <c r="Q13" i="174"/>
  <c r="Q14" i="174"/>
  <c r="Q15" i="174"/>
  <c r="Q16" i="174"/>
  <c r="Q17" i="174"/>
  <c r="Q8" i="174"/>
  <c r="P8" i="174"/>
  <c r="P9" i="174"/>
  <c r="P10" i="174"/>
  <c r="P11" i="174"/>
  <c r="E23" i="217" s="1"/>
  <c r="P12" i="174"/>
  <c r="P13" i="174"/>
  <c r="P14" i="174"/>
  <c r="P15" i="174"/>
  <c r="P16" i="174"/>
  <c r="P18" i="174"/>
  <c r="O9" i="174"/>
  <c r="O10" i="174"/>
  <c r="O11" i="174"/>
  <c r="E22" i="217" s="1"/>
  <c r="O12" i="174"/>
  <c r="O13" i="174"/>
  <c r="O14" i="174"/>
  <c r="O15" i="174"/>
  <c r="O8" i="174"/>
  <c r="N9" i="174"/>
  <c r="N10" i="174"/>
  <c r="N11" i="174"/>
  <c r="N12" i="174"/>
  <c r="N13" i="174"/>
  <c r="N14" i="174"/>
  <c r="N8" i="174"/>
  <c r="M9" i="174"/>
  <c r="M10" i="174"/>
  <c r="M11" i="174"/>
  <c r="M12" i="174"/>
  <c r="M13" i="174"/>
  <c r="M8" i="174"/>
  <c r="L9" i="174"/>
  <c r="L10" i="174"/>
  <c r="L11" i="174"/>
  <c r="L12" i="174"/>
  <c r="L8" i="174"/>
  <c r="K9" i="174"/>
  <c r="K10" i="174"/>
  <c r="K11" i="174"/>
  <c r="K8" i="174"/>
  <c r="H8" i="174"/>
  <c r="J9" i="174"/>
  <c r="J10" i="174"/>
  <c r="J8" i="174"/>
  <c r="I9" i="174"/>
  <c r="I8" i="174"/>
  <c r="BE59" i="174"/>
  <c r="E43" i="219" s="1"/>
  <c r="BD59" i="174"/>
  <c r="E42" i="219" s="1"/>
  <c r="BD58" i="174"/>
  <c r="BC58" i="174"/>
  <c r="BC59" i="174"/>
  <c r="E41" i="219" s="1"/>
  <c r="BC57" i="174"/>
  <c r="BB57" i="174"/>
  <c r="BB58" i="174"/>
  <c r="BB59" i="174"/>
  <c r="E40" i="219" s="1"/>
  <c r="BB56" i="174"/>
  <c r="BA56" i="174"/>
  <c r="BA57" i="174"/>
  <c r="BA58" i="174"/>
  <c r="BA59" i="174"/>
  <c r="E39" i="219" s="1"/>
  <c r="BA55" i="174"/>
  <c r="AZ55" i="174"/>
  <c r="AZ56" i="174"/>
  <c r="AZ57" i="174"/>
  <c r="AZ58" i="174"/>
  <c r="AZ59" i="174"/>
  <c r="E38" i="219" s="1"/>
  <c r="AZ54" i="174"/>
  <c r="AY54" i="174"/>
  <c r="AY55" i="174"/>
  <c r="AY56" i="174"/>
  <c r="AY57" i="174"/>
  <c r="AY58" i="174"/>
  <c r="AY59" i="174"/>
  <c r="E37" i="219" s="1"/>
  <c r="AY53" i="174"/>
  <c r="AX53" i="174"/>
  <c r="AX54" i="174"/>
  <c r="AX55" i="174"/>
  <c r="AX56" i="174"/>
  <c r="AX57" i="174"/>
  <c r="AX58" i="174"/>
  <c r="AX59" i="174"/>
  <c r="E36" i="219" s="1"/>
  <c r="AX52" i="174"/>
  <c r="AW52" i="174"/>
  <c r="AW53" i="174"/>
  <c r="AW54" i="174"/>
  <c r="AW55" i="174"/>
  <c r="AW56" i="174"/>
  <c r="AW57" i="174"/>
  <c r="AW58" i="174"/>
  <c r="AW59" i="174"/>
  <c r="E35" i="219" s="1"/>
  <c r="AW51" i="174"/>
  <c r="AV51" i="174"/>
  <c r="AV52" i="174"/>
  <c r="AV53" i="174"/>
  <c r="AV54" i="174"/>
  <c r="AV55" i="174"/>
  <c r="AV56" i="174"/>
  <c r="AV57" i="174"/>
  <c r="AV58" i="174"/>
  <c r="AV59" i="174"/>
  <c r="E34" i="219" s="1"/>
  <c r="AV50" i="174"/>
  <c r="AU50" i="174"/>
  <c r="AU51" i="174"/>
  <c r="AU52" i="174"/>
  <c r="AU53" i="174"/>
  <c r="AU54" i="174"/>
  <c r="AU55" i="174"/>
  <c r="AU56" i="174"/>
  <c r="AU57" i="174"/>
  <c r="AU58" i="174"/>
  <c r="AU59" i="174"/>
  <c r="E33" i="219" s="1"/>
  <c r="AU49" i="174"/>
  <c r="I4" i="174"/>
  <c r="AT49" i="174"/>
  <c r="AT50" i="174"/>
  <c r="AT51" i="174"/>
  <c r="AT52" i="174"/>
  <c r="AT53" i="174"/>
  <c r="AT54" i="174"/>
  <c r="AT55" i="174"/>
  <c r="AT56" i="174"/>
  <c r="AT57" i="174"/>
  <c r="AT58" i="174"/>
  <c r="AT59" i="174"/>
  <c r="E32" i="219" s="1"/>
  <c r="AT48" i="174"/>
  <c r="AS48" i="174"/>
  <c r="AS49" i="174"/>
  <c r="AS50" i="174"/>
  <c r="AS51" i="174"/>
  <c r="AS52" i="174"/>
  <c r="AS53" i="174"/>
  <c r="AS54" i="174"/>
  <c r="AS55" i="174"/>
  <c r="AS56" i="174"/>
  <c r="AS57" i="174"/>
  <c r="AS58" i="174"/>
  <c r="AS59" i="174"/>
  <c r="E31" i="219" s="1"/>
  <c r="AS47" i="174"/>
  <c r="AR47" i="174"/>
  <c r="AR48" i="174"/>
  <c r="AR49" i="174"/>
  <c r="AR50" i="174"/>
  <c r="AR51" i="174"/>
  <c r="AR52" i="174"/>
  <c r="AR53" i="174"/>
  <c r="AR54" i="174"/>
  <c r="AR55" i="174"/>
  <c r="AR56" i="174"/>
  <c r="AR57" i="174"/>
  <c r="AR58" i="174"/>
  <c r="AR59" i="174"/>
  <c r="E30" i="219" s="1"/>
  <c r="AR46" i="174"/>
  <c r="AQ46" i="174"/>
  <c r="AQ47" i="174"/>
  <c r="AQ48" i="174"/>
  <c r="AQ49" i="174"/>
  <c r="AQ50" i="174"/>
  <c r="AQ51" i="174"/>
  <c r="AQ52" i="174"/>
  <c r="AQ53" i="174"/>
  <c r="AQ54" i="174"/>
  <c r="AQ55" i="174"/>
  <c r="AQ56" i="174"/>
  <c r="AQ57" i="174"/>
  <c r="AQ58" i="174"/>
  <c r="AQ45" i="174"/>
  <c r="AP45" i="174"/>
  <c r="AP46" i="174"/>
  <c r="AP47" i="174"/>
  <c r="AP48" i="174"/>
  <c r="AP49" i="174"/>
  <c r="AP50" i="174"/>
  <c r="AP51" i="174"/>
  <c r="AP52" i="174"/>
  <c r="AP53" i="174"/>
  <c r="AP54" i="174"/>
  <c r="AP55" i="174"/>
  <c r="AP56" i="174"/>
  <c r="AP57" i="174"/>
  <c r="AP58" i="174"/>
  <c r="AP59" i="174"/>
  <c r="E28" i="219" s="1"/>
  <c r="AP44" i="174"/>
  <c r="AO44" i="174"/>
  <c r="AO45" i="174"/>
  <c r="AO46" i="174"/>
  <c r="AO47" i="174"/>
  <c r="AO48" i="174"/>
  <c r="AO49" i="174"/>
  <c r="AO50" i="174"/>
  <c r="AO51" i="174"/>
  <c r="AO52" i="174"/>
  <c r="AO53" i="174"/>
  <c r="AO54" i="174"/>
  <c r="AO55" i="174"/>
  <c r="AO56" i="174"/>
  <c r="AO57" i="174"/>
  <c r="AO58" i="174"/>
  <c r="AO59" i="174"/>
  <c r="E27" i="219" s="1"/>
  <c r="AO43" i="174"/>
  <c r="AN43" i="174"/>
  <c r="AN44" i="174"/>
  <c r="AN45" i="174"/>
  <c r="AN46" i="174"/>
  <c r="AN47" i="174"/>
  <c r="AN48" i="174"/>
  <c r="AN49" i="174"/>
  <c r="AN50" i="174"/>
  <c r="AN51" i="174"/>
  <c r="AN52" i="174"/>
  <c r="AN53" i="174"/>
  <c r="AN54" i="174"/>
  <c r="AN55" i="174"/>
  <c r="AN56" i="174"/>
  <c r="AN57" i="174"/>
  <c r="AN58" i="174"/>
  <c r="AN59" i="174"/>
  <c r="AN42" i="174"/>
  <c r="AM42" i="174"/>
  <c r="AM43" i="174"/>
  <c r="AM44" i="174"/>
  <c r="AM45" i="174"/>
  <c r="AM46" i="174"/>
  <c r="AM47" i="174"/>
  <c r="AM48" i="174"/>
  <c r="AM49" i="174"/>
  <c r="AM50" i="174"/>
  <c r="AM51" i="174"/>
  <c r="AM52" i="174"/>
  <c r="AM53" i="174"/>
  <c r="AM54" i="174"/>
  <c r="AM55" i="174"/>
  <c r="AM56" i="174"/>
  <c r="AM57" i="174"/>
  <c r="AM58" i="174"/>
  <c r="AM59" i="174"/>
  <c r="AM41" i="174"/>
  <c r="AL41" i="174"/>
  <c r="AL42" i="174"/>
  <c r="AL43" i="174"/>
  <c r="AL44" i="174"/>
  <c r="AL45" i="174"/>
  <c r="AL46" i="174"/>
  <c r="AL47" i="174"/>
  <c r="AL48" i="174"/>
  <c r="AL49" i="174"/>
  <c r="AL50" i="174"/>
  <c r="AL51" i="174"/>
  <c r="AL52" i="174"/>
  <c r="AL53" i="174"/>
  <c r="AL54" i="174"/>
  <c r="AL55" i="174"/>
  <c r="AL56" i="174"/>
  <c r="AL57" i="174"/>
  <c r="AL58" i="174"/>
  <c r="AL59" i="174"/>
  <c r="AL40" i="174"/>
  <c r="AK40" i="174"/>
  <c r="AK41" i="174"/>
  <c r="AK42" i="174"/>
  <c r="AK43" i="174"/>
  <c r="AK44" i="174"/>
  <c r="AK45" i="174"/>
  <c r="AK46" i="174"/>
  <c r="AK47" i="174"/>
  <c r="AK48" i="174"/>
  <c r="AK49" i="174"/>
  <c r="AK50" i="174"/>
  <c r="AK51" i="174"/>
  <c r="AK52" i="174"/>
  <c r="AK53" i="174"/>
  <c r="AK54" i="174"/>
  <c r="AK55" i="174"/>
  <c r="AK56" i="174"/>
  <c r="AK57" i="174"/>
  <c r="AK58" i="174"/>
  <c r="AK59" i="174"/>
  <c r="AK39" i="174"/>
  <c r="AJ39" i="174"/>
  <c r="AJ40" i="174"/>
  <c r="AJ41" i="174"/>
  <c r="AJ42" i="174"/>
  <c r="AJ43" i="174"/>
  <c r="AJ44" i="174"/>
  <c r="AJ45" i="174"/>
  <c r="AJ46" i="174"/>
  <c r="AJ47" i="174"/>
  <c r="AJ48" i="174"/>
  <c r="AJ49" i="174"/>
  <c r="AJ50" i="174"/>
  <c r="AJ51" i="174"/>
  <c r="AJ52" i="174"/>
  <c r="AJ53" i="174"/>
  <c r="AJ54" i="174"/>
  <c r="AJ55" i="174"/>
  <c r="AJ56" i="174"/>
  <c r="AJ57" i="174"/>
  <c r="AJ58" i="174"/>
  <c r="AJ59" i="174"/>
  <c r="AJ38" i="174"/>
  <c r="AI38" i="174"/>
  <c r="AI39" i="174"/>
  <c r="AI40" i="174"/>
  <c r="AI41" i="174"/>
  <c r="AI42" i="174"/>
  <c r="AI43" i="174"/>
  <c r="AI44" i="174"/>
  <c r="AI45" i="174"/>
  <c r="AI46" i="174"/>
  <c r="AI47" i="174"/>
  <c r="AI48" i="174"/>
  <c r="AI49" i="174"/>
  <c r="AI50" i="174"/>
  <c r="AI51" i="174"/>
  <c r="AI52" i="174"/>
  <c r="AI53" i="174"/>
  <c r="AI54" i="174"/>
  <c r="AI55" i="174"/>
  <c r="AI56" i="174"/>
  <c r="AI57" i="174"/>
  <c r="AI58" i="174"/>
  <c r="AI59" i="174"/>
  <c r="AI37" i="174"/>
  <c r="AH37" i="174"/>
  <c r="AH38" i="174"/>
  <c r="AH39" i="174"/>
  <c r="AH40" i="174"/>
  <c r="AH41" i="174"/>
  <c r="AH42" i="174"/>
  <c r="AH43" i="174"/>
  <c r="AH44" i="174"/>
  <c r="AH45" i="174"/>
  <c r="AH46" i="174"/>
  <c r="AH47" i="174"/>
  <c r="AH48" i="174"/>
  <c r="AH49" i="174"/>
  <c r="AH50" i="174"/>
  <c r="AH51" i="174"/>
  <c r="AH52" i="174"/>
  <c r="AH53" i="174"/>
  <c r="AH54" i="174"/>
  <c r="AH55" i="174"/>
  <c r="AH56" i="174"/>
  <c r="AH57" i="174"/>
  <c r="AH58" i="174"/>
  <c r="AH59" i="174"/>
  <c r="AH36" i="174"/>
  <c r="AG36" i="174"/>
  <c r="AG37" i="174"/>
  <c r="AG38" i="174"/>
  <c r="AG39" i="174"/>
  <c r="AG40" i="174"/>
  <c r="AG41" i="174"/>
  <c r="AG42" i="174"/>
  <c r="AG43" i="174"/>
  <c r="AG44" i="174"/>
  <c r="AG45" i="174"/>
  <c r="AG46" i="174"/>
  <c r="AG47" i="174"/>
  <c r="AG48" i="174"/>
  <c r="AG49" i="174"/>
  <c r="AG50" i="174"/>
  <c r="AG51" i="174"/>
  <c r="AG52" i="174"/>
  <c r="AG53" i="174"/>
  <c r="AG54" i="174"/>
  <c r="AG55" i="174"/>
  <c r="AG56" i="174"/>
  <c r="AG57" i="174"/>
  <c r="AG58" i="174"/>
  <c r="AG59" i="174"/>
  <c r="AG35" i="174"/>
  <c r="AF35" i="174"/>
  <c r="AF36" i="174"/>
  <c r="AF37" i="174"/>
  <c r="AF38" i="174"/>
  <c r="AF39" i="174"/>
  <c r="AF40" i="174"/>
  <c r="AF41" i="174"/>
  <c r="AF42" i="174"/>
  <c r="AF43" i="174"/>
  <c r="AF44" i="174"/>
  <c r="AF45" i="174"/>
  <c r="AF46" i="174"/>
  <c r="AF47" i="174"/>
  <c r="AF48" i="174"/>
  <c r="AF49" i="174"/>
  <c r="AF50" i="174"/>
  <c r="AF51" i="174"/>
  <c r="AF52" i="174"/>
  <c r="AF53" i="174"/>
  <c r="AF54" i="174"/>
  <c r="AF55" i="174"/>
  <c r="AF56" i="174"/>
  <c r="AF57" i="174"/>
  <c r="AF58" i="174"/>
  <c r="AF59" i="174"/>
  <c r="AF34" i="174"/>
  <c r="AE34" i="174"/>
  <c r="AE35" i="174"/>
  <c r="AE36" i="174"/>
  <c r="AE37" i="174"/>
  <c r="AE38" i="174"/>
  <c r="AE39" i="174"/>
  <c r="AE40" i="174"/>
  <c r="AE41" i="174"/>
  <c r="AE42" i="174"/>
  <c r="AE43" i="174"/>
  <c r="AE44" i="174"/>
  <c r="AE45" i="174"/>
  <c r="AE46" i="174"/>
  <c r="AE47" i="174"/>
  <c r="AE48" i="174"/>
  <c r="AE49" i="174"/>
  <c r="AE50" i="174"/>
  <c r="AE51" i="174"/>
  <c r="AE52" i="174"/>
  <c r="AE53" i="174"/>
  <c r="AE54" i="174"/>
  <c r="AE55" i="174"/>
  <c r="AE56" i="174"/>
  <c r="AE57" i="174"/>
  <c r="AE58" i="174"/>
  <c r="AE59" i="174"/>
  <c r="AD33" i="174"/>
  <c r="AD34" i="174"/>
  <c r="AD35" i="174"/>
  <c r="AD36" i="174"/>
  <c r="AD37" i="174"/>
  <c r="AD38" i="174"/>
  <c r="AD39" i="174"/>
  <c r="AD40" i="174"/>
  <c r="AD41" i="174"/>
  <c r="AD42" i="174"/>
  <c r="AD43" i="174"/>
  <c r="AD44" i="174"/>
  <c r="AD45" i="174"/>
  <c r="AD46" i="174"/>
  <c r="AD47" i="174"/>
  <c r="AD48" i="174"/>
  <c r="AD49" i="174"/>
  <c r="AD50" i="174"/>
  <c r="AD51" i="174"/>
  <c r="AD52" i="174"/>
  <c r="AD53" i="174"/>
  <c r="AD54" i="174"/>
  <c r="AD55" i="174"/>
  <c r="AD56" i="174"/>
  <c r="AD57" i="174"/>
  <c r="AD58" i="174"/>
  <c r="AD59" i="174"/>
  <c r="AD32" i="174"/>
  <c r="AC32" i="174"/>
  <c r="AC33" i="174"/>
  <c r="AC34" i="174"/>
  <c r="AC35" i="174"/>
  <c r="AC36" i="174"/>
  <c r="AC37" i="174"/>
  <c r="AC38" i="174"/>
  <c r="AC39" i="174"/>
  <c r="AC40" i="174"/>
  <c r="AC41" i="174"/>
  <c r="AC42" i="174"/>
  <c r="AC43" i="174"/>
  <c r="AC44" i="174"/>
  <c r="AC45" i="174"/>
  <c r="AC46" i="174"/>
  <c r="AC47" i="174"/>
  <c r="AC48" i="174"/>
  <c r="AC49" i="174"/>
  <c r="AC50" i="174"/>
  <c r="AC51" i="174"/>
  <c r="AC52" i="174"/>
  <c r="AC53" i="174"/>
  <c r="AC54" i="174"/>
  <c r="AC55" i="174"/>
  <c r="AC56" i="174"/>
  <c r="AC57" i="174"/>
  <c r="AC58" i="174"/>
  <c r="AC59" i="174"/>
  <c r="AC31" i="174"/>
  <c r="AB31" i="174"/>
  <c r="AB32" i="174"/>
  <c r="AB33" i="174"/>
  <c r="AB34" i="174"/>
  <c r="AB35" i="174"/>
  <c r="AB36" i="174"/>
  <c r="AB37" i="174"/>
  <c r="AB38" i="174"/>
  <c r="AB39" i="174"/>
  <c r="AB40" i="174"/>
  <c r="AB41" i="174"/>
  <c r="AB42" i="174"/>
  <c r="AB43" i="174"/>
  <c r="AB44" i="174"/>
  <c r="AB45" i="174"/>
  <c r="AB46" i="174"/>
  <c r="AB47" i="174"/>
  <c r="AB48" i="174"/>
  <c r="AB49" i="174"/>
  <c r="AB50" i="174"/>
  <c r="AB51" i="174"/>
  <c r="AB52" i="174"/>
  <c r="AB53" i="174"/>
  <c r="AB54" i="174"/>
  <c r="AB55" i="174"/>
  <c r="AB56" i="174"/>
  <c r="AB57" i="174"/>
  <c r="AB58" i="174"/>
  <c r="AB59" i="174"/>
  <c r="AB30" i="174"/>
  <c r="Z29" i="174"/>
  <c r="Z30" i="174"/>
  <c r="Z31" i="174"/>
  <c r="Z32" i="174"/>
  <c r="Z33" i="174"/>
  <c r="Z34" i="174"/>
  <c r="Z35" i="174"/>
  <c r="Z36" i="174"/>
  <c r="Z37" i="174"/>
  <c r="Z38" i="174"/>
  <c r="Z39" i="174"/>
  <c r="Z40" i="174"/>
  <c r="Z41" i="174"/>
  <c r="Z42" i="174"/>
  <c r="Z43" i="174"/>
  <c r="Z44" i="174"/>
  <c r="Z45" i="174"/>
  <c r="Z46" i="174"/>
  <c r="Z47" i="174"/>
  <c r="Z48" i="174"/>
  <c r="Z49" i="174"/>
  <c r="Z50" i="174"/>
  <c r="Z51" i="174"/>
  <c r="Z52" i="174"/>
  <c r="Z53" i="174"/>
  <c r="Z54" i="174"/>
  <c r="Z55" i="174"/>
  <c r="Z56" i="174"/>
  <c r="Z57" i="174"/>
  <c r="Z58" i="174"/>
  <c r="Z59" i="174"/>
  <c r="E25" i="219" s="1"/>
  <c r="Y59" i="174"/>
  <c r="E24" i="219" s="1"/>
  <c r="Y29" i="174"/>
  <c r="Y30" i="174"/>
  <c r="Y31" i="174"/>
  <c r="Y32" i="174"/>
  <c r="Y33" i="174"/>
  <c r="Y34" i="174"/>
  <c r="Y35" i="174"/>
  <c r="Y36" i="174"/>
  <c r="Y37" i="174"/>
  <c r="Y38" i="174"/>
  <c r="Y39" i="174"/>
  <c r="Y40" i="174"/>
  <c r="Y41" i="174"/>
  <c r="Y42" i="174"/>
  <c r="Y43" i="174"/>
  <c r="Y44" i="174"/>
  <c r="Y45" i="174"/>
  <c r="Y46" i="174"/>
  <c r="Y47" i="174"/>
  <c r="Y48" i="174"/>
  <c r="Y49" i="174"/>
  <c r="Y50" i="174"/>
  <c r="Y51" i="174"/>
  <c r="Y52" i="174"/>
  <c r="Y53" i="174"/>
  <c r="Y54" i="174"/>
  <c r="Y55" i="174"/>
  <c r="Y56" i="174"/>
  <c r="Y57" i="174"/>
  <c r="Y58" i="174"/>
  <c r="Y27" i="174"/>
  <c r="X27" i="174"/>
  <c r="X29" i="174"/>
  <c r="X30" i="174"/>
  <c r="X31" i="174"/>
  <c r="X32" i="174"/>
  <c r="X33" i="174"/>
  <c r="X34" i="174"/>
  <c r="X35" i="174"/>
  <c r="X36" i="174"/>
  <c r="X37" i="174"/>
  <c r="X38" i="174"/>
  <c r="X39" i="174"/>
  <c r="X40" i="174"/>
  <c r="X41" i="174"/>
  <c r="X42" i="174"/>
  <c r="X43" i="174"/>
  <c r="X44" i="174"/>
  <c r="X45" i="174"/>
  <c r="X46" i="174"/>
  <c r="X47" i="174"/>
  <c r="X48" i="174"/>
  <c r="X49" i="174"/>
  <c r="X50" i="174"/>
  <c r="X51" i="174"/>
  <c r="X52" i="174"/>
  <c r="X53" i="174"/>
  <c r="X54" i="174"/>
  <c r="X55" i="174"/>
  <c r="X56" i="174"/>
  <c r="X57" i="174"/>
  <c r="X58" i="174"/>
  <c r="X59" i="174"/>
  <c r="E23" i="219" s="1"/>
  <c r="W26" i="174"/>
  <c r="W27" i="174"/>
  <c r="W29" i="174"/>
  <c r="W30" i="174"/>
  <c r="W31" i="174"/>
  <c r="W32" i="174"/>
  <c r="W33" i="174"/>
  <c r="W34" i="174"/>
  <c r="W35" i="174"/>
  <c r="W36" i="174"/>
  <c r="W37" i="174"/>
  <c r="W38" i="174"/>
  <c r="W39" i="174"/>
  <c r="W40" i="174"/>
  <c r="W41" i="174"/>
  <c r="W42" i="174"/>
  <c r="W43" i="174"/>
  <c r="W44" i="174"/>
  <c r="W45" i="174"/>
  <c r="W46" i="174"/>
  <c r="W47" i="174"/>
  <c r="W48" i="174"/>
  <c r="W49" i="174"/>
  <c r="W50" i="174"/>
  <c r="W51" i="174"/>
  <c r="W52" i="174"/>
  <c r="W53" i="174"/>
  <c r="W54" i="174"/>
  <c r="W55" i="174"/>
  <c r="W56" i="174"/>
  <c r="W57" i="174"/>
  <c r="W58" i="174"/>
  <c r="W59" i="174"/>
  <c r="E22" i="219" s="1"/>
  <c r="W25" i="174"/>
  <c r="V25" i="174"/>
  <c r="V26" i="174"/>
  <c r="V27" i="174"/>
  <c r="V29" i="174"/>
  <c r="V30" i="174"/>
  <c r="V31" i="174"/>
  <c r="V32" i="174"/>
  <c r="V33" i="174"/>
  <c r="V34" i="174"/>
  <c r="V35" i="174"/>
  <c r="V36" i="174"/>
  <c r="V37" i="174"/>
  <c r="V38" i="174"/>
  <c r="V39" i="174"/>
  <c r="V40" i="174"/>
  <c r="V41" i="174"/>
  <c r="V42" i="174"/>
  <c r="V43" i="174"/>
  <c r="V44" i="174"/>
  <c r="V45" i="174"/>
  <c r="V46" i="174"/>
  <c r="V47" i="174"/>
  <c r="V48" i="174"/>
  <c r="V49" i="174"/>
  <c r="V50" i="174"/>
  <c r="V51" i="174"/>
  <c r="V52" i="174"/>
  <c r="V53" i="174"/>
  <c r="V54" i="174"/>
  <c r="V55" i="174"/>
  <c r="V56" i="174"/>
  <c r="V57" i="174"/>
  <c r="V58" i="174"/>
  <c r="V59" i="174"/>
  <c r="E21" i="219" s="1"/>
  <c r="V24" i="174"/>
  <c r="U24" i="174"/>
  <c r="U25" i="174"/>
  <c r="U26" i="174"/>
  <c r="U27" i="174"/>
  <c r="U29" i="174"/>
  <c r="U30" i="174"/>
  <c r="U31" i="174"/>
  <c r="U32" i="174"/>
  <c r="U33" i="174"/>
  <c r="U34" i="174"/>
  <c r="U35" i="174"/>
  <c r="U36" i="174"/>
  <c r="U37" i="174"/>
  <c r="U38" i="174"/>
  <c r="U39" i="174"/>
  <c r="U40" i="174"/>
  <c r="U41" i="174"/>
  <c r="U42" i="174"/>
  <c r="U43" i="174"/>
  <c r="U44" i="174"/>
  <c r="U45" i="174"/>
  <c r="U46" i="174"/>
  <c r="U47" i="174"/>
  <c r="U48" i="174"/>
  <c r="U49" i="174"/>
  <c r="U50" i="174"/>
  <c r="U51" i="174"/>
  <c r="U52" i="174"/>
  <c r="U53" i="174"/>
  <c r="U54" i="174"/>
  <c r="U55" i="174"/>
  <c r="U56" i="174"/>
  <c r="U57" i="174"/>
  <c r="U58" i="174"/>
  <c r="U59" i="174"/>
  <c r="E20" i="219" s="1"/>
  <c r="U23" i="174"/>
  <c r="T23" i="174"/>
  <c r="T24" i="174"/>
  <c r="T25" i="174"/>
  <c r="T26" i="174"/>
  <c r="T27" i="174"/>
  <c r="T29" i="174"/>
  <c r="T30" i="174"/>
  <c r="T31" i="174"/>
  <c r="T32" i="174"/>
  <c r="T33" i="174"/>
  <c r="T34" i="174"/>
  <c r="T35" i="174"/>
  <c r="T36" i="174"/>
  <c r="T37" i="174"/>
  <c r="T38" i="174"/>
  <c r="T39" i="174"/>
  <c r="T40" i="174"/>
  <c r="T41" i="174"/>
  <c r="T42" i="174"/>
  <c r="T43" i="174"/>
  <c r="T44" i="174"/>
  <c r="T45" i="174"/>
  <c r="T46" i="174"/>
  <c r="T47" i="174"/>
  <c r="T48" i="174"/>
  <c r="T49" i="174"/>
  <c r="T50" i="174"/>
  <c r="T51" i="174"/>
  <c r="T52" i="174"/>
  <c r="T53" i="174"/>
  <c r="T54" i="174"/>
  <c r="T55" i="174"/>
  <c r="T56" i="174"/>
  <c r="T57" i="174"/>
  <c r="T58" i="174"/>
  <c r="T59" i="174"/>
  <c r="E19" i="219" s="1"/>
  <c r="T22" i="174"/>
  <c r="S52" i="174"/>
  <c r="S22" i="174"/>
  <c r="S23" i="174"/>
  <c r="S24" i="174"/>
  <c r="S25" i="174"/>
  <c r="S26" i="174"/>
  <c r="S27" i="174"/>
  <c r="S29" i="174"/>
  <c r="S30" i="174"/>
  <c r="S31" i="174"/>
  <c r="S32" i="174"/>
  <c r="S33" i="174"/>
  <c r="S34" i="174"/>
  <c r="S35" i="174"/>
  <c r="S36" i="174"/>
  <c r="S37" i="174"/>
  <c r="S38" i="174"/>
  <c r="S39" i="174"/>
  <c r="S40" i="174"/>
  <c r="S41" i="174"/>
  <c r="S42" i="174"/>
  <c r="S43" i="174"/>
  <c r="S44" i="174"/>
  <c r="S45" i="174"/>
  <c r="S46" i="174"/>
  <c r="S47" i="174"/>
  <c r="S48" i="174"/>
  <c r="S49" i="174"/>
  <c r="S50" i="174"/>
  <c r="S51" i="174"/>
  <c r="S53" i="174"/>
  <c r="S54" i="174"/>
  <c r="S55" i="174"/>
  <c r="S56" i="174"/>
  <c r="S57" i="174"/>
  <c r="S58" i="174"/>
  <c r="S59" i="174"/>
  <c r="E18" i="219" s="1"/>
  <c r="S21" i="174"/>
  <c r="Q20" i="174"/>
  <c r="Q21" i="174"/>
  <c r="Q22" i="174"/>
  <c r="Q23" i="174"/>
  <c r="Q24" i="174"/>
  <c r="Q25" i="174"/>
  <c r="Q26" i="174"/>
  <c r="Q27" i="174"/>
  <c r="Q29" i="174"/>
  <c r="Q30" i="174"/>
  <c r="Q31" i="174"/>
  <c r="Q32" i="174"/>
  <c r="Q33" i="174"/>
  <c r="Q34" i="174"/>
  <c r="Q35" i="174"/>
  <c r="Q36" i="174"/>
  <c r="Q37" i="174"/>
  <c r="Q38" i="174"/>
  <c r="Q39" i="174"/>
  <c r="Q40" i="174"/>
  <c r="Q41" i="174"/>
  <c r="Q42" i="174"/>
  <c r="Q43" i="174"/>
  <c r="Q44" i="174"/>
  <c r="Q45" i="174"/>
  <c r="Q46" i="174"/>
  <c r="Q47" i="174"/>
  <c r="Q48" i="174"/>
  <c r="Q49" i="174"/>
  <c r="Q50" i="174"/>
  <c r="Q51" i="174"/>
  <c r="Q52" i="174"/>
  <c r="Q53" i="174"/>
  <c r="Q54" i="174"/>
  <c r="Q55" i="174"/>
  <c r="Q56" i="174"/>
  <c r="Q57" i="174"/>
  <c r="Q58" i="174"/>
  <c r="Q59" i="174"/>
  <c r="E16" i="219" s="1"/>
  <c r="P52" i="174"/>
  <c r="P20" i="174"/>
  <c r="P21" i="174"/>
  <c r="P22" i="174"/>
  <c r="P23" i="174"/>
  <c r="P24" i="174"/>
  <c r="P25" i="174"/>
  <c r="P26" i="174"/>
  <c r="P27" i="174"/>
  <c r="P29" i="174"/>
  <c r="P30" i="174"/>
  <c r="P31" i="174"/>
  <c r="P32" i="174"/>
  <c r="P33" i="174"/>
  <c r="P34" i="174"/>
  <c r="P35" i="174"/>
  <c r="P36" i="174"/>
  <c r="P37" i="174"/>
  <c r="P38" i="174"/>
  <c r="P39" i="174"/>
  <c r="P40" i="174"/>
  <c r="P41" i="174"/>
  <c r="P42" i="174"/>
  <c r="P43" i="174"/>
  <c r="P44" i="174"/>
  <c r="P45" i="174"/>
  <c r="P46" i="174"/>
  <c r="P47" i="174"/>
  <c r="P48" i="174"/>
  <c r="P49" i="174"/>
  <c r="P50" i="174"/>
  <c r="P51" i="174"/>
  <c r="P53" i="174"/>
  <c r="P54" i="174"/>
  <c r="P55" i="174"/>
  <c r="P56" i="174"/>
  <c r="P57" i="174"/>
  <c r="P58" i="174"/>
  <c r="P59" i="174"/>
  <c r="E15" i="219" s="1"/>
  <c r="O18" i="174"/>
  <c r="O20" i="174"/>
  <c r="O21" i="174"/>
  <c r="O22" i="174"/>
  <c r="O23" i="174"/>
  <c r="O24" i="174"/>
  <c r="O25" i="174"/>
  <c r="O26" i="174"/>
  <c r="O27" i="174"/>
  <c r="O29" i="174"/>
  <c r="O30" i="174"/>
  <c r="O31" i="174"/>
  <c r="O32" i="174"/>
  <c r="O33" i="174"/>
  <c r="O34" i="174"/>
  <c r="O35" i="174"/>
  <c r="O36" i="174"/>
  <c r="O37" i="174"/>
  <c r="O38" i="174"/>
  <c r="O39" i="174"/>
  <c r="O40" i="174"/>
  <c r="O41" i="174"/>
  <c r="O42" i="174"/>
  <c r="O43" i="174"/>
  <c r="O44" i="174"/>
  <c r="O45" i="174"/>
  <c r="O46" i="174"/>
  <c r="O47" i="174"/>
  <c r="O48" i="174"/>
  <c r="O49" i="174"/>
  <c r="O50" i="174"/>
  <c r="O51" i="174"/>
  <c r="O52" i="174"/>
  <c r="O53" i="174"/>
  <c r="O54" i="174"/>
  <c r="O55" i="174"/>
  <c r="O56" i="174"/>
  <c r="O57" i="174"/>
  <c r="O58" i="174"/>
  <c r="O59" i="174"/>
  <c r="E14" i="219" s="1"/>
  <c r="O17" i="174"/>
  <c r="N17" i="174"/>
  <c r="N18" i="174"/>
  <c r="N20" i="174"/>
  <c r="N21" i="174"/>
  <c r="N22" i="174"/>
  <c r="N23" i="174"/>
  <c r="N24" i="174"/>
  <c r="N25" i="174"/>
  <c r="N26" i="174"/>
  <c r="N27" i="174"/>
  <c r="N29" i="174"/>
  <c r="N30" i="174"/>
  <c r="N31" i="174"/>
  <c r="N32" i="174"/>
  <c r="N33" i="174"/>
  <c r="N34" i="174"/>
  <c r="N35" i="174"/>
  <c r="N36" i="174"/>
  <c r="N37" i="174"/>
  <c r="N38" i="174"/>
  <c r="N39" i="174"/>
  <c r="N40" i="174"/>
  <c r="N41" i="174"/>
  <c r="N42" i="174"/>
  <c r="N43" i="174"/>
  <c r="N44" i="174"/>
  <c r="N45" i="174"/>
  <c r="N46" i="174"/>
  <c r="N47" i="174"/>
  <c r="N48" i="174"/>
  <c r="N49" i="174"/>
  <c r="N50" i="174"/>
  <c r="N51" i="174"/>
  <c r="N52" i="174"/>
  <c r="N53" i="174"/>
  <c r="N54" i="174"/>
  <c r="N55" i="174"/>
  <c r="N56" i="174"/>
  <c r="N57" i="174"/>
  <c r="N58" i="174"/>
  <c r="N59" i="174"/>
  <c r="E13" i="219" s="1"/>
  <c r="N16" i="174"/>
  <c r="M16" i="174"/>
  <c r="M17" i="174"/>
  <c r="M18" i="174"/>
  <c r="M20" i="174"/>
  <c r="M21" i="174"/>
  <c r="M22" i="174"/>
  <c r="M23" i="174"/>
  <c r="M24" i="174"/>
  <c r="M25" i="174"/>
  <c r="M26" i="174"/>
  <c r="M27" i="174"/>
  <c r="M29" i="174"/>
  <c r="M30" i="174"/>
  <c r="M31" i="174"/>
  <c r="M32" i="174"/>
  <c r="M33" i="174"/>
  <c r="M34" i="174"/>
  <c r="M35" i="174"/>
  <c r="M36" i="174"/>
  <c r="M37" i="174"/>
  <c r="M38" i="174"/>
  <c r="M39" i="174"/>
  <c r="M40" i="174"/>
  <c r="M41" i="174"/>
  <c r="M42" i="174"/>
  <c r="M43" i="174"/>
  <c r="M44" i="174"/>
  <c r="M45" i="174"/>
  <c r="M46" i="174"/>
  <c r="M47" i="174"/>
  <c r="M48" i="174"/>
  <c r="M49" i="174"/>
  <c r="M50" i="174"/>
  <c r="M51" i="174"/>
  <c r="M52" i="174"/>
  <c r="M53" i="174"/>
  <c r="M54" i="174"/>
  <c r="M55" i="174"/>
  <c r="M56" i="174"/>
  <c r="M57" i="174"/>
  <c r="M58" i="174"/>
  <c r="M59" i="174"/>
  <c r="E12" i="219" s="1"/>
  <c r="M15" i="174"/>
  <c r="L59" i="174"/>
  <c r="E11" i="219" s="1"/>
  <c r="L15" i="174"/>
  <c r="L16" i="174"/>
  <c r="L17" i="174"/>
  <c r="L18" i="174"/>
  <c r="L20" i="174"/>
  <c r="L21" i="174"/>
  <c r="L22" i="174"/>
  <c r="L23" i="174"/>
  <c r="L24" i="174"/>
  <c r="L25" i="174"/>
  <c r="L26" i="174"/>
  <c r="L27" i="174"/>
  <c r="L29" i="174"/>
  <c r="L30" i="174"/>
  <c r="L31" i="174"/>
  <c r="L32" i="174"/>
  <c r="L33" i="174"/>
  <c r="L34" i="174"/>
  <c r="L35" i="174"/>
  <c r="L36" i="174"/>
  <c r="L37" i="174"/>
  <c r="L38" i="174"/>
  <c r="L39" i="174"/>
  <c r="L40" i="174"/>
  <c r="L41" i="174"/>
  <c r="L42" i="174"/>
  <c r="L43" i="174"/>
  <c r="L44" i="174"/>
  <c r="L45" i="174"/>
  <c r="L46" i="174"/>
  <c r="L47" i="174"/>
  <c r="L48" i="174"/>
  <c r="L49" i="174"/>
  <c r="L50" i="174"/>
  <c r="L51" i="174"/>
  <c r="L52" i="174"/>
  <c r="L53" i="174"/>
  <c r="L54" i="174"/>
  <c r="L55" i="174"/>
  <c r="L56" i="174"/>
  <c r="L57" i="174"/>
  <c r="L58" i="174"/>
  <c r="L14" i="174"/>
  <c r="K14" i="174"/>
  <c r="K15" i="174"/>
  <c r="K16" i="174"/>
  <c r="K17" i="174"/>
  <c r="K18" i="174"/>
  <c r="K20" i="174"/>
  <c r="K21" i="174"/>
  <c r="K22" i="174"/>
  <c r="K23" i="174"/>
  <c r="K24" i="174"/>
  <c r="K25" i="174"/>
  <c r="K26" i="174"/>
  <c r="K27" i="174"/>
  <c r="K29" i="174"/>
  <c r="K30" i="174"/>
  <c r="K31" i="174"/>
  <c r="K32" i="174"/>
  <c r="K33" i="174"/>
  <c r="K34" i="174"/>
  <c r="K35" i="174"/>
  <c r="K36" i="174"/>
  <c r="K37" i="174"/>
  <c r="K38" i="174"/>
  <c r="K39" i="174"/>
  <c r="K40" i="174"/>
  <c r="K41" i="174"/>
  <c r="K42" i="174"/>
  <c r="K43" i="174"/>
  <c r="K44" i="174"/>
  <c r="K45" i="174"/>
  <c r="K46" i="174"/>
  <c r="K47" i="174"/>
  <c r="K48" i="174"/>
  <c r="K49" i="174"/>
  <c r="K50" i="174"/>
  <c r="K51" i="174"/>
  <c r="K52" i="174"/>
  <c r="K53" i="174"/>
  <c r="K54" i="174"/>
  <c r="K55" i="174"/>
  <c r="K56" i="174"/>
  <c r="K57" i="174"/>
  <c r="K58" i="174"/>
  <c r="K59" i="174"/>
  <c r="E10" i="219" s="1"/>
  <c r="K13" i="174"/>
  <c r="J13" i="174"/>
  <c r="J14" i="174"/>
  <c r="J15" i="174"/>
  <c r="J16" i="174"/>
  <c r="J17" i="174"/>
  <c r="J18" i="174"/>
  <c r="J20" i="174"/>
  <c r="J21" i="174"/>
  <c r="J22" i="174"/>
  <c r="J23" i="174"/>
  <c r="J24" i="174"/>
  <c r="J25" i="174"/>
  <c r="J26" i="174"/>
  <c r="J27" i="174"/>
  <c r="J29" i="174"/>
  <c r="J30" i="174"/>
  <c r="J31" i="174"/>
  <c r="J32" i="174"/>
  <c r="J33" i="174"/>
  <c r="J34" i="174"/>
  <c r="J35" i="174"/>
  <c r="J36" i="174"/>
  <c r="J37" i="174"/>
  <c r="J38" i="174"/>
  <c r="J39" i="174"/>
  <c r="J40" i="174"/>
  <c r="J41" i="174"/>
  <c r="J42" i="174"/>
  <c r="J43" i="174"/>
  <c r="J44" i="174"/>
  <c r="J45" i="174"/>
  <c r="J46" i="174"/>
  <c r="J47" i="174"/>
  <c r="J48" i="174"/>
  <c r="J49" i="174"/>
  <c r="J50" i="174"/>
  <c r="J51" i="174"/>
  <c r="J52" i="174"/>
  <c r="J53" i="174"/>
  <c r="J54" i="174"/>
  <c r="J55" i="174"/>
  <c r="J56" i="174"/>
  <c r="J57" i="174"/>
  <c r="J58" i="174"/>
  <c r="J59" i="174"/>
  <c r="I12" i="174"/>
  <c r="J12" i="174"/>
  <c r="I13" i="174"/>
  <c r="H13" i="174"/>
  <c r="G13" i="174"/>
  <c r="G9" i="174"/>
  <c r="G10" i="174"/>
  <c r="I14" i="174"/>
  <c r="I15" i="174"/>
  <c r="I16" i="174"/>
  <c r="I17" i="174"/>
  <c r="I18" i="174"/>
  <c r="I20" i="174"/>
  <c r="I21" i="174"/>
  <c r="I22" i="174"/>
  <c r="I23" i="174"/>
  <c r="I24" i="174"/>
  <c r="I25" i="174"/>
  <c r="I26" i="174"/>
  <c r="I27" i="174"/>
  <c r="I29" i="174"/>
  <c r="I30" i="174"/>
  <c r="I31" i="174"/>
  <c r="I32" i="174"/>
  <c r="I33" i="174"/>
  <c r="I34" i="174"/>
  <c r="I35" i="174"/>
  <c r="I36" i="174"/>
  <c r="I37" i="174"/>
  <c r="I38" i="174"/>
  <c r="I39" i="174"/>
  <c r="I40" i="174"/>
  <c r="I41" i="174"/>
  <c r="I42" i="174"/>
  <c r="I43" i="174"/>
  <c r="I44" i="174"/>
  <c r="I45" i="174"/>
  <c r="I46" i="174"/>
  <c r="I47" i="174"/>
  <c r="I48" i="174"/>
  <c r="I49" i="174"/>
  <c r="I50" i="174"/>
  <c r="I51" i="174"/>
  <c r="I52" i="174"/>
  <c r="I53" i="174"/>
  <c r="I54" i="174"/>
  <c r="I55" i="174"/>
  <c r="I56" i="174"/>
  <c r="I57" i="174"/>
  <c r="I58" i="174"/>
  <c r="I59" i="174"/>
  <c r="I11" i="174"/>
  <c r="H11" i="174"/>
  <c r="H12" i="174"/>
  <c r="H14" i="174"/>
  <c r="H15" i="174"/>
  <c r="H16" i="174"/>
  <c r="H17" i="174"/>
  <c r="H18" i="174"/>
  <c r="H20" i="174"/>
  <c r="H21" i="174"/>
  <c r="H22" i="174"/>
  <c r="H23" i="174"/>
  <c r="H24" i="174"/>
  <c r="H25" i="174"/>
  <c r="H26" i="174"/>
  <c r="H27" i="174"/>
  <c r="H29" i="174"/>
  <c r="H30" i="174"/>
  <c r="H31" i="174"/>
  <c r="H32" i="174"/>
  <c r="H33" i="174"/>
  <c r="H34" i="174"/>
  <c r="H35" i="174"/>
  <c r="H36" i="174"/>
  <c r="H37" i="174"/>
  <c r="H38" i="174"/>
  <c r="H39" i="174"/>
  <c r="H40" i="174"/>
  <c r="H41" i="174"/>
  <c r="H42" i="174"/>
  <c r="H43" i="174"/>
  <c r="H44" i="174"/>
  <c r="H45" i="174"/>
  <c r="H46" i="174"/>
  <c r="H47" i="174"/>
  <c r="H48" i="174"/>
  <c r="H49" i="174"/>
  <c r="H50" i="174"/>
  <c r="H51" i="174"/>
  <c r="H52" i="174"/>
  <c r="H53" i="174"/>
  <c r="H54" i="174"/>
  <c r="H55" i="174"/>
  <c r="H56" i="174"/>
  <c r="H57" i="174"/>
  <c r="H58" i="174"/>
  <c r="H59" i="174"/>
  <c r="H10" i="174"/>
  <c r="G11" i="174"/>
  <c r="G12" i="174"/>
  <c r="G14" i="174"/>
  <c r="G15" i="174"/>
  <c r="G16" i="174"/>
  <c r="G17" i="174"/>
  <c r="G18" i="174"/>
  <c r="G20" i="174"/>
  <c r="G21" i="174"/>
  <c r="G22" i="174"/>
  <c r="G23" i="174"/>
  <c r="G24" i="174"/>
  <c r="G25" i="174"/>
  <c r="G26" i="174"/>
  <c r="G27" i="174"/>
  <c r="G29" i="174"/>
  <c r="G30" i="174"/>
  <c r="G31" i="174"/>
  <c r="G32" i="174"/>
  <c r="G33" i="174"/>
  <c r="G34" i="174"/>
  <c r="G35" i="174"/>
  <c r="G36" i="174"/>
  <c r="G37" i="174"/>
  <c r="G38" i="174"/>
  <c r="G39" i="174"/>
  <c r="G40" i="174"/>
  <c r="G41" i="174"/>
  <c r="G42" i="174"/>
  <c r="G43" i="174"/>
  <c r="G44" i="174"/>
  <c r="G45" i="174"/>
  <c r="G46" i="174"/>
  <c r="G47" i="174"/>
  <c r="G48" i="174"/>
  <c r="G49" i="174"/>
  <c r="G50" i="174"/>
  <c r="G51" i="174"/>
  <c r="G52" i="174"/>
  <c r="G53" i="174"/>
  <c r="G54" i="174"/>
  <c r="G55" i="174"/>
  <c r="G56" i="174"/>
  <c r="G57" i="174"/>
  <c r="G58" i="174"/>
  <c r="G59" i="174"/>
  <c r="BF4" i="174"/>
  <c r="BE4" i="174"/>
  <c r="BD4" i="174"/>
  <c r="BC4" i="174"/>
  <c r="BB4" i="174"/>
  <c r="BA4" i="174"/>
  <c r="AZ4" i="174"/>
  <c r="AY4" i="174"/>
  <c r="AX4" i="174"/>
  <c r="AW4" i="174"/>
  <c r="AV4" i="174"/>
  <c r="AU4" i="174"/>
  <c r="AT4" i="174"/>
  <c r="AS4" i="174"/>
  <c r="AR4" i="174"/>
  <c r="AQ4" i="174"/>
  <c r="AP4" i="174"/>
  <c r="AO4" i="174"/>
  <c r="AN4" i="174"/>
  <c r="AM4" i="174"/>
  <c r="AL4" i="174"/>
  <c r="AK4" i="174"/>
  <c r="AJ4" i="174"/>
  <c r="AI4" i="174"/>
  <c r="AH4" i="174"/>
  <c r="AG4" i="174"/>
  <c r="AF4" i="174"/>
  <c r="AE4" i="174"/>
  <c r="AD4" i="174"/>
  <c r="AC4" i="174"/>
  <c r="AB4" i="174"/>
  <c r="AA4" i="174"/>
  <c r="Z4" i="174"/>
  <c r="Y4" i="174"/>
  <c r="X4" i="174"/>
  <c r="W4" i="174"/>
  <c r="V4" i="174"/>
  <c r="U4" i="174"/>
  <c r="T4" i="174"/>
  <c r="S4" i="174"/>
  <c r="R4" i="174"/>
  <c r="Q4" i="174"/>
  <c r="P4" i="174"/>
  <c r="O4" i="174"/>
  <c r="N4" i="174"/>
  <c r="M4" i="174"/>
  <c r="L4" i="174"/>
  <c r="K4" i="174"/>
  <c r="J4" i="174"/>
  <c r="E4" i="174"/>
  <c r="H4" i="174"/>
  <c r="G4" i="174"/>
  <c r="F4" i="174"/>
  <c r="F1566" i="3"/>
  <c r="G1566" i="3"/>
  <c r="H1566" i="3"/>
  <c r="I1566" i="3"/>
  <c r="J1566" i="3"/>
  <c r="K1566" i="3"/>
  <c r="L1566" i="3"/>
  <c r="M1566" i="3"/>
  <c r="N1566" i="3"/>
  <c r="O1566" i="3"/>
  <c r="P1566" i="3"/>
  <c r="Q1566" i="3"/>
  <c r="R1566" i="3"/>
  <c r="S1566" i="3"/>
  <c r="T1566" i="3"/>
  <c r="U1566" i="3"/>
  <c r="V1566" i="3"/>
  <c r="W1566" i="3"/>
  <c r="X1566" i="3"/>
  <c r="F1561" i="3"/>
  <c r="G1561" i="3"/>
  <c r="H1561" i="3"/>
  <c r="I1561" i="3"/>
  <c r="J1561" i="3"/>
  <c r="K1561" i="3"/>
  <c r="L1561" i="3"/>
  <c r="M1561" i="3"/>
  <c r="N1561" i="3"/>
  <c r="O1561" i="3"/>
  <c r="P1561" i="3"/>
  <c r="Q1561" i="3"/>
  <c r="R1561" i="3"/>
  <c r="S1561" i="3"/>
  <c r="T1561" i="3"/>
  <c r="U1561" i="3"/>
  <c r="V1561" i="3"/>
  <c r="W1561" i="3"/>
  <c r="X1561" i="3"/>
  <c r="F1546" i="3"/>
  <c r="G1546" i="3"/>
  <c r="H1546" i="3"/>
  <c r="I1546" i="3"/>
  <c r="J1546" i="3"/>
  <c r="K1546" i="3"/>
  <c r="L1546" i="3"/>
  <c r="E1545" i="3" s="1"/>
  <c r="M1546" i="3"/>
  <c r="N1546" i="3"/>
  <c r="O1546" i="3"/>
  <c r="P1546" i="3"/>
  <c r="Q1546" i="3"/>
  <c r="R1546" i="3"/>
  <c r="S1546" i="3"/>
  <c r="T1546" i="3"/>
  <c r="U1546" i="3"/>
  <c r="V1546" i="3"/>
  <c r="W1546" i="3"/>
  <c r="X1546" i="3"/>
  <c r="F1541" i="3"/>
  <c r="G1541" i="3"/>
  <c r="H1541" i="3"/>
  <c r="I1541" i="3"/>
  <c r="J1541" i="3"/>
  <c r="K1541" i="3"/>
  <c r="L1541" i="3"/>
  <c r="E1540" i="3" s="1"/>
  <c r="M1541" i="3"/>
  <c r="N1541" i="3"/>
  <c r="O1541" i="3"/>
  <c r="P1541" i="3"/>
  <c r="Q1541" i="3"/>
  <c r="R1541" i="3"/>
  <c r="S1541" i="3"/>
  <c r="T1541" i="3"/>
  <c r="U1541" i="3"/>
  <c r="V1541" i="3"/>
  <c r="W1541" i="3"/>
  <c r="X1541" i="3"/>
  <c r="F1508" i="3"/>
  <c r="G1508" i="3"/>
  <c r="H1508" i="3"/>
  <c r="I1508" i="3"/>
  <c r="J1508" i="3"/>
  <c r="K1508" i="3"/>
  <c r="L1508" i="3"/>
  <c r="E1507" i="3" s="1"/>
  <c r="M1508" i="3"/>
  <c r="N1508" i="3"/>
  <c r="O1508" i="3"/>
  <c r="P1508" i="3"/>
  <c r="Q1508" i="3"/>
  <c r="R1508" i="3"/>
  <c r="S1508" i="3"/>
  <c r="T1508" i="3"/>
  <c r="U1508" i="3"/>
  <c r="V1508" i="3"/>
  <c r="W1508" i="3"/>
  <c r="X1508" i="3"/>
  <c r="F1441" i="3"/>
  <c r="G1441" i="3"/>
  <c r="H1441" i="3"/>
  <c r="I1441" i="3"/>
  <c r="J1441" i="3"/>
  <c r="K1441" i="3"/>
  <c r="L1441" i="3"/>
  <c r="E1440" i="3" s="1"/>
  <c r="M1441" i="3"/>
  <c r="N1441" i="3"/>
  <c r="O1441" i="3"/>
  <c r="P1441" i="3"/>
  <c r="Q1441" i="3"/>
  <c r="R1441" i="3"/>
  <c r="S1441" i="3"/>
  <c r="T1441" i="3"/>
  <c r="U1441" i="3"/>
  <c r="V1441" i="3"/>
  <c r="W1441" i="3"/>
  <c r="X1441" i="3"/>
  <c r="F1435" i="3"/>
  <c r="G1435" i="3"/>
  <c r="H1435" i="3"/>
  <c r="I1435" i="3"/>
  <c r="J1435" i="3"/>
  <c r="K1435" i="3"/>
  <c r="L1435" i="3"/>
  <c r="E1434" i="3" s="1"/>
  <c r="E1352" i="3" s="1"/>
  <c r="M1435" i="3"/>
  <c r="N1435" i="3"/>
  <c r="O1435" i="3"/>
  <c r="P1435" i="3"/>
  <c r="Q1435" i="3"/>
  <c r="R1435" i="3"/>
  <c r="S1435" i="3"/>
  <c r="T1435" i="3"/>
  <c r="U1435" i="3"/>
  <c r="V1435" i="3"/>
  <c r="W1435" i="3"/>
  <c r="X1435" i="3"/>
  <c r="F1245" i="3"/>
  <c r="G1245" i="3"/>
  <c r="H1245" i="3"/>
  <c r="I1245" i="3"/>
  <c r="J1245" i="3"/>
  <c r="K1245" i="3"/>
  <c r="L1245" i="3"/>
  <c r="E1244" i="3" s="1"/>
  <c r="M1245" i="3"/>
  <c r="N1245" i="3"/>
  <c r="O1245" i="3"/>
  <c r="P1245" i="3"/>
  <c r="Q1245" i="3"/>
  <c r="R1245" i="3"/>
  <c r="S1245" i="3"/>
  <c r="T1245" i="3"/>
  <c r="U1245" i="3"/>
  <c r="V1245" i="3"/>
  <c r="W1245" i="3"/>
  <c r="X1245" i="3"/>
  <c r="F1227" i="3"/>
  <c r="G1227" i="3"/>
  <c r="H1227" i="3"/>
  <c r="I1227" i="3"/>
  <c r="J1227" i="3"/>
  <c r="K1227" i="3"/>
  <c r="L1227" i="3"/>
  <c r="E1226" i="3" s="1"/>
  <c r="M1227" i="3"/>
  <c r="N1227" i="3"/>
  <c r="O1227" i="3"/>
  <c r="P1227" i="3"/>
  <c r="Q1227" i="3"/>
  <c r="R1227" i="3"/>
  <c r="S1227" i="3"/>
  <c r="T1227" i="3"/>
  <c r="U1227" i="3"/>
  <c r="V1227" i="3"/>
  <c r="W1227" i="3"/>
  <c r="X1227" i="3"/>
  <c r="F1224" i="3"/>
  <c r="G1224" i="3"/>
  <c r="H1224" i="3"/>
  <c r="I1224" i="3"/>
  <c r="J1224" i="3"/>
  <c r="K1224" i="3"/>
  <c r="L1224" i="3"/>
  <c r="E1223" i="3" s="1"/>
  <c r="E1202" i="3" s="1"/>
  <c r="M1224" i="3"/>
  <c r="N1224" i="3"/>
  <c r="O1224" i="3"/>
  <c r="P1224" i="3"/>
  <c r="Q1224" i="3"/>
  <c r="R1224" i="3"/>
  <c r="S1224" i="3"/>
  <c r="T1224" i="3"/>
  <c r="U1224" i="3"/>
  <c r="V1224" i="3"/>
  <c r="W1224" i="3"/>
  <c r="X1224" i="3"/>
  <c r="F1202" i="3"/>
  <c r="G1202" i="3"/>
  <c r="H1202" i="3"/>
  <c r="I1202" i="3"/>
  <c r="J1202" i="3"/>
  <c r="K1202" i="3"/>
  <c r="L1202" i="3"/>
  <c r="E1201" i="3" s="1"/>
  <c r="M1202" i="3"/>
  <c r="N1202" i="3"/>
  <c r="O1202" i="3"/>
  <c r="P1202" i="3"/>
  <c r="Q1202" i="3"/>
  <c r="R1202" i="3"/>
  <c r="S1202" i="3"/>
  <c r="T1202" i="3"/>
  <c r="U1202" i="3"/>
  <c r="V1202" i="3"/>
  <c r="W1202" i="3"/>
  <c r="X1202" i="3"/>
  <c r="F1165" i="3"/>
  <c r="G1165" i="3"/>
  <c r="H1165" i="3"/>
  <c r="I1165" i="3"/>
  <c r="J1165" i="3"/>
  <c r="K1165" i="3"/>
  <c r="L1165" i="3"/>
  <c r="E1164" i="3" s="1"/>
  <c r="M1165" i="3"/>
  <c r="N1165" i="3"/>
  <c r="O1165" i="3"/>
  <c r="P1165" i="3"/>
  <c r="Q1165" i="3"/>
  <c r="R1165" i="3"/>
  <c r="S1165" i="3"/>
  <c r="T1165" i="3"/>
  <c r="U1165" i="3"/>
  <c r="V1165" i="3"/>
  <c r="W1165" i="3"/>
  <c r="X1165" i="3"/>
  <c r="F1122" i="3"/>
  <c r="G1122" i="3"/>
  <c r="H1122" i="3"/>
  <c r="I1122" i="3"/>
  <c r="J1122" i="3"/>
  <c r="K1122" i="3"/>
  <c r="L1122" i="3"/>
  <c r="E1121" i="3" s="1"/>
  <c r="M1122" i="3"/>
  <c r="N1122" i="3"/>
  <c r="O1122" i="3"/>
  <c r="P1122" i="3"/>
  <c r="Q1122" i="3"/>
  <c r="R1122" i="3"/>
  <c r="S1122" i="3"/>
  <c r="T1122" i="3"/>
  <c r="U1122" i="3"/>
  <c r="V1122" i="3"/>
  <c r="W1122" i="3"/>
  <c r="X1122" i="3"/>
  <c r="N1075" i="3"/>
  <c r="O1075" i="3"/>
  <c r="P1075" i="3"/>
  <c r="Q1075" i="3"/>
  <c r="R1075" i="3"/>
  <c r="S1075" i="3"/>
  <c r="T1075" i="3"/>
  <c r="U1075" i="3"/>
  <c r="V1075" i="3"/>
  <c r="W1075" i="3"/>
  <c r="X1075" i="3"/>
  <c r="F1049" i="3"/>
  <c r="G1049" i="3"/>
  <c r="H1049" i="3"/>
  <c r="I1049" i="3"/>
  <c r="J1049" i="3"/>
  <c r="K1049" i="3"/>
  <c r="L1049" i="3"/>
  <c r="E1048" i="3" s="1"/>
  <c r="M1049" i="3"/>
  <c r="N1049" i="3"/>
  <c r="O1049" i="3"/>
  <c r="P1049" i="3"/>
  <c r="Q1049" i="3"/>
  <c r="R1049" i="3"/>
  <c r="S1049" i="3"/>
  <c r="T1049" i="3"/>
  <c r="U1049" i="3"/>
  <c r="V1049" i="3"/>
  <c r="W1049" i="3"/>
  <c r="X1049" i="3"/>
  <c r="N1046" i="3"/>
  <c r="O1046" i="3"/>
  <c r="P1046" i="3"/>
  <c r="Q1046" i="3"/>
  <c r="R1046" i="3"/>
  <c r="S1046" i="3"/>
  <c r="T1046" i="3"/>
  <c r="U1046" i="3"/>
  <c r="V1046" i="3"/>
  <c r="W1046" i="3"/>
  <c r="X1046" i="3"/>
  <c r="F1029" i="3"/>
  <c r="G1029" i="3"/>
  <c r="H1029" i="3"/>
  <c r="I1029" i="3"/>
  <c r="J1029" i="3"/>
  <c r="K1029" i="3"/>
  <c r="L1029" i="3"/>
  <c r="E1028" i="3" s="1"/>
  <c r="M1029" i="3"/>
  <c r="N1029" i="3"/>
  <c r="O1029" i="3"/>
  <c r="P1029" i="3"/>
  <c r="Q1029" i="3"/>
  <c r="R1029" i="3"/>
  <c r="S1029" i="3"/>
  <c r="T1029" i="3"/>
  <c r="U1029" i="3"/>
  <c r="V1029" i="3"/>
  <c r="W1029" i="3"/>
  <c r="X1029" i="3"/>
  <c r="F1001" i="3"/>
  <c r="G1001" i="3"/>
  <c r="H1001" i="3"/>
  <c r="I1001" i="3"/>
  <c r="J1001" i="3"/>
  <c r="K1001" i="3"/>
  <c r="L1001" i="3"/>
  <c r="E1000" i="3" s="1"/>
  <c r="M1001" i="3"/>
  <c r="N1001" i="3"/>
  <c r="O1001" i="3"/>
  <c r="P1001" i="3"/>
  <c r="Q1001" i="3"/>
  <c r="R1001" i="3"/>
  <c r="S1001" i="3"/>
  <c r="T1001" i="3"/>
  <c r="U1001" i="3"/>
  <c r="V1001" i="3"/>
  <c r="W1001" i="3"/>
  <c r="X1001" i="3"/>
  <c r="F982" i="3"/>
  <c r="G982" i="3"/>
  <c r="H982" i="3"/>
  <c r="I982" i="3"/>
  <c r="J982" i="3"/>
  <c r="K982" i="3"/>
  <c r="L982" i="3"/>
  <c r="E981" i="3" s="1"/>
  <c r="M982" i="3"/>
  <c r="N982" i="3"/>
  <c r="O982" i="3"/>
  <c r="P982" i="3"/>
  <c r="Q982" i="3"/>
  <c r="R982" i="3"/>
  <c r="S982" i="3"/>
  <c r="T982" i="3"/>
  <c r="U982" i="3"/>
  <c r="V982" i="3"/>
  <c r="W982" i="3"/>
  <c r="X982" i="3"/>
  <c r="F918" i="3"/>
  <c r="G918" i="3"/>
  <c r="H918" i="3"/>
  <c r="I918" i="3"/>
  <c r="J918" i="3"/>
  <c r="K918" i="3"/>
  <c r="L918" i="3"/>
  <c r="E917" i="3" s="1"/>
  <c r="M918" i="3"/>
  <c r="N918" i="3"/>
  <c r="O918" i="3"/>
  <c r="P918" i="3"/>
  <c r="Q918" i="3"/>
  <c r="R918" i="3"/>
  <c r="S918" i="3"/>
  <c r="T918" i="3"/>
  <c r="U918" i="3"/>
  <c r="V918" i="3"/>
  <c r="W918" i="3"/>
  <c r="X918" i="3"/>
  <c r="G890" i="3"/>
  <c r="H890" i="3"/>
  <c r="I890" i="3"/>
  <c r="J890" i="3"/>
  <c r="K890" i="3"/>
  <c r="L890" i="3"/>
  <c r="E889" i="3" s="1"/>
  <c r="M890" i="3"/>
  <c r="N890" i="3"/>
  <c r="O890" i="3"/>
  <c r="P890" i="3"/>
  <c r="Q890" i="3"/>
  <c r="R890" i="3"/>
  <c r="S890" i="3"/>
  <c r="T890" i="3"/>
  <c r="U890" i="3"/>
  <c r="V890" i="3"/>
  <c r="W890" i="3"/>
  <c r="X890" i="3"/>
  <c r="F777" i="3"/>
  <c r="G777" i="3"/>
  <c r="H777" i="3"/>
  <c r="I777" i="3"/>
  <c r="J777" i="3"/>
  <c r="K777" i="3"/>
  <c r="L777" i="3"/>
  <c r="M777" i="3"/>
  <c r="N777" i="3"/>
  <c r="O777" i="3"/>
  <c r="P777" i="3"/>
  <c r="Q777" i="3"/>
  <c r="R777" i="3"/>
  <c r="S777" i="3"/>
  <c r="T777" i="3"/>
  <c r="U777" i="3"/>
  <c r="V777" i="3"/>
  <c r="W777" i="3"/>
  <c r="X777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W482" i="3"/>
  <c r="X482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W437" i="3"/>
  <c r="X43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F283" i="3"/>
  <c r="G283" i="3"/>
  <c r="H283" i="3"/>
  <c r="I283" i="3"/>
  <c r="J283" i="3"/>
  <c r="L283" i="3"/>
  <c r="M283" i="3"/>
  <c r="N283" i="3"/>
  <c r="O283" i="3"/>
  <c r="P283" i="3"/>
  <c r="R283" i="3"/>
  <c r="S283" i="3"/>
  <c r="T283" i="3"/>
  <c r="U283" i="3"/>
  <c r="V283" i="3"/>
  <c r="X283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L18" i="221"/>
  <c r="J18" i="221"/>
  <c r="D18" i="221"/>
  <c r="F66" i="1"/>
  <c r="F67" i="1"/>
  <c r="F68" i="1"/>
  <c r="F69" i="1"/>
  <c r="F72" i="1"/>
  <c r="F73" i="1"/>
  <c r="J4" i="3"/>
  <c r="K4" i="3"/>
  <c r="L4" i="3"/>
  <c r="M4" i="3"/>
  <c r="N4" i="3"/>
  <c r="O4" i="3"/>
  <c r="P4" i="3"/>
  <c r="Q4" i="3"/>
  <c r="R4" i="3"/>
  <c r="S4" i="3"/>
  <c r="T4" i="3"/>
  <c r="U4" i="3"/>
  <c r="V4" i="3"/>
  <c r="X4" i="3"/>
  <c r="W4" i="3"/>
  <c r="E43" i="213"/>
  <c r="E46" i="213"/>
  <c r="E48" i="213"/>
  <c r="E40" i="213"/>
  <c r="E59" i="213"/>
  <c r="E58" i="213"/>
  <c r="E29" i="213"/>
  <c r="E20" i="213"/>
  <c r="E13" i="213"/>
  <c r="E12" i="213"/>
  <c r="E15" i="213"/>
  <c r="E9" i="213"/>
  <c r="E51" i="213"/>
  <c r="E36" i="213"/>
  <c r="E47" i="213"/>
  <c r="E11" i="213"/>
  <c r="E8" i="213"/>
  <c r="E50" i="213"/>
  <c r="E18" i="213"/>
  <c r="E25" i="213"/>
  <c r="E52" i="213"/>
  <c r="E57" i="213"/>
  <c r="E21" i="213"/>
  <c r="E56" i="213"/>
  <c r="E55" i="213"/>
  <c r="E39" i="213"/>
  <c r="E53" i="213"/>
  <c r="E37" i="213"/>
  <c r="E27" i="213"/>
  <c r="E26" i="213"/>
  <c r="E33" i="213"/>
  <c r="E32" i="213"/>
  <c r="E45" i="213"/>
  <c r="E14" i="213"/>
  <c r="E54" i="213"/>
  <c r="E49" i="213"/>
  <c r="E41" i="213"/>
  <c r="E35" i="213"/>
  <c r="E42" i="213"/>
  <c r="E22" i="213"/>
  <c r="E34" i="213"/>
  <c r="E30" i="213"/>
  <c r="E23" i="213"/>
  <c r="E17" i="213"/>
  <c r="E44" i="213"/>
  <c r="E24" i="213"/>
  <c r="E38" i="213"/>
  <c r="E31" i="213"/>
  <c r="E16" i="213"/>
  <c r="E10" i="213"/>
  <c r="E7" i="213"/>
  <c r="E28" i="213"/>
  <c r="E19" i="213"/>
  <c r="E6" i="213"/>
  <c r="E5" i="213"/>
  <c r="D58" i="180"/>
  <c r="D31" i="184"/>
  <c r="M47" i="216"/>
  <c r="K47" i="214"/>
  <c r="L46" i="214"/>
  <c r="L47" i="214"/>
  <c r="I48" i="216"/>
  <c r="E47" i="214"/>
  <c r="M46" i="216"/>
  <c r="G46" i="214"/>
  <c r="D53" i="174"/>
  <c r="J41" i="214"/>
  <c r="D31" i="181"/>
  <c r="D58" i="184"/>
  <c r="M21" i="214"/>
  <c r="M42" i="214"/>
  <c r="D55" i="183"/>
  <c r="D9" i="185"/>
  <c r="AZ45" i="223"/>
  <c r="AZ10" i="223"/>
  <c r="S46" i="223"/>
  <c r="AO56" i="223"/>
  <c r="H47" i="216"/>
  <c r="H48" i="216"/>
  <c r="N48" i="216"/>
  <c r="I47" i="214"/>
  <c r="K47" i="216"/>
  <c r="H46" i="214"/>
  <c r="L44" i="214"/>
  <c r="O48" i="216"/>
  <c r="J35" i="214"/>
  <c r="D49" i="182"/>
  <c r="H8" i="223"/>
  <c r="AF59" i="223"/>
  <c r="AJ13" i="223"/>
  <c r="V45" i="223"/>
  <c r="V15" i="223"/>
  <c r="Y10" i="223"/>
  <c r="V12" i="223"/>
  <c r="Y59" i="223"/>
  <c r="K1046" i="3"/>
  <c r="G1046" i="3"/>
  <c r="M1046" i="3"/>
  <c r="F1046" i="3"/>
  <c r="L1046" i="3"/>
  <c r="E1045" i="3" s="1"/>
  <c r="H1046" i="3"/>
  <c r="J1046" i="3"/>
  <c r="I1046" i="3"/>
  <c r="AO12" i="177"/>
  <c r="AO12" i="180"/>
  <c r="AO12" i="178"/>
  <c r="AO12" i="174"/>
  <c r="X47" i="223"/>
  <c r="V11" i="223"/>
  <c r="AZ32" i="223"/>
  <c r="V9" i="223"/>
  <c r="V7" i="223" s="1"/>
  <c r="AM59" i="223"/>
  <c r="S59" i="223"/>
  <c r="AK13" i="223"/>
  <c r="AO8" i="223"/>
  <c r="AJ10" i="223"/>
  <c r="AR13" i="223"/>
  <c r="AL9" i="223"/>
  <c r="D12" i="186"/>
  <c r="N11" i="214"/>
  <c r="L47" i="216"/>
  <c r="D15" i="184"/>
  <c r="AY59" i="223"/>
  <c r="AU12" i="223"/>
  <c r="AO12" i="223"/>
  <c r="AO15" i="223"/>
  <c r="H10" i="223"/>
  <c r="J13" i="223"/>
  <c r="G10" i="223"/>
  <c r="BA13" i="223"/>
  <c r="AK46" i="223"/>
  <c r="AT33" i="223"/>
  <c r="AU59" i="223"/>
  <c r="AX59" i="223"/>
  <c r="AQ45" i="223"/>
  <c r="W59" i="223"/>
  <c r="BA56" i="223"/>
  <c r="BA15" i="223"/>
  <c r="AO11" i="223"/>
  <c r="AD9" i="223"/>
  <c r="AD7" i="223" s="1"/>
  <c r="G9" i="223"/>
  <c r="AM45" i="223"/>
  <c r="BA51" i="223"/>
  <c r="AZ47" i="223"/>
  <c r="AK18" i="223"/>
  <c r="P48" i="216"/>
  <c r="G46" i="216"/>
  <c r="E46" i="214"/>
  <c r="L42" i="214"/>
  <c r="D56" i="184"/>
  <c r="I46" i="214"/>
  <c r="K46" i="216"/>
  <c r="H19" i="214"/>
  <c r="D20" i="180"/>
  <c r="L34" i="214"/>
  <c r="D45" i="183"/>
  <c r="K11" i="223"/>
  <c r="H59" i="223"/>
  <c r="O59" i="223"/>
  <c r="K59" i="223"/>
  <c r="J59" i="223"/>
  <c r="D44" i="183"/>
  <c r="K30" i="214"/>
  <c r="E39" i="214"/>
  <c r="D48" i="184"/>
  <c r="E34" i="214"/>
  <c r="J23" i="214"/>
  <c r="D24" i="182"/>
  <c r="F65" i="1"/>
  <c r="D55" i="182"/>
  <c r="L59" i="223"/>
  <c r="AT59" i="223"/>
  <c r="Q44" i="214"/>
  <c r="D58" i="189"/>
  <c r="Q40" i="214"/>
  <c r="D54" i="189"/>
  <c r="D46" i="197"/>
  <c r="D44" i="193"/>
  <c r="D15" i="195"/>
  <c r="D50" i="181"/>
  <c r="M44" i="214"/>
  <c r="D56" i="174"/>
  <c r="D44" i="181"/>
  <c r="D23" i="191"/>
  <c r="G47" i="214"/>
  <c r="O47" i="216"/>
  <c r="F47" i="214"/>
  <c r="M46" i="214"/>
  <c r="AZ59" i="223"/>
  <c r="T9" i="223"/>
  <c r="AK59" i="223"/>
  <c r="AI13" i="223"/>
  <c r="Z11" i="223"/>
  <c r="I47" i="216"/>
  <c r="AZ46" i="223"/>
  <c r="H47" i="214"/>
  <c r="P46" i="216"/>
  <c r="J48" i="216"/>
  <c r="G47" i="216"/>
  <c r="O46" i="216"/>
  <c r="K46" i="214"/>
  <c r="AI47" i="223"/>
  <c r="AI10" i="223"/>
  <c r="AZ13" i="223"/>
  <c r="AT10" i="223"/>
  <c r="AI11" i="191"/>
  <c r="X817" i="3"/>
  <c r="AI11" i="189"/>
  <c r="V817" i="3"/>
  <c r="AI11" i="188"/>
  <c r="U817" i="3"/>
  <c r="AE59" i="223"/>
  <c r="Q59" i="223"/>
  <c r="AC15" i="223"/>
  <c r="AD59" i="223"/>
  <c r="AL8" i="223"/>
  <c r="D41" i="201"/>
  <c r="L31" i="214"/>
  <c r="D45" i="184"/>
  <c r="D30" i="200"/>
  <c r="D29" i="192"/>
  <c r="D32" i="183"/>
  <c r="D33" i="197"/>
  <c r="D41" i="195"/>
  <c r="D10" i="193"/>
  <c r="D29" i="184"/>
  <c r="D39" i="197"/>
  <c r="D38" i="195"/>
  <c r="D31" i="197"/>
  <c r="D32" i="197"/>
  <c r="D36" i="182"/>
  <c r="D35" i="181"/>
  <c r="D9" i="184"/>
  <c r="D41" i="191"/>
  <c r="D53" i="196"/>
  <c r="D50" i="191"/>
  <c r="S36" i="214"/>
  <c r="D30" i="193"/>
  <c r="D9" i="182"/>
  <c r="D30" i="196"/>
  <c r="D40" i="174"/>
  <c r="D11" i="193"/>
  <c r="D9" i="195"/>
  <c r="I30" i="214"/>
  <c r="D41" i="194"/>
  <c r="D35" i="187"/>
  <c r="D35" i="184"/>
  <c r="D31" i="195"/>
  <c r="D31" i="201"/>
  <c r="D37" i="193"/>
  <c r="D39" i="180"/>
  <c r="D40" i="196"/>
  <c r="D39" i="189"/>
  <c r="D36" i="192"/>
  <c r="D38" i="184"/>
  <c r="D31" i="178"/>
  <c r="D9" i="181"/>
  <c r="D10" i="192"/>
  <c r="D40" i="194"/>
  <c r="D41" i="184"/>
  <c r="D14" i="195"/>
  <c r="D41" i="196"/>
  <c r="AX13" i="223"/>
  <c r="AX33" i="223"/>
  <c r="O21" i="214"/>
  <c r="D22" i="187"/>
  <c r="D41" i="189"/>
  <c r="D43" i="199"/>
  <c r="D44" i="200"/>
  <c r="D44" i="192"/>
  <c r="D44" i="198"/>
  <c r="D43" i="196"/>
  <c r="D42" i="200"/>
  <c r="D43" i="198"/>
  <c r="D43" i="200"/>
  <c r="D33" i="183"/>
  <c r="D36" i="188"/>
  <c r="D38" i="196"/>
  <c r="D31" i="196"/>
  <c r="D39" i="196"/>
  <c r="D33" i="188"/>
  <c r="D38" i="181"/>
  <c r="D41" i="188"/>
  <c r="D10" i="200"/>
  <c r="D30" i="184"/>
  <c r="D30" i="186"/>
  <c r="D39" i="184"/>
  <c r="D31" i="192"/>
  <c r="D34" i="199"/>
  <c r="D39" i="192"/>
  <c r="D30" i="194"/>
  <c r="D35" i="178"/>
  <c r="D29" i="193"/>
  <c r="D10" i="198"/>
  <c r="D40" i="192"/>
  <c r="D39" i="199"/>
  <c r="D35" i="192"/>
  <c r="D30" i="180"/>
  <c r="D35" i="198"/>
  <c r="D35" i="201"/>
  <c r="D32" i="193"/>
  <c r="D39" i="193"/>
  <c r="D37" i="174"/>
  <c r="D32" i="180"/>
  <c r="D40" i="195"/>
  <c r="D31" i="199"/>
  <c r="D41" i="197"/>
  <c r="D40" i="198"/>
  <c r="D34" i="178"/>
  <c r="D35" i="174"/>
  <c r="D40" i="197"/>
  <c r="AI11" i="184"/>
  <c r="AI11" i="192"/>
  <c r="AI11" i="190"/>
  <c r="W817" i="3"/>
  <c r="D36" i="198"/>
  <c r="D49" i="185"/>
  <c r="M35" i="214"/>
  <c r="D56" i="197"/>
  <c r="I42" i="214"/>
  <c r="D56" i="181"/>
  <c r="D53" i="195"/>
  <c r="P11" i="214"/>
  <c r="D12" i="188"/>
  <c r="D16" i="192"/>
  <c r="D54" i="200"/>
  <c r="D18" i="201"/>
  <c r="D29" i="198"/>
  <c r="S42" i="214"/>
  <c r="D56" i="191"/>
  <c r="D50" i="193"/>
  <c r="K38" i="214"/>
  <c r="D52" i="183"/>
  <c r="D57" i="192"/>
  <c r="E38" i="214"/>
  <c r="D52" i="174"/>
  <c r="D21" i="181"/>
  <c r="I20" i="214"/>
  <c r="D32" i="200"/>
  <c r="D24" i="195"/>
  <c r="I34" i="214"/>
  <c r="D48" i="181"/>
  <c r="D37" i="191"/>
  <c r="D41" i="180"/>
  <c r="D11" i="200"/>
  <c r="D30" i="189"/>
  <c r="D27" i="196"/>
  <c r="D29" i="178"/>
  <c r="D50" i="196"/>
  <c r="S19" i="214"/>
  <c r="D20" i="191"/>
  <c r="D58" i="200"/>
  <c r="D52" i="198"/>
  <c r="D59" i="195"/>
  <c r="H21" i="214"/>
  <c r="D22" i="180"/>
  <c r="D47" i="183"/>
  <c r="K33" i="214"/>
  <c r="P41" i="214"/>
  <c r="D55" i="188"/>
  <c r="D25" i="183"/>
  <c r="K24" i="214"/>
  <c r="D11" i="197"/>
  <c r="D47" i="195"/>
  <c r="D45" i="195"/>
  <c r="D21" i="200"/>
  <c r="D51" i="192"/>
  <c r="L32" i="214"/>
  <c r="D46" i="184"/>
  <c r="K44" i="214"/>
  <c r="D58" i="183"/>
  <c r="H45" i="214"/>
  <c r="D59" i="180"/>
  <c r="D22" i="198"/>
  <c r="D59" i="182"/>
  <c r="J45" i="214"/>
  <c r="D49" i="198"/>
  <c r="D57" i="194"/>
  <c r="D53" i="198"/>
  <c r="D27" i="197"/>
  <c r="D24" i="183"/>
  <c r="K23" i="214"/>
  <c r="P22" i="214"/>
  <c r="D23" i="188"/>
  <c r="D12" i="178"/>
  <c r="D55" i="193"/>
  <c r="P43" i="214"/>
  <c r="D57" i="188"/>
  <c r="D47" i="184"/>
  <c r="L33" i="214"/>
  <c r="D55" i="192"/>
  <c r="O35" i="214"/>
  <c r="D49" i="187"/>
  <c r="D52" i="199"/>
  <c r="D25" i="197"/>
  <c r="D47" i="182"/>
  <c r="J33" i="214"/>
  <c r="D58" i="192"/>
  <c r="D58" i="199"/>
  <c r="D13" i="198"/>
  <c r="D46" i="193"/>
  <c r="D25" i="182"/>
  <c r="J24" i="214"/>
  <c r="D25" i="177"/>
  <c r="F24" i="214"/>
  <c r="D12" i="180"/>
  <c r="H11" i="214"/>
  <c r="D35" i="199"/>
  <c r="D20" i="197"/>
  <c r="D13" i="196"/>
  <c r="D13" i="199"/>
  <c r="D22" i="182"/>
  <c r="J21" i="214"/>
  <c r="D33" i="186"/>
  <c r="O10" i="214"/>
  <c r="S14" i="214"/>
  <c r="D15" i="191"/>
  <c r="D58" i="198"/>
  <c r="D57" i="185"/>
  <c r="I43" i="214"/>
  <c r="D57" i="181"/>
  <c r="D11" i="198"/>
  <c r="D45" i="196"/>
  <c r="H22" i="214"/>
  <c r="D23" i="180"/>
  <c r="D15" i="188"/>
  <c r="P14" i="214"/>
  <c r="D34" i="174"/>
  <c r="P23" i="214"/>
  <c r="D24" i="188"/>
  <c r="D53" i="193"/>
  <c r="D54" i="180"/>
  <c r="H40" i="214"/>
  <c r="S37" i="214"/>
  <c r="D51" i="191"/>
  <c r="D54" i="195"/>
  <c r="D27" i="193"/>
  <c r="P21" i="214"/>
  <c r="D22" i="188"/>
  <c r="D12" i="193"/>
  <c r="S43" i="214"/>
  <c r="D57" i="191"/>
  <c r="D51" i="200"/>
  <c r="D46" i="199"/>
  <c r="D58" i="193"/>
  <c r="E36" i="214"/>
  <c r="D50" i="174"/>
  <c r="F35" i="214"/>
  <c r="D49" i="177"/>
  <c r="I44" i="214"/>
  <c r="D58" i="181"/>
  <c r="D16" i="178"/>
  <c r="D53" i="197"/>
  <c r="D27" i="200"/>
  <c r="D20" i="192"/>
  <c r="D12" i="201"/>
  <c r="L26" i="214"/>
  <c r="D27" i="184"/>
  <c r="D40" i="180"/>
  <c r="P39" i="214"/>
  <c r="D53" i="188"/>
  <c r="O36" i="214"/>
  <c r="D50" i="187"/>
  <c r="D16" i="187"/>
  <c r="O31" i="214"/>
  <c r="D45" i="187"/>
  <c r="O32" i="214"/>
  <c r="D46" i="187"/>
  <c r="D57" i="187"/>
  <c r="O43" i="214"/>
  <c r="D18" i="187"/>
  <c r="O17" i="214"/>
  <c r="D30" i="190"/>
  <c r="D52" i="189"/>
  <c r="Q38" i="214"/>
  <c r="Q43" i="214"/>
  <c r="D57" i="189"/>
  <c r="R13" i="214"/>
  <c r="D14" i="190"/>
  <c r="R11" i="214"/>
  <c r="D12" i="190"/>
  <c r="D41" i="190"/>
  <c r="R45" i="214"/>
  <c r="D59" i="190"/>
  <c r="Q42" i="214"/>
  <c r="D56" i="189"/>
  <c r="D11" i="189"/>
  <c r="Q10" i="214"/>
  <c r="D24" i="186"/>
  <c r="N23" i="214"/>
  <c r="D58" i="186"/>
  <c r="N44" i="214"/>
  <c r="G9" i="214"/>
  <c r="D8" i="178"/>
  <c r="D23" i="195"/>
  <c r="E15" i="214"/>
  <c r="D16" i="174"/>
  <c r="D20" i="178"/>
  <c r="G19" i="214"/>
  <c r="J25" i="214"/>
  <c r="D26" i="182"/>
  <c r="D11" i="187"/>
  <c r="H30" i="214"/>
  <c r="D44" i="180"/>
  <c r="D35" i="177"/>
  <c r="D21" i="198"/>
  <c r="Q23" i="214"/>
  <c r="D24" i="189"/>
  <c r="E23" i="214"/>
  <c r="D24" i="174"/>
  <c r="Q26" i="214"/>
  <c r="D27" i="189"/>
  <c r="G20" i="214"/>
  <c r="D21" i="178"/>
  <c r="D42" i="182"/>
  <c r="J28" i="214"/>
  <c r="D15" i="192"/>
  <c r="D22" i="200"/>
  <c r="D24" i="190"/>
  <c r="R23" i="214"/>
  <c r="D29" i="174"/>
  <c r="D14" i="199"/>
  <c r="AI11" i="183"/>
  <c r="AI11" i="187"/>
  <c r="AI11" i="186"/>
  <c r="AI11" i="185"/>
  <c r="D48" i="197"/>
  <c r="J40" i="214"/>
  <c r="D54" i="182"/>
  <c r="D13" i="193"/>
  <c r="D50" i="185"/>
  <c r="M36" i="214"/>
  <c r="D27" i="178"/>
  <c r="G26" i="214"/>
  <c r="D55" i="197"/>
  <c r="D10" i="191"/>
  <c r="D40" i="187"/>
  <c r="D34" i="187"/>
  <c r="D25" i="193"/>
  <c r="D52" i="196"/>
  <c r="D44" i="194"/>
  <c r="D47" i="197"/>
  <c r="D25" i="184"/>
  <c r="L24" i="214"/>
  <c r="S12" i="214"/>
  <c r="D13" i="191"/>
  <c r="D29" i="197"/>
  <c r="D41" i="186"/>
  <c r="D35" i="189"/>
  <c r="D34" i="189"/>
  <c r="D38" i="187"/>
  <c r="D50" i="184"/>
  <c r="L36" i="214"/>
  <c r="D54" i="198"/>
  <c r="D14" i="192"/>
  <c r="D50" i="199"/>
  <c r="D43" i="182"/>
  <c r="J29" i="214"/>
  <c r="L30" i="214"/>
  <c r="D44" i="184"/>
  <c r="D18" i="192"/>
  <c r="D13" i="194"/>
  <c r="D58" i="194"/>
  <c r="D52" i="187"/>
  <c r="O38" i="214"/>
  <c r="R40" i="214"/>
  <c r="D54" i="190"/>
  <c r="D20" i="189"/>
  <c r="Q19" i="214"/>
  <c r="D44" i="189"/>
  <c r="Q30" i="214"/>
  <c r="F17" i="214"/>
  <c r="D18" i="177"/>
  <c r="L9" i="214"/>
  <c r="D8" i="184"/>
  <c r="D26" i="195"/>
  <c r="D11" i="195"/>
  <c r="D20" i="201"/>
  <c r="P17" i="214"/>
  <c r="D18" i="188"/>
  <c r="H15" i="214"/>
  <c r="D16" i="180"/>
  <c r="D36" i="186"/>
  <c r="D11" i="196"/>
  <c r="D20" i="199"/>
  <c r="D22" i="195"/>
  <c r="N25" i="214"/>
  <c r="D26" i="186"/>
  <c r="D26" i="198"/>
  <c r="D23" i="177"/>
  <c r="F22" i="214"/>
  <c r="D23" i="182"/>
  <c r="J22" i="214"/>
  <c r="D32" i="184"/>
  <c r="AI11" i="180"/>
  <c r="AI11" i="181"/>
  <c r="AI11" i="182"/>
  <c r="AI11" i="177"/>
  <c r="AI11" i="178"/>
  <c r="D35" i="195"/>
  <c r="F40" i="214"/>
  <c r="D54" i="177"/>
  <c r="D48" i="199"/>
  <c r="D15" i="201"/>
  <c r="D52" i="195"/>
  <c r="D44" i="197"/>
  <c r="D20" i="193"/>
  <c r="D45" i="174"/>
  <c r="E31" i="214"/>
  <c r="D9" i="183"/>
  <c r="H14" i="214"/>
  <c r="D15" i="180"/>
  <c r="F15" i="214"/>
  <c r="D16" i="177"/>
  <c r="G10" i="214"/>
  <c r="D11" i="178"/>
  <c r="D44" i="187"/>
  <c r="O30" i="214"/>
  <c r="D21" i="187"/>
  <c r="O20" i="214"/>
  <c r="D17" i="195"/>
  <c r="E25" i="214"/>
  <c r="D26" i="174"/>
  <c r="D26" i="188"/>
  <c r="P25" i="214"/>
  <c r="D26" i="183"/>
  <c r="K25" i="214"/>
  <c r="D17" i="198"/>
  <c r="H25" i="214"/>
  <c r="D26" i="180"/>
  <c r="D33" i="181"/>
  <c r="D17" i="199"/>
  <c r="D26" i="197"/>
  <c r="D16" i="197"/>
  <c r="AI11" i="174"/>
  <c r="D26" i="199"/>
  <c r="D29" i="189"/>
  <c r="D11" i="186"/>
  <c r="N34" i="214"/>
  <c r="D48" i="186"/>
  <c r="D17" i="193"/>
  <c r="D17" i="187"/>
  <c r="O16" i="214"/>
  <c r="I16" i="214"/>
  <c r="D17" i="181"/>
  <c r="D20" i="184"/>
  <c r="L19" i="214"/>
  <c r="D8" i="197"/>
  <c r="R16" i="214"/>
  <c r="D17" i="190"/>
  <c r="D17" i="174"/>
  <c r="E16" i="214"/>
  <c r="AI44" i="223"/>
  <c r="D59" i="208"/>
  <c r="D12" i="197"/>
  <c r="H28" i="214"/>
  <c r="O24" i="214"/>
  <c r="D37" i="195"/>
  <c r="D33" i="199"/>
  <c r="D17" i="197"/>
  <c r="D40" i="189"/>
  <c r="D34" i="194"/>
  <c r="D30" i="187"/>
  <c r="D31" i="206"/>
  <c r="D32" i="204"/>
  <c r="D37" i="180"/>
  <c r="D37" i="183"/>
  <c r="D12" i="184"/>
  <c r="D48" i="180"/>
  <c r="S26" i="214"/>
  <c r="D25" i="190"/>
  <c r="H26" i="214"/>
  <c r="D25" i="174"/>
  <c r="D16" i="188"/>
  <c r="D36" i="180"/>
  <c r="D39" i="187"/>
  <c r="D35" i="182"/>
  <c r="D34" i="191"/>
  <c r="D10" i="199"/>
  <c r="D32" i="195"/>
  <c r="D38" i="189"/>
  <c r="D54" i="206"/>
  <c r="D46" i="206"/>
  <c r="D20" i="206"/>
  <c r="D24" i="207"/>
  <c r="D50" i="209"/>
  <c r="D40" i="186"/>
  <c r="D17" i="189"/>
  <c r="Q16" i="214"/>
  <c r="D15" i="204"/>
  <c r="H34" i="214"/>
  <c r="D17" i="191"/>
  <c r="S16" i="214"/>
  <c r="D22" i="196"/>
  <c r="L25" i="214"/>
  <c r="D26" i="184"/>
  <c r="D56" i="193"/>
  <c r="D50" i="200"/>
  <c r="D43" i="187"/>
  <c r="O29" i="214"/>
  <c r="D21" i="194"/>
  <c r="D55" i="204"/>
  <c r="D49" i="200"/>
  <c r="D45" i="181"/>
  <c r="I31" i="214"/>
  <c r="D45" i="178"/>
  <c r="G31" i="214"/>
  <c r="D54" i="188"/>
  <c r="D46" i="188"/>
  <c r="D49" i="192"/>
  <c r="D50" i="194"/>
  <c r="D27" i="199"/>
  <c r="D55" i="202"/>
  <c r="D51" i="202"/>
  <c r="D45" i="202"/>
  <c r="D44" i="203"/>
  <c r="D51" i="204"/>
  <c r="D45" i="204"/>
  <c r="D57" i="206"/>
  <c r="D55" i="206"/>
  <c r="D49" i="206"/>
  <c r="D26" i="207"/>
  <c r="D45" i="209"/>
  <c r="D59" i="187"/>
  <c r="O45" i="214"/>
  <c r="N28" i="214"/>
  <c r="L15" i="214"/>
  <c r="D54" i="191"/>
  <c r="G30" i="214"/>
  <c r="D27" i="181"/>
  <c r="D41" i="181"/>
  <c r="D32" i="182"/>
  <c r="D9" i="191"/>
  <c r="D34" i="195"/>
  <c r="K13" i="214"/>
  <c r="D57" i="203"/>
  <c r="D46" i="178"/>
  <c r="D56" i="177"/>
  <c r="D18" i="204"/>
  <c r="H20" i="214"/>
  <c r="E11" i="214"/>
  <c r="D48" i="196"/>
  <c r="D25" i="189"/>
  <c r="Q28" i="214"/>
  <c r="D43" i="188"/>
  <c r="D57" i="195"/>
  <c r="D24" i="180"/>
  <c r="D26" i="181"/>
  <c r="D49" i="195"/>
  <c r="S32" i="214"/>
  <c r="H41" i="214"/>
  <c r="D53" i="180"/>
  <c r="D35" i="180"/>
  <c r="D26" i="192"/>
  <c r="D36" i="199"/>
  <c r="D35" i="191"/>
  <c r="D51" i="195"/>
  <c r="D51" i="181"/>
  <c r="D10" i="187"/>
  <c r="D41" i="199"/>
  <c r="H24" i="214"/>
  <c r="O19" i="214"/>
  <c r="D36" i="187"/>
  <c r="K45" i="214"/>
  <c r="K17" i="214"/>
  <c r="D18" i="183"/>
  <c r="K37" i="214"/>
  <c r="D54" i="197"/>
  <c r="D51" i="197"/>
  <c r="D12" i="204"/>
  <c r="D36" i="208"/>
  <c r="K32" i="214"/>
  <c r="D47" i="181"/>
  <c r="D38" i="191"/>
  <c r="D40" i="188"/>
  <c r="D41" i="193"/>
  <c r="D37" i="186"/>
  <c r="S31" i="214"/>
  <c r="D48" i="194"/>
  <c r="S35" i="214"/>
  <c r="D49" i="191"/>
  <c r="N26" i="214"/>
  <c r="D32" i="191"/>
  <c r="D35" i="183"/>
  <c r="D33" i="182"/>
  <c r="D36" i="181"/>
  <c r="D37" i="187"/>
  <c r="D40" i="200"/>
  <c r="D34" i="181"/>
  <c r="D55" i="205"/>
  <c r="D52" i="192"/>
  <c r="D36" i="202"/>
  <c r="D36" i="183"/>
  <c r="D36" i="200"/>
  <c r="D33" i="194"/>
  <c r="D38" i="182"/>
  <c r="D34" i="183"/>
  <c r="D35" i="197"/>
  <c r="D39" i="195"/>
  <c r="D38" i="194"/>
  <c r="D36" i="189"/>
  <c r="M29" i="214"/>
  <c r="D55" i="185"/>
  <c r="M13" i="214"/>
  <c r="D29" i="185"/>
  <c r="D36" i="185"/>
  <c r="D39" i="207"/>
  <c r="D59" i="207"/>
  <c r="D43" i="207"/>
  <c r="D52" i="185"/>
  <c r="D33" i="187"/>
  <c r="Q25" i="214"/>
  <c r="D38" i="200"/>
  <c r="D27" i="194"/>
  <c r="D42" i="181"/>
  <c r="D44" i="188"/>
  <c r="D53" i="199"/>
  <c r="D18" i="178"/>
  <c r="D11" i="194"/>
  <c r="O12" i="214"/>
  <c r="D53" i="192"/>
  <c r="D45" i="194"/>
  <c r="D24" i="193"/>
  <c r="D21" i="195"/>
  <c r="D16" i="198"/>
  <c r="D25" i="187"/>
  <c r="D58" i="202"/>
  <c r="S44" i="214"/>
  <c r="J13" i="214"/>
  <c r="D18" i="193"/>
  <c r="D41" i="178"/>
  <c r="H31" i="214"/>
  <c r="P15" i="214"/>
  <c r="D27" i="180"/>
  <c r="D32" i="202"/>
  <c r="D16" i="205"/>
  <c r="I23" i="214"/>
  <c r="D24" i="181"/>
  <c r="D56" i="198"/>
  <c r="D59" i="174"/>
  <c r="D17" i="201"/>
  <c r="D55" i="187"/>
  <c r="D47" i="180"/>
  <c r="H33" i="214"/>
  <c r="D36" i="174"/>
  <c r="O42" i="214"/>
  <c r="D40" i="178"/>
  <c r="J17" i="214"/>
  <c r="D27" i="191"/>
  <c r="D30" i="199"/>
  <c r="N42" i="214"/>
  <c r="D25" i="186"/>
  <c r="D45" i="186"/>
  <c r="D31" i="186"/>
  <c r="N35" i="214"/>
  <c r="D49" i="186"/>
  <c r="N43" i="214"/>
  <c r="D35" i="186"/>
  <c r="D46" i="186"/>
  <c r="D52" i="181"/>
  <c r="D40" i="181"/>
  <c r="D37" i="181"/>
  <c r="D22" i="206"/>
  <c r="D57" i="183"/>
  <c r="K43" i="214"/>
  <c r="R31" i="214"/>
  <c r="D56" i="188"/>
  <c r="D59" i="178"/>
  <c r="S28" i="214"/>
  <c r="D42" i="193"/>
  <c r="L40" i="214"/>
  <c r="R35" i="214"/>
  <c r="D47" i="191"/>
  <c r="E33" i="214"/>
  <c r="D53" i="191"/>
  <c r="D29" i="202"/>
  <c r="D29" i="199"/>
  <c r="D42" i="197"/>
  <c r="D29" i="191"/>
  <c r="D29" i="180"/>
  <c r="D34" i="197"/>
  <c r="D34" i="206"/>
  <c r="D31" i="193"/>
  <c r="D51" i="205"/>
  <c r="D21" i="197"/>
  <c r="D54" i="183"/>
  <c r="D27" i="174"/>
  <c r="D52" i="184"/>
  <c r="L38" i="214"/>
  <c r="I35" i="214"/>
  <c r="D49" i="181"/>
  <c r="D32" i="192"/>
  <c r="D46" i="191"/>
  <c r="P29" i="214"/>
  <c r="D21" i="180"/>
  <c r="D29" i="182"/>
  <c r="D20" i="188"/>
  <c r="D29" i="196"/>
  <c r="D16" i="190"/>
  <c r="D8" i="193"/>
  <c r="D57" i="174"/>
  <c r="D43" i="177"/>
  <c r="D10" i="202"/>
  <c r="D22" i="183"/>
  <c r="D53" i="182"/>
  <c r="D23" i="196"/>
  <c r="D46" i="196"/>
  <c r="D43" i="190"/>
  <c r="D20" i="204"/>
  <c r="D33" i="184"/>
  <c r="D47" i="204"/>
  <c r="D22" i="189"/>
  <c r="P16" i="214"/>
  <c r="O14" i="214"/>
  <c r="D51" i="183"/>
  <c r="D20" i="187"/>
  <c r="H38" i="214"/>
  <c r="D52" i="180"/>
  <c r="D12" i="182"/>
  <c r="D55" i="180"/>
  <c r="H23" i="214"/>
  <c r="D42" i="189"/>
  <c r="Q24" i="214"/>
  <c r="D29" i="200"/>
  <c r="F42" i="214"/>
  <c r="D43" i="186"/>
  <c r="N29" i="214"/>
  <c r="D30" i="174"/>
  <c r="D14" i="183"/>
  <c r="D30" i="198"/>
  <c r="D29" i="194"/>
  <c r="L17" i="214"/>
  <c r="D18" i="184"/>
  <c r="I26" i="214"/>
  <c r="D52" i="190"/>
  <c r="R38" i="214"/>
  <c r="D49" i="180"/>
  <c r="D32" i="205"/>
  <c r="D52" i="200"/>
  <c r="S40" i="214"/>
  <c r="M41" i="214"/>
  <c r="D24" i="185"/>
  <c r="D43" i="185"/>
  <c r="D11" i="185"/>
  <c r="M14" i="214"/>
  <c r="D25" i="185"/>
  <c r="M31" i="214"/>
  <c r="D45" i="185"/>
  <c r="D20" i="209"/>
  <c r="D47" i="209"/>
  <c r="D34" i="209"/>
  <c r="D32" i="209"/>
  <c r="D17" i="209"/>
  <c r="D33" i="209"/>
  <c r="D29" i="209"/>
  <c r="D46" i="185"/>
  <c r="M32" i="214"/>
  <c r="E13" i="214"/>
  <c r="G17" i="214"/>
  <c r="D50" i="195"/>
  <c r="D46" i="195"/>
  <c r="D59" i="194"/>
  <c r="D47" i="188"/>
  <c r="P33" i="214"/>
  <c r="P45" i="214"/>
  <c r="D59" i="188"/>
  <c r="D14" i="200"/>
  <c r="P30" i="214"/>
  <c r="I28" i="214"/>
  <c r="D26" i="189"/>
  <c r="D20" i="200"/>
  <c r="D31" i="187"/>
  <c r="D48" i="198"/>
  <c r="D21" i="184"/>
  <c r="D21" i="204"/>
  <c r="O23" i="214"/>
  <c r="N31" i="214"/>
  <c r="D57" i="186"/>
  <c r="D29" i="181"/>
  <c r="I38" i="214"/>
  <c r="D13" i="188"/>
  <c r="D30" i="178"/>
  <c r="D24" i="184"/>
  <c r="D21" i="193"/>
  <c r="D13" i="197"/>
  <c r="D54" i="184"/>
  <c r="D15" i="197"/>
  <c r="D42" i="191"/>
  <c r="Q21" i="214"/>
  <c r="J39" i="214"/>
  <c r="D13" i="202"/>
  <c r="D12" i="194"/>
  <c r="D16" i="193"/>
  <c r="P19" i="214"/>
  <c r="D31" i="189"/>
  <c r="S33" i="214"/>
  <c r="D20" i="183"/>
  <c r="M25" i="214"/>
  <c r="D26" i="185"/>
  <c r="M12" i="214"/>
  <c r="M24" i="214"/>
  <c r="D22" i="207"/>
  <c r="D53" i="209"/>
  <c r="D31" i="209"/>
  <c r="D35" i="209"/>
  <c r="D22" i="194"/>
  <c r="L20" i="214"/>
  <c r="D29" i="207"/>
  <c r="D36" i="209"/>
  <c r="K40" i="214"/>
  <c r="D44" i="174"/>
  <c r="E30" i="214"/>
  <c r="D54" i="192"/>
  <c r="D18" i="191"/>
  <c r="S17" i="214"/>
  <c r="P37" i="214"/>
  <c r="M38" i="214"/>
  <c r="D22" i="193"/>
  <c r="D49" i="174"/>
  <c r="D27" i="186"/>
  <c r="D22" i="197"/>
  <c r="H42" i="214"/>
  <c r="D58" i="195"/>
  <c r="D44" i="202"/>
  <c r="D12" i="192"/>
  <c r="D51" i="188"/>
  <c r="M23" i="214"/>
  <c r="D9" i="188"/>
  <c r="I33" i="214"/>
  <c r="E35" i="214"/>
  <c r="D57" i="201"/>
  <c r="D21" i="206"/>
  <c r="D17" i="194"/>
  <c r="D56" i="180"/>
  <c r="D45" i="193"/>
  <c r="D56" i="187"/>
  <c r="D35" i="193"/>
  <c r="J20" i="214"/>
  <c r="D21" i="182"/>
  <c r="D15" i="187"/>
  <c r="D49" i="190"/>
  <c r="D53" i="187"/>
  <c r="O39" i="214"/>
  <c r="D51" i="189"/>
  <c r="Q37" i="214"/>
  <c r="D52" i="186"/>
  <c r="N38" i="214"/>
  <c r="D54" i="199"/>
  <c r="D47" i="192"/>
  <c r="D30" i="208"/>
  <c r="D42" i="208"/>
  <c r="D20" i="208"/>
  <c r="R24" i="214"/>
  <c r="D51" i="196"/>
  <c r="D44" i="191"/>
  <c r="S30" i="214"/>
  <c r="D24" i="187"/>
  <c r="D56" i="186"/>
  <c r="E45" i="214"/>
  <c r="D14" i="182"/>
  <c r="D45" i="180"/>
  <c r="O41" i="214"/>
  <c r="D18" i="182"/>
  <c r="L11" i="214"/>
  <c r="D42" i="180"/>
  <c r="D44" i="196"/>
  <c r="D42" i="199"/>
  <c r="D57" i="200"/>
  <c r="D59" i="192"/>
  <c r="D57" i="193"/>
  <c r="D52" i="194"/>
  <c r="D46" i="194"/>
  <c r="D57" i="196"/>
  <c r="D12" i="196"/>
  <c r="D12" i="200"/>
  <c r="D52" i="202"/>
  <c r="D16" i="202"/>
  <c r="D53" i="203"/>
  <c r="D59" i="204"/>
  <c r="D14" i="204"/>
  <c r="D8" i="204"/>
  <c r="D54" i="205"/>
  <c r="D48" i="205"/>
  <c r="D49" i="209"/>
  <c r="D29" i="195"/>
  <c r="D16" i="186"/>
  <c r="D37" i="185"/>
  <c r="D37" i="209"/>
  <c r="D9" i="174"/>
  <c r="D10" i="208"/>
  <c r="D25" i="180"/>
  <c r="D52" i="209"/>
  <c r="D15" i="185"/>
  <c r="F29" i="214"/>
  <c r="H35" i="214"/>
  <c r="N24" i="214"/>
  <c r="N32" i="214"/>
  <c r="I37" i="214"/>
  <c r="D59" i="183"/>
  <c r="D25" i="208"/>
  <c r="D22" i="191"/>
  <c r="S21" i="214"/>
  <c r="D47" i="196"/>
  <c r="D42" i="188"/>
  <c r="Q29" i="214"/>
  <c r="D34" i="185"/>
  <c r="D32" i="189"/>
  <c r="D42" i="202"/>
  <c r="D25" i="202"/>
  <c r="D15" i="203"/>
  <c r="D56" i="204"/>
  <c r="D43" i="204"/>
  <c r="D23" i="204"/>
  <c r="D44" i="205"/>
  <c r="D14" i="208"/>
  <c r="L23" i="214"/>
  <c r="N16" i="214"/>
  <c r="D17" i="186"/>
  <c r="D21" i="205"/>
  <c r="D44" i="199"/>
  <c r="D56" i="195"/>
  <c r="D58" i="205"/>
  <c r="I39" i="214"/>
  <c r="D53" i="181"/>
  <c r="D50" i="186"/>
  <c r="D15" i="196"/>
  <c r="D45" i="190"/>
  <c r="D47" i="174"/>
  <c r="E43" i="214"/>
  <c r="R15" i="214"/>
  <c r="D22" i="192"/>
  <c r="D27" i="185"/>
  <c r="M26" i="214"/>
  <c r="D43" i="191"/>
  <c r="S29" i="214"/>
  <c r="D39" i="185"/>
  <c r="D11" i="181"/>
  <c r="D29" i="186"/>
  <c r="D31" i="188"/>
  <c r="D58" i="191"/>
  <c r="D13" i="187"/>
  <c r="D27" i="192"/>
  <c r="H39" i="214"/>
  <c r="D43" i="192"/>
  <c r="D45" i="191"/>
  <c r="D47" i="194"/>
  <c r="D42" i="186"/>
  <c r="I25" i="214"/>
  <c r="D47" i="200"/>
  <c r="E24" i="214"/>
  <c r="D57" i="205"/>
  <c r="D52" i="207"/>
  <c r="D48" i="209"/>
  <c r="D13" i="209"/>
  <c r="D35" i="185"/>
  <c r="N45" i="214"/>
  <c r="D9" i="199"/>
  <c r="D30" i="181"/>
  <c r="D37" i="200"/>
  <c r="D32" i="199"/>
  <c r="D30" i="202"/>
  <c r="D23" i="181"/>
  <c r="I22" i="214"/>
  <c r="D21" i="199"/>
  <c r="D13" i="185"/>
  <c r="K19" i="214"/>
  <c r="D21" i="196"/>
  <c r="D50" i="197"/>
  <c r="R29" i="214"/>
  <c r="D12" i="203"/>
  <c r="D16" i="184"/>
  <c r="D12" i="174"/>
  <c r="D46" i="183"/>
  <c r="D26" i="194"/>
  <c r="D56" i="192"/>
  <c r="Q39" i="214"/>
  <c r="D53" i="189"/>
  <c r="D42" i="203"/>
  <c r="D34" i="193"/>
  <c r="D25" i="199"/>
  <c r="D45" i="200"/>
  <c r="D46" i="202"/>
  <c r="D59" i="203"/>
  <c r="D56" i="203"/>
  <c r="D52" i="203"/>
  <c r="D50" i="204"/>
  <c r="D22" i="205"/>
  <c r="D15" i="205"/>
  <c r="D27" i="208"/>
  <c r="D24" i="209"/>
  <c r="D39" i="174"/>
  <c r="D38" i="185"/>
  <c r="D33" i="193"/>
  <c r="D39" i="203"/>
  <c r="D37" i="189"/>
  <c r="D33" i="201"/>
  <c r="D32" i="194"/>
  <c r="D29" i="183"/>
  <c r="D41" i="200"/>
  <c r="D30" i="185"/>
  <c r="D33" i="200"/>
  <c r="D40" i="182"/>
  <c r="D36" i="191"/>
  <c r="D30" i="183"/>
  <c r="D41" i="198"/>
  <c r="D34" i="203"/>
  <c r="D38" i="183"/>
  <c r="D34" i="182"/>
  <c r="D36" i="178"/>
  <c r="D44" i="178"/>
  <c r="G32" i="214"/>
  <c r="D37" i="178"/>
  <c r="D9" i="178"/>
  <c r="D36" i="177"/>
  <c r="D40" i="177"/>
  <c r="D34" i="177"/>
  <c r="D41" i="177"/>
  <c r="D32" i="177"/>
  <c r="D51" i="209"/>
  <c r="D46" i="209"/>
  <c r="M10" i="214"/>
  <c r="D8" i="196"/>
  <c r="D17" i="188"/>
  <c r="D9" i="189"/>
  <c r="D41" i="187"/>
  <c r="D41" i="203"/>
  <c r="D53" i="186"/>
  <c r="D22" i="186"/>
  <c r="D41" i="185"/>
  <c r="D34" i="200"/>
  <c r="D30" i="188"/>
  <c r="D54" i="185"/>
  <c r="D34" i="186"/>
  <c r="D39" i="186"/>
  <c r="D38" i="207"/>
  <c r="D32" i="174"/>
  <c r="D49" i="196"/>
  <c r="D47" i="199"/>
  <c r="D59" i="200"/>
  <c r="D50" i="202"/>
  <c r="D26" i="202"/>
  <c r="D23" i="202"/>
  <c r="D12" i="202"/>
  <c r="D8" i="202"/>
  <c r="D58" i="204"/>
  <c r="D25" i="204"/>
  <c r="D43" i="205"/>
  <c r="D20" i="205"/>
  <c r="D59" i="206"/>
  <c r="D50" i="206"/>
  <c r="D26" i="206"/>
  <c r="D23" i="209"/>
  <c r="D38" i="186"/>
  <c r="D30" i="177"/>
  <c r="D36" i="184"/>
  <c r="D31" i="180"/>
  <c r="D31" i="177"/>
  <c r="D40" i="184"/>
  <c r="D9" i="187"/>
  <c r="D33" i="180"/>
  <c r="D33" i="185"/>
  <c r="D40" i="193"/>
  <c r="D39" i="183"/>
  <c r="D39" i="177"/>
  <c r="M40" i="214"/>
  <c r="G45" i="214"/>
  <c r="E26" i="214"/>
  <c r="K21" i="214"/>
  <c r="P42" i="214"/>
  <c r="S39" i="214"/>
  <c r="E17" i="214"/>
  <c r="J11" i="214"/>
  <c r="D42" i="195"/>
  <c r="D31" i="174"/>
  <c r="D38" i="197"/>
  <c r="D38" i="180"/>
  <c r="D32" i="186"/>
  <c r="D39" i="209"/>
  <c r="D30" i="207"/>
  <c r="D33" i="178"/>
  <c r="D40" i="207"/>
  <c r="D31" i="207"/>
  <c r="D40" i="185"/>
  <c r="D35" i="190"/>
  <c r="D40" i="190"/>
  <c r="D39" i="190"/>
  <c r="D10" i="190"/>
  <c r="D33" i="190"/>
  <c r="D56" i="206"/>
  <c r="N39" i="214"/>
  <c r="N15" i="214"/>
  <c r="D54" i="207"/>
  <c r="D41" i="208"/>
  <c r="D43" i="208"/>
  <c r="D21" i="208"/>
  <c r="D24" i="208"/>
  <c r="D39" i="188"/>
  <c r="D31" i="185"/>
  <c r="D40" i="183"/>
  <c r="D58" i="174"/>
  <c r="E44" i="214"/>
  <c r="I15" i="214"/>
  <c r="D18" i="203"/>
  <c r="D18" i="199"/>
  <c r="D43" i="189"/>
  <c r="D14" i="184"/>
  <c r="L13" i="214"/>
  <c r="D24" i="198"/>
  <c r="D42" i="185"/>
  <c r="D51" i="194"/>
  <c r="D55" i="194"/>
  <c r="D20" i="198"/>
  <c r="P28" i="214"/>
  <c r="D59" i="186"/>
  <c r="D48" i="202"/>
  <c r="M20" i="214"/>
  <c r="D21" i="185"/>
  <c r="N36" i="214"/>
  <c r="I10" i="214"/>
  <c r="D25" i="207"/>
  <c r="D53" i="185"/>
  <c r="M39" i="214"/>
  <c r="D57" i="199"/>
  <c r="D9" i="186"/>
  <c r="H17" i="214"/>
  <c r="D18" i="180"/>
  <c r="D58" i="196"/>
  <c r="D26" i="200"/>
  <c r="D53" i="183"/>
  <c r="H29" i="214"/>
  <c r="D44" i="182"/>
  <c r="D43" i="206"/>
  <c r="D45" i="205"/>
  <c r="D55" i="177"/>
  <c r="F41" i="214"/>
  <c r="D21" i="186"/>
  <c r="D49" i="197"/>
  <c r="O40" i="214"/>
  <c r="D54" i="187"/>
  <c r="G40" i="214"/>
  <c r="D54" i="178"/>
  <c r="G29" i="214"/>
  <c r="D42" i="178"/>
  <c r="G28" i="214"/>
  <c r="D55" i="178"/>
  <c r="G41" i="214"/>
  <c r="D49" i="178"/>
  <c r="G35" i="214"/>
  <c r="G36" i="214"/>
  <c r="D50" i="178"/>
  <c r="D38" i="178"/>
  <c r="D32" i="178"/>
  <c r="D9" i="177"/>
  <c r="F34" i="214"/>
  <c r="D48" i="177"/>
  <c r="D38" i="177"/>
  <c r="F19" i="214"/>
  <c r="F21" i="214"/>
  <c r="D33" i="177"/>
  <c r="D10" i="182"/>
  <c r="L29" i="214"/>
  <c r="D11" i="174"/>
  <c r="F37" i="214"/>
  <c r="D55" i="184"/>
  <c r="D18" i="186"/>
  <c r="D8" i="192"/>
  <c r="D59" i="198"/>
  <c r="D41" i="202"/>
  <c r="D16" i="207"/>
  <c r="F12" i="214"/>
  <c r="D13" i="177"/>
  <c r="D31" i="191"/>
  <c r="D25" i="195"/>
  <c r="D29" i="187"/>
  <c r="K20" i="214"/>
  <c r="D31" i="194"/>
  <c r="D39" i="181"/>
  <c r="D29" i="188"/>
  <c r="D8" i="200"/>
  <c r="D22" i="199"/>
  <c r="D29" i="201"/>
  <c r="D10" i="204"/>
  <c r="Q9" i="214"/>
  <c r="D10" i="186"/>
  <c r="D16" i="189"/>
  <c r="D30" i="204"/>
  <c r="D34" i="184"/>
  <c r="D33" i="192"/>
  <c r="D33" i="189"/>
  <c r="D22" i="178"/>
  <c r="D32" i="190"/>
  <c r="D31" i="190"/>
  <c r="D51" i="190"/>
  <c r="D55" i="190"/>
  <c r="D37" i="190"/>
  <c r="D38" i="190"/>
  <c r="D49" i="207"/>
  <c r="D53" i="207"/>
  <c r="D48" i="207"/>
  <c r="D58" i="208"/>
  <c r="D23" i="208"/>
  <c r="S10" i="214"/>
  <c r="D11" i="191"/>
  <c r="G34" i="214"/>
  <c r="D48" i="178"/>
  <c r="D55" i="186"/>
  <c r="D54" i="202"/>
  <c r="D15" i="193"/>
  <c r="M28" i="214"/>
  <c r="D59" i="177"/>
  <c r="F45" i="214"/>
  <c r="D49" i="208"/>
  <c r="K14" i="214"/>
  <c r="D15" i="183"/>
  <c r="D23" i="186"/>
  <c r="D26" i="203"/>
  <c r="D51" i="180"/>
  <c r="H37" i="214"/>
  <c r="K9" i="214"/>
  <c r="D26" i="191"/>
  <c r="D23" i="192"/>
  <c r="D45" i="199"/>
  <c r="D13" i="195"/>
  <c r="D50" i="183"/>
  <c r="D34" i="180"/>
  <c r="D34" i="198"/>
  <c r="D10" i="196"/>
  <c r="D21" i="201"/>
  <c r="Q45" i="214"/>
  <c r="D59" i="189"/>
  <c r="F31" i="214"/>
  <c r="D45" i="177"/>
  <c r="D46" i="181"/>
  <c r="I32" i="214"/>
  <c r="D8" i="195"/>
  <c r="D24" i="204"/>
  <c r="D45" i="207"/>
  <c r="S11" i="214"/>
  <c r="D51" i="198"/>
  <c r="N20" i="214"/>
  <c r="D42" i="183"/>
  <c r="K28" i="214"/>
  <c r="K29" i="214"/>
  <c r="D43" i="183"/>
  <c r="D16" i="196"/>
  <c r="N12" i="214"/>
  <c r="D13" i="186"/>
  <c r="D54" i="196"/>
  <c r="D45" i="201"/>
  <c r="D55" i="195"/>
  <c r="D58" i="197"/>
  <c r="D24" i="196"/>
  <c r="E29" i="214"/>
  <c r="J30" i="214"/>
  <c r="D46" i="174"/>
  <c r="E32" i="214"/>
  <c r="D43" i="180"/>
  <c r="K39" i="214"/>
  <c r="D42" i="194"/>
  <c r="D25" i="200"/>
  <c r="D26" i="208"/>
  <c r="D11" i="183"/>
  <c r="Q20" i="214"/>
  <c r="D21" i="189"/>
  <c r="D13" i="201"/>
  <c r="D11" i="208"/>
  <c r="D26" i="178"/>
  <c r="G23" i="214"/>
  <c r="D24" i="178"/>
  <c r="D43" i="178"/>
  <c r="G39" i="214"/>
  <c r="D53" i="178"/>
  <c r="G37" i="214"/>
  <c r="D51" i="178"/>
  <c r="D14" i="177"/>
  <c r="D20" i="177"/>
  <c r="F28" i="214"/>
  <c r="D42" i="177"/>
  <c r="D53" i="177"/>
  <c r="D15" i="177"/>
  <c r="G22" i="214"/>
  <c r="D23" i="178"/>
  <c r="D24" i="197"/>
  <c r="D35" i="200"/>
  <c r="N17" i="214"/>
  <c r="L41" i="214"/>
  <c r="D48" i="200"/>
  <c r="D53" i="204"/>
  <c r="E10" i="214"/>
  <c r="D17" i="207"/>
  <c r="D30" i="195"/>
  <c r="D13" i="181"/>
  <c r="I12" i="214"/>
  <c r="D50" i="198"/>
  <c r="D52" i="197"/>
  <c r="D29" i="205"/>
  <c r="K16" i="214"/>
  <c r="P26" i="214"/>
  <c r="D27" i="188"/>
  <c r="D23" i="187"/>
  <c r="O22" i="214"/>
  <c r="D51" i="177"/>
  <c r="D43" i="184"/>
  <c r="Q35" i="214"/>
  <c r="D49" i="189"/>
  <c r="D12" i="198"/>
  <c r="Q15" i="214"/>
  <c r="D10" i="195"/>
  <c r="D8" i="189"/>
  <c r="D8" i="194"/>
  <c r="D42" i="198"/>
  <c r="O9" i="214"/>
  <c r="D8" i="187"/>
  <c r="G21" i="214"/>
  <c r="D8" i="191"/>
  <c r="P35" i="214"/>
  <c r="D49" i="188"/>
  <c r="D20" i="194"/>
  <c r="D8" i="180"/>
  <c r="H9" i="214"/>
  <c r="D21" i="183"/>
  <c r="D27" i="198"/>
  <c r="D42" i="190"/>
  <c r="R28" i="214"/>
  <c r="D50" i="190"/>
  <c r="R36" i="214"/>
  <c r="D21" i="190"/>
  <c r="R20" i="214"/>
  <c r="D29" i="190"/>
  <c r="R37" i="214"/>
  <c r="D35" i="206"/>
  <c r="D33" i="206"/>
  <c r="D23" i="206"/>
  <c r="D39" i="206"/>
  <c r="D52" i="206"/>
  <c r="D55" i="207"/>
  <c r="D22" i="208"/>
  <c r="D45" i="208"/>
  <c r="D9" i="208"/>
  <c r="D33" i="204"/>
  <c r="D10" i="194"/>
  <c r="S45" i="214"/>
  <c r="D59" i="191"/>
  <c r="D59" i="184"/>
  <c r="L45" i="214"/>
  <c r="D22" i="181"/>
  <c r="I21" i="214"/>
  <c r="N41" i="214"/>
  <c r="J37" i="214"/>
  <c r="D29" i="208"/>
  <c r="D48" i="193"/>
  <c r="D43" i="203"/>
  <c r="I29" i="214"/>
  <c r="D41" i="182"/>
  <c r="D37" i="184"/>
  <c r="D10" i="178"/>
  <c r="L35" i="214"/>
  <c r="N22" i="214"/>
  <c r="O44" i="214"/>
  <c r="D58" i="187"/>
  <c r="D23" i="185"/>
  <c r="D57" i="182"/>
  <c r="D57" i="198"/>
  <c r="D23" i="183"/>
  <c r="D10" i="180"/>
  <c r="D53" i="194"/>
  <c r="D30" i="191"/>
  <c r="R19" i="214"/>
  <c r="D20" i="190"/>
  <c r="D8" i="183"/>
  <c r="D34" i="192"/>
  <c r="D43" i="197"/>
  <c r="N30" i="214"/>
  <c r="D54" i="194"/>
  <c r="K36" i="214"/>
  <c r="S25" i="214"/>
  <c r="D37" i="188"/>
  <c r="D27" i="182"/>
  <c r="D54" i="174"/>
  <c r="P20" i="214"/>
  <c r="D21" i="188"/>
  <c r="K10" i="214"/>
  <c r="D46" i="207"/>
  <c r="D23" i="199"/>
  <c r="D53" i="184"/>
  <c r="D43" i="195"/>
  <c r="Q31" i="214"/>
  <c r="D45" i="189"/>
  <c r="D56" i="194"/>
  <c r="D47" i="193"/>
  <c r="D11" i="205"/>
  <c r="M22" i="214"/>
  <c r="S23" i="214"/>
  <c r="J43" i="214"/>
  <c r="D11" i="192"/>
  <c r="L43" i="214"/>
  <c r="D57" i="184"/>
  <c r="D45" i="182"/>
  <c r="J31" i="214"/>
  <c r="G16" i="214"/>
  <c r="D17" i="178"/>
  <c r="G44" i="214"/>
  <c r="D56" i="178"/>
  <c r="G42" i="214"/>
  <c r="G25" i="214"/>
  <c r="D25" i="178"/>
  <c r="G24" i="214"/>
  <c r="F26" i="214"/>
  <c r="D27" i="177"/>
  <c r="D47" i="177"/>
  <c r="F33" i="214"/>
  <c r="D24" i="177"/>
  <c r="F39" i="214"/>
  <c r="D17" i="177"/>
  <c r="F16" i="214"/>
  <c r="F44" i="214"/>
  <c r="D58" i="177"/>
  <c r="F30" i="214"/>
  <c r="D44" i="177"/>
  <c r="D44" i="208"/>
  <c r="D17" i="183"/>
  <c r="D37" i="199"/>
  <c r="N33" i="214"/>
  <c r="D47" i="186"/>
  <c r="D36" i="190"/>
  <c r="D51" i="186"/>
  <c r="N37" i="214"/>
  <c r="D8" i="182"/>
  <c r="J9" i="214"/>
  <c r="D16" i="185"/>
  <c r="M15" i="214"/>
  <c r="D14" i="186"/>
  <c r="N13" i="214"/>
  <c r="D8" i="199"/>
  <c r="D8" i="174"/>
  <c r="E9" i="214"/>
  <c r="D25" i="181"/>
  <c r="I24" i="214"/>
  <c r="D34" i="190"/>
  <c r="D41" i="206"/>
  <c r="D30" i="206"/>
  <c r="D13" i="206"/>
  <c r="D10" i="206"/>
  <c r="D53" i="206"/>
  <c r="P9" i="214"/>
  <c r="D8" i="188"/>
  <c r="D42" i="192"/>
  <c r="D52" i="182"/>
  <c r="J38" i="214"/>
  <c r="L37" i="214"/>
  <c r="D51" i="184"/>
  <c r="D49" i="183"/>
  <c r="K35" i="214"/>
  <c r="D51" i="182"/>
  <c r="D24" i="199"/>
  <c r="E19" i="214"/>
  <c r="D20" i="174"/>
  <c r="D53" i="200"/>
  <c r="K42" i="214"/>
  <c r="D56" i="183"/>
  <c r="D48" i="187"/>
  <c r="O34" i="214"/>
  <c r="D49" i="184"/>
  <c r="D43" i="181"/>
  <c r="D24" i="202"/>
  <c r="D23" i="198"/>
  <c r="D9" i="193"/>
  <c r="K22" i="214"/>
  <c r="O25" i="214"/>
  <c r="G33" i="214"/>
  <c r="D47" i="178"/>
  <c r="D51" i="193"/>
  <c r="D44" i="186"/>
  <c r="D51" i="185"/>
  <c r="M37" i="214"/>
  <c r="D35" i="196"/>
  <c r="D40" i="209"/>
  <c r="D45" i="197"/>
  <c r="D44" i="201"/>
  <c r="D25" i="192"/>
  <c r="P44" i="214"/>
  <c r="D58" i="188"/>
  <c r="D24" i="191"/>
  <c r="D47" i="198"/>
  <c r="D23" i="184"/>
  <c r="L22" i="214"/>
  <c r="J26" i="214"/>
  <c r="D58" i="178"/>
  <c r="F38" i="214"/>
  <c r="D52" i="177"/>
  <c r="F23" i="214"/>
  <c r="D50" i="177"/>
  <c r="D46" i="180"/>
  <c r="H32" i="214"/>
  <c r="D8" i="207"/>
  <c r="D37" i="197"/>
  <c r="D44" i="190"/>
  <c r="R30" i="214"/>
  <c r="R42" i="214"/>
  <c r="D56" i="190"/>
  <c r="D8" i="190"/>
  <c r="D46" i="190"/>
  <c r="R32" i="214"/>
  <c r="D8" i="198"/>
  <c r="D26" i="187"/>
  <c r="D20" i="196"/>
  <c r="D20" i="223"/>
  <c r="D26" i="193"/>
  <c r="D48" i="189"/>
  <c r="Q34" i="214"/>
  <c r="F9" i="214"/>
  <c r="D8" i="177"/>
  <c r="D13" i="183"/>
  <c r="K12" i="214"/>
  <c r="R9" i="214"/>
  <c r="F890" i="3"/>
  <c r="AJ11" i="194"/>
  <c r="D32" i="181"/>
  <c r="D15" i="174"/>
  <c r="E14" i="214"/>
  <c r="D49" i="204"/>
  <c r="D37" i="177"/>
  <c r="L39" i="214"/>
  <c r="D54" i="234"/>
  <c r="D11" i="201"/>
  <c r="P31" i="214"/>
  <c r="D45" i="188"/>
  <c r="D56" i="207"/>
  <c r="D23" i="189"/>
  <c r="Q22" i="214"/>
  <c r="D27" i="195"/>
  <c r="E37" i="214"/>
  <c r="D51" i="174"/>
  <c r="D21" i="202"/>
  <c r="O33" i="214"/>
  <c r="D47" i="187"/>
  <c r="I41" i="214"/>
  <c r="D55" i="181"/>
  <c r="D31" i="183"/>
  <c r="D32" i="234"/>
  <c r="R22" i="214"/>
  <c r="D23" i="190"/>
  <c r="D30" i="182"/>
  <c r="Q36" i="214"/>
  <c r="D50" i="189"/>
  <c r="O26" i="214"/>
  <c r="D27" i="187"/>
  <c r="R39" i="214"/>
  <c r="D53" i="190"/>
  <c r="D25" i="198"/>
  <c r="P38" i="214"/>
  <c r="D52" i="188"/>
  <c r="R33" i="214"/>
  <c r="D47" i="190"/>
  <c r="D55" i="191"/>
  <c r="S41" i="214"/>
  <c r="D48" i="190"/>
  <c r="R34" i="214"/>
  <c r="D47" i="207"/>
  <c r="D24" i="205"/>
  <c r="D20" i="181"/>
  <c r="I19" i="214"/>
  <c r="H36" i="214"/>
  <c r="D50" i="180"/>
  <c r="D18" i="195"/>
  <c r="M30" i="214"/>
  <c r="D44" i="185"/>
  <c r="D46" i="189"/>
  <c r="Q32" i="214"/>
  <c r="D13" i="180"/>
  <c r="D12" i="206"/>
  <c r="D20" i="195"/>
  <c r="D23" i="207"/>
  <c r="D24" i="192"/>
  <c r="J16" i="214"/>
  <c r="D17" i="182"/>
  <c r="D59" i="181"/>
  <c r="I45" i="214"/>
  <c r="M19" i="214"/>
  <c r="D20" i="185"/>
  <c r="D25" i="188"/>
  <c r="P24" i="214"/>
  <c r="D21" i="192"/>
  <c r="D24" i="206"/>
  <c r="D53" i="202"/>
  <c r="S38" i="214"/>
  <c r="D52" i="191"/>
  <c r="P34" i="214"/>
  <c r="D48" i="188"/>
  <c r="D57" i="197"/>
  <c r="D16" i="182"/>
  <c r="J15" i="214"/>
  <c r="D55" i="201"/>
  <c r="R25" i="214"/>
  <c r="D26" i="190"/>
  <c r="D58" i="190"/>
  <c r="R44" i="214"/>
  <c r="F36" i="214"/>
  <c r="D11" i="177"/>
  <c r="G14" i="214"/>
  <c r="D15" i="178"/>
  <c r="J34" i="214"/>
  <c r="D48" i="182"/>
  <c r="J44" i="214"/>
  <c r="D58" i="182"/>
  <c r="D15" i="209"/>
  <c r="G38" i="214"/>
  <c r="D52" i="178"/>
  <c r="E28" i="214"/>
  <c r="D50" i="207"/>
  <c r="D51" i="207"/>
  <c r="E41" i="214"/>
  <c r="D55" i="174"/>
  <c r="Q12" i="214"/>
  <c r="D13" i="189"/>
  <c r="D43" i="174"/>
  <c r="D36" i="195"/>
  <c r="O28" i="214"/>
  <c r="D42" i="187"/>
  <c r="D48" i="183"/>
  <c r="K34" i="214"/>
  <c r="D12" i="189"/>
  <c r="Q11" i="214"/>
  <c r="D33" i="174"/>
  <c r="D26" i="177"/>
  <c r="F25" i="214"/>
  <c r="D21" i="207"/>
  <c r="D42" i="184"/>
  <c r="L28" i="214"/>
  <c r="H13" i="214"/>
  <c r="D14" i="180"/>
  <c r="D49" i="199"/>
  <c r="D24" i="201"/>
  <c r="D42" i="174"/>
  <c r="G43" i="214"/>
  <c r="D57" i="178"/>
  <c r="S13" i="214"/>
  <c r="D14" i="191"/>
  <c r="M45" i="214"/>
  <c r="D59" i="185"/>
  <c r="D15" i="199"/>
  <c r="D27" i="190"/>
  <c r="R26" i="214"/>
  <c r="D14" i="207"/>
  <c r="M11" i="214"/>
  <c r="D12" i="185"/>
  <c r="D9" i="190"/>
  <c r="D56" i="196"/>
  <c r="D46" i="177"/>
  <c r="F32" i="214"/>
  <c r="E12" i="214"/>
  <c r="D13" i="174"/>
  <c r="D46" i="182"/>
  <c r="J32" i="214"/>
  <c r="D15" i="189"/>
  <c r="Q14" i="214"/>
  <c r="D38" i="174"/>
  <c r="G13" i="214"/>
  <c r="D14" i="178"/>
  <c r="J19" i="214"/>
  <c r="D20" i="182"/>
  <c r="F20" i="214"/>
  <c r="D21" i="177"/>
  <c r="D29" i="177"/>
  <c r="D42" i="196"/>
  <c r="D11" i="209"/>
  <c r="N19" i="214"/>
  <c r="D20" i="186"/>
  <c r="D8" i="186"/>
  <c r="N9" i="214"/>
  <c r="I40" i="214"/>
  <c r="D54" i="181"/>
  <c r="D16" i="194"/>
  <c r="J36" i="214"/>
  <c r="D50" i="182"/>
  <c r="D13" i="207"/>
  <c r="D23" i="203"/>
  <c r="D25" i="206"/>
  <c r="R21" i="214"/>
  <c r="D22" i="190"/>
  <c r="D12" i="177"/>
  <c r="F11" i="214"/>
  <c r="D52" i="193"/>
  <c r="D23" i="200"/>
  <c r="D46" i="192"/>
  <c r="D48" i="185"/>
  <c r="M34" i="214"/>
  <c r="D45" i="198"/>
  <c r="D46" i="198"/>
  <c r="D16" i="181"/>
  <c r="M33" i="214"/>
  <c r="D47" i="185"/>
  <c r="D56" i="200"/>
  <c r="J42" i="214"/>
  <c r="D56" i="182"/>
  <c r="D54" i="186"/>
  <c r="N40" i="214"/>
  <c r="D43" i="193"/>
  <c r="H43" i="214"/>
  <c r="D57" i="180"/>
  <c r="D43" i="194"/>
  <c r="D49" i="193"/>
  <c r="D23" i="197"/>
  <c r="H10" i="214"/>
  <c r="D11" i="180"/>
  <c r="D55" i="203"/>
  <c r="R12" i="214"/>
  <c r="D13" i="190"/>
  <c r="D55" i="208"/>
  <c r="S9" i="214"/>
  <c r="F13" i="214"/>
  <c r="F43" i="214"/>
  <c r="D57" i="177"/>
  <c r="D26" i="196"/>
  <c r="R41" i="214"/>
  <c r="J12" i="214"/>
  <c r="D13" i="182"/>
  <c r="E40" i="214"/>
  <c r="Q41" i="214"/>
  <c r="D55" i="189"/>
  <c r="G12" i="214"/>
  <c r="D13" i="178"/>
  <c r="D18" i="208"/>
  <c r="D22" i="184"/>
  <c r="L21" i="214"/>
  <c r="Q33" i="214"/>
  <c r="D47" i="189"/>
  <c r="D41" i="174"/>
  <c r="D22" i="177"/>
  <c r="L10" i="214"/>
  <c r="D11" i="184"/>
  <c r="S20" i="214"/>
  <c r="D21" i="191"/>
  <c r="O13" i="214"/>
  <c r="D14" i="187"/>
  <c r="D54" i="204"/>
  <c r="D18" i="196"/>
  <c r="D25" i="191"/>
  <c r="S24" i="214"/>
  <c r="D11" i="199"/>
  <c r="O37" i="214"/>
  <c r="D51" i="187"/>
  <c r="D18" i="198"/>
  <c r="D23" i="194"/>
  <c r="D25" i="196"/>
  <c r="D44" i="195"/>
  <c r="N21" i="214"/>
  <c r="D17" i="185"/>
  <c r="M16" i="214"/>
  <c r="D12" i="181"/>
  <c r="I11" i="214"/>
  <c r="E20" i="214"/>
  <c r="D21" i="174"/>
  <c r="D15" i="181"/>
  <c r="I14" i="214"/>
  <c r="D42" i="206"/>
  <c r="D27" i="183"/>
  <c r="K26" i="214"/>
  <c r="D53" i="205"/>
  <c r="D14" i="198"/>
  <c r="D56" i="201"/>
  <c r="R17" i="214"/>
  <c r="D18" i="190"/>
  <c r="D22" i="174"/>
  <c r="E21" i="214"/>
  <c r="D23" i="193"/>
  <c r="E22" i="214"/>
  <c r="D23" i="174"/>
  <c r="D25" i="194"/>
  <c r="D15" i="200"/>
  <c r="D26" i="204"/>
  <c r="D46" i="201"/>
  <c r="P10" i="214"/>
  <c r="D11" i="188"/>
  <c r="D24" i="194"/>
  <c r="D59" i="199"/>
  <c r="D17" i="203"/>
  <c r="D13" i="203"/>
  <c r="D51" i="199"/>
  <c r="AR8" i="192"/>
  <c r="W1100" i="3"/>
  <c r="X1100" i="3"/>
  <c r="AR8" i="191"/>
  <c r="V1100" i="3"/>
  <c r="S817" i="3"/>
  <c r="R817" i="3"/>
  <c r="Q817" i="3"/>
  <c r="P817" i="3"/>
  <c r="M817" i="3"/>
  <c r="K817" i="3"/>
  <c r="T817" i="3"/>
  <c r="H817" i="3"/>
  <c r="G817" i="3"/>
  <c r="L817" i="3"/>
  <c r="O817" i="3"/>
  <c r="N817" i="3"/>
  <c r="I817" i="3"/>
  <c r="F817" i="3"/>
  <c r="J817" i="3"/>
  <c r="S9" i="223"/>
  <c r="S45" i="223"/>
  <c r="G1075" i="3"/>
  <c r="J1075" i="3"/>
  <c r="I1075" i="3"/>
  <c r="F1075" i="3"/>
  <c r="M1075" i="3"/>
  <c r="K1075" i="3"/>
  <c r="L1075" i="3"/>
  <c r="E1074" i="3" s="1"/>
  <c r="H1075" i="3"/>
  <c r="AQ59" i="180"/>
  <c r="H29" i="219" s="1"/>
  <c r="AQ59" i="177"/>
  <c r="F29" i="219" s="1"/>
  <c r="AQ59" i="174"/>
  <c r="E29" i="219" s="1"/>
  <c r="AQ59" i="178"/>
  <c r="G29" i="219" s="1"/>
  <c r="S16" i="223"/>
  <c r="S14" i="234"/>
  <c r="S13" i="223"/>
  <c r="S9" i="234"/>
  <c r="S58" i="234"/>
  <c r="S57" i="223"/>
  <c r="S17" i="234"/>
  <c r="S12" i="234"/>
  <c r="S11" i="223"/>
  <c r="D28" i="191"/>
  <c r="S27" i="214"/>
  <c r="D7" i="174"/>
  <c r="D7" i="178"/>
  <c r="S8" i="214"/>
  <c r="R27" i="214"/>
  <c r="D28" i="177"/>
  <c r="E27" i="214"/>
  <c r="D19" i="184"/>
  <c r="D28" i="184"/>
  <c r="L27" i="214"/>
  <c r="D28" i="174"/>
  <c r="P27" i="214"/>
  <c r="D28" i="188"/>
  <c r="AD14" i="234"/>
  <c r="AJ37" i="234"/>
  <c r="AD16" i="234"/>
  <c r="AM47" i="223"/>
  <c r="AM48" i="234"/>
  <c r="BD15" i="223"/>
  <c r="F56" i="216"/>
  <c r="D56" i="274" s="1"/>
  <c r="AZ33" i="223"/>
  <c r="AQ17" i="234"/>
  <c r="AW9" i="223"/>
  <c r="AQ59" i="223"/>
  <c r="Q57" i="223"/>
  <c r="AE47" i="234"/>
  <c r="AE46" i="223"/>
  <c r="AB8" i="223"/>
  <c r="BA12" i="223"/>
  <c r="BA13" i="234"/>
  <c r="AQ16" i="223"/>
  <c r="AT16" i="223"/>
  <c r="AQ60" i="234"/>
  <c r="U57" i="223"/>
  <c r="Q58" i="234"/>
  <c r="AB60" i="234"/>
  <c r="AB59" i="223"/>
  <c r="BB59" i="223"/>
  <c r="AX46" i="223"/>
  <c r="AX47" i="234"/>
  <c r="AM17" i="234"/>
  <c r="AW11" i="223"/>
  <c r="AT19" i="234"/>
  <c r="H8" i="214"/>
  <c r="D28" i="192"/>
  <c r="L8" i="214"/>
  <c r="D7" i="180"/>
  <c r="D28" i="200"/>
  <c r="P8" i="214"/>
  <c r="D7" i="188"/>
  <c r="F27" i="214"/>
  <c r="D28" i="182"/>
  <c r="D28" i="196"/>
  <c r="D28" i="190"/>
  <c r="D28" i="197"/>
  <c r="O27" i="214"/>
  <c r="D28" i="187"/>
  <c r="D28" i="178"/>
  <c r="G27" i="214"/>
  <c r="D7" i="198"/>
  <c r="D7" i="196"/>
  <c r="D6" i="195"/>
  <c r="D7" i="195"/>
  <c r="D7" i="191"/>
  <c r="O8" i="214"/>
  <c r="G8" i="214"/>
  <c r="D7" i="182"/>
  <c r="J8" i="214"/>
  <c r="D19" i="192"/>
  <c r="D28" i="199"/>
  <c r="D28" i="185"/>
  <c r="Q8" i="214"/>
  <c r="D7" i="192"/>
  <c r="E8" i="214"/>
  <c r="D7" i="184"/>
  <c r="R8" i="214"/>
  <c r="D7" i="190"/>
  <c r="K8" i="214"/>
  <c r="D7" i="183"/>
  <c r="N27" i="214"/>
  <c r="D28" i="186"/>
  <c r="D7" i="199"/>
  <c r="D6" i="199"/>
  <c r="F8" i="214"/>
  <c r="S18" i="214"/>
  <c r="D19" i="200"/>
  <c r="D28" i="198"/>
  <c r="D28" i="194"/>
  <c r="H27" i="214"/>
  <c r="D28" i="180"/>
  <c r="D7" i="187"/>
  <c r="D28" i="183"/>
  <c r="J27" i="214"/>
  <c r="D57" i="223"/>
  <c r="D6" i="178"/>
  <c r="K18" i="214"/>
  <c r="D19" i="183"/>
  <c r="N13" i="234"/>
  <c r="N12" i="223"/>
  <c r="U46" i="234"/>
  <c r="Q10" i="234"/>
  <c r="U18" i="223"/>
  <c r="U52" i="234"/>
  <c r="U51" i="223"/>
  <c r="O1100" i="3"/>
  <c r="K1100" i="3"/>
  <c r="L1100" i="3"/>
  <c r="E1099" i="3" s="1"/>
  <c r="G1100" i="3"/>
  <c r="N1100" i="3"/>
  <c r="R1100" i="3"/>
  <c r="I1100" i="3"/>
  <c r="F1100" i="3"/>
  <c r="J1100" i="3"/>
  <c r="M1100" i="3"/>
  <c r="U1100" i="3"/>
  <c r="P1100" i="3"/>
  <c r="T1100" i="3"/>
  <c r="S1100" i="3"/>
  <c r="Q1100" i="3"/>
  <c r="H1100" i="3"/>
  <c r="AR8" i="188"/>
  <c r="AR8" i="182"/>
  <c r="AR8" i="184"/>
  <c r="AR8" i="178"/>
  <c r="AR8" i="181"/>
  <c r="AR8" i="180"/>
  <c r="AR8" i="187"/>
  <c r="AR8" i="177"/>
  <c r="AR8" i="183"/>
  <c r="AR8" i="185"/>
  <c r="AR8" i="186"/>
  <c r="AR8" i="174"/>
  <c r="AN57" i="234"/>
  <c r="AB16" i="223"/>
  <c r="AE37" i="223"/>
  <c r="U59" i="223"/>
  <c r="U60" i="234"/>
  <c r="AZ16" i="223"/>
  <c r="X14" i="223"/>
  <c r="AB47" i="234"/>
  <c r="AS59" i="223"/>
  <c r="AN58" i="234"/>
  <c r="AE15" i="223"/>
  <c r="O12" i="234"/>
  <c r="AE32" i="234"/>
  <c r="X38" i="234"/>
  <c r="AL11" i="223"/>
  <c r="AD11" i="223"/>
  <c r="AM27" i="234"/>
  <c r="W47" i="234"/>
  <c r="AM9" i="223"/>
  <c r="AD9" i="234"/>
  <c r="AD47" i="223"/>
  <c r="AD48" i="234"/>
  <c r="T12" i="234"/>
  <c r="T11" i="223"/>
  <c r="AN13" i="234"/>
  <c r="AR56" i="223"/>
  <c r="AR57" i="234"/>
  <c r="S7" i="214"/>
  <c r="X36" i="223"/>
  <c r="AR57" i="223"/>
  <c r="AF10" i="234"/>
  <c r="AX13" i="234"/>
  <c r="AZ16" i="234"/>
  <c r="AI40" i="223"/>
  <c r="U37" i="234"/>
  <c r="AX16" i="223"/>
  <c r="AT9" i="234"/>
  <c r="AX12" i="223"/>
  <c r="AI32" i="223"/>
  <c r="AR58" i="234"/>
  <c r="U16" i="234"/>
  <c r="AE53" i="223"/>
  <c r="U38" i="234"/>
  <c r="AX33" i="234"/>
  <c r="AW15" i="223"/>
  <c r="AW16" i="234"/>
  <c r="AQ8" i="223"/>
  <c r="AK46" i="234"/>
  <c r="AF16" i="223"/>
  <c r="U12" i="234"/>
  <c r="U9" i="223"/>
  <c r="U57" i="234"/>
  <c r="BA37" i="234"/>
  <c r="K13" i="223"/>
  <c r="AI11" i="199"/>
  <c r="F21" i="234"/>
  <c r="AK9" i="223"/>
  <c r="AZ11" i="223"/>
  <c r="AF17" i="234"/>
  <c r="Y45" i="223"/>
  <c r="Z13" i="234"/>
  <c r="BA36" i="223"/>
  <c r="U12" i="223"/>
  <c r="BA11" i="223"/>
  <c r="AN38" i="234"/>
  <c r="AN52" i="234"/>
  <c r="AJ59" i="223"/>
  <c r="X46" i="223"/>
  <c r="AT13" i="234"/>
  <c r="AT12" i="223"/>
  <c r="AI51" i="223"/>
  <c r="AJ16" i="223"/>
  <c r="AK10" i="234"/>
  <c r="AL12" i="234"/>
  <c r="AJ17" i="234"/>
  <c r="Z12" i="223"/>
  <c r="AT8" i="223"/>
  <c r="AN17" i="234"/>
  <c r="Y46" i="234"/>
  <c r="AR59" i="223"/>
  <c r="AP12" i="223"/>
  <c r="AM57" i="223"/>
  <c r="AT15" i="223"/>
  <c r="AI46" i="223"/>
  <c r="AB16" i="234"/>
  <c r="AF9" i="223"/>
  <c r="F53" i="208"/>
  <c r="M7" i="209"/>
  <c r="BC7" i="211"/>
  <c r="AI17" i="234"/>
  <c r="AI46" i="234"/>
  <c r="AJ15" i="223"/>
  <c r="AK11" i="223"/>
  <c r="AZ12" i="234"/>
  <c r="BB12" i="223"/>
  <c r="AQ13" i="234"/>
  <c r="AX10" i="234"/>
  <c r="AX12" i="234"/>
  <c r="AE46" i="234"/>
  <c r="F51" i="211"/>
  <c r="AN9" i="223"/>
  <c r="AN10" i="234"/>
  <c r="AN36" i="223"/>
  <c r="AN37" i="234"/>
  <c r="W17" i="234"/>
  <c r="W16" i="223"/>
  <c r="BA46" i="223"/>
  <c r="BA47" i="234"/>
  <c r="AW13" i="234"/>
  <c r="U16" i="223"/>
  <c r="U17" i="234"/>
  <c r="AK17" i="234"/>
  <c r="AK16" i="223"/>
  <c r="AL59" i="223"/>
  <c r="AL60" i="234"/>
  <c r="AE9" i="223"/>
  <c r="AE10" i="234"/>
  <c r="O9" i="223"/>
  <c r="O10" i="234"/>
  <c r="Q15" i="223"/>
  <c r="AK36" i="223"/>
  <c r="AK37" i="234"/>
  <c r="X57" i="223"/>
  <c r="X58" i="234"/>
  <c r="AQ37" i="223"/>
  <c r="AQ38" i="234"/>
  <c r="T8" i="223"/>
  <c r="AK48" i="234"/>
  <c r="X46" i="234"/>
  <c r="X45" i="223"/>
  <c r="AI59" i="223"/>
  <c r="AI60" i="234"/>
  <c r="AK54" i="234"/>
  <c r="AK53" i="223"/>
  <c r="AL15" i="223"/>
  <c r="AL16" i="234"/>
  <c r="AF11" i="223"/>
  <c r="AF12" i="234"/>
  <c r="AZ13" i="234"/>
  <c r="AZ12" i="223"/>
  <c r="AQ16" i="234"/>
  <c r="AQ15" i="223"/>
  <c r="AX45" i="223"/>
  <c r="AX46" i="234"/>
  <c r="O57" i="223"/>
  <c r="O58" i="234"/>
  <c r="AE37" i="234"/>
  <c r="AE36" i="223"/>
  <c r="AJ9" i="223"/>
  <c r="AJ10" i="234"/>
  <c r="AZ10" i="234"/>
  <c r="AZ9" i="223"/>
  <c r="BB9" i="223"/>
  <c r="BB10" i="234"/>
  <c r="AY12" i="234"/>
  <c r="AI13" i="234"/>
  <c r="AI12" i="223"/>
  <c r="Y16" i="223"/>
  <c r="Y17" i="234"/>
  <c r="BA38" i="234"/>
  <c r="BA37" i="223"/>
  <c r="AR32" i="223"/>
  <c r="AR33" i="234"/>
  <c r="AI53" i="223"/>
  <c r="AI54" i="234"/>
  <c r="AL12" i="223"/>
  <c r="AL13" i="234"/>
  <c r="AD54" i="234"/>
  <c r="AD53" i="223"/>
  <c r="X17" i="234"/>
  <c r="X16" i="223"/>
  <c r="AF15" i="223"/>
  <c r="AF16" i="234"/>
  <c r="AF13" i="234"/>
  <c r="AF12" i="223"/>
  <c r="T9" i="234"/>
  <c r="AW12" i="223"/>
  <c r="AT12" i="234"/>
  <c r="AI16" i="223"/>
  <c r="AI45" i="223"/>
  <c r="AX11" i="223"/>
  <c r="AX9" i="223"/>
  <c r="AQ12" i="223"/>
  <c r="AS37" i="223"/>
  <c r="X37" i="234"/>
  <c r="J9" i="223"/>
  <c r="AK22" i="234"/>
  <c r="AK21" i="223"/>
  <c r="AL45" i="223"/>
  <c r="AL46" i="234"/>
  <c r="AJ16" i="234"/>
  <c r="J10" i="234"/>
  <c r="AJ56" i="223"/>
  <c r="AJ57" i="234"/>
  <c r="AJ13" i="234"/>
  <c r="AJ12" i="223"/>
  <c r="BA8" i="223"/>
  <c r="BA9" i="234"/>
  <c r="AI16" i="234"/>
  <c r="AI15" i="223"/>
  <c r="AK12" i="234"/>
  <c r="X56" i="223"/>
  <c r="X57" i="234"/>
  <c r="AR37" i="223"/>
  <c r="AR38" i="234"/>
  <c r="AK16" i="234"/>
  <c r="AK15" i="223"/>
  <c r="AE11" i="223"/>
  <c r="AE12" i="234"/>
  <c r="AE13" i="234"/>
  <c r="AE12" i="223"/>
  <c r="AW46" i="234"/>
  <c r="AW45" i="223"/>
  <c r="AX15" i="223"/>
  <c r="AY15" i="223"/>
  <c r="AY16" i="234"/>
  <c r="AE17" i="234"/>
  <c r="AE16" i="223"/>
  <c r="AF46" i="223"/>
  <c r="AF47" i="234"/>
  <c r="AQ37" i="234"/>
  <c r="AQ36" i="223"/>
  <c r="AI11" i="223"/>
  <c r="AI12" i="234"/>
  <c r="AI57" i="234"/>
  <c r="AI56" i="223"/>
  <c r="AI58" i="234"/>
  <c r="AI57" i="223"/>
  <c r="AN11" i="223"/>
  <c r="AN12" i="234"/>
  <c r="AR12" i="223"/>
  <c r="AI10" i="234"/>
  <c r="AI9" i="223"/>
  <c r="J9" i="234"/>
  <c r="J8" i="223"/>
  <c r="AE45" i="223"/>
  <c r="AX16" i="234"/>
  <c r="AT11" i="223"/>
  <c r="K58" i="234"/>
  <c r="K57" i="223"/>
  <c r="BB13" i="234"/>
  <c r="K15" i="223"/>
  <c r="K16" i="234"/>
  <c r="S12" i="223"/>
  <c r="AW47" i="234"/>
  <c r="AW46" i="223"/>
  <c r="X59" i="223"/>
  <c r="X60" i="234"/>
  <c r="AB9" i="223"/>
  <c r="BB8" i="223"/>
  <c r="Y13" i="234"/>
  <c r="Y12" i="223"/>
  <c r="K9" i="234"/>
  <c r="AB12" i="234"/>
  <c r="S13" i="234"/>
  <c r="AY12" i="223"/>
  <c r="L16" i="234"/>
  <c r="AP16" i="234"/>
  <c r="AM13" i="234"/>
  <c r="AP15" i="223"/>
  <c r="AD16" i="223"/>
  <c r="AS60" i="234"/>
  <c r="AZ9" i="234"/>
  <c r="AW8" i="223"/>
  <c r="AP11" i="223"/>
  <c r="AN9" i="234"/>
  <c r="AN8" i="223"/>
  <c r="AE9" i="234"/>
  <c r="AZ8" i="223"/>
  <c r="AW9" i="234"/>
  <c r="BA10" i="234"/>
  <c r="BA9" i="223"/>
  <c r="AK13" i="234"/>
  <c r="AF9" i="234"/>
  <c r="AD17" i="234"/>
  <c r="U8" i="223"/>
  <c r="Q9" i="234"/>
  <c r="AQ10" i="234"/>
  <c r="AQ9" i="223"/>
  <c r="K8" i="223"/>
  <c r="AB12" i="223"/>
  <c r="AQ9" i="234"/>
  <c r="AE8" i="223"/>
  <c r="AJ12" i="234"/>
  <c r="AJ11" i="223"/>
  <c r="AP17" i="234"/>
  <c r="AP16" i="223"/>
  <c r="AB11" i="223"/>
  <c r="AI38" i="234"/>
  <c r="AI37" i="223"/>
  <c r="AJ46" i="234"/>
  <c r="AJ45" i="223"/>
  <c r="X59" i="234"/>
  <c r="X58" i="223"/>
  <c r="AP9" i="234"/>
  <c r="AP8" i="234" s="1"/>
  <c r="L15" i="223"/>
  <c r="L13" i="234"/>
  <c r="N14" i="234"/>
  <c r="Y12" i="234"/>
  <c r="Y9" i="223"/>
  <c r="Y8" i="223"/>
  <c r="Y9" i="234"/>
  <c r="D29" i="223"/>
  <c r="F70" i="1"/>
  <c r="D45" i="223"/>
  <c r="D46" i="234"/>
  <c r="F71" i="1"/>
  <c r="D6" i="184"/>
  <c r="AB15" i="223"/>
  <c r="F39" i="234"/>
  <c r="G18" i="214"/>
  <c r="D19" i="178"/>
  <c r="D19" i="187"/>
  <c r="O18" i="214"/>
  <c r="D5" i="199"/>
  <c r="Q12" i="223"/>
  <c r="Q13" i="234"/>
  <c r="N13" i="223"/>
  <c r="F7" i="214"/>
  <c r="AK12" i="223"/>
  <c r="AM12" i="223"/>
  <c r="J7" i="214"/>
  <c r="L18" i="214"/>
  <c r="D19" i="196"/>
  <c r="D6" i="174"/>
  <c r="F74" i="1"/>
  <c r="D19" i="199"/>
  <c r="D19" i="195"/>
  <c r="Y11" i="223"/>
  <c r="H18" i="221"/>
  <c r="D19" i="197"/>
  <c r="D19" i="177"/>
  <c r="D19" i="198"/>
  <c r="D28" i="189"/>
  <c r="M27" i="214"/>
  <c r="D28" i="181"/>
  <c r="D19" i="193"/>
  <c r="D19" i="194"/>
  <c r="F18" i="214"/>
  <c r="D7" i="197"/>
  <c r="D21" i="234"/>
  <c r="D18" i="185"/>
  <c r="L12" i="214"/>
  <c r="R14" i="214"/>
  <c r="D13" i="200"/>
  <c r="H12" i="214"/>
  <c r="D10" i="174"/>
  <c r="D18" i="181"/>
  <c r="D11" i="190"/>
  <c r="I13" i="214"/>
  <c r="D14" i="189"/>
  <c r="D16" i="199"/>
  <c r="D16" i="191"/>
  <c r="D18" i="197"/>
  <c r="D16" i="183"/>
  <c r="D11" i="206"/>
  <c r="Q17" i="214"/>
  <c r="D12" i="183"/>
  <c r="J14" i="214"/>
  <c r="D17" i="184"/>
  <c r="D15" i="202"/>
  <c r="D12" i="199"/>
  <c r="D17" i="196"/>
  <c r="D17" i="192"/>
  <c r="D17" i="180"/>
  <c r="N14" i="214"/>
  <c r="O11" i="214"/>
  <c r="D9" i="180"/>
  <c r="D15" i="210"/>
  <c r="D11" i="210"/>
  <c r="D15" i="206"/>
  <c r="D11" i="182"/>
  <c r="M9" i="214"/>
  <c r="I9" i="214"/>
  <c r="D8" i="209"/>
  <c r="P18" i="221"/>
  <c r="N7" i="221"/>
  <c r="F18" i="221"/>
  <c r="F20" i="205"/>
  <c r="F48" i="204"/>
  <c r="AZ7" i="205"/>
  <c r="F57" i="206"/>
  <c r="BA28" i="208"/>
  <c r="BC7" i="209"/>
  <c r="AX9" i="234"/>
  <c r="AX8" i="223"/>
  <c r="BA17" i="234"/>
  <c r="BA16" i="223"/>
  <c r="AY13" i="234"/>
  <c r="AS15" i="223"/>
  <c r="AS16" i="234"/>
  <c r="E1245" i="3"/>
  <c r="E482" i="3"/>
  <c r="U15" i="223"/>
  <c r="R22" i="217"/>
  <c r="D38" i="234"/>
  <c r="D25" i="234"/>
  <c r="D26" i="234"/>
  <c r="D6" i="200"/>
  <c r="D6" i="196"/>
  <c r="D6" i="192"/>
  <c r="P7" i="214"/>
  <c r="D6" i="188"/>
  <c r="L7" i="214"/>
  <c r="H7" i="214"/>
  <c r="D6" i="180"/>
  <c r="D6" i="198"/>
  <c r="R7" i="214"/>
  <c r="D6" i="190"/>
  <c r="D6" i="182"/>
  <c r="D6" i="177"/>
  <c r="D6" i="197"/>
  <c r="D6" i="193"/>
  <c r="D6" i="189"/>
  <c r="M7" i="214"/>
  <c r="D6" i="185"/>
  <c r="I7" i="214"/>
  <c r="E7" i="214"/>
  <c r="D5" i="195"/>
  <c r="D7" i="177"/>
  <c r="D7" i="194"/>
  <c r="D7" i="186"/>
  <c r="D12" i="234"/>
  <c r="D8" i="223"/>
  <c r="D5" i="197"/>
  <c r="D5" i="196"/>
  <c r="N7" i="214"/>
  <c r="D6" i="186"/>
  <c r="D5" i="193"/>
  <c r="D5" i="198"/>
  <c r="D6" i="194"/>
  <c r="D5" i="192"/>
  <c r="D5" i="200"/>
  <c r="D5" i="194"/>
  <c r="O7" i="214"/>
  <c r="D6" i="187"/>
  <c r="M7" i="269"/>
  <c r="Q7" i="269"/>
  <c r="U7" i="269"/>
  <c r="Y7" i="269"/>
  <c r="D7" i="185"/>
  <c r="K7" i="214"/>
  <c r="D6" i="191"/>
  <c r="G7" i="214"/>
  <c r="D7" i="189"/>
  <c r="O8" i="269"/>
  <c r="S8" i="269"/>
  <c r="F8" i="1"/>
  <c r="D8" i="1" s="1"/>
  <c r="D5" i="183"/>
  <c r="F9" i="1"/>
  <c r="D9" i="1" s="1"/>
  <c r="D47" i="205"/>
  <c r="D16" i="211"/>
  <c r="D16" i="203"/>
  <c r="D14" i="209"/>
  <c r="D14" i="205"/>
  <c r="D12" i="211"/>
  <c r="D8" i="201"/>
  <c r="D17" i="208"/>
  <c r="D17" i="204"/>
  <c r="D16" i="208"/>
  <c r="D14" i="206"/>
  <c r="D13" i="208"/>
  <c r="D13" i="204"/>
  <c r="F30" i="1"/>
  <c r="D30" i="1" s="1"/>
  <c r="E56" i="216" l="1"/>
  <c r="D21" i="223"/>
  <c r="D23" i="1"/>
  <c r="D60" i="234"/>
  <c r="D61" i="1"/>
  <c r="D58" i="223"/>
  <c r="D60" i="1"/>
  <c r="D58" i="234"/>
  <c r="D59" i="1"/>
  <c r="D56" i="223"/>
  <c r="D57" i="234"/>
  <c r="D56" i="234"/>
  <c r="D57" i="1"/>
  <c r="D54" i="223"/>
  <c r="D56" i="1"/>
  <c r="D53" i="223"/>
  <c r="D55" i="1"/>
  <c r="D52" i="223"/>
  <c r="D53" i="234"/>
  <c r="D52" i="234"/>
  <c r="D53" i="1"/>
  <c r="D51" i="234"/>
  <c r="D52" i="1"/>
  <c r="D49" i="223"/>
  <c r="D51" i="1"/>
  <c r="D49" i="234"/>
  <c r="D50" i="1"/>
  <c r="D48" i="234"/>
  <c r="D49" i="1"/>
  <c r="D46" i="223"/>
  <c r="D48" i="1"/>
  <c r="D44" i="223"/>
  <c r="D46" i="1"/>
  <c r="D45" i="234"/>
  <c r="D44" i="234"/>
  <c r="D45" i="1"/>
  <c r="D43" i="234"/>
  <c r="D44" i="1"/>
  <c r="D42" i="234"/>
  <c r="D43" i="1"/>
  <c r="D39" i="223"/>
  <c r="D41" i="1"/>
  <c r="D41" i="234"/>
  <c r="D40" i="223"/>
  <c r="D39" i="234"/>
  <c r="D40" i="1"/>
  <c r="D37" i="223"/>
  <c r="D39" i="1"/>
  <c r="D37" i="234"/>
  <c r="D38" i="1"/>
  <c r="D36" i="234"/>
  <c r="D37" i="1"/>
  <c r="D34" i="223"/>
  <c r="D36" i="1"/>
  <c r="D33" i="234"/>
  <c r="D34" i="1"/>
  <c r="D31" i="223"/>
  <c r="D33" i="1"/>
  <c r="D31" i="234"/>
  <c r="D32" i="1"/>
  <c r="D33" i="223"/>
  <c r="D35" i="1"/>
  <c r="D30" i="234"/>
  <c r="D31" i="1"/>
  <c r="D24" i="234"/>
  <c r="D26" i="223"/>
  <c r="D28" i="1"/>
  <c r="D23" i="223"/>
  <c r="D25" i="223"/>
  <c r="D27" i="1"/>
  <c r="D27" i="223"/>
  <c r="D29" i="1"/>
  <c r="D24" i="223"/>
  <c r="D26" i="1"/>
  <c r="D22" i="223"/>
  <c r="D24" i="1"/>
  <c r="D14" i="223"/>
  <c r="D16" i="1"/>
  <c r="D17" i="223"/>
  <c r="D19" i="1"/>
  <c r="D14" i="234"/>
  <c r="D15" i="1"/>
  <c r="D18" i="223"/>
  <c r="D20" i="1"/>
  <c r="D19" i="234"/>
  <c r="D16" i="223"/>
  <c r="D18" i="1"/>
  <c r="D15" i="234"/>
  <c r="D15" i="223"/>
  <c r="D17" i="1"/>
  <c r="D11" i="223"/>
  <c r="D13" i="1"/>
  <c r="D9" i="223"/>
  <c r="D11" i="1"/>
  <c r="D10" i="223"/>
  <c r="D12" i="1"/>
  <c r="D11" i="234"/>
  <c r="D9" i="234"/>
  <c r="D10" i="1"/>
  <c r="H57" i="273"/>
  <c r="G57" i="273" s="1"/>
  <c r="E57" i="216"/>
  <c r="H58" i="273"/>
  <c r="G58" i="273" s="1"/>
  <c r="F23" i="205"/>
  <c r="F40" i="205"/>
  <c r="F44" i="205"/>
  <c r="F24" i="206"/>
  <c r="F41" i="206"/>
  <c r="F11" i="207"/>
  <c r="F37" i="207"/>
  <c r="F45" i="207"/>
  <c r="F41" i="208"/>
  <c r="F57" i="208"/>
  <c r="F13" i="209"/>
  <c r="F26" i="209"/>
  <c r="F31" i="209"/>
  <c r="F47" i="209"/>
  <c r="F33" i="210"/>
  <c r="E33" i="210" s="1"/>
  <c r="F57" i="210"/>
  <c r="F43" i="211"/>
  <c r="AC7" i="223"/>
  <c r="BC7" i="223"/>
  <c r="F32" i="223"/>
  <c r="L8" i="234"/>
  <c r="F15" i="234"/>
  <c r="F16" i="234"/>
  <c r="F18" i="234"/>
  <c r="F26" i="234"/>
  <c r="AS26" i="223"/>
  <c r="N8" i="234"/>
  <c r="Q7" i="190"/>
  <c r="W28" i="180"/>
  <c r="F37" i="234"/>
  <c r="I47" i="269"/>
  <c r="D55" i="223"/>
  <c r="D7" i="234"/>
  <c r="D13" i="234"/>
  <c r="D27" i="204"/>
  <c r="D43" i="210"/>
  <c r="D55" i="210"/>
  <c r="D54" i="209"/>
  <c r="D53" i="208"/>
  <c r="D51" i="206"/>
  <c r="D47" i="206"/>
  <c r="D47" i="202"/>
  <c r="D44" i="207"/>
  <c r="D27" i="207"/>
  <c r="D22" i="202"/>
  <c r="D18" i="211"/>
  <c r="D17" i="210"/>
  <c r="D12" i="205"/>
  <c r="D59" i="201"/>
  <c r="D56" i="210"/>
  <c r="D53" i="211"/>
  <c r="D49" i="211"/>
  <c r="D49" i="203"/>
  <c r="D46" i="204"/>
  <c r="D45" i="203"/>
  <c r="D43" i="201"/>
  <c r="D27" i="206"/>
  <c r="D27" i="202"/>
  <c r="D18" i="202"/>
  <c r="D15" i="211"/>
  <c r="D15" i="207"/>
  <c r="D44" i="210"/>
  <c r="D59" i="205"/>
  <c r="D58" i="203"/>
  <c r="D10" i="210"/>
  <c r="D7" i="210"/>
  <c r="D58" i="206"/>
  <c r="D54" i="203"/>
  <c r="D46" i="203"/>
  <c r="D14" i="201"/>
  <c r="D58" i="209"/>
  <c r="D54" i="210"/>
  <c r="D26" i="201"/>
  <c r="D9" i="201"/>
  <c r="D8" i="208"/>
  <c r="D21" i="210"/>
  <c r="F35" i="223"/>
  <c r="F42" i="223"/>
  <c r="D44" i="206"/>
  <c r="D26" i="211"/>
  <c r="D52" i="208"/>
  <c r="D42" i="209"/>
  <c r="D16" i="206"/>
  <c r="I39" i="269"/>
  <c r="F39" i="269" s="1"/>
  <c r="H39" i="269" s="1"/>
  <c r="D53" i="201"/>
  <c r="D43" i="202"/>
  <c r="D56" i="202"/>
  <c r="D43" i="209"/>
  <c r="D25" i="203"/>
  <c r="D28" i="209"/>
  <c r="D44" i="209"/>
  <c r="F11" i="208"/>
  <c r="F15" i="208"/>
  <c r="F20" i="208"/>
  <c r="F24" i="208"/>
  <c r="E24" i="208" s="1"/>
  <c r="F29" i="208"/>
  <c r="F33" i="208"/>
  <c r="F37" i="208"/>
  <c r="F45" i="208"/>
  <c r="E45" i="208" s="1"/>
  <c r="F49" i="208"/>
  <c r="V7" i="209"/>
  <c r="AI7" i="209"/>
  <c r="F17" i="209"/>
  <c r="F22" i="209"/>
  <c r="F35" i="209"/>
  <c r="F39" i="209"/>
  <c r="F55" i="209"/>
  <c r="E55" i="209" s="1"/>
  <c r="F59" i="209"/>
  <c r="F22" i="211"/>
  <c r="F26" i="211"/>
  <c r="F33" i="203"/>
  <c r="E33" i="203" s="1"/>
  <c r="F41" i="203"/>
  <c r="AV7" i="204"/>
  <c r="AZ7" i="204"/>
  <c r="F32" i="204"/>
  <c r="E32" i="204" s="1"/>
  <c r="F44" i="204"/>
  <c r="F52" i="204"/>
  <c r="J7" i="205"/>
  <c r="N7" i="205"/>
  <c r="AN7" i="205"/>
  <c r="AV7" i="205"/>
  <c r="F18" i="205"/>
  <c r="F27" i="205"/>
  <c r="E27" i="205" s="1"/>
  <c r="F36" i="205"/>
  <c r="F52" i="205"/>
  <c r="AL6" i="206"/>
  <c r="AG7" i="206"/>
  <c r="F15" i="206"/>
  <c r="F20" i="206"/>
  <c r="F29" i="206"/>
  <c r="F33" i="206"/>
  <c r="E33" i="206" s="1"/>
  <c r="F37" i="206"/>
  <c r="F45" i="206"/>
  <c r="F49" i="206"/>
  <c r="F53" i="206"/>
  <c r="E53" i="206" s="1"/>
  <c r="O7" i="207"/>
  <c r="AC7" i="207"/>
  <c r="AG7" i="207"/>
  <c r="AO7" i="207"/>
  <c r="BE7" i="207"/>
  <c r="F15" i="207"/>
  <c r="F20" i="207"/>
  <c r="F24" i="207"/>
  <c r="F29" i="207"/>
  <c r="F33" i="207"/>
  <c r="F41" i="207"/>
  <c r="F49" i="207"/>
  <c r="E49" i="207" s="1"/>
  <c r="F53" i="207"/>
  <c r="F57" i="207"/>
  <c r="AI7" i="208"/>
  <c r="U6" i="208"/>
  <c r="AC7" i="208"/>
  <c r="AG7" i="208"/>
  <c r="AO7" i="208"/>
  <c r="F43" i="209"/>
  <c r="E43" i="209" s="1"/>
  <c r="AC7" i="210"/>
  <c r="AG7" i="210"/>
  <c r="AO7" i="210"/>
  <c r="F11" i="210"/>
  <c r="F15" i="210"/>
  <c r="F24" i="210"/>
  <c r="F41" i="210"/>
  <c r="F45" i="210"/>
  <c r="E45" i="210" s="1"/>
  <c r="M7" i="211"/>
  <c r="AQ7" i="211"/>
  <c r="F13" i="211"/>
  <c r="F17" i="211"/>
  <c r="F35" i="211"/>
  <c r="F39" i="211"/>
  <c r="F47" i="211"/>
  <c r="F59" i="211"/>
  <c r="E59" i="211" s="1"/>
  <c r="L7" i="223"/>
  <c r="AH7" i="223"/>
  <c r="F16" i="223"/>
  <c r="F24" i="223"/>
  <c r="E24" i="223" s="1"/>
  <c r="F31" i="223"/>
  <c r="F50" i="223"/>
  <c r="F54" i="223"/>
  <c r="AH8" i="234"/>
  <c r="V8" i="234"/>
  <c r="BC8" i="234"/>
  <c r="F13" i="234"/>
  <c r="F45" i="234"/>
  <c r="F49" i="234"/>
  <c r="F56" i="234"/>
  <c r="F58" i="234"/>
  <c r="F38" i="234"/>
  <c r="E38" i="234" s="1"/>
  <c r="F33" i="234"/>
  <c r="F32" i="234"/>
  <c r="AQ12" i="234"/>
  <c r="AO7" i="223"/>
  <c r="F59" i="223"/>
  <c r="W15" i="223"/>
  <c r="AC6" i="223"/>
  <c r="W9" i="234"/>
  <c r="U8" i="234"/>
  <c r="X7" i="206"/>
  <c r="Z7" i="209"/>
  <c r="AO7" i="203"/>
  <c r="F37" i="203"/>
  <c r="E37" i="203" s="1"/>
  <c r="F57" i="203"/>
  <c r="AN7" i="204"/>
  <c r="F18" i="204"/>
  <c r="F27" i="204"/>
  <c r="E27" i="204" s="1"/>
  <c r="F36" i="204"/>
  <c r="F45" i="203"/>
  <c r="N7" i="204"/>
  <c r="F23" i="204"/>
  <c r="E23" i="204" s="1"/>
  <c r="F46" i="202"/>
  <c r="F52" i="199"/>
  <c r="F32" i="200"/>
  <c r="F40" i="201"/>
  <c r="E40" i="201" s="1"/>
  <c r="F56" i="201"/>
  <c r="F16" i="202"/>
  <c r="F50" i="202"/>
  <c r="E50" i="202" s="1"/>
  <c r="AG7" i="203"/>
  <c r="F15" i="203"/>
  <c r="AS36" i="223"/>
  <c r="AJ7" i="205"/>
  <c r="D59" i="223"/>
  <c r="D27" i="234"/>
  <c r="D13" i="223"/>
  <c r="D12" i="223"/>
  <c r="D51" i="223"/>
  <c r="D17" i="234"/>
  <c r="D35" i="234"/>
  <c r="D42" i="223"/>
  <c r="D50" i="223"/>
  <c r="D59" i="234"/>
  <c r="D22" i="234"/>
  <c r="D30" i="223"/>
  <c r="D38" i="223"/>
  <c r="D41" i="223"/>
  <c r="D47" i="234"/>
  <c r="D16" i="234"/>
  <c r="D50" i="234"/>
  <c r="D34" i="234"/>
  <c r="D55" i="234"/>
  <c r="D48" i="223"/>
  <c r="AJ7" i="204"/>
  <c r="AS37" i="234"/>
  <c r="AS29" i="234" s="1"/>
  <c r="Z7" i="223"/>
  <c r="S8" i="234"/>
  <c r="Z28" i="204"/>
  <c r="D18" i="234"/>
  <c r="D10" i="234"/>
  <c r="D43" i="223"/>
  <c r="D40" i="234"/>
  <c r="D35" i="223"/>
  <c r="D23" i="234"/>
  <c r="D52" i="204"/>
  <c r="D51" i="210"/>
  <c r="D41" i="207"/>
  <c r="D21" i="203"/>
  <c r="D20" i="203"/>
  <c r="D18" i="206"/>
  <c r="D59" i="209"/>
  <c r="D50" i="205"/>
  <c r="D48" i="201"/>
  <c r="D33" i="214"/>
  <c r="E34" i="235" s="1"/>
  <c r="F34" i="235" s="1"/>
  <c r="D47" i="201"/>
  <c r="D37" i="210"/>
  <c r="D27" i="203"/>
  <c r="D25" i="209"/>
  <c r="D17" i="205"/>
  <c r="D11" i="204"/>
  <c r="D50" i="208"/>
  <c r="D49" i="210"/>
  <c r="D49" i="202"/>
  <c r="D48" i="208"/>
  <c r="D47" i="210"/>
  <c r="D37" i="202"/>
  <c r="D26" i="205"/>
  <c r="D14" i="211"/>
  <c r="D11" i="207"/>
  <c r="D52" i="201"/>
  <c r="D50" i="211"/>
  <c r="D49" i="205"/>
  <c r="D49" i="201"/>
  <c r="D22" i="201"/>
  <c r="D18" i="207"/>
  <c r="D14" i="203"/>
  <c r="D11" i="202"/>
  <c r="D9" i="207"/>
  <c r="U6" i="269"/>
  <c r="D5" i="187"/>
  <c r="O6" i="214"/>
  <c r="N18" i="269"/>
  <c r="H18" i="214"/>
  <c r="D19" i="180"/>
  <c r="D6" i="223"/>
  <c r="D27" i="210"/>
  <c r="D42" i="211"/>
  <c r="N8" i="214"/>
  <c r="D25" i="210"/>
  <c r="D45" i="210"/>
  <c r="AY7" i="209"/>
  <c r="AY7" i="211"/>
  <c r="AY8" i="234"/>
  <c r="AY29" i="234"/>
  <c r="Z7" i="211"/>
  <c r="Z28" i="180"/>
  <c r="Z28" i="205"/>
  <c r="Z28" i="208"/>
  <c r="Z28" i="177"/>
  <c r="BA7" i="203"/>
  <c r="BE7" i="203"/>
  <c r="V6" i="178"/>
  <c r="F50" i="198"/>
  <c r="E50" i="198" s="1"/>
  <c r="F58" i="198"/>
  <c r="AL7" i="202"/>
  <c r="BA7" i="206"/>
  <c r="BA7" i="207"/>
  <c r="BA7" i="210"/>
  <c r="BB7" i="195"/>
  <c r="V7" i="180"/>
  <c r="AW7" i="207"/>
  <c r="AQ7" i="209"/>
  <c r="AU7" i="209"/>
  <c r="AW7" i="210"/>
  <c r="AU7" i="211"/>
  <c r="AT8" i="234"/>
  <c r="AR10" i="234"/>
  <c r="F36" i="196"/>
  <c r="E36" i="196" s="1"/>
  <c r="AQ7" i="197"/>
  <c r="AY7" i="199"/>
  <c r="F31" i="199"/>
  <c r="E31" i="199" s="1"/>
  <c r="F36" i="199"/>
  <c r="E36" i="199" s="1"/>
  <c r="F48" i="199"/>
  <c r="E48" i="199" s="1"/>
  <c r="BE6" i="200"/>
  <c r="AZ7" i="200"/>
  <c r="F23" i="200"/>
  <c r="E23" i="200" s="1"/>
  <c r="F27" i="200"/>
  <c r="E27" i="200" s="1"/>
  <c r="F40" i="200"/>
  <c r="F52" i="200"/>
  <c r="E52" i="200" s="1"/>
  <c r="J7" i="201"/>
  <c r="N7" i="201"/>
  <c r="AV7" i="201"/>
  <c r="F18" i="201"/>
  <c r="F35" i="201"/>
  <c r="E35" i="201" s="1"/>
  <c r="F44" i="201"/>
  <c r="E44" i="201" s="1"/>
  <c r="P7" i="202"/>
  <c r="F21" i="202"/>
  <c r="E21" i="202" s="1"/>
  <c r="F34" i="202"/>
  <c r="E34" i="202" s="1"/>
  <c r="F49" i="194"/>
  <c r="E49" i="194" s="1"/>
  <c r="Z28" i="197"/>
  <c r="U7" i="198"/>
  <c r="F27" i="199"/>
  <c r="E27" i="199" s="1"/>
  <c r="N7" i="200"/>
  <c r="AJ7" i="200"/>
  <c r="AN7" i="200"/>
  <c r="F44" i="200"/>
  <c r="F14" i="201"/>
  <c r="F27" i="201"/>
  <c r="U7" i="202"/>
  <c r="BB7" i="202"/>
  <c r="BF7" i="202"/>
  <c r="F58" i="202"/>
  <c r="F11" i="203"/>
  <c r="F24" i="203"/>
  <c r="E24" i="203" s="1"/>
  <c r="F29" i="203"/>
  <c r="E29" i="203" s="1"/>
  <c r="AY28" i="203"/>
  <c r="F53" i="203"/>
  <c r="E53" i="203" s="1"/>
  <c r="J7" i="204"/>
  <c r="F14" i="204"/>
  <c r="F40" i="204"/>
  <c r="F56" i="204"/>
  <c r="E56" i="204" s="1"/>
  <c r="AZ6" i="205"/>
  <c r="F14" i="205"/>
  <c r="F32" i="205"/>
  <c r="E32" i="205" s="1"/>
  <c r="F48" i="205"/>
  <c r="E48" i="205" s="1"/>
  <c r="F56" i="205"/>
  <c r="E56" i="205" s="1"/>
  <c r="AC7" i="206"/>
  <c r="F11" i="206"/>
  <c r="AG7" i="187"/>
  <c r="BC7" i="190"/>
  <c r="AH7" i="191"/>
  <c r="Z7" i="192"/>
  <c r="AD7" i="202"/>
  <c r="AD6" i="204"/>
  <c r="AD8" i="234"/>
  <c r="F15" i="192"/>
  <c r="F57" i="192"/>
  <c r="E57" i="192" s="1"/>
  <c r="AQ7" i="193"/>
  <c r="F26" i="193"/>
  <c r="E26" i="193" s="1"/>
  <c r="AN7" i="194"/>
  <c r="AZ7" i="194"/>
  <c r="AZ7" i="195"/>
  <c r="F14" i="195"/>
  <c r="J7" i="196"/>
  <c r="N7" i="196"/>
  <c r="AJ7" i="196"/>
  <c r="AV7" i="196"/>
  <c r="AZ7" i="196"/>
  <c r="F32" i="196"/>
  <c r="E32" i="196" s="1"/>
  <c r="F40" i="196"/>
  <c r="E40" i="196" s="1"/>
  <c r="F44" i="196"/>
  <c r="E44" i="196" s="1"/>
  <c r="F48" i="196"/>
  <c r="F52" i="196"/>
  <c r="E52" i="196" s="1"/>
  <c r="F56" i="196"/>
  <c r="E56" i="196" s="1"/>
  <c r="M7" i="197"/>
  <c r="V7" i="197"/>
  <c r="Z7" i="197"/>
  <c r="AU7" i="197"/>
  <c r="AY7" i="197"/>
  <c r="BC7" i="197"/>
  <c r="F17" i="197"/>
  <c r="F22" i="197"/>
  <c r="E22" i="197" s="1"/>
  <c r="F26" i="197"/>
  <c r="E26" i="197" s="1"/>
  <c r="F31" i="197"/>
  <c r="F35" i="197"/>
  <c r="E35" i="197" s="1"/>
  <c r="F39" i="197"/>
  <c r="E39" i="197" s="1"/>
  <c r="F43" i="197"/>
  <c r="E43" i="197" s="1"/>
  <c r="F47" i="197"/>
  <c r="F51" i="197"/>
  <c r="E51" i="197" s="1"/>
  <c r="F55" i="197"/>
  <c r="E55" i="197" s="1"/>
  <c r="F59" i="197"/>
  <c r="AQ7" i="198"/>
  <c r="L7" i="198"/>
  <c r="P7" i="198"/>
  <c r="AD7" i="198"/>
  <c r="AH7" i="198"/>
  <c r="AL7" i="198"/>
  <c r="AX7" i="198"/>
  <c r="BF7" i="198"/>
  <c r="F12" i="198"/>
  <c r="F16" i="198"/>
  <c r="F25" i="198"/>
  <c r="E25" i="198" s="1"/>
  <c r="F30" i="198"/>
  <c r="E30" i="198" s="1"/>
  <c r="F34" i="198"/>
  <c r="F38" i="198"/>
  <c r="E38" i="198" s="1"/>
  <c r="F42" i="198"/>
  <c r="E42" i="198" s="1"/>
  <c r="F46" i="198"/>
  <c r="E46" i="198" s="1"/>
  <c r="F54" i="198"/>
  <c r="M7" i="199"/>
  <c r="V7" i="199"/>
  <c r="Z7" i="199"/>
  <c r="AI7" i="199"/>
  <c r="AQ7" i="199"/>
  <c r="AU7" i="199"/>
  <c r="BC7" i="199"/>
  <c r="F14" i="199"/>
  <c r="F18" i="199"/>
  <c r="F23" i="199"/>
  <c r="F32" i="199"/>
  <c r="E32" i="199" s="1"/>
  <c r="F40" i="199"/>
  <c r="F44" i="199"/>
  <c r="E44" i="199" s="1"/>
  <c r="F56" i="199"/>
  <c r="E56" i="199" s="1"/>
  <c r="J7" i="200"/>
  <c r="AV7" i="200"/>
  <c r="F14" i="200"/>
  <c r="F18" i="200"/>
  <c r="F36" i="200"/>
  <c r="E36" i="200" s="1"/>
  <c r="L7" i="202"/>
  <c r="AH7" i="202"/>
  <c r="AC7" i="203"/>
  <c r="AW7" i="203"/>
  <c r="Z6" i="180"/>
  <c r="F48" i="200"/>
  <c r="E48" i="200" s="1"/>
  <c r="F56" i="200"/>
  <c r="E56" i="200" s="1"/>
  <c r="AF7" i="201"/>
  <c r="AJ7" i="201"/>
  <c r="AN7" i="201"/>
  <c r="AZ7" i="201"/>
  <c r="F23" i="201"/>
  <c r="E23" i="201" s="1"/>
  <c r="F32" i="201"/>
  <c r="F36" i="201"/>
  <c r="E36" i="201" s="1"/>
  <c r="F48" i="201"/>
  <c r="F52" i="201"/>
  <c r="E52" i="201" s="1"/>
  <c r="F12" i="202"/>
  <c r="F25" i="202"/>
  <c r="E25" i="202" s="1"/>
  <c r="F30" i="202"/>
  <c r="E30" i="202" s="1"/>
  <c r="F38" i="202"/>
  <c r="E38" i="202" s="1"/>
  <c r="F42" i="202"/>
  <c r="F54" i="202"/>
  <c r="E54" i="202" s="1"/>
  <c r="F20" i="203"/>
  <c r="E20" i="203" s="1"/>
  <c r="F49" i="203"/>
  <c r="E49" i="203" s="1"/>
  <c r="AU6" i="199"/>
  <c r="W28" i="177"/>
  <c r="S28" i="178"/>
  <c r="F48" i="190"/>
  <c r="E48" i="190" s="1"/>
  <c r="F37" i="194"/>
  <c r="F32" i="195"/>
  <c r="E32" i="195" s="1"/>
  <c r="F23" i="196"/>
  <c r="E23" i="196" s="1"/>
  <c r="AJ6" i="198"/>
  <c r="AB7" i="188"/>
  <c r="AI7" i="202"/>
  <c r="AI7" i="211"/>
  <c r="E918" i="3"/>
  <c r="E817" i="3"/>
  <c r="Y7" i="178"/>
  <c r="Y28" i="178"/>
  <c r="K12" i="234"/>
  <c r="J7" i="188"/>
  <c r="N7" i="188"/>
  <c r="W7" i="188"/>
  <c r="AD7" i="189"/>
  <c r="Z7" i="190"/>
  <c r="AI7" i="190"/>
  <c r="F56" i="190"/>
  <c r="E56" i="190" s="1"/>
  <c r="Z7" i="191"/>
  <c r="AE7" i="191"/>
  <c r="AQ7" i="191"/>
  <c r="BC7" i="191"/>
  <c r="AL7" i="191"/>
  <c r="F14" i="191"/>
  <c r="S25" i="217" s="1"/>
  <c r="F27" i="191"/>
  <c r="E27" i="191" s="1"/>
  <c r="F40" i="191"/>
  <c r="E40" i="191" s="1"/>
  <c r="F44" i="191"/>
  <c r="E44" i="191" s="1"/>
  <c r="F52" i="191"/>
  <c r="E52" i="191" s="1"/>
  <c r="F56" i="191"/>
  <c r="E56" i="191" s="1"/>
  <c r="J7" i="192"/>
  <c r="AF7" i="192"/>
  <c r="AN7" i="192"/>
  <c r="AZ7" i="192"/>
  <c r="M7" i="192"/>
  <c r="V7" i="192"/>
  <c r="AI7" i="192"/>
  <c r="AQ7" i="192"/>
  <c r="F29" i="192"/>
  <c r="F37" i="192"/>
  <c r="E37" i="192" s="1"/>
  <c r="F41" i="192"/>
  <c r="E41" i="192" s="1"/>
  <c r="AU7" i="193"/>
  <c r="AY7" i="193"/>
  <c r="F22" i="193"/>
  <c r="E22" i="193" s="1"/>
  <c r="F39" i="193"/>
  <c r="F59" i="193"/>
  <c r="J7" i="194"/>
  <c r="AJ7" i="194"/>
  <c r="AV7" i="194"/>
  <c r="F15" i="194"/>
  <c r="F20" i="194"/>
  <c r="E20" i="194" s="1"/>
  <c r="F24" i="194"/>
  <c r="E24" i="194" s="1"/>
  <c r="F29" i="194"/>
  <c r="E29" i="194" s="1"/>
  <c r="F33" i="194"/>
  <c r="E33" i="194" s="1"/>
  <c r="F45" i="194"/>
  <c r="E45" i="194" s="1"/>
  <c r="J7" i="195"/>
  <c r="N7" i="195"/>
  <c r="AJ7" i="195"/>
  <c r="AN7" i="195"/>
  <c r="AV7" i="195"/>
  <c r="F40" i="195"/>
  <c r="E40" i="195" s="1"/>
  <c r="F44" i="195"/>
  <c r="E44" i="195" s="1"/>
  <c r="E1165" i="3"/>
  <c r="F33" i="199"/>
  <c r="E33" i="199" s="1"/>
  <c r="F37" i="199"/>
  <c r="E37" i="199" s="1"/>
  <c r="F41" i="199"/>
  <c r="E41" i="199" s="1"/>
  <c r="F45" i="199"/>
  <c r="E45" i="199" s="1"/>
  <c r="F49" i="199"/>
  <c r="E49" i="199" s="1"/>
  <c r="F53" i="199"/>
  <c r="F57" i="199"/>
  <c r="E57" i="199" s="1"/>
  <c r="F11" i="200"/>
  <c r="F15" i="200"/>
  <c r="F20" i="200"/>
  <c r="E20" i="200" s="1"/>
  <c r="F24" i="200"/>
  <c r="E24" i="200" s="1"/>
  <c r="F33" i="200"/>
  <c r="E33" i="200" s="1"/>
  <c r="F37" i="200"/>
  <c r="E37" i="200" s="1"/>
  <c r="F41" i="200"/>
  <c r="E41" i="200" s="1"/>
  <c r="F45" i="200"/>
  <c r="E45" i="200" s="1"/>
  <c r="F49" i="200"/>
  <c r="E49" i="200" s="1"/>
  <c r="F53" i="200"/>
  <c r="E53" i="200" s="1"/>
  <c r="F57" i="200"/>
  <c r="E57" i="200" s="1"/>
  <c r="O7" i="201"/>
  <c r="AC7" i="201"/>
  <c r="AW7" i="201"/>
  <c r="F11" i="201"/>
  <c r="F15" i="201"/>
  <c r="F20" i="201"/>
  <c r="E20" i="201" s="1"/>
  <c r="F24" i="201"/>
  <c r="E24" i="201" s="1"/>
  <c r="F33" i="201"/>
  <c r="E33" i="201" s="1"/>
  <c r="F37" i="201"/>
  <c r="E37" i="201" s="1"/>
  <c r="F41" i="201"/>
  <c r="E41" i="201" s="1"/>
  <c r="F13" i="202"/>
  <c r="F17" i="202"/>
  <c r="F22" i="202"/>
  <c r="E22" i="202" s="1"/>
  <c r="F26" i="202"/>
  <c r="E26" i="202" s="1"/>
  <c r="F47" i="202"/>
  <c r="E47" i="202" s="1"/>
  <c r="F51" i="202"/>
  <c r="F55" i="202"/>
  <c r="E55" i="202" s="1"/>
  <c r="F59" i="202"/>
  <c r="F16" i="203"/>
  <c r="F58" i="203"/>
  <c r="E58" i="203" s="1"/>
  <c r="F11" i="204"/>
  <c r="M7" i="205"/>
  <c r="F11" i="205"/>
  <c r="F15" i="205"/>
  <c r="M28" i="205"/>
  <c r="M19" i="205" s="1"/>
  <c r="V28" i="205"/>
  <c r="AV28" i="205"/>
  <c r="AZ28" i="205"/>
  <c r="F39" i="205"/>
  <c r="E39" i="205" s="1"/>
  <c r="F43" i="205"/>
  <c r="E43" i="205" s="1"/>
  <c r="F47" i="205"/>
  <c r="E47" i="205" s="1"/>
  <c r="F51" i="205"/>
  <c r="E51" i="205" s="1"/>
  <c r="F53" i="205"/>
  <c r="E53" i="205" s="1"/>
  <c r="F54" i="205"/>
  <c r="E54" i="205" s="1"/>
  <c r="F55" i="205"/>
  <c r="E55" i="205" s="1"/>
  <c r="F57" i="205"/>
  <c r="F58" i="205"/>
  <c r="E58" i="205" s="1"/>
  <c r="J7" i="206"/>
  <c r="N7" i="206"/>
  <c r="S7" i="206"/>
  <c r="W7" i="206"/>
  <c r="F12" i="206"/>
  <c r="F16" i="206"/>
  <c r="F21" i="206"/>
  <c r="E21" i="206" s="1"/>
  <c r="F25" i="206"/>
  <c r="E25" i="206" s="1"/>
  <c r="J28" i="206"/>
  <c r="J19" i="206" s="1"/>
  <c r="N28" i="206"/>
  <c r="N19" i="206" s="1"/>
  <c r="AO28" i="206"/>
  <c r="BA28" i="206"/>
  <c r="BE28" i="206"/>
  <c r="F32" i="206"/>
  <c r="E32" i="206" s="1"/>
  <c r="F35" i="206"/>
  <c r="E35" i="206" s="1"/>
  <c r="F36" i="206"/>
  <c r="E36" i="206" s="1"/>
  <c r="F40" i="206"/>
  <c r="E40" i="206" s="1"/>
  <c r="F44" i="206"/>
  <c r="E44" i="206" s="1"/>
  <c r="F46" i="206"/>
  <c r="E46" i="206" s="1"/>
  <c r="F48" i="206"/>
  <c r="E48" i="206" s="1"/>
  <c r="F50" i="206"/>
  <c r="E50" i="206" s="1"/>
  <c r="F52" i="206"/>
  <c r="E52" i="206" s="1"/>
  <c r="F54" i="206"/>
  <c r="F56" i="206"/>
  <c r="E56" i="206" s="1"/>
  <c r="F58" i="206"/>
  <c r="E58" i="206" s="1"/>
  <c r="J7" i="207"/>
  <c r="N7" i="207"/>
  <c r="W7" i="207"/>
  <c r="AJ6" i="207"/>
  <c r="J28" i="207"/>
  <c r="J19" i="207" s="1"/>
  <c r="N28" i="207"/>
  <c r="N19" i="207" s="1"/>
  <c r="AO28" i="207"/>
  <c r="BA28" i="207"/>
  <c r="BE28" i="207"/>
  <c r="J7" i="208"/>
  <c r="N7" i="208"/>
  <c r="AN7" i="208"/>
  <c r="AV6" i="208"/>
  <c r="F34" i="211"/>
  <c r="E34" i="211" s="1"/>
  <c r="F36" i="211"/>
  <c r="E36" i="211" s="1"/>
  <c r="F37" i="211"/>
  <c r="E37" i="211" s="1"/>
  <c r="F38" i="211"/>
  <c r="E38" i="211" s="1"/>
  <c r="F40" i="211"/>
  <c r="E40" i="211" s="1"/>
  <c r="F41" i="211"/>
  <c r="E41" i="211" s="1"/>
  <c r="F42" i="211"/>
  <c r="E42" i="211" s="1"/>
  <c r="F44" i="211"/>
  <c r="E44" i="211" s="1"/>
  <c r="F45" i="211"/>
  <c r="F46" i="211"/>
  <c r="E46" i="211" s="1"/>
  <c r="F48" i="211"/>
  <c r="E48" i="211" s="1"/>
  <c r="F49" i="211"/>
  <c r="E49" i="211" s="1"/>
  <c r="F50" i="211"/>
  <c r="E50" i="211" s="1"/>
  <c r="F52" i="211"/>
  <c r="E52" i="211" s="1"/>
  <c r="F53" i="211"/>
  <c r="E53" i="211" s="1"/>
  <c r="F54" i="211"/>
  <c r="E54" i="211" s="1"/>
  <c r="F56" i="211"/>
  <c r="E56" i="211" s="1"/>
  <c r="F57" i="211"/>
  <c r="E57" i="211" s="1"/>
  <c r="F58" i="211"/>
  <c r="P7" i="223"/>
  <c r="M7" i="223"/>
  <c r="F12" i="223"/>
  <c r="F13" i="223"/>
  <c r="F14" i="223"/>
  <c r="F15" i="223"/>
  <c r="F17" i="223"/>
  <c r="F18" i="223"/>
  <c r="F20" i="223"/>
  <c r="E20" i="223" s="1"/>
  <c r="F21" i="223"/>
  <c r="E21" i="223" s="1"/>
  <c r="F25" i="223"/>
  <c r="E25" i="223" s="1"/>
  <c r="F26" i="223"/>
  <c r="F27" i="223"/>
  <c r="E27" i="223" s="1"/>
  <c r="AY28" i="223"/>
  <c r="BC28" i="223"/>
  <c r="F44" i="223"/>
  <c r="E44" i="223" s="1"/>
  <c r="F45" i="223"/>
  <c r="E45" i="223" s="1"/>
  <c r="F46" i="223"/>
  <c r="E46" i="223" s="1"/>
  <c r="F47" i="223"/>
  <c r="E47" i="223" s="1"/>
  <c r="F48" i="223"/>
  <c r="F49" i="223"/>
  <c r="E49" i="223" s="1"/>
  <c r="F51" i="223"/>
  <c r="F52" i="223"/>
  <c r="E52" i="223" s="1"/>
  <c r="F53" i="223"/>
  <c r="E53" i="223" s="1"/>
  <c r="F56" i="223"/>
  <c r="E56" i="223" s="1"/>
  <c r="F57" i="223"/>
  <c r="AL8" i="234"/>
  <c r="F17" i="234"/>
  <c r="F24" i="234"/>
  <c r="E24" i="234" s="1"/>
  <c r="F43" i="234"/>
  <c r="F47" i="234"/>
  <c r="E47" i="234" s="1"/>
  <c r="F48" i="234"/>
  <c r="E48" i="234" s="1"/>
  <c r="F51" i="234"/>
  <c r="E51" i="234" s="1"/>
  <c r="F54" i="234"/>
  <c r="E54" i="234" s="1"/>
  <c r="F60" i="234"/>
  <c r="F42" i="234"/>
  <c r="F41" i="234"/>
  <c r="E41" i="234" s="1"/>
  <c r="F36" i="234"/>
  <c r="E36" i="234" s="1"/>
  <c r="F35" i="234"/>
  <c r="E35" i="234" s="1"/>
  <c r="F31" i="234"/>
  <c r="E31" i="234" s="1"/>
  <c r="AW7" i="200"/>
  <c r="BE7" i="200"/>
  <c r="M7" i="200"/>
  <c r="L7" i="200"/>
  <c r="P7" i="200"/>
  <c r="Y7" i="200"/>
  <c r="AX7" i="200"/>
  <c r="BB7" i="200"/>
  <c r="BF6" i="200"/>
  <c r="AF6" i="200"/>
  <c r="AJ6" i="200"/>
  <c r="AN6" i="200"/>
  <c r="AV6" i="200"/>
  <c r="AZ6" i="200"/>
  <c r="F12" i="200"/>
  <c r="F13" i="200"/>
  <c r="F16" i="200"/>
  <c r="F17" i="200"/>
  <c r="F21" i="200"/>
  <c r="E21" i="200" s="1"/>
  <c r="F22" i="200"/>
  <c r="E22" i="200" s="1"/>
  <c r="AA23" i="200"/>
  <c r="F25" i="200"/>
  <c r="E25" i="200" s="1"/>
  <c r="F26" i="200"/>
  <c r="E26" i="200" s="1"/>
  <c r="M28" i="200"/>
  <c r="M19" i="200" s="1"/>
  <c r="V28" i="200"/>
  <c r="Z28" i="200"/>
  <c r="AV28" i="200"/>
  <c r="AZ28" i="200"/>
  <c r="L28" i="200"/>
  <c r="L19" i="200" s="1"/>
  <c r="P28" i="200"/>
  <c r="P19" i="200" s="1"/>
  <c r="U28" i="200"/>
  <c r="Y28" i="200"/>
  <c r="AQ28" i="200"/>
  <c r="AU28" i="200"/>
  <c r="AY28" i="200"/>
  <c r="BC28" i="200"/>
  <c r="AT28" i="200"/>
  <c r="AX28" i="200"/>
  <c r="BF28" i="200"/>
  <c r="BF19" i="200" s="1"/>
  <c r="J28" i="200"/>
  <c r="J19" i="200" s="1"/>
  <c r="N28" i="200"/>
  <c r="N19" i="200" s="1"/>
  <c r="AO28" i="200"/>
  <c r="BA28" i="200"/>
  <c r="BE28" i="200"/>
  <c r="F34" i="200"/>
  <c r="E34" i="200" s="1"/>
  <c r="F35" i="200"/>
  <c r="E35" i="200" s="1"/>
  <c r="F38" i="200"/>
  <c r="E38" i="200" s="1"/>
  <c r="F39" i="200"/>
  <c r="E39" i="200" s="1"/>
  <c r="F42" i="200"/>
  <c r="E42" i="200" s="1"/>
  <c r="F43" i="200"/>
  <c r="F46" i="200"/>
  <c r="E46" i="200" s="1"/>
  <c r="F47" i="200"/>
  <c r="E47" i="200" s="1"/>
  <c r="F50" i="200"/>
  <c r="E50" i="200" s="1"/>
  <c r="F51" i="200"/>
  <c r="E51" i="200" s="1"/>
  <c r="F54" i="200"/>
  <c r="E54" i="200" s="1"/>
  <c r="F55" i="200"/>
  <c r="E55" i="200" s="1"/>
  <c r="F58" i="200"/>
  <c r="E58" i="200" s="1"/>
  <c r="M7" i="201"/>
  <c r="AI7" i="201"/>
  <c r="L7" i="201"/>
  <c r="P7" i="201"/>
  <c r="AX7" i="201"/>
  <c r="AJ6" i="201"/>
  <c r="AN6" i="201"/>
  <c r="AV6" i="201"/>
  <c r="AZ6" i="201"/>
  <c r="F12" i="201"/>
  <c r="F13" i="201"/>
  <c r="F16" i="201"/>
  <c r="F17" i="201"/>
  <c r="F21" i="201"/>
  <c r="E21" i="201" s="1"/>
  <c r="F22" i="201"/>
  <c r="E22" i="201" s="1"/>
  <c r="F25" i="201"/>
  <c r="E25" i="201" s="1"/>
  <c r="F26" i="201"/>
  <c r="E26" i="201" s="1"/>
  <c r="M28" i="201"/>
  <c r="M19" i="201" s="1"/>
  <c r="V28" i="201"/>
  <c r="Z28" i="201"/>
  <c r="AV28" i="201"/>
  <c r="AZ28" i="201"/>
  <c r="L28" i="201"/>
  <c r="L19" i="201" s="1"/>
  <c r="P28" i="201"/>
  <c r="P19" i="201" s="1"/>
  <c r="U28" i="201"/>
  <c r="AQ28" i="201"/>
  <c r="AU28" i="201"/>
  <c r="AY28" i="201"/>
  <c r="BC28" i="201"/>
  <c r="BF28" i="201"/>
  <c r="BF19" i="201" s="1"/>
  <c r="J28" i="201"/>
  <c r="J19" i="201" s="1"/>
  <c r="N28" i="201"/>
  <c r="N19" i="201" s="1"/>
  <c r="AO28" i="201"/>
  <c r="BA28" i="201"/>
  <c r="BE28" i="201"/>
  <c r="F34" i="201"/>
  <c r="E34" i="201" s="1"/>
  <c r="F38" i="201"/>
  <c r="E38" i="201" s="1"/>
  <c r="F39" i="201"/>
  <c r="E39" i="201" s="1"/>
  <c r="F42" i="201"/>
  <c r="E42" i="201" s="1"/>
  <c r="F43" i="201"/>
  <c r="E43" i="201" s="1"/>
  <c r="F58" i="201"/>
  <c r="E58" i="201" s="1"/>
  <c r="O7" i="202"/>
  <c r="T7" i="202"/>
  <c r="AW7" i="202"/>
  <c r="F27" i="202"/>
  <c r="E27" i="202" s="1"/>
  <c r="BF28" i="202"/>
  <c r="BF19" i="202" s="1"/>
  <c r="F36" i="202"/>
  <c r="E36" i="202" s="1"/>
  <c r="F37" i="202"/>
  <c r="E37" i="202" s="1"/>
  <c r="F40" i="202"/>
  <c r="E40" i="202" s="1"/>
  <c r="F41" i="202"/>
  <c r="E41" i="202" s="1"/>
  <c r="F44" i="202"/>
  <c r="F45" i="202"/>
  <c r="E45" i="202" s="1"/>
  <c r="F48" i="202"/>
  <c r="E48" i="202" s="1"/>
  <c r="F49" i="202"/>
  <c r="E49" i="202" s="1"/>
  <c r="F52" i="202"/>
  <c r="F53" i="202"/>
  <c r="E53" i="202" s="1"/>
  <c r="F56" i="202"/>
  <c r="F57" i="202"/>
  <c r="E57" i="202" s="1"/>
  <c r="J7" i="203"/>
  <c r="N7" i="203"/>
  <c r="W7" i="203"/>
  <c r="AR7" i="203"/>
  <c r="J28" i="203"/>
  <c r="J19" i="203" s="1"/>
  <c r="N28" i="203"/>
  <c r="N19" i="203" s="1"/>
  <c r="AO28" i="203"/>
  <c r="AW28" i="203"/>
  <c r="BA28" i="203"/>
  <c r="BE28" i="203"/>
  <c r="F52" i="203"/>
  <c r="E52" i="203" s="1"/>
  <c r="F56" i="203"/>
  <c r="E56" i="203" s="1"/>
  <c r="M7" i="204"/>
  <c r="BC7" i="204"/>
  <c r="M28" i="204"/>
  <c r="M19" i="204" s="1"/>
  <c r="V28" i="204"/>
  <c r="AV28" i="204"/>
  <c r="AZ28" i="204"/>
  <c r="F35" i="204"/>
  <c r="F55" i="198"/>
  <c r="E55" i="198" s="1"/>
  <c r="F59" i="198"/>
  <c r="J7" i="199"/>
  <c r="N7" i="199"/>
  <c r="AF7" i="199"/>
  <c r="F15" i="199"/>
  <c r="F20" i="199"/>
  <c r="E20" i="199" s="1"/>
  <c r="F24" i="199"/>
  <c r="E24" i="199" s="1"/>
  <c r="N7" i="185"/>
  <c r="AZ7" i="188"/>
  <c r="U6" i="188"/>
  <c r="F29" i="188"/>
  <c r="F11" i="189"/>
  <c r="Y6" i="189"/>
  <c r="F25" i="189"/>
  <c r="E25" i="189" s="1"/>
  <c r="F34" i="189"/>
  <c r="E34" i="189" s="1"/>
  <c r="F37" i="189"/>
  <c r="E37" i="189" s="1"/>
  <c r="F48" i="189"/>
  <c r="E48" i="189" s="1"/>
  <c r="F58" i="189"/>
  <c r="E58" i="189" s="1"/>
  <c r="Y7" i="190"/>
  <c r="AD7" i="190"/>
  <c r="AH7" i="190"/>
  <c r="AX7" i="190"/>
  <c r="AG6" i="190"/>
  <c r="F22" i="190"/>
  <c r="E22" i="190" s="1"/>
  <c r="F26" i="190"/>
  <c r="E26" i="190" s="1"/>
  <c r="F29" i="190"/>
  <c r="E29" i="190" s="1"/>
  <c r="AO28" i="190"/>
  <c r="F39" i="190"/>
  <c r="E39" i="190" s="1"/>
  <c r="F45" i="190"/>
  <c r="E45" i="190" s="1"/>
  <c r="F50" i="190"/>
  <c r="E50" i="190" s="1"/>
  <c r="F55" i="190"/>
  <c r="E55" i="190" s="1"/>
  <c r="F58" i="190"/>
  <c r="E58" i="190" s="1"/>
  <c r="AC7" i="191"/>
  <c r="AG6" i="191"/>
  <c r="AO6" i="191"/>
  <c r="BF7" i="191"/>
  <c r="BE7" i="191"/>
  <c r="N7" i="191"/>
  <c r="F11" i="191"/>
  <c r="AY6" i="191"/>
  <c r="U6" i="191"/>
  <c r="F15" i="191"/>
  <c r="S26" i="217" s="1"/>
  <c r="F21" i="191"/>
  <c r="F22" i="191"/>
  <c r="E22" i="191" s="1"/>
  <c r="F26" i="191"/>
  <c r="E26" i="191" s="1"/>
  <c r="M28" i="191"/>
  <c r="M19" i="191" s="1"/>
  <c r="AV28" i="191"/>
  <c r="F30" i="191"/>
  <c r="E30" i="191" s="1"/>
  <c r="U28" i="191"/>
  <c r="Y28" i="191"/>
  <c r="AQ28" i="191"/>
  <c r="F31" i="191"/>
  <c r="E31" i="191" s="1"/>
  <c r="AT28" i="191"/>
  <c r="BF28" i="191"/>
  <c r="BF19" i="191" s="1"/>
  <c r="BA28" i="191"/>
  <c r="BE28" i="191"/>
  <c r="F33" i="191"/>
  <c r="E33" i="191" s="1"/>
  <c r="F35" i="191"/>
  <c r="E35" i="191" s="1"/>
  <c r="F38" i="191"/>
  <c r="F43" i="191"/>
  <c r="E43" i="191" s="1"/>
  <c r="F47" i="191"/>
  <c r="E47" i="191" s="1"/>
  <c r="F49" i="191"/>
  <c r="E49" i="191" s="1"/>
  <c r="F50" i="191"/>
  <c r="F51" i="191"/>
  <c r="E51" i="191" s="1"/>
  <c r="F53" i="191"/>
  <c r="E53" i="191" s="1"/>
  <c r="F55" i="191"/>
  <c r="E55" i="191" s="1"/>
  <c r="L7" i="192"/>
  <c r="P7" i="192"/>
  <c r="Y7" i="192"/>
  <c r="AD7" i="192"/>
  <c r="AH7" i="192"/>
  <c r="AL6" i="192"/>
  <c r="AP7" i="192"/>
  <c r="AU6" i="192"/>
  <c r="BC7" i="192"/>
  <c r="AX6" i="192"/>
  <c r="BB7" i="192"/>
  <c r="AC7" i="192"/>
  <c r="BA7" i="192"/>
  <c r="F12" i="192"/>
  <c r="AN6" i="192"/>
  <c r="AV6" i="192"/>
  <c r="AZ6" i="192"/>
  <c r="V6" i="192"/>
  <c r="Z6" i="192"/>
  <c r="F14" i="192"/>
  <c r="F16" i="192"/>
  <c r="F18" i="192"/>
  <c r="F21" i="192"/>
  <c r="E21" i="192" s="1"/>
  <c r="F23" i="192"/>
  <c r="E23" i="192" s="1"/>
  <c r="F25" i="192"/>
  <c r="E25" i="192" s="1"/>
  <c r="F26" i="192"/>
  <c r="E26" i="192" s="1"/>
  <c r="F27" i="192"/>
  <c r="J28" i="192"/>
  <c r="J19" i="192" s="1"/>
  <c r="AW28" i="192"/>
  <c r="BA28" i="192"/>
  <c r="BE28" i="192"/>
  <c r="V28" i="192"/>
  <c r="Z28" i="192"/>
  <c r="AV28" i="192"/>
  <c r="AZ28" i="192"/>
  <c r="F31" i="192"/>
  <c r="E31" i="192" s="1"/>
  <c r="L28" i="192"/>
  <c r="L19" i="192" s="1"/>
  <c r="AQ28" i="192"/>
  <c r="AU28" i="192"/>
  <c r="AY28" i="192"/>
  <c r="AT28" i="192"/>
  <c r="BF28" i="192"/>
  <c r="BF19" i="192" s="1"/>
  <c r="F34" i="192"/>
  <c r="E34" i="192" s="1"/>
  <c r="F35" i="192"/>
  <c r="E35" i="192" s="1"/>
  <c r="F36" i="192"/>
  <c r="E36" i="192" s="1"/>
  <c r="F40" i="192"/>
  <c r="E40" i="192" s="1"/>
  <c r="F43" i="192"/>
  <c r="E43" i="192" s="1"/>
  <c r="F44" i="192"/>
  <c r="E44" i="192" s="1"/>
  <c r="F47" i="192"/>
  <c r="F48" i="192"/>
  <c r="E48" i="192" s="1"/>
  <c r="F50" i="192"/>
  <c r="E50" i="192" s="1"/>
  <c r="F52" i="192"/>
  <c r="E52" i="192" s="1"/>
  <c r="F55" i="192"/>
  <c r="E55" i="192" s="1"/>
  <c r="F56" i="192"/>
  <c r="E56" i="192" s="1"/>
  <c r="F58" i="192"/>
  <c r="E58" i="192" s="1"/>
  <c r="L7" i="193"/>
  <c r="P7" i="193"/>
  <c r="Y7" i="193"/>
  <c r="AD7" i="193"/>
  <c r="AT7" i="193"/>
  <c r="AX7" i="193"/>
  <c r="BF7" i="193"/>
  <c r="AG7" i="193"/>
  <c r="AO6" i="193"/>
  <c r="BE7" i="193"/>
  <c r="J7" i="193"/>
  <c r="AJ7" i="193"/>
  <c r="AN6" i="193"/>
  <c r="AV6" i="193"/>
  <c r="AZ6" i="193"/>
  <c r="F11" i="193"/>
  <c r="Z6" i="193"/>
  <c r="AI6" i="193"/>
  <c r="AY6" i="193"/>
  <c r="BC6" i="193"/>
  <c r="F12" i="193"/>
  <c r="F14" i="193"/>
  <c r="F16" i="193"/>
  <c r="F20" i="193"/>
  <c r="F21" i="193"/>
  <c r="E21" i="193" s="1"/>
  <c r="F24" i="193"/>
  <c r="E24" i="193" s="1"/>
  <c r="F25" i="193"/>
  <c r="E25" i="193" s="1"/>
  <c r="F27" i="193"/>
  <c r="E27" i="193" s="1"/>
  <c r="F29" i="193"/>
  <c r="E29" i="193" s="1"/>
  <c r="P28" i="193"/>
  <c r="P19" i="193" s="1"/>
  <c r="U28" i="193"/>
  <c r="Y28" i="193"/>
  <c r="AQ28" i="193"/>
  <c r="AU28" i="193"/>
  <c r="BC28" i="193"/>
  <c r="F30" i="193"/>
  <c r="E30" i="193" s="1"/>
  <c r="J28" i="193"/>
  <c r="J19" i="193" s="1"/>
  <c r="N28" i="193"/>
  <c r="N19" i="193" s="1"/>
  <c r="AW28" i="193"/>
  <c r="BA28" i="193"/>
  <c r="BE28" i="193"/>
  <c r="F32" i="193"/>
  <c r="E32" i="193" s="1"/>
  <c r="Z28" i="193"/>
  <c r="AV28" i="193"/>
  <c r="F33" i="193"/>
  <c r="E33" i="193" s="1"/>
  <c r="F34" i="193"/>
  <c r="F38" i="193"/>
  <c r="E38" i="193" s="1"/>
  <c r="F41" i="193"/>
  <c r="E41" i="193" s="1"/>
  <c r="F42" i="193"/>
  <c r="E42" i="193" s="1"/>
  <c r="F44" i="193"/>
  <c r="E44" i="193" s="1"/>
  <c r="F46" i="193"/>
  <c r="E46" i="193" s="1"/>
  <c r="F48" i="193"/>
  <c r="E48" i="193" s="1"/>
  <c r="F49" i="193"/>
  <c r="E49" i="193" s="1"/>
  <c r="F50" i="193"/>
  <c r="E50" i="193" s="1"/>
  <c r="F54" i="193"/>
  <c r="E54" i="193" s="1"/>
  <c r="F56" i="193"/>
  <c r="E56" i="193" s="1"/>
  <c r="F57" i="193"/>
  <c r="E57" i="193" s="1"/>
  <c r="F58" i="193"/>
  <c r="E58" i="193" s="1"/>
  <c r="M7" i="194"/>
  <c r="V7" i="194"/>
  <c r="AI7" i="194"/>
  <c r="AU7" i="194"/>
  <c r="BC7" i="194"/>
  <c r="AD6" i="194"/>
  <c r="AH7" i="194"/>
  <c r="AL6" i="194"/>
  <c r="AT6" i="194"/>
  <c r="O7" i="194"/>
  <c r="AC6" i="194"/>
  <c r="AO6" i="194"/>
  <c r="BA7" i="194"/>
  <c r="BE6" i="194"/>
  <c r="F11" i="194"/>
  <c r="F12" i="194"/>
  <c r="AZ6" i="194"/>
  <c r="F13" i="194"/>
  <c r="F14" i="194"/>
  <c r="F18" i="194"/>
  <c r="F22" i="194"/>
  <c r="E22" i="194" s="1"/>
  <c r="F23" i="194"/>
  <c r="E23" i="194" s="1"/>
  <c r="F27" i="194"/>
  <c r="E27" i="194" s="1"/>
  <c r="N28" i="194"/>
  <c r="N19" i="194" s="1"/>
  <c r="AO28" i="194"/>
  <c r="I28" i="194"/>
  <c r="I19" i="194" s="1"/>
  <c r="V28" i="194"/>
  <c r="Z28" i="194"/>
  <c r="AV28" i="194"/>
  <c r="AZ28" i="194"/>
  <c r="H28" i="194"/>
  <c r="H19" i="194" s="1"/>
  <c r="L28" i="194"/>
  <c r="L19" i="194" s="1"/>
  <c r="U28" i="194"/>
  <c r="AQ28" i="194"/>
  <c r="AU28" i="194"/>
  <c r="BC28" i="194"/>
  <c r="BF28" i="194"/>
  <c r="BF19" i="194" s="1"/>
  <c r="F36" i="194"/>
  <c r="E36" i="194" s="1"/>
  <c r="F38" i="194"/>
  <c r="E38" i="194" s="1"/>
  <c r="F40" i="194"/>
  <c r="E40" i="194" s="1"/>
  <c r="F43" i="194"/>
  <c r="E43" i="194" s="1"/>
  <c r="F44" i="194"/>
  <c r="E44" i="194" s="1"/>
  <c r="F48" i="194"/>
  <c r="E48" i="194" s="1"/>
  <c r="F50" i="194"/>
  <c r="E50" i="194" s="1"/>
  <c r="F51" i="194"/>
  <c r="E51" i="194" s="1"/>
  <c r="F52" i="194"/>
  <c r="E52" i="194" s="1"/>
  <c r="F54" i="194"/>
  <c r="E54" i="194" s="1"/>
  <c r="F55" i="194"/>
  <c r="E55" i="194" s="1"/>
  <c r="F56" i="194"/>
  <c r="E56" i="194" s="1"/>
  <c r="M7" i="195"/>
  <c r="V7" i="195"/>
  <c r="AY7" i="195"/>
  <c r="BC7" i="195"/>
  <c r="L7" i="195"/>
  <c r="U7" i="195"/>
  <c r="AD6" i="195"/>
  <c r="AL6" i="195"/>
  <c r="AX6" i="195"/>
  <c r="AC6" i="195"/>
  <c r="AG6" i="195"/>
  <c r="BA7" i="195"/>
  <c r="BE6" i="195"/>
  <c r="F11" i="195"/>
  <c r="AJ6" i="195"/>
  <c r="AZ6" i="195"/>
  <c r="F12" i="195"/>
  <c r="F13" i="195"/>
  <c r="F17" i="195"/>
  <c r="F21" i="195"/>
  <c r="E21" i="195" s="1"/>
  <c r="F22" i="195"/>
  <c r="F24" i="195"/>
  <c r="E24" i="195" s="1"/>
  <c r="F26" i="195"/>
  <c r="E26" i="195" s="1"/>
  <c r="M28" i="195"/>
  <c r="M19" i="195" s="1"/>
  <c r="Z28" i="195"/>
  <c r="AZ28" i="195"/>
  <c r="H28" i="195"/>
  <c r="H19" i="195" s="1"/>
  <c r="P28" i="195"/>
  <c r="P19" i="195" s="1"/>
  <c r="U28" i="195"/>
  <c r="AQ28" i="195"/>
  <c r="AY28" i="195"/>
  <c r="BC28" i="195"/>
  <c r="AT28" i="195"/>
  <c r="BB28" i="195"/>
  <c r="AO28" i="195"/>
  <c r="BE28" i="195"/>
  <c r="F35" i="195"/>
  <c r="E35" i="195" s="1"/>
  <c r="F37" i="195"/>
  <c r="E37" i="195" s="1"/>
  <c r="F38" i="195"/>
  <c r="E38" i="195" s="1"/>
  <c r="F39" i="195"/>
  <c r="E39" i="195" s="1"/>
  <c r="F43" i="195"/>
  <c r="F45" i="195"/>
  <c r="E45" i="195" s="1"/>
  <c r="F46" i="195"/>
  <c r="E46" i="195" s="1"/>
  <c r="F47" i="195"/>
  <c r="E47" i="195" s="1"/>
  <c r="F51" i="195"/>
  <c r="E51" i="195" s="1"/>
  <c r="F54" i="195"/>
  <c r="E54" i="195" s="1"/>
  <c r="F55" i="195"/>
  <c r="E55" i="195" s="1"/>
  <c r="M7" i="196"/>
  <c r="V7" i="196"/>
  <c r="AM7" i="196"/>
  <c r="U7" i="196"/>
  <c r="AD7" i="196"/>
  <c r="AH7" i="196"/>
  <c r="AT6" i="196"/>
  <c r="O7" i="196"/>
  <c r="AC6" i="196"/>
  <c r="AG6" i="196"/>
  <c r="AO6" i="196"/>
  <c r="AV6" i="196"/>
  <c r="F13" i="196"/>
  <c r="F15" i="196"/>
  <c r="F16" i="196"/>
  <c r="F17" i="196"/>
  <c r="F20" i="196"/>
  <c r="E20" i="196" s="1"/>
  <c r="F22" i="196"/>
  <c r="E22" i="196" s="1"/>
  <c r="F26" i="196"/>
  <c r="E26" i="196" s="1"/>
  <c r="M28" i="196"/>
  <c r="M19" i="196" s="1"/>
  <c r="Z28" i="196"/>
  <c r="AV28" i="196"/>
  <c r="AZ28" i="196"/>
  <c r="H28" i="196"/>
  <c r="H19" i="196" s="1"/>
  <c r="L28" i="196"/>
  <c r="L19" i="196" s="1"/>
  <c r="P28" i="196"/>
  <c r="P19" i="196" s="1"/>
  <c r="U28" i="196"/>
  <c r="Y28" i="196"/>
  <c r="AQ28" i="196"/>
  <c r="BC28" i="196"/>
  <c r="O28" i="196"/>
  <c r="O19" i="196" s="1"/>
  <c r="AT28" i="196"/>
  <c r="AX28" i="196"/>
  <c r="BF28" i="196"/>
  <c r="BF19" i="196" s="1"/>
  <c r="J28" i="196"/>
  <c r="J19" i="196" s="1"/>
  <c r="AO28" i="196"/>
  <c r="BA28" i="196"/>
  <c r="F33" i="196"/>
  <c r="E33" i="196" s="1"/>
  <c r="F35" i="196"/>
  <c r="E35" i="196" s="1"/>
  <c r="F38" i="196"/>
  <c r="E38" i="196" s="1"/>
  <c r="F39" i="196"/>
  <c r="E39" i="196" s="1"/>
  <c r="F41" i="196"/>
  <c r="E41" i="196" s="1"/>
  <c r="F43" i="196"/>
  <c r="E43" i="196" s="1"/>
  <c r="F47" i="196"/>
  <c r="E47" i="196" s="1"/>
  <c r="F49" i="196"/>
  <c r="E49" i="196" s="1"/>
  <c r="F50" i="196"/>
  <c r="F51" i="196"/>
  <c r="E51" i="196" s="1"/>
  <c r="F54" i="196"/>
  <c r="E54" i="196" s="1"/>
  <c r="F55" i="196"/>
  <c r="E55" i="196" s="1"/>
  <c r="F57" i="196"/>
  <c r="E57" i="196" s="1"/>
  <c r="F58" i="196"/>
  <c r="E58" i="196" s="1"/>
  <c r="L7" i="197"/>
  <c r="P7" i="197"/>
  <c r="Y7" i="197"/>
  <c r="AL7" i="197"/>
  <c r="AP7" i="197"/>
  <c r="AC6" i="197"/>
  <c r="BA6" i="197"/>
  <c r="J7" i="197"/>
  <c r="AF7" i="197"/>
  <c r="AN6" i="197"/>
  <c r="AV6" i="197"/>
  <c r="F11" i="197"/>
  <c r="V6" i="197"/>
  <c r="Z6" i="197"/>
  <c r="AI6" i="197"/>
  <c r="AQ6" i="197"/>
  <c r="AU6" i="197"/>
  <c r="AY6" i="197"/>
  <c r="BC6" i="197"/>
  <c r="F12" i="197"/>
  <c r="F14" i="197"/>
  <c r="F15" i="197"/>
  <c r="F16" i="197"/>
  <c r="F18" i="197"/>
  <c r="F21" i="197"/>
  <c r="E21" i="197" s="1"/>
  <c r="F23" i="197"/>
  <c r="E23" i="197" s="1"/>
  <c r="F24" i="197"/>
  <c r="E24" i="197" s="1"/>
  <c r="F25" i="197"/>
  <c r="E25" i="197" s="1"/>
  <c r="F27" i="197"/>
  <c r="E27" i="197" s="1"/>
  <c r="L28" i="197"/>
  <c r="L19" i="197" s="1"/>
  <c r="P28" i="197"/>
  <c r="P19" i="197" s="1"/>
  <c r="U28" i="197"/>
  <c r="Y28" i="197"/>
  <c r="AQ28" i="197"/>
  <c r="AU28" i="197"/>
  <c r="AY28" i="197"/>
  <c r="BC28" i="197"/>
  <c r="F30" i="197"/>
  <c r="E30" i="197" s="1"/>
  <c r="O28" i="197"/>
  <c r="O19" i="197" s="1"/>
  <c r="BF28" i="197"/>
  <c r="BF19" i="197" s="1"/>
  <c r="J28" i="197"/>
  <c r="J19" i="197" s="1"/>
  <c r="AO28" i="197"/>
  <c r="BA28" i="197"/>
  <c r="BE28" i="197"/>
  <c r="M28" i="197"/>
  <c r="M19" i="197" s="1"/>
  <c r="V28" i="197"/>
  <c r="AV28" i="197"/>
  <c r="AZ28" i="197"/>
  <c r="F33" i="197"/>
  <c r="E33" i="197" s="1"/>
  <c r="F34" i="197"/>
  <c r="E34" i="197" s="1"/>
  <c r="F36" i="197"/>
  <c r="E36" i="197" s="1"/>
  <c r="F37" i="197"/>
  <c r="E37" i="197" s="1"/>
  <c r="F38" i="197"/>
  <c r="E38" i="197" s="1"/>
  <c r="F40" i="197"/>
  <c r="E40" i="197" s="1"/>
  <c r="F41" i="197"/>
  <c r="E41" i="197" s="1"/>
  <c r="F42" i="197"/>
  <c r="E42" i="197" s="1"/>
  <c r="F44" i="197"/>
  <c r="E44" i="197" s="1"/>
  <c r="F45" i="197"/>
  <c r="E45" i="197" s="1"/>
  <c r="F46" i="197"/>
  <c r="E46" i="197" s="1"/>
  <c r="F48" i="197"/>
  <c r="E48" i="197" s="1"/>
  <c r="F49" i="197"/>
  <c r="E49" i="197" s="1"/>
  <c r="F50" i="197"/>
  <c r="E50" i="197" s="1"/>
  <c r="F52" i="197"/>
  <c r="E52" i="197" s="1"/>
  <c r="F54" i="197"/>
  <c r="E54" i="197" s="1"/>
  <c r="F56" i="197"/>
  <c r="E56" i="197" s="1"/>
  <c r="F58" i="197"/>
  <c r="E58" i="197" s="1"/>
  <c r="J7" i="198"/>
  <c r="N7" i="198"/>
  <c r="AJ7" i="198"/>
  <c r="AV6" i="198"/>
  <c r="M7" i="198"/>
  <c r="AQ6" i="198"/>
  <c r="AU7" i="198"/>
  <c r="F11" i="198"/>
  <c r="U6" i="198"/>
  <c r="Y6" i="198"/>
  <c r="AD6" i="198"/>
  <c r="AH6" i="198"/>
  <c r="AL6" i="198"/>
  <c r="BB6" i="198"/>
  <c r="BF6" i="198"/>
  <c r="F13" i="198"/>
  <c r="F14" i="198"/>
  <c r="F15" i="198"/>
  <c r="F17" i="198"/>
  <c r="F18" i="198"/>
  <c r="F20" i="198"/>
  <c r="E20" i="198" s="1"/>
  <c r="F22" i="198"/>
  <c r="E22" i="198" s="1"/>
  <c r="F24" i="198"/>
  <c r="E24" i="198" s="1"/>
  <c r="F26" i="198"/>
  <c r="E26" i="198" s="1"/>
  <c r="F27" i="198"/>
  <c r="E27" i="198" s="1"/>
  <c r="BF28" i="198"/>
  <c r="BF19" i="198" s="1"/>
  <c r="J28" i="198"/>
  <c r="J19" i="198" s="1"/>
  <c r="N28" i="198"/>
  <c r="N19" i="198" s="1"/>
  <c r="AO28" i="198"/>
  <c r="BA28" i="198"/>
  <c r="M28" i="198"/>
  <c r="M19" i="198" s="1"/>
  <c r="V28" i="198"/>
  <c r="Z28" i="198"/>
  <c r="AV28" i="198"/>
  <c r="AZ28" i="198"/>
  <c r="F32" i="198"/>
  <c r="E32" i="198" s="1"/>
  <c r="L28" i="198"/>
  <c r="L19" i="198" s="1"/>
  <c r="P28" i="198"/>
  <c r="P19" i="198" s="1"/>
  <c r="U28" i="198"/>
  <c r="AQ28" i="198"/>
  <c r="AU28" i="198"/>
  <c r="AY28" i="198"/>
  <c r="BC28" i="198"/>
  <c r="F33" i="198"/>
  <c r="E33" i="198" s="1"/>
  <c r="F35" i="198"/>
  <c r="E35" i="198" s="1"/>
  <c r="F36" i="198"/>
  <c r="E36" i="198" s="1"/>
  <c r="F37" i="198"/>
  <c r="F39" i="198"/>
  <c r="E39" i="198" s="1"/>
  <c r="F41" i="198"/>
  <c r="E41" i="198" s="1"/>
  <c r="F43" i="198"/>
  <c r="E43" i="198" s="1"/>
  <c r="F45" i="198"/>
  <c r="E45" i="198" s="1"/>
  <c r="F47" i="198"/>
  <c r="E47" i="198" s="1"/>
  <c r="F49" i="198"/>
  <c r="E49" i="198" s="1"/>
  <c r="F51" i="198"/>
  <c r="E51" i="198" s="1"/>
  <c r="F53" i="198"/>
  <c r="E53" i="198" s="1"/>
  <c r="F56" i="198"/>
  <c r="E56" i="198" s="1"/>
  <c r="F57" i="198"/>
  <c r="E57" i="198" s="1"/>
  <c r="L7" i="199"/>
  <c r="P7" i="199"/>
  <c r="Y7" i="199"/>
  <c r="AL7" i="199"/>
  <c r="AT7" i="199"/>
  <c r="AC6" i="199"/>
  <c r="AG6" i="199"/>
  <c r="AO6" i="199"/>
  <c r="AW6" i="199"/>
  <c r="BA6" i="199"/>
  <c r="BE6" i="199"/>
  <c r="V6" i="199"/>
  <c r="Z6" i="199"/>
  <c r="AQ6" i="199"/>
  <c r="AY6" i="199"/>
  <c r="BC6" i="199"/>
  <c r="F13" i="199"/>
  <c r="F17" i="199"/>
  <c r="F22" i="199"/>
  <c r="E22" i="199" s="1"/>
  <c r="F26" i="199"/>
  <c r="E26" i="199" s="1"/>
  <c r="M28" i="199"/>
  <c r="M19" i="199" s="1"/>
  <c r="V28" i="199"/>
  <c r="Z28" i="199"/>
  <c r="AV28" i="199"/>
  <c r="AZ28" i="199"/>
  <c r="H28" i="199"/>
  <c r="H19" i="199" s="1"/>
  <c r="L28" i="199"/>
  <c r="L19" i="199" s="1"/>
  <c r="P28" i="199"/>
  <c r="P19" i="199" s="1"/>
  <c r="U28" i="199"/>
  <c r="AQ28" i="199"/>
  <c r="AU28" i="199"/>
  <c r="AY28" i="199"/>
  <c r="BC28" i="199"/>
  <c r="G28" i="199"/>
  <c r="BF28" i="199"/>
  <c r="BF19" i="199" s="1"/>
  <c r="J28" i="199"/>
  <c r="J19" i="199" s="1"/>
  <c r="N28" i="199"/>
  <c r="N19" i="199" s="1"/>
  <c r="AO28" i="199"/>
  <c r="BA28" i="199"/>
  <c r="BE28" i="199"/>
  <c r="F35" i="199"/>
  <c r="E35" i="199" s="1"/>
  <c r="F39" i="199"/>
  <c r="E39" i="199" s="1"/>
  <c r="F42" i="199"/>
  <c r="E42" i="199" s="1"/>
  <c r="F43" i="199"/>
  <c r="E43" i="199" s="1"/>
  <c r="F47" i="199"/>
  <c r="E47" i="199" s="1"/>
  <c r="F51" i="199"/>
  <c r="E51" i="199" s="1"/>
  <c r="F55" i="199"/>
  <c r="E55" i="199" s="1"/>
  <c r="F45" i="201"/>
  <c r="E45" i="201" s="1"/>
  <c r="F46" i="201"/>
  <c r="E46" i="201" s="1"/>
  <c r="F47" i="201"/>
  <c r="E47" i="201" s="1"/>
  <c r="F49" i="201"/>
  <c r="E49" i="201" s="1"/>
  <c r="F50" i="201"/>
  <c r="E50" i="201" s="1"/>
  <c r="F51" i="201"/>
  <c r="E51" i="201" s="1"/>
  <c r="F53" i="201"/>
  <c r="E53" i="201" s="1"/>
  <c r="F54" i="201"/>
  <c r="E54" i="201" s="1"/>
  <c r="F55" i="201"/>
  <c r="E55" i="201" s="1"/>
  <c r="F57" i="201"/>
  <c r="E57" i="201" s="1"/>
  <c r="J7" i="202"/>
  <c r="N7" i="202"/>
  <c r="M7" i="202"/>
  <c r="AI6" i="202"/>
  <c r="F11" i="202"/>
  <c r="U6" i="202"/>
  <c r="AD6" i="202"/>
  <c r="AH6" i="202"/>
  <c r="AL6" i="202"/>
  <c r="BB6" i="202"/>
  <c r="BF6" i="202"/>
  <c r="F14" i="202"/>
  <c r="F15" i="202"/>
  <c r="F18" i="202"/>
  <c r="F20" i="202"/>
  <c r="E20" i="202" s="1"/>
  <c r="F23" i="202"/>
  <c r="E23" i="202" s="1"/>
  <c r="F24" i="202"/>
  <c r="E24" i="202" s="1"/>
  <c r="J28" i="202"/>
  <c r="J19" i="202" s="1"/>
  <c r="N28" i="202"/>
  <c r="N19" i="202" s="1"/>
  <c r="AO28" i="202"/>
  <c r="BA28" i="202"/>
  <c r="BE28" i="202"/>
  <c r="M28" i="202"/>
  <c r="M19" i="202" s="1"/>
  <c r="V28" i="202"/>
  <c r="Z28" i="202"/>
  <c r="AV28" i="202"/>
  <c r="AZ28" i="202"/>
  <c r="L28" i="202"/>
  <c r="L19" i="202" s="1"/>
  <c r="P28" i="202"/>
  <c r="P19" i="202" s="1"/>
  <c r="U28" i="202"/>
  <c r="Y28" i="202"/>
  <c r="AQ28" i="202"/>
  <c r="AU28" i="202"/>
  <c r="AY28" i="202"/>
  <c r="BC28" i="202"/>
  <c r="F33" i="202"/>
  <c r="E33" i="202" s="1"/>
  <c r="F35" i="202"/>
  <c r="E35" i="202" s="1"/>
  <c r="F39" i="202"/>
  <c r="E39" i="202" s="1"/>
  <c r="F43" i="202"/>
  <c r="E43" i="202" s="1"/>
  <c r="M7" i="203"/>
  <c r="L7" i="203"/>
  <c r="P7" i="203"/>
  <c r="AD6" i="203"/>
  <c r="AT7" i="203"/>
  <c r="BB7" i="203"/>
  <c r="AC6" i="203"/>
  <c r="AG6" i="203"/>
  <c r="AO6" i="203"/>
  <c r="BA6" i="203"/>
  <c r="BE6" i="203"/>
  <c r="F12" i="203"/>
  <c r="F13" i="203"/>
  <c r="F14" i="203"/>
  <c r="F17" i="203"/>
  <c r="F18" i="203"/>
  <c r="F21" i="203"/>
  <c r="E21" i="203" s="1"/>
  <c r="F22" i="203"/>
  <c r="E22" i="203" s="1"/>
  <c r="F23" i="203"/>
  <c r="E23" i="203" s="1"/>
  <c r="F25" i="203"/>
  <c r="E25" i="203" s="1"/>
  <c r="F26" i="203"/>
  <c r="E26" i="203" s="1"/>
  <c r="F27" i="203"/>
  <c r="E27" i="203" s="1"/>
  <c r="M28" i="203"/>
  <c r="M19" i="203" s="1"/>
  <c r="V28" i="203"/>
  <c r="Z28" i="203"/>
  <c r="AV28" i="203"/>
  <c r="AZ28" i="203"/>
  <c r="L28" i="203"/>
  <c r="L19" i="203" s="1"/>
  <c r="P28" i="203"/>
  <c r="P19" i="203" s="1"/>
  <c r="U28" i="203"/>
  <c r="AQ28" i="203"/>
  <c r="AU28" i="203"/>
  <c r="BC28" i="203"/>
  <c r="BB28" i="203"/>
  <c r="BF28" i="203"/>
  <c r="BF19" i="203" s="1"/>
  <c r="F34" i="203"/>
  <c r="E34" i="203" s="1"/>
  <c r="F35" i="203"/>
  <c r="E35" i="203" s="1"/>
  <c r="F36" i="203"/>
  <c r="E36" i="203" s="1"/>
  <c r="F38" i="203"/>
  <c r="E38" i="203" s="1"/>
  <c r="F39" i="203"/>
  <c r="E39" i="203" s="1"/>
  <c r="F40" i="203"/>
  <c r="E40" i="203" s="1"/>
  <c r="F42" i="203"/>
  <c r="F43" i="203"/>
  <c r="E43" i="203" s="1"/>
  <c r="F44" i="203"/>
  <c r="E44" i="203" s="1"/>
  <c r="F46" i="203"/>
  <c r="E46" i="203" s="1"/>
  <c r="F47" i="203"/>
  <c r="F48" i="203"/>
  <c r="E48" i="203" s="1"/>
  <c r="F50" i="203"/>
  <c r="E50" i="203" s="1"/>
  <c r="F51" i="203"/>
  <c r="E51" i="203" s="1"/>
  <c r="F54" i="203"/>
  <c r="E54" i="203" s="1"/>
  <c r="F55" i="203"/>
  <c r="E55" i="203" s="1"/>
  <c r="F59" i="203"/>
  <c r="L7" i="204"/>
  <c r="P7" i="204"/>
  <c r="Y6" i="204"/>
  <c r="AD7" i="204"/>
  <c r="AP7" i="204"/>
  <c r="AT7" i="204"/>
  <c r="AW7" i="204"/>
  <c r="BE6" i="204"/>
  <c r="AJ6" i="204"/>
  <c r="AN6" i="204"/>
  <c r="AV6" i="204"/>
  <c r="AZ6" i="204"/>
  <c r="F12" i="204"/>
  <c r="F13" i="204"/>
  <c r="F15" i="204"/>
  <c r="F16" i="204"/>
  <c r="F17" i="204"/>
  <c r="F20" i="204"/>
  <c r="E20" i="204" s="1"/>
  <c r="F21" i="204"/>
  <c r="E21" i="204" s="1"/>
  <c r="F22" i="204"/>
  <c r="E22" i="204" s="1"/>
  <c r="F24" i="204"/>
  <c r="E24" i="204" s="1"/>
  <c r="F25" i="204"/>
  <c r="E25" i="204" s="1"/>
  <c r="F26" i="204"/>
  <c r="E26" i="204" s="1"/>
  <c r="L28" i="204"/>
  <c r="L19" i="204" s="1"/>
  <c r="P28" i="204"/>
  <c r="P19" i="204" s="1"/>
  <c r="U28" i="204"/>
  <c r="AQ28" i="204"/>
  <c r="AU28" i="204"/>
  <c r="AY28" i="204"/>
  <c r="BC28" i="204"/>
  <c r="O28" i="204"/>
  <c r="O19" i="204" s="1"/>
  <c r="AT28" i="204"/>
  <c r="BF28" i="204"/>
  <c r="BF19" i="204" s="1"/>
  <c r="J28" i="204"/>
  <c r="J19" i="204" s="1"/>
  <c r="N28" i="204"/>
  <c r="N19" i="204" s="1"/>
  <c r="AO28" i="204"/>
  <c r="BA28" i="204"/>
  <c r="BE28" i="204"/>
  <c r="F33" i="204"/>
  <c r="E33" i="204" s="1"/>
  <c r="F34" i="204"/>
  <c r="E34" i="204" s="1"/>
  <c r="F37" i="204"/>
  <c r="E37" i="204" s="1"/>
  <c r="F38" i="204"/>
  <c r="E38" i="204" s="1"/>
  <c r="F39" i="204"/>
  <c r="E39" i="204" s="1"/>
  <c r="F41" i="204"/>
  <c r="E41" i="204" s="1"/>
  <c r="F42" i="204"/>
  <c r="E42" i="204" s="1"/>
  <c r="F43" i="204"/>
  <c r="F45" i="204"/>
  <c r="E45" i="204" s="1"/>
  <c r="F46" i="204"/>
  <c r="E46" i="204" s="1"/>
  <c r="F47" i="204"/>
  <c r="E47" i="204" s="1"/>
  <c r="F49" i="204"/>
  <c r="F50" i="204"/>
  <c r="E50" i="204" s="1"/>
  <c r="F51" i="204"/>
  <c r="E51" i="204" s="1"/>
  <c r="F53" i="204"/>
  <c r="E53" i="204" s="1"/>
  <c r="F54" i="204"/>
  <c r="F55" i="204"/>
  <c r="E55" i="204" s="1"/>
  <c r="F57" i="204"/>
  <c r="E57" i="204" s="1"/>
  <c r="F58" i="204"/>
  <c r="E58" i="204" s="1"/>
  <c r="L7" i="205"/>
  <c r="P7" i="205"/>
  <c r="Y6" i="205"/>
  <c r="AT7" i="205"/>
  <c r="BB6" i="205"/>
  <c r="AB6" i="205"/>
  <c r="AJ6" i="205"/>
  <c r="AN6" i="205"/>
  <c r="AV6" i="205"/>
  <c r="F12" i="205"/>
  <c r="F13" i="205"/>
  <c r="F16" i="205"/>
  <c r="F17" i="205"/>
  <c r="F21" i="205"/>
  <c r="E21" i="205" s="1"/>
  <c r="F22" i="205"/>
  <c r="F24" i="205"/>
  <c r="E24" i="205" s="1"/>
  <c r="F25" i="205"/>
  <c r="E25" i="205" s="1"/>
  <c r="F26" i="205"/>
  <c r="E26" i="205" s="1"/>
  <c r="L28" i="205"/>
  <c r="L19" i="205" s="1"/>
  <c r="P28" i="205"/>
  <c r="P19" i="205" s="1"/>
  <c r="U28" i="205"/>
  <c r="AQ28" i="205"/>
  <c r="AU28" i="205"/>
  <c r="AY28" i="205"/>
  <c r="BC28" i="205"/>
  <c r="O28" i="205"/>
  <c r="O19" i="205" s="1"/>
  <c r="AX28" i="205"/>
  <c r="BB28" i="205"/>
  <c r="BF28" i="205"/>
  <c r="BF19" i="205" s="1"/>
  <c r="J28" i="205"/>
  <c r="J19" i="205" s="1"/>
  <c r="N28" i="205"/>
  <c r="N19" i="205" s="1"/>
  <c r="AO28" i="205"/>
  <c r="BA28" i="205"/>
  <c r="BE28" i="205"/>
  <c r="F33" i="205"/>
  <c r="E33" i="205" s="1"/>
  <c r="F34" i="205"/>
  <c r="E34" i="205" s="1"/>
  <c r="F35" i="205"/>
  <c r="E35" i="205" s="1"/>
  <c r="F37" i="205"/>
  <c r="E37" i="205" s="1"/>
  <c r="F38" i="205"/>
  <c r="E38" i="205" s="1"/>
  <c r="F41" i="205"/>
  <c r="E41" i="205" s="1"/>
  <c r="F42" i="205"/>
  <c r="E42" i="205" s="1"/>
  <c r="F45" i="205"/>
  <c r="E45" i="205" s="1"/>
  <c r="F46" i="205"/>
  <c r="E46" i="205" s="1"/>
  <c r="F49" i="205"/>
  <c r="E49" i="205" s="1"/>
  <c r="F50" i="205"/>
  <c r="E50" i="205" s="1"/>
  <c r="M7" i="206"/>
  <c r="L7" i="206"/>
  <c r="P7" i="206"/>
  <c r="U7" i="206"/>
  <c r="Y7" i="206"/>
  <c r="AL7" i="206"/>
  <c r="AC6" i="206"/>
  <c r="AG6" i="206"/>
  <c r="AO6" i="206"/>
  <c r="BA6" i="206"/>
  <c r="BE6" i="206"/>
  <c r="F13" i="206"/>
  <c r="F14" i="206"/>
  <c r="F17" i="206"/>
  <c r="F18" i="206"/>
  <c r="F22" i="206"/>
  <c r="E22" i="206" s="1"/>
  <c r="F23" i="206"/>
  <c r="E23" i="206" s="1"/>
  <c r="F26" i="206"/>
  <c r="E26" i="206" s="1"/>
  <c r="F27" i="206"/>
  <c r="E27" i="206" s="1"/>
  <c r="M28" i="206"/>
  <c r="M19" i="206" s="1"/>
  <c r="V28" i="206"/>
  <c r="Z28" i="206"/>
  <c r="AV28" i="206"/>
  <c r="AZ28" i="206"/>
  <c r="L28" i="206"/>
  <c r="L19" i="206" s="1"/>
  <c r="P28" i="206"/>
  <c r="P19" i="206" s="1"/>
  <c r="U28" i="206"/>
  <c r="AQ28" i="206"/>
  <c r="AU28" i="206"/>
  <c r="AY28" i="206"/>
  <c r="BC28" i="206"/>
  <c r="BF28" i="206"/>
  <c r="BF19" i="206" s="1"/>
  <c r="F34" i="206"/>
  <c r="E34" i="206" s="1"/>
  <c r="F38" i="206"/>
  <c r="E38" i="206" s="1"/>
  <c r="F39" i="206"/>
  <c r="E39" i="206" s="1"/>
  <c r="F42" i="206"/>
  <c r="E42" i="206" s="1"/>
  <c r="F43" i="206"/>
  <c r="E43" i="206" s="1"/>
  <c r="F47" i="206"/>
  <c r="E47" i="206" s="1"/>
  <c r="F51" i="206"/>
  <c r="E51" i="206" s="1"/>
  <c r="F55" i="206"/>
  <c r="E55" i="206" s="1"/>
  <c r="F59" i="206"/>
  <c r="M7" i="207"/>
  <c r="V7" i="207"/>
  <c r="AE7" i="207"/>
  <c r="L7" i="207"/>
  <c r="P7" i="207"/>
  <c r="Y7" i="207"/>
  <c r="AX7" i="207"/>
  <c r="AC6" i="207"/>
  <c r="AG6" i="207"/>
  <c r="AO6" i="207"/>
  <c r="AW6" i="207"/>
  <c r="BA6" i="207"/>
  <c r="BE6" i="207"/>
  <c r="F12" i="207"/>
  <c r="F13" i="207"/>
  <c r="F14" i="207"/>
  <c r="F16" i="207"/>
  <c r="F17" i="207"/>
  <c r="F18" i="207"/>
  <c r="F21" i="207"/>
  <c r="E21" i="207" s="1"/>
  <c r="F22" i="207"/>
  <c r="E22" i="207" s="1"/>
  <c r="F23" i="207"/>
  <c r="E23" i="207" s="1"/>
  <c r="F25" i="207"/>
  <c r="E25" i="207" s="1"/>
  <c r="F26" i="207"/>
  <c r="E26" i="207" s="1"/>
  <c r="F27" i="207"/>
  <c r="M28" i="207"/>
  <c r="M19" i="207" s="1"/>
  <c r="V28" i="207"/>
  <c r="Z28" i="207"/>
  <c r="AV28" i="207"/>
  <c r="AZ28" i="207"/>
  <c r="L28" i="207"/>
  <c r="L19" i="207" s="1"/>
  <c r="P28" i="207"/>
  <c r="P19" i="207" s="1"/>
  <c r="U28" i="207"/>
  <c r="Y28" i="207"/>
  <c r="AQ28" i="207"/>
  <c r="AU28" i="207"/>
  <c r="AY28" i="207"/>
  <c r="BC28" i="207"/>
  <c r="BF28" i="207"/>
  <c r="BF19" i="207" s="1"/>
  <c r="F34" i="207"/>
  <c r="E34" i="207" s="1"/>
  <c r="F35" i="207"/>
  <c r="E35" i="207" s="1"/>
  <c r="F36" i="207"/>
  <c r="E36" i="207" s="1"/>
  <c r="F38" i="207"/>
  <c r="F39" i="207"/>
  <c r="E39" i="207" s="1"/>
  <c r="F40" i="207"/>
  <c r="E40" i="207" s="1"/>
  <c r="F42" i="207"/>
  <c r="E42" i="207" s="1"/>
  <c r="F43" i="207"/>
  <c r="E43" i="207" s="1"/>
  <c r="F44" i="207"/>
  <c r="E44" i="207" s="1"/>
  <c r="F46" i="207"/>
  <c r="E46" i="207" s="1"/>
  <c r="F47" i="207"/>
  <c r="E47" i="207" s="1"/>
  <c r="F48" i="207"/>
  <c r="E48" i="207" s="1"/>
  <c r="F50" i="207"/>
  <c r="E50" i="207" s="1"/>
  <c r="F51" i="207"/>
  <c r="F52" i="207"/>
  <c r="E52" i="207" s="1"/>
  <c r="F54" i="207"/>
  <c r="E54" i="207" s="1"/>
  <c r="F55" i="207"/>
  <c r="E55" i="207" s="1"/>
  <c r="F56" i="207"/>
  <c r="E56" i="207" s="1"/>
  <c r="F58" i="207"/>
  <c r="E58" i="207" s="1"/>
  <c r="F59" i="207"/>
  <c r="M7" i="208"/>
  <c r="AE7" i="208"/>
  <c r="AI6" i="208"/>
  <c r="L7" i="208"/>
  <c r="P7" i="208"/>
  <c r="U7" i="208"/>
  <c r="Y6" i="208"/>
  <c r="BB6" i="208"/>
  <c r="AC6" i="208"/>
  <c r="AG6" i="208"/>
  <c r="AO6" i="208"/>
  <c r="BA6" i="208"/>
  <c r="BE6" i="208"/>
  <c r="F12" i="208"/>
  <c r="F13" i="208"/>
  <c r="F14" i="208"/>
  <c r="F16" i="208"/>
  <c r="F17" i="208"/>
  <c r="F18" i="208"/>
  <c r="F21" i="208"/>
  <c r="F22" i="208"/>
  <c r="E22" i="208" s="1"/>
  <c r="F23" i="208"/>
  <c r="E23" i="208" s="1"/>
  <c r="F25" i="208"/>
  <c r="E25" i="208" s="1"/>
  <c r="F26" i="208"/>
  <c r="E26" i="208" s="1"/>
  <c r="F27" i="208"/>
  <c r="E27" i="208" s="1"/>
  <c r="J28" i="208"/>
  <c r="J19" i="208" s="1"/>
  <c r="N28" i="208"/>
  <c r="N19" i="208" s="1"/>
  <c r="AO28" i="208"/>
  <c r="BE28" i="208"/>
  <c r="M28" i="208"/>
  <c r="M19" i="208" s="1"/>
  <c r="V28" i="208"/>
  <c r="AV28" i="208"/>
  <c r="AZ28" i="208"/>
  <c r="L28" i="208"/>
  <c r="L19" i="208" s="1"/>
  <c r="P28" i="208"/>
  <c r="P19" i="208" s="1"/>
  <c r="U28" i="208"/>
  <c r="AQ28" i="208"/>
  <c r="AU28" i="208"/>
  <c r="AY28" i="208"/>
  <c r="BC28" i="208"/>
  <c r="AT28" i="208"/>
  <c r="AX28" i="208"/>
  <c r="BF28" i="208"/>
  <c r="BF19" i="208" s="1"/>
  <c r="F34" i="208"/>
  <c r="E34" i="208" s="1"/>
  <c r="F35" i="208"/>
  <c r="E35" i="208" s="1"/>
  <c r="F36" i="208"/>
  <c r="E36" i="208" s="1"/>
  <c r="F38" i="208"/>
  <c r="E38" i="208" s="1"/>
  <c r="F39" i="208"/>
  <c r="E39" i="208" s="1"/>
  <c r="F40" i="208"/>
  <c r="E40" i="208" s="1"/>
  <c r="F42" i="208"/>
  <c r="E42" i="208" s="1"/>
  <c r="F43" i="208"/>
  <c r="E43" i="208" s="1"/>
  <c r="F44" i="208"/>
  <c r="E44" i="208" s="1"/>
  <c r="F46" i="208"/>
  <c r="E46" i="208" s="1"/>
  <c r="F47" i="208"/>
  <c r="E47" i="208" s="1"/>
  <c r="F48" i="208"/>
  <c r="E48" i="208" s="1"/>
  <c r="F50" i="208"/>
  <c r="E50" i="208" s="1"/>
  <c r="F51" i="208"/>
  <c r="E51" i="208" s="1"/>
  <c r="F52" i="208"/>
  <c r="F54" i="208"/>
  <c r="E54" i="208" s="1"/>
  <c r="F55" i="208"/>
  <c r="E55" i="208" s="1"/>
  <c r="F56" i="208"/>
  <c r="E56" i="208" s="1"/>
  <c r="F58" i="208"/>
  <c r="E58" i="208" s="1"/>
  <c r="F59" i="208"/>
  <c r="L7" i="209"/>
  <c r="P7" i="209"/>
  <c r="Y6" i="209"/>
  <c r="O7" i="209"/>
  <c r="J7" i="209"/>
  <c r="N7" i="209"/>
  <c r="AB7" i="209"/>
  <c r="F11" i="209"/>
  <c r="V6" i="209"/>
  <c r="Z6" i="209"/>
  <c r="AI6" i="209"/>
  <c r="AQ6" i="209"/>
  <c r="AU6" i="209"/>
  <c r="AY6" i="209"/>
  <c r="BC6" i="209"/>
  <c r="F12" i="209"/>
  <c r="F14" i="209"/>
  <c r="F15" i="209"/>
  <c r="F16" i="209"/>
  <c r="F18" i="209"/>
  <c r="F20" i="209"/>
  <c r="E20" i="209" s="1"/>
  <c r="F21" i="209"/>
  <c r="E21" i="209" s="1"/>
  <c r="F23" i="209"/>
  <c r="E23" i="209" s="1"/>
  <c r="F24" i="209"/>
  <c r="E24" i="209" s="1"/>
  <c r="F25" i="209"/>
  <c r="E25" i="209" s="1"/>
  <c r="F27" i="209"/>
  <c r="E27" i="209" s="1"/>
  <c r="L28" i="209"/>
  <c r="L19" i="209" s="1"/>
  <c r="P28" i="209"/>
  <c r="P19" i="209" s="1"/>
  <c r="U28" i="209"/>
  <c r="AQ28" i="209"/>
  <c r="AU28" i="209"/>
  <c r="AY28" i="209"/>
  <c r="BC28" i="209"/>
  <c r="F30" i="209"/>
  <c r="E30" i="209" s="1"/>
  <c r="O28" i="209"/>
  <c r="O19" i="209" s="1"/>
  <c r="AX28" i="209"/>
  <c r="BF28" i="209"/>
  <c r="BF19" i="209" s="1"/>
  <c r="J28" i="209"/>
  <c r="J19" i="209" s="1"/>
  <c r="N28" i="209"/>
  <c r="N19" i="209" s="1"/>
  <c r="AO28" i="209"/>
  <c r="BA28" i="209"/>
  <c r="BE28" i="209"/>
  <c r="M28" i="209"/>
  <c r="M19" i="209" s="1"/>
  <c r="V28" i="209"/>
  <c r="Z28" i="209"/>
  <c r="AV28" i="209"/>
  <c r="AZ28" i="209"/>
  <c r="F33" i="209"/>
  <c r="E33" i="209" s="1"/>
  <c r="F34" i="209"/>
  <c r="E34" i="209" s="1"/>
  <c r="F36" i="209"/>
  <c r="E36" i="209" s="1"/>
  <c r="F37" i="209"/>
  <c r="E37" i="209" s="1"/>
  <c r="F38" i="209"/>
  <c r="E38" i="209" s="1"/>
  <c r="F40" i="209"/>
  <c r="E40" i="209" s="1"/>
  <c r="F41" i="209"/>
  <c r="E41" i="209" s="1"/>
  <c r="F42" i="209"/>
  <c r="E42" i="209" s="1"/>
  <c r="F44" i="209"/>
  <c r="E44" i="209" s="1"/>
  <c r="F45" i="209"/>
  <c r="E45" i="209" s="1"/>
  <c r="F46" i="209"/>
  <c r="E46" i="209" s="1"/>
  <c r="AA47" i="209"/>
  <c r="F48" i="209"/>
  <c r="E48" i="209" s="1"/>
  <c r="F49" i="209"/>
  <c r="E49" i="209" s="1"/>
  <c r="F50" i="209"/>
  <c r="E50" i="209" s="1"/>
  <c r="F52" i="209"/>
  <c r="E52" i="209" s="1"/>
  <c r="F53" i="209"/>
  <c r="E53" i="209" s="1"/>
  <c r="F54" i="209"/>
  <c r="E54" i="209" s="1"/>
  <c r="F56" i="209"/>
  <c r="E56" i="209" s="1"/>
  <c r="F57" i="209"/>
  <c r="E57" i="209" s="1"/>
  <c r="F58" i="209"/>
  <c r="E58" i="209" s="1"/>
  <c r="J7" i="210"/>
  <c r="N7" i="210"/>
  <c r="S7" i="210"/>
  <c r="M7" i="210"/>
  <c r="Q7" i="210"/>
  <c r="AQ6" i="210"/>
  <c r="L7" i="210"/>
  <c r="P7" i="210"/>
  <c r="Y7" i="210"/>
  <c r="AD6" i="210"/>
  <c r="BB7" i="210"/>
  <c r="AC6" i="210"/>
  <c r="AG6" i="210"/>
  <c r="AO6" i="210"/>
  <c r="BA6" i="210"/>
  <c r="BE6" i="210"/>
  <c r="F12" i="210"/>
  <c r="F13" i="210"/>
  <c r="F14" i="210"/>
  <c r="F16" i="210"/>
  <c r="F17" i="210"/>
  <c r="F18" i="210"/>
  <c r="F21" i="210"/>
  <c r="E21" i="210" s="1"/>
  <c r="F22" i="210"/>
  <c r="E22" i="210" s="1"/>
  <c r="F23" i="210"/>
  <c r="F25" i="210"/>
  <c r="E25" i="210" s="1"/>
  <c r="F26" i="210"/>
  <c r="E26" i="210" s="1"/>
  <c r="F27" i="210"/>
  <c r="E27" i="210" s="1"/>
  <c r="J28" i="210"/>
  <c r="J19" i="210" s="1"/>
  <c r="N28" i="210"/>
  <c r="N19" i="210" s="1"/>
  <c r="AO28" i="210"/>
  <c r="BA28" i="210"/>
  <c r="BE28" i="210"/>
  <c r="M28" i="210"/>
  <c r="M19" i="210" s="1"/>
  <c r="V28" i="210"/>
  <c r="Z28" i="210"/>
  <c r="AV28" i="210"/>
  <c r="AZ28" i="210"/>
  <c r="L28" i="210"/>
  <c r="L19" i="210" s="1"/>
  <c r="P28" i="210"/>
  <c r="P19" i="210" s="1"/>
  <c r="U28" i="210"/>
  <c r="Y28" i="210"/>
  <c r="AQ28" i="210"/>
  <c r="AU28" i="210"/>
  <c r="AY28" i="210"/>
  <c r="BC28" i="210"/>
  <c r="AT28" i="210"/>
  <c r="AX28" i="210"/>
  <c r="BF28" i="210"/>
  <c r="BF19" i="210" s="1"/>
  <c r="F34" i="210"/>
  <c r="E34" i="210" s="1"/>
  <c r="F35" i="210"/>
  <c r="E35" i="210" s="1"/>
  <c r="F36" i="210"/>
  <c r="E36" i="210" s="1"/>
  <c r="F38" i="210"/>
  <c r="E38" i="210" s="1"/>
  <c r="F39" i="210"/>
  <c r="E39" i="210" s="1"/>
  <c r="F40" i="210"/>
  <c r="F42" i="210"/>
  <c r="E42" i="210" s="1"/>
  <c r="F43" i="210"/>
  <c r="E43" i="210" s="1"/>
  <c r="F44" i="210"/>
  <c r="E44" i="210" s="1"/>
  <c r="F46" i="210"/>
  <c r="E46" i="210" s="1"/>
  <c r="F47" i="210"/>
  <c r="E47" i="210" s="1"/>
  <c r="F48" i="210"/>
  <c r="E48" i="210" s="1"/>
  <c r="F50" i="210"/>
  <c r="E50" i="210" s="1"/>
  <c r="F51" i="210"/>
  <c r="E51" i="210" s="1"/>
  <c r="F52" i="210"/>
  <c r="E52" i="210" s="1"/>
  <c r="F54" i="210"/>
  <c r="E54" i="210" s="1"/>
  <c r="F55" i="210"/>
  <c r="E55" i="210" s="1"/>
  <c r="F56" i="210"/>
  <c r="E56" i="210" s="1"/>
  <c r="F58" i="210"/>
  <c r="E58" i="210" s="1"/>
  <c r="F59" i="210"/>
  <c r="L7" i="211"/>
  <c r="P7" i="211"/>
  <c r="AD6" i="211"/>
  <c r="J7" i="211"/>
  <c r="N7" i="211"/>
  <c r="F11" i="211"/>
  <c r="V6" i="211"/>
  <c r="Z6" i="211"/>
  <c r="AI6" i="211"/>
  <c r="AQ6" i="211"/>
  <c r="AU6" i="211"/>
  <c r="AY6" i="211"/>
  <c r="BC6" i="211"/>
  <c r="F12" i="211"/>
  <c r="F14" i="211"/>
  <c r="F15" i="211"/>
  <c r="F16" i="211"/>
  <c r="F18" i="211"/>
  <c r="F20" i="211"/>
  <c r="E20" i="211" s="1"/>
  <c r="F21" i="211"/>
  <c r="F23" i="211"/>
  <c r="E23" i="211" s="1"/>
  <c r="F24" i="211"/>
  <c r="E24" i="211" s="1"/>
  <c r="F25" i="211"/>
  <c r="E25" i="211" s="1"/>
  <c r="F27" i="211"/>
  <c r="E27" i="211" s="1"/>
  <c r="L28" i="211"/>
  <c r="L19" i="211" s="1"/>
  <c r="P28" i="211"/>
  <c r="P19" i="211" s="1"/>
  <c r="U28" i="211"/>
  <c r="AQ28" i="211"/>
  <c r="AU28" i="211"/>
  <c r="AY28" i="211"/>
  <c r="BC28" i="211"/>
  <c r="AX28" i="211"/>
  <c r="BF28" i="211"/>
  <c r="BF19" i="211" s="1"/>
  <c r="J28" i="211"/>
  <c r="J19" i="211" s="1"/>
  <c r="N28" i="211"/>
  <c r="N19" i="211" s="1"/>
  <c r="AO28" i="211"/>
  <c r="BA28" i="211"/>
  <c r="BE28" i="211"/>
  <c r="M28" i="211"/>
  <c r="M19" i="211" s="1"/>
  <c r="V28" i="211"/>
  <c r="Z28" i="211"/>
  <c r="AV28" i="211"/>
  <c r="AZ28" i="211"/>
  <c r="F33" i="211"/>
  <c r="E33" i="211" s="1"/>
  <c r="AH6" i="223"/>
  <c r="BC6" i="223"/>
  <c r="BE6" i="223"/>
  <c r="F23" i="223"/>
  <c r="E23" i="223" s="1"/>
  <c r="F30" i="223"/>
  <c r="E30" i="223" s="1"/>
  <c r="BB28" i="223"/>
  <c r="BF28" i="223"/>
  <c r="BF19" i="223" s="1"/>
  <c r="J28" i="223"/>
  <c r="J19" i="223" s="1"/>
  <c r="N28" i="223"/>
  <c r="N19" i="223" s="1"/>
  <c r="BE28" i="223"/>
  <c r="V28" i="223"/>
  <c r="Z28" i="223"/>
  <c r="F34" i="223"/>
  <c r="E34" i="223" s="1"/>
  <c r="AO28" i="223"/>
  <c r="AV28" i="223"/>
  <c r="F38" i="223"/>
  <c r="L28" i="223"/>
  <c r="L19" i="223" s="1"/>
  <c r="P28" i="223"/>
  <c r="P19" i="223" s="1"/>
  <c r="F40" i="223"/>
  <c r="E40" i="223" s="1"/>
  <c r="F41" i="223"/>
  <c r="F43" i="223"/>
  <c r="E43" i="223" s="1"/>
  <c r="F55" i="223"/>
  <c r="E55" i="223" s="1"/>
  <c r="F58" i="223"/>
  <c r="E58" i="223" s="1"/>
  <c r="M8" i="234"/>
  <c r="Z8" i="234"/>
  <c r="F12" i="234"/>
  <c r="V7" i="234"/>
  <c r="AH7" i="234"/>
  <c r="BC7" i="234"/>
  <c r="F14" i="234"/>
  <c r="F19" i="234"/>
  <c r="F22" i="234"/>
  <c r="E22" i="234" s="1"/>
  <c r="F23" i="234"/>
  <c r="E23" i="234" s="1"/>
  <c r="F25" i="234"/>
  <c r="E25" i="234" s="1"/>
  <c r="F27" i="234"/>
  <c r="E27" i="234" s="1"/>
  <c r="F28" i="234"/>
  <c r="E28" i="234" s="1"/>
  <c r="F44" i="234"/>
  <c r="E44" i="234" s="1"/>
  <c r="F46" i="234"/>
  <c r="E46" i="234" s="1"/>
  <c r="F50" i="234"/>
  <c r="E50" i="234" s="1"/>
  <c r="F52" i="234"/>
  <c r="E52" i="234" s="1"/>
  <c r="F53" i="234"/>
  <c r="E53" i="234" s="1"/>
  <c r="F55" i="234"/>
  <c r="E55" i="234" s="1"/>
  <c r="F57" i="234"/>
  <c r="E57" i="234" s="1"/>
  <c r="F59" i="234"/>
  <c r="E59" i="234" s="1"/>
  <c r="Z29" i="234"/>
  <c r="V29" i="234"/>
  <c r="M29" i="234"/>
  <c r="M20" i="234" s="1"/>
  <c r="BE29" i="234"/>
  <c r="AO29" i="234"/>
  <c r="E982" i="3"/>
  <c r="BF7" i="194"/>
  <c r="BF6" i="194"/>
  <c r="AQ7" i="195"/>
  <c r="AQ6" i="195"/>
  <c r="BF6" i="195"/>
  <c r="BF7" i="195"/>
  <c r="F59" i="195"/>
  <c r="Z7" i="196"/>
  <c r="Z6" i="196"/>
  <c r="AY7" i="196"/>
  <c r="AY6" i="196"/>
  <c r="BA6" i="196"/>
  <c r="BA7" i="196"/>
  <c r="F59" i="196"/>
  <c r="H28" i="197"/>
  <c r="H19" i="197" s="1"/>
  <c r="F29" i="197"/>
  <c r="I28" i="197"/>
  <c r="I19" i="197" s="1"/>
  <c r="F32" i="197"/>
  <c r="E32" i="197" s="1"/>
  <c r="AG7" i="198"/>
  <c r="AG6" i="198"/>
  <c r="AO7" i="198"/>
  <c r="AO6" i="198"/>
  <c r="BA7" i="198"/>
  <c r="BA6" i="198"/>
  <c r="AZ6" i="198"/>
  <c r="AZ7" i="198"/>
  <c r="AI6" i="198"/>
  <c r="AI7" i="198"/>
  <c r="F29" i="199"/>
  <c r="E29" i="199" s="1"/>
  <c r="I28" i="199"/>
  <c r="I19" i="199" s="1"/>
  <c r="Z7" i="200"/>
  <c r="Z6" i="200"/>
  <c r="BC6" i="200"/>
  <c r="BC7" i="200"/>
  <c r="AD7" i="200"/>
  <c r="AD6" i="200"/>
  <c r="AO7" i="200"/>
  <c r="AO6" i="200"/>
  <c r="F29" i="200"/>
  <c r="E29" i="200" s="1"/>
  <c r="I28" i="200"/>
  <c r="I19" i="200" s="1"/>
  <c r="F31" i="200"/>
  <c r="E31" i="200" s="1"/>
  <c r="G28" i="200"/>
  <c r="G19" i="200" s="1"/>
  <c r="V7" i="201"/>
  <c r="V6" i="201"/>
  <c r="BC6" i="201"/>
  <c r="BC7" i="201"/>
  <c r="AD7" i="201"/>
  <c r="AD6" i="201"/>
  <c r="AL6" i="201"/>
  <c r="AL7" i="201"/>
  <c r="F30" i="201"/>
  <c r="E30" i="201" s="1"/>
  <c r="H28" i="201"/>
  <c r="H19" i="201" s="1"/>
  <c r="AN7" i="202"/>
  <c r="AN6" i="202"/>
  <c r="AZ6" i="202"/>
  <c r="AZ7" i="202"/>
  <c r="AU6" i="202"/>
  <c r="AU7" i="202"/>
  <c r="F29" i="202"/>
  <c r="E29" i="202" s="1"/>
  <c r="G28" i="202"/>
  <c r="G19" i="202" s="1"/>
  <c r="I28" i="202"/>
  <c r="I19" i="202" s="1"/>
  <c r="F31" i="202"/>
  <c r="E31" i="202" s="1"/>
  <c r="H28" i="202"/>
  <c r="F32" i="202"/>
  <c r="E32" i="202" s="1"/>
  <c r="AV6" i="203"/>
  <c r="AV7" i="203"/>
  <c r="Z6" i="203"/>
  <c r="Z7" i="203"/>
  <c r="BC7" i="203"/>
  <c r="BC6" i="203"/>
  <c r="I28" i="203"/>
  <c r="F30" i="203"/>
  <c r="E30" i="203" s="1"/>
  <c r="AI7" i="204"/>
  <c r="AI6" i="204"/>
  <c r="AU7" i="204"/>
  <c r="AU6" i="204"/>
  <c r="BF6" i="204"/>
  <c r="BF7" i="204"/>
  <c r="F30" i="204"/>
  <c r="E30" i="204" s="1"/>
  <c r="H28" i="204"/>
  <c r="H19" i="204" s="1"/>
  <c r="Z7" i="205"/>
  <c r="Z6" i="205"/>
  <c r="AY6" i="205"/>
  <c r="AY7" i="205"/>
  <c r="BF7" i="205"/>
  <c r="BF6" i="205"/>
  <c r="AC6" i="205"/>
  <c r="AC7" i="205"/>
  <c r="F30" i="205"/>
  <c r="E30" i="205" s="1"/>
  <c r="H28" i="205"/>
  <c r="H19" i="205" s="1"/>
  <c r="Z6" i="206"/>
  <c r="Z7" i="206"/>
  <c r="BC7" i="206"/>
  <c r="BC6" i="206"/>
  <c r="AD6" i="206"/>
  <c r="AD7" i="206"/>
  <c r="BF6" i="206"/>
  <c r="BF7" i="206"/>
  <c r="F31" i="206"/>
  <c r="E31" i="206" s="1"/>
  <c r="H28" i="206"/>
  <c r="H19" i="206" s="1"/>
  <c r="AN7" i="207"/>
  <c r="AN6" i="207"/>
  <c r="AV6" i="207"/>
  <c r="AV7" i="207"/>
  <c r="Z6" i="207"/>
  <c r="Z7" i="207"/>
  <c r="AY6" i="207"/>
  <c r="AY7" i="207"/>
  <c r="BF6" i="207"/>
  <c r="BF7" i="207"/>
  <c r="V6" i="208"/>
  <c r="V7" i="208"/>
  <c r="BC7" i="208"/>
  <c r="BC6" i="208"/>
  <c r="AD7" i="208"/>
  <c r="AD6" i="208"/>
  <c r="F32" i="208"/>
  <c r="E32" i="208" s="1"/>
  <c r="G28" i="208"/>
  <c r="G19" i="208" s="1"/>
  <c r="BF6" i="209"/>
  <c r="BF7" i="209"/>
  <c r="AN6" i="210"/>
  <c r="AN7" i="210"/>
  <c r="AZ7" i="210"/>
  <c r="AZ6" i="210"/>
  <c r="Z7" i="210"/>
  <c r="Z6" i="210"/>
  <c r="BC6" i="210"/>
  <c r="BC7" i="210"/>
  <c r="U6" i="210"/>
  <c r="U7" i="210"/>
  <c r="AL7" i="210"/>
  <c r="AL6" i="210"/>
  <c r="F32" i="210"/>
  <c r="E32" i="210" s="1"/>
  <c r="G28" i="210"/>
  <c r="G19" i="210" s="1"/>
  <c r="AC7" i="211"/>
  <c r="AC6" i="211"/>
  <c r="AN7" i="211"/>
  <c r="AN6" i="211"/>
  <c r="AZ6" i="211"/>
  <c r="AZ7" i="211"/>
  <c r="F32" i="211"/>
  <c r="E32" i="211" s="1"/>
  <c r="I28" i="211"/>
  <c r="I19" i="211" s="1"/>
  <c r="M28" i="223"/>
  <c r="M19" i="223" s="1"/>
  <c r="F39" i="223"/>
  <c r="E39" i="223" s="1"/>
  <c r="H28" i="223"/>
  <c r="H19" i="223" s="1"/>
  <c r="W45" i="223"/>
  <c r="W46" i="234"/>
  <c r="BG46" i="234" s="1"/>
  <c r="AR46" i="234" s="1"/>
  <c r="R46" i="234" s="1"/>
  <c r="AW12" i="234"/>
  <c r="AW7" i="234" s="1"/>
  <c r="E1227" i="3"/>
  <c r="BF8" i="234"/>
  <c r="BF7" i="234"/>
  <c r="AO8" i="234"/>
  <c r="AO7" i="234"/>
  <c r="AV8" i="234"/>
  <c r="AV7" i="234"/>
  <c r="AC7" i="234"/>
  <c r="AC8" i="234"/>
  <c r="AG8" i="234"/>
  <c r="AG7" i="234"/>
  <c r="BE7" i="234"/>
  <c r="BE8" i="234"/>
  <c r="AV29" i="234"/>
  <c r="I29" i="234"/>
  <c r="I20" i="234" s="1"/>
  <c r="F40" i="234"/>
  <c r="E40" i="234" s="1"/>
  <c r="Y29" i="234"/>
  <c r="P29" i="234"/>
  <c r="P20" i="234" s="1"/>
  <c r="L29" i="234"/>
  <c r="L20" i="234" s="1"/>
  <c r="H29" i="234"/>
  <c r="H20" i="234" s="1"/>
  <c r="F34" i="234"/>
  <c r="E34" i="234" s="1"/>
  <c r="AZ29" i="234"/>
  <c r="N29" i="234"/>
  <c r="N20" i="234" s="1"/>
  <c r="E1075" i="3"/>
  <c r="AG7" i="192"/>
  <c r="AG6" i="192"/>
  <c r="AO6" i="192"/>
  <c r="AO7" i="192"/>
  <c r="U7" i="193"/>
  <c r="U6" i="193"/>
  <c r="AH6" i="193"/>
  <c r="AH7" i="193"/>
  <c r="F32" i="194"/>
  <c r="E32" i="194" s="1"/>
  <c r="G28" i="194"/>
  <c r="G19" i="194" s="1"/>
  <c r="F29" i="195"/>
  <c r="E29" i="195" s="1"/>
  <c r="I28" i="195"/>
  <c r="I19" i="195" s="1"/>
  <c r="G28" i="195"/>
  <c r="G19" i="195" s="1"/>
  <c r="F31" i="195"/>
  <c r="E31" i="195" s="1"/>
  <c r="AI7" i="196"/>
  <c r="AI6" i="196"/>
  <c r="AU6" i="196"/>
  <c r="AU7" i="196"/>
  <c r="BF6" i="196"/>
  <c r="BF7" i="196"/>
  <c r="G28" i="196"/>
  <c r="G19" i="196" s="1"/>
  <c r="F31" i="196"/>
  <c r="E31" i="196" s="1"/>
  <c r="AX7" i="197"/>
  <c r="AX6" i="197"/>
  <c r="AO6" i="197"/>
  <c r="AO7" i="197"/>
  <c r="BE7" i="197"/>
  <c r="BE6" i="197"/>
  <c r="AJ6" i="197"/>
  <c r="AJ7" i="197"/>
  <c r="AC7" i="198"/>
  <c r="AC6" i="198"/>
  <c r="BE7" i="198"/>
  <c r="BE6" i="198"/>
  <c r="Z7" i="198"/>
  <c r="Z6" i="198"/>
  <c r="BC7" i="198"/>
  <c r="BC6" i="198"/>
  <c r="F31" i="198"/>
  <c r="E31" i="198" s="1"/>
  <c r="I28" i="198"/>
  <c r="I19" i="198" s="1"/>
  <c r="U6" i="199"/>
  <c r="U7" i="199"/>
  <c r="AH6" i="199"/>
  <c r="AH7" i="199"/>
  <c r="AJ7" i="199"/>
  <c r="AJ6" i="199"/>
  <c r="AV7" i="199"/>
  <c r="AV6" i="199"/>
  <c r="AZ6" i="199"/>
  <c r="AZ7" i="199"/>
  <c r="F59" i="199"/>
  <c r="AQ7" i="200"/>
  <c r="AQ6" i="200"/>
  <c r="AU7" i="201"/>
  <c r="AU6" i="201"/>
  <c r="U6" i="201"/>
  <c r="U7" i="201"/>
  <c r="AH7" i="201"/>
  <c r="AH6" i="201"/>
  <c r="BF7" i="201"/>
  <c r="BF6" i="201"/>
  <c r="BE7" i="201"/>
  <c r="BE6" i="201"/>
  <c r="G28" i="201"/>
  <c r="G19" i="201" s="1"/>
  <c r="F31" i="201"/>
  <c r="E31" i="201" s="1"/>
  <c r="AQ6" i="202"/>
  <c r="AQ7" i="202"/>
  <c r="BC6" i="202"/>
  <c r="BC7" i="202"/>
  <c r="V7" i="203"/>
  <c r="V6" i="203"/>
  <c r="AY6" i="203"/>
  <c r="AY7" i="203"/>
  <c r="AL7" i="203"/>
  <c r="AL6" i="203"/>
  <c r="F32" i="203"/>
  <c r="E32" i="203" s="1"/>
  <c r="G28" i="203"/>
  <c r="G19" i="203" s="1"/>
  <c r="AQ7" i="204"/>
  <c r="AQ6" i="204"/>
  <c r="AO7" i="204"/>
  <c r="AO6" i="204"/>
  <c r="I28" i="204"/>
  <c r="I19" i="204" s="1"/>
  <c r="F29" i="204"/>
  <c r="E29" i="204" s="1"/>
  <c r="F31" i="204"/>
  <c r="E31" i="204" s="1"/>
  <c r="G28" i="204"/>
  <c r="G19" i="204" s="1"/>
  <c r="AQ7" i="205"/>
  <c r="AQ6" i="205"/>
  <c r="AH6" i="205"/>
  <c r="AH7" i="205"/>
  <c r="BA7" i="205"/>
  <c r="BA6" i="205"/>
  <c r="F31" i="205"/>
  <c r="E31" i="205" s="1"/>
  <c r="G28" i="205"/>
  <c r="AJ7" i="206"/>
  <c r="AJ6" i="206"/>
  <c r="AZ7" i="206"/>
  <c r="AZ6" i="206"/>
  <c r="AQ6" i="206"/>
  <c r="AQ7" i="206"/>
  <c r="BC7" i="207"/>
  <c r="BC6" i="207"/>
  <c r="AD6" i="207"/>
  <c r="AD7" i="207"/>
  <c r="AL7" i="207"/>
  <c r="AL6" i="207"/>
  <c r="AZ7" i="208"/>
  <c r="AZ6" i="208"/>
  <c r="Z7" i="208"/>
  <c r="Z6" i="208"/>
  <c r="AY7" i="208"/>
  <c r="AY6" i="208"/>
  <c r="AX7" i="208"/>
  <c r="AX6" i="208"/>
  <c r="AD7" i="209"/>
  <c r="AD6" i="209"/>
  <c r="AL6" i="209"/>
  <c r="AL7" i="209"/>
  <c r="AC7" i="209"/>
  <c r="AC6" i="209"/>
  <c r="AJ7" i="209"/>
  <c r="AJ6" i="209"/>
  <c r="AZ7" i="209"/>
  <c r="AZ6" i="209"/>
  <c r="V7" i="210"/>
  <c r="V6" i="210"/>
  <c r="AY6" i="210"/>
  <c r="AY7" i="210"/>
  <c r="AX7" i="210"/>
  <c r="AX6" i="210"/>
  <c r="AX6" i="211"/>
  <c r="AX7" i="211"/>
  <c r="BF7" i="211"/>
  <c r="BF6" i="211"/>
  <c r="AG7" i="211"/>
  <c r="AG6" i="211"/>
  <c r="BE6" i="211"/>
  <c r="BE7" i="211"/>
  <c r="AV7" i="211"/>
  <c r="AV6" i="211"/>
  <c r="F29" i="211"/>
  <c r="E29" i="211" s="1"/>
  <c r="H28" i="211"/>
  <c r="H19" i="211" s="1"/>
  <c r="AD7" i="203"/>
  <c r="AL6" i="199"/>
  <c r="BF7" i="200"/>
  <c r="BC6" i="204"/>
  <c r="AC6" i="201"/>
  <c r="BE7" i="204"/>
  <c r="V6" i="207"/>
  <c r="AL6" i="193"/>
  <c r="AL7" i="193"/>
  <c r="AQ7" i="194"/>
  <c r="AQ6" i="194"/>
  <c r="AI6" i="195"/>
  <c r="AI7" i="195"/>
  <c r="AU7" i="195"/>
  <c r="AU6" i="195"/>
  <c r="BC6" i="196"/>
  <c r="BC7" i="196"/>
  <c r="U6" i="197"/>
  <c r="U7" i="197"/>
  <c r="AH6" i="197"/>
  <c r="AH7" i="197"/>
  <c r="AT7" i="197"/>
  <c r="AT6" i="197"/>
  <c r="BF6" i="197"/>
  <c r="BF7" i="197"/>
  <c r="AN6" i="198"/>
  <c r="AN7" i="198"/>
  <c r="V7" i="198"/>
  <c r="V6" i="198"/>
  <c r="AY6" i="198"/>
  <c r="AY7" i="198"/>
  <c r="F29" i="198"/>
  <c r="E29" i="198" s="1"/>
  <c r="G28" i="198"/>
  <c r="G19" i="198" s="1"/>
  <c r="AD6" i="199"/>
  <c r="AD7" i="199"/>
  <c r="BF7" i="199"/>
  <c r="BF6" i="199"/>
  <c r="AN7" i="199"/>
  <c r="AN6" i="199"/>
  <c r="AI7" i="200"/>
  <c r="AI6" i="200"/>
  <c r="AU6" i="200"/>
  <c r="AU7" i="200"/>
  <c r="AC7" i="200"/>
  <c r="AC6" i="200"/>
  <c r="F30" i="200"/>
  <c r="E30" i="200" s="1"/>
  <c r="H28" i="200"/>
  <c r="H19" i="200" s="1"/>
  <c r="AQ6" i="201"/>
  <c r="AQ7" i="201"/>
  <c r="AG6" i="201"/>
  <c r="AG7" i="201"/>
  <c r="AO6" i="201"/>
  <c r="AO7" i="201"/>
  <c r="BA6" i="201"/>
  <c r="BA7" i="201"/>
  <c r="AC6" i="202"/>
  <c r="AC7" i="202"/>
  <c r="BE6" i="202"/>
  <c r="BE7" i="202"/>
  <c r="V6" i="202"/>
  <c r="V7" i="202"/>
  <c r="AY7" i="202"/>
  <c r="AY6" i="202"/>
  <c r="AN6" i="203"/>
  <c r="AN7" i="203"/>
  <c r="AQ6" i="203"/>
  <c r="AQ7" i="203"/>
  <c r="Z7" i="204"/>
  <c r="Z6" i="204"/>
  <c r="AY7" i="204"/>
  <c r="AY6" i="204"/>
  <c r="U7" i="204"/>
  <c r="U6" i="204"/>
  <c r="AH6" i="204"/>
  <c r="AH7" i="204"/>
  <c r="AL6" i="204"/>
  <c r="AL7" i="204"/>
  <c r="AC6" i="204"/>
  <c r="AC7" i="204"/>
  <c r="BA6" i="204"/>
  <c r="BA7" i="204"/>
  <c r="F59" i="204"/>
  <c r="E59" i="204" s="1"/>
  <c r="V6" i="205"/>
  <c r="V7" i="205"/>
  <c r="BC7" i="205"/>
  <c r="BC6" i="205"/>
  <c r="U6" i="205"/>
  <c r="U7" i="205"/>
  <c r="F29" i="205"/>
  <c r="E29" i="205" s="1"/>
  <c r="I28" i="205"/>
  <c r="I19" i="205" s="1"/>
  <c r="F59" i="205"/>
  <c r="V7" i="206"/>
  <c r="V6" i="206"/>
  <c r="AY7" i="206"/>
  <c r="AY6" i="206"/>
  <c r="AH6" i="206"/>
  <c r="AH7" i="206"/>
  <c r="I28" i="206"/>
  <c r="F30" i="206"/>
  <c r="E30" i="206" s="1"/>
  <c r="AZ6" i="207"/>
  <c r="AZ7" i="207"/>
  <c r="AI6" i="207"/>
  <c r="AI7" i="207"/>
  <c r="AU7" i="207"/>
  <c r="AU6" i="207"/>
  <c r="U7" i="207"/>
  <c r="U6" i="207"/>
  <c r="AH7" i="207"/>
  <c r="AH6" i="207"/>
  <c r="F31" i="207"/>
  <c r="E31" i="207" s="1"/>
  <c r="H28" i="207"/>
  <c r="H19" i="207" s="1"/>
  <c r="G28" i="207"/>
  <c r="G19" i="207" s="1"/>
  <c r="F32" i="207"/>
  <c r="E32" i="207" s="1"/>
  <c r="AQ7" i="208"/>
  <c r="AQ6" i="208"/>
  <c r="AH6" i="208"/>
  <c r="AH7" i="208"/>
  <c r="BF7" i="208"/>
  <c r="BF6" i="208"/>
  <c r="F30" i="208"/>
  <c r="E30" i="208" s="1"/>
  <c r="I28" i="208"/>
  <c r="I19" i="208" s="1"/>
  <c r="AX6" i="209"/>
  <c r="AX7" i="209"/>
  <c r="AG7" i="209"/>
  <c r="AG6" i="209"/>
  <c r="AO6" i="209"/>
  <c r="AO7" i="209"/>
  <c r="BA7" i="209"/>
  <c r="BA6" i="209"/>
  <c r="AN7" i="209"/>
  <c r="AN6" i="209"/>
  <c r="AV6" i="209"/>
  <c r="AV7" i="209"/>
  <c r="F32" i="209"/>
  <c r="I28" i="209"/>
  <c r="I19" i="209" s="1"/>
  <c r="AJ6" i="210"/>
  <c r="AJ7" i="210"/>
  <c r="AV7" i="210"/>
  <c r="AV6" i="210"/>
  <c r="AI7" i="210"/>
  <c r="AI6" i="210"/>
  <c r="AU6" i="210"/>
  <c r="AU7" i="210"/>
  <c r="I28" i="210"/>
  <c r="I19" i="210" s="1"/>
  <c r="F30" i="210"/>
  <c r="E30" i="210" s="1"/>
  <c r="H28" i="210"/>
  <c r="H19" i="210" s="1"/>
  <c r="F31" i="210"/>
  <c r="E31" i="210" s="1"/>
  <c r="Y7" i="211"/>
  <c r="Y6" i="211"/>
  <c r="BA6" i="211"/>
  <c r="BA7" i="211"/>
  <c r="AJ6" i="211"/>
  <c r="AJ7" i="211"/>
  <c r="G28" i="211"/>
  <c r="G19" i="211" s="1"/>
  <c r="F30" i="211"/>
  <c r="E30" i="211" s="1"/>
  <c r="AV6" i="223"/>
  <c r="AV7" i="223"/>
  <c r="AD7" i="211"/>
  <c r="AJ7" i="207"/>
  <c r="BB7" i="205"/>
  <c r="U6" i="206"/>
  <c r="AV7" i="208"/>
  <c r="AN6" i="208"/>
  <c r="U7" i="192"/>
  <c r="U6" i="192"/>
  <c r="AY6" i="192"/>
  <c r="AY7" i="192"/>
  <c r="BF7" i="192"/>
  <c r="BF6" i="192"/>
  <c r="F32" i="192"/>
  <c r="E32" i="192" s="1"/>
  <c r="G28" i="192"/>
  <c r="G19" i="192" s="1"/>
  <c r="Z6" i="194"/>
  <c r="Z7" i="194"/>
  <c r="AY7" i="194"/>
  <c r="AY6" i="194"/>
  <c r="AG7" i="194"/>
  <c r="AG6" i="194"/>
  <c r="Z7" i="195"/>
  <c r="Z6" i="195"/>
  <c r="AH6" i="195"/>
  <c r="AH7" i="195"/>
  <c r="AO7" i="195"/>
  <c r="AO6" i="195"/>
  <c r="AQ7" i="196"/>
  <c r="AQ6" i="196"/>
  <c r="AL6" i="196"/>
  <c r="AL7" i="196"/>
  <c r="BE7" i="196"/>
  <c r="BE6" i="196"/>
  <c r="I28" i="196"/>
  <c r="I19" i="196" s="1"/>
  <c r="F29" i="196"/>
  <c r="E29" i="196" s="1"/>
  <c r="AD6" i="197"/>
  <c r="AD7" i="197"/>
  <c r="AG6" i="197"/>
  <c r="AG7" i="197"/>
  <c r="AZ7" i="197"/>
  <c r="AZ6" i="197"/>
  <c r="AX7" i="199"/>
  <c r="AX6" i="199"/>
  <c r="V7" i="200"/>
  <c r="V6" i="200"/>
  <c r="AY6" i="200"/>
  <c r="AY7" i="200"/>
  <c r="U6" i="200"/>
  <c r="U7" i="200"/>
  <c r="AH7" i="200"/>
  <c r="AH6" i="200"/>
  <c r="AL7" i="200"/>
  <c r="AL6" i="200"/>
  <c r="AG6" i="200"/>
  <c r="AG7" i="200"/>
  <c r="BA6" i="200"/>
  <c r="BA7" i="200"/>
  <c r="F59" i="200"/>
  <c r="Z6" i="201"/>
  <c r="Z7" i="201"/>
  <c r="AY6" i="201"/>
  <c r="AY7" i="201"/>
  <c r="I28" i="201"/>
  <c r="I19" i="201" s="1"/>
  <c r="F29" i="201"/>
  <c r="E29" i="201" s="1"/>
  <c r="F59" i="201"/>
  <c r="AG7" i="202"/>
  <c r="AG6" i="202"/>
  <c r="AO6" i="202"/>
  <c r="AO7" i="202"/>
  <c r="BA6" i="202"/>
  <c r="BA7" i="202"/>
  <c r="AJ7" i="202"/>
  <c r="AJ6" i="202"/>
  <c r="AV6" i="202"/>
  <c r="AV7" i="202"/>
  <c r="Z6" i="202"/>
  <c r="Z7" i="202"/>
  <c r="AJ6" i="203"/>
  <c r="AJ7" i="203"/>
  <c r="AZ6" i="203"/>
  <c r="AZ7" i="203"/>
  <c r="AI6" i="203"/>
  <c r="AI7" i="203"/>
  <c r="AU6" i="203"/>
  <c r="AU7" i="203"/>
  <c r="U7" i="203"/>
  <c r="U6" i="203"/>
  <c r="AH7" i="203"/>
  <c r="AH6" i="203"/>
  <c r="BF7" i="203"/>
  <c r="BF6" i="203"/>
  <c r="H28" i="203"/>
  <c r="H19" i="203" s="1"/>
  <c r="F31" i="203"/>
  <c r="E31" i="203" s="1"/>
  <c r="V6" i="204"/>
  <c r="V7" i="204"/>
  <c r="AG6" i="204"/>
  <c r="AG7" i="204"/>
  <c r="AI7" i="205"/>
  <c r="AI6" i="205"/>
  <c r="AU7" i="205"/>
  <c r="AU6" i="205"/>
  <c r="AD6" i="205"/>
  <c r="AD7" i="205"/>
  <c r="AL7" i="205"/>
  <c r="AL6" i="205"/>
  <c r="AG7" i="205"/>
  <c r="AG6" i="205"/>
  <c r="AO6" i="205"/>
  <c r="AO7" i="205"/>
  <c r="BE6" i="205"/>
  <c r="BE7" i="205"/>
  <c r="AN7" i="206"/>
  <c r="AN6" i="206"/>
  <c r="AV7" i="206"/>
  <c r="AV6" i="206"/>
  <c r="AI7" i="206"/>
  <c r="AI6" i="206"/>
  <c r="AU6" i="206"/>
  <c r="AU7" i="206"/>
  <c r="AQ7" i="207"/>
  <c r="AQ6" i="207"/>
  <c r="F30" i="207"/>
  <c r="E30" i="207" s="1"/>
  <c r="I28" i="207"/>
  <c r="I19" i="207" s="1"/>
  <c r="AJ6" i="208"/>
  <c r="AJ7" i="208"/>
  <c r="AU7" i="208"/>
  <c r="AU6" i="208"/>
  <c r="AL7" i="208"/>
  <c r="AL6" i="208"/>
  <c r="F31" i="208"/>
  <c r="E31" i="208" s="1"/>
  <c r="H28" i="208"/>
  <c r="H19" i="208" s="1"/>
  <c r="U7" i="209"/>
  <c r="U6" i="209"/>
  <c r="AH7" i="209"/>
  <c r="AH6" i="209"/>
  <c r="AT7" i="209"/>
  <c r="AT6" i="209"/>
  <c r="BE6" i="209"/>
  <c r="BE7" i="209"/>
  <c r="H28" i="209"/>
  <c r="H19" i="209" s="1"/>
  <c r="F29" i="209"/>
  <c r="E29" i="209" s="1"/>
  <c r="AH7" i="210"/>
  <c r="AH6" i="210"/>
  <c r="BF7" i="210"/>
  <c r="BF6" i="210"/>
  <c r="U7" i="211"/>
  <c r="U6" i="211"/>
  <c r="AH7" i="211"/>
  <c r="AH6" i="211"/>
  <c r="AL7" i="211"/>
  <c r="AL6" i="211"/>
  <c r="AO7" i="211"/>
  <c r="AO6" i="211"/>
  <c r="AG7" i="223"/>
  <c r="AG6" i="223"/>
  <c r="BF6" i="223"/>
  <c r="BF7" i="223"/>
  <c r="F29" i="223"/>
  <c r="E29" i="223" s="1"/>
  <c r="G28" i="223"/>
  <c r="G19" i="223" s="1"/>
  <c r="F33" i="223"/>
  <c r="I28" i="223"/>
  <c r="I19" i="223" s="1"/>
  <c r="U6" i="195"/>
  <c r="AD7" i="210"/>
  <c r="AL6" i="197"/>
  <c r="AI6" i="201"/>
  <c r="AN7" i="197"/>
  <c r="AQ7" i="210"/>
  <c r="AV7" i="197"/>
  <c r="H28" i="198"/>
  <c r="H19" i="198" s="1"/>
  <c r="G28" i="206"/>
  <c r="G19" i="206" s="1"/>
  <c r="G28" i="209"/>
  <c r="J29" i="234"/>
  <c r="J20" i="234" s="1"/>
  <c r="BF29" i="234"/>
  <c r="BF20" i="234" s="1"/>
  <c r="BC29" i="234"/>
  <c r="F30" i="234"/>
  <c r="E30" i="234" s="1"/>
  <c r="G29" i="234"/>
  <c r="G20" i="234" s="1"/>
  <c r="U28" i="223"/>
  <c r="AS10" i="234"/>
  <c r="AS9" i="223"/>
  <c r="AS13" i="234"/>
  <c r="AS12" i="223"/>
  <c r="BB11" i="223"/>
  <c r="BB6" i="223" s="1"/>
  <c r="BB12" i="234"/>
  <c r="BB7" i="234" s="1"/>
  <c r="AW8" i="234"/>
  <c r="AI6" i="199"/>
  <c r="E1029" i="3"/>
  <c r="F11" i="223"/>
  <c r="E1435" i="3"/>
  <c r="AZ7" i="193"/>
  <c r="AU7" i="192"/>
  <c r="BE6" i="193"/>
  <c r="AL7" i="192"/>
  <c r="AD7" i="194"/>
  <c r="AD6" i="193"/>
  <c r="BC6" i="194"/>
  <c r="AO7" i="194"/>
  <c r="I28" i="193"/>
  <c r="I19" i="193" s="1"/>
  <c r="BF6" i="193"/>
  <c r="F59" i="191"/>
  <c r="S7" i="219" s="1"/>
  <c r="AG6" i="193"/>
  <c r="F59" i="190"/>
  <c r="R7" i="219" s="1"/>
  <c r="X7" i="202"/>
  <c r="T7" i="198"/>
  <c r="X7" i="198"/>
  <c r="V28" i="178"/>
  <c r="Z28" i="178"/>
  <c r="X7" i="195"/>
  <c r="T7" i="191"/>
  <c r="W7" i="208"/>
  <c r="W7" i="210"/>
  <c r="X7" i="211"/>
  <c r="AN7" i="190"/>
  <c r="X28" i="198"/>
  <c r="X28" i="204"/>
  <c r="X28" i="192"/>
  <c r="X28" i="207"/>
  <c r="X7" i="207"/>
  <c r="X7" i="208"/>
  <c r="W8" i="223"/>
  <c r="W28" i="178"/>
  <c r="F16" i="188"/>
  <c r="F54" i="188"/>
  <c r="E54" i="188" s="1"/>
  <c r="F39" i="189"/>
  <c r="E39" i="189" s="1"/>
  <c r="W28" i="191"/>
  <c r="T6" i="192"/>
  <c r="W6" i="192"/>
  <c r="T28" i="192"/>
  <c r="W6" i="193"/>
  <c r="T7" i="194"/>
  <c r="T28" i="194"/>
  <c r="W28" i="194"/>
  <c r="W6" i="195"/>
  <c r="T6" i="196"/>
  <c r="W7" i="196"/>
  <c r="T7" i="197"/>
  <c r="T28" i="197"/>
  <c r="W28" i="198"/>
  <c r="W7" i="199"/>
  <c r="T28" i="199"/>
  <c r="T7" i="200"/>
  <c r="W28" i="200"/>
  <c r="T6" i="201"/>
  <c r="T7" i="204"/>
  <c r="W7" i="204"/>
  <c r="W7" i="205"/>
  <c r="T7" i="206"/>
  <c r="T28" i="206"/>
  <c r="T7" i="207"/>
  <c r="T7" i="208"/>
  <c r="T6" i="209"/>
  <c r="T28" i="209"/>
  <c r="T6" i="211"/>
  <c r="W13" i="234"/>
  <c r="W11" i="223"/>
  <c r="W12" i="234"/>
  <c r="W9" i="223"/>
  <c r="W7" i="194"/>
  <c r="W28" i="195"/>
  <c r="W6" i="197"/>
  <c r="W28" i="197"/>
  <c r="W28" i="199"/>
  <c r="W7" i="201"/>
  <c r="W28" i="201"/>
  <c r="W6" i="202"/>
  <c r="W28" i="203"/>
  <c r="W28" i="205"/>
  <c r="W28" i="206"/>
  <c r="W6" i="207"/>
  <c r="W28" i="207"/>
  <c r="W6" i="208"/>
  <c r="W28" i="208"/>
  <c r="W6" i="209"/>
  <c r="W28" i="209"/>
  <c r="W6" i="210"/>
  <c r="W28" i="211"/>
  <c r="W6" i="200"/>
  <c r="W28" i="223"/>
  <c r="W6" i="198"/>
  <c r="W28" i="202"/>
  <c r="W6" i="206"/>
  <c r="W28" i="210"/>
  <c r="W28" i="192"/>
  <c r="W6" i="203"/>
  <c r="W6" i="211"/>
  <c r="W12" i="223"/>
  <c r="W7" i="197"/>
  <c r="W6" i="196"/>
  <c r="W6" i="201"/>
  <c r="W7" i="202"/>
  <c r="W7" i="211"/>
  <c r="W29" i="234"/>
  <c r="W28" i="204"/>
  <c r="W7" i="200"/>
  <c r="W6" i="204"/>
  <c r="W6" i="205"/>
  <c r="W6" i="199"/>
  <c r="W7" i="198"/>
  <c r="W7" i="209"/>
  <c r="Z7" i="187"/>
  <c r="F24" i="189"/>
  <c r="E24" i="189" s="1"/>
  <c r="BB28" i="189"/>
  <c r="AJ6" i="190"/>
  <c r="AV6" i="190"/>
  <c r="V6" i="190"/>
  <c r="AU28" i="190"/>
  <c r="AN6" i="190"/>
  <c r="AI6" i="190"/>
  <c r="T28" i="202"/>
  <c r="T28" i="178"/>
  <c r="T7" i="211"/>
  <c r="T6" i="208"/>
  <c r="T6" i="206"/>
  <c r="T8" i="234"/>
  <c r="Y28" i="177"/>
  <c r="Y28" i="180"/>
  <c r="S7" i="203"/>
  <c r="S7" i="207"/>
  <c r="S7" i="208"/>
  <c r="S6" i="198"/>
  <c r="S7" i="192"/>
  <c r="S7" i="209"/>
  <c r="S28" i="223"/>
  <c r="S7" i="223"/>
  <c r="U6" i="178"/>
  <c r="S28" i="190"/>
  <c r="S6" i="191"/>
  <c r="S28" i="193"/>
  <c r="S7" i="194"/>
  <c r="S28" i="194"/>
  <c r="S28" i="195"/>
  <c r="S7" i="196"/>
  <c r="S28" i="196"/>
  <c r="S6" i="197"/>
  <c r="S28" i="197"/>
  <c r="S28" i="198"/>
  <c r="S7" i="199"/>
  <c r="S28" i="199"/>
  <c r="S7" i="200"/>
  <c r="S28" i="200"/>
  <c r="S7" i="201"/>
  <c r="S28" i="201"/>
  <c r="S6" i="202"/>
  <c r="S28" i="202"/>
  <c r="S6" i="203"/>
  <c r="S28" i="203"/>
  <c r="S7" i="204"/>
  <c r="S28" i="204"/>
  <c r="S6" i="205"/>
  <c r="S6" i="206"/>
  <c r="S28" i="206"/>
  <c r="S6" i="207"/>
  <c r="S28" i="207"/>
  <c r="S6" i="208"/>
  <c r="S28" i="208"/>
  <c r="S28" i="209"/>
  <c r="S6" i="210"/>
  <c r="S28" i="210"/>
  <c r="S7" i="211"/>
  <c r="S28" i="211"/>
  <c r="S28" i="205"/>
  <c r="S6" i="199"/>
  <c r="S6" i="194"/>
  <c r="S7" i="202"/>
  <c r="S6" i="211"/>
  <c r="S6" i="196"/>
  <c r="S6" i="201"/>
  <c r="S7" i="191"/>
  <c r="S29" i="234"/>
  <c r="S6" i="200"/>
  <c r="S7" i="205"/>
  <c r="S7" i="197"/>
  <c r="S6" i="209"/>
  <c r="S6" i="204"/>
  <c r="E48" i="223"/>
  <c r="O7" i="206"/>
  <c r="O7" i="208"/>
  <c r="Q7" i="209"/>
  <c r="O7" i="210"/>
  <c r="AC7" i="185"/>
  <c r="AG7" i="185"/>
  <c r="M7" i="186"/>
  <c r="V7" i="186"/>
  <c r="Z7" i="186"/>
  <c r="AI7" i="186"/>
  <c r="AQ7" i="186"/>
  <c r="T7" i="187"/>
  <c r="X7" i="187"/>
  <c r="AC7" i="187"/>
  <c r="AO7" i="187"/>
  <c r="S7" i="188"/>
  <c r="AJ7" i="188"/>
  <c r="AN7" i="188"/>
  <c r="AM7" i="190"/>
  <c r="AQ7" i="190"/>
  <c r="AY7" i="190"/>
  <c r="L7" i="191"/>
  <c r="P7" i="191"/>
  <c r="S21" i="217" s="1"/>
  <c r="U7" i="191"/>
  <c r="Y7" i="191"/>
  <c r="AD7" i="191"/>
  <c r="V28" i="185"/>
  <c r="F51" i="185"/>
  <c r="E51" i="185" s="1"/>
  <c r="AY7" i="186"/>
  <c r="AL7" i="186"/>
  <c r="F45" i="186"/>
  <c r="F43" i="187"/>
  <c r="E43" i="187" s="1"/>
  <c r="F45" i="188"/>
  <c r="E45" i="188" s="1"/>
  <c r="F49" i="188"/>
  <c r="E49" i="188" s="1"/>
  <c r="F57" i="188"/>
  <c r="E57" i="188" s="1"/>
  <c r="AC7" i="189"/>
  <c r="BE7" i="189"/>
  <c r="F21" i="189"/>
  <c r="E21" i="189" s="1"/>
  <c r="Y28" i="189"/>
  <c r="F38" i="189"/>
  <c r="E38" i="189" s="1"/>
  <c r="F46" i="189"/>
  <c r="E46" i="189" s="1"/>
  <c r="F50" i="189"/>
  <c r="E50" i="189" s="1"/>
  <c r="AL7" i="190"/>
  <c r="BF7" i="190"/>
  <c r="F17" i="190"/>
  <c r="J28" i="190"/>
  <c r="J19" i="190" s="1"/>
  <c r="F31" i="190"/>
  <c r="E31" i="190" s="1"/>
  <c r="P28" i="190"/>
  <c r="P19" i="190" s="1"/>
  <c r="U28" i="190"/>
  <c r="AQ28" i="190"/>
  <c r="F35" i="190"/>
  <c r="E35" i="190" s="1"/>
  <c r="F40" i="190"/>
  <c r="E40" i="190" s="1"/>
  <c r="F43" i="190"/>
  <c r="E43" i="190" s="1"/>
  <c r="F47" i="190"/>
  <c r="E47" i="190" s="1"/>
  <c r="F51" i="190"/>
  <c r="E51" i="190" s="1"/>
  <c r="F52" i="190"/>
  <c r="E52" i="190" s="1"/>
  <c r="AY7" i="191"/>
  <c r="AX7" i="191"/>
  <c r="O7" i="191"/>
  <c r="S20" i="217" s="1"/>
  <c r="X7" i="191"/>
  <c r="AG7" i="191"/>
  <c r="AO7" i="191"/>
  <c r="BA7" i="191"/>
  <c r="AJ6" i="191"/>
  <c r="F13" i="191"/>
  <c r="S24" i="217" s="1"/>
  <c r="V6" i="191"/>
  <c r="Z6" i="191"/>
  <c r="F17" i="191"/>
  <c r="J28" i="191"/>
  <c r="J19" i="191" s="1"/>
  <c r="AZ28" i="191"/>
  <c r="T28" i="191"/>
  <c r="F39" i="191"/>
  <c r="E39" i="191" s="1"/>
  <c r="O7" i="203"/>
  <c r="AS12" i="234"/>
  <c r="AR7" i="187"/>
  <c r="E1441" i="3"/>
  <c r="E1224" i="3"/>
  <c r="O7" i="198"/>
  <c r="O28" i="198"/>
  <c r="O19" i="198" s="1"/>
  <c r="O28" i="202"/>
  <c r="O19" i="202" s="1"/>
  <c r="Q7" i="186"/>
  <c r="Q7" i="192"/>
  <c r="Q7" i="194"/>
  <c r="Q7" i="200"/>
  <c r="Q7" i="201"/>
  <c r="Q7" i="204"/>
  <c r="O28" i="190"/>
  <c r="O19" i="190" s="1"/>
  <c r="O7" i="193"/>
  <c r="O28" i="194"/>
  <c r="O19" i="194" s="1"/>
  <c r="O28" i="195"/>
  <c r="O19" i="195" s="1"/>
  <c r="O7" i="197"/>
  <c r="O28" i="199"/>
  <c r="O19" i="199" s="1"/>
  <c r="O7" i="200"/>
  <c r="O28" i="200"/>
  <c r="O19" i="200" s="1"/>
  <c r="O28" i="201"/>
  <c r="O19" i="201" s="1"/>
  <c r="O28" i="203"/>
  <c r="O19" i="203" s="1"/>
  <c r="O7" i="204"/>
  <c r="O7" i="205"/>
  <c r="O28" i="206"/>
  <c r="O19" i="206" s="1"/>
  <c r="O28" i="207"/>
  <c r="O19" i="207" s="1"/>
  <c r="O28" i="208"/>
  <c r="O19" i="208" s="1"/>
  <c r="O28" i="210"/>
  <c r="O19" i="210" s="1"/>
  <c r="O7" i="211"/>
  <c r="O28" i="211"/>
  <c r="O19" i="211" s="1"/>
  <c r="Q7" i="195"/>
  <c r="Q7" i="196"/>
  <c r="E57" i="207"/>
  <c r="E36" i="204"/>
  <c r="E39" i="209"/>
  <c r="E20" i="208"/>
  <c r="E57" i="208"/>
  <c r="E37" i="208"/>
  <c r="E53" i="207"/>
  <c r="E20" i="207"/>
  <c r="E45" i="206"/>
  <c r="E36" i="205"/>
  <c r="E35" i="209"/>
  <c r="E39" i="211"/>
  <c r="E47" i="209"/>
  <c r="E22" i="209"/>
  <c r="E43" i="211"/>
  <c r="E41" i="207"/>
  <c r="E20" i="206"/>
  <c r="E51" i="211"/>
  <c r="E53" i="199"/>
  <c r="E29" i="206"/>
  <c r="E24" i="210"/>
  <c r="E26" i="209"/>
  <c r="E47" i="211"/>
  <c r="O28" i="223"/>
  <c r="O19" i="223" s="1"/>
  <c r="O29" i="234"/>
  <c r="O20" i="234" s="1"/>
  <c r="K7" i="190"/>
  <c r="R18" i="217" s="1"/>
  <c r="X28" i="180"/>
  <c r="AB7" i="203"/>
  <c r="BD8" i="234"/>
  <c r="K7" i="202"/>
  <c r="K7" i="185"/>
  <c r="M18" i="217" s="1"/>
  <c r="K7" i="187"/>
  <c r="O18" i="217" s="1"/>
  <c r="AB7" i="185"/>
  <c r="T28" i="185"/>
  <c r="U7" i="186"/>
  <c r="Y7" i="186"/>
  <c r="F30" i="186"/>
  <c r="E30" i="186" s="1"/>
  <c r="F48" i="186"/>
  <c r="E48" i="186" s="1"/>
  <c r="J7" i="187"/>
  <c r="S7" i="187"/>
  <c r="AB7" i="187"/>
  <c r="AJ7" i="187"/>
  <c r="AN7" i="187"/>
  <c r="BC7" i="187"/>
  <c r="F11" i="187"/>
  <c r="F16" i="187"/>
  <c r="AQ28" i="187"/>
  <c r="F32" i="187"/>
  <c r="E32" i="187" s="1"/>
  <c r="F46" i="187"/>
  <c r="E46" i="187" s="1"/>
  <c r="F50" i="187"/>
  <c r="E50" i="187" s="1"/>
  <c r="M7" i="188"/>
  <c r="V7" i="188"/>
  <c r="Z7" i="188"/>
  <c r="AV7" i="188"/>
  <c r="BF7" i="188"/>
  <c r="F15" i="188"/>
  <c r="P26" i="217" s="1"/>
  <c r="F20" i="188"/>
  <c r="E20" i="188" s="1"/>
  <c r="F24" i="188"/>
  <c r="E24" i="188" s="1"/>
  <c r="AY28" i="188"/>
  <c r="F37" i="188"/>
  <c r="E37" i="188" s="1"/>
  <c r="F41" i="188"/>
  <c r="E41" i="188" s="1"/>
  <c r="F53" i="188"/>
  <c r="E53" i="188" s="1"/>
  <c r="K7" i="189"/>
  <c r="Q18" i="217" s="1"/>
  <c r="O7" i="189"/>
  <c r="Q20" i="217" s="1"/>
  <c r="T7" i="189"/>
  <c r="AG7" i="189"/>
  <c r="AO7" i="189"/>
  <c r="BA7" i="189"/>
  <c r="F12" i="189"/>
  <c r="F16" i="189"/>
  <c r="F23" i="189"/>
  <c r="E23" i="189" s="1"/>
  <c r="U28" i="189"/>
  <c r="F30" i="189"/>
  <c r="E30" i="189" s="1"/>
  <c r="W28" i="189"/>
  <c r="Z28" i="189"/>
  <c r="AZ28" i="189"/>
  <c r="F42" i="189"/>
  <c r="E42" i="189" s="1"/>
  <c r="F54" i="189"/>
  <c r="E54" i="189" s="1"/>
  <c r="W6" i="190"/>
  <c r="AY6" i="190"/>
  <c r="K28" i="193"/>
  <c r="K19" i="193" s="1"/>
  <c r="K7" i="195"/>
  <c r="K28" i="196"/>
  <c r="K19" i="196" s="1"/>
  <c r="K7" i="198"/>
  <c r="K7" i="204"/>
  <c r="K28" i="211"/>
  <c r="K19" i="211" s="1"/>
  <c r="AB7" i="205"/>
  <c r="E53" i="208"/>
  <c r="AI9" i="234"/>
  <c r="AI7" i="234" s="1"/>
  <c r="AI8" i="223"/>
  <c r="AI7" i="223" s="1"/>
  <c r="AR9" i="234"/>
  <c r="Y15" i="223"/>
  <c r="Y6" i="223" s="1"/>
  <c r="K7" i="206"/>
  <c r="K7" i="207"/>
  <c r="K7" i="208"/>
  <c r="E43" i="200"/>
  <c r="E29" i="207"/>
  <c r="E33" i="208"/>
  <c r="E29" i="208"/>
  <c r="E33" i="207"/>
  <c r="E57" i="206"/>
  <c r="E49" i="206"/>
  <c r="E37" i="206"/>
  <c r="E26" i="211"/>
  <c r="E31" i="209"/>
  <c r="E57" i="210"/>
  <c r="E49" i="208"/>
  <c r="E23" i="205"/>
  <c r="E43" i="195"/>
  <c r="E45" i="207"/>
  <c r="E41" i="206"/>
  <c r="E24" i="206"/>
  <c r="E52" i="205"/>
  <c r="E40" i="205"/>
  <c r="E41" i="210"/>
  <c r="E22" i="211"/>
  <c r="E35" i="211"/>
  <c r="E41" i="208"/>
  <c r="Q11" i="223"/>
  <c r="U28" i="180"/>
  <c r="D57" i="210"/>
  <c r="D57" i="202"/>
  <c r="D56" i="208"/>
  <c r="D48" i="206"/>
  <c r="D46" i="211"/>
  <c r="D32" i="214"/>
  <c r="E33" i="235" s="1"/>
  <c r="F33" i="235" s="1"/>
  <c r="D43" i="211"/>
  <c r="D42" i="204"/>
  <c r="D21" i="211"/>
  <c r="I14" i="269"/>
  <c r="F14" i="269" s="1"/>
  <c r="H14" i="269" s="1"/>
  <c r="D15" i="208"/>
  <c r="D12" i="208"/>
  <c r="D9" i="203"/>
  <c r="D6" i="206"/>
  <c r="D57" i="209"/>
  <c r="D54" i="208"/>
  <c r="D47" i="203"/>
  <c r="D44" i="204"/>
  <c r="D37" i="204"/>
  <c r="D27" i="205"/>
  <c r="D26" i="209"/>
  <c r="I23" i="269"/>
  <c r="F23" i="269" s="1"/>
  <c r="H23" i="269" s="1"/>
  <c r="D24" i="203"/>
  <c r="D22" i="203"/>
  <c r="D18" i="209"/>
  <c r="D14" i="202"/>
  <c r="D12" i="207"/>
  <c r="D11" i="203"/>
  <c r="D9" i="209"/>
  <c r="X6" i="180"/>
  <c r="D8" i="206"/>
  <c r="D51" i="208"/>
  <c r="D47" i="208"/>
  <c r="I32" i="269"/>
  <c r="F32" i="269" s="1"/>
  <c r="H32" i="269" s="1"/>
  <c r="D46" i="205"/>
  <c r="D28" i="205"/>
  <c r="D41" i="205"/>
  <c r="D35" i="208"/>
  <c r="D28" i="208"/>
  <c r="D27" i="201"/>
  <c r="D25" i="205"/>
  <c r="D23" i="205"/>
  <c r="D22" i="209"/>
  <c r="D20" i="210"/>
  <c r="D17" i="206"/>
  <c r="I13" i="269"/>
  <c r="F13" i="269" s="1"/>
  <c r="H13" i="269" s="1"/>
  <c r="D19" i="191"/>
  <c r="Y18" i="269"/>
  <c r="D28" i="211"/>
  <c r="D58" i="201"/>
  <c r="D56" i="209"/>
  <c r="D56" i="205"/>
  <c r="D51" i="201"/>
  <c r="D48" i="203"/>
  <c r="D46" i="208"/>
  <c r="D45" i="211"/>
  <c r="D42" i="205"/>
  <c r="D42" i="201"/>
  <c r="D38" i="206"/>
  <c r="D25" i="211"/>
  <c r="D25" i="201"/>
  <c r="D23" i="201"/>
  <c r="D18" i="205"/>
  <c r="D17" i="211"/>
  <c r="D14" i="210"/>
  <c r="D12" i="209"/>
  <c r="D11" i="214"/>
  <c r="E12" i="235" s="1"/>
  <c r="F12" i="235" s="1"/>
  <c r="D10" i="205"/>
  <c r="AT7" i="190"/>
  <c r="BB7" i="190"/>
  <c r="AW7" i="206"/>
  <c r="AW7" i="208"/>
  <c r="D23" i="210"/>
  <c r="I29" i="269"/>
  <c r="F29" i="269" s="1"/>
  <c r="H29" i="269" s="1"/>
  <c r="Y16" i="234"/>
  <c r="Y7" i="234" s="1"/>
  <c r="D14" i="214"/>
  <c r="E15" i="235" s="1"/>
  <c r="D46" i="214"/>
  <c r="D47" i="214"/>
  <c r="D26" i="210"/>
  <c r="D24" i="211"/>
  <c r="AP29" i="223"/>
  <c r="I46" i="269"/>
  <c r="Q6" i="269"/>
  <c r="P7" i="188"/>
  <c r="P21" i="217" s="1"/>
  <c r="U7" i="188"/>
  <c r="AH7" i="188"/>
  <c r="AL7" i="188"/>
  <c r="AG7" i="190"/>
  <c r="AA10" i="190"/>
  <c r="R10" i="190" s="1"/>
  <c r="AA47" i="190"/>
  <c r="AA8" i="191"/>
  <c r="R8" i="191" s="1"/>
  <c r="S8" i="217" s="1"/>
  <c r="AF7" i="191"/>
  <c r="AJ7" i="191"/>
  <c r="AA9" i="191"/>
  <c r="R9" i="191" s="1"/>
  <c r="AX6" i="191"/>
  <c r="AX28" i="191"/>
  <c r="AA47" i="191"/>
  <c r="AA55" i="191"/>
  <c r="AA59" i="191"/>
  <c r="S26" i="219" s="1"/>
  <c r="S17" i="219" s="1"/>
  <c r="K7" i="192"/>
  <c r="O7" i="192"/>
  <c r="T7" i="192"/>
  <c r="AA20" i="192"/>
  <c r="AX28" i="192"/>
  <c r="AB6" i="193"/>
  <c r="AX6" i="193"/>
  <c r="AX28" i="193"/>
  <c r="AA46" i="193"/>
  <c r="AX6" i="194"/>
  <c r="AB6" i="194"/>
  <c r="AA48" i="194"/>
  <c r="AX7" i="195"/>
  <c r="AA10" i="195"/>
  <c r="R10" i="195" s="1"/>
  <c r="AA14" i="195"/>
  <c r="R14" i="195" s="1"/>
  <c r="AX28" i="195"/>
  <c r="AA43" i="195"/>
  <c r="AX6" i="196"/>
  <c r="AA14" i="196"/>
  <c r="R14" i="196" s="1"/>
  <c r="AA23" i="196"/>
  <c r="AA27" i="196"/>
  <c r="AA43" i="196"/>
  <c r="AA47" i="196"/>
  <c r="AA51" i="196"/>
  <c r="AA55" i="196"/>
  <c r="AA59" i="196"/>
  <c r="AA9" i="197"/>
  <c r="R9" i="197" s="1"/>
  <c r="AA13" i="197"/>
  <c r="R13" i="197" s="1"/>
  <c r="AA17" i="197"/>
  <c r="R17" i="197" s="1"/>
  <c r="AA22" i="197"/>
  <c r="AA26" i="197"/>
  <c r="AX28" i="197"/>
  <c r="AA42" i="197"/>
  <c r="AA46" i="197"/>
  <c r="AA50" i="197"/>
  <c r="AA54" i="197"/>
  <c r="AA58" i="197"/>
  <c r="AX6" i="198"/>
  <c r="AA12" i="198"/>
  <c r="R12" i="198" s="1"/>
  <c r="AA16" i="198"/>
  <c r="R16" i="198" s="1"/>
  <c r="AA21" i="198"/>
  <c r="AA25" i="198"/>
  <c r="AX28" i="198"/>
  <c r="AA45" i="198"/>
  <c r="AA49" i="198"/>
  <c r="AA53" i="198"/>
  <c r="AA57" i="198"/>
  <c r="AA9" i="199"/>
  <c r="R9" i="199" s="1"/>
  <c r="AA14" i="199"/>
  <c r="R14" i="199" s="1"/>
  <c r="AA18" i="199"/>
  <c r="R18" i="199" s="1"/>
  <c r="AA23" i="199"/>
  <c r="AA27" i="199"/>
  <c r="AX28" i="199"/>
  <c r="AA43" i="199"/>
  <c r="AA47" i="199"/>
  <c r="AA51" i="199"/>
  <c r="AA55" i="199"/>
  <c r="AA59" i="199"/>
  <c r="AX6" i="200"/>
  <c r="AA10" i="200"/>
  <c r="R10" i="200" s="1"/>
  <c r="BD6" i="200"/>
  <c r="AA14" i="200"/>
  <c r="R14" i="200" s="1"/>
  <c r="AA18" i="200"/>
  <c r="R18" i="200" s="1"/>
  <c r="AA27" i="200"/>
  <c r="AA43" i="200"/>
  <c r="AA47" i="200"/>
  <c r="AA51" i="200"/>
  <c r="AA55" i="200"/>
  <c r="AA59" i="200"/>
  <c r="AX6" i="201"/>
  <c r="AA10" i="201"/>
  <c r="R10" i="201" s="1"/>
  <c r="AA14" i="201"/>
  <c r="R14" i="201" s="1"/>
  <c r="AA18" i="201"/>
  <c r="R18" i="201" s="1"/>
  <c r="AA23" i="201"/>
  <c r="AA27" i="201"/>
  <c r="AX28" i="201"/>
  <c r="AA43" i="201"/>
  <c r="AA47" i="201"/>
  <c r="AA51" i="201"/>
  <c r="AA55" i="201"/>
  <c r="AA59" i="201"/>
  <c r="AX6" i="202"/>
  <c r="AA12" i="202"/>
  <c r="R12" i="202" s="1"/>
  <c r="AA16" i="202"/>
  <c r="R16" i="202" s="1"/>
  <c r="AA21" i="202"/>
  <c r="AA25" i="202"/>
  <c r="AX28" i="202"/>
  <c r="AA45" i="202"/>
  <c r="AA49" i="202"/>
  <c r="AA53" i="202"/>
  <c r="AA57" i="202"/>
  <c r="AX6" i="203"/>
  <c r="AA15" i="203"/>
  <c r="R15" i="203" s="1"/>
  <c r="AA20" i="203"/>
  <c r="AA24" i="203"/>
  <c r="AX28" i="203"/>
  <c r="AA44" i="203"/>
  <c r="AA48" i="203"/>
  <c r="AA52" i="203"/>
  <c r="AA56" i="203"/>
  <c r="AX7" i="204"/>
  <c r="AA14" i="204"/>
  <c r="R14" i="204" s="1"/>
  <c r="AA18" i="204"/>
  <c r="R18" i="204" s="1"/>
  <c r="AA23" i="204"/>
  <c r="AA27" i="204"/>
  <c r="AX28" i="204"/>
  <c r="AA43" i="204"/>
  <c r="AA47" i="204"/>
  <c r="AA51" i="204"/>
  <c r="AA55" i="204"/>
  <c r="AA59" i="204"/>
  <c r="AX6" i="205"/>
  <c r="AA11" i="205"/>
  <c r="R11" i="205" s="1"/>
  <c r="AA15" i="205"/>
  <c r="R15" i="205" s="1"/>
  <c r="AA20" i="205"/>
  <c r="AA24" i="205"/>
  <c r="AA44" i="205"/>
  <c r="AA48" i="205"/>
  <c r="AA52" i="205"/>
  <c r="AA56" i="205"/>
  <c r="AB7" i="206"/>
  <c r="AX6" i="206"/>
  <c r="AA12" i="206"/>
  <c r="R12" i="206" s="1"/>
  <c r="AA16" i="206"/>
  <c r="R16" i="206" s="1"/>
  <c r="AA21" i="206"/>
  <c r="AA25" i="206"/>
  <c r="AX28" i="206"/>
  <c r="AA45" i="206"/>
  <c r="AA49" i="206"/>
  <c r="AA53" i="206"/>
  <c r="AA57" i="206"/>
  <c r="AA8" i="207"/>
  <c r="R8" i="207" s="1"/>
  <c r="AX6" i="207"/>
  <c r="AA12" i="207"/>
  <c r="R12" i="207" s="1"/>
  <c r="AA16" i="207"/>
  <c r="R16" i="207" s="1"/>
  <c r="AA21" i="207"/>
  <c r="AA25" i="207"/>
  <c r="AX28" i="207"/>
  <c r="AA45" i="207"/>
  <c r="AA49" i="207"/>
  <c r="AA53" i="207"/>
  <c r="AA57" i="207"/>
  <c r="AB6" i="208"/>
  <c r="AA12" i="208"/>
  <c r="R12" i="208" s="1"/>
  <c r="AA16" i="208"/>
  <c r="R16" i="208" s="1"/>
  <c r="AA21" i="208"/>
  <c r="AA25" i="208"/>
  <c r="AA45" i="208"/>
  <c r="AA49" i="208"/>
  <c r="AA53" i="208"/>
  <c r="AA57" i="208"/>
  <c r="AA10" i="209"/>
  <c r="R10" i="209" s="1"/>
  <c r="AA14" i="209"/>
  <c r="R14" i="209" s="1"/>
  <c r="AA18" i="209"/>
  <c r="R18" i="209" s="1"/>
  <c r="AA23" i="209"/>
  <c r="AA27" i="209"/>
  <c r="AA43" i="209"/>
  <c r="AA51" i="209"/>
  <c r="AA55" i="209"/>
  <c r="AA59" i="209"/>
  <c r="AA10" i="210"/>
  <c r="R10" i="210" s="1"/>
  <c r="AA14" i="210"/>
  <c r="R14" i="210" s="1"/>
  <c r="AA18" i="210"/>
  <c r="R18" i="210" s="1"/>
  <c r="AA23" i="210"/>
  <c r="AA27" i="210"/>
  <c r="AA43" i="210"/>
  <c r="AA47" i="210"/>
  <c r="AA51" i="210"/>
  <c r="AA55" i="210"/>
  <c r="AA59" i="210"/>
  <c r="D22" i="211"/>
  <c r="AA8" i="211"/>
  <c r="R8" i="211" s="1"/>
  <c r="AA12" i="211"/>
  <c r="R12" i="211" s="1"/>
  <c r="AA16" i="211"/>
  <c r="R16" i="211" s="1"/>
  <c r="AA21" i="211"/>
  <c r="AA25" i="211"/>
  <c r="AA45" i="211"/>
  <c r="AA49" i="211"/>
  <c r="AA53" i="211"/>
  <c r="AA57" i="211"/>
  <c r="A3" i="216"/>
  <c r="A3" i="219" s="1"/>
  <c r="A3" i="234" s="1"/>
  <c r="A3" i="274"/>
  <c r="A3" i="273"/>
  <c r="F46" i="216"/>
  <c r="E46" i="216" s="1"/>
  <c r="E49" i="234"/>
  <c r="E35" i="223"/>
  <c r="E31" i="223"/>
  <c r="AB6" i="202"/>
  <c r="AB6" i="192"/>
  <c r="AB6" i="204"/>
  <c r="AB6" i="203"/>
  <c r="AA8" i="206"/>
  <c r="R8" i="206" s="1"/>
  <c r="AB7" i="197"/>
  <c r="AA10" i="194"/>
  <c r="R10" i="194" s="1"/>
  <c r="AB7" i="210"/>
  <c r="AB6" i="200"/>
  <c r="AA8" i="202"/>
  <c r="R8" i="202" s="1"/>
  <c r="AB7" i="199"/>
  <c r="AB6" i="198"/>
  <c r="AB7" i="198"/>
  <c r="AB7" i="211"/>
  <c r="AB6" i="197"/>
  <c r="AB7" i="195"/>
  <c r="AB7" i="202"/>
  <c r="AB6" i="207"/>
  <c r="AB6" i="201"/>
  <c r="AB6" i="210"/>
  <c r="AB6" i="206"/>
  <c r="AB7" i="208"/>
  <c r="AA11" i="203"/>
  <c r="R11" i="203" s="1"/>
  <c r="AA10" i="204"/>
  <c r="R10" i="204" s="1"/>
  <c r="AA8" i="208"/>
  <c r="R8" i="208" s="1"/>
  <c r="AB7" i="204"/>
  <c r="AB7" i="201"/>
  <c r="AB6" i="211"/>
  <c r="AB7" i="200"/>
  <c r="AB7" i="207"/>
  <c r="AB6" i="209"/>
  <c r="AA8" i="198"/>
  <c r="R8" i="198" s="1"/>
  <c r="AB6" i="199"/>
  <c r="AX7" i="203"/>
  <c r="AX6" i="204"/>
  <c r="AX7" i="206"/>
  <c r="AX7" i="205"/>
  <c r="AX7" i="202"/>
  <c r="BD7" i="203"/>
  <c r="BD7" i="205"/>
  <c r="AT7" i="192"/>
  <c r="AW7" i="193"/>
  <c r="BD28" i="193"/>
  <c r="BD6" i="194"/>
  <c r="AT7" i="194"/>
  <c r="BB7" i="194"/>
  <c r="BB7" i="196"/>
  <c r="AW6" i="196"/>
  <c r="AU6" i="189"/>
  <c r="AT28" i="190"/>
  <c r="AP7" i="191"/>
  <c r="AW6" i="192"/>
  <c r="AW28" i="223"/>
  <c r="AW28" i="196"/>
  <c r="BB28" i="196"/>
  <c r="BB6" i="197"/>
  <c r="AW7" i="197"/>
  <c r="AT28" i="197"/>
  <c r="BB28" i="197"/>
  <c r="AW28" i="197"/>
  <c r="AT7" i="198"/>
  <c r="BB7" i="198"/>
  <c r="AW6" i="198"/>
  <c r="BD6" i="198"/>
  <c r="AT28" i="198"/>
  <c r="BB28" i="198"/>
  <c r="AW28" i="198"/>
  <c r="AT6" i="199"/>
  <c r="BB6" i="199"/>
  <c r="AW28" i="199"/>
  <c r="BD28" i="199"/>
  <c r="BB28" i="199"/>
  <c r="BD7" i="200"/>
  <c r="AT7" i="200"/>
  <c r="BB6" i="200"/>
  <c r="AW28" i="200"/>
  <c r="BD28" i="200"/>
  <c r="BB28" i="200"/>
  <c r="AT6" i="201"/>
  <c r="BB7" i="201"/>
  <c r="AW6" i="201"/>
  <c r="AW28" i="201"/>
  <c r="BD28" i="201"/>
  <c r="AT28" i="201"/>
  <c r="BB28" i="201"/>
  <c r="AT7" i="202"/>
  <c r="AW6" i="202"/>
  <c r="AT28" i="202"/>
  <c r="BB28" i="202"/>
  <c r="AW28" i="202"/>
  <c r="BD28" i="202"/>
  <c r="AW6" i="203"/>
  <c r="AT6" i="203"/>
  <c r="BB6" i="203"/>
  <c r="AT28" i="203"/>
  <c r="BD28" i="203"/>
  <c r="BD6" i="204"/>
  <c r="AT6" i="204"/>
  <c r="BB7" i="204"/>
  <c r="AW6" i="204"/>
  <c r="AW28" i="204"/>
  <c r="BB28" i="204"/>
  <c r="AW6" i="205"/>
  <c r="AT6" i="205"/>
  <c r="AT28" i="205"/>
  <c r="AW28" i="205"/>
  <c r="AT6" i="206"/>
  <c r="BB7" i="206"/>
  <c r="BD7" i="206"/>
  <c r="AT28" i="206"/>
  <c r="BB28" i="206"/>
  <c r="AW28" i="206"/>
  <c r="AT7" i="207"/>
  <c r="BB7" i="207"/>
  <c r="BD7" i="207"/>
  <c r="AT28" i="207"/>
  <c r="BB28" i="207"/>
  <c r="AW28" i="207"/>
  <c r="AT7" i="208"/>
  <c r="BB7" i="208"/>
  <c r="BB28" i="208"/>
  <c r="AW28" i="208"/>
  <c r="BD7" i="209"/>
  <c r="BB7" i="209"/>
  <c r="AW6" i="209"/>
  <c r="AW28" i="209"/>
  <c r="BB28" i="209"/>
  <c r="AT7" i="210"/>
  <c r="BB6" i="210"/>
  <c r="AW6" i="210"/>
  <c r="AW28" i="210"/>
  <c r="BB28" i="210"/>
  <c r="AT7" i="211"/>
  <c r="BB7" i="211"/>
  <c r="AW7" i="211"/>
  <c r="AT28" i="211"/>
  <c r="BB28" i="211"/>
  <c r="AW28" i="211"/>
  <c r="AW7" i="195"/>
  <c r="BD7" i="188"/>
  <c r="BD11" i="223"/>
  <c r="BD6" i="223" s="1"/>
  <c r="BD28" i="205"/>
  <c r="BD28" i="195"/>
  <c r="BD6" i="196"/>
  <c r="BD6" i="195"/>
  <c r="BD6" i="202"/>
  <c r="BD28" i="197"/>
  <c r="BD28" i="204"/>
  <c r="BD6" i="201"/>
  <c r="BD6" i="193"/>
  <c r="BD28" i="192"/>
  <c r="BD7" i="197"/>
  <c r="BD6" i="208"/>
  <c r="BD28" i="209"/>
  <c r="BD6" i="210"/>
  <c r="BD28" i="210"/>
  <c r="BD7" i="211"/>
  <c r="BD7" i="223"/>
  <c r="BD28" i="223"/>
  <c r="BD7" i="190"/>
  <c r="BD7" i="193"/>
  <c r="BD28" i="206"/>
  <c r="BD6" i="197"/>
  <c r="BD28" i="198"/>
  <c r="BD6" i="199"/>
  <c r="BD28" i="207"/>
  <c r="BD28" i="208"/>
  <c r="BD28" i="211"/>
  <c r="BD29" i="234"/>
  <c r="BD7" i="202"/>
  <c r="BD6" i="206"/>
  <c r="BD6" i="207"/>
  <c r="BD7" i="204"/>
  <c r="BD7" i="210"/>
  <c r="BD7" i="194"/>
  <c r="BD6" i="203"/>
  <c r="BD7" i="201"/>
  <c r="BD7" i="208"/>
  <c r="BD7" i="199"/>
  <c r="BD6" i="209"/>
  <c r="BD6" i="205"/>
  <c r="BD7" i="198"/>
  <c r="BD6" i="211"/>
  <c r="BD7" i="234"/>
  <c r="AW28" i="188"/>
  <c r="AX6" i="189"/>
  <c r="AW7" i="189"/>
  <c r="AU7" i="190"/>
  <c r="AU7" i="191"/>
  <c r="AT7" i="191"/>
  <c r="BB7" i="191"/>
  <c r="AW6" i="191"/>
  <c r="AW28" i="191"/>
  <c r="AU28" i="191"/>
  <c r="BB6" i="192"/>
  <c r="BB28" i="192"/>
  <c r="AT6" i="193"/>
  <c r="BB7" i="193"/>
  <c r="AT28" i="193"/>
  <c r="AT28" i="194"/>
  <c r="BB28" i="194"/>
  <c r="AW28" i="194"/>
  <c r="AW28" i="195"/>
  <c r="BB29" i="234"/>
  <c r="AP7" i="199"/>
  <c r="AT28" i="199"/>
  <c r="AW6" i="200"/>
  <c r="AW7" i="209"/>
  <c r="AT28" i="209"/>
  <c r="E1508" i="3"/>
  <c r="BB7" i="197"/>
  <c r="BB6" i="211"/>
  <c r="BB6" i="209"/>
  <c r="BB6" i="207"/>
  <c r="BB6" i="193"/>
  <c r="BB6" i="194"/>
  <c r="BB6" i="201"/>
  <c r="BB7" i="199"/>
  <c r="BB6" i="206"/>
  <c r="BB6" i="204"/>
  <c r="AX29" i="234"/>
  <c r="AX28" i="223"/>
  <c r="AW29" i="234"/>
  <c r="AW6" i="208"/>
  <c r="AW7" i="191"/>
  <c r="AW7" i="198"/>
  <c r="AW6" i="197"/>
  <c r="AW6" i="206"/>
  <c r="AW7" i="205"/>
  <c r="AW6" i="211"/>
  <c r="AU8" i="234"/>
  <c r="AU28" i="223"/>
  <c r="AU29" i="234"/>
  <c r="AU7" i="234"/>
  <c r="AU7" i="223"/>
  <c r="AT29" i="234"/>
  <c r="AT6" i="207"/>
  <c r="AT6" i="202"/>
  <c r="AT6" i="190"/>
  <c r="AT6" i="208"/>
  <c r="AT7" i="201"/>
  <c r="AT6" i="211"/>
  <c r="AT6" i="198"/>
  <c r="AT6" i="200"/>
  <c r="AT7" i="206"/>
  <c r="AT6" i="210"/>
  <c r="AT28" i="223"/>
  <c r="AP7" i="186"/>
  <c r="AP7" i="188"/>
  <c r="AP6" i="189"/>
  <c r="AP28" i="189"/>
  <c r="AP28" i="191"/>
  <c r="AP7" i="194"/>
  <c r="AP28" i="194"/>
  <c r="AP7" i="195"/>
  <c r="AP6" i="196"/>
  <c r="AP28" i="196"/>
  <c r="AP6" i="197"/>
  <c r="AP28" i="197"/>
  <c r="AP6" i="198"/>
  <c r="AP28" i="199"/>
  <c r="AP6" i="200"/>
  <c r="AP28" i="200"/>
  <c r="AP6" i="201"/>
  <c r="AP28" i="201"/>
  <c r="AP6" i="202"/>
  <c r="AP6" i="203"/>
  <c r="AP28" i="203"/>
  <c r="AP6" i="204"/>
  <c r="AP28" i="204"/>
  <c r="AP7" i="205"/>
  <c r="AP28" i="205"/>
  <c r="AP7" i="206"/>
  <c r="AP6" i="207"/>
  <c r="AP7" i="208"/>
  <c r="AP28" i="208"/>
  <c r="AP6" i="209"/>
  <c r="AP28" i="209"/>
  <c r="AP6" i="210"/>
  <c r="AP28" i="210"/>
  <c r="AP7" i="211"/>
  <c r="AP28" i="211"/>
  <c r="AP29" i="234"/>
  <c r="AP6" i="193"/>
  <c r="AP28" i="198"/>
  <c r="AP6" i="199"/>
  <c r="AP28" i="202"/>
  <c r="AP28" i="206"/>
  <c r="AP28" i="207"/>
  <c r="AP7" i="203"/>
  <c r="AP7" i="209"/>
  <c r="AP6" i="190"/>
  <c r="AP6" i="206"/>
  <c r="AP7" i="200"/>
  <c r="AP7" i="198"/>
  <c r="AP6" i="205"/>
  <c r="AP6" i="195"/>
  <c r="AP6" i="194"/>
  <c r="AP6" i="208"/>
  <c r="AP7" i="202"/>
  <c r="AP7" i="190"/>
  <c r="AP7" i="193"/>
  <c r="AP7" i="207"/>
  <c r="AP7" i="210"/>
  <c r="AP6" i="211"/>
  <c r="AP7" i="201"/>
  <c r="AT7" i="188"/>
  <c r="AX7" i="188"/>
  <c r="BB7" i="188"/>
  <c r="F31" i="188"/>
  <c r="E31" i="188" s="1"/>
  <c r="F35" i="188"/>
  <c r="E35" i="188" s="1"/>
  <c r="F43" i="188"/>
  <c r="E43" i="188" s="1"/>
  <c r="F47" i="188"/>
  <c r="E47" i="188" s="1"/>
  <c r="F51" i="188"/>
  <c r="E51" i="188" s="1"/>
  <c r="F55" i="188"/>
  <c r="E55" i="188" s="1"/>
  <c r="F59" i="188"/>
  <c r="E59" i="188" s="1"/>
  <c r="P6" i="219" s="1"/>
  <c r="F14" i="189"/>
  <c r="Q25" i="217" s="1"/>
  <c r="F18" i="189"/>
  <c r="AS7" i="210"/>
  <c r="N7" i="183"/>
  <c r="AJ7" i="183"/>
  <c r="AV7" i="184"/>
  <c r="AZ7" i="184"/>
  <c r="V7" i="184"/>
  <c r="AJ7" i="184"/>
  <c r="AN7" i="184"/>
  <c r="AS16" i="223"/>
  <c r="AS9" i="234"/>
  <c r="AS11" i="223"/>
  <c r="AZ28" i="178"/>
  <c r="P7" i="180"/>
  <c r="H21" i="217" s="1"/>
  <c r="AT28" i="180"/>
  <c r="BA28" i="182"/>
  <c r="F32" i="182"/>
  <c r="E32" i="182" s="1"/>
  <c r="F52" i="182"/>
  <c r="E52" i="182" s="1"/>
  <c r="T7" i="183"/>
  <c r="AC7" i="183"/>
  <c r="F25" i="183"/>
  <c r="F42" i="183"/>
  <c r="E42" i="183" s="1"/>
  <c r="F58" i="183"/>
  <c r="E58" i="183" s="1"/>
  <c r="J7" i="184"/>
  <c r="N7" i="184"/>
  <c r="S7" i="184"/>
  <c r="AO7" i="184"/>
  <c r="AL7" i="184"/>
  <c r="AS7" i="184"/>
  <c r="F20" i="184"/>
  <c r="E20" i="184" s="1"/>
  <c r="F24" i="184"/>
  <c r="E24" i="184" s="1"/>
  <c r="AZ28" i="184"/>
  <c r="X28" i="184"/>
  <c r="AW28" i="184"/>
  <c r="F37" i="184"/>
  <c r="E37" i="184" s="1"/>
  <c r="F45" i="184"/>
  <c r="E45" i="184" s="1"/>
  <c r="F49" i="184"/>
  <c r="E49" i="184" s="1"/>
  <c r="F53" i="184"/>
  <c r="E53" i="184" s="1"/>
  <c r="F54" i="184"/>
  <c r="E54" i="184" s="1"/>
  <c r="Q7" i="185"/>
  <c r="L7" i="185"/>
  <c r="P7" i="185"/>
  <c r="M21" i="217" s="1"/>
  <c r="U6" i="185"/>
  <c r="Y7" i="185"/>
  <c r="AH7" i="185"/>
  <c r="AL7" i="185"/>
  <c r="AP7" i="185"/>
  <c r="AT7" i="185"/>
  <c r="AX7" i="185"/>
  <c r="BF7" i="185"/>
  <c r="X6" i="185"/>
  <c r="F13" i="185"/>
  <c r="M24" i="217" s="1"/>
  <c r="F17" i="185"/>
  <c r="N28" i="185"/>
  <c r="N19" i="185" s="1"/>
  <c r="Z28" i="185"/>
  <c r="P28" i="185"/>
  <c r="P19" i="185" s="1"/>
  <c r="U28" i="185"/>
  <c r="Y28" i="185"/>
  <c r="F33" i="185"/>
  <c r="E33" i="185" s="1"/>
  <c r="F39" i="185"/>
  <c r="E39" i="185" s="1"/>
  <c r="F45" i="185"/>
  <c r="E45" i="185" s="1"/>
  <c r="AA50" i="185"/>
  <c r="F55" i="185"/>
  <c r="E55" i="185" s="1"/>
  <c r="T7" i="186"/>
  <c r="X7" i="186"/>
  <c r="AC6" i="186"/>
  <c r="AG7" i="186"/>
  <c r="BB6" i="186"/>
  <c r="AW7" i="186"/>
  <c r="J7" i="186"/>
  <c r="N7" i="186"/>
  <c r="S7" i="186"/>
  <c r="W7" i="186"/>
  <c r="AB7" i="186"/>
  <c r="AF7" i="186"/>
  <c r="AN6" i="186"/>
  <c r="AV7" i="186"/>
  <c r="AZ7" i="186"/>
  <c r="BD7" i="186"/>
  <c r="Z6" i="186"/>
  <c r="U6" i="186"/>
  <c r="AH6" i="186"/>
  <c r="AP6" i="186"/>
  <c r="F20" i="186"/>
  <c r="E20" i="186" s="1"/>
  <c r="F24" i="186"/>
  <c r="E24" i="186" s="1"/>
  <c r="F25" i="186"/>
  <c r="E25" i="186" s="1"/>
  <c r="F29" i="186"/>
  <c r="E29" i="186" s="1"/>
  <c r="Z28" i="186"/>
  <c r="AZ28" i="186"/>
  <c r="U28" i="186"/>
  <c r="Y28" i="186"/>
  <c r="O28" i="186"/>
  <c r="O19" i="186" s="1"/>
  <c r="T28" i="186"/>
  <c r="X28" i="186"/>
  <c r="N28" i="186"/>
  <c r="N19" i="186" s="1"/>
  <c r="F33" i="186"/>
  <c r="E33" i="186" s="1"/>
  <c r="F37" i="186"/>
  <c r="F43" i="186"/>
  <c r="E43" i="186" s="1"/>
  <c r="AA44" i="186"/>
  <c r="AA48" i="186"/>
  <c r="F53" i="186"/>
  <c r="E53" i="186" s="1"/>
  <c r="F54" i="186"/>
  <c r="E54" i="186" s="1"/>
  <c r="AA56" i="186"/>
  <c r="F57" i="186"/>
  <c r="E57" i="186" s="1"/>
  <c r="Z6" i="187"/>
  <c r="AQ6" i="187"/>
  <c r="AY6" i="187"/>
  <c r="L7" i="187"/>
  <c r="P7" i="187"/>
  <c r="O21" i="217" s="1"/>
  <c r="U7" i="187"/>
  <c r="AD7" i="187"/>
  <c r="AH7" i="187"/>
  <c r="AL7" i="187"/>
  <c r="AP7" i="187"/>
  <c r="AT7" i="187"/>
  <c r="AX6" i="187"/>
  <c r="BB7" i="187"/>
  <c r="BF7" i="187"/>
  <c r="T6" i="187"/>
  <c r="AG6" i="187"/>
  <c r="AW6" i="187"/>
  <c r="BA6" i="187"/>
  <c r="S6" i="187"/>
  <c r="AB6" i="187"/>
  <c r="AJ6" i="187"/>
  <c r="AN6" i="187"/>
  <c r="F17" i="187"/>
  <c r="F18" i="187"/>
  <c r="F22" i="187"/>
  <c r="E22" i="187" s="1"/>
  <c r="AA22" i="187"/>
  <c r="F24" i="187"/>
  <c r="E24" i="187" s="1"/>
  <c r="F26" i="187"/>
  <c r="E26" i="187" s="1"/>
  <c r="AA26" i="187"/>
  <c r="F27" i="187"/>
  <c r="E27" i="187" s="1"/>
  <c r="G28" i="187"/>
  <c r="G19" i="187" s="1"/>
  <c r="X28" i="187"/>
  <c r="AP28" i="187"/>
  <c r="AT28" i="187"/>
  <c r="AX28" i="187"/>
  <c r="BB28" i="187"/>
  <c r="N28" i="187"/>
  <c r="N19" i="187" s="1"/>
  <c r="S28" i="187"/>
  <c r="AO28" i="187"/>
  <c r="AW28" i="187"/>
  <c r="F31" i="187"/>
  <c r="E31" i="187" s="1"/>
  <c r="Z28" i="187"/>
  <c r="AZ28" i="187"/>
  <c r="U28" i="187"/>
  <c r="AY28" i="187"/>
  <c r="F35" i="187"/>
  <c r="E35" i="187" s="1"/>
  <c r="F36" i="187"/>
  <c r="E36" i="187" s="1"/>
  <c r="F39" i="187"/>
  <c r="E39" i="187" s="1"/>
  <c r="AA42" i="187"/>
  <c r="AA46" i="187"/>
  <c r="F47" i="187"/>
  <c r="E47" i="187" s="1"/>
  <c r="AA50" i="187"/>
  <c r="F51" i="187"/>
  <c r="E51" i="187" s="1"/>
  <c r="AA54" i="187"/>
  <c r="F55" i="187"/>
  <c r="E55" i="187" s="1"/>
  <c r="AA58" i="187"/>
  <c r="F59" i="187"/>
  <c r="Y6" i="188"/>
  <c r="AY6" i="188"/>
  <c r="BC7" i="188"/>
  <c r="O7" i="188"/>
  <c r="P20" i="217" s="1"/>
  <c r="T7" i="188"/>
  <c r="AC7" i="188"/>
  <c r="AO7" i="188"/>
  <c r="AS7" i="188"/>
  <c r="BA7" i="188"/>
  <c r="F11" i="188"/>
  <c r="S6" i="188"/>
  <c r="W6" i="188"/>
  <c r="AB6" i="188"/>
  <c r="F12" i="188"/>
  <c r="AN6" i="188"/>
  <c r="AZ6" i="188"/>
  <c r="V6" i="188"/>
  <c r="Z6" i="188"/>
  <c r="AQ6" i="188"/>
  <c r="F14" i="188"/>
  <c r="P25" i="217" s="1"/>
  <c r="AA16" i="188"/>
  <c r="R16" i="188" s="1"/>
  <c r="P14" i="217" s="1"/>
  <c r="F21" i="188"/>
  <c r="E21" i="188" s="1"/>
  <c r="F23" i="188"/>
  <c r="E23" i="188" s="1"/>
  <c r="F25" i="188"/>
  <c r="E25" i="188" s="1"/>
  <c r="N28" i="188"/>
  <c r="N19" i="188" s="1"/>
  <c r="S28" i="188"/>
  <c r="W28" i="188"/>
  <c r="AO28" i="188"/>
  <c r="BA28" i="188"/>
  <c r="BE28" i="188"/>
  <c r="I28" i="188"/>
  <c r="I19" i="188" s="1"/>
  <c r="V28" i="188"/>
  <c r="Z28" i="188"/>
  <c r="AR28" i="188"/>
  <c r="AV28" i="188"/>
  <c r="AZ28" i="188"/>
  <c r="BD28" i="188"/>
  <c r="L28" i="188"/>
  <c r="L19" i="188" s="1"/>
  <c r="P28" i="188"/>
  <c r="P19" i="188" s="1"/>
  <c r="U28" i="188"/>
  <c r="Y28" i="188"/>
  <c r="AQ28" i="188"/>
  <c r="AU28" i="188"/>
  <c r="BC28" i="188"/>
  <c r="O28" i="188"/>
  <c r="O19" i="188" s="1"/>
  <c r="X28" i="188"/>
  <c r="AP28" i="188"/>
  <c r="AT28" i="188"/>
  <c r="AX28" i="188"/>
  <c r="BB28" i="188"/>
  <c r="BF28" i="188"/>
  <c r="BF19" i="188" s="1"/>
  <c r="F34" i="188"/>
  <c r="E34" i="188" s="1"/>
  <c r="F38" i="188"/>
  <c r="E38" i="188" s="1"/>
  <c r="F42" i="188"/>
  <c r="E42" i="188" s="1"/>
  <c r="F44" i="188"/>
  <c r="E44" i="188" s="1"/>
  <c r="F46" i="188"/>
  <c r="E46" i="188" s="1"/>
  <c r="F48" i="188"/>
  <c r="E48" i="188" s="1"/>
  <c r="F50" i="188"/>
  <c r="E50" i="188" s="1"/>
  <c r="F52" i="188"/>
  <c r="E52" i="188" s="1"/>
  <c r="AA57" i="188"/>
  <c r="F58" i="188"/>
  <c r="E58" i="188" s="1"/>
  <c r="J7" i="189"/>
  <c r="N7" i="189"/>
  <c r="S6" i="189"/>
  <c r="W7" i="189"/>
  <c r="AZ7" i="189"/>
  <c r="BD6" i="189"/>
  <c r="M7" i="189"/>
  <c r="Z6" i="189"/>
  <c r="AE7" i="189"/>
  <c r="AI7" i="189"/>
  <c r="AU7" i="189"/>
  <c r="AY6" i="189"/>
  <c r="BC7" i="189"/>
  <c r="L7" i="189"/>
  <c r="P7" i="189"/>
  <c r="Q21" i="217" s="1"/>
  <c r="U6" i="189"/>
  <c r="Y7" i="189"/>
  <c r="AD6" i="189"/>
  <c r="AH7" i="189"/>
  <c r="AL6" i="189"/>
  <c r="AP7" i="189"/>
  <c r="AX7" i="189"/>
  <c r="BB7" i="189"/>
  <c r="BF6" i="189"/>
  <c r="T6" i="189"/>
  <c r="AC6" i="189"/>
  <c r="AG6" i="189"/>
  <c r="AO6" i="189"/>
  <c r="AW6" i="189"/>
  <c r="BA6" i="189"/>
  <c r="BE6" i="189"/>
  <c r="F13" i="189"/>
  <c r="Q24" i="217" s="1"/>
  <c r="F15" i="189"/>
  <c r="Q26" i="217" s="1"/>
  <c r="F17" i="189"/>
  <c r="F20" i="189"/>
  <c r="F22" i="189"/>
  <c r="E22" i="189" s="1"/>
  <c r="F26" i="189"/>
  <c r="E26" i="189" s="1"/>
  <c r="F27" i="189"/>
  <c r="E27" i="189" s="1"/>
  <c r="F29" i="189"/>
  <c r="E29" i="189" s="1"/>
  <c r="K28" i="189"/>
  <c r="K19" i="189" s="1"/>
  <c r="O28" i="189"/>
  <c r="O19" i="189" s="1"/>
  <c r="T28" i="189"/>
  <c r="AT28" i="189"/>
  <c r="AX28" i="189"/>
  <c r="AS8" i="223"/>
  <c r="S7" i="185"/>
  <c r="BF28" i="189"/>
  <c r="BF19" i="189" s="1"/>
  <c r="J28" i="189"/>
  <c r="J19" i="189" s="1"/>
  <c r="N28" i="189"/>
  <c r="N19" i="189" s="1"/>
  <c r="S28" i="189"/>
  <c r="AO28" i="189"/>
  <c r="AS28" i="189"/>
  <c r="AW28" i="189"/>
  <c r="BA28" i="189"/>
  <c r="BE28" i="189"/>
  <c r="M28" i="189"/>
  <c r="M19" i="189" s="1"/>
  <c r="V28" i="189"/>
  <c r="AR28" i="189"/>
  <c r="AV28" i="189"/>
  <c r="BD28" i="189"/>
  <c r="F32" i="189"/>
  <c r="E32" i="189" s="1"/>
  <c r="L28" i="189"/>
  <c r="L19" i="189" s="1"/>
  <c r="AQ28" i="189"/>
  <c r="AU28" i="189"/>
  <c r="AY28" i="189"/>
  <c r="BC28" i="189"/>
  <c r="F35" i="189"/>
  <c r="E35" i="189" s="1"/>
  <c r="F36" i="189"/>
  <c r="E36" i="189" s="1"/>
  <c r="F40" i="189"/>
  <c r="E40" i="189" s="1"/>
  <c r="F41" i="189"/>
  <c r="E41" i="189" s="1"/>
  <c r="AA42" i="189"/>
  <c r="F43" i="189"/>
  <c r="E43" i="189" s="1"/>
  <c r="F44" i="189"/>
  <c r="E44" i="189" s="1"/>
  <c r="F45" i="189"/>
  <c r="E45" i="189" s="1"/>
  <c r="F47" i="189"/>
  <c r="E47" i="189" s="1"/>
  <c r="F49" i="189"/>
  <c r="E49" i="189" s="1"/>
  <c r="F51" i="189"/>
  <c r="E51" i="189" s="1"/>
  <c r="F52" i="189"/>
  <c r="E52" i="189" s="1"/>
  <c r="F53" i="189"/>
  <c r="E53" i="189" s="1"/>
  <c r="F55" i="189"/>
  <c r="E55" i="189" s="1"/>
  <c r="F56" i="189"/>
  <c r="E56" i="189" s="1"/>
  <c r="F57" i="189"/>
  <c r="E57" i="189" s="1"/>
  <c r="AA58" i="189"/>
  <c r="F59" i="189"/>
  <c r="Q7" i="219" s="1"/>
  <c r="S6" i="190"/>
  <c r="AO6" i="190"/>
  <c r="AW6" i="190"/>
  <c r="BA6" i="190"/>
  <c r="AB7" i="190"/>
  <c r="AF7" i="190"/>
  <c r="AJ7" i="190"/>
  <c r="AR7" i="190"/>
  <c r="AV7" i="190"/>
  <c r="BD6" i="190"/>
  <c r="F11" i="190"/>
  <c r="F12" i="190"/>
  <c r="F13" i="190"/>
  <c r="R24" i="217" s="1"/>
  <c r="AA13" i="190"/>
  <c r="R13" i="190" s="1"/>
  <c r="R11" i="217" s="1"/>
  <c r="F14" i="190"/>
  <c r="R25" i="217" s="1"/>
  <c r="Z6" i="190"/>
  <c r="AQ6" i="190"/>
  <c r="AU6" i="190"/>
  <c r="BC6" i="190"/>
  <c r="F15" i="190"/>
  <c r="R26" i="217" s="1"/>
  <c r="U6" i="190"/>
  <c r="F16" i="190"/>
  <c r="Y6" i="190"/>
  <c r="AD6" i="190"/>
  <c r="AH6" i="190"/>
  <c r="AL6" i="190"/>
  <c r="AX6" i="190"/>
  <c r="BB6" i="190"/>
  <c r="BF6" i="190"/>
  <c r="T6" i="190"/>
  <c r="F18" i="190"/>
  <c r="AA18" i="190"/>
  <c r="R18" i="190" s="1"/>
  <c r="R16" i="217" s="1"/>
  <c r="F20" i="190"/>
  <c r="E20" i="190" s="1"/>
  <c r="F21" i="190"/>
  <c r="E21" i="190" s="1"/>
  <c r="F23" i="190"/>
  <c r="E23" i="190" s="1"/>
  <c r="AA23" i="190"/>
  <c r="F24" i="190"/>
  <c r="E24" i="190" s="1"/>
  <c r="F25" i="190"/>
  <c r="E25" i="190" s="1"/>
  <c r="F27" i="190"/>
  <c r="E27" i="190" s="1"/>
  <c r="AA27" i="190"/>
  <c r="H28" i="190"/>
  <c r="H19" i="190" s="1"/>
  <c r="L28" i="190"/>
  <c r="L19" i="190" s="1"/>
  <c r="Y28" i="190"/>
  <c r="AY28" i="190"/>
  <c r="BC28" i="190"/>
  <c r="G28" i="190"/>
  <c r="G19" i="190" s="1"/>
  <c r="T28" i="190"/>
  <c r="AP28" i="190"/>
  <c r="AX28" i="190"/>
  <c r="BB28" i="190"/>
  <c r="BF28" i="190"/>
  <c r="BF19" i="190" s="1"/>
  <c r="N28" i="190"/>
  <c r="N19" i="190" s="1"/>
  <c r="W28" i="190"/>
  <c r="AS28" i="190"/>
  <c r="AW28" i="190"/>
  <c r="BA28" i="190"/>
  <c r="BE28" i="190"/>
  <c r="F32" i="190"/>
  <c r="E32" i="190" s="1"/>
  <c r="M28" i="190"/>
  <c r="M19" i="190" s="1"/>
  <c r="V28" i="190"/>
  <c r="Z28" i="190"/>
  <c r="AV28" i="190"/>
  <c r="AZ28" i="190"/>
  <c r="BD28" i="190"/>
  <c r="F33" i="190"/>
  <c r="E33" i="190" s="1"/>
  <c r="F34" i="190"/>
  <c r="E34" i="190" s="1"/>
  <c r="F36" i="190"/>
  <c r="E36" i="190" s="1"/>
  <c r="F37" i="190"/>
  <c r="E37" i="190" s="1"/>
  <c r="F38" i="190"/>
  <c r="E38" i="190" s="1"/>
  <c r="F41" i="190"/>
  <c r="E41" i="190" s="1"/>
  <c r="F42" i="190"/>
  <c r="E42" i="190" s="1"/>
  <c r="AA43" i="190"/>
  <c r="BG43" i="190"/>
  <c r="AP43" i="190" s="1"/>
  <c r="F44" i="190"/>
  <c r="E44" i="190" s="1"/>
  <c r="F46" i="190"/>
  <c r="E46" i="190" s="1"/>
  <c r="F49" i="190"/>
  <c r="E49" i="190" s="1"/>
  <c r="AA51" i="190"/>
  <c r="F53" i="190"/>
  <c r="E53" i="190" s="1"/>
  <c r="F54" i="190"/>
  <c r="E54" i="190" s="1"/>
  <c r="AA55" i="190"/>
  <c r="F57" i="190"/>
  <c r="E57" i="190" s="1"/>
  <c r="AA59" i="190"/>
  <c r="R26" i="219" s="1"/>
  <c r="BA6" i="191"/>
  <c r="BE6" i="191"/>
  <c r="Q7" i="191"/>
  <c r="V7" i="191"/>
  <c r="AI7" i="191"/>
  <c r="AM7" i="191"/>
  <c r="AQ6" i="191"/>
  <c r="AU6" i="191"/>
  <c r="BC6" i="191"/>
  <c r="Y6" i="191"/>
  <c r="AD6" i="191"/>
  <c r="AH6" i="191"/>
  <c r="F12" i="191"/>
  <c r="AL6" i="191"/>
  <c r="AP6" i="191"/>
  <c r="AT6" i="191"/>
  <c r="BB6" i="191"/>
  <c r="BF6" i="191"/>
  <c r="T6" i="191"/>
  <c r="AC6" i="191"/>
  <c r="AA14" i="191"/>
  <c r="R14" i="191" s="1"/>
  <c r="S12" i="217" s="1"/>
  <c r="F16" i="191"/>
  <c r="F18" i="191"/>
  <c r="AA18" i="191"/>
  <c r="R18" i="191" s="1"/>
  <c r="S16" i="217" s="1"/>
  <c r="F20" i="191"/>
  <c r="E20" i="191" s="1"/>
  <c r="F23" i="191"/>
  <c r="AA23" i="191"/>
  <c r="F24" i="191"/>
  <c r="E24" i="191" s="1"/>
  <c r="F25" i="191"/>
  <c r="E25" i="191" s="1"/>
  <c r="AA27" i="191"/>
  <c r="H28" i="191"/>
  <c r="H19" i="191" s="1"/>
  <c r="L28" i="191"/>
  <c r="L19" i="191" s="1"/>
  <c r="P28" i="191"/>
  <c r="P19" i="191" s="1"/>
  <c r="AY28" i="191"/>
  <c r="BC28" i="191"/>
  <c r="G28" i="191"/>
  <c r="G19" i="191" s="1"/>
  <c r="O28" i="191"/>
  <c r="O19" i="191" s="1"/>
  <c r="BB28" i="191"/>
  <c r="N28" i="191"/>
  <c r="N19" i="191" s="1"/>
  <c r="S28" i="191"/>
  <c r="AO28" i="191"/>
  <c r="F32" i="191"/>
  <c r="E32" i="191" s="1"/>
  <c r="Q28" i="191"/>
  <c r="Q19" i="191" s="1"/>
  <c r="V28" i="191"/>
  <c r="Z28" i="191"/>
  <c r="BD28" i="191"/>
  <c r="F34" i="191"/>
  <c r="E34" i="191" s="1"/>
  <c r="F36" i="191"/>
  <c r="E36" i="191" s="1"/>
  <c r="F37" i="191"/>
  <c r="E37" i="191" s="1"/>
  <c r="F41" i="191"/>
  <c r="E41" i="191" s="1"/>
  <c r="F42" i="191"/>
  <c r="E42" i="191" s="1"/>
  <c r="F45" i="191"/>
  <c r="E45" i="191" s="1"/>
  <c r="F46" i="191"/>
  <c r="E46" i="191" s="1"/>
  <c r="F48" i="191"/>
  <c r="E48" i="191" s="1"/>
  <c r="AA51" i="191"/>
  <c r="F54" i="191"/>
  <c r="E54" i="191" s="1"/>
  <c r="F57" i="191"/>
  <c r="E57" i="191" s="1"/>
  <c r="F58" i="191"/>
  <c r="X6" i="192"/>
  <c r="AC6" i="192"/>
  <c r="AT6" i="192"/>
  <c r="AX7" i="192"/>
  <c r="AS7" i="192"/>
  <c r="AW7" i="192"/>
  <c r="BA6" i="192"/>
  <c r="BE6" i="192"/>
  <c r="N7" i="192"/>
  <c r="S6" i="192"/>
  <c r="W7" i="192"/>
  <c r="AA10" i="192"/>
  <c r="R10" i="192" s="1"/>
  <c r="AJ6" i="192"/>
  <c r="AV7" i="192"/>
  <c r="F11" i="192"/>
  <c r="AQ6" i="192"/>
  <c r="BC6" i="192"/>
  <c r="F13" i="192"/>
  <c r="Y6" i="192"/>
  <c r="AD6" i="192"/>
  <c r="AH6" i="192"/>
  <c r="AP6" i="192"/>
  <c r="AA15" i="192"/>
  <c r="R15" i="192" s="1"/>
  <c r="F17" i="192"/>
  <c r="F20" i="192"/>
  <c r="E20" i="192" s="1"/>
  <c r="F22" i="192"/>
  <c r="E22" i="192" s="1"/>
  <c r="F24" i="192"/>
  <c r="E24" i="192" s="1"/>
  <c r="AA24" i="192"/>
  <c r="I28" i="192"/>
  <c r="I19" i="192" s="1"/>
  <c r="M28" i="192"/>
  <c r="M19" i="192" s="1"/>
  <c r="AR28" i="192"/>
  <c r="H28" i="192"/>
  <c r="H19" i="192" s="1"/>
  <c r="P28" i="192"/>
  <c r="P19" i="192" s="1"/>
  <c r="U28" i="192"/>
  <c r="Y28" i="192"/>
  <c r="BC28" i="192"/>
  <c r="O28" i="192"/>
  <c r="O19" i="192" s="1"/>
  <c r="AP28" i="192"/>
  <c r="N28" i="192"/>
  <c r="N19" i="192" s="1"/>
  <c r="S28" i="192"/>
  <c r="AO28" i="192"/>
  <c r="F33" i="192"/>
  <c r="E33" i="192" s="1"/>
  <c r="F38" i="192"/>
  <c r="E38" i="192" s="1"/>
  <c r="F39" i="192"/>
  <c r="E39" i="192" s="1"/>
  <c r="BG40" i="192"/>
  <c r="AM40" i="192" s="1"/>
  <c r="AM28" i="192" s="1"/>
  <c r="AM19" i="192" s="1"/>
  <c r="F42" i="192"/>
  <c r="E42" i="192" s="1"/>
  <c r="AA44" i="192"/>
  <c r="F45" i="192"/>
  <c r="E45" i="192" s="1"/>
  <c r="F46" i="192"/>
  <c r="E46" i="192" s="1"/>
  <c r="AA48" i="192"/>
  <c r="F49" i="192"/>
  <c r="E49" i="192" s="1"/>
  <c r="F51" i="192"/>
  <c r="E51" i="192" s="1"/>
  <c r="AA52" i="192"/>
  <c r="F53" i="192"/>
  <c r="E53" i="192" s="1"/>
  <c r="F54" i="192"/>
  <c r="E54" i="192" s="1"/>
  <c r="T6" i="193"/>
  <c r="X7" i="193"/>
  <c r="AC6" i="193"/>
  <c r="AO7" i="193"/>
  <c r="AW6" i="193"/>
  <c r="BA7" i="193"/>
  <c r="N7" i="193"/>
  <c r="S7" i="193"/>
  <c r="W7" i="193"/>
  <c r="AB7" i="193"/>
  <c r="AF7" i="193"/>
  <c r="AJ6" i="193"/>
  <c r="AN7" i="193"/>
  <c r="AR6" i="193"/>
  <c r="AV7" i="193"/>
  <c r="M7" i="193"/>
  <c r="Q7" i="193"/>
  <c r="Z7" i="193"/>
  <c r="AI7" i="193"/>
  <c r="AQ6" i="193"/>
  <c r="AU6" i="193"/>
  <c r="BC7" i="193"/>
  <c r="Y6" i="193"/>
  <c r="F13" i="193"/>
  <c r="AA13" i="193"/>
  <c r="R13" i="193" s="1"/>
  <c r="F15" i="193"/>
  <c r="F17" i="193"/>
  <c r="AA17" i="193"/>
  <c r="R17" i="193" s="1"/>
  <c r="F18" i="193"/>
  <c r="F23" i="193"/>
  <c r="E23" i="193" s="1"/>
  <c r="AA26" i="193"/>
  <c r="G28" i="193"/>
  <c r="O28" i="193"/>
  <c r="O19" i="193" s="1"/>
  <c r="T28" i="193"/>
  <c r="X28" i="193"/>
  <c r="AP28" i="193"/>
  <c r="BB28" i="193"/>
  <c r="BF28" i="193"/>
  <c r="BF19" i="193" s="1"/>
  <c r="W28" i="193"/>
  <c r="AO28" i="193"/>
  <c r="AS28" i="193"/>
  <c r="F31" i="193"/>
  <c r="E31" i="193" s="1"/>
  <c r="M28" i="193"/>
  <c r="M19" i="193" s="1"/>
  <c r="Q28" i="193"/>
  <c r="Q19" i="193" s="1"/>
  <c r="V28" i="193"/>
  <c r="AR28" i="193"/>
  <c r="AZ28" i="193"/>
  <c r="H28" i="193"/>
  <c r="H19" i="193" s="1"/>
  <c r="L28" i="193"/>
  <c r="L19" i="193" s="1"/>
  <c r="AY28" i="193"/>
  <c r="F36" i="193"/>
  <c r="E36" i="193" s="1"/>
  <c r="F37" i="193"/>
  <c r="E37" i="193" s="1"/>
  <c r="F40" i="193"/>
  <c r="E40" i="193" s="1"/>
  <c r="F43" i="193"/>
  <c r="E43" i="193" s="1"/>
  <c r="F45" i="193"/>
  <c r="E45" i="193" s="1"/>
  <c r="AA50" i="193"/>
  <c r="F51" i="193"/>
  <c r="E51" i="193" s="1"/>
  <c r="F52" i="193"/>
  <c r="E52" i="193" s="1"/>
  <c r="F53" i="193"/>
  <c r="E53" i="193" s="1"/>
  <c r="AA54" i="193"/>
  <c r="F55" i="193"/>
  <c r="E55" i="193" s="1"/>
  <c r="L7" i="194"/>
  <c r="P7" i="194"/>
  <c r="U7" i="194"/>
  <c r="Y6" i="194"/>
  <c r="AH6" i="194"/>
  <c r="AL7" i="194"/>
  <c r="AX7" i="194"/>
  <c r="K7" i="194"/>
  <c r="T6" i="194"/>
  <c r="AC7" i="194"/>
  <c r="AW6" i="194"/>
  <c r="BA6" i="194"/>
  <c r="N7" i="194"/>
  <c r="W6" i="194"/>
  <c r="AF7" i="194"/>
  <c r="AN6" i="194"/>
  <c r="AV6" i="194"/>
  <c r="V6" i="194"/>
  <c r="AI6" i="194"/>
  <c r="AU6" i="194"/>
  <c r="F16" i="194"/>
  <c r="F17" i="194"/>
  <c r="AA20" i="194"/>
  <c r="F21" i="194"/>
  <c r="E21" i="194" s="1"/>
  <c r="AA24" i="194"/>
  <c r="F25" i="194"/>
  <c r="E25" i="194" s="1"/>
  <c r="F26" i="194"/>
  <c r="E26" i="194" s="1"/>
  <c r="M28" i="194"/>
  <c r="M19" i="194" s="1"/>
  <c r="Q28" i="194"/>
  <c r="Q19" i="194" s="1"/>
  <c r="AR28" i="194"/>
  <c r="BD28" i="194"/>
  <c r="F30" i="194"/>
  <c r="E30" i="194" s="1"/>
  <c r="P28" i="194"/>
  <c r="P19" i="194" s="1"/>
  <c r="Y28" i="194"/>
  <c r="AY28" i="194"/>
  <c r="F31" i="194"/>
  <c r="E31" i="194" s="1"/>
  <c r="AX28" i="194"/>
  <c r="J28" i="194"/>
  <c r="J19" i="194" s="1"/>
  <c r="BA28" i="194"/>
  <c r="BE28" i="194"/>
  <c r="F34" i="194"/>
  <c r="E34" i="194" s="1"/>
  <c r="F35" i="194"/>
  <c r="E35" i="194" s="1"/>
  <c r="F39" i="194"/>
  <c r="E39" i="194" s="1"/>
  <c r="F41" i="194"/>
  <c r="E41" i="194" s="1"/>
  <c r="F42" i="194"/>
  <c r="E42" i="194" s="1"/>
  <c r="AA44" i="194"/>
  <c r="F46" i="194"/>
  <c r="E46" i="194" s="1"/>
  <c r="F47" i="194"/>
  <c r="E47" i="194" s="1"/>
  <c r="F53" i="194"/>
  <c r="E53" i="194" s="1"/>
  <c r="F57" i="194"/>
  <c r="E57" i="194" s="1"/>
  <c r="F58" i="194"/>
  <c r="E58" i="194" s="1"/>
  <c r="P7" i="195"/>
  <c r="Y7" i="195"/>
  <c r="AD7" i="195"/>
  <c r="AL7" i="195"/>
  <c r="AT6" i="195"/>
  <c r="BB6" i="195"/>
  <c r="O7" i="195"/>
  <c r="T7" i="195"/>
  <c r="X6" i="195"/>
  <c r="AC7" i="195"/>
  <c r="AG7" i="195"/>
  <c r="AS7" i="195"/>
  <c r="AW6" i="195"/>
  <c r="BA6" i="195"/>
  <c r="BE7" i="195"/>
  <c r="S7" i="195"/>
  <c r="W7" i="195"/>
  <c r="AB6" i="195"/>
  <c r="AN6" i="195"/>
  <c r="AR7" i="195"/>
  <c r="AV6" i="195"/>
  <c r="BD7" i="195"/>
  <c r="V6" i="195"/>
  <c r="AY6" i="195"/>
  <c r="BC6" i="195"/>
  <c r="F15" i="195"/>
  <c r="F16" i="195"/>
  <c r="F18" i="195"/>
  <c r="AA18" i="195"/>
  <c r="R18" i="195" s="1"/>
  <c r="F20" i="195"/>
  <c r="E20" i="195" s="1"/>
  <c r="F23" i="195"/>
  <c r="E23" i="195" s="1"/>
  <c r="AA23" i="195"/>
  <c r="F25" i="195"/>
  <c r="E25" i="195" s="1"/>
  <c r="F27" i="195"/>
  <c r="E27" i="195" s="1"/>
  <c r="AA27" i="195"/>
  <c r="L28" i="195"/>
  <c r="L19" i="195" s="1"/>
  <c r="Y28" i="195"/>
  <c r="AU28" i="195"/>
  <c r="F30" i="195"/>
  <c r="E30" i="195" s="1"/>
  <c r="T28" i="195"/>
  <c r="X28" i="195"/>
  <c r="AP28" i="195"/>
  <c r="BF28" i="195"/>
  <c r="BF19" i="195" s="1"/>
  <c r="J28" i="195"/>
  <c r="J19" i="195" s="1"/>
  <c r="N28" i="195"/>
  <c r="N19" i="195" s="1"/>
  <c r="BA28" i="195"/>
  <c r="Q28" i="195"/>
  <c r="Q19" i="195" s="1"/>
  <c r="V28" i="195"/>
  <c r="AV28" i="195"/>
  <c r="F33" i="195"/>
  <c r="E33" i="195" s="1"/>
  <c r="F34" i="195"/>
  <c r="E34" i="195" s="1"/>
  <c r="F36" i="195"/>
  <c r="E36" i="195" s="1"/>
  <c r="F41" i="195"/>
  <c r="E41" i="195" s="1"/>
  <c r="F42" i="195"/>
  <c r="E42" i="195" s="1"/>
  <c r="AA47" i="195"/>
  <c r="F48" i="195"/>
  <c r="E48" i="195" s="1"/>
  <c r="F49" i="195"/>
  <c r="E49" i="195" s="1"/>
  <c r="F50" i="195"/>
  <c r="E50" i="195" s="1"/>
  <c r="AA51" i="195"/>
  <c r="F52" i="195"/>
  <c r="E52" i="195" s="1"/>
  <c r="F53" i="195"/>
  <c r="E53" i="195" s="1"/>
  <c r="AA55" i="195"/>
  <c r="F56" i="195"/>
  <c r="E56" i="195" s="1"/>
  <c r="F57" i="195"/>
  <c r="E57" i="195" s="1"/>
  <c r="F58" i="195"/>
  <c r="E58" i="195" s="1"/>
  <c r="AA59" i="195"/>
  <c r="L7" i="196"/>
  <c r="P7" i="196"/>
  <c r="U6" i="196"/>
  <c r="Y6" i="196"/>
  <c r="AD6" i="196"/>
  <c r="AH6" i="196"/>
  <c r="AP7" i="196"/>
  <c r="AT7" i="196"/>
  <c r="BB6" i="196"/>
  <c r="K7" i="196"/>
  <c r="T7" i="196"/>
  <c r="X6" i="196"/>
  <c r="AC7" i="196"/>
  <c r="AG7" i="196"/>
  <c r="AO7" i="196"/>
  <c r="AS7" i="196"/>
  <c r="AW7" i="196"/>
  <c r="AA10" i="196"/>
  <c r="R10" i="196" s="1"/>
  <c r="AJ6" i="196"/>
  <c r="AN7" i="196"/>
  <c r="AR7" i="196"/>
  <c r="AZ6" i="196"/>
  <c r="BD7" i="196"/>
  <c r="F11" i="196"/>
  <c r="V6" i="196"/>
  <c r="F12" i="196"/>
  <c r="F14" i="196"/>
  <c r="F18" i="196"/>
  <c r="AA18" i="196"/>
  <c r="R18" i="196" s="1"/>
  <c r="F21" i="196"/>
  <c r="E21" i="196" s="1"/>
  <c r="F24" i="196"/>
  <c r="E24" i="196" s="1"/>
  <c r="F27" i="196"/>
  <c r="E27" i="196" s="1"/>
  <c r="AU28" i="196"/>
  <c r="AY28" i="196"/>
  <c r="F30" i="196"/>
  <c r="E30" i="196" s="1"/>
  <c r="T28" i="196"/>
  <c r="X28" i="196"/>
  <c r="N28" i="196"/>
  <c r="N19" i="196" s="1"/>
  <c r="W28" i="196"/>
  <c r="AS28" i="196"/>
  <c r="BE28" i="196"/>
  <c r="Q28" i="196"/>
  <c r="Q19" i="196" s="1"/>
  <c r="V28" i="196"/>
  <c r="AR28" i="196"/>
  <c r="BD28" i="196"/>
  <c r="F37" i="196"/>
  <c r="E37" i="196" s="1"/>
  <c r="BG39" i="196"/>
  <c r="AL39" i="196" s="1"/>
  <c r="AL28" i="196" s="1"/>
  <c r="AL19" i="196" s="1"/>
  <c r="F42" i="196"/>
  <c r="E42" i="196" s="1"/>
  <c r="BG43" i="196"/>
  <c r="AP43" i="196" s="1"/>
  <c r="R43" i="196" s="1"/>
  <c r="F45" i="196"/>
  <c r="E45" i="196" s="1"/>
  <c r="F46" i="196"/>
  <c r="E46" i="196" s="1"/>
  <c r="F53" i="196"/>
  <c r="E53" i="196" s="1"/>
  <c r="T6" i="197"/>
  <c r="X7" i="197"/>
  <c r="AC7" i="197"/>
  <c r="AS7" i="197"/>
  <c r="BA7" i="197"/>
  <c r="N7" i="197"/>
  <c r="AR6" i="197"/>
  <c r="Q7" i="197"/>
  <c r="AI7" i="197"/>
  <c r="Y6" i="197"/>
  <c r="F13" i="197"/>
  <c r="F20" i="197"/>
  <c r="E20" i="197" s="1"/>
  <c r="G28" i="197"/>
  <c r="G19" i="197" s="1"/>
  <c r="K28" i="197"/>
  <c r="K19" i="197" s="1"/>
  <c r="X28" i="197"/>
  <c r="N28" i="197"/>
  <c r="N19" i="197" s="1"/>
  <c r="Q28" i="197"/>
  <c r="Q19" i="197" s="1"/>
  <c r="AR28" i="197"/>
  <c r="BG38" i="197"/>
  <c r="AK38" i="197" s="1"/>
  <c r="AA38" i="197" s="1"/>
  <c r="BG42" i="197"/>
  <c r="AO42" i="197" s="1"/>
  <c r="R42" i="197" s="1"/>
  <c r="F57" i="197"/>
  <c r="E57" i="197" s="1"/>
  <c r="AV7" i="198"/>
  <c r="Q7" i="198"/>
  <c r="AE6" i="198"/>
  <c r="AM7" i="198"/>
  <c r="AU6" i="198"/>
  <c r="Y7" i="198"/>
  <c r="T6" i="198"/>
  <c r="X6" i="198"/>
  <c r="AS6" i="198"/>
  <c r="F21" i="198"/>
  <c r="E21" i="198" s="1"/>
  <c r="BE28" i="198"/>
  <c r="Q28" i="198"/>
  <c r="Q19" i="198" s="1"/>
  <c r="AR28" i="198"/>
  <c r="Y28" i="198"/>
  <c r="T28" i="198"/>
  <c r="BG41" i="198"/>
  <c r="AN41" i="198" s="1"/>
  <c r="R41" i="198" s="1"/>
  <c r="BG45" i="198"/>
  <c r="AR45" i="198" s="1"/>
  <c r="AR19" i="198" s="1"/>
  <c r="T6" i="199"/>
  <c r="X6" i="199"/>
  <c r="AS7" i="199"/>
  <c r="Q7" i="199"/>
  <c r="Y6" i="199"/>
  <c r="Y28" i="199"/>
  <c r="X28" i="199"/>
  <c r="AS28" i="199"/>
  <c r="Q28" i="199"/>
  <c r="Q19" i="199" s="1"/>
  <c r="BG39" i="199"/>
  <c r="AL39" i="199" s="1"/>
  <c r="AA39" i="199" s="1"/>
  <c r="BG43" i="199"/>
  <c r="AP43" i="199" s="1"/>
  <c r="Y6" i="200"/>
  <c r="T6" i="200"/>
  <c r="X7" i="200"/>
  <c r="AS7" i="200"/>
  <c r="T28" i="200"/>
  <c r="X28" i="200"/>
  <c r="AR28" i="200"/>
  <c r="BG39" i="200"/>
  <c r="AL39" i="200" s="1"/>
  <c r="R39" i="200" s="1"/>
  <c r="BG43" i="200"/>
  <c r="AP43" i="200" s="1"/>
  <c r="R43" i="200" s="1"/>
  <c r="Y6" i="201"/>
  <c r="K7" i="201"/>
  <c r="T7" i="201"/>
  <c r="X6" i="201"/>
  <c r="AS7" i="201"/>
  <c r="AR6" i="201"/>
  <c r="Y28" i="201"/>
  <c r="T28" i="201"/>
  <c r="X28" i="201"/>
  <c r="Q28" i="201"/>
  <c r="Q19" i="201" s="1"/>
  <c r="BG39" i="201"/>
  <c r="AL39" i="201" s="1"/>
  <c r="AA39" i="201" s="1"/>
  <c r="BG43" i="201"/>
  <c r="AP43" i="201" s="1"/>
  <c r="R43" i="201" s="1"/>
  <c r="AR7" i="202"/>
  <c r="Q7" i="202"/>
  <c r="AE7" i="202"/>
  <c r="AM7" i="202"/>
  <c r="Y7" i="202"/>
  <c r="T6" i="202"/>
  <c r="X6" i="202"/>
  <c r="AS6" i="202"/>
  <c r="AS28" i="202"/>
  <c r="X28" i="202"/>
  <c r="BG41" i="202"/>
  <c r="AN41" i="202" s="1"/>
  <c r="R41" i="202" s="1"/>
  <c r="BG45" i="202"/>
  <c r="AR45" i="202" s="1"/>
  <c r="Q7" i="203"/>
  <c r="Y6" i="203"/>
  <c r="T7" i="203"/>
  <c r="X6" i="203"/>
  <c r="AS6" i="203"/>
  <c r="Q28" i="203"/>
  <c r="Q19" i="203" s="1"/>
  <c r="AR28" i="203"/>
  <c r="Y28" i="203"/>
  <c r="T28" i="203"/>
  <c r="X28" i="203"/>
  <c r="BG40" i="203"/>
  <c r="AM40" i="203" s="1"/>
  <c r="AA40" i="203" s="1"/>
  <c r="BG44" i="203"/>
  <c r="Y7" i="204"/>
  <c r="T6" i="204"/>
  <c r="X6" i="204"/>
  <c r="AS6" i="204"/>
  <c r="Y28" i="204"/>
  <c r="K28" i="204"/>
  <c r="K19" i="204" s="1"/>
  <c r="T28" i="204"/>
  <c r="Q28" i="204"/>
  <c r="Q19" i="204" s="1"/>
  <c r="BG39" i="204"/>
  <c r="AL39" i="204" s="1"/>
  <c r="R39" i="204" s="1"/>
  <c r="BG43" i="204"/>
  <c r="AP43" i="204" s="1"/>
  <c r="Q7" i="205"/>
  <c r="AM7" i="205"/>
  <c r="Y7" i="205"/>
  <c r="T6" i="205"/>
  <c r="X6" i="205"/>
  <c r="AS6" i="205"/>
  <c r="Q28" i="205"/>
  <c r="Q19" i="205" s="1"/>
  <c r="AR28" i="205"/>
  <c r="Y28" i="205"/>
  <c r="T28" i="205"/>
  <c r="BG40" i="205"/>
  <c r="AM40" i="205" s="1"/>
  <c r="AA40" i="205" s="1"/>
  <c r="BG44" i="205"/>
  <c r="BG41" i="206"/>
  <c r="AN41" i="206" s="1"/>
  <c r="BG45" i="206"/>
  <c r="AS6" i="207"/>
  <c r="BG41" i="207"/>
  <c r="BG45" i="207"/>
  <c r="AR45" i="207" s="1"/>
  <c r="R45" i="207" s="1"/>
  <c r="AS6" i="208"/>
  <c r="BG41" i="208"/>
  <c r="AN41" i="208" s="1"/>
  <c r="AA41" i="208" s="1"/>
  <c r="BG45" i="208"/>
  <c r="AS7" i="209"/>
  <c r="BG39" i="209"/>
  <c r="AL39" i="209" s="1"/>
  <c r="R39" i="209" s="1"/>
  <c r="BG43" i="209"/>
  <c r="BG39" i="210"/>
  <c r="AL39" i="210" s="1"/>
  <c r="AA39" i="210" s="1"/>
  <c r="BG43" i="210"/>
  <c r="AP43" i="210" s="1"/>
  <c r="AS28" i="211"/>
  <c r="BG33" i="211"/>
  <c r="AF33" i="211" s="1"/>
  <c r="R33" i="211" s="1"/>
  <c r="BG41" i="211"/>
  <c r="AN41" i="211" s="1"/>
  <c r="AA41" i="211" s="1"/>
  <c r="BG45" i="211"/>
  <c r="AS7" i="206"/>
  <c r="AS7" i="207"/>
  <c r="AS7" i="208"/>
  <c r="AS7" i="211"/>
  <c r="AS7" i="198"/>
  <c r="AS7" i="202"/>
  <c r="AS7" i="189"/>
  <c r="AS28" i="197"/>
  <c r="AS6" i="189"/>
  <c r="AS28" i="191"/>
  <c r="AS28" i="195"/>
  <c r="AS28" i="206"/>
  <c r="AS28" i="198"/>
  <c r="AS28" i="208"/>
  <c r="AS28" i="210"/>
  <c r="AS28" i="204"/>
  <c r="AS28" i="207"/>
  <c r="AS28" i="187"/>
  <c r="AS6" i="194"/>
  <c r="AS6" i="193"/>
  <c r="AS28" i="203"/>
  <c r="AS28" i="209"/>
  <c r="AS28" i="200"/>
  <c r="AS6" i="206"/>
  <c r="AS28" i="201"/>
  <c r="AS28" i="205"/>
  <c r="AS7" i="194"/>
  <c r="AS28" i="192"/>
  <c r="AS28" i="188"/>
  <c r="AS6" i="200"/>
  <c r="AS6" i="196"/>
  <c r="AS7" i="204"/>
  <c r="AS28" i="194"/>
  <c r="AS6" i="211"/>
  <c r="BG42" i="189"/>
  <c r="AO42" i="189" s="1"/>
  <c r="R42" i="189" s="1"/>
  <c r="AS6" i="190"/>
  <c r="AS6" i="199"/>
  <c r="AS6" i="192"/>
  <c r="AS7" i="203"/>
  <c r="AS6" i="201"/>
  <c r="AS6" i="209"/>
  <c r="AS6" i="197"/>
  <c r="AS6" i="195"/>
  <c r="AS7" i="205"/>
  <c r="BG40" i="186"/>
  <c r="AM40" i="186" s="1"/>
  <c r="AA40" i="186" s="1"/>
  <c r="AS6" i="210"/>
  <c r="AS7" i="193"/>
  <c r="AR28" i="187"/>
  <c r="AR28" i="204"/>
  <c r="E59" i="207"/>
  <c r="AD7" i="182"/>
  <c r="S7" i="183"/>
  <c r="O7" i="185"/>
  <c r="M20" i="217" s="1"/>
  <c r="T7" i="185"/>
  <c r="AO7" i="185"/>
  <c r="O7" i="187"/>
  <c r="O20" i="217" s="1"/>
  <c r="AR7" i="205"/>
  <c r="BG48" i="186"/>
  <c r="AU48" i="186" s="1"/>
  <c r="R48" i="186" s="1"/>
  <c r="BG58" i="187"/>
  <c r="BE58" i="187" s="1"/>
  <c r="V6" i="189"/>
  <c r="V7" i="189"/>
  <c r="I28" i="189"/>
  <c r="I19" i="189" s="1"/>
  <c r="F31" i="189"/>
  <c r="E31" i="189" s="1"/>
  <c r="AC6" i="190"/>
  <c r="AC7" i="190"/>
  <c r="BE7" i="190"/>
  <c r="BE6" i="190"/>
  <c r="AZ7" i="190"/>
  <c r="AZ6" i="190"/>
  <c r="BG55" i="190"/>
  <c r="BB55" i="190" s="1"/>
  <c r="W7" i="191"/>
  <c r="W6" i="191"/>
  <c r="AB6" i="191"/>
  <c r="AB7" i="191"/>
  <c r="AN7" i="191"/>
  <c r="AN6" i="191"/>
  <c r="AS7" i="191"/>
  <c r="AS6" i="191"/>
  <c r="AV6" i="191"/>
  <c r="AV7" i="191"/>
  <c r="AZ7" i="191"/>
  <c r="AZ6" i="191"/>
  <c r="BD7" i="191"/>
  <c r="BD6" i="191"/>
  <c r="BE7" i="188"/>
  <c r="BE6" i="188"/>
  <c r="AA8" i="189"/>
  <c r="R8" i="189" s="1"/>
  <c r="Q8" i="217" s="1"/>
  <c r="AB7" i="189"/>
  <c r="AN7" i="189"/>
  <c r="AN6" i="189"/>
  <c r="AQ6" i="189"/>
  <c r="AQ7" i="189"/>
  <c r="AL6" i="187"/>
  <c r="U7" i="185"/>
  <c r="BB6" i="189"/>
  <c r="BC6" i="189"/>
  <c r="Z7" i="189"/>
  <c r="AD7" i="185"/>
  <c r="AD6" i="185"/>
  <c r="AP6" i="187"/>
  <c r="AX6" i="188"/>
  <c r="H28" i="188"/>
  <c r="H19" i="188" s="1"/>
  <c r="BA6" i="188"/>
  <c r="AK8" i="223"/>
  <c r="AK7" i="223" s="1"/>
  <c r="AL7" i="189"/>
  <c r="AD6" i="187"/>
  <c r="S6" i="186"/>
  <c r="AL6" i="188"/>
  <c r="AZ6" i="189"/>
  <c r="G28" i="189"/>
  <c r="G19" i="189" s="1"/>
  <c r="F30" i="190"/>
  <c r="E30" i="190" s="1"/>
  <c r="AY7" i="189"/>
  <c r="BF7" i="189"/>
  <c r="E29" i="188"/>
  <c r="AW7" i="190"/>
  <c r="F30" i="188"/>
  <c r="E30" i="188" s="1"/>
  <c r="AX7" i="187"/>
  <c r="BB7" i="185"/>
  <c r="F22" i="185"/>
  <c r="E22" i="185" s="1"/>
  <c r="BG46" i="185"/>
  <c r="AS46" i="185" s="1"/>
  <c r="R46" i="185" s="1"/>
  <c r="AD7" i="188"/>
  <c r="AD6" i="188"/>
  <c r="X6" i="188"/>
  <c r="X7" i="188"/>
  <c r="AG7" i="188"/>
  <c r="AG6" i="188"/>
  <c r="AW7" i="188"/>
  <c r="AW6" i="188"/>
  <c r="G28" i="188"/>
  <c r="G19" i="188" s="1"/>
  <c r="F32" i="188"/>
  <c r="E32" i="188" s="1"/>
  <c r="AJ7" i="189"/>
  <c r="AJ6" i="189"/>
  <c r="AV6" i="189"/>
  <c r="AV7" i="189"/>
  <c r="AT6" i="189"/>
  <c r="AT7" i="189"/>
  <c r="H28" i="189"/>
  <c r="H19" i="189" s="1"/>
  <c r="U7" i="189"/>
  <c r="AN7" i="186"/>
  <c r="AA13" i="187"/>
  <c r="R13" i="187" s="1"/>
  <c r="O11" i="217" s="1"/>
  <c r="AO7" i="190"/>
  <c r="I28" i="190"/>
  <c r="I19" i="190" s="1"/>
  <c r="BA7" i="190"/>
  <c r="AC6" i="188"/>
  <c r="AS7" i="190"/>
  <c r="W6" i="189"/>
  <c r="AH6" i="189"/>
  <c r="BD7" i="192"/>
  <c r="BD6" i="192"/>
  <c r="BG15" i="192"/>
  <c r="N15" i="192" s="1"/>
  <c r="N6" i="192" s="1"/>
  <c r="F59" i="192"/>
  <c r="V7" i="193"/>
  <c r="V6" i="193"/>
  <c r="BG50" i="193"/>
  <c r="AW50" i="193" s="1"/>
  <c r="R50" i="193" s="1"/>
  <c r="BG54" i="193"/>
  <c r="BA54" i="193" s="1"/>
  <c r="BA19" i="193" s="1"/>
  <c r="BG48" i="194"/>
  <c r="AU48" i="194" s="1"/>
  <c r="R48" i="194" s="1"/>
  <c r="F59" i="194"/>
  <c r="BG23" i="195"/>
  <c r="V23" i="195" s="1"/>
  <c r="R23" i="195" s="1"/>
  <c r="BG51" i="195"/>
  <c r="AX51" i="195" s="1"/>
  <c r="R51" i="195" s="1"/>
  <c r="BG55" i="195"/>
  <c r="BB55" i="195" s="1"/>
  <c r="R55" i="195" s="1"/>
  <c r="BG14" i="196"/>
  <c r="M14" i="196" s="1"/>
  <c r="M6" i="196" s="1"/>
  <c r="BG18" i="196"/>
  <c r="Q18" i="196" s="1"/>
  <c r="BG47" i="196"/>
  <c r="AT47" i="196" s="1"/>
  <c r="R47" i="196" s="1"/>
  <c r="BG51" i="196"/>
  <c r="AX51" i="196" s="1"/>
  <c r="R51" i="196" s="1"/>
  <c r="BG55" i="196"/>
  <c r="BB55" i="196" s="1"/>
  <c r="R55" i="196" s="1"/>
  <c r="BG13" i="197"/>
  <c r="L13" i="197" s="1"/>
  <c r="L6" i="197" s="1"/>
  <c r="BG17" i="197"/>
  <c r="P17" i="197" s="1"/>
  <c r="AO28" i="186"/>
  <c r="F33" i="184"/>
  <c r="E33" i="184" s="1"/>
  <c r="F57" i="184"/>
  <c r="E57" i="184" s="1"/>
  <c r="F26" i="185"/>
  <c r="E26" i="185" s="1"/>
  <c r="F31" i="185"/>
  <c r="E31" i="185" s="1"/>
  <c r="F35" i="185"/>
  <c r="F43" i="185"/>
  <c r="E43" i="185" s="1"/>
  <c r="F47" i="185"/>
  <c r="E47" i="185" s="1"/>
  <c r="M8" i="219"/>
  <c r="F59" i="185"/>
  <c r="M7" i="219" s="1"/>
  <c r="F15" i="186"/>
  <c r="N26" i="217" s="1"/>
  <c r="F41" i="186"/>
  <c r="E41" i="186" s="1"/>
  <c r="S6" i="193"/>
  <c r="X7" i="196"/>
  <c r="AB7" i="196"/>
  <c r="S6" i="195"/>
  <c r="AJ7" i="192"/>
  <c r="F30" i="192"/>
  <c r="E30" i="192" s="1"/>
  <c r="F29" i="191"/>
  <c r="E29" i="191" s="1"/>
  <c r="AN6" i="196"/>
  <c r="AC7" i="193"/>
  <c r="AT7" i="195"/>
  <c r="AW7" i="194"/>
  <c r="Y6" i="180"/>
  <c r="U7" i="178"/>
  <c r="I28" i="191"/>
  <c r="I19" i="191" s="1"/>
  <c r="U6" i="194"/>
  <c r="BA6" i="193"/>
  <c r="Y7" i="196"/>
  <c r="BE7" i="192"/>
  <c r="BG46" i="197"/>
  <c r="AS46" i="197" s="1"/>
  <c r="R46" i="197" s="1"/>
  <c r="BG50" i="197"/>
  <c r="AW50" i="197" s="1"/>
  <c r="R50" i="197" s="1"/>
  <c r="BG54" i="197"/>
  <c r="BA54" i="197" s="1"/>
  <c r="BG58" i="197"/>
  <c r="BE58" i="197" s="1"/>
  <c r="R58" i="197" s="1"/>
  <c r="BG12" i="198"/>
  <c r="K12" i="198" s="1"/>
  <c r="E12" i="198" s="1"/>
  <c r="BG16" i="198"/>
  <c r="O16" i="198" s="1"/>
  <c r="O6" i="198" s="1"/>
  <c r="F49" i="186"/>
  <c r="E49" i="186" s="1"/>
  <c r="F13" i="187"/>
  <c r="O24" i="217" s="1"/>
  <c r="E22" i="195"/>
  <c r="E34" i="193"/>
  <c r="E27" i="192"/>
  <c r="BG49" i="198"/>
  <c r="AV49" i="198" s="1"/>
  <c r="R49" i="198" s="1"/>
  <c r="BG53" i="198"/>
  <c r="AZ53" i="198" s="1"/>
  <c r="AZ19" i="198" s="1"/>
  <c r="BG57" i="198"/>
  <c r="BD57" i="198" s="1"/>
  <c r="BG9" i="199"/>
  <c r="H9" i="199" s="1"/>
  <c r="H7" i="199" s="1"/>
  <c r="BG14" i="199"/>
  <c r="M14" i="199" s="1"/>
  <c r="M6" i="199" s="1"/>
  <c r="BG18" i="199"/>
  <c r="Q18" i="199" s="1"/>
  <c r="BG47" i="199"/>
  <c r="AT47" i="199" s="1"/>
  <c r="R47" i="199" s="1"/>
  <c r="BG51" i="199"/>
  <c r="AX51" i="199" s="1"/>
  <c r="R51" i="199" s="1"/>
  <c r="BG55" i="199"/>
  <c r="BB55" i="199" s="1"/>
  <c r="BG14" i="200"/>
  <c r="M14" i="200" s="1"/>
  <c r="M6" i="200" s="1"/>
  <c r="BG18" i="200"/>
  <c r="Q18" i="200" s="1"/>
  <c r="Q6" i="200" s="1"/>
  <c r="BG47" i="200"/>
  <c r="AT47" i="200" s="1"/>
  <c r="BG51" i="200"/>
  <c r="AX51" i="200" s="1"/>
  <c r="BG55" i="200"/>
  <c r="BB55" i="200" s="1"/>
  <c r="BG14" i="201"/>
  <c r="BG18" i="201"/>
  <c r="Q18" i="201" s="1"/>
  <c r="Q6" i="201" s="1"/>
  <c r="BG47" i="201"/>
  <c r="BG51" i="201"/>
  <c r="AX51" i="201" s="1"/>
  <c r="R51" i="201" s="1"/>
  <c r="BG55" i="201"/>
  <c r="BB55" i="201" s="1"/>
  <c r="BG12" i="202"/>
  <c r="K12" i="202" s="1"/>
  <c r="E12" i="202" s="1"/>
  <c r="BG16" i="202"/>
  <c r="O16" i="202" s="1"/>
  <c r="E16" i="202" s="1"/>
  <c r="BG49" i="202"/>
  <c r="BG53" i="202"/>
  <c r="BG57" i="202"/>
  <c r="BG15" i="203"/>
  <c r="N15" i="203" s="1"/>
  <c r="E15" i="203" s="1"/>
  <c r="BG48" i="203"/>
  <c r="BG52" i="203"/>
  <c r="AY52" i="203" s="1"/>
  <c r="BG56" i="203"/>
  <c r="BG14" i="204"/>
  <c r="M14" i="204" s="1"/>
  <c r="M6" i="204" s="1"/>
  <c r="BG18" i="204"/>
  <c r="Q18" i="204" s="1"/>
  <c r="BG47" i="204"/>
  <c r="BG51" i="204"/>
  <c r="BG55" i="204"/>
  <c r="BG15" i="205"/>
  <c r="N15" i="205" s="1"/>
  <c r="E37" i="198"/>
  <c r="AI6" i="192"/>
  <c r="X28" i="205"/>
  <c r="BG48" i="205"/>
  <c r="AU48" i="205" s="1"/>
  <c r="R48" i="205" s="1"/>
  <c r="BG52" i="205"/>
  <c r="AY52" i="205" s="1"/>
  <c r="R52" i="205" s="1"/>
  <c r="BG56" i="205"/>
  <c r="Q7" i="206"/>
  <c r="AE7" i="206"/>
  <c r="AM7" i="206"/>
  <c r="Y6" i="206"/>
  <c r="X6" i="206"/>
  <c r="BG12" i="206"/>
  <c r="K12" i="206" s="1"/>
  <c r="K6" i="206" s="1"/>
  <c r="BG16" i="206"/>
  <c r="Q28" i="206"/>
  <c r="Q19" i="206" s="1"/>
  <c r="Y28" i="206"/>
  <c r="X28" i="206"/>
  <c r="BG34" i="206"/>
  <c r="AG34" i="206" s="1"/>
  <c r="R34" i="206" s="1"/>
  <c r="BG49" i="206"/>
  <c r="BG53" i="206"/>
  <c r="AZ53" i="206" s="1"/>
  <c r="AZ19" i="206" s="1"/>
  <c r="BG57" i="206"/>
  <c r="BD57" i="206" s="1"/>
  <c r="Q7" i="207"/>
  <c r="AM6" i="207"/>
  <c r="Y6" i="207"/>
  <c r="T6" i="207"/>
  <c r="X6" i="207"/>
  <c r="BG12" i="207"/>
  <c r="K12" i="207" s="1"/>
  <c r="K6" i="207" s="1"/>
  <c r="BG16" i="207"/>
  <c r="O16" i="207" s="1"/>
  <c r="AR28" i="207"/>
  <c r="T28" i="207"/>
  <c r="BG49" i="207"/>
  <c r="AV49" i="207" s="1"/>
  <c r="BG53" i="207"/>
  <c r="BG57" i="207"/>
  <c r="BG8" i="208"/>
  <c r="Q7" i="208"/>
  <c r="AM7" i="208"/>
  <c r="Y7" i="208"/>
  <c r="X6" i="208"/>
  <c r="BG12" i="208"/>
  <c r="K12" i="208" s="1"/>
  <c r="BG16" i="208"/>
  <c r="O16" i="208" s="1"/>
  <c r="Y28" i="208"/>
  <c r="T28" i="208"/>
  <c r="X28" i="208"/>
  <c r="BG49" i="208"/>
  <c r="AV49" i="208" s="1"/>
  <c r="R49" i="208" s="1"/>
  <c r="BG53" i="208"/>
  <c r="AZ53" i="208" s="1"/>
  <c r="BG57" i="208"/>
  <c r="Y7" i="209"/>
  <c r="K7" i="209"/>
  <c r="T7" i="209"/>
  <c r="X6" i="209"/>
  <c r="BG14" i="209"/>
  <c r="M14" i="209" s="1"/>
  <c r="BG18" i="209"/>
  <c r="Q18" i="209" s="1"/>
  <c r="Y28" i="209"/>
  <c r="K28" i="209"/>
  <c r="K19" i="209" s="1"/>
  <c r="X28" i="209"/>
  <c r="BG47" i="209"/>
  <c r="BG51" i="209"/>
  <c r="BG55" i="209"/>
  <c r="BB55" i="209" s="1"/>
  <c r="Y6" i="210"/>
  <c r="T6" i="210"/>
  <c r="X6" i="210"/>
  <c r="AR6" i="210"/>
  <c r="BG14" i="210"/>
  <c r="BG18" i="210"/>
  <c r="Q18" i="210" s="1"/>
  <c r="T28" i="210"/>
  <c r="X28" i="210"/>
  <c r="Q28" i="210"/>
  <c r="Q19" i="210" s="1"/>
  <c r="AR28" i="210"/>
  <c r="BG47" i="210"/>
  <c r="BG51" i="210"/>
  <c r="BG55" i="210"/>
  <c r="AR6" i="211"/>
  <c r="Q7" i="211"/>
  <c r="AE7" i="211"/>
  <c r="X6" i="211"/>
  <c r="BG12" i="211"/>
  <c r="K12" i="211" s="1"/>
  <c r="BG16" i="211"/>
  <c r="O16" i="211" s="1"/>
  <c r="Q28" i="211"/>
  <c r="Q19" i="211" s="1"/>
  <c r="AR28" i="211"/>
  <c r="Y28" i="211"/>
  <c r="T28" i="211"/>
  <c r="X28" i="211"/>
  <c r="BG49" i="211"/>
  <c r="BG53" i="211"/>
  <c r="BG57" i="211"/>
  <c r="Q28" i="223"/>
  <c r="Q19" i="223" s="1"/>
  <c r="Y28" i="223"/>
  <c r="K29" i="234"/>
  <c r="K20" i="234" s="1"/>
  <c r="AR6" i="196"/>
  <c r="AR7" i="193"/>
  <c r="AR6" i="204"/>
  <c r="AR28" i="208"/>
  <c r="BG10" i="204"/>
  <c r="I10" i="204" s="1"/>
  <c r="F10" i="204" s="1"/>
  <c r="E10" i="204" s="1"/>
  <c r="AR17" i="234"/>
  <c r="BG17" i="234" s="1"/>
  <c r="AR7" i="188"/>
  <c r="AR11" i="223"/>
  <c r="AR15" i="223"/>
  <c r="AR6" i="190"/>
  <c r="AR7" i="204"/>
  <c r="E1100" i="3"/>
  <c r="AR28" i="186"/>
  <c r="R30" i="219"/>
  <c r="BG59" i="190"/>
  <c r="BF59" i="190" s="1"/>
  <c r="R59" i="190" s="1"/>
  <c r="AR6" i="198"/>
  <c r="AR7" i="198"/>
  <c r="BG8" i="198"/>
  <c r="G8" i="198" s="1"/>
  <c r="G7" i="198" s="1"/>
  <c r="BG10" i="200"/>
  <c r="I10" i="200" s="1"/>
  <c r="F10" i="200" s="1"/>
  <c r="E10" i="200" s="1"/>
  <c r="AR6" i="200"/>
  <c r="AR7" i="200"/>
  <c r="BG59" i="201"/>
  <c r="AR28" i="202"/>
  <c r="BG11" i="203"/>
  <c r="AR6" i="203"/>
  <c r="AR28" i="206"/>
  <c r="BG30" i="206"/>
  <c r="AC30" i="206" s="1"/>
  <c r="AC28" i="206" s="1"/>
  <c r="AC19" i="206" s="1"/>
  <c r="AR7" i="207"/>
  <c r="AR6" i="207"/>
  <c r="BG8" i="207"/>
  <c r="G8" i="207" s="1"/>
  <c r="G7" i="207" s="1"/>
  <c r="AR7" i="208"/>
  <c r="AR6" i="208"/>
  <c r="BG59" i="209"/>
  <c r="BG10" i="210"/>
  <c r="AR7" i="210"/>
  <c r="BG59" i="210"/>
  <c r="AR7" i="211"/>
  <c r="BG8" i="211"/>
  <c r="AR7" i="189"/>
  <c r="AR6" i="189"/>
  <c r="AR6" i="194"/>
  <c r="AR7" i="194"/>
  <c r="BG9" i="197"/>
  <c r="H9" i="197" s="1"/>
  <c r="F9" i="197" s="1"/>
  <c r="AR7" i="197"/>
  <c r="BG59" i="199"/>
  <c r="BF59" i="199" s="1"/>
  <c r="R59" i="199" s="1"/>
  <c r="BG59" i="200"/>
  <c r="BF59" i="200" s="1"/>
  <c r="R59" i="200" s="1"/>
  <c r="AR6" i="202"/>
  <c r="AR7" i="199"/>
  <c r="AR6" i="199"/>
  <c r="AR28" i="190"/>
  <c r="AR28" i="191"/>
  <c r="AR28" i="195"/>
  <c r="AR28" i="199"/>
  <c r="AR28" i="201"/>
  <c r="AR28" i="209"/>
  <c r="BG59" i="195"/>
  <c r="BF59" i="195" s="1"/>
  <c r="R59" i="195" s="1"/>
  <c r="BG59" i="196"/>
  <c r="BF59" i="196" s="1"/>
  <c r="R59" i="196" s="1"/>
  <c r="AR7" i="201"/>
  <c r="BG10" i="201"/>
  <c r="I10" i="201" s="1"/>
  <c r="I6" i="201" s="1"/>
  <c r="BG34" i="202"/>
  <c r="AG34" i="202" s="1"/>
  <c r="AA34" i="202" s="1"/>
  <c r="BG59" i="204"/>
  <c r="BF59" i="204" s="1"/>
  <c r="R59" i="204" s="1"/>
  <c r="BG11" i="205"/>
  <c r="J11" i="205" s="1"/>
  <c r="AR6" i="205"/>
  <c r="AR6" i="206"/>
  <c r="BG8" i="206"/>
  <c r="G8" i="206" s="1"/>
  <c r="AR7" i="209"/>
  <c r="BG10" i="209"/>
  <c r="I10" i="209" s="1"/>
  <c r="I6" i="209" s="1"/>
  <c r="BG10" i="196"/>
  <c r="I10" i="196" s="1"/>
  <c r="I7" i="196" s="1"/>
  <c r="BG8" i="202"/>
  <c r="G8" i="202" s="1"/>
  <c r="F8" i="202" s="1"/>
  <c r="E8" i="202" s="1"/>
  <c r="AR7" i="206"/>
  <c r="AR6" i="195"/>
  <c r="AR6" i="209"/>
  <c r="AR6" i="186"/>
  <c r="AR7" i="191"/>
  <c r="AE7" i="198"/>
  <c r="AA11" i="186"/>
  <c r="R11" i="186" s="1"/>
  <c r="N9" i="217" s="1"/>
  <c r="BG53" i="183"/>
  <c r="AZ53" i="183" s="1"/>
  <c r="R53" i="183" s="1"/>
  <c r="BG44" i="186"/>
  <c r="AQ44" i="186" s="1"/>
  <c r="R44" i="186" s="1"/>
  <c r="BG52" i="186"/>
  <c r="AY52" i="186" s="1"/>
  <c r="R52" i="186" s="1"/>
  <c r="BG17" i="187"/>
  <c r="P17" i="187" s="1"/>
  <c r="BG16" i="188"/>
  <c r="O16" i="188" s="1"/>
  <c r="BG49" i="188"/>
  <c r="AV49" i="188" s="1"/>
  <c r="BG18" i="190"/>
  <c r="Q18" i="190" s="1"/>
  <c r="Q6" i="190" s="1"/>
  <c r="BG39" i="190"/>
  <c r="AL39" i="190" s="1"/>
  <c r="AL28" i="190" s="1"/>
  <c r="AL19" i="190" s="1"/>
  <c r="BG47" i="190"/>
  <c r="AT47" i="190" s="1"/>
  <c r="BG9" i="191"/>
  <c r="H9" i="191" s="1"/>
  <c r="H7" i="191" s="1"/>
  <c r="BG43" i="191"/>
  <c r="AP43" i="191" s="1"/>
  <c r="R43" i="191" s="1"/>
  <c r="BG47" i="191"/>
  <c r="AT47" i="191" s="1"/>
  <c r="BG55" i="191"/>
  <c r="BB55" i="191" s="1"/>
  <c r="BG59" i="191"/>
  <c r="BF59" i="191" s="1"/>
  <c r="R59" i="191" s="1"/>
  <c r="BG56" i="192"/>
  <c r="BC56" i="192" s="1"/>
  <c r="R56" i="192" s="1"/>
  <c r="BG13" i="193"/>
  <c r="L13" i="193" s="1"/>
  <c r="L6" i="193" s="1"/>
  <c r="BG22" i="193"/>
  <c r="U22" i="193" s="1"/>
  <c r="BG42" i="193"/>
  <c r="AO42" i="193" s="1"/>
  <c r="BG46" i="193"/>
  <c r="AS46" i="193" s="1"/>
  <c r="R46" i="193" s="1"/>
  <c r="BG58" i="193"/>
  <c r="BE58" i="193" s="1"/>
  <c r="BG10" i="194"/>
  <c r="I10" i="194" s="1"/>
  <c r="I7" i="194" s="1"/>
  <c r="BG15" i="194"/>
  <c r="N15" i="194" s="1"/>
  <c r="N6" i="194" s="1"/>
  <c r="BG40" i="194"/>
  <c r="AM40" i="194" s="1"/>
  <c r="AA40" i="194" s="1"/>
  <c r="BG52" i="194"/>
  <c r="AY52" i="194" s="1"/>
  <c r="R52" i="194" s="1"/>
  <c r="BG56" i="194"/>
  <c r="BC56" i="194" s="1"/>
  <c r="R56" i="194" s="1"/>
  <c r="BG14" i="195"/>
  <c r="M14" i="195" s="1"/>
  <c r="BG43" i="195"/>
  <c r="AP43" i="195" s="1"/>
  <c r="R43" i="195" s="1"/>
  <c r="AB8" i="234"/>
  <c r="BG18" i="195"/>
  <c r="Q18" i="195" s="1"/>
  <c r="Q6" i="195" s="1"/>
  <c r="BG9" i="193"/>
  <c r="H9" i="193" s="1"/>
  <c r="H7" i="193" s="1"/>
  <c r="BG44" i="194"/>
  <c r="AQ44" i="194" s="1"/>
  <c r="R44" i="194" s="1"/>
  <c r="BG51" i="191"/>
  <c r="AX51" i="191" s="1"/>
  <c r="R51" i="191" s="1"/>
  <c r="AB6" i="190"/>
  <c r="AB6" i="186"/>
  <c r="AA9" i="193"/>
  <c r="R9" i="193" s="1"/>
  <c r="AB6" i="189"/>
  <c r="AA15" i="194"/>
  <c r="R15" i="194" s="1"/>
  <c r="AB7" i="192"/>
  <c r="AA42" i="193"/>
  <c r="AA56" i="192"/>
  <c r="AA43" i="191"/>
  <c r="AB6" i="196"/>
  <c r="AA52" i="194"/>
  <c r="BG10" i="195"/>
  <c r="I10" i="195" s="1"/>
  <c r="F10" i="195" s="1"/>
  <c r="E10" i="195" s="1"/>
  <c r="BG56" i="186"/>
  <c r="BC56" i="186" s="1"/>
  <c r="R56" i="186" s="1"/>
  <c r="BG50" i="187"/>
  <c r="AW50" i="187" s="1"/>
  <c r="BG10" i="190"/>
  <c r="I10" i="190" s="1"/>
  <c r="I7" i="190" s="1"/>
  <c r="BG14" i="191"/>
  <c r="M14" i="191" s="1"/>
  <c r="M6" i="191" s="1"/>
  <c r="BG48" i="192"/>
  <c r="AU48" i="192" s="1"/>
  <c r="R48" i="192" s="1"/>
  <c r="BG47" i="195"/>
  <c r="AT47" i="195" s="1"/>
  <c r="R47" i="195" s="1"/>
  <c r="AA22" i="193"/>
  <c r="BG17" i="193"/>
  <c r="P17" i="193" s="1"/>
  <c r="BG52" i="192"/>
  <c r="AY52" i="192" s="1"/>
  <c r="R52" i="192" s="1"/>
  <c r="AA56" i="194"/>
  <c r="AA58" i="193"/>
  <c r="AB7" i="194"/>
  <c r="BG13" i="190"/>
  <c r="L13" i="190" s="1"/>
  <c r="L6" i="190" s="1"/>
  <c r="BG10" i="192"/>
  <c r="I10" i="192" s="1"/>
  <c r="BG44" i="192"/>
  <c r="AQ44" i="192" s="1"/>
  <c r="R44" i="192" s="1"/>
  <c r="BG8" i="189"/>
  <c r="G8" i="189" s="1"/>
  <c r="G6" i="189" s="1"/>
  <c r="BG51" i="190"/>
  <c r="AX51" i="190" s="1"/>
  <c r="R51" i="190" s="1"/>
  <c r="AA56" i="184"/>
  <c r="AA13" i="185"/>
  <c r="R13" i="185" s="1"/>
  <c r="M11" i="217" s="1"/>
  <c r="AA12" i="188"/>
  <c r="R12" i="188" s="1"/>
  <c r="P10" i="217" s="1"/>
  <c r="AA21" i="188"/>
  <c r="AA25" i="188"/>
  <c r="BG41" i="188"/>
  <c r="AN41" i="188" s="1"/>
  <c r="AA41" i="188" s="1"/>
  <c r="AA45" i="188"/>
  <c r="AA49" i="188"/>
  <c r="BG53" i="188"/>
  <c r="AZ53" i="188" s="1"/>
  <c r="BG57" i="188"/>
  <c r="BD57" i="188" s="1"/>
  <c r="AN7" i="234"/>
  <c r="AJ6" i="188"/>
  <c r="AA53" i="188"/>
  <c r="BG12" i="188"/>
  <c r="K12" i="188" s="1"/>
  <c r="BG45" i="188"/>
  <c r="AR45" i="188" s="1"/>
  <c r="R45" i="188" s="1"/>
  <c r="AI6" i="187"/>
  <c r="AI6" i="189"/>
  <c r="Y7" i="201"/>
  <c r="Y7" i="194"/>
  <c r="Y6" i="178"/>
  <c r="Y7" i="203"/>
  <c r="Y6" i="202"/>
  <c r="Y8" i="234"/>
  <c r="Y6" i="195"/>
  <c r="AR6" i="187"/>
  <c r="X6" i="186"/>
  <c r="X7" i="205"/>
  <c r="X7" i="210"/>
  <c r="X6" i="200"/>
  <c r="X7" i="203"/>
  <c r="X7" i="201"/>
  <c r="X7" i="209"/>
  <c r="X7" i="204"/>
  <c r="X7" i="199"/>
  <c r="X7" i="185"/>
  <c r="BG24" i="211"/>
  <c r="BG13" i="187"/>
  <c r="L13" i="187" s="1"/>
  <c r="BG42" i="187"/>
  <c r="AO42" i="187" s="1"/>
  <c r="R42" i="187" s="1"/>
  <c r="BG46" i="187"/>
  <c r="AS46" i="187" s="1"/>
  <c r="R46" i="187" s="1"/>
  <c r="BG54" i="187"/>
  <c r="BA54" i="187" s="1"/>
  <c r="R54" i="187" s="1"/>
  <c r="AF8" i="234"/>
  <c r="AR7" i="180"/>
  <c r="X28" i="190"/>
  <c r="X6" i="191"/>
  <c r="X28" i="191"/>
  <c r="X7" i="194"/>
  <c r="X28" i="194"/>
  <c r="X28" i="178"/>
  <c r="X6" i="187"/>
  <c r="X6" i="197"/>
  <c r="X7" i="192"/>
  <c r="X6" i="194"/>
  <c r="X6" i="193"/>
  <c r="T28" i="223"/>
  <c r="T29" i="234"/>
  <c r="T28" i="180"/>
  <c r="T6" i="188"/>
  <c r="T6" i="203"/>
  <c r="T7" i="205"/>
  <c r="T6" i="195"/>
  <c r="T7" i="193"/>
  <c r="BA28" i="223"/>
  <c r="BG35" i="187"/>
  <c r="AH35" i="187" s="1"/>
  <c r="R35" i="187" s="1"/>
  <c r="BG34" i="188"/>
  <c r="AG34" i="188" s="1"/>
  <c r="AG28" i="188" s="1"/>
  <c r="AG19" i="188" s="1"/>
  <c r="BG32" i="190"/>
  <c r="AE32" i="190" s="1"/>
  <c r="R32" i="190" s="1"/>
  <c r="BG24" i="194"/>
  <c r="W24" i="194" s="1"/>
  <c r="R24" i="194" s="1"/>
  <c r="BG37" i="194"/>
  <c r="AJ37" i="194" s="1"/>
  <c r="AA37" i="194" s="1"/>
  <c r="BG23" i="196"/>
  <c r="V23" i="196" s="1"/>
  <c r="BG27" i="196"/>
  <c r="Z27" i="196" s="1"/>
  <c r="R27" i="196" s="1"/>
  <c r="BG36" i="196"/>
  <c r="AI36" i="196" s="1"/>
  <c r="R36" i="196" s="1"/>
  <c r="BG21" i="198"/>
  <c r="T21" i="198" s="1"/>
  <c r="BG25" i="198"/>
  <c r="X25" i="198" s="1"/>
  <c r="BG38" i="198"/>
  <c r="AK38" i="198" s="1"/>
  <c r="AA38" i="198" s="1"/>
  <c r="BG36" i="200"/>
  <c r="AI36" i="200" s="1"/>
  <c r="AI28" i="200" s="1"/>
  <c r="AI19" i="200" s="1"/>
  <c r="BG36" i="201"/>
  <c r="AI36" i="201" s="1"/>
  <c r="R36" i="201" s="1"/>
  <c r="BG21" i="202"/>
  <c r="BG24" i="203"/>
  <c r="W24" i="203" s="1"/>
  <c r="W19" i="203" s="1"/>
  <c r="BG33" i="203"/>
  <c r="AF33" i="203" s="1"/>
  <c r="R33" i="203" s="1"/>
  <c r="BG37" i="203"/>
  <c r="AJ37" i="203" s="1"/>
  <c r="R37" i="203" s="1"/>
  <c r="BG23" i="204"/>
  <c r="BG27" i="204"/>
  <c r="BG36" i="204"/>
  <c r="AI36" i="204" s="1"/>
  <c r="R36" i="204" s="1"/>
  <c r="BG20" i="205"/>
  <c r="BG24" i="205"/>
  <c r="BG33" i="205"/>
  <c r="AF33" i="205" s="1"/>
  <c r="R33" i="205" s="1"/>
  <c r="BG37" i="205"/>
  <c r="AJ37" i="205" s="1"/>
  <c r="AJ28" i="205" s="1"/>
  <c r="AJ19" i="205" s="1"/>
  <c r="BG21" i="206"/>
  <c r="BG25" i="206"/>
  <c r="BG38" i="206"/>
  <c r="AK38" i="206" s="1"/>
  <c r="R38" i="206" s="1"/>
  <c r="BG21" i="207"/>
  <c r="T21" i="207" s="1"/>
  <c r="BG25" i="207"/>
  <c r="BG30" i="207"/>
  <c r="AC30" i="207" s="1"/>
  <c r="R30" i="207" s="1"/>
  <c r="BG34" i="207"/>
  <c r="AG34" i="207" s="1"/>
  <c r="AA34" i="207" s="1"/>
  <c r="BG38" i="207"/>
  <c r="AK38" i="207" s="1"/>
  <c r="R38" i="207" s="1"/>
  <c r="BG21" i="208"/>
  <c r="BG25" i="208"/>
  <c r="X25" i="208" s="1"/>
  <c r="R25" i="208" s="1"/>
  <c r="BG30" i="208"/>
  <c r="AC30" i="208" s="1"/>
  <c r="AA30" i="208" s="1"/>
  <c r="BG34" i="208"/>
  <c r="AG34" i="208" s="1"/>
  <c r="AG28" i="208" s="1"/>
  <c r="AG19" i="208" s="1"/>
  <c r="BG38" i="208"/>
  <c r="AK38" i="208" s="1"/>
  <c r="AA38" i="208" s="1"/>
  <c r="BG23" i="209"/>
  <c r="V23" i="209" s="1"/>
  <c r="R23" i="209" s="1"/>
  <c r="BG27" i="209"/>
  <c r="BG32" i="209"/>
  <c r="AE32" i="209" s="1"/>
  <c r="AA32" i="209" s="1"/>
  <c r="BG36" i="209"/>
  <c r="AI36" i="209" s="1"/>
  <c r="R36" i="209" s="1"/>
  <c r="BG23" i="210"/>
  <c r="BG27" i="210"/>
  <c r="Z27" i="210" s="1"/>
  <c r="BG36" i="210"/>
  <c r="AI36" i="210" s="1"/>
  <c r="R36" i="210" s="1"/>
  <c r="BG21" i="211"/>
  <c r="T21" i="211" s="1"/>
  <c r="R21" i="211" s="1"/>
  <c r="BG25" i="211"/>
  <c r="BG34" i="211"/>
  <c r="AG34" i="211" s="1"/>
  <c r="R34" i="211" s="1"/>
  <c r="BG38" i="211"/>
  <c r="AK38" i="211" s="1"/>
  <c r="R38" i="211" s="1"/>
  <c r="E56" i="234"/>
  <c r="O9" i="234"/>
  <c r="O8" i="234" s="1"/>
  <c r="AN8" i="234"/>
  <c r="E50" i="223"/>
  <c r="BG29" i="203"/>
  <c r="AB29" i="203" s="1"/>
  <c r="AA29" i="203" s="1"/>
  <c r="Q28" i="209"/>
  <c r="Q19" i="209" s="1"/>
  <c r="E23" i="199"/>
  <c r="E54" i="198"/>
  <c r="BG30" i="211"/>
  <c r="AC30" i="211" s="1"/>
  <c r="AC28" i="211" s="1"/>
  <c r="AC19" i="211" s="1"/>
  <c r="E23" i="210"/>
  <c r="Q28" i="192"/>
  <c r="Q19" i="192" s="1"/>
  <c r="BG29" i="194"/>
  <c r="AB29" i="194" s="1"/>
  <c r="R29" i="194" s="1"/>
  <c r="Q28" i="208"/>
  <c r="Q19" i="208" s="1"/>
  <c r="BG32" i="210"/>
  <c r="AE32" i="210" s="1"/>
  <c r="AA32" i="210" s="1"/>
  <c r="BG29" i="205"/>
  <c r="AB29" i="205" s="1"/>
  <c r="R29" i="205" s="1"/>
  <c r="BG32" i="204"/>
  <c r="AE32" i="204" s="1"/>
  <c r="R32" i="204" s="1"/>
  <c r="Q28" i="207"/>
  <c r="Q19" i="207" s="1"/>
  <c r="E58" i="211"/>
  <c r="E56" i="201"/>
  <c r="E48" i="201"/>
  <c r="E21" i="208"/>
  <c r="E41" i="203"/>
  <c r="E52" i="204"/>
  <c r="E40" i="210"/>
  <c r="U6" i="180"/>
  <c r="E59" i="203"/>
  <c r="BA7" i="223"/>
  <c r="E54" i="223"/>
  <c r="AX6" i="223"/>
  <c r="Q29" i="234"/>
  <c r="Q20" i="234" s="1"/>
  <c r="Q7" i="223"/>
  <c r="E42" i="223"/>
  <c r="E26" i="234"/>
  <c r="E45" i="234"/>
  <c r="E41" i="223"/>
  <c r="E32" i="223"/>
  <c r="E21" i="234"/>
  <c r="U29" i="234"/>
  <c r="E1046" i="3"/>
  <c r="U7" i="3"/>
  <c r="Q7" i="3"/>
  <c r="Q6" i="3" s="1"/>
  <c r="M7" i="3"/>
  <c r="M6" i="3" s="1"/>
  <c r="I7" i="3"/>
  <c r="E8" i="3"/>
  <c r="AZ8" i="234"/>
  <c r="E253" i="3"/>
  <c r="X7" i="181"/>
  <c r="F58" i="181"/>
  <c r="E58" i="181" s="1"/>
  <c r="Q7" i="182"/>
  <c r="Z7" i="182"/>
  <c r="AQ7" i="182"/>
  <c r="O28" i="182"/>
  <c r="O19" i="182" s="1"/>
  <c r="AD6" i="183"/>
  <c r="K7" i="183"/>
  <c r="K18" i="217" s="1"/>
  <c r="O7" i="183"/>
  <c r="K20" i="217" s="1"/>
  <c r="X7" i="183"/>
  <c r="F11" i="183"/>
  <c r="F16" i="183"/>
  <c r="W7" i="184"/>
  <c r="AC7" i="184"/>
  <c r="AW7" i="184"/>
  <c r="BE7" i="184"/>
  <c r="BG29" i="184"/>
  <c r="AB29" i="184" s="1"/>
  <c r="R29" i="184" s="1"/>
  <c r="K28" i="185"/>
  <c r="K19" i="185" s="1"/>
  <c r="Q28" i="186"/>
  <c r="Q19" i="186" s="1"/>
  <c r="BG37" i="186"/>
  <c r="AJ37" i="186" s="1"/>
  <c r="R37" i="186" s="1"/>
  <c r="BG22" i="187"/>
  <c r="U22" i="187" s="1"/>
  <c r="BG26" i="187"/>
  <c r="Y26" i="187" s="1"/>
  <c r="K28" i="187"/>
  <c r="K19" i="187" s="1"/>
  <c r="BG31" i="187"/>
  <c r="AD31" i="187" s="1"/>
  <c r="R31" i="187" s="1"/>
  <c r="K7" i="188"/>
  <c r="P18" i="217" s="1"/>
  <c r="BG21" i="188"/>
  <c r="T21" i="188" s="1"/>
  <c r="R21" i="188" s="1"/>
  <c r="BG25" i="188"/>
  <c r="X25" i="188" s="1"/>
  <c r="Q28" i="188"/>
  <c r="Q19" i="188" s="1"/>
  <c r="BG38" i="188"/>
  <c r="AK38" i="188" s="1"/>
  <c r="R38" i="188" s="1"/>
  <c r="Q7" i="189"/>
  <c r="Q28" i="189"/>
  <c r="Q19" i="189" s="1"/>
  <c r="BG23" i="190"/>
  <c r="V23" i="190" s="1"/>
  <c r="BG27" i="190"/>
  <c r="Z27" i="190" s="1"/>
  <c r="R27" i="190" s="1"/>
  <c r="K28" i="190"/>
  <c r="K19" i="190" s="1"/>
  <c r="Q28" i="190"/>
  <c r="Q19" i="190" s="1"/>
  <c r="BG36" i="190"/>
  <c r="AI36" i="190" s="1"/>
  <c r="R36" i="190" s="1"/>
  <c r="BG20" i="192"/>
  <c r="S20" i="192" s="1"/>
  <c r="R20" i="192" s="1"/>
  <c r="BG24" i="192"/>
  <c r="W24" i="192" s="1"/>
  <c r="BG33" i="192"/>
  <c r="AF33" i="192" s="1"/>
  <c r="R33" i="192" s="1"/>
  <c r="BG37" i="192"/>
  <c r="AJ37" i="192" s="1"/>
  <c r="AA37" i="192" s="1"/>
  <c r="BG26" i="193"/>
  <c r="Y26" i="193" s="1"/>
  <c r="R26" i="193" s="1"/>
  <c r="E39" i="193"/>
  <c r="BG20" i="194"/>
  <c r="S20" i="194" s="1"/>
  <c r="S19" i="194" s="1"/>
  <c r="BG27" i="195"/>
  <c r="Z27" i="195" s="1"/>
  <c r="R27" i="195" s="1"/>
  <c r="BG36" i="195"/>
  <c r="AI36" i="195" s="1"/>
  <c r="R36" i="195" s="1"/>
  <c r="BG32" i="196"/>
  <c r="AE32" i="196" s="1"/>
  <c r="AE28" i="196" s="1"/>
  <c r="AE19" i="196" s="1"/>
  <c r="E48" i="196"/>
  <c r="BG22" i="197"/>
  <c r="U22" i="197" s="1"/>
  <c r="R22" i="197" s="1"/>
  <c r="BG26" i="197"/>
  <c r="Y26" i="197" s="1"/>
  <c r="R26" i="197" s="1"/>
  <c r="BG31" i="197"/>
  <c r="AD31" i="197" s="1"/>
  <c r="AA31" i="197" s="1"/>
  <c r="BG35" i="197"/>
  <c r="AH35" i="197" s="1"/>
  <c r="AA35" i="197" s="1"/>
  <c r="BG34" i="198"/>
  <c r="AG34" i="198" s="1"/>
  <c r="R34" i="198" s="1"/>
  <c r="BG23" i="199"/>
  <c r="V23" i="199" s="1"/>
  <c r="V19" i="199" s="1"/>
  <c r="BG27" i="199"/>
  <c r="Z27" i="199" s="1"/>
  <c r="BG32" i="199"/>
  <c r="AE32" i="199" s="1"/>
  <c r="AA32" i="199" s="1"/>
  <c r="BG36" i="199"/>
  <c r="AI36" i="199" s="1"/>
  <c r="R36" i="199" s="1"/>
  <c r="E52" i="199"/>
  <c r="BG23" i="200"/>
  <c r="V23" i="200" s="1"/>
  <c r="R23" i="200" s="1"/>
  <c r="BG27" i="200"/>
  <c r="Z27" i="200" s="1"/>
  <c r="R27" i="200" s="1"/>
  <c r="BG32" i="200"/>
  <c r="AE32" i="200" s="1"/>
  <c r="R32" i="200" s="1"/>
  <c r="BG23" i="201"/>
  <c r="BG27" i="201"/>
  <c r="Z27" i="201" s="1"/>
  <c r="BG32" i="201"/>
  <c r="AE32" i="201" s="1"/>
  <c r="AA32" i="201" s="1"/>
  <c r="BG25" i="202"/>
  <c r="BG30" i="202"/>
  <c r="AC30" i="202" s="1"/>
  <c r="R30" i="202" s="1"/>
  <c r="BG38" i="202"/>
  <c r="AK38" i="202" s="1"/>
  <c r="AA38" i="202" s="1"/>
  <c r="BG20" i="203"/>
  <c r="L7" i="182"/>
  <c r="P7" i="182"/>
  <c r="J21" i="217" s="1"/>
  <c r="U7" i="182"/>
  <c r="T7" i="182"/>
  <c r="F27" i="182"/>
  <c r="E27" i="182" s="1"/>
  <c r="F48" i="182"/>
  <c r="E48" i="182" s="1"/>
  <c r="F56" i="182"/>
  <c r="E56" i="182" s="1"/>
  <c r="J7" i="183"/>
  <c r="W7" i="183"/>
  <c r="AB7" i="183"/>
  <c r="AN7" i="183"/>
  <c r="AR7" i="183"/>
  <c r="F12" i="183"/>
  <c r="F30" i="183"/>
  <c r="E30" i="183" s="1"/>
  <c r="F38" i="183"/>
  <c r="E38" i="183" s="1"/>
  <c r="F49" i="183"/>
  <c r="E49" i="183" s="1"/>
  <c r="F50" i="183"/>
  <c r="E50" i="183" s="1"/>
  <c r="U6" i="184"/>
  <c r="BD7" i="184"/>
  <c r="M7" i="184"/>
  <c r="Q7" i="184"/>
  <c r="AB7" i="184"/>
  <c r="F11" i="184"/>
  <c r="F14" i="184"/>
  <c r="L25" i="217" s="1"/>
  <c r="F29" i="184"/>
  <c r="E29" i="184" s="1"/>
  <c r="F41" i="184"/>
  <c r="E41" i="184" s="1"/>
  <c r="BG32" i="195"/>
  <c r="AE32" i="195" s="1"/>
  <c r="AE28" i="195" s="1"/>
  <c r="AE19" i="195" s="1"/>
  <c r="E32" i="200"/>
  <c r="BG29" i="192"/>
  <c r="AB29" i="192" s="1"/>
  <c r="R29" i="192" s="1"/>
  <c r="BG30" i="188"/>
  <c r="AC30" i="188" s="1"/>
  <c r="R30" i="188" s="1"/>
  <c r="BG30" i="198"/>
  <c r="AC30" i="198" s="1"/>
  <c r="R30" i="198" s="1"/>
  <c r="BG33" i="194"/>
  <c r="AF33" i="194" s="1"/>
  <c r="AF28" i="194" s="1"/>
  <c r="AF19" i="194" s="1"/>
  <c r="E31" i="197"/>
  <c r="E40" i="199"/>
  <c r="E40" i="204"/>
  <c r="E32" i="201"/>
  <c r="E44" i="200"/>
  <c r="Q28" i="202"/>
  <c r="Q19" i="202" s="1"/>
  <c r="E42" i="202"/>
  <c r="BG31" i="193"/>
  <c r="AD31" i="193" s="1"/>
  <c r="R31" i="193" s="1"/>
  <c r="Q28" i="200"/>
  <c r="Q19" i="200" s="1"/>
  <c r="E37" i="194"/>
  <c r="E48" i="204"/>
  <c r="E27" i="201"/>
  <c r="E58" i="198"/>
  <c r="E58" i="234"/>
  <c r="E45" i="203"/>
  <c r="E34" i="198"/>
  <c r="E47" i="197"/>
  <c r="E44" i="204"/>
  <c r="E57" i="203"/>
  <c r="E29" i="192"/>
  <c r="E46" i="202"/>
  <c r="E40" i="200"/>
  <c r="E38" i="207"/>
  <c r="AD6" i="223"/>
  <c r="AI7" i="177"/>
  <c r="BF28" i="178"/>
  <c r="BD28" i="180"/>
  <c r="F36" i="182"/>
  <c r="E36" i="182" s="1"/>
  <c r="AW7" i="183"/>
  <c r="BE7" i="183"/>
  <c r="F54" i="183"/>
  <c r="E54" i="183" s="1"/>
  <c r="K28" i="186"/>
  <c r="K19" i="186" s="1"/>
  <c r="K28" i="191"/>
  <c r="K19" i="191" s="1"/>
  <c r="K7" i="193"/>
  <c r="E20" i="193"/>
  <c r="K28" i="194"/>
  <c r="K19" i="194" s="1"/>
  <c r="K28" i="195"/>
  <c r="K19" i="195" s="1"/>
  <c r="E50" i="196"/>
  <c r="K7" i="197"/>
  <c r="AM7" i="197"/>
  <c r="K28" i="198"/>
  <c r="K19" i="198" s="1"/>
  <c r="K28" i="199"/>
  <c r="K19" i="199" s="1"/>
  <c r="K28" i="200"/>
  <c r="K19" i="200" s="1"/>
  <c r="AM7" i="203"/>
  <c r="K7" i="205"/>
  <c r="K28" i="205"/>
  <c r="K19" i="205" s="1"/>
  <c r="E27" i="207"/>
  <c r="K28" i="208"/>
  <c r="K19" i="208" s="1"/>
  <c r="AW7" i="223"/>
  <c r="AT28" i="178"/>
  <c r="AZ28" i="180"/>
  <c r="AS7" i="183"/>
  <c r="BA7" i="183"/>
  <c r="O8" i="223"/>
  <c r="O7" i="223" s="1"/>
  <c r="AR7" i="184"/>
  <c r="AR28" i="223"/>
  <c r="U7" i="223"/>
  <c r="AR7" i="181"/>
  <c r="AB6" i="223"/>
  <c r="V7" i="174"/>
  <c r="AT7" i="174"/>
  <c r="E17" i="3"/>
  <c r="F14" i="177"/>
  <c r="F25" i="217" s="1"/>
  <c r="F18" i="177"/>
  <c r="J7" i="181"/>
  <c r="N7" i="181"/>
  <c r="S7" i="181"/>
  <c r="W7" i="181"/>
  <c r="AB7" i="181"/>
  <c r="AJ7" i="181"/>
  <c r="AN7" i="181"/>
  <c r="AH7" i="182"/>
  <c r="AL7" i="182"/>
  <c r="AP7" i="182"/>
  <c r="K28" i="223"/>
  <c r="K19" i="223" s="1"/>
  <c r="E33" i="234"/>
  <c r="E43" i="234"/>
  <c r="K28" i="192"/>
  <c r="K19" i="192" s="1"/>
  <c r="D10" i="219"/>
  <c r="K28" i="207"/>
  <c r="K19" i="207" s="1"/>
  <c r="K28" i="210"/>
  <c r="K19" i="210" s="1"/>
  <c r="K28" i="188"/>
  <c r="K19" i="188" s="1"/>
  <c r="E50" i="191"/>
  <c r="E29" i="197"/>
  <c r="E52" i="208"/>
  <c r="E22" i="205"/>
  <c r="E20" i="189"/>
  <c r="E54" i="204"/>
  <c r="E44" i="202"/>
  <c r="E47" i="192"/>
  <c r="E47" i="203"/>
  <c r="AQ8" i="234"/>
  <c r="Q8" i="234"/>
  <c r="AZ6" i="223"/>
  <c r="AQ28" i="223"/>
  <c r="BA8" i="234"/>
  <c r="AT7" i="234"/>
  <c r="BA29" i="234"/>
  <c r="E59" i="198"/>
  <c r="E59" i="210"/>
  <c r="AR6" i="188"/>
  <c r="AH7" i="174"/>
  <c r="F20" i="178"/>
  <c r="E20" i="178" s="1"/>
  <c r="F33" i="178"/>
  <c r="E33" i="178" s="1"/>
  <c r="F45" i="178"/>
  <c r="E45" i="178" s="1"/>
  <c r="F12" i="178"/>
  <c r="F16" i="178"/>
  <c r="AD7" i="180"/>
  <c r="AH7" i="180"/>
  <c r="AL7" i="180"/>
  <c r="F11" i="181"/>
  <c r="BG38" i="192"/>
  <c r="AK38" i="192" s="1"/>
  <c r="AK28" i="192" s="1"/>
  <c r="AK19" i="192" s="1"/>
  <c r="BG38" i="194"/>
  <c r="AK38" i="194" s="1"/>
  <c r="AK28" i="194" s="1"/>
  <c r="AK19" i="194" s="1"/>
  <c r="BG39" i="234"/>
  <c r="BG38" i="201"/>
  <c r="AK38" i="201" s="1"/>
  <c r="R38" i="201" s="1"/>
  <c r="AR7" i="223"/>
  <c r="BG38" i="187"/>
  <c r="AK38" i="187" s="1"/>
  <c r="R38" i="187" s="1"/>
  <c r="BG38" i="189"/>
  <c r="AK38" i="189" s="1"/>
  <c r="AA38" i="189" s="1"/>
  <c r="BG39" i="191"/>
  <c r="AL39" i="191" s="1"/>
  <c r="AL28" i="191" s="1"/>
  <c r="AL19" i="191" s="1"/>
  <c r="BG38" i="193"/>
  <c r="AK38" i="193" s="1"/>
  <c r="AA38" i="193" s="1"/>
  <c r="BG39" i="195"/>
  <c r="AL39" i="195" s="1"/>
  <c r="R39" i="195" s="1"/>
  <c r="F14" i="180"/>
  <c r="H25" i="217" s="1"/>
  <c r="F15" i="180"/>
  <c r="H26" i="217" s="1"/>
  <c r="F12" i="181"/>
  <c r="F25" i="181"/>
  <c r="E25" i="181" s="1"/>
  <c r="F38" i="181"/>
  <c r="E38" i="181" s="1"/>
  <c r="F42" i="181"/>
  <c r="E42" i="181" s="1"/>
  <c r="V7" i="182"/>
  <c r="BC7" i="182"/>
  <c r="F14" i="182"/>
  <c r="BG30" i="183"/>
  <c r="AC30" i="183" s="1"/>
  <c r="AC28" i="183" s="1"/>
  <c r="AC19" i="183" s="1"/>
  <c r="BG49" i="183"/>
  <c r="AV49" i="183" s="1"/>
  <c r="AA14" i="184"/>
  <c r="R14" i="184" s="1"/>
  <c r="L12" i="217" s="1"/>
  <c r="BG24" i="184"/>
  <c r="W24" i="184" s="1"/>
  <c r="BG37" i="184"/>
  <c r="AJ37" i="184" s="1"/>
  <c r="AJ28" i="184" s="1"/>
  <c r="AJ19" i="184" s="1"/>
  <c r="BG48" i="184"/>
  <c r="AU48" i="184" s="1"/>
  <c r="R48" i="184" s="1"/>
  <c r="BG56" i="184"/>
  <c r="BC56" i="184" s="1"/>
  <c r="R56" i="184" s="1"/>
  <c r="BG17" i="185"/>
  <c r="P17" i="185" s="1"/>
  <c r="P6" i="185" s="1"/>
  <c r="AA22" i="185"/>
  <c r="AA26" i="185"/>
  <c r="BG42" i="185"/>
  <c r="AO42" i="185" s="1"/>
  <c r="R42" i="185" s="1"/>
  <c r="AA46" i="185"/>
  <c r="AA54" i="185"/>
  <c r="AA58" i="185"/>
  <c r="AA10" i="186"/>
  <c r="R10" i="186" s="1"/>
  <c r="AA15" i="186"/>
  <c r="R15" i="186" s="1"/>
  <c r="N13" i="217" s="1"/>
  <c r="BG20" i="186"/>
  <c r="S20" i="186" s="1"/>
  <c r="R20" i="186" s="1"/>
  <c r="AA24" i="186"/>
  <c r="BG29" i="186"/>
  <c r="AB29" i="186" s="1"/>
  <c r="R29" i="186" s="1"/>
  <c r="BG33" i="186"/>
  <c r="AF33" i="186" s="1"/>
  <c r="AF28" i="186" s="1"/>
  <c r="AF19" i="186" s="1"/>
  <c r="AA52" i="186"/>
  <c r="AA17" i="187"/>
  <c r="R17" i="187" s="1"/>
  <c r="O15" i="217" s="1"/>
  <c r="AM7" i="223"/>
  <c r="AM6" i="189"/>
  <c r="AM6" i="195"/>
  <c r="BG15" i="186"/>
  <c r="N15" i="186" s="1"/>
  <c r="N6" i="186" s="1"/>
  <c r="BG22" i="185"/>
  <c r="U22" i="185" s="1"/>
  <c r="R22" i="185" s="1"/>
  <c r="AA20" i="186"/>
  <c r="BG26" i="185"/>
  <c r="Y26" i="185" s="1"/>
  <c r="R26" i="185" s="1"/>
  <c r="BG58" i="185"/>
  <c r="BE58" i="185" s="1"/>
  <c r="R58" i="185" s="1"/>
  <c r="BG24" i="186"/>
  <c r="W24" i="186" s="1"/>
  <c r="R24" i="186" s="1"/>
  <c r="BG10" i="186"/>
  <c r="I10" i="186" s="1"/>
  <c r="F10" i="186" s="1"/>
  <c r="E10" i="186" s="1"/>
  <c r="AM12" i="234"/>
  <c r="AA12" i="234" s="1"/>
  <c r="E1001" i="3"/>
  <c r="AM9" i="234"/>
  <c r="AM8" i="234" s="1"/>
  <c r="AM7" i="188"/>
  <c r="AM7" i="194"/>
  <c r="AM7" i="200"/>
  <c r="AM7" i="201"/>
  <c r="AM7" i="204"/>
  <c r="AM6" i="193"/>
  <c r="AM6" i="199"/>
  <c r="AM6" i="186"/>
  <c r="AM6" i="190"/>
  <c r="AM7" i="195"/>
  <c r="AM6" i="211"/>
  <c r="AM7" i="199"/>
  <c r="AM6" i="198"/>
  <c r="AM7" i="211"/>
  <c r="AM6" i="192"/>
  <c r="AM6" i="196"/>
  <c r="AM6" i="203"/>
  <c r="AM6" i="210"/>
  <c r="AM6" i="191"/>
  <c r="AM6" i="200"/>
  <c r="AM6" i="209"/>
  <c r="AM7" i="210"/>
  <c r="AM7" i="189"/>
  <c r="AM6" i="194"/>
  <c r="AM7" i="193"/>
  <c r="AM7" i="186"/>
  <c r="AM7" i="192"/>
  <c r="AM6" i="208"/>
  <c r="AM6" i="204"/>
  <c r="AM6" i="201"/>
  <c r="AM6" i="205"/>
  <c r="AM7" i="209"/>
  <c r="AM6" i="206"/>
  <c r="AM6" i="197"/>
  <c r="AM6" i="202"/>
  <c r="AM7" i="207"/>
  <c r="BG32" i="234"/>
  <c r="AD32" i="234" s="1"/>
  <c r="AD29" i="234" s="1"/>
  <c r="AD20" i="234" s="1"/>
  <c r="AM7" i="174"/>
  <c r="BG13" i="180"/>
  <c r="L13" i="180" s="1"/>
  <c r="BG11" i="192"/>
  <c r="J11" i="192" s="1"/>
  <c r="J6" i="192" s="1"/>
  <c r="BG11" i="186"/>
  <c r="J11" i="186" s="1"/>
  <c r="BG32" i="192"/>
  <c r="AE32" i="192" s="1"/>
  <c r="AE28" i="192" s="1"/>
  <c r="AE19" i="192" s="1"/>
  <c r="BG35" i="196"/>
  <c r="AH35" i="196" s="1"/>
  <c r="R35" i="196" s="1"/>
  <c r="BG17" i="201"/>
  <c r="P17" i="201" s="1"/>
  <c r="P6" i="201" s="1"/>
  <c r="Z6" i="178"/>
  <c r="V7" i="178"/>
  <c r="Q12" i="234"/>
  <c r="AA13" i="189"/>
  <c r="R13" i="189" s="1"/>
  <c r="Q11" i="217" s="1"/>
  <c r="BG17" i="189"/>
  <c r="P17" i="189" s="1"/>
  <c r="AA22" i="189"/>
  <c r="AA26" i="189"/>
  <c r="BG31" i="189"/>
  <c r="AD31" i="189" s="1"/>
  <c r="AD28" i="189" s="1"/>
  <c r="AD19" i="189" s="1"/>
  <c r="BG35" i="189"/>
  <c r="AH35" i="189" s="1"/>
  <c r="AA46" i="189"/>
  <c r="BG50" i="189"/>
  <c r="AW50" i="189" s="1"/>
  <c r="R50" i="189" s="1"/>
  <c r="AA54" i="189"/>
  <c r="BG58" i="189"/>
  <c r="BE58" i="189" s="1"/>
  <c r="R58" i="189" s="1"/>
  <c r="AA25" i="234"/>
  <c r="BG43" i="234"/>
  <c r="AA11" i="192"/>
  <c r="R11" i="192" s="1"/>
  <c r="Z7" i="180"/>
  <c r="AF6" i="191"/>
  <c r="AA50" i="189"/>
  <c r="BG54" i="189"/>
  <c r="BA54" i="189" s="1"/>
  <c r="BG22" i="189"/>
  <c r="U22" i="189" s="1"/>
  <c r="AA17" i="189"/>
  <c r="R17" i="189" s="1"/>
  <c r="Q15" i="217" s="1"/>
  <c r="BG46" i="189"/>
  <c r="AS46" i="189" s="1"/>
  <c r="R46" i="189" s="1"/>
  <c r="BG13" i="189"/>
  <c r="L13" i="189" s="1"/>
  <c r="AK7" i="190"/>
  <c r="AM6" i="223"/>
  <c r="AE7" i="234"/>
  <c r="AB7" i="223"/>
  <c r="AL7" i="234"/>
  <c r="AA46" i="234"/>
  <c r="F12" i="174"/>
  <c r="L7" i="174"/>
  <c r="Y7" i="174"/>
  <c r="AE7" i="174"/>
  <c r="AQ7" i="174"/>
  <c r="AU7" i="174"/>
  <c r="AX7" i="174"/>
  <c r="AQ29" i="234"/>
  <c r="AN7" i="223"/>
  <c r="AS28" i="223"/>
  <c r="AW6" i="223"/>
  <c r="AD7" i="234"/>
  <c r="T7" i="223"/>
  <c r="F14" i="174"/>
  <c r="E25" i="217" s="1"/>
  <c r="P7" i="174"/>
  <c r="E21" i="217" s="1"/>
  <c r="AU6" i="223"/>
  <c r="E239" i="3"/>
  <c r="E52" i="3"/>
  <c r="F12" i="177"/>
  <c r="Q7" i="177"/>
  <c r="K7" i="177"/>
  <c r="F18" i="217" s="1"/>
  <c r="F21" i="177"/>
  <c r="E21" i="177" s="1"/>
  <c r="F25" i="177"/>
  <c r="E25" i="177" s="1"/>
  <c r="F38" i="177"/>
  <c r="F58" i="177"/>
  <c r="E58" i="177" s="1"/>
  <c r="F46" i="178"/>
  <c r="E46" i="178" s="1"/>
  <c r="F50" i="178"/>
  <c r="E50" i="178" s="1"/>
  <c r="F58" i="178"/>
  <c r="E58" i="178" s="1"/>
  <c r="M7" i="178"/>
  <c r="Q7" i="178"/>
  <c r="K7" i="178"/>
  <c r="G18" i="217" s="1"/>
  <c r="AO28" i="178"/>
  <c r="AS28" i="178"/>
  <c r="AW28" i="178"/>
  <c r="BA28" i="178"/>
  <c r="BE28" i="178"/>
  <c r="AQ28" i="178"/>
  <c r="AU28" i="178"/>
  <c r="AY28" i="178"/>
  <c r="J7" i="223"/>
  <c r="AT7" i="223"/>
  <c r="BG9" i="183"/>
  <c r="H9" i="183" s="1"/>
  <c r="AA24" i="185"/>
  <c r="BG17" i="186"/>
  <c r="P17" i="186" s="1"/>
  <c r="P6" i="186" s="1"/>
  <c r="BG40" i="187"/>
  <c r="AM40" i="187" s="1"/>
  <c r="BG32" i="188"/>
  <c r="AE32" i="188" s="1"/>
  <c r="AE28" i="188" s="1"/>
  <c r="AE19" i="188" s="1"/>
  <c r="BG47" i="188"/>
  <c r="AT47" i="188" s="1"/>
  <c r="BG55" i="188"/>
  <c r="BB55" i="188" s="1"/>
  <c r="R55" i="188" s="1"/>
  <c r="BG59" i="188"/>
  <c r="BF59" i="188" s="1"/>
  <c r="R59" i="188" s="1"/>
  <c r="AA20" i="189"/>
  <c r="BG57" i="191"/>
  <c r="BD57" i="191" s="1"/>
  <c r="R57" i="191" s="1"/>
  <c r="BG13" i="192"/>
  <c r="L13" i="192" s="1"/>
  <c r="BG26" i="192"/>
  <c r="Y26" i="192" s="1"/>
  <c r="BG31" i="192"/>
  <c r="AD31" i="192" s="1"/>
  <c r="AD28" i="192" s="1"/>
  <c r="AD19" i="192" s="1"/>
  <c r="AA46" i="192"/>
  <c r="BG11" i="193"/>
  <c r="J11" i="193" s="1"/>
  <c r="BG20" i="193"/>
  <c r="BG29" i="193"/>
  <c r="AB29" i="193" s="1"/>
  <c r="AA29" i="193" s="1"/>
  <c r="BG44" i="193"/>
  <c r="AQ44" i="193" s="1"/>
  <c r="BG17" i="194"/>
  <c r="P17" i="194" s="1"/>
  <c r="BG26" i="194"/>
  <c r="Y26" i="194" s="1"/>
  <c r="R26" i="194" s="1"/>
  <c r="BG46" i="194"/>
  <c r="AS46" i="194" s="1"/>
  <c r="R46" i="194" s="1"/>
  <c r="BG50" i="194"/>
  <c r="AW50" i="194" s="1"/>
  <c r="BG54" i="194"/>
  <c r="BA54" i="194" s="1"/>
  <c r="R54" i="194" s="1"/>
  <c r="AA16" i="195"/>
  <c r="R16" i="195" s="1"/>
  <c r="BG45" i="195"/>
  <c r="AR45" i="195" s="1"/>
  <c r="R45" i="195" s="1"/>
  <c r="BG49" i="195"/>
  <c r="AV49" i="195" s="1"/>
  <c r="AA57" i="195"/>
  <c r="BG16" i="196"/>
  <c r="O16" i="196" s="1"/>
  <c r="O6" i="196" s="1"/>
  <c r="F20" i="180"/>
  <c r="E20" i="180" s="1"/>
  <c r="F24" i="180"/>
  <c r="E24" i="180" s="1"/>
  <c r="F29" i="180"/>
  <c r="E29" i="180" s="1"/>
  <c r="F33" i="180"/>
  <c r="E33" i="180" s="1"/>
  <c r="F37" i="180"/>
  <c r="E37" i="180" s="1"/>
  <c r="F41" i="180"/>
  <c r="E41" i="180" s="1"/>
  <c r="F45" i="180"/>
  <c r="E45" i="180" s="1"/>
  <c r="F49" i="180"/>
  <c r="E49" i="180" s="1"/>
  <c r="F53" i="180"/>
  <c r="E53" i="180" s="1"/>
  <c r="F57" i="180"/>
  <c r="E57" i="180" s="1"/>
  <c r="L7" i="180"/>
  <c r="F12" i="180"/>
  <c r="F13" i="180"/>
  <c r="H24" i="217" s="1"/>
  <c r="F16" i="180"/>
  <c r="F17" i="180"/>
  <c r="F18" i="180"/>
  <c r="AR28" i="180"/>
  <c r="AV28" i="180"/>
  <c r="AP28" i="180"/>
  <c r="AX28" i="180"/>
  <c r="BB28" i="180"/>
  <c r="BF28" i="180"/>
  <c r="BF19" i="180" s="1"/>
  <c r="K7" i="181"/>
  <c r="I18" i="217" s="1"/>
  <c r="O7" i="181"/>
  <c r="I20" i="217" s="1"/>
  <c r="T7" i="181"/>
  <c r="AC7" i="181"/>
  <c r="AG7" i="181"/>
  <c r="AO7" i="181"/>
  <c r="AS7" i="181"/>
  <c r="AW7" i="181"/>
  <c r="BA7" i="181"/>
  <c r="BE7" i="181"/>
  <c r="F16" i="181"/>
  <c r="F21" i="181"/>
  <c r="E21" i="181" s="1"/>
  <c r="F30" i="181"/>
  <c r="F34" i="181"/>
  <c r="E34" i="181" s="1"/>
  <c r="F46" i="181"/>
  <c r="E46" i="181" s="1"/>
  <c r="F50" i="181"/>
  <c r="E50" i="181" s="1"/>
  <c r="F54" i="181"/>
  <c r="E54" i="181" s="1"/>
  <c r="M7" i="182"/>
  <c r="AE7" i="182"/>
  <c r="AI7" i="182"/>
  <c r="AM7" i="182"/>
  <c r="AU7" i="182"/>
  <c r="AY7" i="182"/>
  <c r="F18" i="182"/>
  <c r="F23" i="182"/>
  <c r="E23" i="182" s="1"/>
  <c r="F40" i="182"/>
  <c r="E40" i="182" s="1"/>
  <c r="F44" i="182"/>
  <c r="E44" i="182" s="1"/>
  <c r="AG7" i="183"/>
  <c r="AO7" i="183"/>
  <c r="F21" i="183"/>
  <c r="E21" i="183" s="1"/>
  <c r="F34" i="183"/>
  <c r="E34" i="183" s="1"/>
  <c r="F46" i="183"/>
  <c r="E46" i="183" s="1"/>
  <c r="AG7" i="184"/>
  <c r="BA7" i="184"/>
  <c r="AK7" i="186"/>
  <c r="BG36" i="186"/>
  <c r="AI36" i="186" s="1"/>
  <c r="R36" i="186" s="1"/>
  <c r="BG34" i="187"/>
  <c r="AG34" i="187" s="1"/>
  <c r="AA34" i="187" s="1"/>
  <c r="BG11" i="188"/>
  <c r="J11" i="188" s="1"/>
  <c r="BG33" i="188"/>
  <c r="AF33" i="188" s="1"/>
  <c r="BG37" i="188"/>
  <c r="AJ37" i="188" s="1"/>
  <c r="AJ28" i="188" s="1"/>
  <c r="AJ19" i="188" s="1"/>
  <c r="BG34" i="189"/>
  <c r="AG34" i="189" s="1"/>
  <c r="AA34" i="189" s="1"/>
  <c r="BG35" i="190"/>
  <c r="AH35" i="190" s="1"/>
  <c r="BG42" i="190"/>
  <c r="AO42" i="190" s="1"/>
  <c r="BG35" i="191"/>
  <c r="AH35" i="191" s="1"/>
  <c r="AK7" i="192"/>
  <c r="BG9" i="192"/>
  <c r="H9" i="192" s="1"/>
  <c r="BG36" i="192"/>
  <c r="AI36" i="192" s="1"/>
  <c r="AA36" i="192" s="1"/>
  <c r="BG51" i="192"/>
  <c r="AX51" i="192" s="1"/>
  <c r="BG12" i="193"/>
  <c r="K12" i="193" s="1"/>
  <c r="BG34" i="193"/>
  <c r="BG32" i="194"/>
  <c r="AE32" i="194" s="1"/>
  <c r="R32" i="194" s="1"/>
  <c r="BG36" i="194"/>
  <c r="AI36" i="194" s="1"/>
  <c r="BC28" i="178"/>
  <c r="F21" i="180"/>
  <c r="E21" i="180" s="1"/>
  <c r="F34" i="180"/>
  <c r="E34" i="180" s="1"/>
  <c r="F38" i="180"/>
  <c r="E38" i="180" s="1"/>
  <c r="F42" i="180"/>
  <c r="E42" i="180" s="1"/>
  <c r="F46" i="180"/>
  <c r="E46" i="180" s="1"/>
  <c r="F50" i="180"/>
  <c r="E50" i="180" s="1"/>
  <c r="F54" i="180"/>
  <c r="E54" i="180" s="1"/>
  <c r="F58" i="180"/>
  <c r="E58" i="180" s="1"/>
  <c r="K7" i="180"/>
  <c r="H18" i="217" s="1"/>
  <c r="O7" i="180"/>
  <c r="H20" i="217" s="1"/>
  <c r="AO28" i="180"/>
  <c r="AS28" i="180"/>
  <c r="AW28" i="180"/>
  <c r="BA28" i="180"/>
  <c r="BE28" i="180"/>
  <c r="AQ28" i="180"/>
  <c r="AU28" i="180"/>
  <c r="AY28" i="180"/>
  <c r="BC28" i="180"/>
  <c r="M7" i="181"/>
  <c r="F20" i="181"/>
  <c r="E20" i="181" s="1"/>
  <c r="F24" i="181"/>
  <c r="E24" i="181" s="1"/>
  <c r="F57" i="181"/>
  <c r="E57" i="181" s="1"/>
  <c r="O7" i="182"/>
  <c r="J20" i="217" s="1"/>
  <c r="F39" i="182"/>
  <c r="E39" i="182" s="1"/>
  <c r="F55" i="182"/>
  <c r="E55" i="182" s="1"/>
  <c r="M7" i="183"/>
  <c r="Q7" i="183"/>
  <c r="F15" i="183"/>
  <c r="K26" i="217" s="1"/>
  <c r="F20" i="183"/>
  <c r="E20" i="183" s="1"/>
  <c r="F24" i="183"/>
  <c r="E24" i="183" s="1"/>
  <c r="F53" i="183"/>
  <c r="E53" i="183" s="1"/>
  <c r="L7" i="184"/>
  <c r="P7" i="184"/>
  <c r="L21" i="217" s="1"/>
  <c r="U7" i="184"/>
  <c r="Z7" i="184"/>
  <c r="AI7" i="184"/>
  <c r="AQ7" i="184"/>
  <c r="F12" i="184"/>
  <c r="F18" i="184"/>
  <c r="F23" i="184"/>
  <c r="E23" i="184" s="1"/>
  <c r="F27" i="184"/>
  <c r="E27" i="184" s="1"/>
  <c r="F40" i="184"/>
  <c r="E40" i="184" s="1"/>
  <c r="F48" i="184"/>
  <c r="E48" i="184" s="1"/>
  <c r="F56" i="184"/>
  <c r="E56" i="184" s="1"/>
  <c r="J7" i="185"/>
  <c r="F11" i="185"/>
  <c r="F16" i="185"/>
  <c r="F21" i="185"/>
  <c r="E21" i="185" s="1"/>
  <c r="F25" i="185"/>
  <c r="E25" i="185" s="1"/>
  <c r="F34" i="185"/>
  <c r="E34" i="185" s="1"/>
  <c r="F38" i="185"/>
  <c r="E38" i="185" s="1"/>
  <c r="F42" i="185"/>
  <c r="E42" i="185" s="1"/>
  <c r="F46" i="185"/>
  <c r="E46" i="185" s="1"/>
  <c r="F50" i="185"/>
  <c r="E50" i="185" s="1"/>
  <c r="F54" i="185"/>
  <c r="E54" i="185" s="1"/>
  <c r="F58" i="185"/>
  <c r="E58" i="185" s="1"/>
  <c r="L7" i="186"/>
  <c r="AH7" i="186"/>
  <c r="F14" i="186"/>
  <c r="N25" i="217" s="1"/>
  <c r="F18" i="186"/>
  <c r="F23" i="186"/>
  <c r="E23" i="186" s="1"/>
  <c r="F27" i="186"/>
  <c r="E27" i="186" s="1"/>
  <c r="F36" i="186"/>
  <c r="E36" i="186" s="1"/>
  <c r="F40" i="186"/>
  <c r="E40" i="186" s="1"/>
  <c r="F44" i="186"/>
  <c r="E44" i="186" s="1"/>
  <c r="F52" i="186"/>
  <c r="E52" i="186" s="1"/>
  <c r="F56" i="186"/>
  <c r="E56" i="186" s="1"/>
  <c r="AS7" i="187"/>
  <c r="AW7" i="187"/>
  <c r="BA7" i="187"/>
  <c r="F12" i="187"/>
  <c r="F21" i="187"/>
  <c r="E21" i="187" s="1"/>
  <c r="F25" i="187"/>
  <c r="E25" i="187" s="1"/>
  <c r="F30" i="187"/>
  <c r="E30" i="187" s="1"/>
  <c r="F34" i="187"/>
  <c r="E34" i="187" s="1"/>
  <c r="F38" i="187"/>
  <c r="E38" i="187" s="1"/>
  <c r="F42" i="187"/>
  <c r="E42" i="187" s="1"/>
  <c r="F54" i="187"/>
  <c r="E54" i="187" s="1"/>
  <c r="F58" i="187"/>
  <c r="E58" i="187" s="1"/>
  <c r="Q7" i="188"/>
  <c r="AI7" i="188"/>
  <c r="AQ7" i="188"/>
  <c r="F33" i="188"/>
  <c r="E33" i="188" s="1"/>
  <c r="AF7" i="181"/>
  <c r="AF7" i="183"/>
  <c r="BG26" i="183"/>
  <c r="Y26" i="183" s="1"/>
  <c r="R26" i="183" s="1"/>
  <c r="BG31" i="183"/>
  <c r="AD31" i="183" s="1"/>
  <c r="AD28" i="183" s="1"/>
  <c r="AD19" i="183" s="1"/>
  <c r="BG54" i="183"/>
  <c r="BA54" i="183" s="1"/>
  <c r="R54" i="183" s="1"/>
  <c r="AF7" i="184"/>
  <c r="BG38" i="184"/>
  <c r="AK38" i="184" s="1"/>
  <c r="AA38" i="184" s="1"/>
  <c r="BG49" i="184"/>
  <c r="AV49" i="184" s="1"/>
  <c r="R49" i="184" s="1"/>
  <c r="BG57" i="184"/>
  <c r="BD57" i="184" s="1"/>
  <c r="R57" i="184" s="1"/>
  <c r="BG9" i="185"/>
  <c r="H9" i="185" s="1"/>
  <c r="H7" i="185" s="1"/>
  <c r="AE6" i="185"/>
  <c r="AA14" i="185"/>
  <c r="R14" i="185" s="1"/>
  <c r="M12" i="217" s="1"/>
  <c r="AA23" i="185"/>
  <c r="BG27" i="185"/>
  <c r="Z27" i="185" s="1"/>
  <c r="BG32" i="185"/>
  <c r="AE32" i="185" s="1"/>
  <c r="R32" i="185" s="1"/>
  <c r="BG43" i="185"/>
  <c r="AP43" i="185" s="1"/>
  <c r="R43" i="185" s="1"/>
  <c r="BG47" i="185"/>
  <c r="AT47" i="185" s="1"/>
  <c r="R47" i="185" s="1"/>
  <c r="AA55" i="185"/>
  <c r="AE7" i="186"/>
  <c r="BG12" i="186"/>
  <c r="K12" i="186" s="1"/>
  <c r="BG38" i="186"/>
  <c r="AK38" i="186" s="1"/>
  <c r="AK28" i="186" s="1"/>
  <c r="AK19" i="186" s="1"/>
  <c r="BG18" i="187"/>
  <c r="Q18" i="187" s="1"/>
  <c r="BG32" i="187"/>
  <c r="AE32" i="187" s="1"/>
  <c r="AE28" i="187" s="1"/>
  <c r="AE19" i="187" s="1"/>
  <c r="BG39" i="187"/>
  <c r="AL39" i="187" s="1"/>
  <c r="R39" i="187" s="1"/>
  <c r="BG55" i="187"/>
  <c r="BB55" i="187" s="1"/>
  <c r="R55" i="187" s="1"/>
  <c r="BG17" i="188"/>
  <c r="P17" i="188" s="1"/>
  <c r="BG26" i="188"/>
  <c r="Y26" i="188" s="1"/>
  <c r="BG31" i="188"/>
  <c r="AD31" i="188" s="1"/>
  <c r="R31" i="188" s="1"/>
  <c r="BG54" i="188"/>
  <c r="BA54" i="188" s="1"/>
  <c r="BG27" i="189"/>
  <c r="Z27" i="189" s="1"/>
  <c r="R27" i="189" s="1"/>
  <c r="AA47" i="189"/>
  <c r="AA51" i="189"/>
  <c r="AA15" i="190"/>
  <c r="AA20" i="190"/>
  <c r="BG29" i="190"/>
  <c r="AB29" i="190" s="1"/>
  <c r="AB28" i="190" s="1"/>
  <c r="AB19" i="190" s="1"/>
  <c r="BG33" i="190"/>
  <c r="AF33" i="190" s="1"/>
  <c r="BG37" i="190"/>
  <c r="AJ37" i="190" s="1"/>
  <c r="AA37" i="190" s="1"/>
  <c r="BG38" i="190"/>
  <c r="AK38" i="190" s="1"/>
  <c r="AK28" i="190" s="1"/>
  <c r="AK19" i="190" s="1"/>
  <c r="BG40" i="190"/>
  <c r="AM40" i="190" s="1"/>
  <c r="AA40" i="190" s="1"/>
  <c r="BG48" i="190"/>
  <c r="AU48" i="190" s="1"/>
  <c r="R48" i="190" s="1"/>
  <c r="AA24" i="191"/>
  <c r="BG29" i="191"/>
  <c r="AB29" i="191" s="1"/>
  <c r="R29" i="191" s="1"/>
  <c r="BG33" i="191"/>
  <c r="AF33" i="191" s="1"/>
  <c r="R33" i="191" s="1"/>
  <c r="BG37" i="191"/>
  <c r="AJ37" i="191" s="1"/>
  <c r="AA37" i="191" s="1"/>
  <c r="BG38" i="191"/>
  <c r="AK38" i="191" s="1"/>
  <c r="AK28" i="191" s="1"/>
  <c r="AK19" i="191" s="1"/>
  <c r="AA44" i="191"/>
  <c r="AA48" i="191"/>
  <c r="AF6" i="192"/>
  <c r="BG30" i="192"/>
  <c r="AC30" i="192" s="1"/>
  <c r="BG57" i="192"/>
  <c r="BD57" i="192" s="1"/>
  <c r="BG14" i="193"/>
  <c r="M14" i="193" s="1"/>
  <c r="M6" i="193" s="1"/>
  <c r="BG36" i="193"/>
  <c r="AI36" i="193" s="1"/>
  <c r="AA36" i="193" s="1"/>
  <c r="BG39" i="193"/>
  <c r="AL39" i="193" s="1"/>
  <c r="AL28" i="193" s="1"/>
  <c r="AL19" i="193" s="1"/>
  <c r="AL5" i="193" s="1"/>
  <c r="BG30" i="194"/>
  <c r="AC30" i="194" s="1"/>
  <c r="BG29" i="195"/>
  <c r="BG33" i="195"/>
  <c r="AF33" i="195" s="1"/>
  <c r="AA33" i="195" s="1"/>
  <c r="BG37" i="195"/>
  <c r="AJ37" i="195" s="1"/>
  <c r="AJ28" i="195" s="1"/>
  <c r="AJ19" i="195" s="1"/>
  <c r="AJ5" i="195" s="1"/>
  <c r="BG38" i="195"/>
  <c r="AK38" i="195" s="1"/>
  <c r="BG21" i="196"/>
  <c r="T21" i="196" s="1"/>
  <c r="BG30" i="196"/>
  <c r="AC30" i="196" s="1"/>
  <c r="AA30" i="196" s="1"/>
  <c r="BG41" i="196"/>
  <c r="AN41" i="196" s="1"/>
  <c r="AA45" i="196"/>
  <c r="BG29" i="197"/>
  <c r="AB29" i="197" s="1"/>
  <c r="AB28" i="197" s="1"/>
  <c r="AB19" i="197" s="1"/>
  <c r="BG52" i="197"/>
  <c r="AY52" i="197" s="1"/>
  <c r="BG23" i="198"/>
  <c r="V23" i="198" s="1"/>
  <c r="BG32" i="198"/>
  <c r="AE32" i="198" s="1"/>
  <c r="AA32" i="198" s="1"/>
  <c r="BG12" i="199"/>
  <c r="K12" i="199" s="1"/>
  <c r="K6" i="199" s="1"/>
  <c r="AA16" i="199"/>
  <c r="R16" i="199" s="1"/>
  <c r="AA45" i="199"/>
  <c r="AA49" i="199"/>
  <c r="BG57" i="199"/>
  <c r="BD57" i="199" s="1"/>
  <c r="BG30" i="200"/>
  <c r="AC30" i="200" s="1"/>
  <c r="R30" i="200" s="1"/>
  <c r="BG41" i="200"/>
  <c r="AN41" i="200" s="1"/>
  <c r="AA57" i="200"/>
  <c r="BG16" i="201"/>
  <c r="O16" i="201" s="1"/>
  <c r="BG25" i="201"/>
  <c r="BG41" i="201"/>
  <c r="AN41" i="201" s="1"/>
  <c r="AA45" i="201"/>
  <c r="AA10" i="202"/>
  <c r="R10" i="202" s="1"/>
  <c r="AA18" i="202"/>
  <c r="R18" i="202" s="1"/>
  <c r="BG32" i="202"/>
  <c r="AE32" i="202" s="1"/>
  <c r="AA32" i="202" s="1"/>
  <c r="BG55" i="202"/>
  <c r="AA13" i="203"/>
  <c r="R13" i="203" s="1"/>
  <c r="AA17" i="203"/>
  <c r="R17" i="203" s="1"/>
  <c r="AA42" i="203"/>
  <c r="BG54" i="203"/>
  <c r="BG45" i="204"/>
  <c r="BG57" i="204"/>
  <c r="BG31" i="205"/>
  <c r="AD31" i="205" s="1"/>
  <c r="AA31" i="205" s="1"/>
  <c r="BG46" i="205"/>
  <c r="AS46" i="205" s="1"/>
  <c r="R46" i="205" s="1"/>
  <c r="BG10" i="206"/>
  <c r="I10" i="206" s="1"/>
  <c r="I6" i="206" s="1"/>
  <c r="AA14" i="206"/>
  <c r="R14" i="206" s="1"/>
  <c r="BG23" i="206"/>
  <c r="BG32" i="206"/>
  <c r="AE32" i="206" s="1"/>
  <c r="AA32" i="206" s="1"/>
  <c r="BG39" i="206"/>
  <c r="AL39" i="206" s="1"/>
  <c r="BG43" i="206"/>
  <c r="BG47" i="206"/>
  <c r="BG51" i="206"/>
  <c r="BG55" i="206"/>
  <c r="BG59" i="206"/>
  <c r="BF59" i="206" s="1"/>
  <c r="AA18" i="207"/>
  <c r="R18" i="207" s="1"/>
  <c r="BG23" i="207"/>
  <c r="BG27" i="207"/>
  <c r="BG32" i="207"/>
  <c r="AE32" i="207" s="1"/>
  <c r="AE28" i="207" s="1"/>
  <c r="AE19" i="207" s="1"/>
  <c r="BG36" i="207"/>
  <c r="AI36" i="207" s="1"/>
  <c r="BG39" i="207"/>
  <c r="AL39" i="207" s="1"/>
  <c r="AA39" i="207" s="1"/>
  <c r="AA47" i="207"/>
  <c r="BG10" i="208"/>
  <c r="I10" i="208" s="1"/>
  <c r="BG14" i="208"/>
  <c r="M14" i="208" s="1"/>
  <c r="E14" i="208" s="1"/>
  <c r="BG18" i="208"/>
  <c r="Q18" i="208" s="1"/>
  <c r="Q6" i="208" s="1"/>
  <c r="AA23" i="208"/>
  <c r="AA27" i="208"/>
  <c r="BG32" i="208"/>
  <c r="AE32" i="208" s="1"/>
  <c r="BG36" i="208"/>
  <c r="AI36" i="208" s="1"/>
  <c r="AA36" i="208" s="1"/>
  <c r="BG39" i="208"/>
  <c r="AL39" i="208" s="1"/>
  <c r="BG55" i="208"/>
  <c r="BB55" i="208" s="1"/>
  <c r="R55" i="208" s="1"/>
  <c r="BG8" i="209"/>
  <c r="BG12" i="209"/>
  <c r="K12" i="209" s="1"/>
  <c r="BG16" i="209"/>
  <c r="O16" i="209" s="1"/>
  <c r="AA21" i="209"/>
  <c r="BG30" i="209"/>
  <c r="AC30" i="209" s="1"/>
  <c r="AA49" i="209"/>
  <c r="AA53" i="209"/>
  <c r="AA57" i="209"/>
  <c r="BG8" i="210"/>
  <c r="G8" i="210" s="1"/>
  <c r="G7" i="210" s="1"/>
  <c r="AA16" i="210"/>
  <c r="R16" i="210" s="1"/>
  <c r="BG25" i="210"/>
  <c r="BG30" i="210"/>
  <c r="AC30" i="210" s="1"/>
  <c r="R30" i="210" s="1"/>
  <c r="AA49" i="210"/>
  <c r="BG53" i="210"/>
  <c r="AZ53" i="210" s="1"/>
  <c r="R53" i="210" s="1"/>
  <c r="BG57" i="210"/>
  <c r="AA10" i="211"/>
  <c r="R10" i="211" s="1"/>
  <c r="BG14" i="211"/>
  <c r="M14" i="211" s="1"/>
  <c r="BG18" i="211"/>
  <c r="Q18" i="211" s="1"/>
  <c r="Q6" i="211" s="1"/>
  <c r="BG23" i="211"/>
  <c r="BG27" i="211"/>
  <c r="BG43" i="211"/>
  <c r="BG51" i="211"/>
  <c r="AX51" i="211" s="1"/>
  <c r="BG55" i="211"/>
  <c r="BG59" i="211"/>
  <c r="BF59" i="211" s="1"/>
  <c r="R59" i="211" s="1"/>
  <c r="BG28" i="234"/>
  <c r="Z28" i="234" s="1"/>
  <c r="BG45" i="234"/>
  <c r="AQ45" i="234" s="1"/>
  <c r="BG42" i="234"/>
  <c r="AN42" i="234" s="1"/>
  <c r="AA42" i="234" s="1"/>
  <c r="BG35" i="195"/>
  <c r="AH35" i="195" s="1"/>
  <c r="BG46" i="196"/>
  <c r="AS46" i="196" s="1"/>
  <c r="BG34" i="197"/>
  <c r="AG34" i="197" s="1"/>
  <c r="BG45" i="197"/>
  <c r="AR45" i="197" s="1"/>
  <c r="BG57" i="197"/>
  <c r="BD57" i="197" s="1"/>
  <c r="R57" i="197" s="1"/>
  <c r="BG33" i="198"/>
  <c r="AF33" i="198" s="1"/>
  <c r="AA33" i="198" s="1"/>
  <c r="BG37" i="198"/>
  <c r="AJ37" i="198" s="1"/>
  <c r="AJ28" i="198" s="1"/>
  <c r="AJ19" i="198" s="1"/>
  <c r="BG44" i="198"/>
  <c r="AQ44" i="198" s="1"/>
  <c r="BG48" i="198"/>
  <c r="AU48" i="198" s="1"/>
  <c r="BG52" i="198"/>
  <c r="AY52" i="198" s="1"/>
  <c r="BG35" i="199"/>
  <c r="AH35" i="199" s="1"/>
  <c r="R35" i="199" s="1"/>
  <c r="BG35" i="200"/>
  <c r="AH35" i="200" s="1"/>
  <c r="AA35" i="200" s="1"/>
  <c r="BG42" i="200"/>
  <c r="AO42" i="200" s="1"/>
  <c r="AO19" i="200" s="1"/>
  <c r="BG54" i="200"/>
  <c r="BA54" i="200" s="1"/>
  <c r="AA22" i="201"/>
  <c r="BG35" i="201"/>
  <c r="AH35" i="201" s="1"/>
  <c r="BG54" i="201"/>
  <c r="AA58" i="201"/>
  <c r="BG33" i="202"/>
  <c r="AF33" i="202" s="1"/>
  <c r="AA33" i="202" s="1"/>
  <c r="BG37" i="202"/>
  <c r="AJ37" i="202" s="1"/>
  <c r="R37" i="202" s="1"/>
  <c r="BG56" i="202"/>
  <c r="BG32" i="203"/>
  <c r="AE32" i="203" s="1"/>
  <c r="AA32" i="203" s="1"/>
  <c r="BG36" i="203"/>
  <c r="AI36" i="203" s="1"/>
  <c r="AI28" i="203" s="1"/>
  <c r="AI19" i="203" s="1"/>
  <c r="BG26" i="204"/>
  <c r="Y26" i="204" s="1"/>
  <c r="BG35" i="204"/>
  <c r="AH35" i="204" s="1"/>
  <c r="AH28" i="204" s="1"/>
  <c r="AH19" i="204" s="1"/>
  <c r="AA42" i="204"/>
  <c r="BG58" i="204"/>
  <c r="BG32" i="205"/>
  <c r="AE32" i="205" s="1"/>
  <c r="R32" i="205" s="1"/>
  <c r="BG36" i="205"/>
  <c r="AI36" i="205" s="1"/>
  <c r="AI28" i="205" s="1"/>
  <c r="AI19" i="205" s="1"/>
  <c r="BG39" i="205"/>
  <c r="AL39" i="205" s="1"/>
  <c r="BG11" i="206"/>
  <c r="J11" i="206" s="1"/>
  <c r="BG33" i="206"/>
  <c r="AF33" i="206" s="1"/>
  <c r="BG37" i="206"/>
  <c r="AJ37" i="206" s="1"/>
  <c r="AA37" i="206" s="1"/>
  <c r="BG33" i="207"/>
  <c r="AF33" i="207" s="1"/>
  <c r="AA33" i="207" s="1"/>
  <c r="BG37" i="207"/>
  <c r="BG33" i="208"/>
  <c r="AF33" i="208" s="1"/>
  <c r="R33" i="208" s="1"/>
  <c r="BG37" i="208"/>
  <c r="AJ37" i="208" s="1"/>
  <c r="AA37" i="208" s="1"/>
  <c r="BG52" i="208"/>
  <c r="BG35" i="209"/>
  <c r="AH35" i="209" s="1"/>
  <c r="AH28" i="209" s="1"/>
  <c r="AH19" i="209" s="1"/>
  <c r="BG35" i="210"/>
  <c r="AH35" i="210" s="1"/>
  <c r="BG46" i="210"/>
  <c r="AS46" i="210" s="1"/>
  <c r="R46" i="210" s="1"/>
  <c r="AA54" i="210"/>
  <c r="BG20" i="211"/>
  <c r="S20" i="211" s="1"/>
  <c r="R20" i="211" s="1"/>
  <c r="BG37" i="211"/>
  <c r="AJ37" i="211" s="1"/>
  <c r="BG29" i="196"/>
  <c r="AB29" i="196" s="1"/>
  <c r="AB28" i="196" s="1"/>
  <c r="AB19" i="196" s="1"/>
  <c r="BG33" i="196"/>
  <c r="AF33" i="196" s="1"/>
  <c r="BG38" i="196"/>
  <c r="AK38" i="196" s="1"/>
  <c r="BG40" i="196"/>
  <c r="AM40" i="196" s="1"/>
  <c r="BG32" i="197"/>
  <c r="AE32" i="197" s="1"/>
  <c r="AE28" i="197" s="1"/>
  <c r="AE19" i="197" s="1"/>
  <c r="BG39" i="197"/>
  <c r="AL39" i="197" s="1"/>
  <c r="AA22" i="198"/>
  <c r="BG31" i="198"/>
  <c r="AD31" i="198" s="1"/>
  <c r="BG35" i="198"/>
  <c r="AH35" i="198" s="1"/>
  <c r="AH28" i="198" s="1"/>
  <c r="AH19" i="198" s="1"/>
  <c r="BG29" i="199"/>
  <c r="AB29" i="199" s="1"/>
  <c r="BG33" i="199"/>
  <c r="AF33" i="199" s="1"/>
  <c r="BG38" i="199"/>
  <c r="AK38" i="199" s="1"/>
  <c r="R38" i="199" s="1"/>
  <c r="BG44" i="199"/>
  <c r="AQ44" i="199" s="1"/>
  <c r="BG29" i="200"/>
  <c r="AB29" i="200" s="1"/>
  <c r="AA29" i="200" s="1"/>
  <c r="BG33" i="200"/>
  <c r="AF33" i="200" s="1"/>
  <c r="BG37" i="200"/>
  <c r="AJ37" i="200" s="1"/>
  <c r="R37" i="200" s="1"/>
  <c r="BG38" i="200"/>
  <c r="AK38" i="200" s="1"/>
  <c r="AK28" i="200" s="1"/>
  <c r="AK19" i="200" s="1"/>
  <c r="BG40" i="200"/>
  <c r="AM40" i="200" s="1"/>
  <c r="AA40" i="200" s="1"/>
  <c r="BG20" i="201"/>
  <c r="BG33" i="201"/>
  <c r="AF33" i="201" s="1"/>
  <c r="R33" i="201" s="1"/>
  <c r="BG40" i="201"/>
  <c r="AM40" i="201" s="1"/>
  <c r="AM28" i="201" s="1"/>
  <c r="AM19" i="201" s="1"/>
  <c r="AA52" i="201"/>
  <c r="BG31" i="202"/>
  <c r="AA46" i="202"/>
  <c r="AA54" i="202"/>
  <c r="BG30" i="203"/>
  <c r="AC30" i="203" s="1"/>
  <c r="BG34" i="203"/>
  <c r="AG34" i="203" s="1"/>
  <c r="AG28" i="203" s="1"/>
  <c r="AG19" i="203" s="1"/>
  <c r="AG5" i="203" s="1"/>
  <c r="BG38" i="203"/>
  <c r="AK38" i="203" s="1"/>
  <c r="R38" i="203" s="1"/>
  <c r="BG41" i="203"/>
  <c r="AN41" i="203" s="1"/>
  <c r="R41" i="203" s="1"/>
  <c r="AA24" i="204"/>
  <c r="BG29" i="204"/>
  <c r="BG33" i="204"/>
  <c r="AF33" i="204" s="1"/>
  <c r="AF28" i="204" s="1"/>
  <c r="AF19" i="204" s="1"/>
  <c r="BG37" i="204"/>
  <c r="AJ37" i="204" s="1"/>
  <c r="AA37" i="204" s="1"/>
  <c r="BG38" i="204"/>
  <c r="AK38" i="204" s="1"/>
  <c r="R38" i="204" s="1"/>
  <c r="BG40" i="204"/>
  <c r="AM40" i="204" s="1"/>
  <c r="AA40" i="204" s="1"/>
  <c r="BG30" i="205"/>
  <c r="AC30" i="205" s="1"/>
  <c r="R30" i="205" s="1"/>
  <c r="BG38" i="205"/>
  <c r="AK38" i="205" s="1"/>
  <c r="R38" i="205" s="1"/>
  <c r="BG41" i="205"/>
  <c r="AN41" i="205" s="1"/>
  <c r="R41" i="205" s="1"/>
  <c r="BG57" i="205"/>
  <c r="AA13" i="206"/>
  <c r="R13" i="206" s="1"/>
  <c r="BG31" i="206"/>
  <c r="AD31" i="206" s="1"/>
  <c r="AA31" i="206" s="1"/>
  <c r="BG35" i="206"/>
  <c r="AH35" i="206" s="1"/>
  <c r="AA46" i="206"/>
  <c r="AA13" i="207"/>
  <c r="R13" i="207" s="1"/>
  <c r="BG31" i="207"/>
  <c r="AD31" i="207" s="1"/>
  <c r="AA31" i="207" s="1"/>
  <c r="BG35" i="207"/>
  <c r="AH35" i="207" s="1"/>
  <c r="AA42" i="207"/>
  <c r="AA46" i="207"/>
  <c r="AA54" i="207"/>
  <c r="AA13" i="208"/>
  <c r="R13" i="208" s="1"/>
  <c r="BG22" i="208"/>
  <c r="BG31" i="208"/>
  <c r="AD31" i="208" s="1"/>
  <c r="BG35" i="208"/>
  <c r="AA42" i="208"/>
  <c r="AA11" i="209"/>
  <c r="R11" i="209" s="1"/>
  <c r="BG15" i="209"/>
  <c r="N15" i="209" s="1"/>
  <c r="N6" i="209" s="1"/>
  <c r="BG29" i="209"/>
  <c r="AB29" i="209" s="1"/>
  <c r="R29" i="209" s="1"/>
  <c r="BG33" i="209"/>
  <c r="AF33" i="209" s="1"/>
  <c r="BG37" i="209"/>
  <c r="AJ37" i="209" s="1"/>
  <c r="BG38" i="209"/>
  <c r="AK38" i="209" s="1"/>
  <c r="AK28" i="209" s="1"/>
  <c r="AK19" i="209" s="1"/>
  <c r="BG40" i="209"/>
  <c r="AM40" i="209" s="1"/>
  <c r="AM28" i="209" s="1"/>
  <c r="AM19" i="209" s="1"/>
  <c r="AA20" i="210"/>
  <c r="AA24" i="210"/>
  <c r="BG29" i="210"/>
  <c r="AB29" i="210" s="1"/>
  <c r="BG33" i="210"/>
  <c r="AF33" i="210" s="1"/>
  <c r="AA33" i="210" s="1"/>
  <c r="BG37" i="210"/>
  <c r="AJ37" i="210" s="1"/>
  <c r="AA37" i="210" s="1"/>
  <c r="BG38" i="210"/>
  <c r="AK38" i="210" s="1"/>
  <c r="R38" i="210" s="1"/>
  <c r="BG40" i="210"/>
  <c r="AM40" i="210" s="1"/>
  <c r="BG13" i="211"/>
  <c r="L13" i="211" s="1"/>
  <c r="E13" i="211" s="1"/>
  <c r="BG35" i="211"/>
  <c r="AH35" i="211" s="1"/>
  <c r="AA35" i="211" s="1"/>
  <c r="BG54" i="211"/>
  <c r="AA25" i="223"/>
  <c r="BG38" i="223"/>
  <c r="BG41" i="223"/>
  <c r="AA19" i="234"/>
  <c r="R19" i="234" s="1"/>
  <c r="AA53" i="210"/>
  <c r="BG18" i="207"/>
  <c r="Q18" i="207" s="1"/>
  <c r="Q6" i="207" s="1"/>
  <c r="BG47" i="211"/>
  <c r="AA47" i="211"/>
  <c r="BG10" i="211"/>
  <c r="I10" i="211" s="1"/>
  <c r="I6" i="211" s="1"/>
  <c r="AA20" i="181"/>
  <c r="AA17" i="182"/>
  <c r="R17" i="182" s="1"/>
  <c r="J15" i="217" s="1"/>
  <c r="AA22" i="184"/>
  <c r="AA23" i="184"/>
  <c r="BG26" i="184"/>
  <c r="Y26" i="184" s="1"/>
  <c r="R26" i="184" s="1"/>
  <c r="BG39" i="184"/>
  <c r="AL39" i="184" s="1"/>
  <c r="BG43" i="184"/>
  <c r="AP43" i="184" s="1"/>
  <c r="AA50" i="184"/>
  <c r="BG58" i="184"/>
  <c r="BE58" i="184" s="1"/>
  <c r="BG59" i="184"/>
  <c r="BF59" i="184" s="1"/>
  <c r="R59" i="184" s="1"/>
  <c r="AA12" i="185"/>
  <c r="R12" i="185" s="1"/>
  <c r="M10" i="217" s="1"/>
  <c r="BG15" i="185"/>
  <c r="N15" i="185" s="1"/>
  <c r="N6" i="185" s="1"/>
  <c r="BG16" i="185"/>
  <c r="O16" i="185" s="1"/>
  <c r="BG20" i="185"/>
  <c r="S20" i="185" s="1"/>
  <c r="R20" i="185" s="1"/>
  <c r="BG21" i="185"/>
  <c r="T21" i="185" s="1"/>
  <c r="R21" i="185" s="1"/>
  <c r="BG24" i="185"/>
  <c r="W24" i="185" s="1"/>
  <c r="AA25" i="185"/>
  <c r="BG29" i="185"/>
  <c r="AB29" i="185" s="1"/>
  <c r="AB28" i="185" s="1"/>
  <c r="AB19" i="185" s="1"/>
  <c r="BG33" i="185"/>
  <c r="AF33" i="185" s="1"/>
  <c r="BG41" i="185"/>
  <c r="AN41" i="185" s="1"/>
  <c r="AA44" i="185"/>
  <c r="AA45" i="185"/>
  <c r="BG49" i="185"/>
  <c r="AV49" i="185" s="1"/>
  <c r="R49" i="185" s="1"/>
  <c r="AA57" i="185"/>
  <c r="AA9" i="186"/>
  <c r="R9" i="186" s="1"/>
  <c r="BG22" i="186"/>
  <c r="U22" i="186" s="1"/>
  <c r="R22" i="186" s="1"/>
  <c r="BG31" i="186"/>
  <c r="AD31" i="186" s="1"/>
  <c r="BG35" i="186"/>
  <c r="AH35" i="186" s="1"/>
  <c r="AA35" i="186" s="1"/>
  <c r="BG39" i="186"/>
  <c r="AL39" i="186" s="1"/>
  <c r="AL28" i="186" s="1"/>
  <c r="AL19" i="186" s="1"/>
  <c r="AA42" i="186"/>
  <c r="BG46" i="186"/>
  <c r="AS46" i="186" s="1"/>
  <c r="AA50" i="186"/>
  <c r="AA21" i="187"/>
  <c r="BG29" i="187"/>
  <c r="BG30" i="187"/>
  <c r="AC30" i="187" s="1"/>
  <c r="R30" i="187" s="1"/>
  <c r="BG33" i="187"/>
  <c r="AF33" i="187" s="1"/>
  <c r="R33" i="187" s="1"/>
  <c r="BG37" i="187"/>
  <c r="AJ37" i="187" s="1"/>
  <c r="R37" i="187" s="1"/>
  <c r="BG41" i="187"/>
  <c r="AN41" i="187" s="1"/>
  <c r="R41" i="187" s="1"/>
  <c r="AA52" i="187"/>
  <c r="AA18" i="188"/>
  <c r="R18" i="188" s="1"/>
  <c r="P16" i="217" s="1"/>
  <c r="BG23" i="188"/>
  <c r="V23" i="188" s="1"/>
  <c r="BG29" i="188"/>
  <c r="AB29" i="188" s="1"/>
  <c r="R29" i="188" s="1"/>
  <c r="BG36" i="188"/>
  <c r="AI36" i="188" s="1"/>
  <c r="R36" i="188" s="1"/>
  <c r="BG40" i="188"/>
  <c r="AM40" i="188" s="1"/>
  <c r="AM28" i="188" s="1"/>
  <c r="AM19" i="188" s="1"/>
  <c r="AA52" i="188"/>
  <c r="AA55" i="188"/>
  <c r="AA12" i="189"/>
  <c r="R12" i="189" s="1"/>
  <c r="Q10" i="217" s="1"/>
  <c r="AA16" i="189"/>
  <c r="R16" i="189" s="1"/>
  <c r="Q14" i="217" s="1"/>
  <c r="BG20" i="189"/>
  <c r="S20" i="189" s="1"/>
  <c r="R20" i="189" s="1"/>
  <c r="AA21" i="189"/>
  <c r="BG40" i="189"/>
  <c r="AM40" i="189" s="1"/>
  <c r="AA40" i="189" s="1"/>
  <c r="BG44" i="189"/>
  <c r="AQ44" i="189" s="1"/>
  <c r="R44" i="189" s="1"/>
  <c r="AA48" i="189"/>
  <c r="BG49" i="189"/>
  <c r="AV49" i="189" s="1"/>
  <c r="AA52" i="189"/>
  <c r="AA53" i="189"/>
  <c r="BG56" i="189"/>
  <c r="BC56" i="189" s="1"/>
  <c r="BG57" i="189"/>
  <c r="BD57" i="189" s="1"/>
  <c r="AA9" i="190"/>
  <c r="AA12" i="190"/>
  <c r="AK6" i="190"/>
  <c r="AA17" i="190"/>
  <c r="R17" i="190" s="1"/>
  <c r="R15" i="217" s="1"/>
  <c r="BG21" i="190"/>
  <c r="T21" i="190" s="1"/>
  <c r="BG30" i="190"/>
  <c r="AC30" i="190" s="1"/>
  <c r="BG31" i="190"/>
  <c r="AD31" i="190" s="1"/>
  <c r="AA31" i="190" s="1"/>
  <c r="BG34" i="190"/>
  <c r="AG34" i="190" s="1"/>
  <c r="AG28" i="190" s="1"/>
  <c r="AG19" i="190" s="1"/>
  <c r="AG5" i="190" s="1"/>
  <c r="AG60" i="190" s="1"/>
  <c r="BH34" i="190" s="1"/>
  <c r="BI34" i="190" s="1"/>
  <c r="BG41" i="190"/>
  <c r="AN41" i="190" s="1"/>
  <c r="AA42" i="190"/>
  <c r="BG12" i="191"/>
  <c r="K12" i="191" s="1"/>
  <c r="AA16" i="191"/>
  <c r="R16" i="191" s="1"/>
  <c r="S14" i="217" s="1"/>
  <c r="AA17" i="191"/>
  <c r="R17" i="191" s="1"/>
  <c r="S15" i="217" s="1"/>
  <c r="BG30" i="191"/>
  <c r="AC30" i="191" s="1"/>
  <c r="AC28" i="191" s="1"/>
  <c r="AC19" i="191" s="1"/>
  <c r="BG31" i="191"/>
  <c r="AD31" i="191" s="1"/>
  <c r="R31" i="191" s="1"/>
  <c r="AA57" i="191"/>
  <c r="AA58" i="191"/>
  <c r="AA9" i="192"/>
  <c r="R9" i="192" s="1"/>
  <c r="BG35" i="192"/>
  <c r="AH35" i="192" s="1"/>
  <c r="AH28" i="192" s="1"/>
  <c r="AH19" i="192" s="1"/>
  <c r="BG39" i="192"/>
  <c r="AL39" i="192" s="1"/>
  <c r="BG50" i="192"/>
  <c r="AW50" i="192" s="1"/>
  <c r="AA51" i="192"/>
  <c r="AA12" i="193"/>
  <c r="R12" i="193" s="1"/>
  <c r="AA20" i="193"/>
  <c r="BG24" i="193"/>
  <c r="W24" i="193" s="1"/>
  <c r="R24" i="193" s="1"/>
  <c r="AA25" i="193"/>
  <c r="BG30" i="193"/>
  <c r="AC30" i="193" s="1"/>
  <c r="AA30" i="193" s="1"/>
  <c r="BG33" i="193"/>
  <c r="AF33" i="193" s="1"/>
  <c r="AF28" i="193" s="1"/>
  <c r="AF19" i="193" s="1"/>
  <c r="BG37" i="193"/>
  <c r="AJ37" i="193" s="1"/>
  <c r="AA37" i="193" s="1"/>
  <c r="BG41" i="193"/>
  <c r="AN41" i="193" s="1"/>
  <c r="AN28" i="193" s="1"/>
  <c r="AN19" i="193" s="1"/>
  <c r="AA44" i="193"/>
  <c r="AA53" i="193"/>
  <c r="AA17" i="194"/>
  <c r="R17" i="194" s="1"/>
  <c r="AA26" i="194"/>
  <c r="AA27" i="194"/>
  <c r="BG31" i="194"/>
  <c r="AD31" i="194" s="1"/>
  <c r="AD28" i="194" s="1"/>
  <c r="AD19" i="194" s="1"/>
  <c r="BG35" i="194"/>
  <c r="AH35" i="194" s="1"/>
  <c r="BG39" i="194"/>
  <c r="AL39" i="194" s="1"/>
  <c r="R39" i="194" s="1"/>
  <c r="AA46" i="194"/>
  <c r="AA58" i="194"/>
  <c r="BG16" i="195"/>
  <c r="O16" i="195" s="1"/>
  <c r="BG31" i="195"/>
  <c r="AD31" i="195" s="1"/>
  <c r="AD28" i="195" s="1"/>
  <c r="AD19" i="195" s="1"/>
  <c r="BG34" i="195"/>
  <c r="AG34" i="195" s="1"/>
  <c r="R34" i="195" s="1"/>
  <c r="BG41" i="195"/>
  <c r="AN41" i="195" s="1"/>
  <c r="AA45" i="195"/>
  <c r="AA46" i="195"/>
  <c r="AA49" i="195"/>
  <c r="BG57" i="195"/>
  <c r="BD57" i="195" s="1"/>
  <c r="R57" i="195" s="1"/>
  <c r="AA16" i="196"/>
  <c r="R16" i="196" s="1"/>
  <c r="AA21" i="196"/>
  <c r="BG31" i="196"/>
  <c r="BG34" i="196"/>
  <c r="AG34" i="196" s="1"/>
  <c r="R34" i="196" s="1"/>
  <c r="BG45" i="196"/>
  <c r="AR45" i="196" s="1"/>
  <c r="AA46" i="196"/>
  <c r="BG30" i="197"/>
  <c r="AC30" i="197" s="1"/>
  <c r="R30" i="197" s="1"/>
  <c r="BG33" i="197"/>
  <c r="AF33" i="197" s="1"/>
  <c r="AA33" i="197" s="1"/>
  <c r="BG40" i="197"/>
  <c r="AM40" i="197" s="1"/>
  <c r="BG41" i="197"/>
  <c r="AN41" i="197" s="1"/>
  <c r="AA41" i="197" s="1"/>
  <c r="AA45" i="197"/>
  <c r="AA57" i="197"/>
  <c r="BG15" i="198"/>
  <c r="N15" i="198" s="1"/>
  <c r="N6" i="198" s="1"/>
  <c r="AA23" i="198"/>
  <c r="BG29" i="198"/>
  <c r="AB29" i="198" s="1"/>
  <c r="AA29" i="198" s="1"/>
  <c r="BG36" i="198"/>
  <c r="AI36" i="198" s="1"/>
  <c r="R36" i="198" s="1"/>
  <c r="BG39" i="198"/>
  <c r="AL39" i="198" s="1"/>
  <c r="AL28" i="198" s="1"/>
  <c r="AL19" i="198" s="1"/>
  <c r="AL5" i="198" s="1"/>
  <c r="AA44" i="198"/>
  <c r="AA48" i="198"/>
  <c r="AA52" i="198"/>
  <c r="AA12" i="199"/>
  <c r="R12" i="199" s="1"/>
  <c r="BG16" i="199"/>
  <c r="O16" i="199" s="1"/>
  <c r="O6" i="199" s="1"/>
  <c r="BG21" i="199"/>
  <c r="T21" i="199" s="1"/>
  <c r="AA25" i="199"/>
  <c r="BG30" i="199"/>
  <c r="AC30" i="199" s="1"/>
  <c r="AA30" i="199" s="1"/>
  <c r="BG31" i="199"/>
  <c r="AD31" i="199" s="1"/>
  <c r="BG34" i="199"/>
  <c r="AG34" i="199" s="1"/>
  <c r="R34" i="199" s="1"/>
  <c r="BG41" i="199"/>
  <c r="AN41" i="199" s="1"/>
  <c r="R41" i="199" s="1"/>
  <c r="BG45" i="199"/>
  <c r="AR45" i="199" s="1"/>
  <c r="BG49" i="199"/>
  <c r="AV49" i="199" s="1"/>
  <c r="BG53" i="199"/>
  <c r="AZ53" i="199" s="1"/>
  <c r="AA57" i="199"/>
  <c r="BG12" i="200"/>
  <c r="K12" i="200" s="1"/>
  <c r="K6" i="200" s="1"/>
  <c r="AA16" i="200"/>
  <c r="R16" i="200" s="1"/>
  <c r="AA21" i="200"/>
  <c r="BG31" i="200"/>
  <c r="AD31" i="200" s="1"/>
  <c r="AA31" i="200" s="1"/>
  <c r="BG34" i="200"/>
  <c r="AG34" i="200" s="1"/>
  <c r="R34" i="200" s="1"/>
  <c r="AA42" i="200"/>
  <c r="BG53" i="200"/>
  <c r="AZ53" i="200" s="1"/>
  <c r="AA54" i="200"/>
  <c r="BG57" i="200"/>
  <c r="BD57" i="200" s="1"/>
  <c r="AA12" i="201"/>
  <c r="R12" i="201" s="1"/>
  <c r="AA16" i="201"/>
  <c r="R16" i="201" s="1"/>
  <c r="AA17" i="201"/>
  <c r="R17" i="201" s="1"/>
  <c r="AA21" i="201"/>
  <c r="BG22" i="201"/>
  <c r="AA25" i="201"/>
  <c r="BG30" i="201"/>
  <c r="AC30" i="201" s="1"/>
  <c r="AA30" i="201" s="1"/>
  <c r="BG31" i="201"/>
  <c r="AD31" i="201" s="1"/>
  <c r="AA31" i="201" s="1"/>
  <c r="BG34" i="201"/>
  <c r="AG34" i="201" s="1"/>
  <c r="R34" i="201" s="1"/>
  <c r="BG45" i="201"/>
  <c r="AR45" i="201" s="1"/>
  <c r="AA49" i="201"/>
  <c r="AA54" i="201"/>
  <c r="AA57" i="201"/>
  <c r="BG58" i="201"/>
  <c r="BG14" i="202"/>
  <c r="BG18" i="202"/>
  <c r="Q18" i="202" s="1"/>
  <c r="BG29" i="202"/>
  <c r="AB29" i="202" s="1"/>
  <c r="R29" i="202" s="1"/>
  <c r="BG36" i="202"/>
  <c r="AI36" i="202" s="1"/>
  <c r="AA36" i="202" s="1"/>
  <c r="BG39" i="202"/>
  <c r="AL39" i="202" s="1"/>
  <c r="AL28" i="202" s="1"/>
  <c r="AL19" i="202" s="1"/>
  <c r="AL5" i="202" s="1"/>
  <c r="AA43" i="202"/>
  <c r="AA55" i="202"/>
  <c r="AA56" i="202"/>
  <c r="BG13" i="203"/>
  <c r="L13" i="203" s="1"/>
  <c r="L6" i="203" s="1"/>
  <c r="BG26" i="203"/>
  <c r="BG31" i="203"/>
  <c r="AD31" i="203" s="1"/>
  <c r="AD28" i="203" s="1"/>
  <c r="AD19" i="203" s="1"/>
  <c r="BG35" i="203"/>
  <c r="AH35" i="203" s="1"/>
  <c r="BG42" i="203"/>
  <c r="BG50" i="203"/>
  <c r="AA54" i="203"/>
  <c r="BG25" i="204"/>
  <c r="AA26" i="204"/>
  <c r="BG30" i="204"/>
  <c r="AC30" i="204" s="1"/>
  <c r="BG31" i="204"/>
  <c r="AD31" i="204" s="1"/>
  <c r="AA31" i="204" s="1"/>
  <c r="BG41" i="204"/>
  <c r="AN41" i="204" s="1"/>
  <c r="BG42" i="204"/>
  <c r="AA45" i="204"/>
  <c r="AA57" i="204"/>
  <c r="AA58" i="204"/>
  <c r="AK6" i="205"/>
  <c r="AA17" i="205"/>
  <c r="R17" i="205" s="1"/>
  <c r="AA26" i="205"/>
  <c r="BG35" i="205"/>
  <c r="AH35" i="205" s="1"/>
  <c r="AA35" i="205" s="1"/>
  <c r="AA42" i="205"/>
  <c r="AA46" i="205"/>
  <c r="BG14" i="206"/>
  <c r="M14" i="206" s="1"/>
  <c r="AA23" i="206"/>
  <c r="BG29" i="206"/>
  <c r="AB29" i="206" s="1"/>
  <c r="AB28" i="206" s="1"/>
  <c r="AB19" i="206" s="1"/>
  <c r="BG36" i="206"/>
  <c r="AI36" i="206" s="1"/>
  <c r="AI28" i="206" s="1"/>
  <c r="AI19" i="206" s="1"/>
  <c r="AA43" i="206"/>
  <c r="AA47" i="206"/>
  <c r="AA51" i="206"/>
  <c r="AA55" i="206"/>
  <c r="AA59" i="206"/>
  <c r="AA23" i="207"/>
  <c r="AA27" i="207"/>
  <c r="BG29" i="207"/>
  <c r="AB29" i="207" s="1"/>
  <c r="R29" i="207" s="1"/>
  <c r="BG40" i="207"/>
  <c r="AM40" i="207" s="1"/>
  <c r="BG47" i="207"/>
  <c r="AA14" i="208"/>
  <c r="R14" i="208" s="1"/>
  <c r="AA18" i="208"/>
  <c r="R18" i="208" s="1"/>
  <c r="BG23" i="208"/>
  <c r="BG27" i="208"/>
  <c r="BG29" i="208"/>
  <c r="AB29" i="208" s="1"/>
  <c r="AA52" i="208"/>
  <c r="AA55" i="208"/>
  <c r="AA16" i="209"/>
  <c r="R16" i="209" s="1"/>
  <c r="BG31" i="209"/>
  <c r="AD31" i="209" s="1"/>
  <c r="AA31" i="209" s="1"/>
  <c r="BG34" i="209"/>
  <c r="AG34" i="209" s="1"/>
  <c r="R34" i="209" s="1"/>
  <c r="BG41" i="209"/>
  <c r="AN41" i="209" s="1"/>
  <c r="R41" i="209" s="1"/>
  <c r="BG49" i="209"/>
  <c r="BG53" i="209"/>
  <c r="BG57" i="209"/>
  <c r="BG16" i="210"/>
  <c r="O16" i="210" s="1"/>
  <c r="AA25" i="210"/>
  <c r="BG41" i="210"/>
  <c r="AN41" i="210" s="1"/>
  <c r="R41" i="210" s="1"/>
  <c r="AA46" i="210"/>
  <c r="BG49" i="210"/>
  <c r="BG54" i="210"/>
  <c r="AA57" i="210"/>
  <c r="AA14" i="211"/>
  <c r="R14" i="211" s="1"/>
  <c r="AA18" i="211"/>
  <c r="R18" i="211" s="1"/>
  <c r="AA20" i="211"/>
  <c r="AA23" i="211"/>
  <c r="AA24" i="211"/>
  <c r="AA27" i="211"/>
  <c r="BG29" i="211"/>
  <c r="AB29" i="211" s="1"/>
  <c r="R29" i="211" s="1"/>
  <c r="BG32" i="211"/>
  <c r="AE32" i="211" s="1"/>
  <c r="AE28" i="211" s="1"/>
  <c r="AE19" i="211" s="1"/>
  <c r="BG36" i="211"/>
  <c r="AI36" i="211" s="1"/>
  <c r="BG39" i="211"/>
  <c r="AL39" i="211" s="1"/>
  <c r="AL28" i="211" s="1"/>
  <c r="AL19" i="211" s="1"/>
  <c r="BG40" i="211"/>
  <c r="AM40" i="211" s="1"/>
  <c r="R40" i="211" s="1"/>
  <c r="AA43" i="211"/>
  <c r="AA51" i="211"/>
  <c r="AA55" i="211"/>
  <c r="AA59" i="211"/>
  <c r="AK7" i="183"/>
  <c r="AK7" i="184"/>
  <c r="AK7" i="194"/>
  <c r="AK7" i="195"/>
  <c r="AK7" i="200"/>
  <c r="BG37" i="201"/>
  <c r="AJ37" i="201" s="1"/>
  <c r="R37" i="201" s="1"/>
  <c r="BG36" i="197"/>
  <c r="AI36" i="197" s="1"/>
  <c r="AI28" i="197" s="1"/>
  <c r="AI19" i="197" s="1"/>
  <c r="AA14" i="193"/>
  <c r="R14" i="193" s="1"/>
  <c r="BG35" i="202"/>
  <c r="AH35" i="202" s="1"/>
  <c r="AH28" i="202" s="1"/>
  <c r="AH19" i="202" s="1"/>
  <c r="BG34" i="194"/>
  <c r="AG34" i="194" s="1"/>
  <c r="R34" i="194" s="1"/>
  <c r="BG46" i="192"/>
  <c r="AS46" i="192" s="1"/>
  <c r="R46" i="192" s="1"/>
  <c r="BG17" i="203"/>
  <c r="P17" i="203" s="1"/>
  <c r="P6" i="203" s="1"/>
  <c r="AK7" i="210"/>
  <c r="BG51" i="223"/>
  <c r="AE7" i="275" s="1"/>
  <c r="AE8" i="275" s="1"/>
  <c r="AK9" i="234"/>
  <c r="AK8" i="234" s="1"/>
  <c r="AA44" i="223"/>
  <c r="BG14" i="183"/>
  <c r="M14" i="183" s="1"/>
  <c r="M6" i="183" s="1"/>
  <c r="BG18" i="183"/>
  <c r="Q18" i="183" s="1"/>
  <c r="Q6" i="183" s="1"/>
  <c r="BG20" i="183"/>
  <c r="S20" i="183" s="1"/>
  <c r="R20" i="183" s="1"/>
  <c r="BG32" i="183"/>
  <c r="AE32" i="183" s="1"/>
  <c r="BG36" i="183"/>
  <c r="AI36" i="183" s="1"/>
  <c r="AI28" i="183" s="1"/>
  <c r="AI19" i="183" s="1"/>
  <c r="AA52" i="183"/>
  <c r="AA55" i="183"/>
  <c r="AA26" i="223"/>
  <c r="AA28" i="234"/>
  <c r="AA45" i="234"/>
  <c r="BG37" i="199"/>
  <c r="AJ37" i="199" s="1"/>
  <c r="AJ28" i="199" s="1"/>
  <c r="AJ19" i="199" s="1"/>
  <c r="BG34" i="205"/>
  <c r="BG26" i="208"/>
  <c r="AA26" i="208"/>
  <c r="BG13" i="207"/>
  <c r="L13" i="207" s="1"/>
  <c r="AA25" i="200"/>
  <c r="BG25" i="200"/>
  <c r="X25" i="200" s="1"/>
  <c r="R25" i="200" s="1"/>
  <c r="AK7" i="204"/>
  <c r="AA8" i="204"/>
  <c r="R8" i="204" s="1"/>
  <c r="BG35" i="188"/>
  <c r="AH35" i="188" s="1"/>
  <c r="R35" i="188" s="1"/>
  <c r="AA11" i="200"/>
  <c r="R11" i="200" s="1"/>
  <c r="BG11" i="200"/>
  <c r="BG58" i="202"/>
  <c r="AA58" i="202"/>
  <c r="BG50" i="211"/>
  <c r="AA50" i="211"/>
  <c r="BG46" i="207"/>
  <c r="AS46" i="207" s="1"/>
  <c r="R46" i="207" s="1"/>
  <c r="BG46" i="202"/>
  <c r="BG24" i="204"/>
  <c r="AA12" i="209"/>
  <c r="R12" i="209" s="1"/>
  <c r="AA44" i="199"/>
  <c r="BG52" i="201"/>
  <c r="BG21" i="209"/>
  <c r="BG22" i="198"/>
  <c r="U22" i="198" s="1"/>
  <c r="R22" i="198" s="1"/>
  <c r="AA20" i="201"/>
  <c r="AA11" i="188"/>
  <c r="R11" i="188" s="1"/>
  <c r="P9" i="217" s="1"/>
  <c r="BG41" i="184"/>
  <c r="AN41" i="184" s="1"/>
  <c r="R41" i="184" s="1"/>
  <c r="BG45" i="184"/>
  <c r="AR45" i="184" s="1"/>
  <c r="R45" i="184" s="1"/>
  <c r="AK6" i="185"/>
  <c r="AK7" i="185"/>
  <c r="BG8" i="185"/>
  <c r="G8" i="185" s="1"/>
  <c r="G6" i="185" s="1"/>
  <c r="AA51" i="185"/>
  <c r="BG51" i="185"/>
  <c r="AX51" i="185" s="1"/>
  <c r="R51" i="185" s="1"/>
  <c r="BG59" i="185"/>
  <c r="BF59" i="185" s="1"/>
  <c r="AA59" i="185"/>
  <c r="M26" i="219" s="1"/>
  <c r="M17" i="219" s="1"/>
  <c r="AA53" i="186"/>
  <c r="BG53" i="186"/>
  <c r="AZ53" i="186" s="1"/>
  <c r="AZ19" i="186" s="1"/>
  <c r="AK7" i="187"/>
  <c r="AK6" i="187"/>
  <c r="BG9" i="187"/>
  <c r="H9" i="187" s="1"/>
  <c r="F9" i="187" s="1"/>
  <c r="E9" i="187" s="1"/>
  <c r="AA9" i="187"/>
  <c r="R9" i="187" s="1"/>
  <c r="AA14" i="187"/>
  <c r="R14" i="187" s="1"/>
  <c r="O12" i="217" s="1"/>
  <c r="BG14" i="187"/>
  <c r="M14" i="187" s="1"/>
  <c r="M6" i="187" s="1"/>
  <c r="BG23" i="187"/>
  <c r="V23" i="187" s="1"/>
  <c r="AA23" i="187"/>
  <c r="AA27" i="187"/>
  <c r="BG27" i="187"/>
  <c r="Z27" i="187" s="1"/>
  <c r="AA43" i="187"/>
  <c r="BG43" i="187"/>
  <c r="AP43" i="187" s="1"/>
  <c r="R43" i="187" s="1"/>
  <c r="AA47" i="187"/>
  <c r="BG47" i="187"/>
  <c r="AT47" i="187" s="1"/>
  <c r="AA51" i="187"/>
  <c r="BG51" i="187"/>
  <c r="AX51" i="187" s="1"/>
  <c r="AA59" i="187"/>
  <c r="O26" i="219" s="1"/>
  <c r="O17" i="219" s="1"/>
  <c r="BG59" i="187"/>
  <c r="BF59" i="187" s="1"/>
  <c r="R59" i="187" s="1"/>
  <c r="BG13" i="188"/>
  <c r="L13" i="188" s="1"/>
  <c r="L6" i="188" s="1"/>
  <c r="AA13" i="188"/>
  <c r="R13" i="188" s="1"/>
  <c r="P11" i="217" s="1"/>
  <c r="AA22" i="188"/>
  <c r="BG22" i="188"/>
  <c r="U22" i="188" s="1"/>
  <c r="AA42" i="188"/>
  <c r="BG42" i="188"/>
  <c r="AO42" i="188" s="1"/>
  <c r="AA46" i="188"/>
  <c r="BG46" i="188"/>
  <c r="AS46" i="188" s="1"/>
  <c r="R46" i="188" s="1"/>
  <c r="AA50" i="188"/>
  <c r="BG50" i="188"/>
  <c r="AW50" i="188" s="1"/>
  <c r="R50" i="188" s="1"/>
  <c r="AA58" i="188"/>
  <c r="BG58" i="188"/>
  <c r="BE58" i="188" s="1"/>
  <c r="AK6" i="189"/>
  <c r="AA9" i="189"/>
  <c r="R9" i="189" s="1"/>
  <c r="AK7" i="189"/>
  <c r="AA24" i="190"/>
  <c r="BG24" i="190"/>
  <c r="W24" i="190" s="1"/>
  <c r="AA44" i="190"/>
  <c r="BG44" i="190"/>
  <c r="AQ44" i="190" s="1"/>
  <c r="AQ19" i="190" s="1"/>
  <c r="AA52" i="190"/>
  <c r="BG52" i="190"/>
  <c r="AY52" i="190" s="1"/>
  <c r="R52" i="190" s="1"/>
  <c r="AA56" i="190"/>
  <c r="BG56" i="190"/>
  <c r="BC56" i="190" s="1"/>
  <c r="AK7" i="191"/>
  <c r="AK6" i="191"/>
  <c r="AA10" i="191"/>
  <c r="AA15" i="191"/>
  <c r="R15" i="191" s="1"/>
  <c r="S13" i="217" s="1"/>
  <c r="BG15" i="191"/>
  <c r="N15" i="191" s="1"/>
  <c r="AA20" i="191"/>
  <c r="BG20" i="191"/>
  <c r="S20" i="191" s="1"/>
  <c r="AA52" i="191"/>
  <c r="BG52" i="191"/>
  <c r="AY52" i="191" s="1"/>
  <c r="AA56" i="191"/>
  <c r="BG56" i="191"/>
  <c r="BC56" i="191" s="1"/>
  <c r="AK6" i="192"/>
  <c r="AA12" i="192"/>
  <c r="R12" i="192" s="1"/>
  <c r="AA16" i="192"/>
  <c r="R16" i="192" s="1"/>
  <c r="BG16" i="192"/>
  <c r="O16" i="192" s="1"/>
  <c r="AA21" i="192"/>
  <c r="BG21" i="192"/>
  <c r="T21" i="192" s="1"/>
  <c r="AA25" i="192"/>
  <c r="BG25" i="192"/>
  <c r="X25" i="192" s="1"/>
  <c r="R25" i="192" s="1"/>
  <c r="BG41" i="192"/>
  <c r="AN41" i="192" s="1"/>
  <c r="AN28" i="192" s="1"/>
  <c r="AN19" i="192" s="1"/>
  <c r="BG45" i="192"/>
  <c r="AR45" i="192" s="1"/>
  <c r="R45" i="192" s="1"/>
  <c r="AA45" i="192"/>
  <c r="AA49" i="192"/>
  <c r="BG49" i="192"/>
  <c r="AV49" i="192" s="1"/>
  <c r="AK7" i="193"/>
  <c r="AA10" i="193"/>
  <c r="R10" i="193" s="1"/>
  <c r="AK6" i="193"/>
  <c r="BG10" i="193"/>
  <c r="AA18" i="193"/>
  <c r="R18" i="193" s="1"/>
  <c r="BG18" i="193"/>
  <c r="Q18" i="193" s="1"/>
  <c r="AA23" i="193"/>
  <c r="BG23" i="193"/>
  <c r="V23" i="193" s="1"/>
  <c r="AA27" i="193"/>
  <c r="BG27" i="193"/>
  <c r="Z27" i="193" s="1"/>
  <c r="BG32" i="193"/>
  <c r="AE32" i="193" s="1"/>
  <c r="AE28" i="193" s="1"/>
  <c r="AE19" i="193" s="1"/>
  <c r="AA43" i="193"/>
  <c r="BG43" i="193"/>
  <c r="AP43" i="193" s="1"/>
  <c r="R43" i="193" s="1"/>
  <c r="AA47" i="193"/>
  <c r="BG47" i="193"/>
  <c r="AT47" i="193" s="1"/>
  <c r="AA51" i="193"/>
  <c r="BG51" i="193"/>
  <c r="AX51" i="193" s="1"/>
  <c r="R51" i="193" s="1"/>
  <c r="BG55" i="193"/>
  <c r="BB55" i="193" s="1"/>
  <c r="AA55" i="193"/>
  <c r="AA59" i="193"/>
  <c r="BG59" i="193"/>
  <c r="BF59" i="193" s="1"/>
  <c r="AA12" i="194"/>
  <c r="R12" i="194" s="1"/>
  <c r="BG12" i="194"/>
  <c r="K12" i="194" s="1"/>
  <c r="AK6" i="194"/>
  <c r="BG16" i="194"/>
  <c r="O16" i="194" s="1"/>
  <c r="O6" i="194" s="1"/>
  <c r="AA16" i="194"/>
  <c r="R16" i="194" s="1"/>
  <c r="AA21" i="194"/>
  <c r="BG21" i="194"/>
  <c r="T21" i="194" s="1"/>
  <c r="R21" i="194" s="1"/>
  <c r="AA25" i="194"/>
  <c r="BG25" i="194"/>
  <c r="X25" i="194" s="1"/>
  <c r="BG41" i="194"/>
  <c r="AN41" i="194" s="1"/>
  <c r="R41" i="194" s="1"/>
  <c r="AA45" i="194"/>
  <c r="BG45" i="194"/>
  <c r="AR45" i="194" s="1"/>
  <c r="R45" i="194" s="1"/>
  <c r="AA49" i="194"/>
  <c r="BG49" i="194"/>
  <c r="AV49" i="194" s="1"/>
  <c r="R49" i="194" s="1"/>
  <c r="BG53" i="194"/>
  <c r="AZ53" i="194" s="1"/>
  <c r="AA53" i="194"/>
  <c r="BG57" i="194"/>
  <c r="BD57" i="194" s="1"/>
  <c r="AA57" i="194"/>
  <c r="AA11" i="195"/>
  <c r="R11" i="195" s="1"/>
  <c r="BG11" i="195"/>
  <c r="J11" i="195" s="1"/>
  <c r="AA15" i="195"/>
  <c r="R15" i="195" s="1"/>
  <c r="BG15" i="195"/>
  <c r="N15" i="195" s="1"/>
  <c r="AA20" i="195"/>
  <c r="BG20" i="195"/>
  <c r="S20" i="195" s="1"/>
  <c r="R20" i="195" s="1"/>
  <c r="AA24" i="195"/>
  <c r="BG24" i="195"/>
  <c r="W24" i="195" s="1"/>
  <c r="R24" i="195" s="1"/>
  <c r="BG40" i="195"/>
  <c r="AM40" i="195" s="1"/>
  <c r="AA44" i="195"/>
  <c r="BG44" i="195"/>
  <c r="AQ44" i="195" s="1"/>
  <c r="R44" i="195" s="1"/>
  <c r="BG48" i="195"/>
  <c r="AU48" i="195" s="1"/>
  <c r="AA48" i="195"/>
  <c r="AA52" i="195"/>
  <c r="BG52" i="195"/>
  <c r="AY52" i="195" s="1"/>
  <c r="AA56" i="195"/>
  <c r="BG56" i="195"/>
  <c r="BC56" i="195" s="1"/>
  <c r="AA11" i="196"/>
  <c r="R11" i="196" s="1"/>
  <c r="BG11" i="196"/>
  <c r="J11" i="196" s="1"/>
  <c r="J6" i="196" s="1"/>
  <c r="AA15" i="196"/>
  <c r="R15" i="196" s="1"/>
  <c r="BG15" i="196"/>
  <c r="N15" i="196" s="1"/>
  <c r="AA20" i="196"/>
  <c r="BG20" i="196"/>
  <c r="S20" i="196" s="1"/>
  <c r="AA24" i="196"/>
  <c r="BG24" i="196"/>
  <c r="W24" i="196" s="1"/>
  <c r="AA44" i="196"/>
  <c r="BG44" i="196"/>
  <c r="AQ44" i="196" s="1"/>
  <c r="BG48" i="196"/>
  <c r="AU48" i="196" s="1"/>
  <c r="AA48" i="196"/>
  <c r="AA52" i="196"/>
  <c r="BG52" i="196"/>
  <c r="AY52" i="196" s="1"/>
  <c r="R52" i="196" s="1"/>
  <c r="AA56" i="196"/>
  <c r="BG56" i="196"/>
  <c r="BC56" i="196" s="1"/>
  <c r="AK6" i="197"/>
  <c r="AK7" i="197"/>
  <c r="AA10" i="197"/>
  <c r="R10" i="197" s="1"/>
  <c r="BG10" i="197"/>
  <c r="I10" i="197" s="1"/>
  <c r="AA14" i="197"/>
  <c r="R14" i="197" s="1"/>
  <c r="BG14" i="197"/>
  <c r="M14" i="197" s="1"/>
  <c r="AA18" i="197"/>
  <c r="R18" i="197" s="1"/>
  <c r="BG18" i="197"/>
  <c r="Q18" i="197" s="1"/>
  <c r="AA23" i="197"/>
  <c r="BG23" i="197"/>
  <c r="V23" i="197" s="1"/>
  <c r="AA27" i="197"/>
  <c r="BG27" i="197"/>
  <c r="Z27" i="197" s="1"/>
  <c r="Z19" i="197" s="1"/>
  <c r="AA43" i="197"/>
  <c r="BG43" i="197"/>
  <c r="AP43" i="197" s="1"/>
  <c r="R43" i="197" s="1"/>
  <c r="BG47" i="197"/>
  <c r="AT47" i="197" s="1"/>
  <c r="AT19" i="197" s="1"/>
  <c r="AA47" i="197"/>
  <c r="AA51" i="197"/>
  <c r="BG51" i="197"/>
  <c r="AX51" i="197" s="1"/>
  <c r="R51" i="197" s="1"/>
  <c r="BG55" i="197"/>
  <c r="BB55" i="197" s="1"/>
  <c r="AA55" i="197"/>
  <c r="AA59" i="197"/>
  <c r="BG59" i="197"/>
  <c r="BF59" i="197" s="1"/>
  <c r="R59" i="197" s="1"/>
  <c r="AK6" i="198"/>
  <c r="BG9" i="198"/>
  <c r="AK7" i="198"/>
  <c r="AA9" i="198"/>
  <c r="R9" i="198" s="1"/>
  <c r="AA13" i="198"/>
  <c r="R13" i="198" s="1"/>
  <c r="BG13" i="198"/>
  <c r="L13" i="198" s="1"/>
  <c r="BG17" i="198"/>
  <c r="P17" i="198" s="1"/>
  <c r="AA17" i="198"/>
  <c r="R17" i="198" s="1"/>
  <c r="AA26" i="198"/>
  <c r="BG26" i="198"/>
  <c r="Y26" i="198" s="1"/>
  <c r="AA42" i="198"/>
  <c r="BG42" i="198"/>
  <c r="AO42" i="198" s="1"/>
  <c r="AA46" i="198"/>
  <c r="BG46" i="198"/>
  <c r="AS46" i="198" s="1"/>
  <c r="R46" i="198" s="1"/>
  <c r="BG50" i="198"/>
  <c r="AW50" i="198" s="1"/>
  <c r="AA50" i="198"/>
  <c r="AA54" i="198"/>
  <c r="BG54" i="198"/>
  <c r="BA54" i="198" s="1"/>
  <c r="AA58" i="198"/>
  <c r="BG58" i="198"/>
  <c r="BE58" i="198" s="1"/>
  <c r="R58" i="198" s="1"/>
  <c r="AA10" i="199"/>
  <c r="R10" i="199" s="1"/>
  <c r="AK6" i="199"/>
  <c r="BG10" i="199"/>
  <c r="I10" i="199" s="1"/>
  <c r="BG15" i="199"/>
  <c r="N15" i="199" s="1"/>
  <c r="N6" i="199" s="1"/>
  <c r="AA15" i="199"/>
  <c r="R15" i="199" s="1"/>
  <c r="AA20" i="199"/>
  <c r="BG20" i="199"/>
  <c r="S20" i="199" s="1"/>
  <c r="AA24" i="199"/>
  <c r="BG24" i="199"/>
  <c r="W24" i="199" s="1"/>
  <c r="W19" i="199" s="1"/>
  <c r="BG40" i="199"/>
  <c r="AM40" i="199" s="1"/>
  <c r="AM28" i="199" s="1"/>
  <c r="AM19" i="199" s="1"/>
  <c r="AA48" i="199"/>
  <c r="BG48" i="199"/>
  <c r="AU48" i="199" s="1"/>
  <c r="AA52" i="199"/>
  <c r="BG52" i="199"/>
  <c r="AY52" i="199" s="1"/>
  <c r="AA56" i="199"/>
  <c r="BG56" i="199"/>
  <c r="BC56" i="199" s="1"/>
  <c r="AA15" i="200"/>
  <c r="R15" i="200" s="1"/>
  <c r="BG15" i="200"/>
  <c r="N15" i="200" s="1"/>
  <c r="N6" i="200" s="1"/>
  <c r="BG20" i="200"/>
  <c r="S20" i="200" s="1"/>
  <c r="R20" i="200" s="1"/>
  <c r="AA20" i="200"/>
  <c r="AA24" i="200"/>
  <c r="BG24" i="200"/>
  <c r="W24" i="200" s="1"/>
  <c r="R24" i="200" s="1"/>
  <c r="AA44" i="200"/>
  <c r="BG44" i="200"/>
  <c r="AQ44" i="200" s="1"/>
  <c r="R44" i="200" s="1"/>
  <c r="AA48" i="200"/>
  <c r="BG48" i="200"/>
  <c r="AU48" i="200" s="1"/>
  <c r="AU19" i="200" s="1"/>
  <c r="BG52" i="200"/>
  <c r="AY52" i="200" s="1"/>
  <c r="R52" i="200" s="1"/>
  <c r="AA52" i="200"/>
  <c r="AA56" i="200"/>
  <c r="BG56" i="200"/>
  <c r="BC56" i="200" s="1"/>
  <c r="AA11" i="201"/>
  <c r="R11" i="201" s="1"/>
  <c r="BG11" i="201"/>
  <c r="J11" i="201" s="1"/>
  <c r="BG15" i="201"/>
  <c r="N15" i="201" s="1"/>
  <c r="N6" i="201" s="1"/>
  <c r="AA15" i="201"/>
  <c r="R15" i="201" s="1"/>
  <c r="AA24" i="201"/>
  <c r="BG24" i="201"/>
  <c r="BG29" i="201"/>
  <c r="AB29" i="201" s="1"/>
  <c r="AB28" i="201" s="1"/>
  <c r="AB19" i="201" s="1"/>
  <c r="AA44" i="201"/>
  <c r="BG44" i="201"/>
  <c r="AQ44" i="201" s="1"/>
  <c r="BG48" i="201"/>
  <c r="AA48" i="201"/>
  <c r="AA56" i="201"/>
  <c r="BG56" i="201"/>
  <c r="AK6" i="202"/>
  <c r="AA9" i="202"/>
  <c r="AK7" i="202"/>
  <c r="BG9" i="202"/>
  <c r="H9" i="202" s="1"/>
  <c r="H6" i="202" s="1"/>
  <c r="AA13" i="202"/>
  <c r="R13" i="202" s="1"/>
  <c r="BG13" i="202"/>
  <c r="L13" i="202" s="1"/>
  <c r="AA17" i="202"/>
  <c r="R17" i="202" s="1"/>
  <c r="BG17" i="202"/>
  <c r="P17" i="202" s="1"/>
  <c r="BG22" i="202"/>
  <c r="AA22" i="202"/>
  <c r="AA26" i="202"/>
  <c r="BG26" i="202"/>
  <c r="Y26" i="202" s="1"/>
  <c r="R26" i="202" s="1"/>
  <c r="AA42" i="202"/>
  <c r="BG42" i="202"/>
  <c r="AA50" i="202"/>
  <c r="BG50" i="202"/>
  <c r="BG54" i="202"/>
  <c r="AK6" i="203"/>
  <c r="AK7" i="203"/>
  <c r="BG8" i="203"/>
  <c r="AA8" i="203"/>
  <c r="R8" i="203" s="1"/>
  <c r="AA12" i="203"/>
  <c r="R12" i="203" s="1"/>
  <c r="BG12" i="203"/>
  <c r="K12" i="203" s="1"/>
  <c r="AA16" i="203"/>
  <c r="R16" i="203" s="1"/>
  <c r="BG16" i="203"/>
  <c r="O16" i="203" s="1"/>
  <c r="AA21" i="203"/>
  <c r="BG21" i="203"/>
  <c r="AA25" i="203"/>
  <c r="BG25" i="203"/>
  <c r="AA45" i="203"/>
  <c r="BG45" i="203"/>
  <c r="BG49" i="203"/>
  <c r="AA49" i="203"/>
  <c r="AA53" i="203"/>
  <c r="BG53" i="203"/>
  <c r="AA57" i="203"/>
  <c r="BG57" i="203"/>
  <c r="AA11" i="204"/>
  <c r="R11" i="204" s="1"/>
  <c r="BG11" i="204"/>
  <c r="AA15" i="204"/>
  <c r="R15" i="204" s="1"/>
  <c r="BG15" i="204"/>
  <c r="N15" i="204" s="1"/>
  <c r="N6" i="204" s="1"/>
  <c r="AA20" i="204"/>
  <c r="BG20" i="204"/>
  <c r="AA44" i="204"/>
  <c r="BG44" i="204"/>
  <c r="AA48" i="204"/>
  <c r="BG48" i="204"/>
  <c r="BG52" i="204"/>
  <c r="AA52" i="204"/>
  <c r="AA56" i="204"/>
  <c r="BG56" i="204"/>
  <c r="AK7" i="205"/>
  <c r="AA8" i="205"/>
  <c r="R8" i="205" s="1"/>
  <c r="BG8" i="205"/>
  <c r="AA12" i="205"/>
  <c r="R12" i="205" s="1"/>
  <c r="BG12" i="205"/>
  <c r="K12" i="205" s="1"/>
  <c r="AA16" i="205"/>
  <c r="R16" i="205" s="1"/>
  <c r="BG16" i="205"/>
  <c r="O16" i="205" s="1"/>
  <c r="O6" i="205" s="1"/>
  <c r="AA21" i="205"/>
  <c r="BG21" i="205"/>
  <c r="AA25" i="205"/>
  <c r="BG25" i="205"/>
  <c r="AA45" i="205"/>
  <c r="BG45" i="205"/>
  <c r="BG49" i="205"/>
  <c r="AA49" i="205"/>
  <c r="BG14" i="190"/>
  <c r="M14" i="190" s="1"/>
  <c r="AA14" i="190"/>
  <c r="R14" i="190" s="1"/>
  <c r="R12" i="217" s="1"/>
  <c r="BG24" i="191"/>
  <c r="W24" i="191" s="1"/>
  <c r="R24" i="191" s="1"/>
  <c r="BG20" i="190"/>
  <c r="S20" i="190" s="1"/>
  <c r="BG12" i="192"/>
  <c r="K12" i="192" s="1"/>
  <c r="K6" i="192" s="1"/>
  <c r="AA53" i="205"/>
  <c r="BG53" i="205"/>
  <c r="AZ53" i="205" s="1"/>
  <c r="AZ19" i="205" s="1"/>
  <c r="AZ5" i="205" s="1"/>
  <c r="BG9" i="206"/>
  <c r="AK6" i="206"/>
  <c r="AA9" i="206"/>
  <c r="R9" i="206" s="1"/>
  <c r="AA22" i="206"/>
  <c r="BG22" i="206"/>
  <c r="AA26" i="206"/>
  <c r="BG26" i="206"/>
  <c r="BG42" i="206"/>
  <c r="AA42" i="206"/>
  <c r="BG50" i="206"/>
  <c r="AW50" i="206" s="1"/>
  <c r="AA50" i="206"/>
  <c r="AA58" i="206"/>
  <c r="BG58" i="206"/>
  <c r="AA22" i="207"/>
  <c r="BG22" i="207"/>
  <c r="AA26" i="207"/>
  <c r="BG26" i="207"/>
  <c r="AK6" i="208"/>
  <c r="AA9" i="208"/>
  <c r="R9" i="208" s="1"/>
  <c r="BG9" i="208"/>
  <c r="H9" i="208" s="1"/>
  <c r="AK7" i="208"/>
  <c r="AA17" i="208"/>
  <c r="R17" i="208" s="1"/>
  <c r="BG17" i="208"/>
  <c r="P17" i="208" s="1"/>
  <c r="AA46" i="208"/>
  <c r="BG46" i="208"/>
  <c r="AA50" i="208"/>
  <c r="BG50" i="208"/>
  <c r="AA58" i="208"/>
  <c r="BG58" i="208"/>
  <c r="BE58" i="208" s="1"/>
  <c r="BG44" i="209"/>
  <c r="AA44" i="209"/>
  <c r="BG52" i="209"/>
  <c r="AA52" i="209"/>
  <c r="AA56" i="209"/>
  <c r="BG56" i="209"/>
  <c r="BG11" i="210"/>
  <c r="J11" i="210" s="1"/>
  <c r="AA11" i="210"/>
  <c r="R11" i="210" s="1"/>
  <c r="AA15" i="210"/>
  <c r="R15" i="210" s="1"/>
  <c r="BG15" i="210"/>
  <c r="N15" i="210" s="1"/>
  <c r="AA44" i="210"/>
  <c r="BG44" i="210"/>
  <c r="BG52" i="210"/>
  <c r="AA52" i="210"/>
  <c r="AA56" i="210"/>
  <c r="BG56" i="210"/>
  <c r="AA42" i="211"/>
  <c r="BG42" i="211"/>
  <c r="AA58" i="211"/>
  <c r="BG58" i="211"/>
  <c r="BG46" i="206"/>
  <c r="BG24" i="210"/>
  <c r="BG11" i="209"/>
  <c r="J11" i="209" s="1"/>
  <c r="AA15" i="209"/>
  <c r="R15" i="209" s="1"/>
  <c r="AA57" i="205"/>
  <c r="AA17" i="206"/>
  <c r="R17" i="206" s="1"/>
  <c r="BG17" i="206"/>
  <c r="AA54" i="206"/>
  <c r="BG54" i="206"/>
  <c r="AK7" i="207"/>
  <c r="AK6" i="207"/>
  <c r="AA9" i="207"/>
  <c r="BG9" i="207"/>
  <c r="AA17" i="207"/>
  <c r="R17" i="207" s="1"/>
  <c r="BG17" i="207"/>
  <c r="P17" i="207" s="1"/>
  <c r="AA50" i="207"/>
  <c r="BG50" i="207"/>
  <c r="AA58" i="207"/>
  <c r="BG58" i="207"/>
  <c r="AA54" i="208"/>
  <c r="BG54" i="208"/>
  <c r="AA20" i="209"/>
  <c r="BG20" i="209"/>
  <c r="AA24" i="209"/>
  <c r="BG24" i="209"/>
  <c r="AA48" i="209"/>
  <c r="BG48" i="209"/>
  <c r="AA48" i="210"/>
  <c r="BG48" i="210"/>
  <c r="AK6" i="211"/>
  <c r="AA9" i="211"/>
  <c r="R9" i="211" s="1"/>
  <c r="BG9" i="211"/>
  <c r="H9" i="211" s="1"/>
  <c r="F9" i="211" s="1"/>
  <c r="E9" i="211" s="1"/>
  <c r="AK7" i="211"/>
  <c r="AA17" i="211"/>
  <c r="R17" i="211" s="1"/>
  <c r="BG17" i="211"/>
  <c r="AA22" i="211"/>
  <c r="BG22" i="211"/>
  <c r="BG26" i="211"/>
  <c r="AA26" i="211"/>
  <c r="BG31" i="211"/>
  <c r="AD31" i="211" s="1"/>
  <c r="AD28" i="211" s="1"/>
  <c r="AD19" i="211" s="1"/>
  <c r="AA46" i="211"/>
  <c r="BG46" i="211"/>
  <c r="BG20" i="223"/>
  <c r="BJ20" i="223" s="1"/>
  <c r="AA20" i="223"/>
  <c r="BG49" i="223"/>
  <c r="AA49" i="223"/>
  <c r="BG13" i="208"/>
  <c r="L13" i="208" s="1"/>
  <c r="BG42" i="207"/>
  <c r="BG42" i="208"/>
  <c r="BG25" i="223"/>
  <c r="V7" i="275" s="1"/>
  <c r="V8" i="275" s="1"/>
  <c r="BG20" i="210"/>
  <c r="AK7" i="206"/>
  <c r="BG13" i="206"/>
  <c r="L13" i="206" s="1"/>
  <c r="E13" i="206" s="1"/>
  <c r="BG54" i="207"/>
  <c r="AA54" i="211"/>
  <c r="AA22" i="208"/>
  <c r="AA13" i="211"/>
  <c r="R13" i="211" s="1"/>
  <c r="AK6" i="188"/>
  <c r="AK7" i="188"/>
  <c r="AK6" i="195"/>
  <c r="AK7" i="196"/>
  <c r="AK6" i="196"/>
  <c r="AK6" i="200"/>
  <c r="AK6" i="201"/>
  <c r="AK6" i="209"/>
  <c r="AK7" i="209"/>
  <c r="AA21" i="210"/>
  <c r="BG21" i="210"/>
  <c r="AK6" i="210"/>
  <c r="AK7" i="201"/>
  <c r="AK6" i="204"/>
  <c r="AK7" i="181"/>
  <c r="AA8" i="187"/>
  <c r="R8" i="187" s="1"/>
  <c r="O8" i="217" s="1"/>
  <c r="AA18" i="187"/>
  <c r="R18" i="187" s="1"/>
  <c r="O16" i="217" s="1"/>
  <c r="AA55" i="187"/>
  <c r="AA17" i="188"/>
  <c r="R17" i="188" s="1"/>
  <c r="P15" i="217" s="1"/>
  <c r="AA26" i="188"/>
  <c r="AA54" i="188"/>
  <c r="AA43" i="189"/>
  <c r="AA59" i="189"/>
  <c r="Q26" i="219" s="1"/>
  <c r="Q17" i="219" s="1"/>
  <c r="AA48" i="190"/>
  <c r="AA57" i="223"/>
  <c r="AA46" i="184"/>
  <c r="BG46" i="184"/>
  <c r="AS46" i="184" s="1"/>
  <c r="R46" i="184" s="1"/>
  <c r="AF7" i="185"/>
  <c r="AF6" i="185"/>
  <c r="BG10" i="185"/>
  <c r="AF6" i="186"/>
  <c r="AA13" i="186"/>
  <c r="R13" i="186" s="1"/>
  <c r="N11" i="217" s="1"/>
  <c r="BG13" i="186"/>
  <c r="L13" i="186" s="1"/>
  <c r="L6" i="186" s="1"/>
  <c r="BG26" i="186"/>
  <c r="Y26" i="186" s="1"/>
  <c r="R26" i="186" s="1"/>
  <c r="AA26" i="186"/>
  <c r="AA54" i="186"/>
  <c r="BG54" i="186"/>
  <c r="BA54" i="186" s="1"/>
  <c r="R54" i="186" s="1"/>
  <c r="BG58" i="186"/>
  <c r="BE58" i="186" s="1"/>
  <c r="R58" i="186" s="1"/>
  <c r="AF6" i="187"/>
  <c r="AF7" i="187"/>
  <c r="AA10" i="187"/>
  <c r="R10" i="187" s="1"/>
  <c r="BG10" i="187"/>
  <c r="I10" i="187" s="1"/>
  <c r="I6" i="187" s="1"/>
  <c r="BG15" i="187"/>
  <c r="N15" i="187" s="1"/>
  <c r="N6" i="187" s="1"/>
  <c r="AA15" i="187"/>
  <c r="R15" i="187" s="1"/>
  <c r="O13" i="217" s="1"/>
  <c r="AA20" i="187"/>
  <c r="BG20" i="187"/>
  <c r="S20" i="187" s="1"/>
  <c r="AA24" i="187"/>
  <c r="BG24" i="187"/>
  <c r="W24" i="187" s="1"/>
  <c r="R24" i="187" s="1"/>
  <c r="BG36" i="187"/>
  <c r="AI36" i="187" s="1"/>
  <c r="AI28" i="187" s="1"/>
  <c r="AI19" i="187" s="1"/>
  <c r="AA44" i="187"/>
  <c r="BG44" i="187"/>
  <c r="AQ44" i="187" s="1"/>
  <c r="R44" i="187" s="1"/>
  <c r="AA48" i="187"/>
  <c r="BG48" i="187"/>
  <c r="AU48" i="187" s="1"/>
  <c r="R48" i="187" s="1"/>
  <c r="AA56" i="187"/>
  <c r="BG56" i="187"/>
  <c r="BC56" i="187" s="1"/>
  <c r="R56" i="187" s="1"/>
  <c r="AF6" i="188"/>
  <c r="AA8" i="188"/>
  <c r="AA9" i="188"/>
  <c r="R9" i="188" s="1"/>
  <c r="BG9" i="188"/>
  <c r="H9" i="188" s="1"/>
  <c r="AA14" i="188"/>
  <c r="R14" i="188" s="1"/>
  <c r="P12" i="217" s="1"/>
  <c r="BG14" i="188"/>
  <c r="M14" i="188" s="1"/>
  <c r="AA27" i="188"/>
  <c r="BG27" i="188"/>
  <c r="Z27" i="188" s="1"/>
  <c r="R27" i="188" s="1"/>
  <c r="BG39" i="188"/>
  <c r="AL39" i="188" s="1"/>
  <c r="AL28" i="188" s="1"/>
  <c r="AL19" i="188" s="1"/>
  <c r="AA43" i="188"/>
  <c r="BG43" i="188"/>
  <c r="AP43" i="188" s="1"/>
  <c r="AA51" i="188"/>
  <c r="BG51" i="188"/>
  <c r="AX51" i="188" s="1"/>
  <c r="AF7" i="189"/>
  <c r="AF6" i="189"/>
  <c r="BG10" i="189"/>
  <c r="I10" i="189" s="1"/>
  <c r="F10" i="189" s="1"/>
  <c r="E10" i="189" s="1"/>
  <c r="AA10" i="189"/>
  <c r="R10" i="189" s="1"/>
  <c r="AA15" i="189"/>
  <c r="R15" i="189" s="1"/>
  <c r="Q13" i="217" s="1"/>
  <c r="BG15" i="189"/>
  <c r="N15" i="189" s="1"/>
  <c r="AA24" i="189"/>
  <c r="BG24" i="189"/>
  <c r="W24" i="189" s="1"/>
  <c r="R24" i="189" s="1"/>
  <c r="AA16" i="190"/>
  <c r="R16" i="190" s="1"/>
  <c r="R14" i="217" s="1"/>
  <c r="BG16" i="190"/>
  <c r="O16" i="190" s="1"/>
  <c r="AA25" i="190"/>
  <c r="BG25" i="190"/>
  <c r="X25" i="190" s="1"/>
  <c r="BG45" i="190"/>
  <c r="AR45" i="190" s="1"/>
  <c r="AA45" i="190"/>
  <c r="AA49" i="190"/>
  <c r="BG49" i="190"/>
  <c r="AV49" i="190" s="1"/>
  <c r="R49" i="190" s="1"/>
  <c r="AA53" i="190"/>
  <c r="BG53" i="190"/>
  <c r="AZ53" i="190" s="1"/>
  <c r="R53" i="190" s="1"/>
  <c r="BG57" i="190"/>
  <c r="BD57" i="190" s="1"/>
  <c r="AA25" i="191"/>
  <c r="BG25" i="191"/>
  <c r="X25" i="191" s="1"/>
  <c r="BG41" i="191"/>
  <c r="AN41" i="191" s="1"/>
  <c r="AN28" i="191" s="1"/>
  <c r="AN19" i="191" s="1"/>
  <c r="AA45" i="191"/>
  <c r="BG45" i="191"/>
  <c r="AR45" i="191" s="1"/>
  <c r="AA49" i="191"/>
  <c r="BG49" i="191"/>
  <c r="AV49" i="191" s="1"/>
  <c r="AV19" i="191" s="1"/>
  <c r="AA53" i="191"/>
  <c r="BG53" i="191"/>
  <c r="AZ53" i="191" s="1"/>
  <c r="R53" i="191" s="1"/>
  <c r="AA17" i="192"/>
  <c r="R17" i="192" s="1"/>
  <c r="BG17" i="192"/>
  <c r="P17" i="192" s="1"/>
  <c r="AA22" i="192"/>
  <c r="BG22" i="192"/>
  <c r="U22" i="192" s="1"/>
  <c r="BG34" i="192"/>
  <c r="AG34" i="192" s="1"/>
  <c r="AA34" i="192" s="1"/>
  <c r="AA42" i="192"/>
  <c r="BG42" i="192"/>
  <c r="AO42" i="192" s="1"/>
  <c r="AA54" i="192"/>
  <c r="BG54" i="192"/>
  <c r="BA54" i="192" s="1"/>
  <c r="R54" i="192" s="1"/>
  <c r="AA58" i="192"/>
  <c r="BG58" i="192"/>
  <c r="BE58" i="192" s="1"/>
  <c r="AF6" i="193"/>
  <c r="AA11" i="193"/>
  <c r="R11" i="193" s="1"/>
  <c r="BG15" i="193"/>
  <c r="N15" i="193" s="1"/>
  <c r="E15" i="193" s="1"/>
  <c r="AA15" i="193"/>
  <c r="R15" i="193" s="1"/>
  <c r="BG40" i="193"/>
  <c r="AM40" i="193" s="1"/>
  <c r="R40" i="193" s="1"/>
  <c r="AA48" i="193"/>
  <c r="BG48" i="193"/>
  <c r="AU48" i="193" s="1"/>
  <c r="AA52" i="193"/>
  <c r="BG52" i="193"/>
  <c r="AY52" i="193" s="1"/>
  <c r="AA56" i="193"/>
  <c r="BG56" i="193"/>
  <c r="BC56" i="193" s="1"/>
  <c r="BG8" i="194"/>
  <c r="G8" i="194" s="1"/>
  <c r="AA8" i="194"/>
  <c r="AF6" i="194"/>
  <c r="AA13" i="194"/>
  <c r="R13" i="194" s="1"/>
  <c r="BG13" i="194"/>
  <c r="L13" i="194" s="1"/>
  <c r="AA22" i="194"/>
  <c r="BG22" i="194"/>
  <c r="U22" i="194" s="1"/>
  <c r="R22" i="194" s="1"/>
  <c r="AA42" i="194"/>
  <c r="BG42" i="194"/>
  <c r="AO42" i="194" s="1"/>
  <c r="AF7" i="195"/>
  <c r="AF6" i="195"/>
  <c r="BG8" i="195"/>
  <c r="G8" i="195" s="1"/>
  <c r="AA8" i="195"/>
  <c r="R8" i="195" s="1"/>
  <c r="AA12" i="195"/>
  <c r="R12" i="195" s="1"/>
  <c r="BG12" i="195"/>
  <c r="BG21" i="195"/>
  <c r="T21" i="195" s="1"/>
  <c r="AA21" i="195"/>
  <c r="AA25" i="195"/>
  <c r="BG25" i="195"/>
  <c r="X25" i="195" s="1"/>
  <c r="R25" i="195" s="1"/>
  <c r="BG30" i="195"/>
  <c r="AC30" i="195" s="1"/>
  <c r="AA30" i="195" s="1"/>
  <c r="AA53" i="195"/>
  <c r="BG53" i="195"/>
  <c r="AZ53" i="195" s="1"/>
  <c r="R53" i="195" s="1"/>
  <c r="AF6" i="196"/>
  <c r="AF7" i="196"/>
  <c r="AA8" i="196"/>
  <c r="R8" i="196" s="1"/>
  <c r="BG8" i="196"/>
  <c r="G8" i="196" s="1"/>
  <c r="AA12" i="196"/>
  <c r="R12" i="196" s="1"/>
  <c r="BG12" i="196"/>
  <c r="AA25" i="196"/>
  <c r="BG25" i="196"/>
  <c r="X25" i="196" s="1"/>
  <c r="BG37" i="196"/>
  <c r="AJ37" i="196" s="1"/>
  <c r="R37" i="196" s="1"/>
  <c r="AA49" i="196"/>
  <c r="BG49" i="196"/>
  <c r="AV49" i="196" s="1"/>
  <c r="AA53" i="196"/>
  <c r="BG53" i="196"/>
  <c r="AZ53" i="196" s="1"/>
  <c r="BG57" i="196"/>
  <c r="BD57" i="196" s="1"/>
  <c r="AA57" i="196"/>
  <c r="AA11" i="197"/>
  <c r="R11" i="197" s="1"/>
  <c r="AF6" i="197"/>
  <c r="BG11" i="197"/>
  <c r="J11" i="197" s="1"/>
  <c r="AA15" i="197"/>
  <c r="R15" i="197" s="1"/>
  <c r="BG15" i="197"/>
  <c r="N15" i="197" s="1"/>
  <c r="AA20" i="197"/>
  <c r="BG20" i="197"/>
  <c r="S20" i="197" s="1"/>
  <c r="AA24" i="197"/>
  <c r="BG24" i="197"/>
  <c r="W24" i="197" s="1"/>
  <c r="AA44" i="197"/>
  <c r="BG44" i="197"/>
  <c r="AQ44" i="197" s="1"/>
  <c r="BG48" i="197"/>
  <c r="AU48" i="197" s="1"/>
  <c r="AA48" i="197"/>
  <c r="AA52" i="197"/>
  <c r="AA56" i="197"/>
  <c r="BG56" i="197"/>
  <c r="BC56" i="197" s="1"/>
  <c r="BC19" i="197" s="1"/>
  <c r="AF6" i="198"/>
  <c r="AA10" i="198"/>
  <c r="AF7" i="198"/>
  <c r="BG10" i="198"/>
  <c r="I10" i="198" s="1"/>
  <c r="AA14" i="198"/>
  <c r="R14" i="198" s="1"/>
  <c r="BG14" i="198"/>
  <c r="M14" i="198" s="1"/>
  <c r="M6" i="198" s="1"/>
  <c r="BG18" i="198"/>
  <c r="Q18" i="198" s="1"/>
  <c r="AA18" i="198"/>
  <c r="R18" i="198" s="1"/>
  <c r="AA27" i="198"/>
  <c r="BG27" i="198"/>
  <c r="Z27" i="198" s="1"/>
  <c r="BG43" i="198"/>
  <c r="AP43" i="198" s="1"/>
  <c r="AA43" i="198"/>
  <c r="AA47" i="198"/>
  <c r="BG47" i="198"/>
  <c r="AT47" i="198" s="1"/>
  <c r="AA51" i="198"/>
  <c r="BG51" i="198"/>
  <c r="AX51" i="198" s="1"/>
  <c r="AA55" i="198"/>
  <c r="BG55" i="198"/>
  <c r="BB55" i="198" s="1"/>
  <c r="AA59" i="198"/>
  <c r="BG59" i="198"/>
  <c r="BF59" i="198" s="1"/>
  <c r="BG42" i="186"/>
  <c r="AO42" i="186" s="1"/>
  <c r="BG52" i="189"/>
  <c r="AY52" i="189" s="1"/>
  <c r="R52" i="189" s="1"/>
  <c r="BG50" i="186"/>
  <c r="AW50" i="186" s="1"/>
  <c r="R50" i="186" s="1"/>
  <c r="AA57" i="190"/>
  <c r="AA58" i="186"/>
  <c r="BG54" i="184"/>
  <c r="BA54" i="184" s="1"/>
  <c r="R54" i="184" s="1"/>
  <c r="AF7" i="188"/>
  <c r="BG8" i="188"/>
  <c r="G8" i="188" s="1"/>
  <c r="BG18" i="188"/>
  <c r="Q18" i="188" s="1"/>
  <c r="BG48" i="189"/>
  <c r="AU48" i="189" s="1"/>
  <c r="R48" i="189" s="1"/>
  <c r="BG44" i="185"/>
  <c r="AQ44" i="185" s="1"/>
  <c r="R44" i="185" s="1"/>
  <c r="AF6" i="190"/>
  <c r="AF6" i="199"/>
  <c r="AA11" i="199"/>
  <c r="AF7" i="200"/>
  <c r="AA8" i="200"/>
  <c r="R8" i="200" s="1"/>
  <c r="AA45" i="200"/>
  <c r="BG45" i="200"/>
  <c r="AR45" i="200" s="1"/>
  <c r="BG49" i="200"/>
  <c r="AV49" i="200" s="1"/>
  <c r="AA49" i="200"/>
  <c r="AF6" i="201"/>
  <c r="AA8" i="201"/>
  <c r="R8" i="201" s="1"/>
  <c r="BG8" i="201"/>
  <c r="AA53" i="201"/>
  <c r="BG53" i="201"/>
  <c r="AZ53" i="201" s="1"/>
  <c r="AF7" i="202"/>
  <c r="AF6" i="202"/>
  <c r="BG10" i="202"/>
  <c r="I10" i="202" s="1"/>
  <c r="AA23" i="202"/>
  <c r="BG23" i="202"/>
  <c r="BG27" i="202"/>
  <c r="AA27" i="202"/>
  <c r="AA47" i="202"/>
  <c r="BG47" i="202"/>
  <c r="AA51" i="202"/>
  <c r="BG51" i="202"/>
  <c r="AX51" i="202" s="1"/>
  <c r="AA59" i="202"/>
  <c r="BG59" i="202"/>
  <c r="BG9" i="203"/>
  <c r="AF7" i="203"/>
  <c r="AA9" i="203"/>
  <c r="R9" i="203" s="1"/>
  <c r="AF6" i="203"/>
  <c r="AA22" i="203"/>
  <c r="BG22" i="203"/>
  <c r="AA46" i="203"/>
  <c r="BG46" i="203"/>
  <c r="AA58" i="203"/>
  <c r="BG58" i="203"/>
  <c r="BE58" i="203" s="1"/>
  <c r="AF6" i="204"/>
  <c r="AF7" i="204"/>
  <c r="BG12" i="204"/>
  <c r="K12" i="204" s="1"/>
  <c r="K6" i="204" s="1"/>
  <c r="AA12" i="204"/>
  <c r="R12" i="204" s="1"/>
  <c r="AA16" i="204"/>
  <c r="R16" i="204" s="1"/>
  <c r="BG16" i="204"/>
  <c r="O16" i="204" s="1"/>
  <c r="AA21" i="204"/>
  <c r="BG21" i="204"/>
  <c r="AA49" i="204"/>
  <c r="BG49" i="204"/>
  <c r="AA53" i="204"/>
  <c r="BG53" i="204"/>
  <c r="AF7" i="205"/>
  <c r="AA9" i="205"/>
  <c r="AF6" i="205"/>
  <c r="BG9" i="205"/>
  <c r="H9" i="205" s="1"/>
  <c r="H7" i="205" s="1"/>
  <c r="BG13" i="205"/>
  <c r="L13" i="205" s="1"/>
  <c r="L6" i="205" s="1"/>
  <c r="AA13" i="205"/>
  <c r="R13" i="205" s="1"/>
  <c r="AA22" i="205"/>
  <c r="BG22" i="205"/>
  <c r="AA50" i="205"/>
  <c r="BG50" i="205"/>
  <c r="AA54" i="205"/>
  <c r="BG54" i="205"/>
  <c r="BG58" i="205"/>
  <c r="BE58" i="205" s="1"/>
  <c r="AA58" i="205"/>
  <c r="AF7" i="206"/>
  <c r="AA10" i="206"/>
  <c r="AF6" i="206"/>
  <c r="AA18" i="206"/>
  <c r="R18" i="206" s="1"/>
  <c r="BG18" i="206"/>
  <c r="AA27" i="206"/>
  <c r="BG27" i="206"/>
  <c r="AF6" i="207"/>
  <c r="AA10" i="207"/>
  <c r="R10" i="207" s="1"/>
  <c r="AF7" i="207"/>
  <c r="BG10" i="207"/>
  <c r="I10" i="207" s="1"/>
  <c r="I6" i="207" s="1"/>
  <c r="BG14" i="207"/>
  <c r="M14" i="207" s="1"/>
  <c r="AA14" i="207"/>
  <c r="R14" i="207" s="1"/>
  <c r="BG43" i="207"/>
  <c r="AA43" i="207"/>
  <c r="BG51" i="207"/>
  <c r="AA51" i="207"/>
  <c r="BG55" i="207"/>
  <c r="AA55" i="207"/>
  <c r="AA59" i="207"/>
  <c r="BG59" i="207"/>
  <c r="BF59" i="207" s="1"/>
  <c r="R59" i="207" s="1"/>
  <c r="AF7" i="208"/>
  <c r="AF6" i="208"/>
  <c r="AA10" i="208"/>
  <c r="AA43" i="208"/>
  <c r="BG43" i="208"/>
  <c r="AA47" i="208"/>
  <c r="BG47" i="208"/>
  <c r="BG51" i="208"/>
  <c r="AA51" i="208"/>
  <c r="AA59" i="208"/>
  <c r="BG59" i="208"/>
  <c r="BF59" i="208" s="1"/>
  <c r="R59" i="208" s="1"/>
  <c r="AA8" i="209"/>
  <c r="R8" i="209" s="1"/>
  <c r="AF7" i="209"/>
  <c r="AF6" i="209"/>
  <c r="BG25" i="209"/>
  <c r="AA25" i="209"/>
  <c r="AA45" i="209"/>
  <c r="BG45" i="209"/>
  <c r="AF6" i="210"/>
  <c r="AA8" i="210"/>
  <c r="R8" i="210" s="1"/>
  <c r="BG12" i="210"/>
  <c r="K12" i="210" s="1"/>
  <c r="E12" i="210" s="1"/>
  <c r="AA12" i="210"/>
  <c r="R12" i="210" s="1"/>
  <c r="AA45" i="210"/>
  <c r="BG45" i="210"/>
  <c r="AF6" i="211"/>
  <c r="AF7" i="211"/>
  <c r="AA22" i="234"/>
  <c r="BG22" i="234"/>
  <c r="T22" i="234" s="1"/>
  <c r="BG23" i="234"/>
  <c r="AA23" i="234"/>
  <c r="BG27" i="234"/>
  <c r="AA27" i="234"/>
  <c r="AA49" i="234"/>
  <c r="BG49" i="234"/>
  <c r="AU49" i="234" s="1"/>
  <c r="R49" i="234" s="1"/>
  <c r="AA56" i="234"/>
  <c r="BG56" i="234"/>
  <c r="BB56" i="234" s="1"/>
  <c r="R56" i="234" s="1"/>
  <c r="BG43" i="202"/>
  <c r="BG57" i="201"/>
  <c r="BG17" i="205"/>
  <c r="BG21" i="201"/>
  <c r="BG8" i="204"/>
  <c r="G8" i="204" s="1"/>
  <c r="G7" i="204" s="1"/>
  <c r="BG8" i="200"/>
  <c r="BG49" i="201"/>
  <c r="BG25" i="199"/>
  <c r="X25" i="199" s="1"/>
  <c r="AA53" i="199"/>
  <c r="BG11" i="199"/>
  <c r="J11" i="199" s="1"/>
  <c r="J6" i="199" s="1"/>
  <c r="AA53" i="200"/>
  <c r="BG42" i="205"/>
  <c r="BG26" i="205"/>
  <c r="AA50" i="203"/>
  <c r="AF7" i="210"/>
  <c r="AA26" i="203"/>
  <c r="BG12" i="201"/>
  <c r="K12" i="201" s="1"/>
  <c r="BG21" i="200"/>
  <c r="T21" i="200" s="1"/>
  <c r="BG16" i="200"/>
  <c r="O16" i="200" s="1"/>
  <c r="AA12" i="200"/>
  <c r="R12" i="200" s="1"/>
  <c r="AA21" i="199"/>
  <c r="AA25" i="204"/>
  <c r="AA14" i="202"/>
  <c r="AF7" i="234"/>
  <c r="BG25" i="234"/>
  <c r="W25" i="234" s="1"/>
  <c r="AA43" i="234"/>
  <c r="BG51" i="234"/>
  <c r="AW51" i="234" s="1"/>
  <c r="R51" i="234" s="1"/>
  <c r="BG58" i="223"/>
  <c r="BE58" i="223" s="1"/>
  <c r="R58" i="223" s="1"/>
  <c r="AA47" i="185"/>
  <c r="BG53" i="192"/>
  <c r="AZ53" i="192" s="1"/>
  <c r="R53" i="192" s="1"/>
  <c r="AA57" i="192"/>
  <c r="BG35" i="193"/>
  <c r="AH35" i="193" s="1"/>
  <c r="AA51" i="223"/>
  <c r="AA17" i="184"/>
  <c r="R17" i="184" s="1"/>
  <c r="L15" i="217" s="1"/>
  <c r="AA48" i="185"/>
  <c r="AA52" i="185"/>
  <c r="AA22" i="186"/>
  <c r="AA46" i="186"/>
  <c r="BG52" i="187"/>
  <c r="AY52" i="187" s="1"/>
  <c r="R52" i="187" s="1"/>
  <c r="AA23" i="188"/>
  <c r="AA47" i="188"/>
  <c r="AA59" i="188"/>
  <c r="P26" i="219" s="1"/>
  <c r="P17" i="219" s="1"/>
  <c r="AA44" i="189"/>
  <c r="AA56" i="189"/>
  <c r="AA21" i="190"/>
  <c r="AA12" i="191"/>
  <c r="R12" i="191" s="1"/>
  <c r="S10" i="217" s="1"/>
  <c r="AA21" i="191"/>
  <c r="AA13" i="192"/>
  <c r="R13" i="192" s="1"/>
  <c r="AA26" i="192"/>
  <c r="AA50" i="192"/>
  <c r="AA24" i="193"/>
  <c r="AA50" i="194"/>
  <c r="AA54" i="194"/>
  <c r="BG58" i="194"/>
  <c r="BE58" i="194" s="1"/>
  <c r="AA51" i="234"/>
  <c r="AE7" i="223"/>
  <c r="AA55" i="184"/>
  <c r="BG55" i="184"/>
  <c r="BB55" i="184" s="1"/>
  <c r="R55" i="184" s="1"/>
  <c r="AA11" i="187"/>
  <c r="BG11" i="187"/>
  <c r="J11" i="187" s="1"/>
  <c r="AA12" i="187"/>
  <c r="R12" i="187" s="1"/>
  <c r="O10" i="217" s="1"/>
  <c r="BG12" i="187"/>
  <c r="K12" i="187" s="1"/>
  <c r="AA16" i="187"/>
  <c r="R16" i="187" s="1"/>
  <c r="O14" i="217" s="1"/>
  <c r="BG16" i="187"/>
  <c r="O16" i="187" s="1"/>
  <c r="AA25" i="187"/>
  <c r="BG25" i="187"/>
  <c r="X25" i="187" s="1"/>
  <c r="R25" i="187" s="1"/>
  <c r="AA45" i="187"/>
  <c r="BG45" i="187"/>
  <c r="AR45" i="187" s="1"/>
  <c r="AA49" i="187"/>
  <c r="BG49" i="187"/>
  <c r="AV49" i="187" s="1"/>
  <c r="R49" i="187" s="1"/>
  <c r="AA53" i="187"/>
  <c r="BG53" i="187"/>
  <c r="AZ53" i="187" s="1"/>
  <c r="AZ19" i="187" s="1"/>
  <c r="BG57" i="187"/>
  <c r="BD57" i="187" s="1"/>
  <c r="AA57" i="187"/>
  <c r="AA10" i="188"/>
  <c r="R10" i="188" s="1"/>
  <c r="BG10" i="188"/>
  <c r="I10" i="188" s="1"/>
  <c r="I6" i="188" s="1"/>
  <c r="AE6" i="188"/>
  <c r="AE7" i="188"/>
  <c r="AA15" i="188"/>
  <c r="R15" i="188" s="1"/>
  <c r="P13" i="217" s="1"/>
  <c r="BG15" i="188"/>
  <c r="N15" i="188" s="1"/>
  <c r="AA20" i="188"/>
  <c r="BG20" i="188"/>
  <c r="S20" i="188" s="1"/>
  <c r="AA24" i="188"/>
  <c r="BG24" i="188"/>
  <c r="W24" i="188" s="1"/>
  <c r="AA44" i="188"/>
  <c r="BG44" i="188"/>
  <c r="AQ44" i="188" s="1"/>
  <c r="BG48" i="188"/>
  <c r="AU48" i="188" s="1"/>
  <c r="R48" i="188" s="1"/>
  <c r="AA48" i="188"/>
  <c r="BG56" i="188"/>
  <c r="BC56" i="188" s="1"/>
  <c r="AA56" i="188"/>
  <c r="AE6" i="189"/>
  <c r="AA11" i="189"/>
  <c r="R11" i="189" s="1"/>
  <c r="Q9" i="217" s="1"/>
  <c r="AA25" i="189"/>
  <c r="BG25" i="189"/>
  <c r="X25" i="189" s="1"/>
  <c r="R25" i="189" s="1"/>
  <c r="AA8" i="190"/>
  <c r="AE6" i="190"/>
  <c r="AE7" i="190"/>
  <c r="BG22" i="190"/>
  <c r="U22" i="190" s="1"/>
  <c r="AA22" i="190"/>
  <c r="BG26" i="190"/>
  <c r="Y26" i="190" s="1"/>
  <c r="AA26" i="190"/>
  <c r="BG46" i="190"/>
  <c r="AS46" i="190" s="1"/>
  <c r="AA46" i="190"/>
  <c r="AA50" i="190"/>
  <c r="BG50" i="190"/>
  <c r="AW50" i="190" s="1"/>
  <c r="AW19" i="190" s="1"/>
  <c r="AW5" i="190" s="1"/>
  <c r="AW60" i="190" s="1"/>
  <c r="BH50" i="190" s="1"/>
  <c r="BI50" i="190" s="1"/>
  <c r="AA54" i="190"/>
  <c r="BG54" i="190"/>
  <c r="BA54" i="190" s="1"/>
  <c r="AA58" i="190"/>
  <c r="BG58" i="190"/>
  <c r="BE58" i="190" s="1"/>
  <c r="R58" i="190" s="1"/>
  <c r="BG13" i="191"/>
  <c r="L13" i="191" s="1"/>
  <c r="AA13" i="191"/>
  <c r="R13" i="191" s="1"/>
  <c r="S11" i="217" s="1"/>
  <c r="AE6" i="191"/>
  <c r="AA22" i="191"/>
  <c r="BG22" i="191"/>
  <c r="U22" i="191" s="1"/>
  <c r="R22" i="191" s="1"/>
  <c r="AA26" i="191"/>
  <c r="BG26" i="191"/>
  <c r="Y26" i="191" s="1"/>
  <c r="R26" i="191" s="1"/>
  <c r="AA42" i="191"/>
  <c r="BG42" i="191"/>
  <c r="AO42" i="191" s="1"/>
  <c r="BG46" i="191"/>
  <c r="AS46" i="191" s="1"/>
  <c r="AA46" i="191"/>
  <c r="AA50" i="191"/>
  <c r="BG50" i="191"/>
  <c r="AW50" i="191" s="1"/>
  <c r="R50" i="191" s="1"/>
  <c r="AA54" i="191"/>
  <c r="BG54" i="191"/>
  <c r="BA54" i="191" s="1"/>
  <c r="R54" i="191" s="1"/>
  <c r="AE6" i="192"/>
  <c r="AA8" i="192"/>
  <c r="AE7" i="192"/>
  <c r="AA14" i="192"/>
  <c r="R14" i="192" s="1"/>
  <c r="BG14" i="192"/>
  <c r="M14" i="192" s="1"/>
  <c r="BG18" i="192"/>
  <c r="Q18" i="192" s="1"/>
  <c r="Q6" i="192" s="1"/>
  <c r="AA18" i="192"/>
  <c r="R18" i="192" s="1"/>
  <c r="AA23" i="192"/>
  <c r="BG23" i="192"/>
  <c r="V23" i="192" s="1"/>
  <c r="AA27" i="192"/>
  <c r="BG27" i="192"/>
  <c r="Z27" i="192" s="1"/>
  <c r="AA43" i="192"/>
  <c r="BG43" i="192"/>
  <c r="AP43" i="192" s="1"/>
  <c r="R43" i="192" s="1"/>
  <c r="BG47" i="192"/>
  <c r="AT47" i="192" s="1"/>
  <c r="AA47" i="192"/>
  <c r="BG55" i="192"/>
  <c r="BB55" i="192" s="1"/>
  <c r="AA55" i="192"/>
  <c r="BG59" i="192"/>
  <c r="BF59" i="192" s="1"/>
  <c r="AA59" i="192"/>
  <c r="AE6" i="193"/>
  <c r="AE7" i="193"/>
  <c r="AA8" i="193"/>
  <c r="BG8" i="193"/>
  <c r="G8" i="193" s="1"/>
  <c r="AA16" i="193"/>
  <c r="R16" i="193" s="1"/>
  <c r="BG16" i="193"/>
  <c r="O16" i="193" s="1"/>
  <c r="AA21" i="193"/>
  <c r="BG21" i="193"/>
  <c r="T21" i="193" s="1"/>
  <c r="R21" i="193" s="1"/>
  <c r="AA45" i="193"/>
  <c r="BG45" i="193"/>
  <c r="AR45" i="193" s="1"/>
  <c r="BG49" i="193"/>
  <c r="AV49" i="193" s="1"/>
  <c r="AA49" i="193"/>
  <c r="AA57" i="193"/>
  <c r="BG57" i="193"/>
  <c r="BD57" i="193" s="1"/>
  <c r="AE7" i="194"/>
  <c r="AE6" i="194"/>
  <c r="AA9" i="194"/>
  <c r="R9" i="194" s="1"/>
  <c r="BG9" i="194"/>
  <c r="AA14" i="194"/>
  <c r="R14" i="194" s="1"/>
  <c r="BG14" i="194"/>
  <c r="M14" i="194" s="1"/>
  <c r="M6" i="194" s="1"/>
  <c r="AA18" i="194"/>
  <c r="R18" i="194" s="1"/>
  <c r="BG18" i="194"/>
  <c r="Q18" i="194" s="1"/>
  <c r="AA23" i="194"/>
  <c r="BG23" i="194"/>
  <c r="V23" i="194" s="1"/>
  <c r="AA43" i="194"/>
  <c r="BG43" i="194"/>
  <c r="AP43" i="194" s="1"/>
  <c r="BG47" i="194"/>
  <c r="AT47" i="194" s="1"/>
  <c r="AA47" i="194"/>
  <c r="AA51" i="194"/>
  <c r="BG51" i="194"/>
  <c r="AX51" i="194" s="1"/>
  <c r="BG55" i="194"/>
  <c r="BB55" i="194" s="1"/>
  <c r="AA55" i="194"/>
  <c r="BG59" i="194"/>
  <c r="BF59" i="194" s="1"/>
  <c r="AA59" i="194"/>
  <c r="AA9" i="195"/>
  <c r="R9" i="195" s="1"/>
  <c r="AE6" i="195"/>
  <c r="BG9" i="195"/>
  <c r="AA13" i="195"/>
  <c r="R13" i="195" s="1"/>
  <c r="BG13" i="195"/>
  <c r="L13" i="195" s="1"/>
  <c r="AA17" i="195"/>
  <c r="R17" i="195" s="1"/>
  <c r="BG17" i="195"/>
  <c r="P17" i="195" s="1"/>
  <c r="BG22" i="195"/>
  <c r="U22" i="195" s="1"/>
  <c r="AA22" i="195"/>
  <c r="AA26" i="195"/>
  <c r="BG26" i="195"/>
  <c r="Y26" i="195" s="1"/>
  <c r="AA42" i="195"/>
  <c r="BG42" i="195"/>
  <c r="AO42" i="195" s="1"/>
  <c r="AO19" i="195" s="1"/>
  <c r="AA50" i="195"/>
  <c r="BG50" i="195"/>
  <c r="AW50" i="195" s="1"/>
  <c r="BG54" i="195"/>
  <c r="BA54" i="195" s="1"/>
  <c r="R54" i="195" s="1"/>
  <c r="AA54" i="195"/>
  <c r="AA58" i="195"/>
  <c r="BG58" i="195"/>
  <c r="BE58" i="195" s="1"/>
  <c r="AE7" i="196"/>
  <c r="AA9" i="196"/>
  <c r="R9" i="196" s="1"/>
  <c r="BG9" i="196"/>
  <c r="H9" i="196" s="1"/>
  <c r="H6" i="196" s="1"/>
  <c r="AE6" i="196"/>
  <c r="BG13" i="196"/>
  <c r="L13" i="196" s="1"/>
  <c r="AA13" i="196"/>
  <c r="R13" i="196" s="1"/>
  <c r="AA17" i="196"/>
  <c r="R17" i="196" s="1"/>
  <c r="BG17" i="196"/>
  <c r="P17" i="196" s="1"/>
  <c r="AA22" i="196"/>
  <c r="BG22" i="196"/>
  <c r="U22" i="196" s="1"/>
  <c r="R22" i="196" s="1"/>
  <c r="BG26" i="196"/>
  <c r="Y26" i="196" s="1"/>
  <c r="AA26" i="196"/>
  <c r="AA42" i="196"/>
  <c r="BG42" i="196"/>
  <c r="AO42" i="196" s="1"/>
  <c r="AO19" i="196" s="1"/>
  <c r="AA50" i="196"/>
  <c r="BG50" i="196"/>
  <c r="AW50" i="196" s="1"/>
  <c r="AA54" i="196"/>
  <c r="BG54" i="196"/>
  <c r="BA54" i="196" s="1"/>
  <c r="AA58" i="196"/>
  <c r="BG58" i="196"/>
  <c r="BE58" i="196" s="1"/>
  <c r="AE7" i="197"/>
  <c r="BG8" i="197"/>
  <c r="G8" i="197" s="1"/>
  <c r="AE6" i="197"/>
  <c r="AA8" i="197"/>
  <c r="R8" i="197" s="1"/>
  <c r="BG12" i="197"/>
  <c r="K12" i="197" s="1"/>
  <c r="K6" i="197" s="1"/>
  <c r="AA12" i="197"/>
  <c r="R12" i="197" s="1"/>
  <c r="AA16" i="197"/>
  <c r="R16" i="197" s="1"/>
  <c r="BG16" i="197"/>
  <c r="O16" i="197" s="1"/>
  <c r="O6" i="197" s="1"/>
  <c r="BG21" i="197"/>
  <c r="T21" i="197" s="1"/>
  <c r="AA21" i="197"/>
  <c r="AA25" i="197"/>
  <c r="BG25" i="197"/>
  <c r="X25" i="197" s="1"/>
  <c r="AA49" i="197"/>
  <c r="BG49" i="197"/>
  <c r="AV49" i="197" s="1"/>
  <c r="AA53" i="197"/>
  <c r="BG53" i="197"/>
  <c r="AZ53" i="197" s="1"/>
  <c r="R53" i="197" s="1"/>
  <c r="AA11" i="198"/>
  <c r="R11" i="198" s="1"/>
  <c r="BG11" i="198"/>
  <c r="J11" i="198" s="1"/>
  <c r="AA20" i="198"/>
  <c r="BG20" i="198"/>
  <c r="S20" i="198" s="1"/>
  <c r="BG24" i="198"/>
  <c r="W24" i="198" s="1"/>
  <c r="W19" i="198" s="1"/>
  <c r="AA24" i="198"/>
  <c r="BG40" i="198"/>
  <c r="AM40" i="198" s="1"/>
  <c r="AA56" i="198"/>
  <c r="BG56" i="198"/>
  <c r="BC56" i="198" s="1"/>
  <c r="AE7" i="199"/>
  <c r="AE6" i="199"/>
  <c r="BG8" i="199"/>
  <c r="AA8" i="199"/>
  <c r="R8" i="199" s="1"/>
  <c r="BG13" i="199"/>
  <c r="L13" i="199" s="1"/>
  <c r="AA13" i="199"/>
  <c r="R13" i="199" s="1"/>
  <c r="AA17" i="199"/>
  <c r="R17" i="199" s="1"/>
  <c r="BG17" i="199"/>
  <c r="P17" i="199" s="1"/>
  <c r="P6" i="199" s="1"/>
  <c r="AA22" i="199"/>
  <c r="BG22" i="199"/>
  <c r="U22" i="199" s="1"/>
  <c r="AA26" i="199"/>
  <c r="BG26" i="199"/>
  <c r="Y26" i="199" s="1"/>
  <c r="BG42" i="199"/>
  <c r="AO42" i="199" s="1"/>
  <c r="AO19" i="199" s="1"/>
  <c r="AA42" i="199"/>
  <c r="BG46" i="199"/>
  <c r="AS46" i="199" s="1"/>
  <c r="R46" i="199" s="1"/>
  <c r="AA46" i="199"/>
  <c r="AA50" i="199"/>
  <c r="BG50" i="199"/>
  <c r="AW50" i="199" s="1"/>
  <c r="R50" i="199" s="1"/>
  <c r="AA54" i="199"/>
  <c r="BG54" i="199"/>
  <c r="BA54" i="199" s="1"/>
  <c r="AA58" i="199"/>
  <c r="BG58" i="199"/>
  <c r="BE58" i="199" s="1"/>
  <c r="AE7" i="200"/>
  <c r="AE6" i="200"/>
  <c r="BG9" i="200"/>
  <c r="H9" i="200" s="1"/>
  <c r="H6" i="200" s="1"/>
  <c r="AA9" i="200"/>
  <c r="BG13" i="200"/>
  <c r="L13" i="200" s="1"/>
  <c r="L6" i="200" s="1"/>
  <c r="AA13" i="200"/>
  <c r="R13" i="200" s="1"/>
  <c r="AA17" i="200"/>
  <c r="R17" i="200" s="1"/>
  <c r="BG17" i="200"/>
  <c r="P17" i="200" s="1"/>
  <c r="E17" i="200" s="1"/>
  <c r="AA22" i="200"/>
  <c r="BG22" i="200"/>
  <c r="U22" i="200" s="1"/>
  <c r="AA26" i="200"/>
  <c r="BG26" i="200"/>
  <c r="Y26" i="200" s="1"/>
  <c r="AA46" i="200"/>
  <c r="BG46" i="200"/>
  <c r="AS46" i="200" s="1"/>
  <c r="BG50" i="200"/>
  <c r="AW50" i="200" s="1"/>
  <c r="AA50" i="200"/>
  <c r="AA58" i="200"/>
  <c r="BG58" i="200"/>
  <c r="BE58" i="200" s="1"/>
  <c r="R58" i="200" s="1"/>
  <c r="AE6" i="201"/>
  <c r="BG9" i="201"/>
  <c r="AE7" i="201"/>
  <c r="AA9" i="201"/>
  <c r="BG13" i="201"/>
  <c r="L13" i="201" s="1"/>
  <c r="AA13" i="201"/>
  <c r="R13" i="201" s="1"/>
  <c r="AA26" i="201"/>
  <c r="BG26" i="201"/>
  <c r="AA42" i="201"/>
  <c r="BG42" i="201"/>
  <c r="BG46" i="201"/>
  <c r="AA46" i="201"/>
  <c r="AA50" i="201"/>
  <c r="BG50" i="201"/>
  <c r="BG11" i="202"/>
  <c r="AA11" i="202"/>
  <c r="R11" i="202" s="1"/>
  <c r="AE6" i="202"/>
  <c r="AA15" i="202"/>
  <c r="R15" i="202" s="1"/>
  <c r="BG15" i="202"/>
  <c r="N15" i="202" s="1"/>
  <c r="AA20" i="202"/>
  <c r="BG20" i="202"/>
  <c r="BG24" i="202"/>
  <c r="AA24" i="202"/>
  <c r="BG40" i="202"/>
  <c r="AM40" i="202" s="1"/>
  <c r="R40" i="202" s="1"/>
  <c r="BG44" i="202"/>
  <c r="AA44" i="202"/>
  <c r="AA48" i="202"/>
  <c r="BG48" i="202"/>
  <c r="BG52" i="202"/>
  <c r="AA52" i="202"/>
  <c r="BG10" i="203"/>
  <c r="I10" i="203" s="1"/>
  <c r="I6" i="203" s="1"/>
  <c r="AE7" i="203"/>
  <c r="AA10" i="203"/>
  <c r="AE6" i="203"/>
  <c r="BG14" i="203"/>
  <c r="AA14" i="203"/>
  <c r="R14" i="203" s="1"/>
  <c r="BG18" i="203"/>
  <c r="Q18" i="203" s="1"/>
  <c r="AA18" i="203"/>
  <c r="R18" i="203" s="1"/>
  <c r="AA23" i="203"/>
  <c r="BG23" i="203"/>
  <c r="AA27" i="203"/>
  <c r="BG27" i="203"/>
  <c r="BG39" i="203"/>
  <c r="AL39" i="203" s="1"/>
  <c r="AL28" i="203" s="1"/>
  <c r="AL19" i="203" s="1"/>
  <c r="AA43" i="203"/>
  <c r="BG43" i="203"/>
  <c r="AA47" i="203"/>
  <c r="BG47" i="203"/>
  <c r="BG51" i="203"/>
  <c r="AA51" i="203"/>
  <c r="AA55" i="203"/>
  <c r="BG55" i="203"/>
  <c r="BB55" i="203" s="1"/>
  <c r="BG59" i="203"/>
  <c r="BF59" i="203" s="1"/>
  <c r="R59" i="203" s="1"/>
  <c r="AA59" i="203"/>
  <c r="AE6" i="204"/>
  <c r="BG9" i="204"/>
  <c r="AA9" i="204"/>
  <c r="AE7" i="204"/>
  <c r="BG13" i="204"/>
  <c r="L13" i="204" s="1"/>
  <c r="L6" i="204" s="1"/>
  <c r="AA13" i="204"/>
  <c r="R13" i="204" s="1"/>
  <c r="AA17" i="204"/>
  <c r="R17" i="204" s="1"/>
  <c r="BG17" i="204"/>
  <c r="P17" i="204" s="1"/>
  <c r="BG22" i="204"/>
  <c r="AA22" i="204"/>
  <c r="BG34" i="204"/>
  <c r="AG34" i="204" s="1"/>
  <c r="R34" i="204" s="1"/>
  <c r="BG46" i="204"/>
  <c r="AA46" i="204"/>
  <c r="AA50" i="204"/>
  <c r="BG50" i="204"/>
  <c r="BG54" i="204"/>
  <c r="AA54" i="204"/>
  <c r="AA10" i="205"/>
  <c r="AE7" i="205"/>
  <c r="AE6" i="205"/>
  <c r="BG10" i="205"/>
  <c r="AA14" i="205"/>
  <c r="R14" i="205" s="1"/>
  <c r="BG14" i="205"/>
  <c r="AA18" i="205"/>
  <c r="R18" i="205" s="1"/>
  <c r="BG18" i="205"/>
  <c r="Q18" i="205" s="1"/>
  <c r="AA23" i="205"/>
  <c r="BG23" i="205"/>
  <c r="BG27" i="205"/>
  <c r="AA27" i="205"/>
  <c r="AA43" i="205"/>
  <c r="BG43" i="205"/>
  <c r="BG47" i="205"/>
  <c r="AA47" i="205"/>
  <c r="AA51" i="205"/>
  <c r="BG51" i="205"/>
  <c r="AA55" i="205"/>
  <c r="BG55" i="205"/>
  <c r="AA59" i="205"/>
  <c r="BG59" i="205"/>
  <c r="AE6" i="206"/>
  <c r="AA11" i="206"/>
  <c r="R11" i="206" s="1"/>
  <c r="AA15" i="206"/>
  <c r="R15" i="206" s="1"/>
  <c r="BG15" i="206"/>
  <c r="N15" i="206" s="1"/>
  <c r="E15" i="206" s="1"/>
  <c r="AA20" i="206"/>
  <c r="BG20" i="206"/>
  <c r="AA24" i="206"/>
  <c r="BG24" i="206"/>
  <c r="BG40" i="206"/>
  <c r="AM40" i="206" s="1"/>
  <c r="AA40" i="206" s="1"/>
  <c r="BG44" i="206"/>
  <c r="AA44" i="206"/>
  <c r="AA48" i="206"/>
  <c r="BG48" i="206"/>
  <c r="BG52" i="206"/>
  <c r="AA52" i="206"/>
  <c r="BG56" i="206"/>
  <c r="AA56" i="206"/>
  <c r="AE6" i="207"/>
  <c r="AA11" i="207"/>
  <c r="R11" i="207" s="1"/>
  <c r="BG11" i="207"/>
  <c r="AA15" i="207"/>
  <c r="BG15" i="207"/>
  <c r="BG20" i="207"/>
  <c r="AA20" i="207"/>
  <c r="AA24" i="207"/>
  <c r="BG24" i="207"/>
  <c r="AA44" i="207"/>
  <c r="BG44" i="207"/>
  <c r="AA48" i="207"/>
  <c r="BG48" i="207"/>
  <c r="AU48" i="207" s="1"/>
  <c r="AA52" i="207"/>
  <c r="BG52" i="207"/>
  <c r="AA56" i="207"/>
  <c r="BG56" i="207"/>
  <c r="BC56" i="207" s="1"/>
  <c r="AA11" i="208"/>
  <c r="R11" i="208" s="1"/>
  <c r="BG11" i="208"/>
  <c r="J11" i="208" s="1"/>
  <c r="AE6" i="208"/>
  <c r="BG15" i="208"/>
  <c r="N15" i="208" s="1"/>
  <c r="N6" i="208" s="1"/>
  <c r="AA15" i="208"/>
  <c r="R15" i="208" s="1"/>
  <c r="BG20" i="208"/>
  <c r="AA20" i="208"/>
  <c r="AA24" i="208"/>
  <c r="BG24" i="208"/>
  <c r="BG40" i="208"/>
  <c r="AM40" i="208" s="1"/>
  <c r="R40" i="208" s="1"/>
  <c r="AA44" i="208"/>
  <c r="BG44" i="208"/>
  <c r="AA48" i="208"/>
  <c r="BG48" i="208"/>
  <c r="BG56" i="208"/>
  <c r="AA56" i="208"/>
  <c r="AE7" i="209"/>
  <c r="AA9" i="209"/>
  <c r="R9" i="209" s="1"/>
  <c r="BG9" i="209"/>
  <c r="AE6" i="209"/>
  <c r="AA13" i="209"/>
  <c r="R13" i="209" s="1"/>
  <c r="BG13" i="209"/>
  <c r="L13" i="209" s="1"/>
  <c r="L6" i="209" s="1"/>
  <c r="AA17" i="209"/>
  <c r="BG17" i="209"/>
  <c r="P17" i="209" s="1"/>
  <c r="AA22" i="209"/>
  <c r="BG22" i="209"/>
  <c r="BG26" i="209"/>
  <c r="AA26" i="209"/>
  <c r="AA42" i="209"/>
  <c r="BG42" i="209"/>
  <c r="AA46" i="209"/>
  <c r="BG46" i="209"/>
  <c r="AA50" i="209"/>
  <c r="BG50" i="209"/>
  <c r="BG54" i="209"/>
  <c r="AA54" i="209"/>
  <c r="AA58" i="209"/>
  <c r="BG58" i="209"/>
  <c r="AE6" i="210"/>
  <c r="AA9" i="210"/>
  <c r="AE7" i="210"/>
  <c r="BG9" i="210"/>
  <c r="AA13" i="210"/>
  <c r="R13" i="210" s="1"/>
  <c r="BG13" i="210"/>
  <c r="L13" i="210" s="1"/>
  <c r="AA17" i="210"/>
  <c r="R17" i="210" s="1"/>
  <c r="BG17" i="210"/>
  <c r="AA22" i="210"/>
  <c r="BG22" i="210"/>
  <c r="BG26" i="210"/>
  <c r="AA26" i="210"/>
  <c r="BG31" i="210"/>
  <c r="AD31" i="210" s="1"/>
  <c r="BG34" i="210"/>
  <c r="BG42" i="210"/>
  <c r="AA42" i="210"/>
  <c r="BG50" i="210"/>
  <c r="AA50" i="210"/>
  <c r="BG58" i="210"/>
  <c r="AA58" i="210"/>
  <c r="AE6" i="211"/>
  <c r="AA11" i="211"/>
  <c r="R11" i="211" s="1"/>
  <c r="BG11" i="211"/>
  <c r="J11" i="211" s="1"/>
  <c r="BG15" i="211"/>
  <c r="AA15" i="211"/>
  <c r="R15" i="211" s="1"/>
  <c r="AA44" i="211"/>
  <c r="BG44" i="211"/>
  <c r="AA48" i="211"/>
  <c r="BG48" i="211"/>
  <c r="BG52" i="211"/>
  <c r="AA52" i="211"/>
  <c r="AA56" i="211"/>
  <c r="BG56" i="211"/>
  <c r="AA23" i="223"/>
  <c r="BG23" i="223"/>
  <c r="BG43" i="223"/>
  <c r="AA43" i="223"/>
  <c r="BG55" i="223"/>
  <c r="BJ55" i="223" s="1"/>
  <c r="AA55" i="223"/>
  <c r="BG37" i="185"/>
  <c r="AJ37" i="185" s="1"/>
  <c r="AA37" i="185" s="1"/>
  <c r="BG37" i="197"/>
  <c r="AJ37" i="197" s="1"/>
  <c r="BG53" i="193"/>
  <c r="AZ53" i="193" s="1"/>
  <c r="BG27" i="194"/>
  <c r="Z27" i="194" s="1"/>
  <c r="BG58" i="191"/>
  <c r="BE58" i="191" s="1"/>
  <c r="BG17" i="191"/>
  <c r="P17" i="191" s="1"/>
  <c r="BG46" i="195"/>
  <c r="AS46" i="195" s="1"/>
  <c r="BG51" i="184"/>
  <c r="AX51" i="184" s="1"/>
  <c r="R51" i="184" s="1"/>
  <c r="AA51" i="184"/>
  <c r="BG25" i="193"/>
  <c r="X25" i="193" s="1"/>
  <c r="BG52" i="188"/>
  <c r="AY52" i="188" s="1"/>
  <c r="BG17" i="190"/>
  <c r="P17" i="190" s="1"/>
  <c r="AA15" i="198"/>
  <c r="R15" i="198" s="1"/>
  <c r="AE8" i="234"/>
  <c r="AA46" i="223"/>
  <c r="BG8" i="192"/>
  <c r="AE7" i="195"/>
  <c r="AA53" i="192"/>
  <c r="G19" i="199"/>
  <c r="E59" i="209"/>
  <c r="AQ7" i="234"/>
  <c r="AR6" i="191"/>
  <c r="BG8" i="191"/>
  <c r="G8" i="191" s="1"/>
  <c r="U7" i="234"/>
  <c r="E57" i="223"/>
  <c r="AA11" i="190"/>
  <c r="AZ7" i="223"/>
  <c r="AZ28" i="223"/>
  <c r="AA13" i="223"/>
  <c r="R13" i="223" s="1"/>
  <c r="X7" i="3"/>
  <c r="X6" i="3" s="1"/>
  <c r="T7" i="3"/>
  <c r="T6" i="3" s="1"/>
  <c r="P7" i="3"/>
  <c r="P6" i="3" s="1"/>
  <c r="L7" i="3"/>
  <c r="L6" i="3" s="1"/>
  <c r="H7" i="3"/>
  <c r="H6" i="3" s="1"/>
  <c r="F55" i="174"/>
  <c r="E55" i="174" s="1"/>
  <c r="F51" i="174"/>
  <c r="E51" i="174" s="1"/>
  <c r="F47" i="174"/>
  <c r="E47" i="174" s="1"/>
  <c r="F43" i="174"/>
  <c r="E43" i="174" s="1"/>
  <c r="F39" i="174"/>
  <c r="E39" i="174" s="1"/>
  <c r="F35" i="174"/>
  <c r="E35" i="174" s="1"/>
  <c r="F31" i="174"/>
  <c r="E31" i="174" s="1"/>
  <c r="F26" i="174"/>
  <c r="E26" i="174" s="1"/>
  <c r="F22" i="174"/>
  <c r="E22" i="174" s="1"/>
  <c r="F17" i="174"/>
  <c r="K7" i="174"/>
  <c r="E18" i="217" s="1"/>
  <c r="S7" i="174"/>
  <c r="X7" i="174"/>
  <c r="AG7" i="174"/>
  <c r="AJ7" i="174"/>
  <c r="AW7" i="174"/>
  <c r="BA7" i="174"/>
  <c r="E1122" i="3"/>
  <c r="AB7" i="234"/>
  <c r="E11" i="3"/>
  <c r="L7" i="177"/>
  <c r="P7" i="177"/>
  <c r="F21" i="217" s="1"/>
  <c r="N7" i="177"/>
  <c r="J7" i="177"/>
  <c r="T7" i="177"/>
  <c r="F20" i="177"/>
  <c r="E20" i="177" s="1"/>
  <c r="F24" i="177"/>
  <c r="E24" i="177" s="1"/>
  <c r="F29" i="177"/>
  <c r="E29" i="177" s="1"/>
  <c r="F33" i="177"/>
  <c r="E33" i="177" s="1"/>
  <c r="F37" i="177"/>
  <c r="E37" i="177" s="1"/>
  <c r="F41" i="177"/>
  <c r="E41" i="177" s="1"/>
  <c r="F45" i="177"/>
  <c r="E45" i="177" s="1"/>
  <c r="F49" i="177"/>
  <c r="E49" i="177" s="1"/>
  <c r="F53" i="177"/>
  <c r="E53" i="177" s="1"/>
  <c r="F57" i="177"/>
  <c r="E57" i="177" s="1"/>
  <c r="AT7" i="177"/>
  <c r="AX7" i="177"/>
  <c r="BB7" i="177"/>
  <c r="BF7" i="177"/>
  <c r="AE7" i="177"/>
  <c r="AM7" i="177"/>
  <c r="AQ7" i="177"/>
  <c r="AS7" i="178"/>
  <c r="AW7" i="178"/>
  <c r="BA7" i="178"/>
  <c r="BE7" i="178"/>
  <c r="AD7" i="178"/>
  <c r="AH7" i="178"/>
  <c r="AL7" i="178"/>
  <c r="AP7" i="178"/>
  <c r="F24" i="178"/>
  <c r="E24" i="178" s="1"/>
  <c r="F29" i="178"/>
  <c r="E29" i="178" s="1"/>
  <c r="F37" i="178"/>
  <c r="E37" i="178" s="1"/>
  <c r="F41" i="178"/>
  <c r="E41" i="178" s="1"/>
  <c r="F49" i="178"/>
  <c r="E49" i="178" s="1"/>
  <c r="F53" i="178"/>
  <c r="E53" i="178" s="1"/>
  <c r="F57" i="178"/>
  <c r="E57" i="178" s="1"/>
  <c r="BG58" i="178"/>
  <c r="BE58" i="178" s="1"/>
  <c r="R58" i="178" s="1"/>
  <c r="N7" i="178"/>
  <c r="L7" i="178"/>
  <c r="P7" i="178"/>
  <c r="G21" i="217" s="1"/>
  <c r="AR28" i="178"/>
  <c r="AV28" i="178"/>
  <c r="BD28" i="178"/>
  <c r="AP28" i="178"/>
  <c r="AX28" i="178"/>
  <c r="BB28" i="178"/>
  <c r="AS7" i="180"/>
  <c r="AW7" i="180"/>
  <c r="BA7" i="180"/>
  <c r="BE7" i="180"/>
  <c r="AP7" i="180"/>
  <c r="AS28" i="182"/>
  <c r="AL7" i="223"/>
  <c r="AL6" i="223"/>
  <c r="E8" i="219"/>
  <c r="F59" i="174"/>
  <c r="E59" i="174" s="1"/>
  <c r="E6" i="219" s="1"/>
  <c r="E215" i="3"/>
  <c r="T12" i="223"/>
  <c r="T6" i="223" s="1"/>
  <c r="N60" i="234"/>
  <c r="BG60" i="234" s="1"/>
  <c r="N59" i="223"/>
  <c r="E59" i="223" s="1"/>
  <c r="BB7" i="223"/>
  <c r="AN6" i="223"/>
  <c r="AR7" i="186"/>
  <c r="S6" i="178"/>
  <c r="S7" i="178"/>
  <c r="W6" i="178"/>
  <c r="W7" i="178"/>
  <c r="G19" i="205"/>
  <c r="AA9" i="223"/>
  <c r="AA12" i="223"/>
  <c r="AE6" i="223"/>
  <c r="AR29" i="234"/>
  <c r="BG33" i="234"/>
  <c r="AE33" i="234" s="1"/>
  <c r="AE29" i="234" s="1"/>
  <c r="AE20" i="234" s="1"/>
  <c r="U6" i="223"/>
  <c r="AQ6" i="223"/>
  <c r="AQ7" i="223"/>
  <c r="AR7" i="192"/>
  <c r="AR6" i="192"/>
  <c r="AI6" i="191"/>
  <c r="AA11" i="191"/>
  <c r="BG11" i="191"/>
  <c r="J11" i="191" s="1"/>
  <c r="AO6" i="223"/>
  <c r="V6" i="223"/>
  <c r="W7" i="3"/>
  <c r="W6" i="3" s="1"/>
  <c r="S7" i="3"/>
  <c r="S6" i="3" s="1"/>
  <c r="O7" i="3"/>
  <c r="O6" i="3" s="1"/>
  <c r="K7" i="3"/>
  <c r="K6" i="3" s="1"/>
  <c r="G7" i="3"/>
  <c r="G6" i="3" s="1"/>
  <c r="V7" i="3"/>
  <c r="V6" i="3" s="1"/>
  <c r="R7" i="3"/>
  <c r="R6" i="3" s="1"/>
  <c r="N7" i="3"/>
  <c r="N6" i="3" s="1"/>
  <c r="J7" i="3"/>
  <c r="J6" i="3" s="1"/>
  <c r="F7" i="3"/>
  <c r="F6" i="3" s="1"/>
  <c r="U6" i="3"/>
  <c r="I6" i="3"/>
  <c r="Q481" i="3"/>
  <c r="I481" i="3"/>
  <c r="I174" i="3" s="1"/>
  <c r="X481" i="3"/>
  <c r="X174" i="3" s="1"/>
  <c r="T481" i="3"/>
  <c r="T174" i="3" s="1"/>
  <c r="P481" i="3"/>
  <c r="P174" i="3" s="1"/>
  <c r="L481" i="3"/>
  <c r="L174" i="3" s="1"/>
  <c r="H481" i="3"/>
  <c r="H174" i="3" s="1"/>
  <c r="O481" i="3"/>
  <c r="O174" i="3" s="1"/>
  <c r="K481" i="3"/>
  <c r="G481" i="3"/>
  <c r="G174" i="3" s="1"/>
  <c r="R481" i="3"/>
  <c r="R174" i="3" s="1"/>
  <c r="N481" i="3"/>
  <c r="N174" i="3" s="1"/>
  <c r="J481" i="3"/>
  <c r="J174" i="3" s="1"/>
  <c r="F481" i="3"/>
  <c r="F174" i="3" s="1"/>
  <c r="BA7" i="234"/>
  <c r="AX7" i="234"/>
  <c r="S7" i="180"/>
  <c r="S6" i="180"/>
  <c r="W7" i="180"/>
  <c r="W6" i="180"/>
  <c r="F25" i="174"/>
  <c r="E25" i="174" s="1"/>
  <c r="F45" i="174"/>
  <c r="E45" i="174" s="1"/>
  <c r="F41" i="174"/>
  <c r="E41" i="174" s="1"/>
  <c r="F24" i="174"/>
  <c r="E24" i="174" s="1"/>
  <c r="BG18" i="174"/>
  <c r="Q18" i="174" s="1"/>
  <c r="Q6" i="174" s="1"/>
  <c r="BG39" i="174"/>
  <c r="AL39" i="174" s="1"/>
  <c r="AA57" i="174"/>
  <c r="AA53" i="174"/>
  <c r="AA49" i="174"/>
  <c r="AA45" i="174"/>
  <c r="AA55" i="174"/>
  <c r="AA51" i="174"/>
  <c r="AA47" i="174"/>
  <c r="AA43" i="174"/>
  <c r="AA56" i="174"/>
  <c r="AA52" i="174"/>
  <c r="AA48" i="174"/>
  <c r="AA44" i="174"/>
  <c r="AA58" i="174"/>
  <c r="AA54" i="174"/>
  <c r="AA50" i="174"/>
  <c r="AA46" i="174"/>
  <c r="AA42" i="174"/>
  <c r="O7" i="174"/>
  <c r="E20" i="217" s="1"/>
  <c r="AA26" i="174"/>
  <c r="AA22" i="174"/>
  <c r="AA17" i="174"/>
  <c r="R17" i="174" s="1"/>
  <c r="E15" i="217" s="1"/>
  <c r="AA13" i="174"/>
  <c r="R13" i="174" s="1"/>
  <c r="E11" i="217" s="1"/>
  <c r="AA27" i="174"/>
  <c r="AA23" i="174"/>
  <c r="AA18" i="174"/>
  <c r="R18" i="174" s="1"/>
  <c r="E16" i="217" s="1"/>
  <c r="AA14" i="174"/>
  <c r="R14" i="174" s="1"/>
  <c r="E12" i="217" s="1"/>
  <c r="AA25" i="174"/>
  <c r="AA21" i="174"/>
  <c r="AA16" i="174"/>
  <c r="R16" i="174" s="1"/>
  <c r="E14" i="217" s="1"/>
  <c r="AA24" i="174"/>
  <c r="AA20" i="174"/>
  <c r="AA15" i="174"/>
  <c r="R15" i="174" s="1"/>
  <c r="E13" i="217" s="1"/>
  <c r="AA11" i="174"/>
  <c r="R11" i="174" s="1"/>
  <c r="E9" i="217" s="1"/>
  <c r="AG6" i="174"/>
  <c r="AI7" i="174"/>
  <c r="AP28" i="174"/>
  <c r="AQ6" i="174"/>
  <c r="AT6" i="174"/>
  <c r="AU6" i="174"/>
  <c r="AW6" i="174"/>
  <c r="BA6" i="174"/>
  <c r="BB28" i="174"/>
  <c r="BD28" i="174"/>
  <c r="BE28" i="174"/>
  <c r="E1566" i="3"/>
  <c r="E1561" i="3"/>
  <c r="E1546" i="3"/>
  <c r="E1541" i="3"/>
  <c r="E1049" i="3"/>
  <c r="E256" i="3"/>
  <c r="E77" i="3"/>
  <c r="E56" i="3"/>
  <c r="E44" i="3"/>
  <c r="E14" i="3"/>
  <c r="F11" i="177"/>
  <c r="F15" i="177"/>
  <c r="F26" i="217" s="1"/>
  <c r="BG16" i="177"/>
  <c r="O16" i="177" s="1"/>
  <c r="O6" i="177" s="1"/>
  <c r="M7" i="177"/>
  <c r="U6" i="177"/>
  <c r="V7" i="177"/>
  <c r="Y6" i="177"/>
  <c r="BG24" i="177"/>
  <c r="W24" i="177" s="1"/>
  <c r="F26" i="177"/>
  <c r="E26" i="177" s="1"/>
  <c r="N28" i="177"/>
  <c r="N19" i="177" s="1"/>
  <c r="K28" i="177"/>
  <c r="K19" i="177" s="1"/>
  <c r="O28" i="177"/>
  <c r="O19" i="177" s="1"/>
  <c r="L28" i="177"/>
  <c r="L19" i="177" s="1"/>
  <c r="P28" i="177"/>
  <c r="P19" i="177" s="1"/>
  <c r="M28" i="177"/>
  <c r="M19" i="177" s="1"/>
  <c r="Q28" i="177"/>
  <c r="Q19" i="177" s="1"/>
  <c r="E38" i="177"/>
  <c r="F39" i="177"/>
  <c r="E39" i="177" s="1"/>
  <c r="BG41" i="177"/>
  <c r="AN41" i="177" s="1"/>
  <c r="AN28" i="177" s="1"/>
  <c r="AN19" i="177" s="1"/>
  <c r="F43" i="177"/>
  <c r="E43" i="177" s="1"/>
  <c r="BG45" i="177"/>
  <c r="AR45" i="177" s="1"/>
  <c r="F51" i="177"/>
  <c r="E51" i="177" s="1"/>
  <c r="BG53" i="177"/>
  <c r="AZ53" i="177" s="1"/>
  <c r="R53" i="177" s="1"/>
  <c r="F56" i="177"/>
  <c r="E56" i="177" s="1"/>
  <c r="F59" i="177"/>
  <c r="E59" i="177" s="1"/>
  <c r="F6" i="219" s="1"/>
  <c r="AA11" i="177"/>
  <c r="AM6" i="177"/>
  <c r="AQ6" i="177"/>
  <c r="AA12" i="177"/>
  <c r="AA13" i="177"/>
  <c r="R13" i="177" s="1"/>
  <c r="F11" i="217" s="1"/>
  <c r="AT6" i="177"/>
  <c r="AX6" i="177"/>
  <c r="BB6" i="177"/>
  <c r="BF6" i="177"/>
  <c r="AI6" i="177"/>
  <c r="AA15" i="177"/>
  <c r="AA16" i="177"/>
  <c r="R16" i="177" s="1"/>
  <c r="F14" i="217" s="1"/>
  <c r="AA17" i="177"/>
  <c r="R17" i="177" s="1"/>
  <c r="F15" i="217" s="1"/>
  <c r="AA18" i="177"/>
  <c r="R18" i="177" s="1"/>
  <c r="F16" i="217" s="1"/>
  <c r="AA20" i="177"/>
  <c r="AA21" i="177"/>
  <c r="AA22" i="177"/>
  <c r="AA23" i="177"/>
  <c r="AA24" i="177"/>
  <c r="AA25" i="177"/>
  <c r="AA26" i="177"/>
  <c r="AA27" i="177"/>
  <c r="AA42" i="177"/>
  <c r="AA43" i="177"/>
  <c r="AA44" i="177"/>
  <c r="AA45" i="177"/>
  <c r="AA46" i="177"/>
  <c r="AA47" i="177"/>
  <c r="AA48" i="177"/>
  <c r="AA49" i="177"/>
  <c r="AA51" i="177"/>
  <c r="AA52" i="177"/>
  <c r="AA53" i="177"/>
  <c r="AA54" i="177"/>
  <c r="AA55" i="177"/>
  <c r="AA56" i="177"/>
  <c r="AA57" i="177"/>
  <c r="AA58" i="177"/>
  <c r="AA59" i="177"/>
  <c r="F26" i="219" s="1"/>
  <c r="E59" i="194"/>
  <c r="J8" i="234"/>
  <c r="V481" i="3"/>
  <c r="V174" i="3" s="1"/>
  <c r="AZ7" i="234"/>
  <c r="AP28" i="177"/>
  <c r="AT28" i="177"/>
  <c r="AX28" i="177"/>
  <c r="BB28" i="177"/>
  <c r="BF28" i="177"/>
  <c r="BF19" i="177" s="1"/>
  <c r="AS28" i="177"/>
  <c r="AW28" i="177"/>
  <c r="BA28" i="177"/>
  <c r="BE28" i="177"/>
  <c r="AR28" i="177"/>
  <c r="AV28" i="177"/>
  <c r="BD28" i="177"/>
  <c r="AY28" i="177"/>
  <c r="BC28" i="177"/>
  <c r="AO28" i="177"/>
  <c r="BG9" i="178"/>
  <c r="H9" i="178" s="1"/>
  <c r="F9" i="178" s="1"/>
  <c r="E9" i="178" s="1"/>
  <c r="AA11" i="178"/>
  <c r="R11" i="178" s="1"/>
  <c r="G9" i="217" s="1"/>
  <c r="AL6" i="178"/>
  <c r="AP6" i="178"/>
  <c r="AA12" i="178"/>
  <c r="R12" i="178" s="1"/>
  <c r="G10" i="217" s="1"/>
  <c r="AA13" i="178"/>
  <c r="R13" i="178" s="1"/>
  <c r="G11" i="217" s="1"/>
  <c r="AS6" i="178"/>
  <c r="AW6" i="178"/>
  <c r="BA6" i="178"/>
  <c r="BE6" i="178"/>
  <c r="AH6" i="178"/>
  <c r="AA15" i="178"/>
  <c r="R15" i="178" s="1"/>
  <c r="G13" i="217" s="1"/>
  <c r="AA16" i="178"/>
  <c r="R16" i="178" s="1"/>
  <c r="G14" i="217" s="1"/>
  <c r="AA17" i="178"/>
  <c r="R17" i="178" s="1"/>
  <c r="G15" i="217" s="1"/>
  <c r="AA18" i="178"/>
  <c r="R18" i="178" s="1"/>
  <c r="G16" i="217" s="1"/>
  <c r="AA20" i="178"/>
  <c r="AA21" i="178"/>
  <c r="AA22" i="178"/>
  <c r="AA23" i="178"/>
  <c r="AA24" i="178"/>
  <c r="AA25" i="178"/>
  <c r="AA26" i="178"/>
  <c r="AA27" i="178"/>
  <c r="N28" i="178"/>
  <c r="N19" i="178" s="1"/>
  <c r="K28" i="178"/>
  <c r="K19" i="178" s="1"/>
  <c r="O28" i="178"/>
  <c r="O19" i="178" s="1"/>
  <c r="L28" i="178"/>
  <c r="L19" i="178" s="1"/>
  <c r="P28" i="178"/>
  <c r="P19" i="178" s="1"/>
  <c r="M28" i="178"/>
  <c r="M19" i="178" s="1"/>
  <c r="Q28" i="178"/>
  <c r="Q19" i="178" s="1"/>
  <c r="F35" i="178"/>
  <c r="E35" i="178" s="1"/>
  <c r="BG37" i="178"/>
  <c r="AJ37" i="178" s="1"/>
  <c r="AJ28" i="178" s="1"/>
  <c r="AJ19" i="178" s="1"/>
  <c r="F44" i="178"/>
  <c r="E44" i="178" s="1"/>
  <c r="BG45" i="178"/>
  <c r="AR45" i="178" s="1"/>
  <c r="R45" i="178" s="1"/>
  <c r="F52" i="178"/>
  <c r="E52" i="178" s="1"/>
  <c r="BG53" i="178"/>
  <c r="AZ53" i="178" s="1"/>
  <c r="J7" i="178"/>
  <c r="AA42" i="178"/>
  <c r="AA43" i="178"/>
  <c r="AA44" i="178"/>
  <c r="AA45" i="178"/>
  <c r="AA46" i="178"/>
  <c r="AA47" i="178"/>
  <c r="AA48" i="178"/>
  <c r="AA49" i="178"/>
  <c r="AA50" i="178"/>
  <c r="AA51" i="178"/>
  <c r="AA52" i="178"/>
  <c r="AA53" i="178"/>
  <c r="AA54" i="178"/>
  <c r="AA55" i="178"/>
  <c r="AA56" i="178"/>
  <c r="AA57" i="178"/>
  <c r="AA58" i="178"/>
  <c r="AA59" i="178"/>
  <c r="G26" i="219" s="1"/>
  <c r="G17" i="219" s="1"/>
  <c r="AR6" i="180"/>
  <c r="AA11" i="180"/>
  <c r="R11" i="180" s="1"/>
  <c r="H9" i="217" s="1"/>
  <c r="AL6" i="180"/>
  <c r="AP6" i="180"/>
  <c r="AA12" i="180"/>
  <c r="R12" i="180" s="1"/>
  <c r="H10" i="217" s="1"/>
  <c r="AA13" i="180"/>
  <c r="R13" i="180" s="1"/>
  <c r="H11" i="217" s="1"/>
  <c r="AS6" i="180"/>
  <c r="AW6" i="180"/>
  <c r="R19" i="217"/>
  <c r="AX7" i="223"/>
  <c r="BA6" i="180"/>
  <c r="BE6" i="180"/>
  <c r="AD6" i="180"/>
  <c r="AH6" i="180"/>
  <c r="AA15" i="180"/>
  <c r="R15" i="180" s="1"/>
  <c r="H13" i="217" s="1"/>
  <c r="AA17" i="180"/>
  <c r="R17" i="180" s="1"/>
  <c r="H15" i="217" s="1"/>
  <c r="AA20" i="180"/>
  <c r="AA22" i="180"/>
  <c r="AA24" i="180"/>
  <c r="AA25" i="180"/>
  <c r="AA26" i="180"/>
  <c r="F23" i="180"/>
  <c r="E23" i="180" s="1"/>
  <c r="F27" i="180"/>
  <c r="E27" i="180" s="1"/>
  <c r="N28" i="180"/>
  <c r="N19" i="180" s="1"/>
  <c r="K28" i="180"/>
  <c r="K19" i="180" s="1"/>
  <c r="O28" i="180"/>
  <c r="O19" i="180" s="1"/>
  <c r="L28" i="180"/>
  <c r="L19" i="180" s="1"/>
  <c r="P28" i="180"/>
  <c r="P19" i="180" s="1"/>
  <c r="M28" i="180"/>
  <c r="M19" i="180" s="1"/>
  <c r="Q28" i="180"/>
  <c r="Q19" i="180" s="1"/>
  <c r="F39" i="180"/>
  <c r="E39" i="180" s="1"/>
  <c r="F40" i="180"/>
  <c r="E40" i="180" s="1"/>
  <c r="BG41" i="180"/>
  <c r="AN41" i="180" s="1"/>
  <c r="R41" i="180" s="1"/>
  <c r="F43" i="180"/>
  <c r="E43" i="180" s="1"/>
  <c r="F47" i="180"/>
  <c r="E47" i="180" s="1"/>
  <c r="F48" i="180"/>
  <c r="E48" i="180" s="1"/>
  <c r="F51" i="180"/>
  <c r="E51" i="180" s="1"/>
  <c r="F52" i="180"/>
  <c r="E52" i="180" s="1"/>
  <c r="F55" i="180"/>
  <c r="E55" i="180" s="1"/>
  <c r="F56" i="180"/>
  <c r="E56" i="180" s="1"/>
  <c r="F59" i="180"/>
  <c r="E59" i="180" s="1"/>
  <c r="H6" i="219" s="1"/>
  <c r="M7" i="180"/>
  <c r="Q7" i="180"/>
  <c r="F11" i="180"/>
  <c r="AA45" i="180"/>
  <c r="AA52" i="180"/>
  <c r="AA42" i="180"/>
  <c r="AA9" i="181"/>
  <c r="R9" i="181" s="1"/>
  <c r="L7" i="181"/>
  <c r="P7" i="181"/>
  <c r="I21" i="217" s="1"/>
  <c r="X6" i="181"/>
  <c r="AG6" i="181"/>
  <c r="AA12" i="181"/>
  <c r="R12" i="181" s="1"/>
  <c r="I10" i="217" s="1"/>
  <c r="AK6" i="181"/>
  <c r="AO6" i="181"/>
  <c r="AS6" i="181"/>
  <c r="AW6" i="181"/>
  <c r="BA6" i="181"/>
  <c r="BE6" i="181"/>
  <c r="S6" i="181"/>
  <c r="W6" i="181"/>
  <c r="AF6" i="181"/>
  <c r="AJ6" i="181"/>
  <c r="AN6" i="181"/>
  <c r="AR6" i="181"/>
  <c r="AA14" i="181"/>
  <c r="R14" i="181" s="1"/>
  <c r="I12" i="217" s="1"/>
  <c r="AA15" i="181"/>
  <c r="R15" i="181" s="1"/>
  <c r="I13" i="217" s="1"/>
  <c r="AA16" i="181"/>
  <c r="R16" i="181" s="1"/>
  <c r="I14" i="217" s="1"/>
  <c r="AA17" i="181"/>
  <c r="R17" i="181" s="1"/>
  <c r="I15" i="217" s="1"/>
  <c r="AA18" i="181"/>
  <c r="R18" i="181" s="1"/>
  <c r="I16" i="217" s="1"/>
  <c r="AA21" i="181"/>
  <c r="AA22" i="181"/>
  <c r="BG23" i="181"/>
  <c r="V23" i="181" s="1"/>
  <c r="R23" i="181" s="1"/>
  <c r="AA23" i="181"/>
  <c r="AA24" i="181"/>
  <c r="AA25" i="181"/>
  <c r="AA26" i="181"/>
  <c r="AA27" i="181"/>
  <c r="K28" i="181"/>
  <c r="K19" i="181" s="1"/>
  <c r="O28" i="181"/>
  <c r="O19" i="181" s="1"/>
  <c r="T28" i="181"/>
  <c r="X28" i="181"/>
  <c r="AP28" i="181"/>
  <c r="AT28" i="181"/>
  <c r="AX28" i="181"/>
  <c r="BB28" i="181"/>
  <c r="BF28" i="181"/>
  <c r="BF19" i="181" s="1"/>
  <c r="N28" i="181"/>
  <c r="N19" i="181" s="1"/>
  <c r="S28" i="181"/>
  <c r="W28" i="181"/>
  <c r="AO28" i="181"/>
  <c r="AS28" i="181"/>
  <c r="AW28" i="181"/>
  <c r="BA28" i="181"/>
  <c r="BE28" i="181"/>
  <c r="M28" i="181"/>
  <c r="M19" i="181" s="1"/>
  <c r="Q28" i="181"/>
  <c r="Q19" i="181" s="1"/>
  <c r="Z28" i="181"/>
  <c r="AR28" i="181"/>
  <c r="AV28" i="181"/>
  <c r="AZ28" i="181"/>
  <c r="BD28" i="181"/>
  <c r="L28" i="181"/>
  <c r="L19" i="181" s="1"/>
  <c r="P28" i="181"/>
  <c r="P19" i="181" s="1"/>
  <c r="U28" i="181"/>
  <c r="Y28" i="181"/>
  <c r="AQ28" i="181"/>
  <c r="AU28" i="181"/>
  <c r="AY28" i="181"/>
  <c r="BC28" i="181"/>
  <c r="AA42" i="181"/>
  <c r="AA43" i="181"/>
  <c r="AA44" i="181"/>
  <c r="AA45" i="181"/>
  <c r="AA46" i="181"/>
  <c r="AA47" i="181"/>
  <c r="F48" i="181"/>
  <c r="E48" i="181" s="1"/>
  <c r="AA48" i="181"/>
  <c r="AA49" i="181"/>
  <c r="BG50" i="181"/>
  <c r="AW50" i="181" s="1"/>
  <c r="AA50" i="181"/>
  <c r="AA51" i="181"/>
  <c r="AA52" i="181"/>
  <c r="AA53" i="181"/>
  <c r="AA54" i="181"/>
  <c r="AA55" i="181"/>
  <c r="F56" i="181"/>
  <c r="E56" i="181" s="1"/>
  <c r="AA56" i="181"/>
  <c r="AA57" i="181"/>
  <c r="AA58" i="181"/>
  <c r="D16" i="219"/>
  <c r="AA59" i="181"/>
  <c r="I26" i="219" s="1"/>
  <c r="T6" i="182"/>
  <c r="BG9" i="182"/>
  <c r="H9" i="182" s="1"/>
  <c r="AA9" i="182"/>
  <c r="R9" i="182" s="1"/>
  <c r="N7" i="182"/>
  <c r="Z6" i="182"/>
  <c r="AA12" i="182"/>
  <c r="R12" i="182" s="1"/>
  <c r="J10" i="217" s="1"/>
  <c r="AI6" i="182"/>
  <c r="AM6" i="182"/>
  <c r="AQ6" i="182"/>
  <c r="AU6" i="182"/>
  <c r="AY6" i="182"/>
  <c r="BC6" i="182"/>
  <c r="U6" i="182"/>
  <c r="Y6" i="182"/>
  <c r="AD6" i="182"/>
  <c r="AH6" i="182"/>
  <c r="AL6" i="182"/>
  <c r="AP6" i="182"/>
  <c r="AA14" i="182"/>
  <c r="R14" i="182" s="1"/>
  <c r="J12" i="217" s="1"/>
  <c r="AA15" i="182"/>
  <c r="R15" i="182" s="1"/>
  <c r="J13" i="217" s="1"/>
  <c r="AA16" i="182"/>
  <c r="R16" i="182" s="1"/>
  <c r="J14" i="217" s="1"/>
  <c r="BG18" i="182"/>
  <c r="Q18" i="182" s="1"/>
  <c r="Q6" i="182" s="1"/>
  <c r="AA18" i="182"/>
  <c r="R18" i="182" s="1"/>
  <c r="J16" i="217" s="1"/>
  <c r="AA20" i="182"/>
  <c r="AA21" i="182"/>
  <c r="AA22" i="182"/>
  <c r="AA23" i="182"/>
  <c r="F24" i="182"/>
  <c r="E24" i="182" s="1"/>
  <c r="AA24" i="182"/>
  <c r="F25" i="182"/>
  <c r="E25" i="182" s="1"/>
  <c r="AA25" i="182"/>
  <c r="AA26" i="182"/>
  <c r="AA27" i="182"/>
  <c r="M28" i="182"/>
  <c r="M19" i="182" s="1"/>
  <c r="Q28" i="182"/>
  <c r="Q19" i="182" s="1"/>
  <c r="V28" i="182"/>
  <c r="Z28" i="182"/>
  <c r="AR28" i="182"/>
  <c r="AV28" i="182"/>
  <c r="AZ28" i="182"/>
  <c r="BD28" i="182"/>
  <c r="L28" i="182"/>
  <c r="L19" i="182" s="1"/>
  <c r="P28" i="182"/>
  <c r="P19" i="182" s="1"/>
  <c r="U28" i="182"/>
  <c r="Y28" i="182"/>
  <c r="AQ28" i="182"/>
  <c r="AU28" i="182"/>
  <c r="AY28" i="182"/>
  <c r="BC28" i="182"/>
  <c r="K28" i="182"/>
  <c r="K19" i="182" s="1"/>
  <c r="X28" i="182"/>
  <c r="AP28" i="182"/>
  <c r="AT28" i="182"/>
  <c r="AX28" i="182"/>
  <c r="BB28" i="182"/>
  <c r="BF28" i="182"/>
  <c r="BF19" i="182" s="1"/>
  <c r="N28" i="182"/>
  <c r="N19" i="182" s="1"/>
  <c r="W28" i="182"/>
  <c r="AO28" i="182"/>
  <c r="AW28" i="182"/>
  <c r="BE28" i="182"/>
  <c r="BG36" i="182"/>
  <c r="AI36" i="182" s="1"/>
  <c r="AA36" i="182" s="1"/>
  <c r="F38" i="182"/>
  <c r="E38" i="182" s="1"/>
  <c r="BG42" i="182"/>
  <c r="AO42" i="182" s="1"/>
  <c r="AA42" i="182"/>
  <c r="AA43" i="182"/>
  <c r="AA44" i="182"/>
  <c r="AA45" i="182"/>
  <c r="F46" i="182"/>
  <c r="E46" i="182" s="1"/>
  <c r="AA46" i="182"/>
  <c r="AA47" i="182"/>
  <c r="AA48" i="182"/>
  <c r="F49" i="182"/>
  <c r="E49" i="182" s="1"/>
  <c r="AA49" i="182"/>
  <c r="AA50" i="182"/>
  <c r="AA51" i="182"/>
  <c r="BG52" i="182"/>
  <c r="AY52" i="182" s="1"/>
  <c r="AA52" i="182"/>
  <c r="AA53" i="182"/>
  <c r="F54" i="182"/>
  <c r="E54" i="182" s="1"/>
  <c r="AA54" i="182"/>
  <c r="AA55" i="182"/>
  <c r="AA56" i="182"/>
  <c r="AA57" i="182"/>
  <c r="AA58" i="182"/>
  <c r="AA59" i="182"/>
  <c r="J26" i="219" s="1"/>
  <c r="J17" i="219" s="1"/>
  <c r="AA9" i="183"/>
  <c r="R9" i="183" s="1"/>
  <c r="BG10" i="183"/>
  <c r="I10" i="183" s="1"/>
  <c r="I7" i="183" s="1"/>
  <c r="L7" i="183"/>
  <c r="P7" i="183"/>
  <c r="K21" i="217" s="1"/>
  <c r="Y6" i="183"/>
  <c r="BG11" i="183"/>
  <c r="J11" i="183" s="1"/>
  <c r="T6" i="183"/>
  <c r="X6" i="183"/>
  <c r="AG6" i="183"/>
  <c r="BG12" i="183"/>
  <c r="K12" i="183" s="1"/>
  <c r="AA12" i="183"/>
  <c r="R12" i="183" s="1"/>
  <c r="K10" i="217" s="1"/>
  <c r="AK6" i="183"/>
  <c r="AO6" i="183"/>
  <c r="AS6" i="183"/>
  <c r="AW6" i="183"/>
  <c r="BA6" i="183"/>
  <c r="BE6" i="183"/>
  <c r="S6" i="183"/>
  <c r="W6" i="183"/>
  <c r="AF6" i="183"/>
  <c r="AJ6" i="183"/>
  <c r="AN6" i="183"/>
  <c r="AR6" i="183"/>
  <c r="F14" i="183"/>
  <c r="AA14" i="183"/>
  <c r="R14" i="183" s="1"/>
  <c r="K12" i="217" s="1"/>
  <c r="AA15" i="183"/>
  <c r="R15" i="183" s="1"/>
  <c r="K13" i="217" s="1"/>
  <c r="BG16" i="183"/>
  <c r="O16" i="183" s="1"/>
  <c r="AA16" i="183"/>
  <c r="R16" i="183" s="1"/>
  <c r="K14" i="217" s="1"/>
  <c r="AA17" i="183"/>
  <c r="R17" i="183" s="1"/>
  <c r="K15" i="217" s="1"/>
  <c r="F18" i="183"/>
  <c r="AA18" i="183"/>
  <c r="R18" i="183" s="1"/>
  <c r="K16" i="217" s="1"/>
  <c r="AA20" i="183"/>
  <c r="AA21" i="183"/>
  <c r="AA22" i="183"/>
  <c r="AA23" i="183"/>
  <c r="AA24" i="183"/>
  <c r="BG25" i="183"/>
  <c r="X25" i="183" s="1"/>
  <c r="AA25" i="183"/>
  <c r="F26" i="183"/>
  <c r="E26" i="183" s="1"/>
  <c r="AA26" i="183"/>
  <c r="F27" i="183"/>
  <c r="E27" i="183" s="1"/>
  <c r="AA27" i="183"/>
  <c r="O28" i="183"/>
  <c r="O19" i="183" s="1"/>
  <c r="T28" i="183"/>
  <c r="X28" i="183"/>
  <c r="AP28" i="183"/>
  <c r="AT28" i="183"/>
  <c r="AX28" i="183"/>
  <c r="BB28" i="183"/>
  <c r="BF28" i="183"/>
  <c r="BF19" i="183" s="1"/>
  <c r="J28" i="183"/>
  <c r="J19" i="183" s="1"/>
  <c r="N28" i="183"/>
  <c r="N19" i="183" s="1"/>
  <c r="S28" i="183"/>
  <c r="W28" i="183"/>
  <c r="AO28" i="183"/>
  <c r="AS28" i="183"/>
  <c r="AW28" i="183"/>
  <c r="BA28" i="183"/>
  <c r="BE28" i="183"/>
  <c r="M28" i="183"/>
  <c r="M19" i="183" s="1"/>
  <c r="Q28" i="183"/>
  <c r="Q19" i="183" s="1"/>
  <c r="V28" i="183"/>
  <c r="Z28" i="183"/>
  <c r="AR28" i="183"/>
  <c r="AV28" i="183"/>
  <c r="AZ28" i="183"/>
  <c r="BD28" i="183"/>
  <c r="L28" i="183"/>
  <c r="L19" i="183" s="1"/>
  <c r="P28" i="183"/>
  <c r="P19" i="183" s="1"/>
  <c r="U28" i="183"/>
  <c r="AQ28" i="183"/>
  <c r="AU28" i="183"/>
  <c r="AY28" i="183"/>
  <c r="BC28" i="183"/>
  <c r="BG34" i="183"/>
  <c r="AG34" i="183" s="1"/>
  <c r="F36" i="183"/>
  <c r="E36" i="183" s="1"/>
  <c r="BG38" i="183"/>
  <c r="AK38" i="183" s="1"/>
  <c r="AA38" i="183" s="1"/>
  <c r="F40" i="183"/>
  <c r="E40" i="183" s="1"/>
  <c r="BG42" i="183"/>
  <c r="AO42" i="183" s="1"/>
  <c r="R42" i="183" s="1"/>
  <c r="AA42" i="183"/>
  <c r="AA43" i="183"/>
  <c r="F44" i="183"/>
  <c r="E44" i="183" s="1"/>
  <c r="AA44" i="183"/>
  <c r="AA45" i="183"/>
  <c r="AA46" i="183"/>
  <c r="AA47" i="183"/>
  <c r="F48" i="183"/>
  <c r="E48" i="183" s="1"/>
  <c r="AA48" i="183"/>
  <c r="AA49" i="183"/>
  <c r="BG50" i="183"/>
  <c r="AW50" i="183" s="1"/>
  <c r="R50" i="183" s="1"/>
  <c r="AA50" i="183"/>
  <c r="AA51" i="183"/>
  <c r="F52" i="183"/>
  <c r="E52" i="183" s="1"/>
  <c r="AA53" i="183"/>
  <c r="AA54" i="183"/>
  <c r="F55" i="183"/>
  <c r="E55" i="183" s="1"/>
  <c r="F56" i="183"/>
  <c r="E56" i="183" s="1"/>
  <c r="AA56" i="183"/>
  <c r="AA57" i="183"/>
  <c r="AA58" i="183"/>
  <c r="AA59" i="183"/>
  <c r="K26" i="219" s="1"/>
  <c r="K7" i="184"/>
  <c r="L18" i="217" s="1"/>
  <c r="O7" i="184"/>
  <c r="L20" i="217" s="1"/>
  <c r="T7" i="184"/>
  <c r="AA8" i="184"/>
  <c r="AL6" i="184"/>
  <c r="AA9" i="184"/>
  <c r="BG10" i="184"/>
  <c r="I10" i="184" s="1"/>
  <c r="AA10" i="184"/>
  <c r="R10" i="184" s="1"/>
  <c r="AA11" i="184"/>
  <c r="AA12" i="184"/>
  <c r="AA13" i="184"/>
  <c r="R13" i="184" s="1"/>
  <c r="L11" i="217" s="1"/>
  <c r="BG14" i="184"/>
  <c r="M14" i="184" s="1"/>
  <c r="AC6" i="184"/>
  <c r="AG6" i="184"/>
  <c r="AK6" i="184"/>
  <c r="AO6" i="184"/>
  <c r="AS6" i="184"/>
  <c r="AW6" i="184"/>
  <c r="BA6" i="184"/>
  <c r="BE6" i="184"/>
  <c r="F15" i="184"/>
  <c r="L26" i="217" s="1"/>
  <c r="S6" i="184"/>
  <c r="W6" i="184"/>
  <c r="AA15" i="184"/>
  <c r="AF6" i="184"/>
  <c r="AJ6" i="184"/>
  <c r="AN6" i="184"/>
  <c r="AR6" i="184"/>
  <c r="AV6" i="184"/>
  <c r="AZ6" i="184"/>
  <c r="BD6" i="184"/>
  <c r="F17" i="184"/>
  <c r="BG17" i="184"/>
  <c r="P17" i="184" s="1"/>
  <c r="P6" i="184" s="1"/>
  <c r="V6" i="184"/>
  <c r="AA18" i="184"/>
  <c r="R18" i="184" s="1"/>
  <c r="L16" i="217" s="1"/>
  <c r="BG20" i="184"/>
  <c r="S20" i="184" s="1"/>
  <c r="R20" i="184" s="1"/>
  <c r="AA20" i="184"/>
  <c r="AA21" i="184"/>
  <c r="AA24" i="184"/>
  <c r="F25" i="184"/>
  <c r="E25" i="184" s="1"/>
  <c r="AA25" i="184"/>
  <c r="F26" i="184"/>
  <c r="E26" i="184" s="1"/>
  <c r="AA26" i="184"/>
  <c r="AA27" i="184"/>
  <c r="J28" i="184"/>
  <c r="J19" i="184" s="1"/>
  <c r="N28" i="184"/>
  <c r="N19" i="184" s="1"/>
  <c r="S28" i="184"/>
  <c r="W28" i="184"/>
  <c r="AO28" i="184"/>
  <c r="AS28" i="184"/>
  <c r="BA28" i="184"/>
  <c r="BE28" i="184"/>
  <c r="M28" i="184"/>
  <c r="M19" i="184" s="1"/>
  <c r="Q28" i="184"/>
  <c r="Q19" i="184" s="1"/>
  <c r="V28" i="184"/>
  <c r="Z28" i="184"/>
  <c r="AR28" i="184"/>
  <c r="AV28" i="184"/>
  <c r="BD28" i="184"/>
  <c r="L28" i="184"/>
  <c r="L19" i="184" s="1"/>
  <c r="P28" i="184"/>
  <c r="P19" i="184" s="1"/>
  <c r="U28" i="184"/>
  <c r="Y28" i="184"/>
  <c r="AQ28" i="184"/>
  <c r="AU28" i="184"/>
  <c r="AY28" i="184"/>
  <c r="BC28" i="184"/>
  <c r="K28" i="184"/>
  <c r="K19" i="184" s="1"/>
  <c r="O28" i="184"/>
  <c r="O19" i="184" s="1"/>
  <c r="T28" i="184"/>
  <c r="AP28" i="184"/>
  <c r="AT28" i="184"/>
  <c r="AX28" i="184"/>
  <c r="BB28" i="184"/>
  <c r="BF28" i="184"/>
  <c r="BF19" i="184" s="1"/>
  <c r="BG33" i="184"/>
  <c r="AF33" i="184" s="1"/>
  <c r="BG34" i="184"/>
  <c r="AG34" i="184" s="1"/>
  <c r="AG28" i="184" s="1"/>
  <c r="AG19" i="184" s="1"/>
  <c r="F38" i="184"/>
  <c r="E38" i="184" s="1"/>
  <c r="F39" i="184"/>
  <c r="E39" i="184" s="1"/>
  <c r="AA42" i="184"/>
  <c r="F43" i="184"/>
  <c r="E43" i="184" s="1"/>
  <c r="AA43" i="184"/>
  <c r="AA44" i="184"/>
  <c r="AA45" i="184"/>
  <c r="F46" i="184"/>
  <c r="E46" i="184" s="1"/>
  <c r="F47" i="184"/>
  <c r="E47" i="184" s="1"/>
  <c r="AA47" i="184"/>
  <c r="AA48" i="184"/>
  <c r="AA49" i="184"/>
  <c r="F51" i="184"/>
  <c r="E51" i="184" s="1"/>
  <c r="AA52" i="184"/>
  <c r="BG53" i="184"/>
  <c r="AZ53" i="184" s="1"/>
  <c r="AA53" i="184"/>
  <c r="AA54" i="184"/>
  <c r="F55" i="184"/>
  <c r="E55" i="184" s="1"/>
  <c r="AA57" i="184"/>
  <c r="F58" i="184"/>
  <c r="E58" i="184" s="1"/>
  <c r="AA58" i="184"/>
  <c r="F59" i="184"/>
  <c r="AA59" i="184"/>
  <c r="L26" i="219" s="1"/>
  <c r="L17" i="219" s="1"/>
  <c r="S6" i="185"/>
  <c r="AA9" i="185"/>
  <c r="R9" i="185" s="1"/>
  <c r="M7" i="185"/>
  <c r="AI7" i="185"/>
  <c r="Y6" i="185"/>
  <c r="AH6" i="185"/>
  <c r="AL6" i="185"/>
  <c r="AP6" i="185"/>
  <c r="AT6" i="185"/>
  <c r="AX6" i="185"/>
  <c r="BB6" i="185"/>
  <c r="BF6" i="185"/>
  <c r="BG13" i="185"/>
  <c r="L13" i="185" s="1"/>
  <c r="T6" i="185"/>
  <c r="AC6" i="185"/>
  <c r="AG6" i="185"/>
  <c r="AO6" i="185"/>
  <c r="F14" i="185"/>
  <c r="M25" i="217" s="1"/>
  <c r="F15" i="185"/>
  <c r="AA15" i="185"/>
  <c r="R15" i="185" s="1"/>
  <c r="M13" i="217" s="1"/>
  <c r="AA16" i="185"/>
  <c r="R16" i="185" s="1"/>
  <c r="M14" i="217" s="1"/>
  <c r="AA17" i="185"/>
  <c r="R17" i="185" s="1"/>
  <c r="M15" i="217" s="1"/>
  <c r="F18" i="185"/>
  <c r="AA18" i="185"/>
  <c r="R18" i="185" s="1"/>
  <c r="M16" i="217" s="1"/>
  <c r="F20" i="185"/>
  <c r="E20" i="185" s="1"/>
  <c r="AA20" i="185"/>
  <c r="AA21" i="185"/>
  <c r="F23" i="185"/>
  <c r="E23" i="185" s="1"/>
  <c r="F24" i="185"/>
  <c r="E24" i="185" s="1"/>
  <c r="F27" i="185"/>
  <c r="E27" i="185" s="1"/>
  <c r="AA27" i="185"/>
  <c r="L28" i="185"/>
  <c r="L19" i="185" s="1"/>
  <c r="AQ28" i="185"/>
  <c r="AU28" i="185"/>
  <c r="AY28" i="185"/>
  <c r="BC28" i="185"/>
  <c r="O28" i="185"/>
  <c r="O19" i="185" s="1"/>
  <c r="X28" i="185"/>
  <c r="AP28" i="185"/>
  <c r="AT28" i="185"/>
  <c r="AX28" i="185"/>
  <c r="BB28" i="185"/>
  <c r="BF28" i="185"/>
  <c r="BF19" i="185" s="1"/>
  <c r="J28" i="185"/>
  <c r="J19" i="185" s="1"/>
  <c r="S28" i="185"/>
  <c r="W28" i="185"/>
  <c r="AO28" i="185"/>
  <c r="AS28" i="185"/>
  <c r="AW28" i="185"/>
  <c r="BA28" i="185"/>
  <c r="BE28" i="185"/>
  <c r="M28" i="185"/>
  <c r="M19" i="185" s="1"/>
  <c r="Q28" i="185"/>
  <c r="Q19" i="185" s="1"/>
  <c r="AR28" i="185"/>
  <c r="AV28" i="185"/>
  <c r="AZ28" i="185"/>
  <c r="BD28" i="185"/>
  <c r="F36" i="185"/>
  <c r="E36" i="185" s="1"/>
  <c r="F37" i="185"/>
  <c r="E37" i="185" s="1"/>
  <c r="BG39" i="185"/>
  <c r="AL39" i="185" s="1"/>
  <c r="AA39" i="185" s="1"/>
  <c r="F40" i="185"/>
  <c r="E40" i="185" s="1"/>
  <c r="F41" i="185"/>
  <c r="E41" i="185" s="1"/>
  <c r="AA42" i="185"/>
  <c r="AA43" i="185"/>
  <c r="F44" i="185"/>
  <c r="E44" i="185" s="1"/>
  <c r="F48" i="185"/>
  <c r="E48" i="185" s="1"/>
  <c r="F49" i="185"/>
  <c r="E49" i="185" s="1"/>
  <c r="AA49" i="185"/>
  <c r="F52" i="185"/>
  <c r="E52" i="185" s="1"/>
  <c r="F53" i="185"/>
  <c r="E53" i="185" s="1"/>
  <c r="AA53" i="185"/>
  <c r="F56" i="185"/>
  <c r="E56" i="185" s="1"/>
  <c r="AA56" i="185"/>
  <c r="F57" i="185"/>
  <c r="E57" i="185" s="1"/>
  <c r="AL6" i="186"/>
  <c r="AY6" i="186"/>
  <c r="AT6" i="186"/>
  <c r="BB7" i="186"/>
  <c r="K7" i="186"/>
  <c r="N18" i="217" s="1"/>
  <c r="O7" i="186"/>
  <c r="N20" i="217" s="1"/>
  <c r="T6" i="186"/>
  <c r="AC7" i="186"/>
  <c r="AG6" i="186"/>
  <c r="AK6" i="186"/>
  <c r="AS6" i="186"/>
  <c r="AW6" i="186"/>
  <c r="BE7" i="186"/>
  <c r="F11" i="186"/>
  <c r="W6" i="186"/>
  <c r="F12" i="186"/>
  <c r="AV6" i="186"/>
  <c r="AZ6" i="186"/>
  <c r="BD6" i="186"/>
  <c r="F13" i="186"/>
  <c r="V6" i="186"/>
  <c r="AE6" i="186"/>
  <c r="AQ6" i="186"/>
  <c r="F16" i="186"/>
  <c r="AA16" i="186"/>
  <c r="R16" i="186" s="1"/>
  <c r="N14" i="217" s="1"/>
  <c r="F17" i="186"/>
  <c r="AA17" i="186"/>
  <c r="R17" i="186" s="1"/>
  <c r="N15" i="217" s="1"/>
  <c r="F21" i="186"/>
  <c r="E21" i="186" s="1"/>
  <c r="F22" i="186"/>
  <c r="E22" i="186" s="1"/>
  <c r="F26" i="186"/>
  <c r="E26" i="186" s="1"/>
  <c r="J28" i="186"/>
  <c r="J19" i="186" s="1"/>
  <c r="S28" i="186"/>
  <c r="W28" i="186"/>
  <c r="AS28" i="186"/>
  <c r="AW28" i="186"/>
  <c r="BA28" i="186"/>
  <c r="BE28" i="186"/>
  <c r="I28" i="186"/>
  <c r="I19" i="186" s="1"/>
  <c r="M28" i="186"/>
  <c r="M19" i="186" s="1"/>
  <c r="V28" i="186"/>
  <c r="AV28" i="186"/>
  <c r="BD28" i="186"/>
  <c r="L28" i="186"/>
  <c r="L19" i="186" s="1"/>
  <c r="P28" i="186"/>
  <c r="P19" i="186" s="1"/>
  <c r="AQ28" i="186"/>
  <c r="AU28" i="186"/>
  <c r="AY28" i="186"/>
  <c r="BC28" i="186"/>
  <c r="AP28" i="186"/>
  <c r="AT28" i="186"/>
  <c r="AX28" i="186"/>
  <c r="BB28" i="186"/>
  <c r="BF28" i="186"/>
  <c r="BF19" i="186" s="1"/>
  <c r="F34" i="186"/>
  <c r="E34" i="186" s="1"/>
  <c r="F35" i="186"/>
  <c r="E35" i="186" s="1"/>
  <c r="F38" i="186"/>
  <c r="E38" i="186" s="1"/>
  <c r="F39" i="186"/>
  <c r="E39" i="186" s="1"/>
  <c r="F42" i="186"/>
  <c r="E42" i="186" s="1"/>
  <c r="F46" i="186"/>
  <c r="E46" i="186" s="1"/>
  <c r="F47" i="186"/>
  <c r="E47" i="186" s="1"/>
  <c r="F50" i="186"/>
  <c r="E50" i="186" s="1"/>
  <c r="F51" i="186"/>
  <c r="E51" i="186" s="1"/>
  <c r="AA51" i="186"/>
  <c r="F55" i="186"/>
  <c r="E55" i="186" s="1"/>
  <c r="F58" i="186"/>
  <c r="E58" i="186" s="1"/>
  <c r="F59" i="186"/>
  <c r="AZ7" i="187"/>
  <c r="M7" i="187"/>
  <c r="Q7" i="187"/>
  <c r="AI7" i="187"/>
  <c r="AQ7" i="187"/>
  <c r="AY7" i="187"/>
  <c r="BC6" i="187"/>
  <c r="U6" i="187"/>
  <c r="AH6" i="187"/>
  <c r="AT6" i="187"/>
  <c r="BB6" i="187"/>
  <c r="BF6" i="187"/>
  <c r="AC6" i="187"/>
  <c r="AO6" i="187"/>
  <c r="F14" i="187"/>
  <c r="O25" i="217" s="1"/>
  <c r="F15" i="187"/>
  <c r="F20" i="187"/>
  <c r="E20" i="187" s="1"/>
  <c r="F23" i="187"/>
  <c r="E23" i="187" s="1"/>
  <c r="L28" i="187"/>
  <c r="L19" i="187" s="1"/>
  <c r="P28" i="187"/>
  <c r="P19" i="187" s="1"/>
  <c r="AU28" i="187"/>
  <c r="BC28" i="187"/>
  <c r="O28" i="187"/>
  <c r="O19" i="187" s="1"/>
  <c r="T28" i="187"/>
  <c r="BF28" i="187"/>
  <c r="BF19" i="187" s="1"/>
  <c r="J28" i="187"/>
  <c r="J19" i="187" s="1"/>
  <c r="W28" i="187"/>
  <c r="BA28" i="187"/>
  <c r="BE28" i="187"/>
  <c r="I28" i="187"/>
  <c r="I19" i="187" s="1"/>
  <c r="M28" i="187"/>
  <c r="M19" i="187" s="1"/>
  <c r="Q28" i="187"/>
  <c r="Q19" i="187" s="1"/>
  <c r="V28" i="187"/>
  <c r="AV28" i="187"/>
  <c r="BD28" i="187"/>
  <c r="F33" i="187"/>
  <c r="E33" i="187" s="1"/>
  <c r="F37" i="187"/>
  <c r="E37" i="187" s="1"/>
  <c r="F40" i="187"/>
  <c r="E40" i="187" s="1"/>
  <c r="F41" i="187"/>
  <c r="E41" i="187" s="1"/>
  <c r="F44" i="187"/>
  <c r="E44" i="187" s="1"/>
  <c r="F45" i="187"/>
  <c r="E45" i="187" s="1"/>
  <c r="F48" i="187"/>
  <c r="E48" i="187" s="1"/>
  <c r="F49" i="187"/>
  <c r="E49" i="187" s="1"/>
  <c r="F52" i="187"/>
  <c r="E52" i="187" s="1"/>
  <c r="F53" i="187"/>
  <c r="E53" i="187" s="1"/>
  <c r="F56" i="187"/>
  <c r="E56" i="187" s="1"/>
  <c r="F57" i="187"/>
  <c r="E57" i="187" s="1"/>
  <c r="AM6" i="188"/>
  <c r="AV6" i="188"/>
  <c r="BD6" i="188"/>
  <c r="AY7" i="188"/>
  <c r="BC6" i="188"/>
  <c r="L7" i="188"/>
  <c r="AH6" i="188"/>
  <c r="AP6" i="188"/>
  <c r="AT6" i="188"/>
  <c r="BB6" i="188"/>
  <c r="BF6" i="188"/>
  <c r="AO6" i="188"/>
  <c r="AS6" i="188"/>
  <c r="F13" i="188"/>
  <c r="P24" i="217" s="1"/>
  <c r="F17" i="188"/>
  <c r="F18" i="188"/>
  <c r="F22" i="188"/>
  <c r="E22" i="188" s="1"/>
  <c r="F26" i="188"/>
  <c r="E26" i="188" s="1"/>
  <c r="F27" i="188"/>
  <c r="E27" i="188" s="1"/>
  <c r="T28" i="188"/>
  <c r="J28" i="188"/>
  <c r="J19" i="188" s="1"/>
  <c r="M28" i="188"/>
  <c r="M19" i="188" s="1"/>
  <c r="F36" i="188"/>
  <c r="E36" i="188" s="1"/>
  <c r="F39" i="188"/>
  <c r="E39" i="188" s="1"/>
  <c r="F40" i="188"/>
  <c r="E40" i="188" s="1"/>
  <c r="F56" i="188"/>
  <c r="E56" i="188" s="1"/>
  <c r="S7" i="189"/>
  <c r="BD7" i="189"/>
  <c r="P28" i="189"/>
  <c r="F33" i="189"/>
  <c r="E33" i="189" s="1"/>
  <c r="K16" i="223"/>
  <c r="AI6" i="185"/>
  <c r="AA11" i="185"/>
  <c r="R11" i="185" s="1"/>
  <c r="M9" i="217" s="1"/>
  <c r="BG11" i="185"/>
  <c r="J11" i="185" s="1"/>
  <c r="J6" i="185" s="1"/>
  <c r="D20" i="214"/>
  <c r="E21" i="235" s="1"/>
  <c r="F21" i="235" s="1"/>
  <c r="F58" i="174"/>
  <c r="E58" i="174" s="1"/>
  <c r="BG58" i="174"/>
  <c r="BE58" i="174" s="1"/>
  <c r="R58" i="174" s="1"/>
  <c r="F42" i="174"/>
  <c r="E42" i="174" s="1"/>
  <c r="BG42" i="174"/>
  <c r="AO42" i="174" s="1"/>
  <c r="G28" i="174"/>
  <c r="G19" i="174" s="1"/>
  <c r="F30" i="174"/>
  <c r="E30" i="174" s="1"/>
  <c r="BG30" i="174"/>
  <c r="AC30" i="174" s="1"/>
  <c r="R30" i="174" s="1"/>
  <c r="F11" i="174"/>
  <c r="BG11" i="174"/>
  <c r="J11" i="174" s="1"/>
  <c r="J6" i="174" s="1"/>
  <c r="F53" i="174"/>
  <c r="E53" i="174" s="1"/>
  <c r="BG53" i="174"/>
  <c r="AZ53" i="174" s="1"/>
  <c r="F37" i="174"/>
  <c r="E37" i="174" s="1"/>
  <c r="BG37" i="174"/>
  <c r="AJ37" i="174" s="1"/>
  <c r="F20" i="174"/>
  <c r="BG20" i="174"/>
  <c r="S20" i="174" s="1"/>
  <c r="F52" i="174"/>
  <c r="E52" i="174" s="1"/>
  <c r="BG52" i="174"/>
  <c r="AY52" i="174" s="1"/>
  <c r="F36" i="174"/>
  <c r="E36" i="174" s="1"/>
  <c r="BG36" i="174"/>
  <c r="AI36" i="174" s="1"/>
  <c r="AA36" i="174" s="1"/>
  <c r="F27" i="174"/>
  <c r="E27" i="174" s="1"/>
  <c r="BG27" i="174"/>
  <c r="Z27" i="174" s="1"/>
  <c r="R27" i="174" s="1"/>
  <c r="BG13" i="174"/>
  <c r="L13" i="174" s="1"/>
  <c r="L6" i="174" s="1"/>
  <c r="F13" i="174"/>
  <c r="E24" i="217" s="1"/>
  <c r="BG26" i="174"/>
  <c r="Y26" i="174" s="1"/>
  <c r="K28" i="174"/>
  <c r="K19" i="174" s="1"/>
  <c r="N28" i="174"/>
  <c r="N19" i="174" s="1"/>
  <c r="U28" i="174"/>
  <c r="V28" i="174"/>
  <c r="M7" i="174"/>
  <c r="BG8" i="174"/>
  <c r="BG17" i="174"/>
  <c r="P17" i="174" s="1"/>
  <c r="P6" i="174" s="1"/>
  <c r="S6" i="174"/>
  <c r="AC6" i="174"/>
  <c r="AC7" i="174"/>
  <c r="AD6" i="174"/>
  <c r="AD7" i="174"/>
  <c r="AA10" i="174"/>
  <c r="R10" i="174" s="1"/>
  <c r="AJ6" i="174"/>
  <c r="AL7" i="174"/>
  <c r="AL6" i="174"/>
  <c r="AV6" i="174"/>
  <c r="AV7" i="174"/>
  <c r="AW28" i="174"/>
  <c r="AX28" i="174"/>
  <c r="AX6" i="174"/>
  <c r="AZ28" i="174"/>
  <c r="BB7" i="174"/>
  <c r="BB6" i="174"/>
  <c r="BF7" i="174"/>
  <c r="BF6" i="174"/>
  <c r="AF6" i="223"/>
  <c r="AF7" i="223"/>
  <c r="O7" i="177"/>
  <c r="F20" i="217" s="1"/>
  <c r="Z7" i="177"/>
  <c r="Z6" i="177"/>
  <c r="W7" i="177"/>
  <c r="W6" i="177"/>
  <c r="BG20" i="177"/>
  <c r="S20" i="177" s="1"/>
  <c r="R20" i="177" s="1"/>
  <c r="F27" i="177"/>
  <c r="E27" i="177" s="1"/>
  <c r="BG27" i="177"/>
  <c r="Z27" i="177" s="1"/>
  <c r="R27" i="177" s="1"/>
  <c r="F34" i="177"/>
  <c r="E34" i="177" s="1"/>
  <c r="BG34" i="177"/>
  <c r="AG34" i="177" s="1"/>
  <c r="R34" i="177" s="1"/>
  <c r="F35" i="177"/>
  <c r="E35" i="177" s="1"/>
  <c r="BG35" i="177"/>
  <c r="AH35" i="177" s="1"/>
  <c r="R35" i="177" s="1"/>
  <c r="F36" i="177"/>
  <c r="E36" i="177" s="1"/>
  <c r="BG36" i="177"/>
  <c r="AI36" i="177" s="1"/>
  <c r="R36" i="177" s="1"/>
  <c r="BG37" i="177"/>
  <c r="AJ37" i="177" s="1"/>
  <c r="F47" i="177"/>
  <c r="E47" i="177" s="1"/>
  <c r="BG47" i="177"/>
  <c r="AT47" i="177" s="1"/>
  <c r="R47" i="177" s="1"/>
  <c r="F48" i="177"/>
  <c r="E48" i="177" s="1"/>
  <c r="BG48" i="177"/>
  <c r="AU48" i="177" s="1"/>
  <c r="AH7" i="177"/>
  <c r="AH6" i="177"/>
  <c r="AU7" i="177"/>
  <c r="AU6" i="177"/>
  <c r="BC7" i="177"/>
  <c r="BC6" i="177"/>
  <c r="AJ7" i="177"/>
  <c r="AJ6" i="177"/>
  <c r="AV6" i="177"/>
  <c r="AV7" i="177"/>
  <c r="AC7" i="177"/>
  <c r="AC6" i="177"/>
  <c r="AA10" i="177"/>
  <c r="R10" i="177" s="1"/>
  <c r="AO7" i="177"/>
  <c r="AO6" i="177"/>
  <c r="BA7" i="177"/>
  <c r="BA6" i="177"/>
  <c r="E44" i="205"/>
  <c r="BG38" i="177"/>
  <c r="AK38" i="177" s="1"/>
  <c r="R38" i="177" s="1"/>
  <c r="BG25" i="177"/>
  <c r="X25" i="177" s="1"/>
  <c r="F16" i="177"/>
  <c r="F18" i="174"/>
  <c r="D6" i="203"/>
  <c r="D35" i="214"/>
  <c r="D39" i="214"/>
  <c r="E40" i="235" s="1"/>
  <c r="F40" i="235" s="1"/>
  <c r="F54" i="174"/>
  <c r="E54" i="174" s="1"/>
  <c r="BG54" i="174"/>
  <c r="BA54" i="174" s="1"/>
  <c r="R54" i="174" s="1"/>
  <c r="F38" i="174"/>
  <c r="E38" i="174" s="1"/>
  <c r="BG38" i="174"/>
  <c r="AK38" i="174" s="1"/>
  <c r="AA38" i="174" s="1"/>
  <c r="F21" i="174"/>
  <c r="E21" i="174" s="1"/>
  <c r="BG21" i="174"/>
  <c r="T21" i="174" s="1"/>
  <c r="H28" i="174"/>
  <c r="H19" i="174" s="1"/>
  <c r="F29" i="174"/>
  <c r="E29" i="174" s="1"/>
  <c r="F48" i="174"/>
  <c r="E48" i="174" s="1"/>
  <c r="BG48" i="174"/>
  <c r="AU48" i="174" s="1"/>
  <c r="R48" i="174" s="1"/>
  <c r="BG47" i="174"/>
  <c r="AT47" i="174" s="1"/>
  <c r="R47" i="174" s="1"/>
  <c r="S28" i="174"/>
  <c r="X28" i="174"/>
  <c r="Y28" i="174"/>
  <c r="Q7" i="174"/>
  <c r="U7" i="174"/>
  <c r="U6" i="174"/>
  <c r="V6" i="174"/>
  <c r="W7" i="174"/>
  <c r="W6" i="174"/>
  <c r="X6" i="174"/>
  <c r="Y6" i="174"/>
  <c r="AA12" i="174"/>
  <c r="R12" i="174" s="1"/>
  <c r="E10" i="217" s="1"/>
  <c r="AE6" i="174"/>
  <c r="AQ28" i="174"/>
  <c r="AR28" i="174"/>
  <c r="AR7" i="174"/>
  <c r="AR6" i="174"/>
  <c r="AS28" i="174"/>
  <c r="AU28" i="174"/>
  <c r="AZ6" i="174"/>
  <c r="AZ7" i="174"/>
  <c r="BC7" i="174"/>
  <c r="BC6" i="174"/>
  <c r="BD6" i="174"/>
  <c r="BD7" i="174"/>
  <c r="BF28" i="174"/>
  <c r="BF19" i="174" s="1"/>
  <c r="AP6" i="223"/>
  <c r="AP7" i="223"/>
  <c r="S16" i="234"/>
  <c r="S7" i="234" s="1"/>
  <c r="S15" i="223"/>
  <c r="S6" i="223" s="1"/>
  <c r="E175" i="3"/>
  <c r="F13" i="177"/>
  <c r="F24" i="217" s="1"/>
  <c r="BG13" i="177"/>
  <c r="L13" i="177" s="1"/>
  <c r="F17" i="177"/>
  <c r="BG17" i="177"/>
  <c r="P17" i="177" s="1"/>
  <c r="P6" i="177" s="1"/>
  <c r="F23" i="177"/>
  <c r="E23" i="177" s="1"/>
  <c r="BG23" i="177"/>
  <c r="V23" i="177" s="1"/>
  <c r="R23" i="177" s="1"/>
  <c r="F42" i="177"/>
  <c r="E42" i="177" s="1"/>
  <c r="BG42" i="177"/>
  <c r="AO42" i="177" s="1"/>
  <c r="R42" i="177" s="1"/>
  <c r="F52" i="177"/>
  <c r="E52" i="177" s="1"/>
  <c r="BG52" i="177"/>
  <c r="AY52" i="177" s="1"/>
  <c r="F55" i="177"/>
  <c r="E55" i="177" s="1"/>
  <c r="BG55" i="177"/>
  <c r="BB55" i="177" s="1"/>
  <c r="AA9" i="177"/>
  <c r="AB6" i="177"/>
  <c r="AB7" i="177"/>
  <c r="AN6" i="177"/>
  <c r="AN7" i="177"/>
  <c r="AR7" i="177"/>
  <c r="AR6" i="177"/>
  <c r="BD7" i="177"/>
  <c r="BD6" i="177"/>
  <c r="AW7" i="177"/>
  <c r="AW6" i="177"/>
  <c r="BE7" i="177"/>
  <c r="BE6" i="177"/>
  <c r="AE6" i="177"/>
  <c r="AA14" i="177"/>
  <c r="R14" i="177" s="1"/>
  <c r="F12" i="217" s="1"/>
  <c r="BG21" i="177"/>
  <c r="T21" i="177" s="1"/>
  <c r="R21" i="177" s="1"/>
  <c r="AZ28" i="177"/>
  <c r="AQ28" i="177"/>
  <c r="AU28" i="177"/>
  <c r="BG58" i="177"/>
  <c r="BE58" i="177" s="1"/>
  <c r="R58" i="177" s="1"/>
  <c r="T7" i="178"/>
  <c r="T6" i="178"/>
  <c r="X7" i="178"/>
  <c r="X6" i="178"/>
  <c r="AC7" i="178"/>
  <c r="AC6" i="178"/>
  <c r="AA8" i="178"/>
  <c r="AG6" i="178"/>
  <c r="AG7" i="178"/>
  <c r="AK6" i="178"/>
  <c r="AK7" i="178"/>
  <c r="AO7" i="178"/>
  <c r="AO6" i="178"/>
  <c r="AT7" i="178"/>
  <c r="AT6" i="178"/>
  <c r="AX6" i="178"/>
  <c r="AX7" i="178"/>
  <c r="BB7" i="178"/>
  <c r="BB6" i="178"/>
  <c r="BF7" i="178"/>
  <c r="BF6" i="178"/>
  <c r="AE6" i="178"/>
  <c r="AA9" i="178"/>
  <c r="R9" i="178" s="1"/>
  <c r="AE7" i="178"/>
  <c r="AI7" i="178"/>
  <c r="AI6" i="178"/>
  <c r="AM6" i="178"/>
  <c r="AM7" i="178"/>
  <c r="AQ6" i="178"/>
  <c r="AQ7" i="178"/>
  <c r="AU6" i="178"/>
  <c r="AU7" i="178"/>
  <c r="AY7" i="178"/>
  <c r="AY6" i="178"/>
  <c r="BC6" i="178"/>
  <c r="BC7" i="178"/>
  <c r="AB6" i="178"/>
  <c r="AA10" i="178"/>
  <c r="R10" i="178" s="1"/>
  <c r="AB7" i="178"/>
  <c r="AF7" i="178"/>
  <c r="AF6" i="178"/>
  <c r="AJ7" i="178"/>
  <c r="AJ6" i="178"/>
  <c r="AN7" i="178"/>
  <c r="AN6" i="178"/>
  <c r="AR7" i="178"/>
  <c r="AR6" i="178"/>
  <c r="AV6" i="178"/>
  <c r="AV7" i="178"/>
  <c r="AZ7" i="178"/>
  <c r="AZ6" i="178"/>
  <c r="BD7" i="178"/>
  <c r="BD6" i="178"/>
  <c r="AA14" i="178"/>
  <c r="R14" i="178" s="1"/>
  <c r="G12" i="217" s="1"/>
  <c r="AD6" i="178"/>
  <c r="BG20" i="178"/>
  <c r="S20" i="178" s="1"/>
  <c r="R20" i="178" s="1"/>
  <c r="F21" i="178"/>
  <c r="E21" i="178" s="1"/>
  <c r="F22" i="178"/>
  <c r="E22" i="178" s="1"/>
  <c r="F23" i="178"/>
  <c r="E23" i="178" s="1"/>
  <c r="BG23" i="178"/>
  <c r="V23" i="178" s="1"/>
  <c r="R23" i="178" s="1"/>
  <c r="F25" i="178"/>
  <c r="E25" i="178" s="1"/>
  <c r="BG25" i="178"/>
  <c r="X25" i="178" s="1"/>
  <c r="F26" i="178"/>
  <c r="E26" i="178" s="1"/>
  <c r="BG26" i="178"/>
  <c r="Y26" i="178" s="1"/>
  <c r="F27" i="178"/>
  <c r="E27" i="178" s="1"/>
  <c r="BG27" i="178"/>
  <c r="Z27" i="178" s="1"/>
  <c r="R27" i="178" s="1"/>
  <c r="J28" i="178"/>
  <c r="J19" i="178" s="1"/>
  <c r="BG29" i="178"/>
  <c r="AB29" i="178" s="1"/>
  <c r="F30" i="178"/>
  <c r="E30" i="178" s="1"/>
  <c r="G28" i="178"/>
  <c r="BG30" i="178"/>
  <c r="AC30" i="178" s="1"/>
  <c r="R30" i="178" s="1"/>
  <c r="F31" i="178"/>
  <c r="E31" i="178" s="1"/>
  <c r="H28" i="178"/>
  <c r="H19" i="178" s="1"/>
  <c r="BG31" i="178"/>
  <c r="AD31" i="178" s="1"/>
  <c r="AA31" i="178" s="1"/>
  <c r="F32" i="178"/>
  <c r="E32" i="178" s="1"/>
  <c r="I28" i="178"/>
  <c r="I19" i="178" s="1"/>
  <c r="BG32" i="178"/>
  <c r="AE32" i="178" s="1"/>
  <c r="R32" i="178" s="1"/>
  <c r="BG33" i="178"/>
  <c r="AF33" i="178" s="1"/>
  <c r="AF28" i="178" s="1"/>
  <c r="AF19" i="178" s="1"/>
  <c r="F34" i="178"/>
  <c r="E34" i="178" s="1"/>
  <c r="BG34" i="178"/>
  <c r="AG34" i="178" s="1"/>
  <c r="AG28" i="178" s="1"/>
  <c r="AG19" i="178" s="1"/>
  <c r="F36" i="178"/>
  <c r="E36" i="178" s="1"/>
  <c r="BG36" i="178"/>
  <c r="AI36" i="178" s="1"/>
  <c r="F38" i="178"/>
  <c r="E38" i="178" s="1"/>
  <c r="BG38" i="178"/>
  <c r="AK38" i="178" s="1"/>
  <c r="AK28" i="178" s="1"/>
  <c r="AK19" i="178" s="1"/>
  <c r="BG39" i="178"/>
  <c r="AL39" i="178" s="1"/>
  <c r="R39" i="178" s="1"/>
  <c r="F39" i="178"/>
  <c r="E39" i="178" s="1"/>
  <c r="F40" i="178"/>
  <c r="E40" i="178" s="1"/>
  <c r="BG40" i="178"/>
  <c r="AM40" i="178" s="1"/>
  <c r="R40" i="178" s="1"/>
  <c r="BG42" i="178"/>
  <c r="AO42" i="178" s="1"/>
  <c r="R42" i="178" s="1"/>
  <c r="F42" i="178"/>
  <c r="E42" i="178" s="1"/>
  <c r="F43" i="178"/>
  <c r="E43" i="178" s="1"/>
  <c r="BG43" i="178"/>
  <c r="AP43" i="178" s="1"/>
  <c r="R43" i="178" s="1"/>
  <c r="F47" i="178"/>
  <c r="E47" i="178" s="1"/>
  <c r="BG47" i="178"/>
  <c r="AT47" i="178" s="1"/>
  <c r="BG48" i="178"/>
  <c r="AU48" i="178" s="1"/>
  <c r="R48" i="178" s="1"/>
  <c r="F48" i="178"/>
  <c r="E48" i="178" s="1"/>
  <c r="F51" i="178"/>
  <c r="E51" i="178" s="1"/>
  <c r="BG51" i="178"/>
  <c r="AX51" i="178" s="1"/>
  <c r="F54" i="178"/>
  <c r="E54" i="178" s="1"/>
  <c r="BG54" i="178"/>
  <c r="BA54" i="178" s="1"/>
  <c r="F55" i="178"/>
  <c r="E55" i="178" s="1"/>
  <c r="BG55" i="178"/>
  <c r="BB55" i="178" s="1"/>
  <c r="F56" i="178"/>
  <c r="E56" i="178" s="1"/>
  <c r="BG56" i="178"/>
  <c r="BC56" i="178" s="1"/>
  <c r="F59" i="178"/>
  <c r="BG59" i="178"/>
  <c r="BF59" i="178" s="1"/>
  <c r="R59" i="178" s="1"/>
  <c r="D10" i="214"/>
  <c r="E11" i="235" s="1"/>
  <c r="F11" i="235" s="1"/>
  <c r="R59" i="223"/>
  <c r="F46" i="174"/>
  <c r="E46" i="174" s="1"/>
  <c r="BG46" i="174"/>
  <c r="AS46" i="174" s="1"/>
  <c r="F34" i="174"/>
  <c r="E34" i="174" s="1"/>
  <c r="BG34" i="174"/>
  <c r="AG34" i="174" s="1"/>
  <c r="F16" i="174"/>
  <c r="BG16" i="174"/>
  <c r="O16" i="174" s="1"/>
  <c r="O6" i="174" s="1"/>
  <c r="F33" i="174"/>
  <c r="E33" i="174" s="1"/>
  <c r="BG33" i="174"/>
  <c r="AF33" i="174" s="1"/>
  <c r="F15" i="174"/>
  <c r="E26" i="217" s="1"/>
  <c r="BG15" i="174"/>
  <c r="N15" i="174" s="1"/>
  <c r="F40" i="174"/>
  <c r="E40" i="174" s="1"/>
  <c r="BG40" i="174"/>
  <c r="AM40" i="174" s="1"/>
  <c r="R40" i="174" s="1"/>
  <c r="J28" i="174"/>
  <c r="J19" i="174" s="1"/>
  <c r="O28" i="174"/>
  <c r="O19" i="174" s="1"/>
  <c r="Q28" i="174"/>
  <c r="Q19" i="174" s="1"/>
  <c r="BG24" i="174"/>
  <c r="W24" i="174" s="1"/>
  <c r="R24" i="174" s="1"/>
  <c r="T28" i="174"/>
  <c r="N7" i="174"/>
  <c r="BG9" i="174"/>
  <c r="H9" i="174" s="1"/>
  <c r="F9" i="174" s="1"/>
  <c r="E9" i="174" s="1"/>
  <c r="Z7" i="174"/>
  <c r="Z6" i="174"/>
  <c r="AA8" i="174"/>
  <c r="R8" i="174" s="1"/>
  <c r="AF6" i="174"/>
  <c r="AF7" i="174"/>
  <c r="AH6" i="174"/>
  <c r="AM6" i="174"/>
  <c r="AN6" i="174"/>
  <c r="AN7" i="174"/>
  <c r="AO7" i="174"/>
  <c r="AO6" i="174"/>
  <c r="AP6" i="174"/>
  <c r="AP7" i="174"/>
  <c r="AS7" i="174"/>
  <c r="AS6" i="174"/>
  <c r="AT28" i="174"/>
  <c r="AY28" i="174"/>
  <c r="BA28" i="174"/>
  <c r="AJ8" i="223"/>
  <c r="AJ7" i="223" s="1"/>
  <c r="E890" i="3"/>
  <c r="AJ9" i="234"/>
  <c r="AJ7" i="234" s="1"/>
  <c r="BG14" i="177"/>
  <c r="M14" i="177" s="1"/>
  <c r="S6" i="177"/>
  <c r="J28" i="177"/>
  <c r="J19" i="177" s="1"/>
  <c r="BG29" i="177"/>
  <c r="AB29" i="177" s="1"/>
  <c r="R29" i="177" s="1"/>
  <c r="F30" i="177"/>
  <c r="E30" i="177" s="1"/>
  <c r="G28" i="177"/>
  <c r="BG30" i="177"/>
  <c r="AC30" i="177" s="1"/>
  <c r="AA30" i="177" s="1"/>
  <c r="F31" i="177"/>
  <c r="E31" i="177" s="1"/>
  <c r="H28" i="177"/>
  <c r="H19" i="177" s="1"/>
  <c r="BG31" i="177"/>
  <c r="AD31" i="177" s="1"/>
  <c r="AD28" i="177" s="1"/>
  <c r="AD19" i="177" s="1"/>
  <c r="F44" i="177"/>
  <c r="E44" i="177" s="1"/>
  <c r="BG44" i="177"/>
  <c r="AQ44" i="177" s="1"/>
  <c r="R44" i="177" s="1"/>
  <c r="U28" i="177"/>
  <c r="AA8" i="177"/>
  <c r="AD6" i="177"/>
  <c r="AD7" i="177"/>
  <c r="AP7" i="177"/>
  <c r="AP6" i="177"/>
  <c r="AY7" i="177"/>
  <c r="AY6" i="177"/>
  <c r="AK6" i="177"/>
  <c r="AK7" i="177"/>
  <c r="D29" i="234"/>
  <c r="D28" i="223"/>
  <c r="AJ6" i="194"/>
  <c r="AA11" i="194"/>
  <c r="BG11" i="194"/>
  <c r="BG13" i="223"/>
  <c r="O7" i="275" s="1"/>
  <c r="O8" i="275" s="1"/>
  <c r="Y7" i="223"/>
  <c r="F50" i="174"/>
  <c r="E50" i="174" s="1"/>
  <c r="BG50" i="174"/>
  <c r="AW50" i="174" s="1"/>
  <c r="F57" i="174"/>
  <c r="E57" i="174" s="1"/>
  <c r="BG57" i="174"/>
  <c r="BD57" i="174" s="1"/>
  <c r="F49" i="174"/>
  <c r="E49" i="174" s="1"/>
  <c r="BG49" i="174"/>
  <c r="AV49" i="174" s="1"/>
  <c r="F56" i="174"/>
  <c r="E56" i="174" s="1"/>
  <c r="BG56" i="174"/>
  <c r="BC56" i="174" s="1"/>
  <c r="R56" i="174" s="1"/>
  <c r="F44" i="174"/>
  <c r="E44" i="174" s="1"/>
  <c r="BG44" i="174"/>
  <c r="AQ44" i="174" s="1"/>
  <c r="R44" i="174" s="1"/>
  <c r="F32" i="174"/>
  <c r="E32" i="174" s="1"/>
  <c r="I28" i="174"/>
  <c r="I19" i="174" s="1"/>
  <c r="BG32" i="174"/>
  <c r="AE32" i="174" s="1"/>
  <c r="AA32" i="174" s="1"/>
  <c r="F23" i="174"/>
  <c r="E23" i="174" s="1"/>
  <c r="BG23" i="174"/>
  <c r="V23" i="174" s="1"/>
  <c r="E9" i="219"/>
  <c r="D9" i="219" s="1"/>
  <c r="BG59" i="174"/>
  <c r="BF59" i="174" s="1"/>
  <c r="L28" i="174"/>
  <c r="L19" i="174" s="1"/>
  <c r="M28" i="174"/>
  <c r="M19" i="174" s="1"/>
  <c r="P28" i="174"/>
  <c r="P19" i="174" s="1"/>
  <c r="BG22" i="174"/>
  <c r="U22" i="174" s="1"/>
  <c r="W28" i="174"/>
  <c r="Z28" i="174"/>
  <c r="AA59" i="174"/>
  <c r="E26" i="219" s="1"/>
  <c r="E17" i="219" s="1"/>
  <c r="R59" i="174"/>
  <c r="J7" i="174"/>
  <c r="BG10" i="174"/>
  <c r="I10" i="174" s="1"/>
  <c r="T7" i="174"/>
  <c r="T6" i="174"/>
  <c r="BG25" i="174"/>
  <c r="X25" i="174" s="1"/>
  <c r="AB6" i="174"/>
  <c r="AB7" i="174"/>
  <c r="AA9" i="174"/>
  <c r="AK7" i="174"/>
  <c r="AK6" i="174"/>
  <c r="AO28" i="174"/>
  <c r="AV28" i="174"/>
  <c r="AY6" i="174"/>
  <c r="AY7" i="174"/>
  <c r="BC28" i="174"/>
  <c r="BE6" i="174"/>
  <c r="BE7" i="174"/>
  <c r="BB8" i="234"/>
  <c r="Z15" i="223"/>
  <c r="Z6" i="223" s="1"/>
  <c r="E437" i="3"/>
  <c r="Z16" i="234"/>
  <c r="Z7" i="234" s="1"/>
  <c r="K10" i="234"/>
  <c r="K8" i="234" s="1"/>
  <c r="K9" i="223"/>
  <c r="K7" i="223" s="1"/>
  <c r="E20" i="3"/>
  <c r="BG18" i="177"/>
  <c r="Q18" i="177" s="1"/>
  <c r="Q6" i="177" s="1"/>
  <c r="BG10" i="177"/>
  <c r="I10" i="177" s="1"/>
  <c r="F10" i="177" s="1"/>
  <c r="E10" i="177" s="1"/>
  <c r="F22" i="177"/>
  <c r="E22" i="177" s="1"/>
  <c r="BG22" i="177"/>
  <c r="U22" i="177" s="1"/>
  <c r="F32" i="177"/>
  <c r="E32" i="177" s="1"/>
  <c r="I28" i="177"/>
  <c r="I19" i="177" s="1"/>
  <c r="BG32" i="177"/>
  <c r="AE32" i="177" s="1"/>
  <c r="F40" i="177"/>
  <c r="E40" i="177" s="1"/>
  <c r="BG40" i="177"/>
  <c r="AM40" i="177" s="1"/>
  <c r="AA40" i="177" s="1"/>
  <c r="F46" i="177"/>
  <c r="E46" i="177" s="1"/>
  <c r="BG46" i="177"/>
  <c r="AS46" i="177" s="1"/>
  <c r="F50" i="177"/>
  <c r="E50" i="177" s="1"/>
  <c r="BG50" i="177"/>
  <c r="AW50" i="177" s="1"/>
  <c r="R50" i="177" s="1"/>
  <c r="F54" i="177"/>
  <c r="E54" i="177" s="1"/>
  <c r="BG54" i="177"/>
  <c r="BA54" i="177" s="1"/>
  <c r="AL6" i="177"/>
  <c r="AL7" i="177"/>
  <c r="AF7" i="177"/>
  <c r="AF6" i="177"/>
  <c r="AZ7" i="177"/>
  <c r="AZ6" i="177"/>
  <c r="AG6" i="177"/>
  <c r="AG7" i="177"/>
  <c r="AS7" i="177"/>
  <c r="AS6" i="177"/>
  <c r="BG26" i="177"/>
  <c r="Y26" i="177" s="1"/>
  <c r="BG13" i="178"/>
  <c r="L13" i="178" s="1"/>
  <c r="L6" i="178" s="1"/>
  <c r="F13" i="178"/>
  <c r="BG16" i="178"/>
  <c r="O16" i="178" s="1"/>
  <c r="BG22" i="178"/>
  <c r="U22" i="178" s="1"/>
  <c r="R22" i="178" s="1"/>
  <c r="AG7" i="180"/>
  <c r="AG6" i="180"/>
  <c r="AO6" i="180"/>
  <c r="AO7" i="180"/>
  <c r="AI7" i="180"/>
  <c r="AI6" i="180"/>
  <c r="AY7" i="180"/>
  <c r="AY6" i="180"/>
  <c r="AJ6" i="180"/>
  <c r="AJ7" i="180"/>
  <c r="AZ6" i="180"/>
  <c r="AZ7" i="180"/>
  <c r="F31" i="180"/>
  <c r="E31" i="180" s="1"/>
  <c r="BG31" i="180"/>
  <c r="AD31" i="180" s="1"/>
  <c r="AD28" i="180" s="1"/>
  <c r="AD19" i="180" s="1"/>
  <c r="F35" i="180"/>
  <c r="E35" i="180" s="1"/>
  <c r="BG35" i="180"/>
  <c r="AH35" i="180" s="1"/>
  <c r="R35" i="180" s="1"/>
  <c r="F36" i="180"/>
  <c r="E36" i="180" s="1"/>
  <c r="BG36" i="180"/>
  <c r="AI36" i="180" s="1"/>
  <c r="R36" i="180" s="1"/>
  <c r="N7" i="180"/>
  <c r="BG9" i="180"/>
  <c r="H9" i="180" s="1"/>
  <c r="J7" i="180"/>
  <c r="BG8" i="180"/>
  <c r="BG18" i="180"/>
  <c r="Q18" i="180" s="1"/>
  <c r="BG22" i="180"/>
  <c r="U22" i="180" s="1"/>
  <c r="U19" i="180" s="1"/>
  <c r="Q7" i="181"/>
  <c r="V6" i="181"/>
  <c r="V7" i="181"/>
  <c r="AQ6" i="181"/>
  <c r="AQ7" i="181"/>
  <c r="BD6" i="181"/>
  <c r="BD7" i="181"/>
  <c r="AX7" i="181"/>
  <c r="AX6" i="181"/>
  <c r="BF7" i="181"/>
  <c r="BF6" i="181"/>
  <c r="T6" i="181"/>
  <c r="AC6" i="181"/>
  <c r="AA11" i="181"/>
  <c r="R11" i="181" s="1"/>
  <c r="I9" i="217" s="1"/>
  <c r="BG12" i="181"/>
  <c r="K12" i="181" s="1"/>
  <c r="F13" i="181"/>
  <c r="BG13" i="181"/>
  <c r="L13" i="181" s="1"/>
  <c r="L6" i="181" s="1"/>
  <c r="BG16" i="181"/>
  <c r="O16" i="181" s="1"/>
  <c r="BG17" i="181"/>
  <c r="P17" i="181" s="1"/>
  <c r="P6" i="181" s="1"/>
  <c r="F17" i="181"/>
  <c r="F18" i="181"/>
  <c r="BG18" i="181"/>
  <c r="Q18" i="181" s="1"/>
  <c r="F26" i="181"/>
  <c r="E26" i="181" s="1"/>
  <c r="BG26" i="181"/>
  <c r="Y26" i="181" s="1"/>
  <c r="J28" i="181"/>
  <c r="J19" i="181" s="1"/>
  <c r="E30" i="181"/>
  <c r="I17" i="269"/>
  <c r="F17" i="269" s="1"/>
  <c r="H17" i="269" s="1"/>
  <c r="D8" i="203"/>
  <c r="AA13" i="182"/>
  <c r="R13" i="182" s="1"/>
  <c r="J11" i="217" s="1"/>
  <c r="BG11" i="178"/>
  <c r="J11" i="178" s="1"/>
  <c r="J6" i="178" s="1"/>
  <c r="F11" i="178"/>
  <c r="F17" i="178"/>
  <c r="BG17" i="178"/>
  <c r="P17" i="178" s="1"/>
  <c r="P6" i="178" s="1"/>
  <c r="BG8" i="178"/>
  <c r="AC7" i="180"/>
  <c r="AC6" i="180"/>
  <c r="AA8" i="180"/>
  <c r="R8" i="180" s="1"/>
  <c r="H8" i="217" s="1"/>
  <c r="AT7" i="180"/>
  <c r="AT6" i="180"/>
  <c r="BB7" i="180"/>
  <c r="BB6" i="180"/>
  <c r="BF7" i="180"/>
  <c r="BF6" i="180"/>
  <c r="AQ6" i="180"/>
  <c r="AQ7" i="180"/>
  <c r="AU6" i="180"/>
  <c r="AU7" i="180"/>
  <c r="BC7" i="180"/>
  <c r="BC6" i="180"/>
  <c r="AN7" i="180"/>
  <c r="AN6" i="180"/>
  <c r="BG20" i="180"/>
  <c r="S20" i="180" s="1"/>
  <c r="S19" i="180" s="1"/>
  <c r="F26" i="180"/>
  <c r="E26" i="180" s="1"/>
  <c r="BG26" i="180"/>
  <c r="Y26" i="180" s="1"/>
  <c r="J28" i="180"/>
  <c r="J19" i="180" s="1"/>
  <c r="BG29" i="180"/>
  <c r="AB29" i="180" s="1"/>
  <c r="R29" i="180" s="1"/>
  <c r="F44" i="180"/>
  <c r="E44" i="180" s="1"/>
  <c r="BG44" i="180"/>
  <c r="AQ44" i="180" s="1"/>
  <c r="BG57" i="180"/>
  <c r="BD57" i="180" s="1"/>
  <c r="AA8" i="181"/>
  <c r="AE7" i="181"/>
  <c r="AE6" i="181"/>
  <c r="AV7" i="181"/>
  <c r="AV6" i="181"/>
  <c r="AU7" i="181"/>
  <c r="AU6" i="181"/>
  <c r="U6" i="181"/>
  <c r="U7" i="181"/>
  <c r="AH6" i="181"/>
  <c r="AH7" i="181"/>
  <c r="AP6" i="181"/>
  <c r="AP7" i="181"/>
  <c r="BB7" i="181"/>
  <c r="BB6" i="181"/>
  <c r="F22" i="181"/>
  <c r="E22" i="181" s="1"/>
  <c r="BG22" i="181"/>
  <c r="U22" i="181" s="1"/>
  <c r="BG25" i="181"/>
  <c r="X25" i="181" s="1"/>
  <c r="V28" i="181"/>
  <c r="F35" i="181"/>
  <c r="E35" i="181" s="1"/>
  <c r="BG35" i="181"/>
  <c r="AH35" i="181" s="1"/>
  <c r="AA35" i="181" s="1"/>
  <c r="F36" i="181"/>
  <c r="E36" i="181" s="1"/>
  <c r="BG36" i="181"/>
  <c r="AI36" i="181" s="1"/>
  <c r="AI28" i="181" s="1"/>
  <c r="AI19" i="181" s="1"/>
  <c r="F37" i="181"/>
  <c r="E37" i="181" s="1"/>
  <c r="BG37" i="181"/>
  <c r="AJ37" i="181" s="1"/>
  <c r="AA37" i="181" s="1"/>
  <c r="BG38" i="181"/>
  <c r="AK38" i="181" s="1"/>
  <c r="AA38" i="181" s="1"/>
  <c r="BG39" i="181"/>
  <c r="AL39" i="181" s="1"/>
  <c r="AA39" i="181" s="1"/>
  <c r="F39" i="181"/>
  <c r="E39" i="181" s="1"/>
  <c r="F40" i="181"/>
  <c r="E40" i="181" s="1"/>
  <c r="BG40" i="181"/>
  <c r="AM40" i="181" s="1"/>
  <c r="AA40" i="181" s="1"/>
  <c r="F41" i="181"/>
  <c r="E41" i="181" s="1"/>
  <c r="BG41" i="181"/>
  <c r="AN41" i="181" s="1"/>
  <c r="R41" i="181" s="1"/>
  <c r="F43" i="181"/>
  <c r="E43" i="181" s="1"/>
  <c r="BG43" i="181"/>
  <c r="AP43" i="181" s="1"/>
  <c r="R43" i="181" s="1"/>
  <c r="F44" i="181"/>
  <c r="E44" i="181" s="1"/>
  <c r="BG44" i="181"/>
  <c r="AQ44" i="181" s="1"/>
  <c r="R44" i="181" s="1"/>
  <c r="F45" i="181"/>
  <c r="E45" i="181" s="1"/>
  <c r="BG45" i="181"/>
  <c r="AR45" i="181" s="1"/>
  <c r="F47" i="181"/>
  <c r="E47" i="181" s="1"/>
  <c r="BG47" i="181"/>
  <c r="AT47" i="181" s="1"/>
  <c r="F49" i="181"/>
  <c r="E49" i="181" s="1"/>
  <c r="BG49" i="181"/>
  <c r="AV49" i="181" s="1"/>
  <c r="F51" i="181"/>
  <c r="E51" i="181" s="1"/>
  <c r="BG51" i="181"/>
  <c r="AX51" i="181" s="1"/>
  <c r="F52" i="181"/>
  <c r="E52" i="181" s="1"/>
  <c r="BG52" i="181"/>
  <c r="AY52" i="181" s="1"/>
  <c r="R52" i="181" s="1"/>
  <c r="F53" i="181"/>
  <c r="E53" i="181" s="1"/>
  <c r="BG53" i="181"/>
  <c r="AZ53" i="181" s="1"/>
  <c r="F55" i="181"/>
  <c r="E55" i="181" s="1"/>
  <c r="BG55" i="181"/>
  <c r="BB55" i="181" s="1"/>
  <c r="R55" i="181" s="1"/>
  <c r="BG58" i="181"/>
  <c r="BE58" i="181" s="1"/>
  <c r="R58" i="181" s="1"/>
  <c r="BG59" i="181"/>
  <c r="BF59" i="181" s="1"/>
  <c r="R59" i="181" s="1"/>
  <c r="F59" i="181"/>
  <c r="I21" i="219"/>
  <c r="D21" i="219" s="1"/>
  <c r="K7" i="182"/>
  <c r="J18" i="217" s="1"/>
  <c r="BG8" i="182"/>
  <c r="G8" i="182" s="1"/>
  <c r="X7" i="182"/>
  <c r="X6" i="182"/>
  <c r="AA8" i="182"/>
  <c r="AC6" i="182"/>
  <c r="AC7" i="182"/>
  <c r="AG7" i="182"/>
  <c r="AG6" i="182"/>
  <c r="AK7" i="182"/>
  <c r="AK6" i="182"/>
  <c r="AO6" i="182"/>
  <c r="AO7" i="182"/>
  <c r="AT7" i="182"/>
  <c r="AT6" i="182"/>
  <c r="AX6" i="182"/>
  <c r="AX7" i="182"/>
  <c r="BB6" i="182"/>
  <c r="BB7" i="182"/>
  <c r="BF7" i="182"/>
  <c r="BF6" i="182"/>
  <c r="AS6" i="182"/>
  <c r="AS7" i="182"/>
  <c r="AW6" i="182"/>
  <c r="AW7" i="182"/>
  <c r="BA7" i="182"/>
  <c r="BA6" i="182"/>
  <c r="BE6" i="182"/>
  <c r="BE7" i="182"/>
  <c r="J7" i="182"/>
  <c r="BG10" i="182"/>
  <c r="I10" i="182" s="1"/>
  <c r="I7" i="182" s="1"/>
  <c r="S7" i="182"/>
  <c r="S6" i="182"/>
  <c r="W6" i="182"/>
  <c r="W7" i="182"/>
  <c r="AB7" i="182"/>
  <c r="AB6" i="182"/>
  <c r="AA10" i="182"/>
  <c r="R10" i="182" s="1"/>
  <c r="AF7" i="182"/>
  <c r="AF6" i="182"/>
  <c r="AJ7" i="182"/>
  <c r="AJ6" i="182"/>
  <c r="AN7" i="182"/>
  <c r="AN6" i="182"/>
  <c r="AR7" i="182"/>
  <c r="AR6" i="182"/>
  <c r="AV7" i="182"/>
  <c r="AV6" i="182"/>
  <c r="AZ6" i="182"/>
  <c r="AZ7" i="182"/>
  <c r="BD7" i="182"/>
  <c r="BD6" i="182"/>
  <c r="F11" i="182"/>
  <c r="BG11" i="182"/>
  <c r="J11" i="182" s="1"/>
  <c r="J6" i="182" s="1"/>
  <c r="V6" i="182"/>
  <c r="AE6" i="182"/>
  <c r="AA11" i="182"/>
  <c r="R11" i="182" s="1"/>
  <c r="J9" i="217" s="1"/>
  <c r="F12" i="182"/>
  <c r="BG12" i="182"/>
  <c r="K12" i="182" s="1"/>
  <c r="K6" i="182" s="1"/>
  <c r="F13" i="182"/>
  <c r="J24" i="217" s="1"/>
  <c r="BG13" i="182"/>
  <c r="J25" i="217"/>
  <c r="BG14" i="182"/>
  <c r="M14" i="182" s="1"/>
  <c r="M6" i="182" s="1"/>
  <c r="F15" i="182"/>
  <c r="J26" i="217" s="1"/>
  <c r="BG15" i="182"/>
  <c r="N15" i="182" s="1"/>
  <c r="BG16" i="182"/>
  <c r="O16" i="182" s="1"/>
  <c r="O6" i="182" s="1"/>
  <c r="F16" i="182"/>
  <c r="F17" i="182"/>
  <c r="BG17" i="182"/>
  <c r="P17" i="182" s="1"/>
  <c r="P6" i="182" s="1"/>
  <c r="F20" i="182"/>
  <c r="F21" i="182"/>
  <c r="E21" i="182" s="1"/>
  <c r="BG21" i="182"/>
  <c r="T21" i="182" s="1"/>
  <c r="F22" i="182"/>
  <c r="E22" i="182" s="1"/>
  <c r="BG22" i="182"/>
  <c r="U22" i="182" s="1"/>
  <c r="BG23" i="182"/>
  <c r="V23" i="182" s="1"/>
  <c r="BG24" i="182"/>
  <c r="W24" i="182" s="1"/>
  <c r="BG25" i="182"/>
  <c r="X25" i="182" s="1"/>
  <c r="R25" i="182" s="1"/>
  <c r="BG26" i="182"/>
  <c r="Y26" i="182" s="1"/>
  <c r="R26" i="182" s="1"/>
  <c r="F26" i="182"/>
  <c r="E26" i="182" s="1"/>
  <c r="I28" i="182"/>
  <c r="I19" i="182" s="1"/>
  <c r="F29" i="182"/>
  <c r="E29" i="182" s="1"/>
  <c r="BG29" i="182"/>
  <c r="AB29" i="182" s="1"/>
  <c r="H28" i="182"/>
  <c r="H19" i="182" s="1"/>
  <c r="F30" i="182"/>
  <c r="E30" i="182" s="1"/>
  <c r="BG30" i="182"/>
  <c r="AC30" i="182" s="1"/>
  <c r="AA30" i="182" s="1"/>
  <c r="F31" i="182"/>
  <c r="E31" i="182" s="1"/>
  <c r="G28" i="182"/>
  <c r="BG31" i="182"/>
  <c r="AD31" i="182" s="1"/>
  <c r="AD28" i="182" s="1"/>
  <c r="AD19" i="182" s="1"/>
  <c r="T28" i="182"/>
  <c r="J28" i="182"/>
  <c r="J19" i="182" s="1"/>
  <c r="BG32" i="182"/>
  <c r="AE32" i="182" s="1"/>
  <c r="AA32" i="182" s="1"/>
  <c r="S28" i="182"/>
  <c r="F33" i="182"/>
  <c r="E33" i="182" s="1"/>
  <c r="BG33" i="182"/>
  <c r="AF33" i="182" s="1"/>
  <c r="AF28" i="182" s="1"/>
  <c r="AF19" i="182" s="1"/>
  <c r="F34" i="182"/>
  <c r="E34" i="182" s="1"/>
  <c r="BG34" i="182"/>
  <c r="AG34" i="182" s="1"/>
  <c r="R34" i="182" s="1"/>
  <c r="F15" i="178"/>
  <c r="BG15" i="178"/>
  <c r="N15" i="178" s="1"/>
  <c r="N6" i="178" s="1"/>
  <c r="BG10" i="178"/>
  <c r="I10" i="178" s="1"/>
  <c r="F10" i="178" s="1"/>
  <c r="E10" i="178" s="1"/>
  <c r="BG12" i="178"/>
  <c r="K12" i="178" s="1"/>
  <c r="BG24" i="178"/>
  <c r="W24" i="178" s="1"/>
  <c r="R24" i="178" s="1"/>
  <c r="T7" i="180"/>
  <c r="T6" i="180"/>
  <c r="AX6" i="180"/>
  <c r="AX7" i="180"/>
  <c r="AB7" i="180"/>
  <c r="AB6" i="180"/>
  <c r="BD7" i="180"/>
  <c r="BD6" i="180"/>
  <c r="F25" i="180"/>
  <c r="E25" i="180" s="1"/>
  <c r="BG25" i="180"/>
  <c r="X25" i="180" s="1"/>
  <c r="R25" i="180" s="1"/>
  <c r="F30" i="180"/>
  <c r="E30" i="180" s="1"/>
  <c r="G28" i="180"/>
  <c r="BG10" i="180"/>
  <c r="I10" i="180" s="1"/>
  <c r="I7" i="180" s="1"/>
  <c r="BG15" i="180"/>
  <c r="N15" i="180" s="1"/>
  <c r="BG8" i="181"/>
  <c r="G8" i="181" s="1"/>
  <c r="AI7" i="181"/>
  <c r="AI6" i="181"/>
  <c r="AZ6" i="181"/>
  <c r="AZ7" i="181"/>
  <c r="BG9" i="181"/>
  <c r="H9" i="181" s="1"/>
  <c r="H7" i="181" s="1"/>
  <c r="BC7" i="181"/>
  <c r="BC6" i="181"/>
  <c r="Y6" i="181"/>
  <c r="Y7" i="181"/>
  <c r="AL6" i="181"/>
  <c r="AL7" i="181"/>
  <c r="BG11" i="181"/>
  <c r="J11" i="181" s="1"/>
  <c r="I22" i="217"/>
  <c r="D22" i="217" s="1"/>
  <c r="AA13" i="181"/>
  <c r="R13" i="181" s="1"/>
  <c r="I11" i="217" s="1"/>
  <c r="AB6" i="181"/>
  <c r="BG21" i="181"/>
  <c r="T21" i="181" s="1"/>
  <c r="F27" i="181"/>
  <c r="E27" i="181" s="1"/>
  <c r="BG27" i="181"/>
  <c r="Z27" i="181" s="1"/>
  <c r="BG30" i="181"/>
  <c r="AC30" i="181" s="1"/>
  <c r="AA30" i="181" s="1"/>
  <c r="H28" i="181"/>
  <c r="H19" i="181" s="1"/>
  <c r="F32" i="181"/>
  <c r="E32" i="181" s="1"/>
  <c r="BG32" i="181"/>
  <c r="AE32" i="181" s="1"/>
  <c r="AA32" i="181" s="1"/>
  <c r="D7" i="205"/>
  <c r="D6" i="208"/>
  <c r="D8" i="205"/>
  <c r="D8" i="211"/>
  <c r="D19" i="211"/>
  <c r="F23" i="181"/>
  <c r="E23" i="181" s="1"/>
  <c r="H28" i="180"/>
  <c r="H19" i="180" s="1"/>
  <c r="F14" i="178"/>
  <c r="BG14" i="178"/>
  <c r="M14" i="178" s="1"/>
  <c r="M6" i="178" s="1"/>
  <c r="F18" i="178"/>
  <c r="BG18" i="178"/>
  <c r="Q18" i="178" s="1"/>
  <c r="Q6" i="178" s="1"/>
  <c r="O7" i="178"/>
  <c r="G20" i="217" s="1"/>
  <c r="AK6" i="180"/>
  <c r="AK7" i="180"/>
  <c r="AE6" i="180"/>
  <c r="AE7" i="180"/>
  <c r="AA9" i="180"/>
  <c r="R9" i="180" s="1"/>
  <c r="AM7" i="180"/>
  <c r="AM6" i="180"/>
  <c r="AF6" i="180"/>
  <c r="AF7" i="180"/>
  <c r="AV6" i="180"/>
  <c r="AV7" i="180"/>
  <c r="F22" i="180"/>
  <c r="E22" i="180" s="1"/>
  <c r="F32" i="180"/>
  <c r="E32" i="180" s="1"/>
  <c r="I28" i="180"/>
  <c r="I19" i="180" s="1"/>
  <c r="BG33" i="180"/>
  <c r="AF33" i="180" s="1"/>
  <c r="R33" i="180" s="1"/>
  <c r="BG49" i="180"/>
  <c r="AV49" i="180" s="1"/>
  <c r="BG12" i="180"/>
  <c r="K12" i="180" s="1"/>
  <c r="BG17" i="180"/>
  <c r="P17" i="180" s="1"/>
  <c r="BG24" i="180"/>
  <c r="W24" i="180" s="1"/>
  <c r="W19" i="180" s="1"/>
  <c r="Z7" i="181"/>
  <c r="Z6" i="181"/>
  <c r="AM6" i="181"/>
  <c r="AM7" i="181"/>
  <c r="AY6" i="181"/>
  <c r="AY7" i="181"/>
  <c r="AA10" i="181"/>
  <c r="R10" i="181" s="1"/>
  <c r="AD7" i="181"/>
  <c r="AD6" i="181"/>
  <c r="AT6" i="181"/>
  <c r="AT7" i="181"/>
  <c r="F14" i="181"/>
  <c r="I25" i="217" s="1"/>
  <c r="BG14" i="181"/>
  <c r="M14" i="181" s="1"/>
  <c r="M6" i="181" s="1"/>
  <c r="F15" i="181"/>
  <c r="BG15" i="181"/>
  <c r="N15" i="181" s="1"/>
  <c r="N6" i="181" s="1"/>
  <c r="BG24" i="181"/>
  <c r="W24" i="181" s="1"/>
  <c r="F29" i="181"/>
  <c r="E29" i="181" s="1"/>
  <c r="G28" i="181"/>
  <c r="BG29" i="181"/>
  <c r="AB29" i="181" s="1"/>
  <c r="AB28" i="181" s="1"/>
  <c r="AB19" i="181" s="1"/>
  <c r="BG31" i="181"/>
  <c r="AD31" i="181" s="1"/>
  <c r="R31" i="181" s="1"/>
  <c r="F31" i="181"/>
  <c r="E31" i="181" s="1"/>
  <c r="I28" i="181"/>
  <c r="I19" i="181" s="1"/>
  <c r="F33" i="181"/>
  <c r="E33" i="181" s="1"/>
  <c r="BG33" i="181"/>
  <c r="AF33" i="181" s="1"/>
  <c r="AF28" i="181" s="1"/>
  <c r="AF19" i="181" s="1"/>
  <c r="D28" i="202"/>
  <c r="I12" i="269"/>
  <c r="F12" i="269" s="1"/>
  <c r="H12" i="269" s="1"/>
  <c r="D8" i="234"/>
  <c r="D7" i="223"/>
  <c r="BG57" i="181"/>
  <c r="BD57" i="181" s="1"/>
  <c r="E51" i="202"/>
  <c r="D17" i="214"/>
  <c r="E18" i="235" s="1"/>
  <c r="F18" i="235" s="1"/>
  <c r="K6" i="214"/>
  <c r="BG15" i="183"/>
  <c r="N15" i="183" s="1"/>
  <c r="BG8" i="183"/>
  <c r="F35" i="182"/>
  <c r="E35" i="182" s="1"/>
  <c r="BG35" i="182"/>
  <c r="AH35" i="182" s="1"/>
  <c r="AH28" i="182" s="1"/>
  <c r="AH19" i="182" s="1"/>
  <c r="F37" i="182"/>
  <c r="E37" i="182" s="1"/>
  <c r="BG37" i="182"/>
  <c r="AJ37" i="182" s="1"/>
  <c r="AJ28" i="182" s="1"/>
  <c r="AJ19" i="182" s="1"/>
  <c r="F41" i="182"/>
  <c r="E41" i="182" s="1"/>
  <c r="BG41" i="182"/>
  <c r="AN41" i="182" s="1"/>
  <c r="AN28" i="182" s="1"/>
  <c r="AN19" i="182" s="1"/>
  <c r="F43" i="182"/>
  <c r="E43" i="182" s="1"/>
  <c r="BG43" i="182"/>
  <c r="AP43" i="182" s="1"/>
  <c r="F45" i="182"/>
  <c r="E45" i="182" s="1"/>
  <c r="BG45" i="182"/>
  <c r="AR45" i="182" s="1"/>
  <c r="R45" i="182" s="1"/>
  <c r="F47" i="182"/>
  <c r="E47" i="182" s="1"/>
  <c r="BG47" i="182"/>
  <c r="AT47" i="182" s="1"/>
  <c r="R47" i="182" s="1"/>
  <c r="BG48" i="182"/>
  <c r="AU48" i="182" s="1"/>
  <c r="F50" i="182"/>
  <c r="E50" i="182" s="1"/>
  <c r="BG50" i="182"/>
  <c r="AW50" i="182" s="1"/>
  <c r="R50" i="182" s="1"/>
  <c r="F51" i="182"/>
  <c r="E51" i="182" s="1"/>
  <c r="BG51" i="182"/>
  <c r="AX51" i="182" s="1"/>
  <c r="R51" i="182" s="1"/>
  <c r="F53" i="182"/>
  <c r="E53" i="182" s="1"/>
  <c r="BG53" i="182"/>
  <c r="AZ53" i="182" s="1"/>
  <c r="R53" i="182" s="1"/>
  <c r="BG56" i="182"/>
  <c r="BC56" i="182" s="1"/>
  <c r="R56" i="182" s="1"/>
  <c r="F57" i="182"/>
  <c r="E57" i="182" s="1"/>
  <c r="BG57" i="182"/>
  <c r="BD57" i="182" s="1"/>
  <c r="F58" i="182"/>
  <c r="E58" i="182" s="1"/>
  <c r="BG58" i="182"/>
  <c r="BE58" i="182" s="1"/>
  <c r="J8" i="219"/>
  <c r="BG59" i="182"/>
  <c r="BF59" i="182" s="1"/>
  <c r="F59" i="182"/>
  <c r="V7" i="183"/>
  <c r="V6" i="183"/>
  <c r="Z7" i="183"/>
  <c r="Z6" i="183"/>
  <c r="AE7" i="183"/>
  <c r="AA8" i="183"/>
  <c r="AE6" i="183"/>
  <c r="AI7" i="183"/>
  <c r="AI6" i="183"/>
  <c r="AM6" i="183"/>
  <c r="AM7" i="183"/>
  <c r="AQ6" i="183"/>
  <c r="AQ7" i="183"/>
  <c r="AV7" i="183"/>
  <c r="AV6" i="183"/>
  <c r="AZ6" i="183"/>
  <c r="AZ7" i="183"/>
  <c r="BD6" i="183"/>
  <c r="BD7" i="183"/>
  <c r="AU6" i="183"/>
  <c r="AU7" i="183"/>
  <c r="AY7" i="183"/>
  <c r="AY6" i="183"/>
  <c r="BC6" i="183"/>
  <c r="BC7" i="183"/>
  <c r="U7" i="183"/>
  <c r="U6" i="183"/>
  <c r="AA10" i="183"/>
  <c r="R10" i="183" s="1"/>
  <c r="AD7" i="183"/>
  <c r="AH7" i="183"/>
  <c r="AH6" i="183"/>
  <c r="AL7" i="183"/>
  <c r="AL6" i="183"/>
  <c r="AP6" i="183"/>
  <c r="AP7" i="183"/>
  <c r="AT6" i="183"/>
  <c r="AT7" i="183"/>
  <c r="AX7" i="183"/>
  <c r="AX6" i="183"/>
  <c r="BB6" i="183"/>
  <c r="BB7" i="183"/>
  <c r="BF7" i="183"/>
  <c r="BF6" i="183"/>
  <c r="AC6" i="183"/>
  <c r="AA11" i="183"/>
  <c r="R11" i="183" s="1"/>
  <c r="K9" i="217" s="1"/>
  <c r="F13" i="183"/>
  <c r="K24" i="217" s="1"/>
  <c r="BG13" i="183"/>
  <c r="L13" i="183" s="1"/>
  <c r="AB6" i="183"/>
  <c r="AA13" i="183"/>
  <c r="R13" i="183" s="1"/>
  <c r="K11" i="217" s="1"/>
  <c r="F17" i="183"/>
  <c r="BG17" i="183"/>
  <c r="P17" i="183" s="1"/>
  <c r="P6" i="183" s="1"/>
  <c r="BG21" i="183"/>
  <c r="T21" i="183" s="1"/>
  <c r="R21" i="183" s="1"/>
  <c r="BG22" i="183"/>
  <c r="U22" i="183" s="1"/>
  <c r="F22" i="183"/>
  <c r="E22" i="183" s="1"/>
  <c r="F23" i="183"/>
  <c r="E23" i="183" s="1"/>
  <c r="BG23" i="183"/>
  <c r="V23" i="183" s="1"/>
  <c r="BG24" i="183"/>
  <c r="W24" i="183" s="1"/>
  <c r="F29" i="183"/>
  <c r="E29" i="183" s="1"/>
  <c r="G28" i="183"/>
  <c r="G19" i="183" s="1"/>
  <c r="BG29" i="183"/>
  <c r="AB29" i="183" s="1"/>
  <c r="F31" i="183"/>
  <c r="E31" i="183" s="1"/>
  <c r="I28" i="183"/>
  <c r="I19" i="183" s="1"/>
  <c r="F32" i="183"/>
  <c r="E32" i="183" s="1"/>
  <c r="H28" i="183"/>
  <c r="H19" i="183" s="1"/>
  <c r="F33" i="183"/>
  <c r="E33" i="183" s="1"/>
  <c r="BG33" i="183"/>
  <c r="AF33" i="183" s="1"/>
  <c r="F35" i="183"/>
  <c r="E35" i="183" s="1"/>
  <c r="BG35" i="183"/>
  <c r="AH35" i="183" s="1"/>
  <c r="F37" i="183"/>
  <c r="E37" i="183" s="1"/>
  <c r="BG37" i="183"/>
  <c r="AJ37" i="183" s="1"/>
  <c r="AJ28" i="183" s="1"/>
  <c r="AJ19" i="183" s="1"/>
  <c r="F39" i="183"/>
  <c r="E39" i="183" s="1"/>
  <c r="BG39" i="183"/>
  <c r="AL39" i="183" s="1"/>
  <c r="AL28" i="183" s="1"/>
  <c r="AL19" i="183" s="1"/>
  <c r="F41" i="183"/>
  <c r="E41" i="183" s="1"/>
  <c r="BG41" i="183"/>
  <c r="AN41" i="183" s="1"/>
  <c r="F43" i="183"/>
  <c r="E43" i="183" s="1"/>
  <c r="BG43" i="183"/>
  <c r="AP43" i="183" s="1"/>
  <c r="R43" i="183" s="1"/>
  <c r="F45" i="183"/>
  <c r="E45" i="183" s="1"/>
  <c r="BG45" i="183"/>
  <c r="AR45" i="183" s="1"/>
  <c r="R45" i="183" s="1"/>
  <c r="BG46" i="183"/>
  <c r="AS46" i="183" s="1"/>
  <c r="BG55" i="182"/>
  <c r="BB55" i="182" s="1"/>
  <c r="R55" i="182" s="1"/>
  <c r="F42" i="182"/>
  <c r="E42" i="182" s="1"/>
  <c r="D40" i="214"/>
  <c r="E41" i="235" s="1"/>
  <c r="F41" i="235" s="1"/>
  <c r="E49" i="216"/>
  <c r="BG39" i="182"/>
  <c r="AL39" i="182" s="1"/>
  <c r="AA39" i="182" s="1"/>
  <c r="BG49" i="182"/>
  <c r="AV49" i="182" s="1"/>
  <c r="AE6" i="184"/>
  <c r="F47" i="183"/>
  <c r="E47" i="183" s="1"/>
  <c r="BG47" i="183"/>
  <c r="AT47" i="183" s="1"/>
  <c r="F51" i="183"/>
  <c r="E51" i="183" s="1"/>
  <c r="BG51" i="183"/>
  <c r="AX51" i="183" s="1"/>
  <c r="F57" i="183"/>
  <c r="E57" i="183" s="1"/>
  <c r="BG57" i="183"/>
  <c r="BD57" i="183" s="1"/>
  <c r="R57" i="183" s="1"/>
  <c r="F59" i="183"/>
  <c r="BG59" i="183"/>
  <c r="BF59" i="183" s="1"/>
  <c r="R59" i="183" s="1"/>
  <c r="Y7" i="184"/>
  <c r="Y6" i="184"/>
  <c r="AD6" i="184"/>
  <c r="AD7" i="184"/>
  <c r="AH6" i="184"/>
  <c r="AH7" i="184"/>
  <c r="AP6" i="184"/>
  <c r="AP7" i="184"/>
  <c r="AU6" i="184"/>
  <c r="AU7" i="184"/>
  <c r="AY7" i="184"/>
  <c r="AY6" i="184"/>
  <c r="BC7" i="184"/>
  <c r="BC6" i="184"/>
  <c r="AM7" i="184"/>
  <c r="AM6" i="184"/>
  <c r="AT7" i="184"/>
  <c r="AT6" i="184"/>
  <c r="AX7" i="184"/>
  <c r="AX6" i="184"/>
  <c r="BB7" i="184"/>
  <c r="BB6" i="184"/>
  <c r="BF7" i="184"/>
  <c r="BF6" i="184"/>
  <c r="F13" i="184"/>
  <c r="L24" i="217" s="1"/>
  <c r="BG13" i="184"/>
  <c r="L13" i="184" s="1"/>
  <c r="F16" i="184"/>
  <c r="BG16" i="184"/>
  <c r="O16" i="184" s="1"/>
  <c r="O6" i="184" s="1"/>
  <c r="AB6" i="184"/>
  <c r="AA16" i="184"/>
  <c r="F21" i="184"/>
  <c r="BG21" i="184"/>
  <c r="T21" i="184" s="1"/>
  <c r="R21" i="184" s="1"/>
  <c r="F22" i="184"/>
  <c r="E22" i="184" s="1"/>
  <c r="F30" i="184"/>
  <c r="E30" i="184" s="1"/>
  <c r="I28" i="184"/>
  <c r="I19" i="184" s="1"/>
  <c r="BG30" i="184"/>
  <c r="AC30" i="184" s="1"/>
  <c r="F31" i="184"/>
  <c r="E31" i="184" s="1"/>
  <c r="H28" i="184"/>
  <c r="H19" i="184" s="1"/>
  <c r="BG32" i="184"/>
  <c r="AE32" i="184" s="1"/>
  <c r="R32" i="184" s="1"/>
  <c r="F32" i="184"/>
  <c r="E32" i="184" s="1"/>
  <c r="F35" i="184"/>
  <c r="E35" i="184" s="1"/>
  <c r="BG35" i="184"/>
  <c r="AH35" i="184" s="1"/>
  <c r="BG36" i="184"/>
  <c r="AI36" i="184" s="1"/>
  <c r="F36" i="184"/>
  <c r="E36" i="184" s="1"/>
  <c r="F42" i="184"/>
  <c r="E42" i="184" s="1"/>
  <c r="BG42" i="184"/>
  <c r="AO42" i="184" s="1"/>
  <c r="F44" i="184"/>
  <c r="E44" i="184" s="1"/>
  <c r="BG44" i="184"/>
  <c r="AQ44" i="184" s="1"/>
  <c r="F50" i="184"/>
  <c r="E50" i="184" s="1"/>
  <c r="BG50" i="184"/>
  <c r="AW50" i="184" s="1"/>
  <c r="R50" i="184" s="1"/>
  <c r="F52" i="184"/>
  <c r="E52" i="184" s="1"/>
  <c r="BG52" i="184"/>
  <c r="AY52" i="184" s="1"/>
  <c r="W6" i="185"/>
  <c r="W7" i="185"/>
  <c r="AA8" i="185"/>
  <c r="AB6" i="185"/>
  <c r="AJ7" i="185"/>
  <c r="AJ6" i="185"/>
  <c r="AN7" i="185"/>
  <c r="AN6" i="185"/>
  <c r="AS6" i="185"/>
  <c r="AS7" i="185"/>
  <c r="AW6" i="185"/>
  <c r="AW7" i="185"/>
  <c r="BA7" i="185"/>
  <c r="BA6" i="185"/>
  <c r="BE6" i="185"/>
  <c r="BE7" i="185"/>
  <c r="AR6" i="185"/>
  <c r="AR7" i="185"/>
  <c r="AV6" i="185"/>
  <c r="AV7" i="185"/>
  <c r="AZ7" i="185"/>
  <c r="AZ6" i="185"/>
  <c r="BD7" i="185"/>
  <c r="BD6" i="185"/>
  <c r="V6" i="185"/>
  <c r="V7" i="185"/>
  <c r="Z7" i="185"/>
  <c r="Z6" i="185"/>
  <c r="AE7" i="185"/>
  <c r="AA10" i="185"/>
  <c r="R10" i="185" s="1"/>
  <c r="AM6" i="185"/>
  <c r="AM7" i="185"/>
  <c r="AQ6" i="185"/>
  <c r="AQ7" i="185"/>
  <c r="AU6" i="185"/>
  <c r="AU7" i="185"/>
  <c r="AY7" i="185"/>
  <c r="AY6" i="185"/>
  <c r="BC6" i="185"/>
  <c r="BC7" i="185"/>
  <c r="F12" i="185"/>
  <c r="BG12" i="185"/>
  <c r="K12" i="185" s="1"/>
  <c r="BG25" i="185"/>
  <c r="X25" i="185" s="1"/>
  <c r="D11" i="219"/>
  <c r="BG40" i="184"/>
  <c r="AM40" i="184" s="1"/>
  <c r="BG55" i="183"/>
  <c r="BB55" i="183" s="1"/>
  <c r="BG22" i="184"/>
  <c r="U22" i="184" s="1"/>
  <c r="T6" i="184"/>
  <c r="F34" i="184"/>
  <c r="E34" i="184" s="1"/>
  <c r="AI6" i="184"/>
  <c r="BG56" i="183"/>
  <c r="BC56" i="183" s="1"/>
  <c r="BG27" i="184"/>
  <c r="Z27" i="184" s="1"/>
  <c r="Z6" i="184"/>
  <c r="AE7" i="184"/>
  <c r="BF19" i="178"/>
  <c r="AQ6" i="184"/>
  <c r="G28" i="184"/>
  <c r="F29" i="185"/>
  <c r="E29" i="185" s="1"/>
  <c r="H28" i="185"/>
  <c r="H19" i="185" s="1"/>
  <c r="F30" i="185"/>
  <c r="E30" i="185" s="1"/>
  <c r="G28" i="185"/>
  <c r="G19" i="185" s="1"/>
  <c r="F32" i="185"/>
  <c r="E32" i="185" s="1"/>
  <c r="I28" i="185"/>
  <c r="I19" i="185" s="1"/>
  <c r="AD7" i="186"/>
  <c r="AD6" i="186"/>
  <c r="AA8" i="186"/>
  <c r="AU6" i="186"/>
  <c r="AU7" i="186"/>
  <c r="BC6" i="186"/>
  <c r="BC7" i="186"/>
  <c r="AX6" i="186"/>
  <c r="AX7" i="186"/>
  <c r="BF7" i="186"/>
  <c r="BF6" i="186"/>
  <c r="AO7" i="186"/>
  <c r="AO6" i="186"/>
  <c r="BA6" i="186"/>
  <c r="BA7" i="186"/>
  <c r="F31" i="186"/>
  <c r="E31" i="186" s="1"/>
  <c r="H28" i="186"/>
  <c r="H19" i="186" s="1"/>
  <c r="G28" i="186"/>
  <c r="F32" i="186"/>
  <c r="E32" i="186" s="1"/>
  <c r="BG48" i="185"/>
  <c r="AU48" i="185" s="1"/>
  <c r="AP7" i="234"/>
  <c r="BG56" i="185"/>
  <c r="BC56" i="185" s="1"/>
  <c r="AS7" i="186"/>
  <c r="BE6" i="186"/>
  <c r="BG54" i="185"/>
  <c r="BA54" i="185" s="1"/>
  <c r="BG52" i="185"/>
  <c r="AY52" i="185" s="1"/>
  <c r="AT7" i="186"/>
  <c r="W6" i="187"/>
  <c r="W7" i="187"/>
  <c r="BE7" i="187"/>
  <c r="BE6" i="187"/>
  <c r="AV6" i="187"/>
  <c r="AV7" i="187"/>
  <c r="BD6" i="187"/>
  <c r="BD7" i="187"/>
  <c r="V7" i="187"/>
  <c r="V6" i="187"/>
  <c r="AE6" i="187"/>
  <c r="AE7" i="187"/>
  <c r="AM7" i="187"/>
  <c r="AM6" i="187"/>
  <c r="AU6" i="187"/>
  <c r="AU7" i="187"/>
  <c r="F29" i="187"/>
  <c r="E29" i="187" s="1"/>
  <c r="H28" i="187"/>
  <c r="AS6" i="187"/>
  <c r="BA6" i="223"/>
  <c r="E25" i="183"/>
  <c r="AZ6" i="187"/>
  <c r="AU7" i="188"/>
  <c r="AU6" i="188"/>
  <c r="D21" i="214"/>
  <c r="I30" i="269"/>
  <c r="F30" i="269" s="1"/>
  <c r="H30" i="269" s="1"/>
  <c r="D44" i="211"/>
  <c r="D30" i="214"/>
  <c r="E31" i="235" s="1"/>
  <c r="F31" i="235" s="1"/>
  <c r="D57" i="204"/>
  <c r="I40" i="269"/>
  <c r="F40" i="269" s="1"/>
  <c r="H40" i="269" s="1"/>
  <c r="D54" i="201"/>
  <c r="D50" i="201"/>
  <c r="E35" i="185"/>
  <c r="AI6" i="186"/>
  <c r="D57" i="207"/>
  <c r="D31" i="214"/>
  <c r="E32" i="235" s="1"/>
  <c r="F32" i="235" s="1"/>
  <c r="D45" i="206"/>
  <c r="E59" i="185"/>
  <c r="M6" i="219" s="1"/>
  <c r="D58" i="207"/>
  <c r="I41" i="269"/>
  <c r="F41" i="269" s="1"/>
  <c r="H41" i="269" s="1"/>
  <c r="D41" i="214"/>
  <c r="E42" i="235" s="1"/>
  <c r="F42" i="235" s="1"/>
  <c r="I38" i="269"/>
  <c r="F38" i="269" s="1"/>
  <c r="H38" i="269" s="1"/>
  <c r="D52" i="211"/>
  <c r="D38" i="214"/>
  <c r="E39" i="235" s="1"/>
  <c r="F39" i="235" s="1"/>
  <c r="I34" i="269"/>
  <c r="F34" i="269" s="1"/>
  <c r="H34" i="269" s="1"/>
  <c r="D48" i="211"/>
  <c r="D34" i="214"/>
  <c r="E35" i="235" s="1"/>
  <c r="F35" i="235" s="1"/>
  <c r="D42" i="207"/>
  <c r="D27" i="209"/>
  <c r="R7" i="269"/>
  <c r="K27" i="269"/>
  <c r="Q27" i="214"/>
  <c r="S27" i="269"/>
  <c r="D54" i="211"/>
  <c r="D37" i="214"/>
  <c r="E38" i="235" s="1"/>
  <c r="F38" i="235" s="1"/>
  <c r="O27" i="269"/>
  <c r="I27" i="214"/>
  <c r="W8" i="234"/>
  <c r="BG58" i="234"/>
  <c r="F47" i="216"/>
  <c r="E47" i="216" s="1"/>
  <c r="D29" i="214"/>
  <c r="E30" i="235" s="1"/>
  <c r="F30" i="235" s="1"/>
  <c r="D24" i="214"/>
  <c r="E25" i="235" s="1"/>
  <c r="F25" i="235" s="1"/>
  <c r="D21" i="209"/>
  <c r="E45" i="186"/>
  <c r="D25" i="214"/>
  <c r="E26" i="235" s="1"/>
  <c r="F26" i="235" s="1"/>
  <c r="D19" i="214"/>
  <c r="E20" i="235" s="1"/>
  <c r="F20" i="235" s="1"/>
  <c r="AI6" i="188"/>
  <c r="D59" i="202"/>
  <c r="D27" i="211"/>
  <c r="D23" i="211"/>
  <c r="D28" i="214"/>
  <c r="E29" i="235" s="1"/>
  <c r="F29" i="235" s="1"/>
  <c r="M27" i="269"/>
  <c r="W27" i="269"/>
  <c r="Q7" i="214"/>
  <c r="U27" i="269"/>
  <c r="BG47" i="234"/>
  <c r="W481" i="3"/>
  <c r="U481" i="3"/>
  <c r="U174" i="3" s="1"/>
  <c r="E814" i="3"/>
  <c r="AA47" i="234"/>
  <c r="E693" i="3"/>
  <c r="AA59" i="223"/>
  <c r="AT6" i="223"/>
  <c r="AJ6" i="186"/>
  <c r="J7" i="191"/>
  <c r="S481" i="3"/>
  <c r="S174" i="3" s="1"/>
  <c r="M481" i="3"/>
  <c r="M174" i="3" s="1"/>
  <c r="AX8" i="234"/>
  <c r="BG45" i="223"/>
  <c r="T7" i="275" s="1"/>
  <c r="T8" i="275" s="1"/>
  <c r="AA16" i="223"/>
  <c r="R16" i="223" s="1"/>
  <c r="BG9" i="186"/>
  <c r="H9" i="186" s="1"/>
  <c r="H6" i="186" s="1"/>
  <c r="AA12" i="186"/>
  <c r="R12" i="186" s="1"/>
  <c r="AA14" i="186"/>
  <c r="R14" i="186" s="1"/>
  <c r="N12" i="217" s="1"/>
  <c r="AA18" i="186"/>
  <c r="R18" i="186" s="1"/>
  <c r="N16" i="217" s="1"/>
  <c r="AA21" i="186"/>
  <c r="AA23" i="186"/>
  <c r="AA27" i="186"/>
  <c r="AA45" i="186"/>
  <c r="AA47" i="186"/>
  <c r="AA49" i="186"/>
  <c r="AA55" i="186"/>
  <c r="AA57" i="186"/>
  <c r="AA14" i="189"/>
  <c r="R14" i="189" s="1"/>
  <c r="Q12" i="217" s="1"/>
  <c r="AA18" i="189"/>
  <c r="R18" i="189" s="1"/>
  <c r="Q16" i="217" s="1"/>
  <c r="AA23" i="189"/>
  <c r="AA27" i="189"/>
  <c r="AA45" i="189"/>
  <c r="AA49" i="189"/>
  <c r="AA55" i="189"/>
  <c r="AA57" i="189"/>
  <c r="AA14" i="223"/>
  <c r="R14" i="223" s="1"/>
  <c r="AA17" i="223"/>
  <c r="R17" i="223" s="1"/>
  <c r="AA52" i="223"/>
  <c r="AA53" i="223"/>
  <c r="AA14" i="234"/>
  <c r="R14" i="234" s="1"/>
  <c r="AA50" i="234"/>
  <c r="AA52" i="234"/>
  <c r="BG16" i="186"/>
  <c r="O16" i="186" s="1"/>
  <c r="O6" i="186" s="1"/>
  <c r="BG25" i="186"/>
  <c r="X25" i="186" s="1"/>
  <c r="BG30" i="186"/>
  <c r="AC30" i="186" s="1"/>
  <c r="BG32" i="186"/>
  <c r="AE32" i="186" s="1"/>
  <c r="R32" i="186" s="1"/>
  <c r="BG34" i="186"/>
  <c r="AG34" i="186" s="1"/>
  <c r="AA34" i="186" s="1"/>
  <c r="BG59" i="186"/>
  <c r="BF59" i="186" s="1"/>
  <c r="BG12" i="189"/>
  <c r="K12" i="189" s="1"/>
  <c r="BG30" i="189"/>
  <c r="AC30" i="189" s="1"/>
  <c r="AA30" i="189" s="1"/>
  <c r="BG32" i="189"/>
  <c r="AE32" i="189" s="1"/>
  <c r="AE28" i="189" s="1"/>
  <c r="AE19" i="189" s="1"/>
  <c r="BG36" i="189"/>
  <c r="AI36" i="189" s="1"/>
  <c r="R36" i="189" s="1"/>
  <c r="BG30" i="223"/>
  <c r="BG41" i="186"/>
  <c r="AN41" i="186" s="1"/>
  <c r="AN28" i="186" s="1"/>
  <c r="AN19" i="186" s="1"/>
  <c r="BG43" i="186"/>
  <c r="AP43" i="186" s="1"/>
  <c r="BG51" i="186"/>
  <c r="AX51" i="186" s="1"/>
  <c r="BG39" i="189"/>
  <c r="AL39" i="189" s="1"/>
  <c r="AL28" i="189" s="1"/>
  <c r="AL19" i="189" s="1"/>
  <c r="BG33" i="223"/>
  <c r="Z7" i="275" s="1"/>
  <c r="Z8" i="275" s="1"/>
  <c r="BG53" i="223"/>
  <c r="AZ53" i="223" s="1"/>
  <c r="BG21" i="186"/>
  <c r="T21" i="186" s="1"/>
  <c r="BG47" i="186"/>
  <c r="AT47" i="186" s="1"/>
  <c r="R47" i="186" s="1"/>
  <c r="BG45" i="186"/>
  <c r="AR45" i="186" s="1"/>
  <c r="R45" i="186" s="1"/>
  <c r="BG23" i="186"/>
  <c r="V23" i="186" s="1"/>
  <c r="AA43" i="186"/>
  <c r="AA25" i="186"/>
  <c r="AA59" i="186"/>
  <c r="N26" i="219" s="1"/>
  <c r="N17" i="219" s="1"/>
  <c r="AJ7" i="186"/>
  <c r="BG14" i="186"/>
  <c r="M14" i="186" s="1"/>
  <c r="BG8" i="186"/>
  <c r="BG27" i="186"/>
  <c r="Z27" i="186" s="1"/>
  <c r="BG57" i="186"/>
  <c r="BD57" i="186" s="1"/>
  <c r="BG49" i="186"/>
  <c r="AV49" i="186" s="1"/>
  <c r="BG18" i="186"/>
  <c r="Q18" i="186" s="1"/>
  <c r="BG56" i="223"/>
  <c r="AF7" i="275" s="1"/>
  <c r="AF8" i="275" s="1"/>
  <c r="AA16" i="234"/>
  <c r="AA10" i="180"/>
  <c r="R10" i="180" s="1"/>
  <c r="AA18" i="180"/>
  <c r="R18" i="180" s="1"/>
  <c r="H16" i="217" s="1"/>
  <c r="AA21" i="180"/>
  <c r="AA23" i="180"/>
  <c r="AA44" i="180"/>
  <c r="AA46" i="180"/>
  <c r="AA49" i="180"/>
  <c r="AA53" i="180"/>
  <c r="AA54" i="180"/>
  <c r="AA57" i="180"/>
  <c r="AA58" i="180"/>
  <c r="AA18" i="223"/>
  <c r="R18" i="223" s="1"/>
  <c r="AA21" i="223"/>
  <c r="AA22" i="223"/>
  <c r="AA42" i="223"/>
  <c r="AA47" i="223"/>
  <c r="AA48" i="223"/>
  <c r="AA50" i="223"/>
  <c r="BG52" i="223"/>
  <c r="AY52" i="223" s="1"/>
  <c r="BG54" i="223"/>
  <c r="BA54" i="223" s="1"/>
  <c r="AA58" i="223"/>
  <c r="AA15" i="234"/>
  <c r="R15" i="234" s="1"/>
  <c r="AA18" i="234"/>
  <c r="R18" i="234" s="1"/>
  <c r="AA21" i="234"/>
  <c r="AA24" i="234"/>
  <c r="AA26" i="234"/>
  <c r="AA44" i="234"/>
  <c r="AA48" i="234"/>
  <c r="AA54" i="234"/>
  <c r="AA55" i="234"/>
  <c r="AA58" i="234"/>
  <c r="AA59" i="234"/>
  <c r="BG41" i="234"/>
  <c r="AM41" i="234" s="1"/>
  <c r="R41" i="234" s="1"/>
  <c r="BG35" i="234"/>
  <c r="BG34" i="234"/>
  <c r="BG30" i="234"/>
  <c r="AB30" i="234" s="1"/>
  <c r="BG11" i="180"/>
  <c r="J11" i="180" s="1"/>
  <c r="BG16" i="180"/>
  <c r="O16" i="180" s="1"/>
  <c r="BG45" i="180"/>
  <c r="AR45" i="180" s="1"/>
  <c r="BG48" i="180"/>
  <c r="AU48" i="180" s="1"/>
  <c r="BG52" i="180"/>
  <c r="AY52" i="180" s="1"/>
  <c r="BG55" i="180"/>
  <c r="BB55" i="180" s="1"/>
  <c r="BG39" i="180"/>
  <c r="AL39" i="180" s="1"/>
  <c r="R39" i="180" s="1"/>
  <c r="BG40" i="180"/>
  <c r="AM40" i="180" s="1"/>
  <c r="R40" i="180" s="1"/>
  <c r="BG42" i="180"/>
  <c r="AO42" i="180" s="1"/>
  <c r="R42" i="180" s="1"/>
  <c r="BG34" i="180"/>
  <c r="AG34" i="180" s="1"/>
  <c r="AA34" i="180" s="1"/>
  <c r="BG24" i="223"/>
  <c r="BG26" i="223"/>
  <c r="U7" i="275" s="1"/>
  <c r="U8" i="275" s="1"/>
  <c r="BG34" i="223"/>
  <c r="BG14" i="234"/>
  <c r="BG52" i="234"/>
  <c r="AX52" i="234" s="1"/>
  <c r="AA14" i="180"/>
  <c r="R14" i="180" s="1"/>
  <c r="H12" i="217" s="1"/>
  <c r="BG14" i="180"/>
  <c r="M14" i="180" s="1"/>
  <c r="AA27" i="180"/>
  <c r="BG27" i="180"/>
  <c r="Z27" i="180" s="1"/>
  <c r="Z19" i="180" s="1"/>
  <c r="Z5" i="180" s="1"/>
  <c r="Z60" i="180" s="1"/>
  <c r="BH27" i="180" s="1"/>
  <c r="BI27" i="180" s="1"/>
  <c r="AA43" i="180"/>
  <c r="BG43" i="180"/>
  <c r="AP43" i="180" s="1"/>
  <c r="AA47" i="180"/>
  <c r="BG47" i="180"/>
  <c r="AT47" i="180" s="1"/>
  <c r="R47" i="180" s="1"/>
  <c r="AA50" i="180"/>
  <c r="BG50" i="180"/>
  <c r="AW50" i="180" s="1"/>
  <c r="AA51" i="180"/>
  <c r="AA56" i="180"/>
  <c r="BG56" i="180"/>
  <c r="BC56" i="180" s="1"/>
  <c r="AA59" i="180"/>
  <c r="H26" i="219" s="1"/>
  <c r="H17" i="219" s="1"/>
  <c r="BG59" i="180"/>
  <c r="BF59" i="180" s="1"/>
  <c r="BG27" i="223"/>
  <c r="AA27" i="223"/>
  <c r="AA11" i="234"/>
  <c r="R11" i="234" s="1"/>
  <c r="BG11" i="234"/>
  <c r="AA53" i="234"/>
  <c r="BG53" i="234"/>
  <c r="AY53" i="234" s="1"/>
  <c r="BG24" i="234"/>
  <c r="BG26" i="234"/>
  <c r="X26" i="234" s="1"/>
  <c r="R26" i="234" s="1"/>
  <c r="BG23" i="180"/>
  <c r="V23" i="180" s="1"/>
  <c r="V19" i="180" s="1"/>
  <c r="BG51" i="180"/>
  <c r="AX51" i="180" s="1"/>
  <c r="BG38" i="180"/>
  <c r="AK38" i="180" s="1"/>
  <c r="AA38" i="180" s="1"/>
  <c r="BG48" i="234"/>
  <c r="BG46" i="180"/>
  <c r="AS46" i="180" s="1"/>
  <c r="AA16" i="180"/>
  <c r="R16" i="180" s="1"/>
  <c r="H14" i="217" s="1"/>
  <c r="AA24" i="223"/>
  <c r="AA54" i="223"/>
  <c r="AA55" i="180"/>
  <c r="AA48" i="180"/>
  <c r="BG47" i="223"/>
  <c r="AD7" i="275" s="1"/>
  <c r="AD8" i="275" s="1"/>
  <c r="BG59" i="234"/>
  <c r="BE59" i="234" s="1"/>
  <c r="R59" i="234" s="1"/>
  <c r="BG40" i="223"/>
  <c r="AA7" i="275" s="1"/>
  <c r="AA8" i="275" s="1"/>
  <c r="BG14" i="223"/>
  <c r="P7" i="275" s="1"/>
  <c r="P8" i="275" s="1"/>
  <c r="AA13" i="234"/>
  <c r="AA50" i="177"/>
  <c r="AX7" i="196"/>
  <c r="AA10" i="234"/>
  <c r="AA56" i="223"/>
  <c r="BG37" i="223"/>
  <c r="X7" i="275" s="1"/>
  <c r="X8" i="275" s="1"/>
  <c r="AA15" i="223"/>
  <c r="AA17" i="234"/>
  <c r="AI6" i="174"/>
  <c r="AA57" i="234"/>
  <c r="AA11" i="223"/>
  <c r="AA45" i="223"/>
  <c r="BG54" i="234"/>
  <c r="AZ54" i="234" s="1"/>
  <c r="R54" i="234" s="1"/>
  <c r="AA60" i="234"/>
  <c r="AA10" i="223"/>
  <c r="R10" i="223" s="1"/>
  <c r="T13" i="234"/>
  <c r="T7" i="234" s="1"/>
  <c r="BG14" i="185"/>
  <c r="M14" i="185" s="1"/>
  <c r="M6" i="185" s="1"/>
  <c r="BG18" i="185"/>
  <c r="Q18" i="185" s="1"/>
  <c r="BG30" i="185"/>
  <c r="AC30" i="185" s="1"/>
  <c r="R30" i="185" s="1"/>
  <c r="BG34" i="185"/>
  <c r="AG34" i="185" s="1"/>
  <c r="AG28" i="185" s="1"/>
  <c r="AG19" i="185" s="1"/>
  <c r="BG36" i="185"/>
  <c r="AI36" i="185" s="1"/>
  <c r="BG38" i="185"/>
  <c r="AK38" i="185" s="1"/>
  <c r="AA38" i="185" s="1"/>
  <c r="BG40" i="185"/>
  <c r="AM40" i="185" s="1"/>
  <c r="R40" i="185" s="1"/>
  <c r="BG50" i="185"/>
  <c r="AW50" i="185" s="1"/>
  <c r="BG53" i="185"/>
  <c r="AZ53" i="185" s="1"/>
  <c r="BG55" i="185"/>
  <c r="BB55" i="185" s="1"/>
  <c r="R55" i="185" s="1"/>
  <c r="S7" i="177"/>
  <c r="U7" i="177"/>
  <c r="P8" i="234"/>
  <c r="AY9" i="223"/>
  <c r="AY7" i="234"/>
  <c r="F34" i="196"/>
  <c r="E34" i="196" s="1"/>
  <c r="Y7" i="177"/>
  <c r="Y6" i="186"/>
  <c r="BG55" i="174"/>
  <c r="BB55" i="174" s="1"/>
  <c r="BG51" i="174"/>
  <c r="AX51" i="174" s="1"/>
  <c r="R51" i="174" s="1"/>
  <c r="BG45" i="174"/>
  <c r="BG43" i="174"/>
  <c r="AP43" i="174" s="1"/>
  <c r="R43" i="174" s="1"/>
  <c r="BG41" i="174"/>
  <c r="AN41" i="174" s="1"/>
  <c r="BG35" i="174"/>
  <c r="AH35" i="174" s="1"/>
  <c r="BG31" i="174"/>
  <c r="AD31" i="174" s="1"/>
  <c r="AD28" i="174" s="1"/>
  <c r="AD19" i="174" s="1"/>
  <c r="BG29" i="174"/>
  <c r="AB29" i="174" s="1"/>
  <c r="BG14" i="174"/>
  <c r="BG12" i="174"/>
  <c r="K12" i="174" s="1"/>
  <c r="BG33" i="177"/>
  <c r="BG39" i="177"/>
  <c r="AL39" i="177" s="1"/>
  <c r="BG43" i="177"/>
  <c r="AP43" i="177" s="1"/>
  <c r="BG49" i="177"/>
  <c r="AV49" i="177" s="1"/>
  <c r="BG51" i="177"/>
  <c r="AX51" i="177" s="1"/>
  <c r="BG56" i="177"/>
  <c r="BC56" i="177" s="1"/>
  <c r="R56" i="177" s="1"/>
  <c r="BG57" i="177"/>
  <c r="BD57" i="177" s="1"/>
  <c r="BG35" i="178"/>
  <c r="BG41" i="178"/>
  <c r="AN41" i="178" s="1"/>
  <c r="BG44" i="178"/>
  <c r="AQ44" i="178" s="1"/>
  <c r="BG46" i="178"/>
  <c r="AS46" i="178" s="1"/>
  <c r="BG49" i="178"/>
  <c r="AV49" i="178" s="1"/>
  <c r="BG50" i="178"/>
  <c r="AW50" i="178" s="1"/>
  <c r="BG52" i="178"/>
  <c r="AY52" i="178" s="1"/>
  <c r="BG57" i="178"/>
  <c r="BD57" i="178" s="1"/>
  <c r="BG21" i="178"/>
  <c r="BG30" i="180"/>
  <c r="BG32" i="180"/>
  <c r="AE32" i="180" s="1"/>
  <c r="BG37" i="180"/>
  <c r="AJ37" i="180" s="1"/>
  <c r="BG53" i="180"/>
  <c r="AZ53" i="180" s="1"/>
  <c r="BG54" i="180"/>
  <c r="BA54" i="180" s="1"/>
  <c r="BG58" i="180"/>
  <c r="BE58" i="180" s="1"/>
  <c r="R58" i="180" s="1"/>
  <c r="BG21" i="180"/>
  <c r="T21" i="180" s="1"/>
  <c r="BG10" i="181"/>
  <c r="BG20" i="181"/>
  <c r="S20" i="181" s="1"/>
  <c r="BG34" i="181"/>
  <c r="BG42" i="181"/>
  <c r="AO42" i="181" s="1"/>
  <c r="BG46" i="181"/>
  <c r="AS46" i="181" s="1"/>
  <c r="BG48" i="181"/>
  <c r="AU48" i="181" s="1"/>
  <c r="BG54" i="181"/>
  <c r="BA54" i="181" s="1"/>
  <c r="BG56" i="181"/>
  <c r="BC56" i="181" s="1"/>
  <c r="BG20" i="182"/>
  <c r="S20" i="182" s="1"/>
  <c r="R20" i="182" s="1"/>
  <c r="BG27" i="182"/>
  <c r="Z27" i="182" s="1"/>
  <c r="BG38" i="182"/>
  <c r="BG40" i="182"/>
  <c r="AM40" i="182" s="1"/>
  <c r="BG44" i="182"/>
  <c r="AQ44" i="182" s="1"/>
  <c r="BG46" i="182"/>
  <c r="AS46" i="182" s="1"/>
  <c r="BG54" i="182"/>
  <c r="BA54" i="182" s="1"/>
  <c r="R54" i="182" s="1"/>
  <c r="BG27" i="183"/>
  <c r="Z27" i="183" s="1"/>
  <c r="BG40" i="183"/>
  <c r="BG44" i="183"/>
  <c r="AQ44" i="183" s="1"/>
  <c r="BG48" i="183"/>
  <c r="AU48" i="183" s="1"/>
  <c r="BG52" i="183"/>
  <c r="AY52" i="183" s="1"/>
  <c r="BG58" i="183"/>
  <c r="BE58" i="183" s="1"/>
  <c r="BG18" i="184"/>
  <c r="Q18" i="184" s="1"/>
  <c r="BG23" i="184"/>
  <c r="BG25" i="184"/>
  <c r="X25" i="184" s="1"/>
  <c r="BG31" i="184"/>
  <c r="BG47" i="184"/>
  <c r="AT47" i="184" s="1"/>
  <c r="BG23" i="185"/>
  <c r="V23" i="185" s="1"/>
  <c r="BG31" i="185"/>
  <c r="AD31" i="185" s="1"/>
  <c r="BG35" i="185"/>
  <c r="AH35" i="185" s="1"/>
  <c r="BG45" i="185"/>
  <c r="AR45" i="185" s="1"/>
  <c r="BG57" i="185"/>
  <c r="BD57" i="185" s="1"/>
  <c r="BG55" i="186"/>
  <c r="BB55" i="186" s="1"/>
  <c r="BG21" i="187"/>
  <c r="D25" i="219"/>
  <c r="T6" i="177"/>
  <c r="Y7" i="187"/>
  <c r="Y28" i="187"/>
  <c r="Y7" i="182"/>
  <c r="Y7" i="183"/>
  <c r="Y28" i="183"/>
  <c r="F24" i="219"/>
  <c r="BG59" i="177"/>
  <c r="BF59" i="177" s="1"/>
  <c r="BG8" i="187"/>
  <c r="Y6" i="187"/>
  <c r="Y7" i="188"/>
  <c r="V6" i="177"/>
  <c r="P7" i="186"/>
  <c r="N21" i="217" s="1"/>
  <c r="M7" i="191"/>
  <c r="BG57" i="223"/>
  <c r="BD57" i="223" s="1"/>
  <c r="R57" i="223" s="1"/>
  <c r="BG36" i="223"/>
  <c r="W7" i="275" s="1"/>
  <c r="W8" i="275" s="1"/>
  <c r="R60" i="234"/>
  <c r="BG46" i="223"/>
  <c r="S7" i="275" s="1"/>
  <c r="S8" i="275" s="1"/>
  <c r="BG38" i="234"/>
  <c r="AJ38" i="234" s="1"/>
  <c r="R38" i="234" s="1"/>
  <c r="BG14" i="189"/>
  <c r="M14" i="189" s="1"/>
  <c r="M6" i="189" s="1"/>
  <c r="BG16" i="189"/>
  <c r="O16" i="189" s="1"/>
  <c r="O6" i="189" s="1"/>
  <c r="BG18" i="189"/>
  <c r="Q18" i="189" s="1"/>
  <c r="BG21" i="189"/>
  <c r="T21" i="189" s="1"/>
  <c r="BG23" i="189"/>
  <c r="V23" i="189" s="1"/>
  <c r="BG26" i="189"/>
  <c r="Y26" i="189" s="1"/>
  <c r="R26" i="189" s="1"/>
  <c r="BG29" i="189"/>
  <c r="AB29" i="189" s="1"/>
  <c r="BG33" i="189"/>
  <c r="AF33" i="189" s="1"/>
  <c r="R33" i="189" s="1"/>
  <c r="BG37" i="189"/>
  <c r="AJ37" i="189" s="1"/>
  <c r="R37" i="189" s="1"/>
  <c r="BG41" i="189"/>
  <c r="AN41" i="189" s="1"/>
  <c r="R41" i="189" s="1"/>
  <c r="BG43" i="189"/>
  <c r="AP43" i="189" s="1"/>
  <c r="BG45" i="189"/>
  <c r="AR45" i="189" s="1"/>
  <c r="BG47" i="189"/>
  <c r="AT47" i="189" s="1"/>
  <c r="BG51" i="189"/>
  <c r="AX51" i="189" s="1"/>
  <c r="BG53" i="189"/>
  <c r="AZ53" i="189" s="1"/>
  <c r="BG55" i="189"/>
  <c r="BB55" i="189" s="1"/>
  <c r="BG59" i="189"/>
  <c r="BF59" i="189" s="1"/>
  <c r="BG10" i="223"/>
  <c r="BG17" i="223"/>
  <c r="BJ17" i="223" s="1"/>
  <c r="BG18" i="223"/>
  <c r="R7" i="275" s="1"/>
  <c r="R8" i="275" s="1"/>
  <c r="BG21" i="223"/>
  <c r="T21" i="223" s="1"/>
  <c r="BG22" i="223"/>
  <c r="BG31" i="223"/>
  <c r="BG32" i="223"/>
  <c r="Y7" i="275" s="1"/>
  <c r="Y8" i="275" s="1"/>
  <c r="BG35" i="223"/>
  <c r="BG39" i="223"/>
  <c r="AC7" i="275" s="1"/>
  <c r="AC8" i="275" s="1"/>
  <c r="BG42" i="223"/>
  <c r="BG44" i="223"/>
  <c r="BJ44" i="223" s="1"/>
  <c r="BG48" i="223"/>
  <c r="BG50" i="223"/>
  <c r="BG19" i="234"/>
  <c r="BG21" i="234"/>
  <c r="S21" i="234" s="1"/>
  <c r="R21" i="234" s="1"/>
  <c r="BG44" i="234"/>
  <c r="AP44" i="234" s="1"/>
  <c r="R44" i="234" s="1"/>
  <c r="BG50" i="234"/>
  <c r="BG55" i="234"/>
  <c r="BA55" i="234" s="1"/>
  <c r="BG40" i="234"/>
  <c r="BG36" i="234"/>
  <c r="AH36" i="234" s="1"/>
  <c r="R36" i="234" s="1"/>
  <c r="BG15" i="234"/>
  <c r="X28" i="223"/>
  <c r="X6" i="189"/>
  <c r="X7" i="189"/>
  <c r="BG11" i="189"/>
  <c r="J11" i="189" s="1"/>
  <c r="X29" i="234"/>
  <c r="BG31" i="234"/>
  <c r="AC31" i="234" s="1"/>
  <c r="D23" i="219"/>
  <c r="X28" i="189"/>
  <c r="BG18" i="234"/>
  <c r="BG9" i="189"/>
  <c r="H9" i="189" s="1"/>
  <c r="BG57" i="234"/>
  <c r="BC57" i="234" s="1"/>
  <c r="BE7" i="194"/>
  <c r="F25" i="196"/>
  <c r="E25" i="196" s="1"/>
  <c r="F35" i="193"/>
  <c r="E35" i="193" s="1"/>
  <c r="F47" i="193"/>
  <c r="E47" i="193" s="1"/>
  <c r="V7" i="211"/>
  <c r="F31" i="211"/>
  <c r="E31" i="211" s="1"/>
  <c r="D20" i="219"/>
  <c r="F53" i="197"/>
  <c r="S7" i="198"/>
  <c r="F23" i="198"/>
  <c r="E23" i="198" s="1"/>
  <c r="F40" i="198"/>
  <c r="E40" i="198" s="1"/>
  <c r="O7" i="199"/>
  <c r="AC7" i="199"/>
  <c r="AG7" i="199"/>
  <c r="AK7" i="199"/>
  <c r="AO7" i="199"/>
  <c r="AW7" i="199"/>
  <c r="BA7" i="199"/>
  <c r="BE7" i="199"/>
  <c r="F25" i="199"/>
  <c r="E25" i="199" s="1"/>
  <c r="F30" i="199"/>
  <c r="E30" i="199" s="1"/>
  <c r="F34" i="199"/>
  <c r="E34" i="199" s="1"/>
  <c r="F38" i="199"/>
  <c r="E38" i="199" s="1"/>
  <c r="F46" i="199"/>
  <c r="E46" i="199" s="1"/>
  <c r="N7" i="223"/>
  <c r="BE7" i="223"/>
  <c r="T7" i="210"/>
  <c r="BE7" i="210"/>
  <c r="F37" i="210"/>
  <c r="E37" i="210" s="1"/>
  <c r="F53" i="210"/>
  <c r="E53" i="210" s="1"/>
  <c r="F36" i="223"/>
  <c r="E36" i="223" s="1"/>
  <c r="F44" i="198"/>
  <c r="E44" i="198" s="1"/>
  <c r="F50" i="199"/>
  <c r="E50" i="199" s="1"/>
  <c r="F58" i="199"/>
  <c r="E58" i="199" s="1"/>
  <c r="T7" i="199"/>
  <c r="D22" i="219"/>
  <c r="T28" i="177"/>
  <c r="V28" i="177"/>
  <c r="F20" i="210"/>
  <c r="E20" i="210" s="1"/>
  <c r="F29" i="210"/>
  <c r="E29" i="210" s="1"/>
  <c r="F49" i="210"/>
  <c r="E49" i="210" s="1"/>
  <c r="D40" i="219"/>
  <c r="D43" i="219"/>
  <c r="F22" i="223"/>
  <c r="E22" i="223" s="1"/>
  <c r="D39" i="219"/>
  <c r="D14" i="219"/>
  <c r="F48" i="198"/>
  <c r="F52" i="198"/>
  <c r="E52" i="198" s="1"/>
  <c r="F11" i="199"/>
  <c r="E58" i="202"/>
  <c r="E54" i="206"/>
  <c r="D15" i="219"/>
  <c r="D28" i="219"/>
  <c r="D34" i="219"/>
  <c r="S28" i="177"/>
  <c r="D13" i="219"/>
  <c r="E37" i="186"/>
  <c r="F54" i="199"/>
  <c r="E54" i="199" s="1"/>
  <c r="F37" i="223"/>
  <c r="E37" i="223" s="1"/>
  <c r="BG16" i="191"/>
  <c r="O16" i="191" s="1"/>
  <c r="O6" i="191" s="1"/>
  <c r="BG18" i="191"/>
  <c r="Q18" i="191" s="1"/>
  <c r="E21" i="191"/>
  <c r="BG23" i="191"/>
  <c r="V23" i="191" s="1"/>
  <c r="BG27" i="191"/>
  <c r="Z27" i="191" s="1"/>
  <c r="BG32" i="191"/>
  <c r="AE32" i="191" s="1"/>
  <c r="R32" i="191" s="1"/>
  <c r="BG34" i="191"/>
  <c r="AG34" i="191" s="1"/>
  <c r="AA34" i="191" s="1"/>
  <c r="E38" i="191"/>
  <c r="BG40" i="191"/>
  <c r="AM40" i="191" s="1"/>
  <c r="BG44" i="191"/>
  <c r="AQ44" i="191" s="1"/>
  <c r="AQ19" i="191" s="1"/>
  <c r="BG48" i="191"/>
  <c r="AU48" i="191" s="1"/>
  <c r="E58" i="191"/>
  <c r="E20" i="205"/>
  <c r="E57" i="205"/>
  <c r="E45" i="211"/>
  <c r="E26" i="223"/>
  <c r="E33" i="223"/>
  <c r="E51" i="223"/>
  <c r="E42" i="234"/>
  <c r="E39" i="234"/>
  <c r="E37" i="234"/>
  <c r="N7" i="187"/>
  <c r="K7" i="191"/>
  <c r="S18" i="217" s="1"/>
  <c r="E23" i="191"/>
  <c r="BG21" i="191"/>
  <c r="BG10" i="191"/>
  <c r="BG36" i="191"/>
  <c r="K7" i="200"/>
  <c r="K28" i="202"/>
  <c r="K19" i="202" s="1"/>
  <c r="K7" i="203"/>
  <c r="K28" i="203"/>
  <c r="K28" i="206"/>
  <c r="K7" i="210"/>
  <c r="K7" i="211"/>
  <c r="K28" i="201"/>
  <c r="K19" i="201" s="1"/>
  <c r="K28" i="183"/>
  <c r="E43" i="204"/>
  <c r="E35" i="204"/>
  <c r="E42" i="203"/>
  <c r="E56" i="202"/>
  <c r="E52" i="202"/>
  <c r="E49" i="204"/>
  <c r="E32" i="234"/>
  <c r="E38" i="223"/>
  <c r="E32" i="209"/>
  <c r="E51" i="207"/>
  <c r="E37" i="207"/>
  <c r="E24" i="207"/>
  <c r="E21" i="211"/>
  <c r="K7" i="199"/>
  <c r="D12" i="219"/>
  <c r="D32" i="219"/>
  <c r="D33" i="219"/>
  <c r="D35" i="219"/>
  <c r="D41" i="219"/>
  <c r="D42" i="219"/>
  <c r="F12" i="199"/>
  <c r="D18" i="219"/>
  <c r="D19" i="219"/>
  <c r="D27" i="219"/>
  <c r="D31" i="219"/>
  <c r="D36" i="219"/>
  <c r="D37" i="219"/>
  <c r="D23" i="217"/>
  <c r="V6" i="180"/>
  <c r="X7" i="180"/>
  <c r="D38" i="219"/>
  <c r="F16" i="199"/>
  <c r="F21" i="199"/>
  <c r="F51" i="209"/>
  <c r="E51" i="209" s="1"/>
  <c r="F55" i="211"/>
  <c r="D28" i="207"/>
  <c r="D7" i="201"/>
  <c r="D6" i="209"/>
  <c r="D12" i="214"/>
  <c r="E13" i="235" s="1"/>
  <c r="D13" i="214"/>
  <c r="E14" i="235" s="1"/>
  <c r="F14" i="235" s="1"/>
  <c r="D7" i="208"/>
  <c r="D7" i="211"/>
  <c r="D19" i="201"/>
  <c r="D19" i="202"/>
  <c r="D28" i="201"/>
  <c r="D28" i="203"/>
  <c r="I19" i="269"/>
  <c r="D7" i="202"/>
  <c r="I9" i="269"/>
  <c r="D7" i="204"/>
  <c r="D6" i="210"/>
  <c r="D16" i="214"/>
  <c r="D15" i="214"/>
  <c r="E16" i="235" s="1"/>
  <c r="F16" i="235" s="1"/>
  <c r="I15" i="269"/>
  <c r="D29" i="219"/>
  <c r="I44" i="269"/>
  <c r="D44" i="214"/>
  <c r="D58" i="211"/>
  <c r="I42" i="269"/>
  <c r="D42" i="214"/>
  <c r="E43" i="235" s="1"/>
  <c r="F43" i="235" s="1"/>
  <c r="D56" i="211"/>
  <c r="D59" i="210"/>
  <c r="D7" i="181"/>
  <c r="I8" i="214"/>
  <c r="L7" i="269"/>
  <c r="O7" i="269"/>
  <c r="X27" i="269"/>
  <c r="V27" i="269"/>
  <c r="T27" i="269"/>
  <c r="P27" i="269"/>
  <c r="F13" i="235" l="1"/>
  <c r="G13" i="235"/>
  <c r="F15" i="235"/>
  <c r="G15" i="235"/>
  <c r="A3" i="217"/>
  <c r="Q19" i="234"/>
  <c r="M14" i="202"/>
  <c r="AT48" i="234"/>
  <c r="AT20" i="234" s="1"/>
  <c r="AT6" i="234" s="1"/>
  <c r="AT62" i="234" s="1"/>
  <c r="I11" i="234"/>
  <c r="I8" i="234" s="1"/>
  <c r="L14" i="234"/>
  <c r="E14" i="234" s="1"/>
  <c r="AG35" i="234"/>
  <c r="AA35" i="234" s="1"/>
  <c r="AS47" i="234"/>
  <c r="R47" i="234" s="1"/>
  <c r="BF60" i="234"/>
  <c r="BF6" i="234" s="1"/>
  <c r="BF62" i="234" s="1"/>
  <c r="H9" i="209"/>
  <c r="F9" i="209" s="1"/>
  <c r="AV49" i="223"/>
  <c r="AV19" i="223" s="1"/>
  <c r="AV5" i="223" s="1"/>
  <c r="AV61" i="223" s="1"/>
  <c r="U22" i="211"/>
  <c r="AQ44" i="209"/>
  <c r="J11" i="204"/>
  <c r="J6" i="204" s="1"/>
  <c r="BE58" i="201"/>
  <c r="AH35" i="208"/>
  <c r="R35" i="208" s="1"/>
  <c r="M14" i="210"/>
  <c r="M6" i="210" s="1"/>
  <c r="M5" i="210" s="1"/>
  <c r="M60" i="210" s="1"/>
  <c r="BH14" i="210" s="1"/>
  <c r="BI14" i="210" s="1"/>
  <c r="BD57" i="202"/>
  <c r="R57" i="202" s="1"/>
  <c r="AV49" i="201"/>
  <c r="R49" i="201" s="1"/>
  <c r="S20" i="203"/>
  <c r="R20" i="203" s="1"/>
  <c r="AZ53" i="211"/>
  <c r="BD58" i="234"/>
  <c r="R58" i="234" s="1"/>
  <c r="P17" i="210"/>
  <c r="P6" i="210" s="1"/>
  <c r="J11" i="207"/>
  <c r="E11" i="207" s="1"/>
  <c r="BF59" i="205"/>
  <c r="R59" i="205" s="1"/>
  <c r="V23" i="201"/>
  <c r="G8" i="208"/>
  <c r="G7" i="208" s="1"/>
  <c r="O16" i="206"/>
  <c r="O6" i="206" s="1"/>
  <c r="O5" i="206" s="1"/>
  <c r="O61" i="206" s="1"/>
  <c r="M14" i="201"/>
  <c r="BJ42" i="223"/>
  <c r="AD31" i="223"/>
  <c r="AD28" i="223" s="1"/>
  <c r="AD19" i="223" s="1"/>
  <c r="AD5" i="223" s="1"/>
  <c r="AD60" i="223" s="1"/>
  <c r="BH31" i="223" s="1"/>
  <c r="BI31" i="223" s="1"/>
  <c r="AO43" i="234"/>
  <c r="R43" i="234" s="1"/>
  <c r="BJ30" i="223"/>
  <c r="AG34" i="223"/>
  <c r="AG28" i="223" s="1"/>
  <c r="AG19" i="223" s="1"/>
  <c r="AG5" i="223" s="1"/>
  <c r="AG61" i="223" s="1"/>
  <c r="AP43" i="223"/>
  <c r="R43" i="223" s="1"/>
  <c r="AK39" i="234"/>
  <c r="R39" i="234" s="1"/>
  <c r="BJ24" i="223"/>
  <c r="V24" i="234"/>
  <c r="AU48" i="223"/>
  <c r="R48" i="223" s="1"/>
  <c r="BJ23" i="223"/>
  <c r="U23" i="234"/>
  <c r="R23" i="234" s="1"/>
  <c r="M15" i="234"/>
  <c r="M7" i="234" s="1"/>
  <c r="M6" i="234" s="1"/>
  <c r="M62" i="234" s="1"/>
  <c r="P18" i="234"/>
  <c r="P7" i="234" s="1"/>
  <c r="P6" i="234" s="1"/>
  <c r="AH35" i="223"/>
  <c r="AH28" i="223" s="1"/>
  <c r="AH19" i="223" s="1"/>
  <c r="AH5" i="223" s="1"/>
  <c r="I10" i="210"/>
  <c r="I6" i="210" s="1"/>
  <c r="I5" i="210" s="1"/>
  <c r="I60" i="210" s="1"/>
  <c r="BH10" i="210" s="1"/>
  <c r="BI10" i="210" s="1"/>
  <c r="O17" i="234"/>
  <c r="O7" i="234" s="1"/>
  <c r="O6" i="234" s="1"/>
  <c r="O62" i="234" s="1"/>
  <c r="AN41" i="207"/>
  <c r="W24" i="211"/>
  <c r="BF59" i="209"/>
  <c r="R59" i="209" s="1"/>
  <c r="AV49" i="202"/>
  <c r="AF34" i="234"/>
  <c r="AA34" i="234" s="1"/>
  <c r="N15" i="207"/>
  <c r="P17" i="205"/>
  <c r="E17" i="205" s="1"/>
  <c r="Y27" i="234"/>
  <c r="R27" i="234" s="1"/>
  <c r="AO42" i="204"/>
  <c r="BJ41" i="223"/>
  <c r="J11" i="203"/>
  <c r="J6" i="203" s="1"/>
  <c r="J5" i="203" s="1"/>
  <c r="J61" i="203" s="1"/>
  <c r="AT47" i="201"/>
  <c r="BJ32" i="223"/>
  <c r="BJ14" i="223"/>
  <c r="Y26" i="223"/>
  <c r="R26" i="223" s="1"/>
  <c r="AS46" i="223"/>
  <c r="AS19" i="223" s="1"/>
  <c r="BJ40" i="223"/>
  <c r="BJ56" i="223"/>
  <c r="BJ33" i="223"/>
  <c r="AR45" i="223"/>
  <c r="R45" i="223" s="1"/>
  <c r="BJ13" i="223"/>
  <c r="BJ25" i="223"/>
  <c r="AJ37" i="223"/>
  <c r="AJ28" i="223" s="1"/>
  <c r="AJ19" i="223" s="1"/>
  <c r="BJ36" i="223"/>
  <c r="BJ47" i="223"/>
  <c r="P7" i="219"/>
  <c r="E18" i="204"/>
  <c r="V34" i="213"/>
  <c r="V40" i="276"/>
  <c r="L27" i="213"/>
  <c r="J26" i="216" s="1"/>
  <c r="L33" i="276"/>
  <c r="V50" i="213"/>
  <c r="U36" i="274" s="1"/>
  <c r="V56" i="276"/>
  <c r="E14" i="209"/>
  <c r="E15" i="205"/>
  <c r="AJ5" i="199"/>
  <c r="AJ60" i="199" s="1"/>
  <c r="BH37" i="199" s="1"/>
  <c r="BI37" i="199" s="1"/>
  <c r="AD5" i="195"/>
  <c r="AD61" i="195" s="1"/>
  <c r="E59" i="192"/>
  <c r="E59" i="200"/>
  <c r="E59" i="195"/>
  <c r="E59" i="201"/>
  <c r="AU48" i="203"/>
  <c r="I22" i="269"/>
  <c r="F22" i="269" s="1"/>
  <c r="H22" i="269" s="1"/>
  <c r="I28" i="269"/>
  <c r="F28" i="269" s="1"/>
  <c r="H28" i="269" s="1"/>
  <c r="N15" i="211"/>
  <c r="AQ44" i="210"/>
  <c r="R44" i="210" s="1"/>
  <c r="AV49" i="210"/>
  <c r="R49" i="210" s="1"/>
  <c r="X25" i="210"/>
  <c r="Z27" i="207"/>
  <c r="R27" i="207" s="1"/>
  <c r="M14" i="203"/>
  <c r="Q18" i="206"/>
  <c r="Q6" i="206" s="1"/>
  <c r="Q5" i="206" s="1"/>
  <c r="P17" i="211"/>
  <c r="P17" i="206"/>
  <c r="E17" i="206" s="1"/>
  <c r="AX51" i="206"/>
  <c r="BF59" i="201"/>
  <c r="R59" i="201" s="1"/>
  <c r="I26" i="269"/>
  <c r="F26" i="269" s="1"/>
  <c r="H26" i="269" s="1"/>
  <c r="I31" i="269"/>
  <c r="F31" i="269" s="1"/>
  <c r="H31" i="269" s="1"/>
  <c r="AY52" i="204"/>
  <c r="R52" i="204" s="1"/>
  <c r="AX51" i="210"/>
  <c r="R51" i="210" s="1"/>
  <c r="AZ5" i="206"/>
  <c r="AZ60" i="206" s="1"/>
  <c r="BH53" i="206" s="1"/>
  <c r="BI53" i="206" s="1"/>
  <c r="D6" i="201"/>
  <c r="D23" i="214"/>
  <c r="E24" i="235" s="1"/>
  <c r="F24" i="235" s="1"/>
  <c r="AR45" i="211"/>
  <c r="I20" i="269"/>
  <c r="F20" i="269" s="1"/>
  <c r="H20" i="269" s="1"/>
  <c r="I37" i="269"/>
  <c r="F37" i="269" s="1"/>
  <c r="H37" i="269" s="1"/>
  <c r="I36" i="269"/>
  <c r="I11" i="269"/>
  <c r="F11" i="269" s="1"/>
  <c r="H11" i="269" s="1"/>
  <c r="S19" i="199"/>
  <c r="S5" i="199" s="1"/>
  <c r="S61" i="199" s="1"/>
  <c r="E59" i="190"/>
  <c r="R6" i="219" s="1"/>
  <c r="E59" i="199"/>
  <c r="AR19" i="201"/>
  <c r="AR5" i="201" s="1"/>
  <c r="AR61" i="201" s="1"/>
  <c r="E12" i="191"/>
  <c r="V19" i="188"/>
  <c r="V5" i="188" s="1"/>
  <c r="V61" i="188" s="1"/>
  <c r="AT19" i="190"/>
  <c r="AT5" i="190" s="1"/>
  <c r="AT61" i="190" s="1"/>
  <c r="E16" i="188"/>
  <c r="E17" i="208"/>
  <c r="AD5" i="194"/>
  <c r="AD60" i="194" s="1"/>
  <c r="BH31" i="194" s="1"/>
  <c r="BI31" i="194" s="1"/>
  <c r="AG5" i="208"/>
  <c r="AG61" i="208" s="1"/>
  <c r="AJ5" i="205"/>
  <c r="AJ60" i="205" s="1"/>
  <c r="BH37" i="205" s="1"/>
  <c r="BI37" i="205" s="1"/>
  <c r="Z19" i="186"/>
  <c r="Z5" i="186" s="1"/>
  <c r="Z61" i="186" s="1"/>
  <c r="AN5" i="186"/>
  <c r="AN61" i="186" s="1"/>
  <c r="F28" i="199"/>
  <c r="AO5" i="199"/>
  <c r="AO60" i="199" s="1"/>
  <c r="BH42" i="199" s="1"/>
  <c r="BI42" i="199" s="1"/>
  <c r="E12" i="203"/>
  <c r="BC19" i="200"/>
  <c r="BC5" i="200" s="1"/>
  <c r="BC61" i="200" s="1"/>
  <c r="AY19" i="199"/>
  <c r="AY5" i="199" s="1"/>
  <c r="AY61" i="199" s="1"/>
  <c r="BC19" i="196"/>
  <c r="BC5" i="196" s="1"/>
  <c r="BC60" i="196" s="1"/>
  <c r="BH56" i="196" s="1"/>
  <c r="BI56" i="196" s="1"/>
  <c r="E15" i="196"/>
  <c r="AN5" i="192"/>
  <c r="AN60" i="192" s="1"/>
  <c r="BH41" i="192" s="1"/>
  <c r="BI41" i="192" s="1"/>
  <c r="AZ19" i="200"/>
  <c r="AZ5" i="200" s="1"/>
  <c r="AZ60" i="200" s="1"/>
  <c r="BH53" i="200" s="1"/>
  <c r="BI53" i="200" s="1"/>
  <c r="AO5" i="200"/>
  <c r="AO61" i="200" s="1"/>
  <c r="AU19" i="198"/>
  <c r="AU5" i="198" s="1"/>
  <c r="AU61" i="198" s="1"/>
  <c r="E59" i="205"/>
  <c r="E59" i="202"/>
  <c r="E12" i="211"/>
  <c r="E16" i="207"/>
  <c r="BA19" i="197"/>
  <c r="BA5" i="197" s="1"/>
  <c r="BA60" i="197" s="1"/>
  <c r="BH54" i="197" s="1"/>
  <c r="BI54" i="197" s="1"/>
  <c r="O5" i="182"/>
  <c r="O60" i="182" s="1"/>
  <c r="BH16" i="182" s="1"/>
  <c r="BI16" i="182" s="1"/>
  <c r="E16" i="181"/>
  <c r="E16" i="178"/>
  <c r="Y19" i="178"/>
  <c r="Y5" i="178" s="1"/>
  <c r="Y60" i="178" s="1"/>
  <c r="BH26" i="178" s="1"/>
  <c r="BI26" i="178" s="1"/>
  <c r="BC5" i="197"/>
  <c r="BC60" i="197" s="1"/>
  <c r="BH56" i="197" s="1"/>
  <c r="BI56" i="197" s="1"/>
  <c r="AU19" i="197"/>
  <c r="AU5" i="197" s="1"/>
  <c r="AU61" i="197" s="1"/>
  <c r="AV19" i="196"/>
  <c r="AV5" i="196" s="1"/>
  <c r="AV60" i="196" s="1"/>
  <c r="BH49" i="196" s="1"/>
  <c r="BI49" i="196" s="1"/>
  <c r="BE19" i="192"/>
  <c r="BE5" i="192" s="1"/>
  <c r="BE60" i="192" s="1"/>
  <c r="BH58" i="192" s="1"/>
  <c r="BI58" i="192" s="1"/>
  <c r="AI5" i="197"/>
  <c r="AI60" i="197" s="1"/>
  <c r="BH36" i="197" s="1"/>
  <c r="BI36" i="197" s="1"/>
  <c r="AV19" i="199"/>
  <c r="AV5" i="199" s="1"/>
  <c r="AV61" i="199" s="1"/>
  <c r="E16" i="209"/>
  <c r="V19" i="201"/>
  <c r="V5" i="201" s="1"/>
  <c r="V60" i="201" s="1"/>
  <c r="BH23" i="201" s="1"/>
  <c r="BI23" i="201" s="1"/>
  <c r="V5" i="199"/>
  <c r="V61" i="199" s="1"/>
  <c r="AV19" i="207"/>
  <c r="AL5" i="196"/>
  <c r="AL60" i="196" s="1"/>
  <c r="BH39" i="196" s="1"/>
  <c r="BI39" i="196" s="1"/>
  <c r="AY19" i="195"/>
  <c r="Z19" i="194"/>
  <c r="Z5" i="194" s="1"/>
  <c r="Z61" i="194" s="1"/>
  <c r="O5" i="194"/>
  <c r="O61" i="194" s="1"/>
  <c r="I5" i="207"/>
  <c r="I61" i="207" s="1"/>
  <c r="AI5" i="205"/>
  <c r="AI60" i="205" s="1"/>
  <c r="BH36" i="205" s="1"/>
  <c r="BI36" i="205" s="1"/>
  <c r="AI5" i="200"/>
  <c r="AI60" i="200" s="1"/>
  <c r="BH36" i="200" s="1"/>
  <c r="BI36" i="200" s="1"/>
  <c r="AS19" i="191"/>
  <c r="AS5" i="191" s="1"/>
  <c r="AS60" i="191" s="1"/>
  <c r="BH46" i="191" s="1"/>
  <c r="BI46" i="191" s="1"/>
  <c r="AT19" i="187"/>
  <c r="AT5" i="187" s="1"/>
  <c r="AT60" i="187" s="1"/>
  <c r="BH47" i="187" s="1"/>
  <c r="BI47" i="187" s="1"/>
  <c r="BC20" i="234"/>
  <c r="BC6" i="234" s="1"/>
  <c r="BC62" i="234" s="1"/>
  <c r="E59" i="191"/>
  <c r="S6" i="219" s="1"/>
  <c r="E12" i="180"/>
  <c r="J19" i="217"/>
  <c r="T19" i="199"/>
  <c r="T5" i="199" s="1"/>
  <c r="T60" i="199" s="1"/>
  <c r="BH21" i="199" s="1"/>
  <c r="BI21" i="199" s="1"/>
  <c r="AW19" i="180"/>
  <c r="AW5" i="180" s="1"/>
  <c r="AW61" i="180" s="1"/>
  <c r="AT5" i="197"/>
  <c r="AT61" i="197" s="1"/>
  <c r="AU19" i="196"/>
  <c r="AU5" i="196" s="1"/>
  <c r="F28" i="196"/>
  <c r="AX19" i="180"/>
  <c r="AX5" i="180" s="1"/>
  <c r="AX60" i="180" s="1"/>
  <c r="BH51" i="180" s="1"/>
  <c r="BI51" i="180" s="1"/>
  <c r="AU19" i="180"/>
  <c r="AU5" i="180" s="1"/>
  <c r="AU60" i="180" s="1"/>
  <c r="BH48" i="180" s="1"/>
  <c r="BI48" i="180" s="1"/>
  <c r="S19" i="198"/>
  <c r="S5" i="198" s="1"/>
  <c r="S60" i="198" s="1"/>
  <c r="BH20" i="198" s="1"/>
  <c r="BI20" i="198" s="1"/>
  <c r="AH5" i="209"/>
  <c r="AH61" i="209" s="1"/>
  <c r="F28" i="195"/>
  <c r="F28" i="197"/>
  <c r="E28" i="197" s="1"/>
  <c r="AR19" i="200"/>
  <c r="AR5" i="200" s="1"/>
  <c r="AR61" i="200" s="1"/>
  <c r="M5" i="204"/>
  <c r="M60" i="204" s="1"/>
  <c r="BH14" i="204" s="1"/>
  <c r="BI14" i="204" s="1"/>
  <c r="AT19" i="201"/>
  <c r="AT5" i="201" s="1"/>
  <c r="E16" i="180"/>
  <c r="BE19" i="188"/>
  <c r="BE5" i="188" s="1"/>
  <c r="BE60" i="188" s="1"/>
  <c r="BH58" i="188" s="1"/>
  <c r="BI58" i="188" s="1"/>
  <c r="AI5" i="206"/>
  <c r="AI61" i="206" s="1"/>
  <c r="U5" i="180"/>
  <c r="U61" i="180" s="1"/>
  <c r="F28" i="192"/>
  <c r="E28" i="192" s="1"/>
  <c r="E19" i="192" s="1"/>
  <c r="E17" i="191"/>
  <c r="H5" i="200"/>
  <c r="H61" i="200" s="1"/>
  <c r="S19" i="188"/>
  <c r="S5" i="188" s="1"/>
  <c r="S60" i="188" s="1"/>
  <c r="BH20" i="188" s="1"/>
  <c r="BI20" i="188" s="1"/>
  <c r="AY19" i="193"/>
  <c r="AY5" i="193" s="1"/>
  <c r="AY61" i="193" s="1"/>
  <c r="BC19" i="190"/>
  <c r="BC5" i="190" s="1"/>
  <c r="BC60" i="190" s="1"/>
  <c r="BH56" i="190" s="1"/>
  <c r="BI56" i="190" s="1"/>
  <c r="AQ5" i="190"/>
  <c r="AQ60" i="190" s="1"/>
  <c r="BH44" i="190" s="1"/>
  <c r="BI44" i="190" s="1"/>
  <c r="E11" i="188"/>
  <c r="AQ5" i="191"/>
  <c r="AQ60" i="191" s="1"/>
  <c r="BH44" i="191" s="1"/>
  <c r="BI44" i="191" s="1"/>
  <c r="BC19" i="180"/>
  <c r="BC5" i="180" s="1"/>
  <c r="BC60" i="180" s="1"/>
  <c r="BH56" i="180" s="1"/>
  <c r="BI56" i="180" s="1"/>
  <c r="E12" i="181"/>
  <c r="E59" i="197"/>
  <c r="V19" i="192"/>
  <c r="V5" i="192" s="1"/>
  <c r="V60" i="192" s="1"/>
  <c r="BH23" i="192" s="1"/>
  <c r="BI23" i="192" s="1"/>
  <c r="AO19" i="192"/>
  <c r="AO5" i="192" s="1"/>
  <c r="AO60" i="192" s="1"/>
  <c r="BH42" i="192" s="1"/>
  <c r="BI42" i="192" s="1"/>
  <c r="AD5" i="211"/>
  <c r="AD60" i="211" s="1"/>
  <c r="BH31" i="211" s="1"/>
  <c r="BI31" i="211" s="1"/>
  <c r="BC19" i="191"/>
  <c r="BC5" i="191" s="1"/>
  <c r="BC61" i="191" s="1"/>
  <c r="AZ19" i="199"/>
  <c r="AZ5" i="199" s="1"/>
  <c r="AZ60" i="199" s="1"/>
  <c r="BH53" i="199" s="1"/>
  <c r="BI53" i="199" s="1"/>
  <c r="AH5" i="192"/>
  <c r="AH60" i="192" s="1"/>
  <c r="BH35" i="192" s="1"/>
  <c r="BI35" i="192" s="1"/>
  <c r="AH5" i="204"/>
  <c r="AH60" i="204" s="1"/>
  <c r="BH35" i="204" s="1"/>
  <c r="BI35" i="204" s="1"/>
  <c r="AY19" i="197"/>
  <c r="AY5" i="197" s="1"/>
  <c r="AY60" i="197" s="1"/>
  <c r="BH52" i="197" s="1"/>
  <c r="BI52" i="197" s="1"/>
  <c r="E12" i="193"/>
  <c r="P5" i="203"/>
  <c r="P60" i="203" s="1"/>
  <c r="BH17" i="203" s="1"/>
  <c r="BI17" i="203" s="1"/>
  <c r="M5" i="199"/>
  <c r="M61" i="199" s="1"/>
  <c r="F28" i="211"/>
  <c r="E28" i="211" s="1"/>
  <c r="F28" i="194"/>
  <c r="F19" i="194" s="1"/>
  <c r="F28" i="189"/>
  <c r="F19" i="189" s="1"/>
  <c r="L5" i="200"/>
  <c r="L60" i="200" s="1"/>
  <c r="BH13" i="200" s="1"/>
  <c r="BI13" i="200" s="1"/>
  <c r="W19" i="188"/>
  <c r="W5" i="188" s="1"/>
  <c r="W60" i="188" s="1"/>
  <c r="BH24" i="188" s="1"/>
  <c r="BI24" i="188" s="1"/>
  <c r="E13" i="208"/>
  <c r="E16" i="203"/>
  <c r="BC19" i="199"/>
  <c r="BC5" i="199" s="1"/>
  <c r="BC61" i="199" s="1"/>
  <c r="J5" i="196"/>
  <c r="J61" i="196" s="1"/>
  <c r="E16" i="210"/>
  <c r="AN5" i="193"/>
  <c r="AN60" i="193" s="1"/>
  <c r="BH41" i="193" s="1"/>
  <c r="BI41" i="193" s="1"/>
  <c r="AC5" i="191"/>
  <c r="AC60" i="191" s="1"/>
  <c r="BH30" i="191" s="1"/>
  <c r="BI30" i="191" s="1"/>
  <c r="I5" i="211"/>
  <c r="I60" i="211" s="1"/>
  <c r="BH10" i="211" s="1"/>
  <c r="BI10" i="211" s="1"/>
  <c r="J5" i="192"/>
  <c r="J60" i="192" s="1"/>
  <c r="BH11" i="192" s="1"/>
  <c r="BI11" i="192" s="1"/>
  <c r="BE19" i="193"/>
  <c r="BE5" i="193" s="1"/>
  <c r="BE61" i="193" s="1"/>
  <c r="AC5" i="206"/>
  <c r="AC61" i="206" s="1"/>
  <c r="AZ19" i="211"/>
  <c r="AZ5" i="211" s="1"/>
  <c r="AZ61" i="211" s="1"/>
  <c r="BG37" i="234"/>
  <c r="AI37" i="234" s="1"/>
  <c r="AI29" i="234" s="1"/>
  <c r="AI20" i="234" s="1"/>
  <c r="AI6" i="234" s="1"/>
  <c r="AI61" i="234" s="1"/>
  <c r="BH37" i="234" s="1"/>
  <c r="BI37" i="234" s="1"/>
  <c r="F28" i="191"/>
  <c r="E28" i="191" s="1"/>
  <c r="E19" i="191" s="1"/>
  <c r="E15" i="180"/>
  <c r="S19" i="217"/>
  <c r="S17" i="217" s="1"/>
  <c r="F28" i="188"/>
  <c r="F19" i="188" s="1"/>
  <c r="F28" i="190"/>
  <c r="F19" i="190" s="1"/>
  <c r="F28" i="210"/>
  <c r="E28" i="210" s="1"/>
  <c r="E19" i="210" s="1"/>
  <c r="AY19" i="188"/>
  <c r="AY5" i="188" s="1"/>
  <c r="AY61" i="188" s="1"/>
  <c r="U19" i="199"/>
  <c r="U5" i="199" s="1"/>
  <c r="U60" i="199" s="1"/>
  <c r="BH22" i="199" s="1"/>
  <c r="BI22" i="199" s="1"/>
  <c r="V19" i="194"/>
  <c r="V5" i="194" s="1"/>
  <c r="V60" i="194" s="1"/>
  <c r="BH23" i="194" s="1"/>
  <c r="BI23" i="194" s="1"/>
  <c r="E16" i="200"/>
  <c r="AT19" i="198"/>
  <c r="AT5" i="198" s="1"/>
  <c r="AT60" i="198" s="1"/>
  <c r="BH47" i="198" s="1"/>
  <c r="BI47" i="198" s="1"/>
  <c r="E15" i="191"/>
  <c r="E16" i="195"/>
  <c r="AJ5" i="198"/>
  <c r="AJ61" i="198" s="1"/>
  <c r="E14" i="201"/>
  <c r="N5" i="201"/>
  <c r="N61" i="201" s="1"/>
  <c r="E59" i="208"/>
  <c r="AO5" i="196"/>
  <c r="AO60" i="196" s="1"/>
  <c r="BH42" i="196" s="1"/>
  <c r="BI42" i="196" s="1"/>
  <c r="AS19" i="190"/>
  <c r="AS5" i="190" s="1"/>
  <c r="AS61" i="190" s="1"/>
  <c r="X19" i="196"/>
  <c r="X5" i="196" s="1"/>
  <c r="X61" i="196" s="1"/>
  <c r="U19" i="211"/>
  <c r="U5" i="211" s="1"/>
  <c r="N5" i="200"/>
  <c r="N60" i="200" s="1"/>
  <c r="BH15" i="200" s="1"/>
  <c r="BI15" i="200" s="1"/>
  <c r="AH5" i="202"/>
  <c r="AH60" i="202" s="1"/>
  <c r="BH35" i="202" s="1"/>
  <c r="BI35" i="202" s="1"/>
  <c r="E14" i="195"/>
  <c r="AZ5" i="198"/>
  <c r="AZ61" i="198" s="1"/>
  <c r="AV50" i="234"/>
  <c r="AV20" i="234" s="1"/>
  <c r="AV6" i="234" s="1"/>
  <c r="AV61" i="234" s="1"/>
  <c r="BH50" i="234" s="1"/>
  <c r="BI50" i="234" s="1"/>
  <c r="BJ50" i="223"/>
  <c r="AL40" i="234"/>
  <c r="R40" i="234" s="1"/>
  <c r="BJ38" i="223"/>
  <c r="M5" i="191"/>
  <c r="M61" i="191" s="1"/>
  <c r="AS8" i="234"/>
  <c r="AY20" i="234"/>
  <c r="AY6" i="234" s="1"/>
  <c r="AY62" i="234" s="1"/>
  <c r="I10" i="269"/>
  <c r="F10" i="269" s="1"/>
  <c r="H10" i="269" s="1"/>
  <c r="D7" i="207"/>
  <c r="I24" i="269"/>
  <c r="F24" i="269" s="1"/>
  <c r="H24" i="269" s="1"/>
  <c r="I21" i="269"/>
  <c r="F21" i="269" s="1"/>
  <c r="H21" i="269" s="1"/>
  <c r="I25" i="269"/>
  <c r="F25" i="269" s="1"/>
  <c r="H25" i="269" s="1"/>
  <c r="N6" i="269"/>
  <c r="D5" i="180"/>
  <c r="H6" i="214"/>
  <c r="I35" i="269"/>
  <c r="F35" i="269" s="1"/>
  <c r="H35" i="269" s="1"/>
  <c r="D28" i="210"/>
  <c r="BD19" i="192"/>
  <c r="BD5" i="192" s="1"/>
  <c r="BD61" i="192" s="1"/>
  <c r="BB19" i="189"/>
  <c r="BB5" i="189" s="1"/>
  <c r="BB60" i="189" s="1"/>
  <c r="BH55" i="189" s="1"/>
  <c r="BI55" i="189" s="1"/>
  <c r="BB19" i="199"/>
  <c r="BB5" i="199" s="1"/>
  <c r="BB60" i="199" s="1"/>
  <c r="BH55" i="199" s="1"/>
  <c r="BI55" i="199" s="1"/>
  <c r="AX19" i="192"/>
  <c r="AX5" i="192" s="1"/>
  <c r="AX19" i="194"/>
  <c r="AX5" i="194" s="1"/>
  <c r="AX19" i="187"/>
  <c r="AX5" i="187" s="1"/>
  <c r="E60" i="234"/>
  <c r="BG16" i="223"/>
  <c r="Q7" i="275" s="1"/>
  <c r="Q8" i="275" s="1"/>
  <c r="F29" i="234"/>
  <c r="F20" i="234" s="1"/>
  <c r="BE19" i="194"/>
  <c r="BE5" i="194" s="1"/>
  <c r="BE60" i="194" s="1"/>
  <c r="BH58" i="194" s="1"/>
  <c r="BI58" i="194" s="1"/>
  <c r="AL5" i="188"/>
  <c r="AL60" i="188" s="1"/>
  <c r="BH39" i="188" s="1"/>
  <c r="BI39" i="188" s="1"/>
  <c r="O5" i="196"/>
  <c r="O60" i="196" s="1"/>
  <c r="BH16" i="196" s="1"/>
  <c r="BI16" i="196" s="1"/>
  <c r="F28" i="208"/>
  <c r="F19" i="208" s="1"/>
  <c r="AC5" i="211"/>
  <c r="AC61" i="211" s="1"/>
  <c r="I5" i="209"/>
  <c r="I61" i="209" s="1"/>
  <c r="AX19" i="189"/>
  <c r="AX5" i="189" s="1"/>
  <c r="F28" i="198"/>
  <c r="E28" i="198" s="1"/>
  <c r="BB19" i="180"/>
  <c r="BB5" i="180" s="1"/>
  <c r="BB61" i="180" s="1"/>
  <c r="AL5" i="189"/>
  <c r="AL60" i="189" s="1"/>
  <c r="BH39" i="189" s="1"/>
  <c r="BI39" i="189" s="1"/>
  <c r="F28" i="204"/>
  <c r="E28" i="204" s="1"/>
  <c r="E19" i="204" s="1"/>
  <c r="P19" i="217"/>
  <c r="P17" i="217" s="1"/>
  <c r="F28" i="207"/>
  <c r="F28" i="205"/>
  <c r="F19" i="205" s="1"/>
  <c r="AT19" i="193"/>
  <c r="AT5" i="193" s="1"/>
  <c r="AT60" i="193" s="1"/>
  <c r="BH47" i="193" s="1"/>
  <c r="BI47" i="193" s="1"/>
  <c r="F28" i="200"/>
  <c r="F19" i="200" s="1"/>
  <c r="F28" i="223"/>
  <c r="E28" i="223" s="1"/>
  <c r="E19" i="223" s="1"/>
  <c r="N5" i="194"/>
  <c r="N61" i="194" s="1"/>
  <c r="F28" i="201"/>
  <c r="F19" i="201" s="1"/>
  <c r="AL5" i="203"/>
  <c r="AL60" i="203" s="1"/>
  <c r="BH39" i="203" s="1"/>
  <c r="BI39" i="203" s="1"/>
  <c r="AW19" i="195"/>
  <c r="AW5" i="195" s="1"/>
  <c r="AW60" i="195" s="1"/>
  <c r="BH50" i="195" s="1"/>
  <c r="BI50" i="195" s="1"/>
  <c r="AN5" i="191"/>
  <c r="AN60" i="191" s="1"/>
  <c r="BH41" i="191" s="1"/>
  <c r="BI41" i="191" s="1"/>
  <c r="N5" i="199"/>
  <c r="N61" i="199" s="1"/>
  <c r="AL5" i="211"/>
  <c r="AL60" i="211" s="1"/>
  <c r="BH39" i="211" s="1"/>
  <c r="BI39" i="211" s="1"/>
  <c r="O5" i="199"/>
  <c r="O60" i="199" s="1"/>
  <c r="BH16" i="199" s="1"/>
  <c r="BI16" i="199" s="1"/>
  <c r="BD19" i="199"/>
  <c r="BD5" i="199" s="1"/>
  <c r="BD60" i="199" s="1"/>
  <c r="BH57" i="199" s="1"/>
  <c r="BI57" i="199" s="1"/>
  <c r="U19" i="189"/>
  <c r="U5" i="189" s="1"/>
  <c r="U61" i="189" s="1"/>
  <c r="Q19" i="217"/>
  <c r="Q17" i="217" s="1"/>
  <c r="L19" i="217"/>
  <c r="L17" i="217" s="1"/>
  <c r="E59" i="193"/>
  <c r="AP28" i="223"/>
  <c r="BG29" i="223"/>
  <c r="AB7" i="275" s="1"/>
  <c r="AB8" i="275" s="1"/>
  <c r="G19" i="209"/>
  <c r="F28" i="209"/>
  <c r="F19" i="209" s="1"/>
  <c r="I19" i="206"/>
  <c r="I5" i="206" s="1"/>
  <c r="I61" i="206" s="1"/>
  <c r="F28" i="206"/>
  <c r="F19" i="206" s="1"/>
  <c r="I19" i="203"/>
  <c r="I5" i="203" s="1"/>
  <c r="F28" i="203"/>
  <c r="F19" i="203" s="1"/>
  <c r="H19" i="202"/>
  <c r="H5" i="202" s="1"/>
  <c r="H61" i="202" s="1"/>
  <c r="F28" i="202"/>
  <c r="F19" i="202" s="1"/>
  <c r="E59" i="196"/>
  <c r="U19" i="200"/>
  <c r="U5" i="200" s="1"/>
  <c r="U61" i="200" s="1"/>
  <c r="BA19" i="199"/>
  <c r="BA5" i="199" s="1"/>
  <c r="BA61" i="199" s="1"/>
  <c r="BE19" i="208"/>
  <c r="BE5" i="208" s="1"/>
  <c r="BE61" i="208" s="1"/>
  <c r="AH5" i="198"/>
  <c r="AH61" i="198" s="1"/>
  <c r="U19" i="193"/>
  <c r="U5" i="193" s="1"/>
  <c r="U61" i="193" s="1"/>
  <c r="G19" i="193"/>
  <c r="F28" i="193"/>
  <c r="O7" i="219"/>
  <c r="E59" i="187"/>
  <c r="O6" i="219" s="1"/>
  <c r="E13" i="196"/>
  <c r="E59" i="206"/>
  <c r="AP19" i="180"/>
  <c r="AP5" i="180" s="1"/>
  <c r="AP61" i="180" s="1"/>
  <c r="E17" i="180"/>
  <c r="M19" i="217"/>
  <c r="I19" i="217"/>
  <c r="AZ19" i="178"/>
  <c r="AZ5" i="178" s="1"/>
  <c r="E18" i="198"/>
  <c r="AV5" i="191"/>
  <c r="AV60" i="191" s="1"/>
  <c r="BH49" i="191" s="1"/>
  <c r="BI49" i="191" s="1"/>
  <c r="V19" i="197"/>
  <c r="V5" i="197" s="1"/>
  <c r="V61" i="197" s="1"/>
  <c r="AQ19" i="196"/>
  <c r="AQ5" i="196" s="1"/>
  <c r="AQ60" i="196" s="1"/>
  <c r="BH44" i="196" s="1"/>
  <c r="BI44" i="196" s="1"/>
  <c r="S19" i="196"/>
  <c r="S5" i="196" s="1"/>
  <c r="S60" i="196" s="1"/>
  <c r="BH20" i="196" s="1"/>
  <c r="BI20" i="196" s="1"/>
  <c r="AY5" i="195"/>
  <c r="AY61" i="195" s="1"/>
  <c r="E14" i="206"/>
  <c r="E18" i="210"/>
  <c r="E16" i="208"/>
  <c r="AV19" i="202"/>
  <c r="AV5" i="202" s="1"/>
  <c r="E18" i="199"/>
  <c r="E17" i="197"/>
  <c r="AR8" i="234"/>
  <c r="BA19" i="223"/>
  <c r="BA5" i="223" s="1"/>
  <c r="BA61" i="223" s="1"/>
  <c r="BC19" i="178"/>
  <c r="BC5" i="178" s="1"/>
  <c r="BC60" i="178" s="1"/>
  <c r="BH56" i="178" s="1"/>
  <c r="BI56" i="178" s="1"/>
  <c r="F19" i="192"/>
  <c r="BB19" i="198"/>
  <c r="BB5" i="198" s="1"/>
  <c r="BB60" i="198" s="1"/>
  <c r="BH55" i="198" s="1"/>
  <c r="BI55" i="198" s="1"/>
  <c r="AQ19" i="201"/>
  <c r="AQ5" i="201" s="1"/>
  <c r="AQ60" i="201" s="1"/>
  <c r="BH44" i="201" s="1"/>
  <c r="BI44" i="201" s="1"/>
  <c r="U19" i="188"/>
  <c r="U5" i="188" s="1"/>
  <c r="U61" i="188" s="1"/>
  <c r="AI5" i="203"/>
  <c r="AI61" i="203" s="1"/>
  <c r="Q5" i="208"/>
  <c r="Q61" i="208" s="1"/>
  <c r="AV5" i="207"/>
  <c r="AV60" i="207" s="1"/>
  <c r="BH49" i="207" s="1"/>
  <c r="BI49" i="207" s="1"/>
  <c r="AT19" i="189"/>
  <c r="AT5" i="189" s="1"/>
  <c r="AT61" i="189" s="1"/>
  <c r="E11" i="181"/>
  <c r="BA19" i="196"/>
  <c r="BA5" i="196" s="1"/>
  <c r="BA61" i="196" s="1"/>
  <c r="AO5" i="195"/>
  <c r="AO60" i="195" s="1"/>
  <c r="BH42" i="195" s="1"/>
  <c r="BI42" i="195" s="1"/>
  <c r="E15" i="197"/>
  <c r="Z5" i="197"/>
  <c r="Z60" i="197" s="1"/>
  <c r="BH27" i="197" s="1"/>
  <c r="BI27" i="197" s="1"/>
  <c r="AV19" i="189"/>
  <c r="AV5" i="189" s="1"/>
  <c r="AV60" i="189" s="1"/>
  <c r="BH49" i="189" s="1"/>
  <c r="BI49" i="189" s="1"/>
  <c r="Z20" i="234"/>
  <c r="Z6" i="234" s="1"/>
  <c r="Z61" i="234" s="1"/>
  <c r="BH28" i="234" s="1"/>
  <c r="BI28" i="234" s="1"/>
  <c r="P5" i="201"/>
  <c r="P61" i="201" s="1"/>
  <c r="AZ19" i="188"/>
  <c r="AZ5" i="188" s="1"/>
  <c r="AZ61" i="188" s="1"/>
  <c r="AO19" i="193"/>
  <c r="AO5" i="193" s="1"/>
  <c r="AO60" i="193" s="1"/>
  <c r="BH42" i="193" s="1"/>
  <c r="BI42" i="193" s="1"/>
  <c r="AX19" i="211"/>
  <c r="AX5" i="211" s="1"/>
  <c r="AX60" i="211" s="1"/>
  <c r="BH51" i="211" s="1"/>
  <c r="BI51" i="211" s="1"/>
  <c r="AX19" i="206"/>
  <c r="AX5" i="206" s="1"/>
  <c r="AX19" i="200"/>
  <c r="AX5" i="200" s="1"/>
  <c r="AX60" i="200" s="1"/>
  <c r="BH51" i="200" s="1"/>
  <c r="BI51" i="200" s="1"/>
  <c r="AX20" i="234"/>
  <c r="AX6" i="234" s="1"/>
  <c r="AX61" i="234" s="1"/>
  <c r="BH52" i="234" s="1"/>
  <c r="BI52" i="234" s="1"/>
  <c r="AU5" i="200"/>
  <c r="AU60" i="200" s="1"/>
  <c r="BH48" i="200" s="1"/>
  <c r="BI48" i="200" s="1"/>
  <c r="AU19" i="195"/>
  <c r="AU5" i="195" s="1"/>
  <c r="AU61" i="195" s="1"/>
  <c r="T19" i="198"/>
  <c r="T5" i="198" s="1"/>
  <c r="T60" i="198" s="1"/>
  <c r="BH21" i="198" s="1"/>
  <c r="BI21" i="198" s="1"/>
  <c r="AT19" i="200"/>
  <c r="AT5" i="200" s="1"/>
  <c r="AT60" i="200" s="1"/>
  <c r="BH47" i="200" s="1"/>
  <c r="BI47" i="200" s="1"/>
  <c r="AT19" i="191"/>
  <c r="AT5" i="191" s="1"/>
  <c r="AT61" i="191" s="1"/>
  <c r="AQ19" i="199"/>
  <c r="AQ5" i="199" s="1"/>
  <c r="AQ60" i="199" s="1"/>
  <c r="BH44" i="199" s="1"/>
  <c r="BI44" i="199" s="1"/>
  <c r="AS7" i="234"/>
  <c r="AR19" i="190"/>
  <c r="AR5" i="190" s="1"/>
  <c r="AR60" i="190" s="1"/>
  <c r="BH45" i="190" s="1"/>
  <c r="BI45" i="190" s="1"/>
  <c r="D30" i="219"/>
  <c r="AK6" i="223"/>
  <c r="J5" i="199"/>
  <c r="J61" i="199" s="1"/>
  <c r="O5" i="197"/>
  <c r="O60" i="197" s="1"/>
  <c r="BH16" i="197" s="1"/>
  <c r="BI16" i="197" s="1"/>
  <c r="L5" i="197"/>
  <c r="L61" i="197" s="1"/>
  <c r="AE5" i="189"/>
  <c r="AE61" i="189" s="1"/>
  <c r="AD5" i="203"/>
  <c r="AD61" i="203" s="1"/>
  <c r="AB5" i="201"/>
  <c r="AB60" i="201" s="1"/>
  <c r="BH29" i="201" s="1"/>
  <c r="BI29" i="201" s="1"/>
  <c r="AB5" i="197"/>
  <c r="AB60" i="197" s="1"/>
  <c r="BH29" i="197" s="1"/>
  <c r="BI29" i="197" s="1"/>
  <c r="L5" i="204"/>
  <c r="L61" i="204" s="1"/>
  <c r="L5" i="205"/>
  <c r="L60" i="205" s="1"/>
  <c r="BH13" i="205" s="1"/>
  <c r="BI13" i="205" s="1"/>
  <c r="L5" i="203"/>
  <c r="L60" i="203" s="1"/>
  <c r="BH13" i="203" s="1"/>
  <c r="BI13" i="203" s="1"/>
  <c r="L5" i="209"/>
  <c r="L60" i="209" s="1"/>
  <c r="BH13" i="209" s="1"/>
  <c r="BI13" i="209" s="1"/>
  <c r="P5" i="199"/>
  <c r="P61" i="199" s="1"/>
  <c r="AX19" i="178"/>
  <c r="AX5" i="178" s="1"/>
  <c r="AX60" i="178" s="1"/>
  <c r="BH51" i="178" s="1"/>
  <c r="BI51" i="178" s="1"/>
  <c r="M5" i="200"/>
  <c r="M61" i="200" s="1"/>
  <c r="AB5" i="206"/>
  <c r="AB61" i="206" s="1"/>
  <c r="R17" i="219"/>
  <c r="AI6" i="223"/>
  <c r="AI8" i="234"/>
  <c r="N5" i="204"/>
  <c r="N61" i="204" s="1"/>
  <c r="N5" i="198"/>
  <c r="N61" i="198" s="1"/>
  <c r="G5" i="189"/>
  <c r="G60" i="189" s="1"/>
  <c r="BH8" i="189" s="1"/>
  <c r="BI8" i="189" s="1"/>
  <c r="O5" i="205"/>
  <c r="O61" i="205" s="1"/>
  <c r="BB19" i="200"/>
  <c r="BB5" i="200" s="1"/>
  <c r="BB61" i="200" s="1"/>
  <c r="Y19" i="195"/>
  <c r="Y5" i="195" s="1"/>
  <c r="Y19" i="180"/>
  <c r="Y5" i="180" s="1"/>
  <c r="Y19" i="198"/>
  <c r="Y5" i="198" s="1"/>
  <c r="P5" i="210"/>
  <c r="P60" i="210" s="1"/>
  <c r="BH17" i="210" s="1"/>
  <c r="BI17" i="210" s="1"/>
  <c r="N5" i="208"/>
  <c r="N60" i="208" s="1"/>
  <c r="BH15" i="208" s="1"/>
  <c r="BI15" i="208" s="1"/>
  <c r="V19" i="186"/>
  <c r="V5" i="186" s="1"/>
  <c r="V60" i="186" s="1"/>
  <c r="BH23" i="186" s="1"/>
  <c r="BI23" i="186" s="1"/>
  <c r="O5" i="189"/>
  <c r="O60" i="189" s="1"/>
  <c r="BH16" i="189" s="1"/>
  <c r="BI16" i="189" s="1"/>
  <c r="E18" i="196"/>
  <c r="AG5" i="184"/>
  <c r="AG61" i="184" s="1"/>
  <c r="J5" i="204"/>
  <c r="J61" i="204" s="1"/>
  <c r="E18" i="185"/>
  <c r="AY19" i="180"/>
  <c r="AY5" i="180" s="1"/>
  <c r="AY61" i="180" s="1"/>
  <c r="BA19" i="178"/>
  <c r="BA5" i="178" s="1"/>
  <c r="AG5" i="188"/>
  <c r="AG60" i="188" s="1"/>
  <c r="BH34" i="188" s="1"/>
  <c r="BI34" i="188" s="1"/>
  <c r="I5" i="201"/>
  <c r="I60" i="201" s="1"/>
  <c r="BH10" i="201" s="1"/>
  <c r="BI10" i="201" s="1"/>
  <c r="BF5" i="189"/>
  <c r="BF60" i="189" s="1"/>
  <c r="BH59" i="189" s="1"/>
  <c r="BI59" i="189" s="1"/>
  <c r="N5" i="187"/>
  <c r="N61" i="187" s="1"/>
  <c r="AJ8" i="234"/>
  <c r="E7" i="219"/>
  <c r="H5" i="196"/>
  <c r="H60" i="196" s="1"/>
  <c r="BH9" i="196" s="1"/>
  <c r="BI9" i="196" s="1"/>
  <c r="AI5" i="187"/>
  <c r="AI60" i="187" s="1"/>
  <c r="BH36" i="187" s="1"/>
  <c r="BI36" i="187" s="1"/>
  <c r="Y19" i="188"/>
  <c r="Y5" i="188" s="1"/>
  <c r="Y61" i="188" s="1"/>
  <c r="AP19" i="204"/>
  <c r="AP5" i="204" s="1"/>
  <c r="AP60" i="204" s="1"/>
  <c r="BH43" i="204" s="1"/>
  <c r="BI43" i="204" s="1"/>
  <c r="M5" i="198"/>
  <c r="M61" i="198" s="1"/>
  <c r="M5" i="196"/>
  <c r="M61" i="196" s="1"/>
  <c r="O19" i="217"/>
  <c r="BG59" i="223"/>
  <c r="AG7" i="275" s="1"/>
  <c r="AG8" i="275" s="1"/>
  <c r="AT19" i="184"/>
  <c r="AT5" i="184" s="1"/>
  <c r="AT60" i="184" s="1"/>
  <c r="BH47" i="184" s="1"/>
  <c r="BI47" i="184" s="1"/>
  <c r="H7" i="219"/>
  <c r="T20" i="234"/>
  <c r="T6" i="234" s="1"/>
  <c r="T62" i="234" s="1"/>
  <c r="AB5" i="196"/>
  <c r="AB61" i="196" s="1"/>
  <c r="AD5" i="183"/>
  <c r="AD60" i="183" s="1"/>
  <c r="BH31" i="183" s="1"/>
  <c r="BI31" i="183" s="1"/>
  <c r="AR19" i="185"/>
  <c r="AR5" i="185" s="1"/>
  <c r="AR60" i="185" s="1"/>
  <c r="BH45" i="185" s="1"/>
  <c r="BI45" i="185" s="1"/>
  <c r="AL5" i="191"/>
  <c r="AL60" i="191" s="1"/>
  <c r="BH39" i="191" s="1"/>
  <c r="BI39" i="191" s="1"/>
  <c r="AB5" i="190"/>
  <c r="AB61" i="190" s="1"/>
  <c r="AJ5" i="188"/>
  <c r="AJ60" i="188" s="1"/>
  <c r="BH37" i="188" s="1"/>
  <c r="BI37" i="188" s="1"/>
  <c r="AT19" i="181"/>
  <c r="AT5" i="181" s="1"/>
  <c r="I5" i="188"/>
  <c r="I61" i="188" s="1"/>
  <c r="AZ19" i="223"/>
  <c r="AZ5" i="223" s="1"/>
  <c r="AZ60" i="223" s="1"/>
  <c r="BH53" i="223" s="1"/>
  <c r="BI53" i="223" s="1"/>
  <c r="W7" i="223"/>
  <c r="X19" i="210"/>
  <c r="X5" i="210" s="1"/>
  <c r="BA19" i="177"/>
  <c r="BA5" i="177" s="1"/>
  <c r="BA60" i="177" s="1"/>
  <c r="BH54" i="177" s="1"/>
  <c r="BI54" i="177" s="1"/>
  <c r="AY19" i="184"/>
  <c r="AY5" i="184" s="1"/>
  <c r="AY61" i="184" s="1"/>
  <c r="AV19" i="181"/>
  <c r="AV5" i="181" s="1"/>
  <c r="AD5" i="182"/>
  <c r="AD60" i="182" s="1"/>
  <c r="BH31" i="182" s="1"/>
  <c r="BI31" i="182" s="1"/>
  <c r="F7" i="219"/>
  <c r="K19" i="217"/>
  <c r="BB19" i="193"/>
  <c r="BB5" i="193" s="1"/>
  <c r="BB61" i="193" s="1"/>
  <c r="E18" i="193"/>
  <c r="W19" i="196"/>
  <c r="W5" i="196" s="1"/>
  <c r="W7" i="234"/>
  <c r="W5" i="198"/>
  <c r="W60" i="198" s="1"/>
  <c r="BH24" i="198" s="1"/>
  <c r="BI24" i="198" s="1"/>
  <c r="W19" i="211"/>
  <c r="W5" i="211" s="1"/>
  <c r="Q6" i="196"/>
  <c r="Q5" i="196" s="1"/>
  <c r="Q61" i="196" s="1"/>
  <c r="W19" i="197"/>
  <c r="W5" i="197" s="1"/>
  <c r="W60" i="197" s="1"/>
  <c r="BH24" i="197" s="1"/>
  <c r="BI24" i="197" s="1"/>
  <c r="W5" i="199"/>
  <c r="W61" i="199" s="1"/>
  <c r="W6" i="223"/>
  <c r="W5" i="203"/>
  <c r="W61" i="203" s="1"/>
  <c r="W19" i="182"/>
  <c r="W5" i="182" s="1"/>
  <c r="W61" i="182" s="1"/>
  <c r="W5" i="180"/>
  <c r="W60" i="180" s="1"/>
  <c r="BH24" i="180" s="1"/>
  <c r="BI24" i="180" s="1"/>
  <c r="O5" i="186"/>
  <c r="O61" i="186" s="1"/>
  <c r="G5" i="3"/>
  <c r="BA19" i="189"/>
  <c r="BA5" i="189" s="1"/>
  <c r="BA60" i="189" s="1"/>
  <c r="BH54" i="189" s="1"/>
  <c r="BI54" i="189" s="1"/>
  <c r="M5" i="189"/>
  <c r="M60" i="189" s="1"/>
  <c r="BH14" i="189" s="1"/>
  <c r="BI14" i="189" s="1"/>
  <c r="E17" i="189"/>
  <c r="AW19" i="187"/>
  <c r="AW5" i="187" s="1"/>
  <c r="BC19" i="189"/>
  <c r="BC5" i="189" s="1"/>
  <c r="BC61" i="189" s="1"/>
  <c r="E17" i="194"/>
  <c r="E13" i="192"/>
  <c r="AD5" i="189"/>
  <c r="AD60" i="189" s="1"/>
  <c r="BH31" i="189" s="1"/>
  <c r="BI31" i="189" s="1"/>
  <c r="AL5" i="190"/>
  <c r="AL61" i="190" s="1"/>
  <c r="S19" i="190"/>
  <c r="S5" i="190" s="1"/>
  <c r="S60" i="190" s="1"/>
  <c r="BH20" i="190" s="1"/>
  <c r="BI20" i="190" s="1"/>
  <c r="S19" i="191"/>
  <c r="S5" i="191" s="1"/>
  <c r="S5" i="194"/>
  <c r="S61" i="194" s="1"/>
  <c r="S19" i="187"/>
  <c r="S5" i="187" s="1"/>
  <c r="S60" i="187" s="1"/>
  <c r="BH20" i="187" s="1"/>
  <c r="BI20" i="187" s="1"/>
  <c r="F5" i="3"/>
  <c r="E13" i="187"/>
  <c r="I5" i="3"/>
  <c r="V19" i="183"/>
  <c r="V5" i="183" s="1"/>
  <c r="V60" i="183" s="1"/>
  <c r="BH23" i="183" s="1"/>
  <c r="BI23" i="183" s="1"/>
  <c r="X19" i="181"/>
  <c r="X5" i="181" s="1"/>
  <c r="X60" i="181" s="1"/>
  <c r="BH25" i="181" s="1"/>
  <c r="BI25" i="181" s="1"/>
  <c r="Y19" i="181"/>
  <c r="Y5" i="181" s="1"/>
  <c r="Y61" i="181" s="1"/>
  <c r="V19" i="196"/>
  <c r="V5" i="196" s="1"/>
  <c r="V60" i="196" s="1"/>
  <c r="BH23" i="196" s="1"/>
  <c r="BI23" i="196" s="1"/>
  <c r="W19" i="181"/>
  <c r="W5" i="181" s="1"/>
  <c r="W61" i="181" s="1"/>
  <c r="Z19" i="181"/>
  <c r="Z5" i="181" s="1"/>
  <c r="AN5" i="182"/>
  <c r="AN61" i="182" s="1"/>
  <c r="D8" i="219"/>
  <c r="D21" i="217"/>
  <c r="Z19" i="185"/>
  <c r="Z5" i="185" s="1"/>
  <c r="Z61" i="185" s="1"/>
  <c r="N19" i="217"/>
  <c r="AD5" i="192"/>
  <c r="AD61" i="192" s="1"/>
  <c r="E13" i="189"/>
  <c r="N5" i="186"/>
  <c r="N61" i="186" s="1"/>
  <c r="O5" i="198"/>
  <c r="O61" i="198" s="1"/>
  <c r="E59" i="189"/>
  <c r="Q6" i="219" s="1"/>
  <c r="X19" i="188"/>
  <c r="X5" i="188" s="1"/>
  <c r="X60" i="188" s="1"/>
  <c r="BH25" i="188" s="1"/>
  <c r="BI25" i="188" s="1"/>
  <c r="BE19" i="183"/>
  <c r="BE5" i="183" s="1"/>
  <c r="BE61" i="183" s="1"/>
  <c r="AV19" i="186"/>
  <c r="AV5" i="186" s="1"/>
  <c r="AV60" i="186" s="1"/>
  <c r="BH49" i="186" s="1"/>
  <c r="BI49" i="186" s="1"/>
  <c r="M5" i="194"/>
  <c r="M60" i="194" s="1"/>
  <c r="BH14" i="194" s="1"/>
  <c r="BI14" i="194" s="1"/>
  <c r="X19" i="191"/>
  <c r="X5" i="191" s="1"/>
  <c r="X60" i="191" s="1"/>
  <c r="BH25" i="191" s="1"/>
  <c r="BI25" i="191" s="1"/>
  <c r="AV19" i="195"/>
  <c r="AV5" i="195" s="1"/>
  <c r="AV61" i="195" s="1"/>
  <c r="BB19" i="191"/>
  <c r="BB5" i="191" s="1"/>
  <c r="BB61" i="191" s="1"/>
  <c r="E17" i="187"/>
  <c r="BB19" i="201"/>
  <c r="BB5" i="201" s="1"/>
  <c r="BB61" i="201" s="1"/>
  <c r="AP19" i="199"/>
  <c r="AP5" i="199" s="1"/>
  <c r="AP60" i="199" s="1"/>
  <c r="BH43" i="199" s="1"/>
  <c r="BI43" i="199" s="1"/>
  <c r="M5" i="3"/>
  <c r="AS19" i="193"/>
  <c r="AS5" i="193" s="1"/>
  <c r="AS61" i="193" s="1"/>
  <c r="AA33" i="211"/>
  <c r="R41" i="208"/>
  <c r="R39" i="196"/>
  <c r="E28" i="199"/>
  <c r="AA39" i="204"/>
  <c r="R40" i="205"/>
  <c r="E13" i="197"/>
  <c r="E14" i="210"/>
  <c r="E28" i="193"/>
  <c r="E19" i="193" s="1"/>
  <c r="R45" i="198"/>
  <c r="E28" i="196"/>
  <c r="E19" i="196" s="1"/>
  <c r="AU19" i="186"/>
  <c r="AU5" i="186" s="1"/>
  <c r="AU60" i="186" s="1"/>
  <c r="BH48" i="186" s="1"/>
  <c r="BI48" i="186" s="1"/>
  <c r="U5" i="3"/>
  <c r="R5" i="3"/>
  <c r="L5" i="3"/>
  <c r="J5" i="3"/>
  <c r="E28" i="200"/>
  <c r="E19" i="200" s="1"/>
  <c r="AX19" i="195"/>
  <c r="AX5" i="195" s="1"/>
  <c r="AX61" i="195" s="1"/>
  <c r="AY19" i="205"/>
  <c r="AY5" i="205" s="1"/>
  <c r="AY61" i="205" s="1"/>
  <c r="AC28" i="198"/>
  <c r="AC19" i="198" s="1"/>
  <c r="AC5" i="198" s="1"/>
  <c r="AC61" i="198" s="1"/>
  <c r="F10" i="190"/>
  <c r="E10" i="190" s="1"/>
  <c r="S19" i="192"/>
  <c r="S5" i="192" s="1"/>
  <c r="S61" i="192" s="1"/>
  <c r="R43" i="199"/>
  <c r="R17" i="217"/>
  <c r="L5" i="193"/>
  <c r="L60" i="193" s="1"/>
  <c r="BH13" i="193" s="1"/>
  <c r="BI13" i="193" s="1"/>
  <c r="AP19" i="190"/>
  <c r="AP5" i="190" s="1"/>
  <c r="AP60" i="190" s="1"/>
  <c r="BH43" i="190" s="1"/>
  <c r="BI43" i="190" s="1"/>
  <c r="K5" i="204"/>
  <c r="K60" i="204" s="1"/>
  <c r="BH12" i="204" s="1"/>
  <c r="BI12" i="204" s="1"/>
  <c r="K5" i="192"/>
  <c r="K61" i="192" s="1"/>
  <c r="F13" i="274"/>
  <c r="D14" i="273"/>
  <c r="D54" i="273" s="1"/>
  <c r="F28" i="274"/>
  <c r="D29" i="273"/>
  <c r="F34" i="274"/>
  <c r="D35" i="273"/>
  <c r="D22" i="214"/>
  <c r="F20" i="274"/>
  <c r="D21" i="273"/>
  <c r="F32" i="274"/>
  <c r="D33" i="273"/>
  <c r="D28" i="206"/>
  <c r="D7" i="209"/>
  <c r="F15" i="274"/>
  <c r="D16" i="273"/>
  <c r="F12" i="274"/>
  <c r="D13" i="273"/>
  <c r="D53" i="273" s="1"/>
  <c r="F24" i="274"/>
  <c r="D25" i="273"/>
  <c r="F31" i="274"/>
  <c r="D32" i="273"/>
  <c r="D59" i="273" s="1"/>
  <c r="F40" i="274"/>
  <c r="D41" i="273"/>
  <c r="F11" i="274"/>
  <c r="D12" i="273"/>
  <c r="D52" i="273" s="1"/>
  <c r="I16" i="269"/>
  <c r="F16" i="269" s="1"/>
  <c r="H16" i="269" s="1"/>
  <c r="D28" i="204"/>
  <c r="I33" i="269"/>
  <c r="F33" i="269" s="1"/>
  <c r="H33" i="269" s="1"/>
  <c r="F42" i="274"/>
  <c r="D43" i="273"/>
  <c r="F16" i="274"/>
  <c r="D17" i="273"/>
  <c r="F19" i="274"/>
  <c r="D20" i="273"/>
  <c r="F29" i="274"/>
  <c r="D30" i="273"/>
  <c r="F37" i="274"/>
  <c r="D38" i="273"/>
  <c r="F41" i="274"/>
  <c r="D42" i="273"/>
  <c r="F30" i="274"/>
  <c r="D31" i="273"/>
  <c r="F33" i="274"/>
  <c r="D34" i="273"/>
  <c r="F10" i="274"/>
  <c r="D11" i="273"/>
  <c r="F39" i="274"/>
  <c r="D40" i="273"/>
  <c r="F47" i="274"/>
  <c r="G47" i="274" s="1"/>
  <c r="D48" i="273"/>
  <c r="F14" i="274"/>
  <c r="D15" i="273"/>
  <c r="D55" i="273" s="1"/>
  <c r="D6" i="202"/>
  <c r="D6" i="204"/>
  <c r="I43" i="269"/>
  <c r="F44" i="274"/>
  <c r="D45" i="273"/>
  <c r="D27" i="214"/>
  <c r="E28" i="235" s="1"/>
  <c r="F28" i="235" s="1"/>
  <c r="F25" i="274"/>
  <c r="D26" i="273"/>
  <c r="D26" i="214"/>
  <c r="E27" i="235" s="1"/>
  <c r="F27" i="235" s="1"/>
  <c r="F38" i="274"/>
  <c r="D39" i="273"/>
  <c r="D36" i="214"/>
  <c r="E37" i="235" s="1"/>
  <c r="F37" i="235" s="1"/>
  <c r="F21" i="274"/>
  <c r="D22" i="273"/>
  <c r="F17" i="274"/>
  <c r="D18" i="273"/>
  <c r="F35" i="274"/>
  <c r="D36" i="273"/>
  <c r="F46" i="274"/>
  <c r="G46" i="274" s="1"/>
  <c r="D47" i="273"/>
  <c r="D6" i="207"/>
  <c r="A3" i="221"/>
  <c r="A2" i="223" s="1"/>
  <c r="S5" i="3"/>
  <c r="P5" i="3"/>
  <c r="AR7" i="234"/>
  <c r="AR19" i="207"/>
  <c r="AR5" i="207" s="1"/>
  <c r="AR61" i="207" s="1"/>
  <c r="O5" i="191"/>
  <c r="O61" i="191" s="1"/>
  <c r="AR5" i="198"/>
  <c r="AR61" i="198" s="1"/>
  <c r="K5" i="197"/>
  <c r="K61" i="197" s="1"/>
  <c r="BB19" i="177"/>
  <c r="BB5" i="177" s="1"/>
  <c r="BB60" i="177" s="1"/>
  <c r="BH55" i="177" s="1"/>
  <c r="BI55" i="177" s="1"/>
  <c r="L5" i="190"/>
  <c r="L60" i="190" s="1"/>
  <c r="BH13" i="190" s="1"/>
  <c r="BI13" i="190" s="1"/>
  <c r="N5" i="192"/>
  <c r="N61" i="192" s="1"/>
  <c r="R43" i="190"/>
  <c r="AR45" i="206"/>
  <c r="AR19" i="206" s="1"/>
  <c r="AR5" i="206" s="1"/>
  <c r="AR60" i="206" s="1"/>
  <c r="BH45" i="206" s="1"/>
  <c r="BI45" i="206" s="1"/>
  <c r="M6" i="195"/>
  <c r="M5" i="195" s="1"/>
  <c r="M61" i="195" s="1"/>
  <c r="H6" i="199"/>
  <c r="H5" i="199" s="1"/>
  <c r="H60" i="199" s="1"/>
  <c r="BH9" i="199" s="1"/>
  <c r="BI9" i="199" s="1"/>
  <c r="E16" i="206"/>
  <c r="AB28" i="203"/>
  <c r="AB19" i="203" s="1"/>
  <c r="AB5" i="203" s="1"/>
  <c r="AB61" i="203" s="1"/>
  <c r="BB55" i="204"/>
  <c r="BB19" i="204" s="1"/>
  <c r="BB5" i="204" s="1"/>
  <c r="R23" i="201"/>
  <c r="BF5" i="199"/>
  <c r="BF61" i="199" s="1"/>
  <c r="AP43" i="209"/>
  <c r="R43" i="209" s="1"/>
  <c r="AV49" i="211"/>
  <c r="R49" i="211" s="1"/>
  <c r="AA39" i="196"/>
  <c r="AL28" i="204"/>
  <c r="AL19" i="204" s="1"/>
  <c r="AL5" i="204" s="1"/>
  <c r="AL60" i="204" s="1"/>
  <c r="BH39" i="204" s="1"/>
  <c r="BI39" i="204" s="1"/>
  <c r="BD19" i="190"/>
  <c r="BD5" i="190" s="1"/>
  <c r="BD61" i="190" s="1"/>
  <c r="R20" i="194"/>
  <c r="R55" i="199"/>
  <c r="AK28" i="197"/>
  <c r="AK19" i="197" s="1"/>
  <c r="AK5" i="197" s="1"/>
  <c r="AK60" i="197" s="1"/>
  <c r="BH38" i="197" s="1"/>
  <c r="BI38" i="197" s="1"/>
  <c r="BD19" i="206"/>
  <c r="BD5" i="206" s="1"/>
  <c r="BD61" i="206" s="1"/>
  <c r="AD28" i="197"/>
  <c r="AD19" i="197" s="1"/>
  <c r="AD5" i="197" s="1"/>
  <c r="AD60" i="197" s="1"/>
  <c r="BH31" i="197" s="1"/>
  <c r="BI31" i="197" s="1"/>
  <c r="R29" i="203"/>
  <c r="N6" i="203"/>
  <c r="N5" i="203" s="1"/>
  <c r="N61" i="203" s="1"/>
  <c r="R38" i="197"/>
  <c r="R49" i="207"/>
  <c r="AA30" i="198"/>
  <c r="AV49" i="206"/>
  <c r="R49" i="206" s="1"/>
  <c r="AF28" i="211"/>
  <c r="AF19" i="211" s="1"/>
  <c r="AF5" i="211" s="1"/>
  <c r="AF61" i="211" s="1"/>
  <c r="AN28" i="208"/>
  <c r="AN19" i="208" s="1"/>
  <c r="AN5" i="208" s="1"/>
  <c r="AN61" i="208" s="1"/>
  <c r="E16" i="198"/>
  <c r="AM28" i="205"/>
  <c r="AM19" i="205" s="1"/>
  <c r="AM5" i="205" s="1"/>
  <c r="AM61" i="205" s="1"/>
  <c r="BD19" i="189"/>
  <c r="BD5" i="189" s="1"/>
  <c r="AQ44" i="203"/>
  <c r="R44" i="203" s="1"/>
  <c r="AQ19" i="192"/>
  <c r="AQ5" i="192" s="1"/>
  <c r="AQ61" i="192" s="1"/>
  <c r="AL28" i="195"/>
  <c r="AL19" i="195" s="1"/>
  <c r="AL5" i="195" s="1"/>
  <c r="AL60" i="195" s="1"/>
  <c r="BH39" i="195" s="1"/>
  <c r="BI39" i="195" s="1"/>
  <c r="E15" i="194"/>
  <c r="AA39" i="209"/>
  <c r="AA30" i="206"/>
  <c r="BC56" i="203"/>
  <c r="BC19" i="203" s="1"/>
  <c r="BC5" i="203" s="1"/>
  <c r="BC60" i="203" s="1"/>
  <c r="BH56" i="203" s="1"/>
  <c r="BI56" i="203" s="1"/>
  <c r="AL28" i="209"/>
  <c r="AL19" i="209" s="1"/>
  <c r="AL5" i="209" s="1"/>
  <c r="AL60" i="209" s="1"/>
  <c r="BH39" i="209" s="1"/>
  <c r="BI39" i="209" s="1"/>
  <c r="H6" i="191"/>
  <c r="H5" i="191" s="1"/>
  <c r="H61" i="191" s="1"/>
  <c r="AX19" i="199"/>
  <c r="AX5" i="199" s="1"/>
  <c r="AX61" i="199" s="1"/>
  <c r="AK28" i="193"/>
  <c r="AK19" i="193" s="1"/>
  <c r="AK5" i="193" s="1"/>
  <c r="AK60" i="193" s="1"/>
  <c r="BH38" i="193" s="1"/>
  <c r="BI38" i="193" s="1"/>
  <c r="AP19" i="196"/>
  <c r="AP5" i="196" s="1"/>
  <c r="AP60" i="196" s="1"/>
  <c r="BH43" i="196" s="1"/>
  <c r="BI43" i="196" s="1"/>
  <c r="AA36" i="205"/>
  <c r="BA54" i="201"/>
  <c r="R54" i="201" s="1"/>
  <c r="AL28" i="187"/>
  <c r="AL19" i="187" s="1"/>
  <c r="AL5" i="187" s="1"/>
  <c r="AL60" i="187" s="1"/>
  <c r="BH39" i="187" s="1"/>
  <c r="BI39" i="187" s="1"/>
  <c r="N5" i="185"/>
  <c r="N61" i="185" s="1"/>
  <c r="M5" i="193"/>
  <c r="M60" i="193" s="1"/>
  <c r="BH14" i="193" s="1"/>
  <c r="BI14" i="193" s="1"/>
  <c r="AS6" i="223"/>
  <c r="BB19" i="190"/>
  <c r="BB5" i="190" s="1"/>
  <c r="BB61" i="190" s="1"/>
  <c r="R43" i="204"/>
  <c r="F9" i="191"/>
  <c r="E9" i="191" s="1"/>
  <c r="AM28" i="190"/>
  <c r="AM19" i="190" s="1"/>
  <c r="AM5" i="190" s="1"/>
  <c r="AM60" i="190" s="1"/>
  <c r="BH40" i="190" s="1"/>
  <c r="BI40" i="190" s="1"/>
  <c r="AU19" i="182"/>
  <c r="AU5" i="182" s="1"/>
  <c r="AU61" i="182" s="1"/>
  <c r="AM5" i="192"/>
  <c r="AM61" i="192" s="1"/>
  <c r="AP19" i="200"/>
  <c r="AP5" i="200" s="1"/>
  <c r="AP60" i="200" s="1"/>
  <c r="BH43" i="200" s="1"/>
  <c r="BI43" i="200" s="1"/>
  <c r="V23" i="204"/>
  <c r="R23" i="204" s="1"/>
  <c r="R39" i="199"/>
  <c r="Z19" i="196"/>
  <c r="Z5" i="196" s="1"/>
  <c r="Z60" i="196" s="1"/>
  <c r="BH27" i="196" s="1"/>
  <c r="BI27" i="196" s="1"/>
  <c r="R39" i="210"/>
  <c r="AA40" i="192"/>
  <c r="AS19" i="185"/>
  <c r="AS5" i="185" s="1"/>
  <c r="AS61" i="185" s="1"/>
  <c r="AQ44" i="205"/>
  <c r="R44" i="205" s="1"/>
  <c r="N6" i="196"/>
  <c r="N5" i="196" s="1"/>
  <c r="N61" i="196" s="1"/>
  <c r="AA34" i="208"/>
  <c r="AT47" i="209"/>
  <c r="AT19" i="209" s="1"/>
  <c r="AT5" i="209" s="1"/>
  <c r="AT61" i="209" s="1"/>
  <c r="AO19" i="197"/>
  <c r="AO5" i="197" s="1"/>
  <c r="AO61" i="197" s="1"/>
  <c r="R40" i="192"/>
  <c r="U19" i="185"/>
  <c r="U5" i="185" s="1"/>
  <c r="U60" i="185" s="1"/>
  <c r="BH22" i="185" s="1"/>
  <c r="BI22" i="185" s="1"/>
  <c r="T21" i="202"/>
  <c r="R21" i="202" s="1"/>
  <c r="AA29" i="205"/>
  <c r="AN28" i="211"/>
  <c r="AN19" i="211" s="1"/>
  <c r="AN5" i="211" s="1"/>
  <c r="AN61" i="211" s="1"/>
  <c r="W19" i="194"/>
  <c r="W5" i="194" s="1"/>
  <c r="W61" i="194" s="1"/>
  <c r="AL28" i="210"/>
  <c r="AL19" i="210" s="1"/>
  <c r="AL5" i="210" s="1"/>
  <c r="AL61" i="210" s="1"/>
  <c r="R38" i="192"/>
  <c r="W24" i="205"/>
  <c r="R24" i="205" s="1"/>
  <c r="T21" i="206"/>
  <c r="R21" i="206" s="1"/>
  <c r="AE28" i="209"/>
  <c r="AE19" i="209" s="1"/>
  <c r="AE5" i="209" s="1"/>
  <c r="AP19" i="188"/>
  <c r="AP5" i="188" s="1"/>
  <c r="AJ28" i="186"/>
  <c r="AJ19" i="186" s="1"/>
  <c r="AJ5" i="186" s="1"/>
  <c r="AA39" i="195"/>
  <c r="F8" i="198"/>
  <c r="E8" i="198" s="1"/>
  <c r="R41" i="211"/>
  <c r="AO19" i="185"/>
  <c r="AO5" i="185" s="1"/>
  <c r="AO60" i="185" s="1"/>
  <c r="BH42" i="185" s="1"/>
  <c r="BI42" i="185" s="1"/>
  <c r="AG28" i="211"/>
  <c r="AG19" i="211" s="1"/>
  <c r="AG5" i="211" s="1"/>
  <c r="AG61" i="211" s="1"/>
  <c r="R32" i="209"/>
  <c r="BB19" i="195"/>
  <c r="BB5" i="195" s="1"/>
  <c r="BB61" i="195" s="1"/>
  <c r="R34" i="208"/>
  <c r="AL28" i="199"/>
  <c r="AL19" i="199" s="1"/>
  <c r="AL5" i="199" s="1"/>
  <c r="AL60" i="199" s="1"/>
  <c r="BH39" i="199" s="1"/>
  <c r="BI39" i="199" s="1"/>
  <c r="AR45" i="208"/>
  <c r="R45" i="208" s="1"/>
  <c r="R38" i="198"/>
  <c r="R26" i="198"/>
  <c r="AP19" i="182"/>
  <c r="AP5" i="182" s="1"/>
  <c r="AP60" i="182" s="1"/>
  <c r="BH43" i="182" s="1"/>
  <c r="BI43" i="182" s="1"/>
  <c r="AS19" i="198"/>
  <c r="AS5" i="198" s="1"/>
  <c r="AS61" i="198" s="1"/>
  <c r="AA39" i="200"/>
  <c r="R39" i="201"/>
  <c r="AL28" i="200"/>
  <c r="AL19" i="200" s="1"/>
  <c r="AL5" i="200" s="1"/>
  <c r="AL61" i="200" s="1"/>
  <c r="R40" i="203"/>
  <c r="AA41" i="198"/>
  <c r="AA41" i="202"/>
  <c r="AP19" i="189"/>
  <c r="AP5" i="189" s="1"/>
  <c r="AP61" i="189" s="1"/>
  <c r="AM28" i="211"/>
  <c r="AM19" i="211" s="1"/>
  <c r="AM5" i="211" s="1"/>
  <c r="R22" i="193"/>
  <c r="AE5" i="195"/>
  <c r="AE60" i="195" s="1"/>
  <c r="BH32" i="195" s="1"/>
  <c r="BI32" i="195" s="1"/>
  <c r="AN28" i="198"/>
  <c r="AN19" i="198" s="1"/>
  <c r="AN5" i="198" s="1"/>
  <c r="AN60" i="198" s="1"/>
  <c r="BH41" i="198" s="1"/>
  <c r="BI41" i="198" s="1"/>
  <c r="AK28" i="188"/>
  <c r="AK19" i="188" s="1"/>
  <c r="AK5" i="188" s="1"/>
  <c r="AK60" i="188" s="1"/>
  <c r="BH38" i="188" s="1"/>
  <c r="BI38" i="188" s="1"/>
  <c r="AB28" i="192"/>
  <c r="AB19" i="192" s="1"/>
  <c r="AB5" i="192" s="1"/>
  <c r="AB61" i="192" s="1"/>
  <c r="AL28" i="201"/>
  <c r="AL19" i="201" s="1"/>
  <c r="AL5" i="201" s="1"/>
  <c r="AL60" i="201" s="1"/>
  <c r="BH39" i="201" s="1"/>
  <c r="BI39" i="201" s="1"/>
  <c r="AN28" i="202"/>
  <c r="AN19" i="202" s="1"/>
  <c r="AN5" i="202" s="1"/>
  <c r="AN60" i="202" s="1"/>
  <c r="BH41" i="202" s="1"/>
  <c r="BI41" i="202" s="1"/>
  <c r="AM28" i="203"/>
  <c r="AM19" i="203" s="1"/>
  <c r="AM5" i="203" s="1"/>
  <c r="AM61" i="203" s="1"/>
  <c r="F19" i="217"/>
  <c r="F17" i="217" s="1"/>
  <c r="BD19" i="174"/>
  <c r="BD5" i="174" s="1"/>
  <c r="BD60" i="174" s="1"/>
  <c r="BH57" i="174" s="1"/>
  <c r="BI57" i="174" s="1"/>
  <c r="AS7" i="223"/>
  <c r="AE5" i="193"/>
  <c r="AE60" i="193" s="1"/>
  <c r="BH32" i="193" s="1"/>
  <c r="BI32" i="193" s="1"/>
  <c r="K5" i="207"/>
  <c r="K60" i="207" s="1"/>
  <c r="BH12" i="207" s="1"/>
  <c r="BI12" i="207" s="1"/>
  <c r="AP19" i="186"/>
  <c r="AP5" i="186" s="1"/>
  <c r="AP61" i="186" s="1"/>
  <c r="Q5" i="207"/>
  <c r="Q61" i="207" s="1"/>
  <c r="Q5" i="211"/>
  <c r="Q60" i="211" s="1"/>
  <c r="BH18" i="211" s="1"/>
  <c r="BI18" i="211" s="1"/>
  <c r="Q5" i="201"/>
  <c r="Q60" i="201" s="1"/>
  <c r="BH18" i="201" s="1"/>
  <c r="BI18" i="201" s="1"/>
  <c r="BA5" i="193"/>
  <c r="BA60" i="193" s="1"/>
  <c r="BH54" i="193" s="1"/>
  <c r="BI54" i="193" s="1"/>
  <c r="M5" i="185"/>
  <c r="M61" i="185" s="1"/>
  <c r="G19" i="217"/>
  <c r="AF5" i="186"/>
  <c r="AF60" i="186" s="1"/>
  <c r="BH33" i="186" s="1"/>
  <c r="BI33" i="186" s="1"/>
  <c r="AS19" i="197"/>
  <c r="AS5" i="197" s="1"/>
  <c r="E13" i="177"/>
  <c r="Q5" i="190"/>
  <c r="Q61" i="190" s="1"/>
  <c r="AA36" i="201"/>
  <c r="R32" i="199"/>
  <c r="AA33" i="186"/>
  <c r="AP19" i="193"/>
  <c r="AP5" i="193" s="1"/>
  <c r="AP60" i="193" s="1"/>
  <c r="BH43" i="193" s="1"/>
  <c r="BI43" i="193" s="1"/>
  <c r="Z19" i="190"/>
  <c r="Z5" i="190" s="1"/>
  <c r="Z61" i="190" s="1"/>
  <c r="R23" i="196"/>
  <c r="AA29" i="192"/>
  <c r="R32" i="195"/>
  <c r="Z19" i="200"/>
  <c r="Z5" i="200" s="1"/>
  <c r="Z60" i="200" s="1"/>
  <c r="BH27" i="200" s="1"/>
  <c r="BI27" i="200" s="1"/>
  <c r="BA19" i="187"/>
  <c r="BA5" i="187" s="1"/>
  <c r="BA60" i="187" s="1"/>
  <c r="BH54" i="187" s="1"/>
  <c r="BI54" i="187" s="1"/>
  <c r="E14" i="196"/>
  <c r="X25" i="202"/>
  <c r="R25" i="202" s="1"/>
  <c r="AE28" i="201"/>
  <c r="AE19" i="201" s="1"/>
  <c r="AE5" i="201" s="1"/>
  <c r="AE60" i="201" s="1"/>
  <c r="BH32" i="201" s="1"/>
  <c r="BI32" i="201" s="1"/>
  <c r="X25" i="207"/>
  <c r="R25" i="207" s="1"/>
  <c r="AA34" i="211"/>
  <c r="E14" i="204"/>
  <c r="E14" i="191"/>
  <c r="AC28" i="207"/>
  <c r="AC19" i="207" s="1"/>
  <c r="AC5" i="207" s="1"/>
  <c r="AC60" i="207" s="1"/>
  <c r="BH30" i="207" s="1"/>
  <c r="BI30" i="207" s="1"/>
  <c r="T21" i="208"/>
  <c r="R21" i="208" s="1"/>
  <c r="AS19" i="210"/>
  <c r="AS5" i="210" s="1"/>
  <c r="Q6" i="199"/>
  <c r="Q5" i="199" s="1"/>
  <c r="Q61" i="199" s="1"/>
  <c r="AA33" i="205"/>
  <c r="R34" i="202"/>
  <c r="AS19" i="177"/>
  <c r="AS5" i="177" s="1"/>
  <c r="AS61" i="177" s="1"/>
  <c r="H7" i="197"/>
  <c r="R24" i="203"/>
  <c r="R55" i="191"/>
  <c r="AR19" i="188"/>
  <c r="AR5" i="188" s="1"/>
  <c r="AA36" i="210"/>
  <c r="P6" i="197"/>
  <c r="P5" i="197" s="1"/>
  <c r="P61" i="197" s="1"/>
  <c r="Q6" i="204"/>
  <c r="Q5" i="204" s="1"/>
  <c r="Q61" i="204" s="1"/>
  <c r="AX19" i="201"/>
  <c r="AX5" i="201" s="1"/>
  <c r="AX61" i="201" s="1"/>
  <c r="AA36" i="196"/>
  <c r="E13" i="193"/>
  <c r="R42" i="192"/>
  <c r="F10" i="209"/>
  <c r="E10" i="209" s="1"/>
  <c r="Z27" i="204"/>
  <c r="Z19" i="204" s="1"/>
  <c r="Z5" i="204" s="1"/>
  <c r="I6" i="195"/>
  <c r="I5" i="195" s="1"/>
  <c r="I60" i="195" s="1"/>
  <c r="BH10" i="195" s="1"/>
  <c r="BI10" i="195" s="1"/>
  <c r="R31" i="197"/>
  <c r="R33" i="210"/>
  <c r="AI28" i="204"/>
  <c r="AI19" i="204" s="1"/>
  <c r="AI5" i="204" s="1"/>
  <c r="AI61" i="204" s="1"/>
  <c r="I6" i="204"/>
  <c r="I5" i="204" s="1"/>
  <c r="I61" i="204" s="1"/>
  <c r="V19" i="209"/>
  <c r="V5" i="209" s="1"/>
  <c r="V61" i="209" s="1"/>
  <c r="R24" i="196"/>
  <c r="I6" i="200"/>
  <c r="I5" i="200" s="1"/>
  <c r="I61" i="200" s="1"/>
  <c r="R48" i="200"/>
  <c r="AA40" i="211"/>
  <c r="AA38" i="201"/>
  <c r="R40" i="209"/>
  <c r="AA36" i="204"/>
  <c r="AB28" i="205"/>
  <c r="AB19" i="205" s="1"/>
  <c r="AB5" i="205" s="1"/>
  <c r="AB60" i="205" s="1"/>
  <c r="BH29" i="205" s="1"/>
  <c r="BI29" i="205" s="1"/>
  <c r="AK28" i="206"/>
  <c r="AK19" i="206" s="1"/>
  <c r="AK5" i="206" s="1"/>
  <c r="AA33" i="203"/>
  <c r="I7" i="200"/>
  <c r="E12" i="206"/>
  <c r="BE19" i="197"/>
  <c r="BE5" i="197" s="1"/>
  <c r="BE61" i="197" s="1"/>
  <c r="I6" i="196"/>
  <c r="I5" i="196" s="1"/>
  <c r="I60" i="196" s="1"/>
  <c r="BH10" i="196" s="1"/>
  <c r="BI10" i="196" s="1"/>
  <c r="R37" i="205"/>
  <c r="AA32" i="200"/>
  <c r="AJ28" i="192"/>
  <c r="AJ19" i="192" s="1"/>
  <c r="AJ5" i="192" s="1"/>
  <c r="AJ60" i="192" s="1"/>
  <c r="BH37" i="192" s="1"/>
  <c r="BI37" i="192" s="1"/>
  <c r="BC19" i="186"/>
  <c r="BC5" i="186" s="1"/>
  <c r="BC60" i="186" s="1"/>
  <c r="BH56" i="186" s="1"/>
  <c r="BI56" i="186" s="1"/>
  <c r="E18" i="209"/>
  <c r="Q6" i="209"/>
  <c r="Q5" i="209" s="1"/>
  <c r="Q61" i="209" s="1"/>
  <c r="H6" i="197"/>
  <c r="H5" i="197" s="1"/>
  <c r="H61" i="197" s="1"/>
  <c r="AZ53" i="207"/>
  <c r="R53" i="207" s="1"/>
  <c r="AO19" i="189"/>
  <c r="AO5" i="189" s="1"/>
  <c r="AO60" i="189" s="1"/>
  <c r="BH42" i="189" s="1"/>
  <c r="BI42" i="189" s="1"/>
  <c r="AA34" i="198"/>
  <c r="V19" i="195"/>
  <c r="V5" i="195" s="1"/>
  <c r="AE28" i="200"/>
  <c r="AE19" i="200" s="1"/>
  <c r="AE5" i="200" s="1"/>
  <c r="AE61" i="200" s="1"/>
  <c r="O6" i="208"/>
  <c r="O5" i="208" s="1"/>
  <c r="O60" i="208" s="1"/>
  <c r="BH16" i="208" s="1"/>
  <c r="BI16" i="208" s="1"/>
  <c r="R54" i="197"/>
  <c r="AG28" i="202"/>
  <c r="AG19" i="202" s="1"/>
  <c r="AG5" i="202" s="1"/>
  <c r="AG60" i="202" s="1"/>
  <c r="BH34" i="202" s="1"/>
  <c r="BI34" i="202" s="1"/>
  <c r="AA32" i="196"/>
  <c r="AA36" i="199"/>
  <c r="AK28" i="202"/>
  <c r="AK19" i="202" s="1"/>
  <c r="AK5" i="202" s="1"/>
  <c r="AK60" i="202" s="1"/>
  <c r="BH38" i="202" s="1"/>
  <c r="BI38" i="202" s="1"/>
  <c r="E15" i="192"/>
  <c r="R32" i="193"/>
  <c r="O6" i="207"/>
  <c r="O5" i="207" s="1"/>
  <c r="O60" i="207" s="1"/>
  <c r="BH16" i="207" s="1"/>
  <c r="BI16" i="207" s="1"/>
  <c r="N6" i="205"/>
  <c r="N5" i="205" s="1"/>
  <c r="N61" i="205" s="1"/>
  <c r="AE28" i="199"/>
  <c r="AE19" i="199" s="1"/>
  <c r="AE5" i="199" s="1"/>
  <c r="AE60" i="199" s="1"/>
  <c r="BH32" i="199" s="1"/>
  <c r="BI32" i="199" s="1"/>
  <c r="F10" i="201"/>
  <c r="E10" i="201" s="1"/>
  <c r="AM28" i="194"/>
  <c r="AM19" i="194" s="1"/>
  <c r="AM5" i="194" s="1"/>
  <c r="R55" i="190"/>
  <c r="M6" i="209"/>
  <c r="M5" i="209" s="1"/>
  <c r="M60" i="209" s="1"/>
  <c r="BH14" i="209" s="1"/>
  <c r="BI14" i="209" s="1"/>
  <c r="R55" i="200"/>
  <c r="R47" i="191"/>
  <c r="BC19" i="192"/>
  <c r="BC5" i="192" s="1"/>
  <c r="BC61" i="192" s="1"/>
  <c r="R21" i="198"/>
  <c r="AQ19" i="194"/>
  <c r="AQ5" i="194" s="1"/>
  <c r="AQ60" i="194" s="1"/>
  <c r="BH44" i="194" s="1"/>
  <c r="BI44" i="194" s="1"/>
  <c r="U19" i="197"/>
  <c r="U5" i="197" s="1"/>
  <c r="U61" i="197" s="1"/>
  <c r="AT19" i="196"/>
  <c r="AT5" i="196" s="1"/>
  <c r="AT60" i="196" s="1"/>
  <c r="BH47" i="196" s="1"/>
  <c r="BI47" i="196" s="1"/>
  <c r="I6" i="190"/>
  <c r="I5" i="190" s="1"/>
  <c r="I60" i="190" s="1"/>
  <c r="BH10" i="190" s="1"/>
  <c r="BI10" i="190" s="1"/>
  <c r="R36" i="200"/>
  <c r="R53" i="198"/>
  <c r="G8" i="211"/>
  <c r="G7" i="211" s="1"/>
  <c r="AA38" i="192"/>
  <c r="AA32" i="195"/>
  <c r="X25" i="211"/>
  <c r="R25" i="211" s="1"/>
  <c r="AX19" i="191"/>
  <c r="AX5" i="191" s="1"/>
  <c r="AX60" i="191" s="1"/>
  <c r="BH51" i="191" s="1"/>
  <c r="BI51" i="191" s="1"/>
  <c r="P6" i="187"/>
  <c r="P5" i="187" s="1"/>
  <c r="P60" i="187" s="1"/>
  <c r="BH17" i="187" s="1"/>
  <c r="BI17" i="187" s="1"/>
  <c r="AG28" i="198"/>
  <c r="AG19" i="198" s="1"/>
  <c r="AG5" i="198" s="1"/>
  <c r="AG60" i="198" s="1"/>
  <c r="BH34" i="198" s="1"/>
  <c r="BI34" i="198" s="1"/>
  <c r="I7" i="209"/>
  <c r="AA33" i="192"/>
  <c r="R34" i="207"/>
  <c r="R32" i="196"/>
  <c r="R38" i="194"/>
  <c r="BC56" i="205"/>
  <c r="BC19" i="205" s="1"/>
  <c r="BC5" i="205" s="1"/>
  <c r="BC60" i="205" s="1"/>
  <c r="BH56" i="205" s="1"/>
  <c r="BI56" i="205" s="1"/>
  <c r="Q6" i="210"/>
  <c r="Q5" i="210" s="1"/>
  <c r="Q61" i="210" s="1"/>
  <c r="AI28" i="199"/>
  <c r="AI19" i="199" s="1"/>
  <c r="AI5" i="199" s="1"/>
  <c r="AI61" i="199" s="1"/>
  <c r="AW19" i="197"/>
  <c r="AW5" i="197" s="1"/>
  <c r="AW60" i="197" s="1"/>
  <c r="BH50" i="197" s="1"/>
  <c r="BI50" i="197" s="1"/>
  <c r="AD28" i="193"/>
  <c r="AD19" i="193" s="1"/>
  <c r="AD5" i="193" s="1"/>
  <c r="BB55" i="210"/>
  <c r="R55" i="210" s="1"/>
  <c r="AF28" i="192"/>
  <c r="AF19" i="192" s="1"/>
  <c r="AF5" i="192" s="1"/>
  <c r="AF61" i="192" s="1"/>
  <c r="O6" i="202"/>
  <c r="O5" i="202" s="1"/>
  <c r="O61" i="202" s="1"/>
  <c r="G6" i="198"/>
  <c r="G5" i="198" s="1"/>
  <c r="G60" i="198" s="1"/>
  <c r="E18" i="190"/>
  <c r="AK28" i="207"/>
  <c r="AK19" i="207" s="1"/>
  <c r="AK5" i="207" s="1"/>
  <c r="AK61" i="207" s="1"/>
  <c r="AA35" i="199"/>
  <c r="E14" i="194"/>
  <c r="R37" i="192"/>
  <c r="M6" i="206"/>
  <c r="M5" i="206" s="1"/>
  <c r="M60" i="206" s="1"/>
  <c r="BH14" i="206" s="1"/>
  <c r="BI14" i="206" s="1"/>
  <c r="I7" i="201"/>
  <c r="R40" i="194"/>
  <c r="R40" i="200"/>
  <c r="Z19" i="195"/>
  <c r="Z5" i="195" s="1"/>
  <c r="Z60" i="195" s="1"/>
  <c r="BH27" i="195" s="1"/>
  <c r="BI27" i="195" s="1"/>
  <c r="R42" i="193"/>
  <c r="Y19" i="197"/>
  <c r="Y5" i="197" s="1"/>
  <c r="Y60" i="197" s="1"/>
  <c r="BH26" i="197" s="1"/>
  <c r="BI26" i="197" s="1"/>
  <c r="AV19" i="198"/>
  <c r="AV5" i="198" s="1"/>
  <c r="AV61" i="198" s="1"/>
  <c r="E11" i="203"/>
  <c r="AG28" i="207"/>
  <c r="AG19" i="207" s="1"/>
  <c r="AG5" i="207" s="1"/>
  <c r="AG61" i="207" s="1"/>
  <c r="AE5" i="196"/>
  <c r="AE60" i="196" s="1"/>
  <c r="BH32" i="196" s="1"/>
  <c r="BI32" i="196" s="1"/>
  <c r="AA36" i="200"/>
  <c r="AV19" i="208"/>
  <c r="AV5" i="208" s="1"/>
  <c r="AV61" i="208" s="1"/>
  <c r="E14" i="200"/>
  <c r="R32" i="201"/>
  <c r="AF28" i="205"/>
  <c r="AF19" i="205" s="1"/>
  <c r="AF5" i="205" s="1"/>
  <c r="AF60" i="205" s="1"/>
  <c r="BH33" i="205" s="1"/>
  <c r="BI33" i="205" s="1"/>
  <c r="AX19" i="210"/>
  <c r="AX5" i="210" s="1"/>
  <c r="R37" i="194"/>
  <c r="AY19" i="186"/>
  <c r="AY5" i="186" s="1"/>
  <c r="AY60" i="186" s="1"/>
  <c r="BH52" i="186" s="1"/>
  <c r="BI52" i="186" s="1"/>
  <c r="BD57" i="208"/>
  <c r="BD19" i="208" s="1"/>
  <c r="BD5" i="208" s="1"/>
  <c r="BD60" i="208" s="1"/>
  <c r="BH57" i="208" s="1"/>
  <c r="BI57" i="208" s="1"/>
  <c r="I6" i="194"/>
  <c r="I5" i="194" s="1"/>
  <c r="I61" i="194" s="1"/>
  <c r="R33" i="194"/>
  <c r="R30" i="206"/>
  <c r="BF5" i="204"/>
  <c r="BF60" i="204" s="1"/>
  <c r="BH59" i="204" s="1"/>
  <c r="BI59" i="204" s="1"/>
  <c r="AE28" i="210"/>
  <c r="AE19" i="210" s="1"/>
  <c r="AE5" i="210" s="1"/>
  <c r="BB19" i="196"/>
  <c r="BB5" i="196" s="1"/>
  <c r="BB61" i="196" s="1"/>
  <c r="AK28" i="211"/>
  <c r="AK19" i="211" s="1"/>
  <c r="AK5" i="211" s="1"/>
  <c r="R47" i="190"/>
  <c r="AA35" i="208"/>
  <c r="AF28" i="210"/>
  <c r="AF19" i="210" s="1"/>
  <c r="AF5" i="210" s="1"/>
  <c r="AF60" i="210" s="1"/>
  <c r="BH33" i="210" s="1"/>
  <c r="BI33" i="210" s="1"/>
  <c r="AT19" i="195"/>
  <c r="AT5" i="195" s="1"/>
  <c r="AT61" i="195" s="1"/>
  <c r="R49" i="199"/>
  <c r="AA32" i="193"/>
  <c r="AI28" i="196"/>
  <c r="AI19" i="196" s="1"/>
  <c r="AI5" i="196" s="1"/>
  <c r="AI61" i="196" s="1"/>
  <c r="AH28" i="208"/>
  <c r="AH19" i="208" s="1"/>
  <c r="AH5" i="208" s="1"/>
  <c r="R35" i="198"/>
  <c r="R35" i="197"/>
  <c r="R33" i="186"/>
  <c r="R31" i="206"/>
  <c r="K6" i="198"/>
  <c r="K5" i="198" s="1"/>
  <c r="L6" i="192"/>
  <c r="L5" i="192" s="1"/>
  <c r="L61" i="192" s="1"/>
  <c r="R50" i="187"/>
  <c r="R54" i="193"/>
  <c r="I6" i="186"/>
  <c r="I5" i="186" s="1"/>
  <c r="I61" i="186" s="1"/>
  <c r="AK28" i="198"/>
  <c r="AK19" i="198" s="1"/>
  <c r="AK5" i="198" s="1"/>
  <c r="AK61" i="198" s="1"/>
  <c r="AJ28" i="194"/>
  <c r="AJ19" i="194" s="1"/>
  <c r="AJ5" i="194" s="1"/>
  <c r="AJ61" i="194" s="1"/>
  <c r="AI28" i="210"/>
  <c r="AI19" i="210" s="1"/>
  <c r="AI5" i="210" s="1"/>
  <c r="AI60" i="210" s="1"/>
  <c r="BH36" i="210" s="1"/>
  <c r="BI36" i="210" s="1"/>
  <c r="AG28" i="206"/>
  <c r="AG19" i="206" s="1"/>
  <c r="AG5" i="206" s="1"/>
  <c r="AG61" i="206" s="1"/>
  <c r="F10" i="194"/>
  <c r="E10" i="194" s="1"/>
  <c r="AA33" i="194"/>
  <c r="R38" i="208"/>
  <c r="AK28" i="201"/>
  <c r="AK19" i="201" s="1"/>
  <c r="AK5" i="201" s="1"/>
  <c r="AA36" i="209"/>
  <c r="F9" i="199"/>
  <c r="E9" i="199" s="1"/>
  <c r="AD28" i="206"/>
  <c r="AD19" i="206" s="1"/>
  <c r="AD5" i="206" s="1"/>
  <c r="AD60" i="206" s="1"/>
  <c r="BH31" i="206" s="1"/>
  <c r="BI31" i="206" s="1"/>
  <c r="AA34" i="206"/>
  <c r="R32" i="197"/>
  <c r="AN28" i="209"/>
  <c r="AN19" i="209" s="1"/>
  <c r="AN5" i="209" s="1"/>
  <c r="AN61" i="209" s="1"/>
  <c r="AA39" i="187"/>
  <c r="R37" i="204"/>
  <c r="AG28" i="201"/>
  <c r="AG19" i="201" s="1"/>
  <c r="AG5" i="201" s="1"/>
  <c r="AG61" i="201" s="1"/>
  <c r="X19" i="192"/>
  <c r="X5" i="192" s="1"/>
  <c r="X60" i="192" s="1"/>
  <c r="BH25" i="192" s="1"/>
  <c r="BI25" i="192" s="1"/>
  <c r="X25" i="206"/>
  <c r="X19" i="206" s="1"/>
  <c r="X5" i="206" s="1"/>
  <c r="R36" i="205"/>
  <c r="X25" i="201"/>
  <c r="X19" i="201" s="1"/>
  <c r="X5" i="201" s="1"/>
  <c r="I7" i="186"/>
  <c r="AK28" i="208"/>
  <c r="AK19" i="208" s="1"/>
  <c r="AK5" i="208" s="1"/>
  <c r="AK60" i="208" s="1"/>
  <c r="BH38" i="208" s="1"/>
  <c r="BI38" i="208" s="1"/>
  <c r="AX51" i="204"/>
  <c r="AX19" i="204" s="1"/>
  <c r="AX5" i="204" s="1"/>
  <c r="AX60" i="204" s="1"/>
  <c r="BH51" i="204" s="1"/>
  <c r="BI51" i="204" s="1"/>
  <c r="AI28" i="209"/>
  <c r="AI19" i="209" s="1"/>
  <c r="AI5" i="209" s="1"/>
  <c r="AI60" i="209" s="1"/>
  <c r="BH36" i="209" s="1"/>
  <c r="BI36" i="209" s="1"/>
  <c r="R32" i="210"/>
  <c r="I7" i="210"/>
  <c r="F8" i="206"/>
  <c r="E8" i="206" s="1"/>
  <c r="G7" i="206"/>
  <c r="AA31" i="193"/>
  <c r="AA38" i="194"/>
  <c r="AA30" i="207"/>
  <c r="E18" i="201"/>
  <c r="AA38" i="211"/>
  <c r="AS19" i="183"/>
  <c r="AS5" i="183" s="1"/>
  <c r="AS61" i="183" s="1"/>
  <c r="AA30" i="211"/>
  <c r="R30" i="211"/>
  <c r="K6" i="202"/>
  <c r="K5" i="202" s="1"/>
  <c r="AX19" i="190"/>
  <c r="AX5" i="190" s="1"/>
  <c r="AX61" i="190" s="1"/>
  <c r="R40" i="186"/>
  <c r="E17" i="185"/>
  <c r="AA29" i="194"/>
  <c r="J6" i="188"/>
  <c r="J5" i="188" s="1"/>
  <c r="J60" i="188" s="1"/>
  <c r="BH11" i="188" s="1"/>
  <c r="BI11" i="188" s="1"/>
  <c r="AA38" i="206"/>
  <c r="E13" i="190"/>
  <c r="AI28" i="190"/>
  <c r="AI19" i="190" s="1"/>
  <c r="AI5" i="190" s="1"/>
  <c r="AI61" i="190" s="1"/>
  <c r="R20" i="191"/>
  <c r="R39" i="191"/>
  <c r="AP19" i="191"/>
  <c r="AP5" i="191" s="1"/>
  <c r="AP60" i="191" s="1"/>
  <c r="BH43" i="191" s="1"/>
  <c r="BI43" i="191" s="1"/>
  <c r="AA39" i="191"/>
  <c r="R17" i="234"/>
  <c r="Q5" i="195"/>
  <c r="Q61" i="195" s="1"/>
  <c r="BE19" i="187"/>
  <c r="BE5" i="187" s="1"/>
  <c r="BF59" i="210"/>
  <c r="BF5" i="210" s="1"/>
  <c r="E17" i="203"/>
  <c r="AI28" i="201"/>
  <c r="AI19" i="201" s="1"/>
  <c r="AI5" i="201" s="1"/>
  <c r="AI61" i="201" s="1"/>
  <c r="AH28" i="197"/>
  <c r="AH19" i="197" s="1"/>
  <c r="AH5" i="197" s="1"/>
  <c r="AH61" i="197" s="1"/>
  <c r="AA37" i="203"/>
  <c r="AM28" i="200"/>
  <c r="AM19" i="200" s="1"/>
  <c r="AM5" i="200" s="1"/>
  <c r="AA37" i="186"/>
  <c r="BD57" i="207"/>
  <c r="BD19" i="207" s="1"/>
  <c r="BD5" i="207" s="1"/>
  <c r="AA36" i="190"/>
  <c r="V19" i="200"/>
  <c r="V5" i="200" s="1"/>
  <c r="V60" i="200" s="1"/>
  <c r="BH23" i="200" s="1"/>
  <c r="BI23" i="200" s="1"/>
  <c r="F10" i="196"/>
  <c r="E10" i="196" s="1"/>
  <c r="I7" i="204"/>
  <c r="AA32" i="190"/>
  <c r="Z27" i="209"/>
  <c r="Z19" i="209" s="1"/>
  <c r="Z5" i="209" s="1"/>
  <c r="AX51" i="209"/>
  <c r="R51" i="209" s="1"/>
  <c r="AW19" i="193"/>
  <c r="AW5" i="193" s="1"/>
  <c r="AW61" i="193" s="1"/>
  <c r="G6" i="207"/>
  <c r="G5" i="207" s="1"/>
  <c r="R56" i="190"/>
  <c r="AT47" i="210"/>
  <c r="AT19" i="210" s="1"/>
  <c r="AT5" i="210" s="1"/>
  <c r="AA36" i="195"/>
  <c r="BD57" i="211"/>
  <c r="BD19" i="211" s="1"/>
  <c r="BD5" i="211" s="1"/>
  <c r="AB28" i="194"/>
  <c r="AB19" i="194" s="1"/>
  <c r="AB5" i="194" s="1"/>
  <c r="AB60" i="194" s="1"/>
  <c r="BH29" i="194" s="1"/>
  <c r="BI29" i="194" s="1"/>
  <c r="R39" i="190"/>
  <c r="E18" i="195"/>
  <c r="AX19" i="196"/>
  <c r="AX5" i="196" s="1"/>
  <c r="AX60" i="196" s="1"/>
  <c r="BH51" i="196" s="1"/>
  <c r="BI51" i="196" s="1"/>
  <c r="AJ28" i="203"/>
  <c r="AJ19" i="203" s="1"/>
  <c r="AJ5" i="203" s="1"/>
  <c r="AJ60" i="203" s="1"/>
  <c r="BH37" i="203" s="1"/>
  <c r="BI37" i="203" s="1"/>
  <c r="E18" i="200"/>
  <c r="AU19" i="194"/>
  <c r="AU5" i="194" s="1"/>
  <c r="AU60" i="194" s="1"/>
  <c r="BH48" i="194" s="1"/>
  <c r="BI48" i="194" s="1"/>
  <c r="R30" i="208"/>
  <c r="AT47" i="204"/>
  <c r="AT19" i="204" s="1"/>
  <c r="AT5" i="204" s="1"/>
  <c r="BE19" i="185"/>
  <c r="BE5" i="185" s="1"/>
  <c r="BE61" i="185" s="1"/>
  <c r="AS19" i="187"/>
  <c r="AS5" i="187" s="1"/>
  <c r="AS61" i="187" s="1"/>
  <c r="R58" i="187"/>
  <c r="F8" i="207"/>
  <c r="E8" i="207" s="1"/>
  <c r="S20" i="205"/>
  <c r="S19" i="205" s="1"/>
  <c r="S5" i="205" s="1"/>
  <c r="S61" i="205" s="1"/>
  <c r="AY19" i="192"/>
  <c r="AY5" i="192" s="1"/>
  <c r="AY61" i="192" s="1"/>
  <c r="AE28" i="190"/>
  <c r="AE19" i="190" s="1"/>
  <c r="AE5" i="190" s="1"/>
  <c r="AE60" i="190" s="1"/>
  <c r="BH32" i="190" s="1"/>
  <c r="BI32" i="190" s="1"/>
  <c r="V23" i="210"/>
  <c r="R23" i="210" s="1"/>
  <c r="AI28" i="195"/>
  <c r="AI19" i="195" s="1"/>
  <c r="AI5" i="195" s="1"/>
  <c r="AI61" i="195" s="1"/>
  <c r="M6" i="201"/>
  <c r="M5" i="201" s="1"/>
  <c r="AA39" i="190"/>
  <c r="P6" i="200"/>
  <c r="P5" i="200" s="1"/>
  <c r="P61" i="200" s="1"/>
  <c r="AA38" i="204"/>
  <c r="AU19" i="192"/>
  <c r="AU5" i="192" s="1"/>
  <c r="AU60" i="192" s="1"/>
  <c r="BH48" i="192" s="1"/>
  <c r="BI48" i="192" s="1"/>
  <c r="AC28" i="208"/>
  <c r="AC19" i="208" s="1"/>
  <c r="AC5" i="208" s="1"/>
  <c r="AC61" i="208" s="1"/>
  <c r="BF5" i="196"/>
  <c r="BF60" i="196" s="1"/>
  <c r="BH59" i="196" s="1"/>
  <c r="BI59" i="196" s="1"/>
  <c r="AZ53" i="202"/>
  <c r="AZ19" i="202" s="1"/>
  <c r="AZ5" i="202" s="1"/>
  <c r="AZ61" i="202" s="1"/>
  <c r="AQ19" i="186"/>
  <c r="AQ5" i="186" s="1"/>
  <c r="AT19" i="199"/>
  <c r="AT5" i="199" s="1"/>
  <c r="AT61" i="199" s="1"/>
  <c r="AY19" i="194"/>
  <c r="AY5" i="194" s="1"/>
  <c r="AY60" i="194" s="1"/>
  <c r="BH52" i="194" s="1"/>
  <c r="BI52" i="194" s="1"/>
  <c r="AP19" i="195"/>
  <c r="AP5" i="195" s="1"/>
  <c r="AP61" i="195" s="1"/>
  <c r="AA38" i="207"/>
  <c r="Q5" i="200"/>
  <c r="Q61" i="200" s="1"/>
  <c r="AJ5" i="182"/>
  <c r="AJ60" i="182" s="1"/>
  <c r="BH37" i="182" s="1"/>
  <c r="BI37" i="182" s="1"/>
  <c r="AS19" i="174"/>
  <c r="AS5" i="174" s="1"/>
  <c r="AQ20" i="234"/>
  <c r="AQ6" i="234" s="1"/>
  <c r="E19" i="217"/>
  <c r="E17" i="217" s="1"/>
  <c r="AA30" i="183"/>
  <c r="R30" i="183"/>
  <c r="AZ19" i="183"/>
  <c r="AZ5" i="183" s="1"/>
  <c r="P5" i="185"/>
  <c r="P61" i="185" s="1"/>
  <c r="AA37" i="205"/>
  <c r="AF28" i="203"/>
  <c r="AF19" i="203" s="1"/>
  <c r="AF5" i="203" s="1"/>
  <c r="BF5" i="200"/>
  <c r="BF61" i="200" s="1"/>
  <c r="AA34" i="188"/>
  <c r="BF5" i="209"/>
  <c r="BF61" i="209" s="1"/>
  <c r="I7" i="195"/>
  <c r="T19" i="211"/>
  <c r="T5" i="211" s="1"/>
  <c r="T61" i="211" s="1"/>
  <c r="BF5" i="190"/>
  <c r="BF61" i="190" s="1"/>
  <c r="R38" i="202"/>
  <c r="AR6" i="223"/>
  <c r="BC19" i="184"/>
  <c r="BC5" i="184" s="1"/>
  <c r="BC61" i="184" s="1"/>
  <c r="F8" i="189"/>
  <c r="E8" i="189" s="1"/>
  <c r="G7" i="189"/>
  <c r="O6" i="188"/>
  <c r="O5" i="188" s="1"/>
  <c r="O61" i="188" s="1"/>
  <c r="R25" i="188"/>
  <c r="R34" i="188"/>
  <c r="AA38" i="188"/>
  <c r="AA30" i="188"/>
  <c r="AC28" i="188"/>
  <c r="AC19" i="188" s="1"/>
  <c r="AC5" i="188" s="1"/>
  <c r="AC60" i="188" s="1"/>
  <c r="BH30" i="188" s="1"/>
  <c r="BI30" i="188" s="1"/>
  <c r="AN28" i="188"/>
  <c r="AN19" i="188" s="1"/>
  <c r="AN5" i="188" s="1"/>
  <c r="AN61" i="188" s="1"/>
  <c r="Z19" i="188"/>
  <c r="Z5" i="188" s="1"/>
  <c r="Z60" i="188" s="1"/>
  <c r="BH27" i="188" s="1"/>
  <c r="BI27" i="188" s="1"/>
  <c r="T19" i="188"/>
  <c r="T5" i="188" s="1"/>
  <c r="T60" i="188" s="1"/>
  <c r="BH21" i="188" s="1"/>
  <c r="BI21" i="188" s="1"/>
  <c r="R41" i="188"/>
  <c r="AB28" i="186"/>
  <c r="AB19" i="186" s="1"/>
  <c r="AB5" i="186" s="1"/>
  <c r="AB60" i="186" s="1"/>
  <c r="BH29" i="186" s="1"/>
  <c r="BI29" i="186" s="1"/>
  <c r="AM28" i="186"/>
  <c r="AM19" i="186" s="1"/>
  <c r="AM5" i="186" s="1"/>
  <c r="AM60" i="186" s="1"/>
  <c r="BH40" i="186" s="1"/>
  <c r="BI40" i="186" s="1"/>
  <c r="AA29" i="186"/>
  <c r="S19" i="186"/>
  <c r="S5" i="186" s="1"/>
  <c r="S61" i="186" s="1"/>
  <c r="AE6" i="234"/>
  <c r="AE61" i="234" s="1"/>
  <c r="BH33" i="234" s="1"/>
  <c r="BI33" i="234" s="1"/>
  <c r="BF5" i="180"/>
  <c r="BF60" i="180" s="1"/>
  <c r="BH59" i="180" s="1"/>
  <c r="BI59" i="180" s="1"/>
  <c r="E7" i="3"/>
  <c r="E6" i="3" s="1"/>
  <c r="R39" i="211"/>
  <c r="AA39" i="194"/>
  <c r="R41" i="193"/>
  <c r="Q5" i="178"/>
  <c r="Q60" i="178" s="1"/>
  <c r="BH18" i="178" s="1"/>
  <c r="BI18" i="178" s="1"/>
  <c r="D20" i="217"/>
  <c r="AW19" i="185"/>
  <c r="AW5" i="185" s="1"/>
  <c r="AW61" i="185" s="1"/>
  <c r="AG5" i="185"/>
  <c r="AG60" i="185" s="1"/>
  <c r="BH34" i="185" s="1"/>
  <c r="BI34" i="185" s="1"/>
  <c r="AA8" i="223"/>
  <c r="AA7" i="223" s="1"/>
  <c r="AX19" i="186"/>
  <c r="AX5" i="186" s="1"/>
  <c r="AX60" i="186" s="1"/>
  <c r="BH51" i="186" s="1"/>
  <c r="BI51" i="186" s="1"/>
  <c r="T19" i="181"/>
  <c r="T5" i="181" s="1"/>
  <c r="AZ19" i="181"/>
  <c r="AZ5" i="181" s="1"/>
  <c r="AX19" i="181"/>
  <c r="AX5" i="181" s="1"/>
  <c r="S5" i="180"/>
  <c r="S60" i="180" s="1"/>
  <c r="BH20" i="180" s="1"/>
  <c r="BI20" i="180" s="1"/>
  <c r="X19" i="174"/>
  <c r="X5" i="174" s="1"/>
  <c r="X60" i="174" s="1"/>
  <c r="BH25" i="174" s="1"/>
  <c r="BI25" i="174" s="1"/>
  <c r="AW19" i="181"/>
  <c r="AW5" i="181" s="1"/>
  <c r="AW60" i="181" s="1"/>
  <c r="BH50" i="181" s="1"/>
  <c r="BI50" i="181" s="1"/>
  <c r="U22" i="201"/>
  <c r="R22" i="201" s="1"/>
  <c r="AC5" i="183"/>
  <c r="AC61" i="183" s="1"/>
  <c r="R40" i="181"/>
  <c r="E11" i="180"/>
  <c r="H5" i="186"/>
  <c r="H61" i="186" s="1"/>
  <c r="P19" i="189"/>
  <c r="AH5" i="182"/>
  <c r="AH60" i="182" s="1"/>
  <c r="BH35" i="182" s="1"/>
  <c r="BI35" i="182" s="1"/>
  <c r="AV19" i="183"/>
  <c r="AV5" i="183" s="1"/>
  <c r="Q5" i="177"/>
  <c r="Q61" i="177" s="1"/>
  <c r="AG5" i="178"/>
  <c r="AG61" i="178" s="1"/>
  <c r="Q5" i="192"/>
  <c r="Q61" i="192" s="1"/>
  <c r="AJ6" i="223"/>
  <c r="AM28" i="174"/>
  <c r="AM19" i="174" s="1"/>
  <c r="AM5" i="174" s="1"/>
  <c r="AM61" i="174" s="1"/>
  <c r="AM63" i="174" s="1"/>
  <c r="AA40" i="174"/>
  <c r="AK28" i="187"/>
  <c r="AK19" i="187" s="1"/>
  <c r="AK5" i="187" s="1"/>
  <c r="AO19" i="187"/>
  <c r="AO5" i="187" s="1"/>
  <c r="AO61" i="187" s="1"/>
  <c r="O27" i="217"/>
  <c r="AA29" i="184"/>
  <c r="AB28" i="184"/>
  <c r="AB19" i="184" s="1"/>
  <c r="AB5" i="184" s="1"/>
  <c r="AB61" i="184" s="1"/>
  <c r="V5" i="3"/>
  <c r="R51" i="187"/>
  <c r="AF28" i="187"/>
  <c r="AF19" i="187" s="1"/>
  <c r="AF5" i="187" s="1"/>
  <c r="AF60" i="187" s="1"/>
  <c r="BH33" i="187" s="1"/>
  <c r="BI33" i="187" s="1"/>
  <c r="AP19" i="187"/>
  <c r="AP5" i="187" s="1"/>
  <c r="AP61" i="187" s="1"/>
  <c r="AA33" i="187"/>
  <c r="N5" i="178"/>
  <c r="N60" i="178" s="1"/>
  <c r="BH15" i="178" s="1"/>
  <c r="BI15" i="178" s="1"/>
  <c r="P5" i="178"/>
  <c r="P60" i="178" s="1"/>
  <c r="BH17" i="178" s="1"/>
  <c r="BI17" i="178" s="1"/>
  <c r="K5" i="199"/>
  <c r="K60" i="199" s="1"/>
  <c r="BH12" i="199" s="1"/>
  <c r="BI12" i="199" s="1"/>
  <c r="F28" i="185"/>
  <c r="AF5" i="178"/>
  <c r="AF60" i="178" s="1"/>
  <c r="BH33" i="178" s="1"/>
  <c r="BI33" i="178" s="1"/>
  <c r="AD28" i="187"/>
  <c r="AD19" i="187" s="1"/>
  <c r="AD5" i="187" s="1"/>
  <c r="AD61" i="187" s="1"/>
  <c r="AA38" i="187"/>
  <c r="AA31" i="187"/>
  <c r="R22" i="189"/>
  <c r="AW19" i="189"/>
  <c r="AW5" i="189" s="1"/>
  <c r="AW61" i="189" s="1"/>
  <c r="H5" i="3"/>
  <c r="X5" i="3"/>
  <c r="AA40" i="178"/>
  <c r="AM28" i="181"/>
  <c r="AM19" i="181" s="1"/>
  <c r="AM5" i="181" s="1"/>
  <c r="AM60" i="181" s="1"/>
  <c r="BH40" i="181" s="1"/>
  <c r="BI40" i="181" s="1"/>
  <c r="AD5" i="174"/>
  <c r="AD60" i="174" s="1"/>
  <c r="BH31" i="174" s="1"/>
  <c r="BI31" i="174" s="1"/>
  <c r="BD19" i="182"/>
  <c r="BD5" i="182" s="1"/>
  <c r="BD61" i="182" s="1"/>
  <c r="T5" i="3"/>
  <c r="N5" i="3"/>
  <c r="E481" i="3"/>
  <c r="AM28" i="178"/>
  <c r="AM19" i="178" s="1"/>
  <c r="AM5" i="178" s="1"/>
  <c r="BG28" i="174"/>
  <c r="AA28" i="174" s="1"/>
  <c r="AA19" i="174" s="1"/>
  <c r="AJ5" i="183"/>
  <c r="AJ61" i="183" s="1"/>
  <c r="AF5" i="181"/>
  <c r="AF61" i="181" s="1"/>
  <c r="M5" i="178"/>
  <c r="M60" i="178" s="1"/>
  <c r="BH14" i="178" s="1"/>
  <c r="BI14" i="178" s="1"/>
  <c r="H19" i="217"/>
  <c r="H17" i="217" s="1"/>
  <c r="AD5" i="180"/>
  <c r="AD61" i="180" s="1"/>
  <c r="AF5" i="194"/>
  <c r="AF61" i="194" s="1"/>
  <c r="BF5" i="186"/>
  <c r="BF60" i="186" s="1"/>
  <c r="BH59" i="186" s="1"/>
  <c r="BI59" i="186" s="1"/>
  <c r="M5" i="181"/>
  <c r="M61" i="181" s="1"/>
  <c r="K5" i="200"/>
  <c r="K61" i="200" s="1"/>
  <c r="AL5" i="183"/>
  <c r="AL60" i="183" s="1"/>
  <c r="BH39" i="183" s="1"/>
  <c r="BI39" i="183" s="1"/>
  <c r="AB5" i="181"/>
  <c r="AB60" i="181" s="1"/>
  <c r="BH29" i="181" s="1"/>
  <c r="BI29" i="181" s="1"/>
  <c r="M35" i="276" s="1"/>
  <c r="AF5" i="182"/>
  <c r="AF61" i="182" s="1"/>
  <c r="J17" i="217"/>
  <c r="E15" i="182"/>
  <c r="R38" i="193"/>
  <c r="E13" i="184"/>
  <c r="AW19" i="174"/>
  <c r="AW5" i="174" s="1"/>
  <c r="AW61" i="174" s="1"/>
  <c r="AW63" i="174" s="1"/>
  <c r="E15" i="174"/>
  <c r="J5" i="185"/>
  <c r="J61" i="185" s="1"/>
  <c r="AO19" i="182"/>
  <c r="AO5" i="182" s="1"/>
  <c r="AO60" i="182" s="1"/>
  <c r="BH42" i="182" s="1"/>
  <c r="BI42" i="182" s="1"/>
  <c r="W19" i="185"/>
  <c r="W5" i="185" s="1"/>
  <c r="W60" i="185" s="1"/>
  <c r="BH24" i="185" s="1"/>
  <c r="BI24" i="185" s="1"/>
  <c r="AE5" i="197"/>
  <c r="AE60" i="197" s="1"/>
  <c r="BH32" i="197" s="1"/>
  <c r="BI32" i="197" s="1"/>
  <c r="E12" i="186"/>
  <c r="P5" i="186"/>
  <c r="P61" i="186" s="1"/>
  <c r="AD6" i="234"/>
  <c r="AD61" i="234" s="1"/>
  <c r="BH32" i="234" s="1"/>
  <c r="BI32" i="234" s="1"/>
  <c r="F28" i="183"/>
  <c r="F19" i="183" s="1"/>
  <c r="Y19" i="187"/>
  <c r="Y5" i="187" s="1"/>
  <c r="Y61" i="187" s="1"/>
  <c r="U19" i="174"/>
  <c r="U5" i="174" s="1"/>
  <c r="U60" i="174" s="1"/>
  <c r="BH22" i="174" s="1"/>
  <c r="BI22" i="174" s="1"/>
  <c r="I17" i="219"/>
  <c r="I5" i="187"/>
  <c r="I61" i="187" s="1"/>
  <c r="L5" i="188"/>
  <c r="L60" i="188" s="1"/>
  <c r="BH13" i="188" s="1"/>
  <c r="BI13" i="188" s="1"/>
  <c r="T13" i="276" s="1"/>
  <c r="T15" i="276" s="1"/>
  <c r="V19" i="187"/>
  <c r="V5" i="187" s="1"/>
  <c r="V61" i="187" s="1"/>
  <c r="E12" i="185"/>
  <c r="Y19" i="174"/>
  <c r="Y5" i="174" s="1"/>
  <c r="Y60" i="174" s="1"/>
  <c r="BH26" i="174" s="1"/>
  <c r="BI26" i="174" s="1"/>
  <c r="J5" i="174"/>
  <c r="J60" i="174" s="1"/>
  <c r="BH11" i="174" s="1"/>
  <c r="BI11" i="174" s="1"/>
  <c r="L5" i="186"/>
  <c r="L61" i="186" s="1"/>
  <c r="M5" i="187"/>
  <c r="M60" i="187" s="1"/>
  <c r="BH14" i="187" s="1"/>
  <c r="BI14" i="187" s="1"/>
  <c r="AF5" i="193"/>
  <c r="AF60" i="193" s="1"/>
  <c r="BH33" i="193" s="1"/>
  <c r="BI33" i="193" s="1"/>
  <c r="AK5" i="190"/>
  <c r="AK60" i="190" s="1"/>
  <c r="BH38" i="190" s="1"/>
  <c r="BI38" i="190" s="1"/>
  <c r="E17" i="188"/>
  <c r="M5" i="182"/>
  <c r="M60" i="182" s="1"/>
  <c r="BH14" i="182" s="1"/>
  <c r="BI14" i="182" s="1"/>
  <c r="AI5" i="181"/>
  <c r="AI61" i="181" s="1"/>
  <c r="Q5" i="182"/>
  <c r="Q61" i="182" s="1"/>
  <c r="AK5" i="191"/>
  <c r="AK60" i="191" s="1"/>
  <c r="BH38" i="191" s="1"/>
  <c r="BI38" i="191" s="1"/>
  <c r="AK5" i="186"/>
  <c r="AK60" i="186" s="1"/>
  <c r="BH38" i="186" s="1"/>
  <c r="BI38" i="186" s="1"/>
  <c r="AE5" i="192"/>
  <c r="AE61" i="192" s="1"/>
  <c r="AW19" i="188"/>
  <c r="AW5" i="188" s="1"/>
  <c r="AW60" i="188" s="1"/>
  <c r="BH50" i="188" s="1"/>
  <c r="BI50" i="188" s="1"/>
  <c r="BB19" i="188"/>
  <c r="BB5" i="188" s="1"/>
  <c r="BB61" i="188" s="1"/>
  <c r="R53" i="186"/>
  <c r="E15" i="186"/>
  <c r="K6" i="186"/>
  <c r="K5" i="186" s="1"/>
  <c r="K60" i="186" s="1"/>
  <c r="BH12" i="186" s="1"/>
  <c r="BI12" i="186" s="1"/>
  <c r="AH28" i="186"/>
  <c r="AH19" i="186" s="1"/>
  <c r="AH5" i="186" s="1"/>
  <c r="AH60" i="186" s="1"/>
  <c r="BH35" i="186" s="1"/>
  <c r="BI35" i="186" s="1"/>
  <c r="AA31" i="189"/>
  <c r="AA9" i="234"/>
  <c r="AA8" i="234" s="1"/>
  <c r="R51" i="206"/>
  <c r="R51" i="211"/>
  <c r="R36" i="174"/>
  <c r="AA32" i="187"/>
  <c r="R52" i="188"/>
  <c r="R42" i="196"/>
  <c r="R51" i="200"/>
  <c r="AF28" i="201"/>
  <c r="AF19" i="201" s="1"/>
  <c r="AF5" i="201" s="1"/>
  <c r="AF61" i="201" s="1"/>
  <c r="R43" i="188"/>
  <c r="BD19" i="191"/>
  <c r="BD5" i="191" s="1"/>
  <c r="BD60" i="191" s="1"/>
  <c r="BH57" i="191" s="1"/>
  <c r="BI57" i="191" s="1"/>
  <c r="E17" i="183"/>
  <c r="R33" i="204"/>
  <c r="AA38" i="199"/>
  <c r="Y19" i="183"/>
  <c r="Y5" i="183" s="1"/>
  <c r="Y61" i="183" s="1"/>
  <c r="Y19" i="185"/>
  <c r="Y5" i="185" s="1"/>
  <c r="Y60" i="185" s="1"/>
  <c r="BH26" i="185" s="1"/>
  <c r="BI26" i="185" s="1"/>
  <c r="AA32" i="188"/>
  <c r="AA38" i="190"/>
  <c r="AM7" i="234"/>
  <c r="P6" i="205"/>
  <c r="P5" i="205" s="1"/>
  <c r="P61" i="205" s="1"/>
  <c r="BE19" i="174"/>
  <c r="BE5" i="174" s="1"/>
  <c r="BE60" i="174" s="1"/>
  <c r="BH58" i="174" s="1"/>
  <c r="BI58" i="174" s="1"/>
  <c r="AM5" i="199"/>
  <c r="AM61" i="199" s="1"/>
  <c r="AA29" i="180"/>
  <c r="BB19" i="187"/>
  <c r="BB5" i="187" s="1"/>
  <c r="BB60" i="187" s="1"/>
  <c r="BH55" i="187" s="1"/>
  <c r="BI55" i="187" s="1"/>
  <c r="W19" i="189"/>
  <c r="W5" i="189" s="1"/>
  <c r="W61" i="189" s="1"/>
  <c r="R31" i="189"/>
  <c r="E11" i="204"/>
  <c r="AA37" i="199"/>
  <c r="E18" i="192"/>
  <c r="R53" i="206"/>
  <c r="V5" i="180"/>
  <c r="V60" i="180" s="1"/>
  <c r="BH23" i="180" s="1"/>
  <c r="BI23" i="180" s="1"/>
  <c r="AQ44" i="204"/>
  <c r="R44" i="204" s="1"/>
  <c r="S19" i="200"/>
  <c r="S5" i="200" s="1"/>
  <c r="S60" i="200" s="1"/>
  <c r="BH20" i="200" s="1"/>
  <c r="BI20" i="200" s="1"/>
  <c r="O6" i="200"/>
  <c r="O5" i="200" s="1"/>
  <c r="O61" i="200" s="1"/>
  <c r="R55" i="193"/>
  <c r="R37" i="199"/>
  <c r="U19" i="191"/>
  <c r="U5" i="191" s="1"/>
  <c r="U60" i="191" s="1"/>
  <c r="BH22" i="191" s="1"/>
  <c r="BI22" i="191" s="1"/>
  <c r="R44" i="190"/>
  <c r="R20" i="190"/>
  <c r="E14" i="187"/>
  <c r="E14" i="182"/>
  <c r="Z19" i="189"/>
  <c r="Z5" i="189" s="1"/>
  <c r="Z60" i="189" s="1"/>
  <c r="BH27" i="189" s="1"/>
  <c r="BI27" i="189" s="1"/>
  <c r="AD28" i="209"/>
  <c r="AD19" i="209" s="1"/>
  <c r="AD5" i="209" s="1"/>
  <c r="AD61" i="209" s="1"/>
  <c r="L6" i="184"/>
  <c r="L5" i="184" s="1"/>
  <c r="L61" i="184" s="1"/>
  <c r="H6" i="193"/>
  <c r="H5" i="193" s="1"/>
  <c r="H60" i="193" s="1"/>
  <c r="BH9" i="193" s="1"/>
  <c r="BI9" i="193" s="1"/>
  <c r="R30" i="182"/>
  <c r="AA35" i="209"/>
  <c r="AL28" i="207"/>
  <c r="AL19" i="207" s="1"/>
  <c r="AL5" i="207" s="1"/>
  <c r="AL61" i="207" s="1"/>
  <c r="R34" i="203"/>
  <c r="S19" i="211"/>
  <c r="S5" i="211" s="1"/>
  <c r="S60" i="211" s="1"/>
  <c r="BH20" i="211" s="1"/>
  <c r="BI20" i="211" s="1"/>
  <c r="R33" i="197"/>
  <c r="AA29" i="191"/>
  <c r="R57" i="192"/>
  <c r="F8" i="208"/>
  <c r="E8" i="208" s="1"/>
  <c r="BE19" i="190"/>
  <c r="BE5" i="190" s="1"/>
  <c r="BE61" i="190" s="1"/>
  <c r="E14" i="199"/>
  <c r="AC28" i="182"/>
  <c r="AC19" i="182" s="1"/>
  <c r="AC5" i="182" s="1"/>
  <c r="AC60" i="182" s="1"/>
  <c r="BH30" i="182" s="1"/>
  <c r="BI30" i="182" s="1"/>
  <c r="S19" i="184"/>
  <c r="S5" i="184" s="1"/>
  <c r="S61" i="184" s="1"/>
  <c r="AG28" i="180"/>
  <c r="AG19" i="180" s="1"/>
  <c r="AG5" i="180" s="1"/>
  <c r="AG60" i="180" s="1"/>
  <c r="BH34" i="180" s="1"/>
  <c r="BI34" i="180" s="1"/>
  <c r="Z19" i="177"/>
  <c r="Z5" i="177" s="1"/>
  <c r="Z61" i="177" s="1"/>
  <c r="AA34" i="190"/>
  <c r="R27" i="181"/>
  <c r="R26" i="180"/>
  <c r="X19" i="180"/>
  <c r="X5" i="180" s="1"/>
  <c r="X61" i="180" s="1"/>
  <c r="AN28" i="187"/>
  <c r="AN19" i="187" s="1"/>
  <c r="AN5" i="187" s="1"/>
  <c r="AN60" i="187" s="1"/>
  <c r="BH41" i="187" s="1"/>
  <c r="BI41" i="187" s="1"/>
  <c r="Q6" i="198"/>
  <c r="Q5" i="198" s="1"/>
  <c r="Q60" i="198" s="1"/>
  <c r="BH18" i="198" s="1"/>
  <c r="BI18" i="198" s="1"/>
  <c r="AA41" i="187"/>
  <c r="AA38" i="210"/>
  <c r="AB28" i="188"/>
  <c r="AB19" i="188" s="1"/>
  <c r="AB5" i="188" s="1"/>
  <c r="AB61" i="188" s="1"/>
  <c r="E18" i="211"/>
  <c r="P6" i="189"/>
  <c r="H7" i="211"/>
  <c r="AZ53" i="209"/>
  <c r="R53" i="209" s="1"/>
  <c r="AF28" i="202"/>
  <c r="AF19" i="202" s="1"/>
  <c r="AF5" i="202" s="1"/>
  <c r="AF61" i="202" s="1"/>
  <c r="AF28" i="197"/>
  <c r="AF19" i="197" s="1"/>
  <c r="AF5" i="197" s="1"/>
  <c r="AF60" i="197" s="1"/>
  <c r="BH33" i="197" s="1"/>
  <c r="BI33" i="197" s="1"/>
  <c r="R39" i="207"/>
  <c r="R38" i="190"/>
  <c r="BA54" i="211"/>
  <c r="BA19" i="211" s="1"/>
  <c r="BA5" i="211" s="1"/>
  <c r="BA60" i="211" s="1"/>
  <c r="BH54" i="211" s="1"/>
  <c r="BI54" i="211" s="1"/>
  <c r="AH28" i="199"/>
  <c r="AH19" i="199" s="1"/>
  <c r="AH5" i="199" s="1"/>
  <c r="AH60" i="199" s="1"/>
  <c r="BH35" i="199" s="1"/>
  <c r="BI35" i="199" s="1"/>
  <c r="AA36" i="197"/>
  <c r="E18" i="208"/>
  <c r="AI28" i="192"/>
  <c r="AI19" i="192" s="1"/>
  <c r="AI5" i="192" s="1"/>
  <c r="AI61" i="192" s="1"/>
  <c r="E15" i="199"/>
  <c r="AA34" i="203"/>
  <c r="H6" i="211"/>
  <c r="H5" i="211" s="1"/>
  <c r="H60" i="211" s="1"/>
  <c r="BH9" i="211" s="1"/>
  <c r="BI9" i="211" s="1"/>
  <c r="P6" i="188"/>
  <c r="P5" i="188" s="1"/>
  <c r="P60" i="188" s="1"/>
  <c r="BH17" i="188" s="1"/>
  <c r="BI17" i="188" s="1"/>
  <c r="AA33" i="193"/>
  <c r="P6" i="191"/>
  <c r="P5" i="191" s="1"/>
  <c r="P61" i="191" s="1"/>
  <c r="R35" i="209"/>
  <c r="R33" i="202"/>
  <c r="R39" i="202"/>
  <c r="AA41" i="210"/>
  <c r="AA31" i="192"/>
  <c r="R31" i="192"/>
  <c r="R29" i="193"/>
  <c r="R47" i="201"/>
  <c r="R57" i="206"/>
  <c r="AA29" i="185"/>
  <c r="AH28" i="196"/>
  <c r="AH19" i="196" s="1"/>
  <c r="AH5" i="196" s="1"/>
  <c r="AH61" i="196" s="1"/>
  <c r="E13" i="203"/>
  <c r="AK28" i="210"/>
  <c r="AK19" i="210" s="1"/>
  <c r="AK5" i="210" s="1"/>
  <c r="AS19" i="188"/>
  <c r="AS5" i="188" s="1"/>
  <c r="R31" i="209"/>
  <c r="R36" i="197"/>
  <c r="R33" i="193"/>
  <c r="BE19" i="198"/>
  <c r="BE5" i="198" s="1"/>
  <c r="BE61" i="198" s="1"/>
  <c r="AR19" i="195"/>
  <c r="AR5" i="195" s="1"/>
  <c r="AR61" i="195" s="1"/>
  <c r="R32" i="188"/>
  <c r="R44" i="196"/>
  <c r="AQ19" i="195"/>
  <c r="AQ5" i="195" s="1"/>
  <c r="AQ60" i="195" s="1"/>
  <c r="BH44" i="195" s="1"/>
  <c r="BI44" i="195" s="1"/>
  <c r="R27" i="185"/>
  <c r="BD19" i="195"/>
  <c r="BD5" i="195" s="1"/>
  <c r="BD61" i="195" s="1"/>
  <c r="AA35" i="196"/>
  <c r="U19" i="186"/>
  <c r="U5" i="186" s="1"/>
  <c r="U60" i="186" s="1"/>
  <c r="BH22" i="186" s="1"/>
  <c r="BI22" i="186" s="1"/>
  <c r="E11" i="196"/>
  <c r="R36" i="192"/>
  <c r="E12" i="192"/>
  <c r="AA39" i="202"/>
  <c r="AS19" i="205"/>
  <c r="AS5" i="205" s="1"/>
  <c r="AS61" i="205" s="1"/>
  <c r="Q27" i="217"/>
  <c r="AN28" i="210"/>
  <c r="AN19" i="210" s="1"/>
  <c r="AN5" i="210" s="1"/>
  <c r="AN60" i="210" s="1"/>
  <c r="BH41" i="210" s="1"/>
  <c r="BI41" i="210" s="1"/>
  <c r="AB28" i="193"/>
  <c r="AB19" i="193" s="1"/>
  <c r="AB5" i="193" s="1"/>
  <c r="AB61" i="193" s="1"/>
  <c r="AN28" i="199"/>
  <c r="AN19" i="199" s="1"/>
  <c r="AN5" i="199" s="1"/>
  <c r="AN61" i="199" s="1"/>
  <c r="AB5" i="185"/>
  <c r="AB60" i="185" s="1"/>
  <c r="BH29" i="185" s="1"/>
  <c r="BI29" i="185" s="1"/>
  <c r="AA32" i="194"/>
  <c r="BB55" i="202"/>
  <c r="BB19" i="202" s="1"/>
  <c r="BB5" i="202" s="1"/>
  <c r="BB60" i="202" s="1"/>
  <c r="BH55" i="202" s="1"/>
  <c r="BI55" i="202" s="1"/>
  <c r="AY52" i="210"/>
  <c r="AY19" i="210" s="1"/>
  <c r="AY5" i="210" s="1"/>
  <c r="R37" i="198"/>
  <c r="R49" i="189"/>
  <c r="AJ28" i="202"/>
  <c r="AJ19" i="202" s="1"/>
  <c r="AJ5" i="202" s="1"/>
  <c r="AJ60" i="202" s="1"/>
  <c r="BH37" i="202" s="1"/>
  <c r="BI37" i="202" s="1"/>
  <c r="R39" i="198"/>
  <c r="AC28" i="205"/>
  <c r="AC19" i="205" s="1"/>
  <c r="AC5" i="205" s="1"/>
  <c r="AC61" i="205" s="1"/>
  <c r="P6" i="208"/>
  <c r="P5" i="208" s="1"/>
  <c r="P60" i="208" s="1"/>
  <c r="BH17" i="208" s="1"/>
  <c r="BI17" i="208" s="1"/>
  <c r="Z19" i="207"/>
  <c r="Z5" i="207" s="1"/>
  <c r="AB28" i="180"/>
  <c r="AB19" i="180" s="1"/>
  <c r="AB5" i="180" s="1"/>
  <c r="AB60" i="180" s="1"/>
  <c r="BH29" i="180" s="1"/>
  <c r="BI29" i="180" s="1"/>
  <c r="L35" i="276" s="1"/>
  <c r="AA39" i="198"/>
  <c r="AA30" i="205"/>
  <c r="I7" i="187"/>
  <c r="R49" i="195"/>
  <c r="AJ28" i="200"/>
  <c r="AJ19" i="200" s="1"/>
  <c r="AJ5" i="200" s="1"/>
  <c r="AJ60" i="200" s="1"/>
  <c r="BH37" i="200" s="1"/>
  <c r="BI37" i="200" s="1"/>
  <c r="E17" i="199"/>
  <c r="R35" i="200"/>
  <c r="AA33" i="204"/>
  <c r="O6" i="203"/>
  <c r="O5" i="203" s="1"/>
  <c r="O60" i="203" s="1"/>
  <c r="BH16" i="203" s="1"/>
  <c r="BI16" i="203" s="1"/>
  <c r="R54" i="199"/>
  <c r="U22" i="209"/>
  <c r="U19" i="209" s="1"/>
  <c r="U5" i="209" s="1"/>
  <c r="BB55" i="206"/>
  <c r="R55" i="206" s="1"/>
  <c r="R32" i="234"/>
  <c r="H7" i="186"/>
  <c r="E15" i="198"/>
  <c r="AA33" i="201"/>
  <c r="AA37" i="202"/>
  <c r="AA37" i="200"/>
  <c r="AK28" i="199"/>
  <c r="AK19" i="199" s="1"/>
  <c r="AK5" i="199" s="1"/>
  <c r="AK60" i="199" s="1"/>
  <c r="BH38" i="199" s="1"/>
  <c r="BI38" i="199" s="1"/>
  <c r="X19" i="182"/>
  <c r="X5" i="182" s="1"/>
  <c r="X61" i="182" s="1"/>
  <c r="BC19" i="177"/>
  <c r="BC5" i="177" s="1"/>
  <c r="BC61" i="177" s="1"/>
  <c r="AH28" i="200"/>
  <c r="AH19" i="200" s="1"/>
  <c r="AH5" i="200" s="1"/>
  <c r="AH60" i="200" s="1"/>
  <c r="BH35" i="200" s="1"/>
  <c r="BI35" i="200" s="1"/>
  <c r="K6" i="185"/>
  <c r="K5" i="185" s="1"/>
  <c r="K60" i="185" s="1"/>
  <c r="BH12" i="185" s="1"/>
  <c r="BI12" i="185" s="1"/>
  <c r="R50" i="174"/>
  <c r="S19" i="178"/>
  <c r="S5" i="178" s="1"/>
  <c r="S61" i="178" s="1"/>
  <c r="R24" i="197"/>
  <c r="E17" i="181"/>
  <c r="AE28" i="206"/>
  <c r="AE19" i="206" s="1"/>
  <c r="AE5" i="206" s="1"/>
  <c r="AE60" i="206" s="1"/>
  <c r="BH32" i="206" s="1"/>
  <c r="BI32" i="206" s="1"/>
  <c r="N6" i="197"/>
  <c r="N5" i="197" s="1"/>
  <c r="N61" i="197" s="1"/>
  <c r="R32" i="187"/>
  <c r="R26" i="188"/>
  <c r="U22" i="207"/>
  <c r="R22" i="207" s="1"/>
  <c r="AR19" i="178"/>
  <c r="AR5" i="178" s="1"/>
  <c r="AR61" i="178" s="1"/>
  <c r="R25" i="210"/>
  <c r="R22" i="211"/>
  <c r="BG7" i="183"/>
  <c r="F7" i="183" s="1"/>
  <c r="E17" i="201"/>
  <c r="R31" i="180"/>
  <c r="F9" i="196"/>
  <c r="E9" i="196" s="1"/>
  <c r="AA37" i="183"/>
  <c r="L6" i="208"/>
  <c r="L5" i="208" s="1"/>
  <c r="L60" i="208" s="1"/>
  <c r="BH13" i="208" s="1"/>
  <c r="BI13" i="208" s="1"/>
  <c r="R57" i="182"/>
  <c r="S19" i="183"/>
  <c r="S5" i="183" s="1"/>
  <c r="S61" i="183" s="1"/>
  <c r="N6" i="174"/>
  <c r="N5" i="174" s="1"/>
  <c r="N60" i="174" s="1"/>
  <c r="BH15" i="174" s="1"/>
  <c r="BI15" i="174" s="1"/>
  <c r="R25" i="174"/>
  <c r="R56" i="197"/>
  <c r="BC56" i="211"/>
  <c r="BC19" i="211" s="1"/>
  <c r="BC5" i="211" s="1"/>
  <c r="AW19" i="199"/>
  <c r="AW5" i="199" s="1"/>
  <c r="AW60" i="199" s="1"/>
  <c r="BH50" i="199" s="1"/>
  <c r="BI50" i="199" s="1"/>
  <c r="E13" i="204"/>
  <c r="AW50" i="210"/>
  <c r="R50" i="210" s="1"/>
  <c r="AQ19" i="174"/>
  <c r="AQ5" i="174" s="1"/>
  <c r="AQ60" i="174" s="1"/>
  <c r="BH44" i="174" s="1"/>
  <c r="BI44" i="174" s="1"/>
  <c r="R53" i="188"/>
  <c r="AA29" i="201"/>
  <c r="AK28" i="203"/>
  <c r="AK19" i="203" s="1"/>
  <c r="AK5" i="203" s="1"/>
  <c r="R59" i="206"/>
  <c r="BF5" i="206"/>
  <c r="BF60" i="206" s="1"/>
  <c r="BH59" i="206" s="1"/>
  <c r="BI59" i="206" s="1"/>
  <c r="J6" i="193"/>
  <c r="J5" i="193" s="1"/>
  <c r="J61" i="193" s="1"/>
  <c r="E11" i="193"/>
  <c r="E11" i="186"/>
  <c r="J6" i="186"/>
  <c r="J5" i="186" s="1"/>
  <c r="J61" i="186" s="1"/>
  <c r="R37" i="178"/>
  <c r="BF5" i="197"/>
  <c r="BF61" i="197" s="1"/>
  <c r="AG28" i="194"/>
  <c r="AG19" i="194" s="1"/>
  <c r="AG5" i="194" s="1"/>
  <c r="AG60" i="194" s="1"/>
  <c r="BH34" i="194" s="1"/>
  <c r="BI34" i="194" s="1"/>
  <c r="R22" i="188"/>
  <c r="AZ19" i="195"/>
  <c r="AZ5" i="195" s="1"/>
  <c r="AZ61" i="195" s="1"/>
  <c r="F8" i="185"/>
  <c r="E8" i="185" s="1"/>
  <c r="AA32" i="197"/>
  <c r="AA41" i="209"/>
  <c r="R29" i="181"/>
  <c r="AJ28" i="204"/>
  <c r="AJ19" i="204" s="1"/>
  <c r="AJ5" i="204" s="1"/>
  <c r="AJ60" i="204" s="1"/>
  <c r="BH37" i="204" s="1"/>
  <c r="BI37" i="204" s="1"/>
  <c r="K6" i="203"/>
  <c r="AA34" i="201"/>
  <c r="N6" i="191"/>
  <c r="N5" i="191" s="1"/>
  <c r="N60" i="191" s="1"/>
  <c r="BH15" i="191" s="1"/>
  <c r="BI15" i="191" s="1"/>
  <c r="E11" i="185"/>
  <c r="E16" i="199"/>
  <c r="P27" i="217"/>
  <c r="BG28" i="188"/>
  <c r="AA28" i="188" s="1"/>
  <c r="AA19" i="188" s="1"/>
  <c r="R20" i="196"/>
  <c r="AV19" i="190"/>
  <c r="AV5" i="190" s="1"/>
  <c r="AV61" i="190" s="1"/>
  <c r="AR19" i="192"/>
  <c r="AR5" i="192" s="1"/>
  <c r="AR61" i="192" s="1"/>
  <c r="AT19" i="177"/>
  <c r="AT5" i="177" s="1"/>
  <c r="AT61" i="177" s="1"/>
  <c r="G7" i="185"/>
  <c r="N6" i="193"/>
  <c r="N5" i="193" s="1"/>
  <c r="N60" i="193" s="1"/>
  <c r="BH15" i="193" s="1"/>
  <c r="BI15" i="193" s="1"/>
  <c r="AA34" i="194"/>
  <c r="R53" i="187"/>
  <c r="R41" i="197"/>
  <c r="BD57" i="204"/>
  <c r="BD19" i="204" s="1"/>
  <c r="BD5" i="204" s="1"/>
  <c r="G5" i="185"/>
  <c r="G61" i="185" s="1"/>
  <c r="AP19" i="185"/>
  <c r="AP5" i="185" s="1"/>
  <c r="AP61" i="185" s="1"/>
  <c r="AA38" i="205"/>
  <c r="AA39" i="211"/>
  <c r="AA31" i="183"/>
  <c r="AX19" i="197"/>
  <c r="AX5" i="197" s="1"/>
  <c r="AX61" i="197" s="1"/>
  <c r="BE58" i="211"/>
  <c r="R58" i="211" s="1"/>
  <c r="AA35" i="198"/>
  <c r="AY19" i="204"/>
  <c r="AY5" i="204" s="1"/>
  <c r="AY61" i="204" s="1"/>
  <c r="G6" i="206"/>
  <c r="G5" i="206" s="1"/>
  <c r="G60" i="206" s="1"/>
  <c r="AW50" i="205"/>
  <c r="AW19" i="205" s="1"/>
  <c r="AW5" i="205" s="1"/>
  <c r="R26" i="187"/>
  <c r="AA30" i="202"/>
  <c r="AP19" i="197"/>
  <c r="AP5" i="197" s="1"/>
  <c r="AP61" i="197" s="1"/>
  <c r="BF5" i="211"/>
  <c r="BF60" i="211" s="1"/>
  <c r="BH59" i="211" s="1"/>
  <c r="BI59" i="211" s="1"/>
  <c r="AU19" i="190"/>
  <c r="AU5" i="190" s="1"/>
  <c r="AU61" i="190" s="1"/>
  <c r="AY19" i="196"/>
  <c r="AY5" i="196" s="1"/>
  <c r="AY61" i="196" s="1"/>
  <c r="AU19" i="178"/>
  <c r="AU5" i="178" s="1"/>
  <c r="AU61" i="178" s="1"/>
  <c r="G6" i="204"/>
  <c r="G5" i="204" s="1"/>
  <c r="G61" i="204" s="1"/>
  <c r="AY19" i="200"/>
  <c r="AY5" i="200" s="1"/>
  <c r="AY60" i="200" s="1"/>
  <c r="BH52" i="200" s="1"/>
  <c r="BI52" i="200" s="1"/>
  <c r="R56" i="199"/>
  <c r="R24" i="185"/>
  <c r="R46" i="174"/>
  <c r="AN28" i="197"/>
  <c r="AN19" i="197" s="1"/>
  <c r="AN5" i="197" s="1"/>
  <c r="AN61" i="197" s="1"/>
  <c r="R23" i="197"/>
  <c r="R42" i="182"/>
  <c r="R44" i="199"/>
  <c r="AK38" i="223"/>
  <c r="AA38" i="223" s="1"/>
  <c r="R29" i="196"/>
  <c r="AD28" i="188"/>
  <c r="AD19" i="188" s="1"/>
  <c r="AD5" i="188" s="1"/>
  <c r="AD60" i="188" s="1"/>
  <c r="BH31" i="188" s="1"/>
  <c r="BI31" i="188" s="1"/>
  <c r="K6" i="193"/>
  <c r="K5" i="193" s="1"/>
  <c r="K60" i="193" s="1"/>
  <c r="BH12" i="193" s="1"/>
  <c r="BI12" i="193" s="1"/>
  <c r="BC56" i="202"/>
  <c r="R56" i="202" s="1"/>
  <c r="AA30" i="191"/>
  <c r="P6" i="194"/>
  <c r="P5" i="194" s="1"/>
  <c r="P60" i="194" s="1"/>
  <c r="BH17" i="194" s="1"/>
  <c r="BI17" i="194" s="1"/>
  <c r="R31" i="204"/>
  <c r="R31" i="203"/>
  <c r="AA32" i="207"/>
  <c r="Y19" i="193"/>
  <c r="Y5" i="193" s="1"/>
  <c r="Y60" i="193" s="1"/>
  <c r="BH26" i="193" s="1"/>
  <c r="BI26" i="193" s="1"/>
  <c r="AC28" i="202"/>
  <c r="AC19" i="202" s="1"/>
  <c r="AC5" i="202" s="1"/>
  <c r="AC60" i="202" s="1"/>
  <c r="BH30" i="202" s="1"/>
  <c r="BI30" i="202" s="1"/>
  <c r="R25" i="196"/>
  <c r="R52" i="195"/>
  <c r="Z27" i="211"/>
  <c r="R27" i="211" s="1"/>
  <c r="AM5" i="188"/>
  <c r="AM61" i="188" s="1"/>
  <c r="E17" i="186"/>
  <c r="AV19" i="184"/>
  <c r="AV5" i="184" s="1"/>
  <c r="AV60" i="184" s="1"/>
  <c r="BH49" i="184" s="1"/>
  <c r="BI49" i="184" s="1"/>
  <c r="AK28" i="205"/>
  <c r="AK19" i="205" s="1"/>
  <c r="AK5" i="205" s="1"/>
  <c r="R52" i="197"/>
  <c r="R30" i="191"/>
  <c r="AI28" i="193"/>
  <c r="AI19" i="193" s="1"/>
  <c r="AI5" i="193" s="1"/>
  <c r="AG61" i="190"/>
  <c r="F10" i="187"/>
  <c r="E10" i="187" s="1"/>
  <c r="F9" i="200"/>
  <c r="E9" i="200" s="1"/>
  <c r="U19" i="196"/>
  <c r="U5" i="196" s="1"/>
  <c r="U61" i="196" s="1"/>
  <c r="G6" i="210"/>
  <c r="G5" i="210" s="1"/>
  <c r="G60" i="210" s="1"/>
  <c r="BA54" i="204"/>
  <c r="R54" i="204" s="1"/>
  <c r="AV19" i="194"/>
  <c r="AV5" i="194" s="1"/>
  <c r="AV61" i="194" s="1"/>
  <c r="AY19" i="190"/>
  <c r="AY5" i="190" s="1"/>
  <c r="AY60" i="190" s="1"/>
  <c r="BH52" i="190" s="1"/>
  <c r="BI52" i="190" s="1"/>
  <c r="T21" i="204"/>
  <c r="R21" i="204" s="1"/>
  <c r="Z27" i="205"/>
  <c r="R27" i="205" s="1"/>
  <c r="R32" i="192"/>
  <c r="R7" i="187"/>
  <c r="O7" i="217" s="1"/>
  <c r="AK28" i="204"/>
  <c r="AK19" i="204" s="1"/>
  <c r="AK5" i="204" s="1"/>
  <c r="H7" i="209"/>
  <c r="H6" i="209"/>
  <c r="H5" i="209" s="1"/>
  <c r="H60" i="209" s="1"/>
  <c r="BH9" i="209" s="1"/>
  <c r="BI9" i="209" s="1"/>
  <c r="R48" i="196"/>
  <c r="AD28" i="191"/>
  <c r="AD19" i="191" s="1"/>
  <c r="AD5" i="191" s="1"/>
  <c r="AD61" i="191" s="1"/>
  <c r="K6" i="210"/>
  <c r="K5" i="210" s="1"/>
  <c r="K60" i="210" s="1"/>
  <c r="BH12" i="210" s="1"/>
  <c r="BI12" i="210" s="1"/>
  <c r="AV19" i="187"/>
  <c r="AV5" i="187" s="1"/>
  <c r="AV61" i="187" s="1"/>
  <c r="AZ19" i="192"/>
  <c r="AZ5" i="192" s="1"/>
  <c r="AZ61" i="192" s="1"/>
  <c r="AW19" i="191"/>
  <c r="AW5" i="191" s="1"/>
  <c r="AW60" i="191" s="1"/>
  <c r="BH50" i="191" s="1"/>
  <c r="BI50" i="191" s="1"/>
  <c r="R58" i="208"/>
  <c r="R52" i="193"/>
  <c r="R42" i="199"/>
  <c r="BE58" i="207"/>
  <c r="BE19" i="207" s="1"/>
  <c r="BE5" i="207" s="1"/>
  <c r="AP43" i="208"/>
  <c r="AP19" i="208" s="1"/>
  <c r="AP5" i="208" s="1"/>
  <c r="R58" i="194"/>
  <c r="AA32" i="192"/>
  <c r="AA29" i="181"/>
  <c r="AA34" i="199"/>
  <c r="R22" i="180"/>
  <c r="R20" i="187"/>
  <c r="R20" i="188"/>
  <c r="AQ19" i="210"/>
  <c r="AQ5" i="210" s="1"/>
  <c r="AQ61" i="210" s="1"/>
  <c r="AJ28" i="185"/>
  <c r="AJ19" i="185" s="1"/>
  <c r="AJ5" i="185" s="1"/>
  <c r="AJ61" i="185" s="1"/>
  <c r="Y19" i="186"/>
  <c r="Y5" i="186" s="1"/>
  <c r="Y60" i="186" s="1"/>
  <c r="BH26" i="186" s="1"/>
  <c r="BI26" i="186" s="1"/>
  <c r="E16" i="185"/>
  <c r="O6" i="185"/>
  <c r="O5" i="185" s="1"/>
  <c r="O60" i="185" s="1"/>
  <c r="BH16" i="185" s="1"/>
  <c r="BI16" i="185" s="1"/>
  <c r="E13" i="188"/>
  <c r="AA41" i="205"/>
  <c r="AW61" i="190"/>
  <c r="N6" i="206"/>
  <c r="N5" i="206" s="1"/>
  <c r="N60" i="206" s="1"/>
  <c r="BH15" i="206" s="1"/>
  <c r="BI15" i="206" s="1"/>
  <c r="R37" i="183"/>
  <c r="AA35" i="192"/>
  <c r="R33" i="182"/>
  <c r="Q6" i="193"/>
  <c r="Q5" i="193" s="1"/>
  <c r="Q60" i="193" s="1"/>
  <c r="BH18" i="193" s="1"/>
  <c r="BI18" i="193" s="1"/>
  <c r="R59" i="180"/>
  <c r="BG7" i="191"/>
  <c r="F7" i="191" s="1"/>
  <c r="AY19" i="181"/>
  <c r="AY5" i="181" s="1"/>
  <c r="AY61" i="181" s="1"/>
  <c r="E11" i="199"/>
  <c r="R24" i="180"/>
  <c r="H7" i="202"/>
  <c r="R58" i="192"/>
  <c r="R26" i="174"/>
  <c r="W19" i="195"/>
  <c r="W5" i="195" s="1"/>
  <c r="W60" i="195" s="1"/>
  <c r="BH24" i="195" s="1"/>
  <c r="BI24" i="195" s="1"/>
  <c r="R39" i="186"/>
  <c r="AS19" i="189"/>
  <c r="AS5" i="189" s="1"/>
  <c r="AS61" i="189" s="1"/>
  <c r="AQ19" i="200"/>
  <c r="AQ5" i="200" s="1"/>
  <c r="AQ61" i="200" s="1"/>
  <c r="AT47" i="207"/>
  <c r="R47" i="207" s="1"/>
  <c r="BE19" i="189"/>
  <c r="BE5" i="189" s="1"/>
  <c r="K6" i="211"/>
  <c r="K5" i="211" s="1"/>
  <c r="K60" i="211" s="1"/>
  <c r="BH12" i="211" s="1"/>
  <c r="BI12" i="211" s="1"/>
  <c r="R47" i="197"/>
  <c r="BE58" i="210"/>
  <c r="BE19" i="210" s="1"/>
  <c r="BE5" i="210" s="1"/>
  <c r="T19" i="194"/>
  <c r="T5" i="194" s="1"/>
  <c r="T61" i="194" s="1"/>
  <c r="R24" i="211"/>
  <c r="BG28" i="194"/>
  <c r="AA28" i="194" s="1"/>
  <c r="AA19" i="194" s="1"/>
  <c r="E12" i="207"/>
  <c r="BA19" i="195"/>
  <c r="BA5" i="195" s="1"/>
  <c r="BA61" i="195" s="1"/>
  <c r="R23" i="188"/>
  <c r="R44" i="201"/>
  <c r="R23" i="187"/>
  <c r="R55" i="201"/>
  <c r="AW19" i="186"/>
  <c r="AW5" i="186" s="1"/>
  <c r="AW60" i="186" s="1"/>
  <c r="BH50" i="186" s="1"/>
  <c r="BI50" i="186" s="1"/>
  <c r="AV49" i="209"/>
  <c r="AV19" i="209" s="1"/>
  <c r="AV5" i="209" s="1"/>
  <c r="BC19" i="194"/>
  <c r="BC5" i="194" s="1"/>
  <c r="BC60" i="194" s="1"/>
  <c r="BH56" i="194" s="1"/>
  <c r="BI56" i="194" s="1"/>
  <c r="R48" i="195"/>
  <c r="L6" i="206"/>
  <c r="L5" i="206" s="1"/>
  <c r="L60" i="206" s="1"/>
  <c r="BH13" i="206" s="1"/>
  <c r="BI13" i="206" s="1"/>
  <c r="AN28" i="194"/>
  <c r="AN19" i="194" s="1"/>
  <c r="AN5" i="194" s="1"/>
  <c r="AN61" i="194" s="1"/>
  <c r="AA32" i="186"/>
  <c r="R32" i="206"/>
  <c r="H7" i="196"/>
  <c r="AA41" i="186"/>
  <c r="AY52" i="206"/>
  <c r="AY19" i="206" s="1"/>
  <c r="AY5" i="206" s="1"/>
  <c r="AA33" i="208"/>
  <c r="T21" i="203"/>
  <c r="R21" i="203" s="1"/>
  <c r="AW19" i="177"/>
  <c r="AW5" i="177" s="1"/>
  <c r="AW60" i="177" s="1"/>
  <c r="BH50" i="177" s="1"/>
  <c r="BI50" i="177" s="1"/>
  <c r="R46" i="191"/>
  <c r="T19" i="193"/>
  <c r="T5" i="193" s="1"/>
  <c r="T61" i="193" s="1"/>
  <c r="T21" i="209"/>
  <c r="T19" i="209" s="1"/>
  <c r="T5" i="209" s="1"/>
  <c r="F10" i="207"/>
  <c r="E10" i="207" s="1"/>
  <c r="AA32" i="204"/>
  <c r="E18" i="182"/>
  <c r="BG7" i="182"/>
  <c r="F7" i="182" s="1"/>
  <c r="R37" i="184"/>
  <c r="AA37" i="184"/>
  <c r="AA38" i="203"/>
  <c r="E16" i="194"/>
  <c r="AA36" i="189"/>
  <c r="Y19" i="202"/>
  <c r="Y5" i="202" s="1"/>
  <c r="Y60" i="202" s="1"/>
  <c r="BH26" i="202" s="1"/>
  <c r="BI26" i="202" s="1"/>
  <c r="AP19" i="201"/>
  <c r="AP5" i="201" s="1"/>
  <c r="AP60" i="201" s="1"/>
  <c r="BH43" i="201" s="1"/>
  <c r="BI43" i="201" s="1"/>
  <c r="V19" i="177"/>
  <c r="V5" i="177" s="1"/>
  <c r="V61" i="177" s="1"/>
  <c r="BG7" i="207"/>
  <c r="AU19" i="174"/>
  <c r="AU5" i="174" s="1"/>
  <c r="AU60" i="174" s="1"/>
  <c r="BH48" i="174" s="1"/>
  <c r="BI48" i="174" s="1"/>
  <c r="F9" i="202"/>
  <c r="E9" i="202" s="1"/>
  <c r="R24" i="182"/>
  <c r="R22" i="199"/>
  <c r="R23" i="183"/>
  <c r="P6" i="180"/>
  <c r="P5" i="180" s="1"/>
  <c r="P61" i="180" s="1"/>
  <c r="AR45" i="209"/>
  <c r="R45" i="209" s="1"/>
  <c r="AX19" i="193"/>
  <c r="AX5" i="193" s="1"/>
  <c r="AX60" i="193" s="1"/>
  <c r="BH51" i="193" s="1"/>
  <c r="BI51" i="193" s="1"/>
  <c r="AW50" i="211"/>
  <c r="AW19" i="211" s="1"/>
  <c r="AW5" i="211" s="1"/>
  <c r="AA34" i="196"/>
  <c r="AA38" i="177"/>
  <c r="W19" i="190"/>
  <c r="W5" i="190" s="1"/>
  <c r="R24" i="190"/>
  <c r="R24" i="199"/>
  <c r="AJ28" i="210"/>
  <c r="AJ19" i="210" s="1"/>
  <c r="AJ5" i="210" s="1"/>
  <c r="AJ60" i="210" s="1"/>
  <c r="BH37" i="210" s="1"/>
  <c r="BI37" i="210" s="1"/>
  <c r="R32" i="202"/>
  <c r="AN28" i="205"/>
  <c r="AN19" i="205" s="1"/>
  <c r="AN5" i="205" s="1"/>
  <c r="AN61" i="205" s="1"/>
  <c r="AG28" i="199"/>
  <c r="AG19" i="199" s="1"/>
  <c r="AG5" i="199" s="1"/>
  <c r="AG61" i="199" s="1"/>
  <c r="R35" i="202"/>
  <c r="R35" i="192"/>
  <c r="AA38" i="186"/>
  <c r="AG28" i="186"/>
  <c r="AG19" i="186" s="1"/>
  <c r="AG5" i="186" s="1"/>
  <c r="AG60" i="186" s="1"/>
  <c r="BH34" i="186" s="1"/>
  <c r="BI34" i="186" s="1"/>
  <c r="R45" i="200"/>
  <c r="R39" i="193"/>
  <c r="R21" i="199"/>
  <c r="R24" i="188"/>
  <c r="R29" i="200"/>
  <c r="K6" i="191"/>
  <c r="K5" i="191" s="1"/>
  <c r="K60" i="191" s="1"/>
  <c r="BH12" i="191" s="1"/>
  <c r="BI12" i="191" s="1"/>
  <c r="AA31" i="191"/>
  <c r="R46" i="183"/>
  <c r="AS19" i="199"/>
  <c r="AS5" i="199" s="1"/>
  <c r="AS61" i="199" s="1"/>
  <c r="X25" i="204"/>
  <c r="R25" i="204" s="1"/>
  <c r="AR19" i="186"/>
  <c r="AR5" i="186" s="1"/>
  <c r="AR60" i="186" s="1"/>
  <c r="BH45" i="186" s="1"/>
  <c r="BI45" i="186" s="1"/>
  <c r="AY52" i="208"/>
  <c r="R52" i="208" s="1"/>
  <c r="BG7" i="187"/>
  <c r="F7" i="187" s="1"/>
  <c r="R52" i="199"/>
  <c r="E16" i="186"/>
  <c r="R20" i="198"/>
  <c r="AR19" i="194"/>
  <c r="AR5" i="194" s="1"/>
  <c r="X19" i="200"/>
  <c r="X5" i="200" s="1"/>
  <c r="AA37" i="187"/>
  <c r="R49" i="202"/>
  <c r="R53" i="205"/>
  <c r="AA39" i="186"/>
  <c r="BG7" i="192"/>
  <c r="F7" i="192" s="1"/>
  <c r="AL28" i="194"/>
  <c r="AL19" i="194" s="1"/>
  <c r="AL5" i="194" s="1"/>
  <c r="AL60" i="194" s="1"/>
  <c r="BH39" i="194" s="1"/>
  <c r="BI39" i="194" s="1"/>
  <c r="F10" i="188"/>
  <c r="E10" i="188" s="1"/>
  <c r="O6" i="180"/>
  <c r="O5" i="180" s="1"/>
  <c r="O60" i="180" s="1"/>
  <c r="BH16" i="180" s="1"/>
  <c r="BI16" i="180" s="1"/>
  <c r="L22" i="276" s="1"/>
  <c r="E15" i="201"/>
  <c r="E15" i="200"/>
  <c r="R55" i="198"/>
  <c r="R38" i="186"/>
  <c r="R34" i="186"/>
  <c r="AA39" i="193"/>
  <c r="R34" i="180"/>
  <c r="U19" i="198"/>
  <c r="U5" i="198" s="1"/>
  <c r="U61" i="198" s="1"/>
  <c r="F8" i="210"/>
  <c r="E8" i="210" s="1"/>
  <c r="AR19" i="182"/>
  <c r="AR5" i="182" s="1"/>
  <c r="AR61" i="182" s="1"/>
  <c r="BF5" i="208"/>
  <c r="BF60" i="208" s="1"/>
  <c r="BH59" i="208" s="1"/>
  <c r="BI59" i="208" s="1"/>
  <c r="BA19" i="194"/>
  <c r="BA5" i="194" s="1"/>
  <c r="BA61" i="194" s="1"/>
  <c r="F9" i="186"/>
  <c r="E9" i="186" s="1"/>
  <c r="BC19" i="187"/>
  <c r="BC5" i="187" s="1"/>
  <c r="BC60" i="187" s="1"/>
  <c r="BH56" i="187" s="1"/>
  <c r="BI56" i="187" s="1"/>
  <c r="G6" i="202"/>
  <c r="G5" i="202" s="1"/>
  <c r="G61" i="202" s="1"/>
  <c r="AA32" i="234"/>
  <c r="S19" i="195"/>
  <c r="S5" i="195" s="1"/>
  <c r="W19" i="191"/>
  <c r="W5" i="191" s="1"/>
  <c r="W61" i="191" s="1"/>
  <c r="H6" i="187"/>
  <c r="R58" i="193"/>
  <c r="R47" i="193"/>
  <c r="H7" i="187"/>
  <c r="Z27" i="208"/>
  <c r="Z19" i="208" s="1"/>
  <c r="Z5" i="208" s="1"/>
  <c r="AJ28" i="187"/>
  <c r="AJ19" i="187" s="1"/>
  <c r="AJ5" i="187" s="1"/>
  <c r="AJ61" i="187" s="1"/>
  <c r="L6" i="189"/>
  <c r="L5" i="189" s="1"/>
  <c r="AA37" i="201"/>
  <c r="AM5" i="209"/>
  <c r="R37" i="210"/>
  <c r="AE28" i="202"/>
  <c r="AE19" i="202" s="1"/>
  <c r="AE5" i="202" s="1"/>
  <c r="AE60" i="202" s="1"/>
  <c r="BH32" i="202" s="1"/>
  <c r="BI32" i="202" s="1"/>
  <c r="I7" i="188"/>
  <c r="AA35" i="202"/>
  <c r="AB28" i="200"/>
  <c r="AB19" i="200" s="1"/>
  <c r="AB5" i="200" s="1"/>
  <c r="AB61" i="200" s="1"/>
  <c r="R43" i="186"/>
  <c r="BG7" i="188"/>
  <c r="F7" i="188" s="1"/>
  <c r="BG28" i="190"/>
  <c r="AA28" i="190" s="1"/>
  <c r="AA19" i="190" s="1"/>
  <c r="BC19" i="182"/>
  <c r="BC5" i="182" s="1"/>
  <c r="BC61" i="182" s="1"/>
  <c r="G7" i="202"/>
  <c r="W19" i="200"/>
  <c r="W5" i="200" s="1"/>
  <c r="W60" i="200" s="1"/>
  <c r="BH24" i="200" s="1"/>
  <c r="BI24" i="200" s="1"/>
  <c r="R50" i="181"/>
  <c r="R53" i="211"/>
  <c r="R53" i="199"/>
  <c r="R53" i="200"/>
  <c r="F10" i="180"/>
  <c r="E10" i="180" s="1"/>
  <c r="R45" i="201"/>
  <c r="Y19" i="194"/>
  <c r="Y5" i="194" s="1"/>
  <c r="AA31" i="203"/>
  <c r="G7" i="193"/>
  <c r="F8" i="193"/>
  <c r="E8" i="193" s="1"/>
  <c r="G6" i="193"/>
  <c r="AF28" i="208"/>
  <c r="AF19" i="208" s="1"/>
  <c r="AF5" i="208" s="1"/>
  <c r="AF60" i="208" s="1"/>
  <c r="BH33" i="208" s="1"/>
  <c r="BI33" i="208" s="1"/>
  <c r="AA32" i="178"/>
  <c r="AE28" i="178"/>
  <c r="AE19" i="178" s="1"/>
  <c r="AE5" i="178" s="1"/>
  <c r="AE60" i="178" s="1"/>
  <c r="BH32" i="178" s="1"/>
  <c r="BI32" i="178" s="1"/>
  <c r="AE28" i="186"/>
  <c r="AE19" i="186" s="1"/>
  <c r="AE5" i="186" s="1"/>
  <c r="AE61" i="186" s="1"/>
  <c r="F9" i="193"/>
  <c r="E9" i="193" s="1"/>
  <c r="AE28" i="204"/>
  <c r="AE19" i="204" s="1"/>
  <c r="AE5" i="204" s="1"/>
  <c r="AE61" i="204" s="1"/>
  <c r="AI28" i="174"/>
  <c r="AI19" i="174" s="1"/>
  <c r="AI5" i="174" s="1"/>
  <c r="AA41" i="189"/>
  <c r="R41" i="186"/>
  <c r="L6" i="187"/>
  <c r="L5" i="187" s="1"/>
  <c r="L61" i="187" s="1"/>
  <c r="AA33" i="182"/>
  <c r="S19" i="182"/>
  <c r="S5" i="182" s="1"/>
  <c r="S61" i="182" s="1"/>
  <c r="R52" i="180"/>
  <c r="AW19" i="182"/>
  <c r="AW5" i="182" s="1"/>
  <c r="AZ19" i="197"/>
  <c r="AZ5" i="197" s="1"/>
  <c r="V19" i="178"/>
  <c r="V5" i="178" s="1"/>
  <c r="R26" i="181"/>
  <c r="R38" i="174"/>
  <c r="AI28" i="198"/>
  <c r="AI19" i="198" s="1"/>
  <c r="AI5" i="198" s="1"/>
  <c r="AK28" i="184"/>
  <c r="AK19" i="184" s="1"/>
  <c r="AK5" i="184" s="1"/>
  <c r="R29" i="185"/>
  <c r="R34" i="190"/>
  <c r="E11" i="192"/>
  <c r="BD19" i="183"/>
  <c r="BD5" i="183" s="1"/>
  <c r="BD61" i="183" s="1"/>
  <c r="AA37" i="178"/>
  <c r="R35" i="181"/>
  <c r="E17" i="182"/>
  <c r="T19" i="177"/>
  <c r="T5" i="177" s="1"/>
  <c r="T61" i="177" s="1"/>
  <c r="AT19" i="186"/>
  <c r="AT5" i="186" s="1"/>
  <c r="AT61" i="186" s="1"/>
  <c r="AK28" i="174"/>
  <c r="AK19" i="174" s="1"/>
  <c r="AK5" i="174" s="1"/>
  <c r="AK60" i="174" s="1"/>
  <c r="BH38" i="174" s="1"/>
  <c r="BI38" i="174" s="1"/>
  <c r="F8" i="204"/>
  <c r="E8" i="204" s="1"/>
  <c r="BD19" i="202"/>
  <c r="BD5" i="202" s="1"/>
  <c r="BD60" i="202" s="1"/>
  <c r="BH57" i="202" s="1"/>
  <c r="BI57" i="202" s="1"/>
  <c r="AQ19" i="187"/>
  <c r="AQ5" i="187" s="1"/>
  <c r="AI28" i="180"/>
  <c r="AI19" i="180" s="1"/>
  <c r="AI5" i="180" s="1"/>
  <c r="AI60" i="180" s="1"/>
  <c r="BH36" i="180" s="1"/>
  <c r="BI36" i="180" s="1"/>
  <c r="BF5" i="181"/>
  <c r="AX51" i="207"/>
  <c r="AX19" i="207" s="1"/>
  <c r="AX5" i="207" s="1"/>
  <c r="BE19" i="186"/>
  <c r="BE5" i="186" s="1"/>
  <c r="R6" i="195"/>
  <c r="AD28" i="200"/>
  <c r="AD19" i="200" s="1"/>
  <c r="AD5" i="200" s="1"/>
  <c r="AD61" i="200" s="1"/>
  <c r="R51" i="192"/>
  <c r="R38" i="184"/>
  <c r="AJ28" i="201"/>
  <c r="AJ19" i="201" s="1"/>
  <c r="AJ5" i="201" s="1"/>
  <c r="AJ60" i="201" s="1"/>
  <c r="BH37" i="201" s="1"/>
  <c r="BI37" i="201" s="1"/>
  <c r="AA29" i="188"/>
  <c r="AM5" i="201"/>
  <c r="AK28" i="180"/>
  <c r="AK19" i="180" s="1"/>
  <c r="AK5" i="180" s="1"/>
  <c r="AK61" i="180" s="1"/>
  <c r="BE19" i="180"/>
  <c r="BE5" i="180" s="1"/>
  <c r="BE61" i="180" s="1"/>
  <c r="AP19" i="174"/>
  <c r="AP5" i="174" s="1"/>
  <c r="AP61" i="174" s="1"/>
  <c r="AP63" i="174" s="1"/>
  <c r="L5" i="181"/>
  <c r="L60" i="181" s="1"/>
  <c r="BH13" i="181" s="1"/>
  <c r="BI13" i="181" s="1"/>
  <c r="AJ5" i="178"/>
  <c r="AN5" i="177"/>
  <c r="AN61" i="177" s="1"/>
  <c r="Q5" i="183"/>
  <c r="N5" i="209"/>
  <c r="N61" i="209" s="1"/>
  <c r="AF5" i="204"/>
  <c r="AF61" i="204" s="1"/>
  <c r="P5" i="182"/>
  <c r="P61" i="182" s="1"/>
  <c r="Q5" i="174"/>
  <c r="Q61" i="174" s="1"/>
  <c r="Q63" i="174" s="1"/>
  <c r="AE5" i="211"/>
  <c r="AE5" i="188"/>
  <c r="O5" i="174"/>
  <c r="O61" i="174" s="1"/>
  <c r="O63" i="174" s="1"/>
  <c r="V19" i="181"/>
  <c r="V5" i="181" s="1"/>
  <c r="BJ58" i="223"/>
  <c r="BB55" i="223"/>
  <c r="BB19" i="223" s="1"/>
  <c r="BB5" i="223" s="1"/>
  <c r="BB61" i="223" s="1"/>
  <c r="R25" i="177"/>
  <c r="X19" i="177"/>
  <c r="R48" i="177"/>
  <c r="AU19" i="177"/>
  <c r="AU5" i="177" s="1"/>
  <c r="AU61" i="177" s="1"/>
  <c r="R37" i="177"/>
  <c r="AA37" i="177"/>
  <c r="G8" i="174"/>
  <c r="G6" i="174" s="1"/>
  <c r="G5" i="174" s="1"/>
  <c r="BG7" i="174"/>
  <c r="F7" i="174" s="1"/>
  <c r="R53" i="174"/>
  <c r="AZ19" i="174"/>
  <c r="AZ5" i="174" s="1"/>
  <c r="AZ60" i="174" s="1"/>
  <c r="BH53" i="174" s="1"/>
  <c r="BI53" i="174" s="1"/>
  <c r="AY52" i="207"/>
  <c r="AY19" i="207" s="1"/>
  <c r="AY5" i="207" s="1"/>
  <c r="Y26" i="201"/>
  <c r="Y19" i="201" s="1"/>
  <c r="Y5" i="201" s="1"/>
  <c r="R46" i="200"/>
  <c r="AS19" i="200"/>
  <c r="AS5" i="200" s="1"/>
  <c r="AS61" i="200" s="1"/>
  <c r="Y19" i="199"/>
  <c r="Y5" i="199" s="1"/>
  <c r="R26" i="199"/>
  <c r="R56" i="198"/>
  <c r="BC19" i="198"/>
  <c r="BC5" i="198" s="1"/>
  <c r="T19" i="197"/>
  <c r="T5" i="197" s="1"/>
  <c r="R21" i="197"/>
  <c r="BD19" i="193"/>
  <c r="BD5" i="193" s="1"/>
  <c r="R57" i="193"/>
  <c r="R45" i="193"/>
  <c r="AR19" i="193"/>
  <c r="AR5" i="193" s="1"/>
  <c r="BC19" i="188"/>
  <c r="BC5" i="188" s="1"/>
  <c r="R56" i="188"/>
  <c r="BD19" i="187"/>
  <c r="BD5" i="187" s="1"/>
  <c r="BD61" i="187" s="1"/>
  <c r="R57" i="187"/>
  <c r="T19" i="200"/>
  <c r="T5" i="200" s="1"/>
  <c r="R21" i="200"/>
  <c r="G8" i="200"/>
  <c r="BG7" i="200"/>
  <c r="F7" i="200" s="1"/>
  <c r="G8" i="201"/>
  <c r="G7" i="201" s="1"/>
  <c r="BG7" i="201"/>
  <c r="F7" i="201" s="1"/>
  <c r="AO42" i="208"/>
  <c r="R42" i="208" s="1"/>
  <c r="AC28" i="204"/>
  <c r="AC19" i="204" s="1"/>
  <c r="AC5" i="204" s="1"/>
  <c r="R30" i="204"/>
  <c r="AA30" i="204"/>
  <c r="R31" i="201"/>
  <c r="AD28" i="201"/>
  <c r="AD19" i="201" s="1"/>
  <c r="AD5" i="201" s="1"/>
  <c r="AD60" i="201" s="1"/>
  <c r="BH31" i="201" s="1"/>
  <c r="BI31" i="201" s="1"/>
  <c r="AW19" i="192"/>
  <c r="AW5" i="192" s="1"/>
  <c r="R50" i="192"/>
  <c r="R46" i="186"/>
  <c r="AS19" i="186"/>
  <c r="AS5" i="186" s="1"/>
  <c r="AS60" i="186" s="1"/>
  <c r="BH46" i="186" s="1"/>
  <c r="BI46" i="186" s="1"/>
  <c r="O6" i="211"/>
  <c r="O5" i="211" s="1"/>
  <c r="E16" i="211"/>
  <c r="AA40" i="210"/>
  <c r="R40" i="210"/>
  <c r="AM28" i="210"/>
  <c r="AM19" i="210" s="1"/>
  <c r="AM5" i="210" s="1"/>
  <c r="AM61" i="210" s="1"/>
  <c r="AA29" i="210"/>
  <c r="R29" i="210"/>
  <c r="R31" i="208"/>
  <c r="AD28" i="208"/>
  <c r="AD19" i="208" s="1"/>
  <c r="AD5" i="208" s="1"/>
  <c r="AD60" i="208" s="1"/>
  <c r="BH31" i="208" s="1"/>
  <c r="BI31" i="208" s="1"/>
  <c r="AA31" i="198"/>
  <c r="AD28" i="198"/>
  <c r="AD19" i="198" s="1"/>
  <c r="AD5" i="198" s="1"/>
  <c r="R40" i="196"/>
  <c r="AA40" i="196"/>
  <c r="AM28" i="196"/>
  <c r="AM19" i="196" s="1"/>
  <c r="AM5" i="196" s="1"/>
  <c r="AM60" i="196" s="1"/>
  <c r="BH40" i="196" s="1"/>
  <c r="BI40" i="196" s="1"/>
  <c r="AJ28" i="211"/>
  <c r="AJ19" i="211" s="1"/>
  <c r="AJ5" i="211" s="1"/>
  <c r="R37" i="211"/>
  <c r="R35" i="210"/>
  <c r="AH28" i="210"/>
  <c r="AH19" i="210" s="1"/>
  <c r="AH5" i="210" s="1"/>
  <c r="AH60" i="210" s="1"/>
  <c r="BH35" i="210" s="1"/>
  <c r="BI35" i="210" s="1"/>
  <c r="R33" i="206"/>
  <c r="AF28" i="206"/>
  <c r="AF19" i="206" s="1"/>
  <c r="AF5" i="206" s="1"/>
  <c r="AF60" i="206" s="1"/>
  <c r="BH33" i="206" s="1"/>
  <c r="BI33" i="206" s="1"/>
  <c r="AA33" i="206"/>
  <c r="AA32" i="205"/>
  <c r="AE28" i="205"/>
  <c r="AE19" i="205" s="1"/>
  <c r="AE5" i="205" s="1"/>
  <c r="AH28" i="201"/>
  <c r="AH19" i="201" s="1"/>
  <c r="AH5" i="201" s="1"/>
  <c r="AH60" i="201" s="1"/>
  <c r="BH35" i="201" s="1"/>
  <c r="BI35" i="201" s="1"/>
  <c r="AA35" i="201"/>
  <c r="R45" i="197"/>
  <c r="AR19" i="197"/>
  <c r="AR5" i="197" s="1"/>
  <c r="AR60" i="197" s="1"/>
  <c r="BH45" i="197" s="1"/>
  <c r="BI45" i="197" s="1"/>
  <c r="BB55" i="211"/>
  <c r="BD57" i="210"/>
  <c r="R39" i="208"/>
  <c r="AA39" i="208"/>
  <c r="F10" i="206"/>
  <c r="E10" i="206" s="1"/>
  <c r="I7" i="206"/>
  <c r="E16" i="201"/>
  <c r="O6" i="201"/>
  <c r="O5" i="201" s="1"/>
  <c r="R29" i="197"/>
  <c r="AA29" i="197"/>
  <c r="T19" i="196"/>
  <c r="T5" i="196" s="1"/>
  <c r="R21" i="196"/>
  <c r="AB29" i="195"/>
  <c r="BG28" i="195"/>
  <c r="BG19" i="195" s="1"/>
  <c r="AF28" i="191"/>
  <c r="AF19" i="191" s="1"/>
  <c r="AF5" i="191" s="1"/>
  <c r="AF61" i="191" s="1"/>
  <c r="AA33" i="191"/>
  <c r="AA29" i="190"/>
  <c r="R29" i="190"/>
  <c r="AA32" i="185"/>
  <c r="AE28" i="185"/>
  <c r="AE19" i="185" s="1"/>
  <c r="AE5" i="185" s="1"/>
  <c r="AE61" i="185" s="1"/>
  <c r="R36" i="194"/>
  <c r="AI28" i="194"/>
  <c r="AI19" i="194" s="1"/>
  <c r="AI5" i="194" s="1"/>
  <c r="AA36" i="194"/>
  <c r="R35" i="191"/>
  <c r="AA35" i="191"/>
  <c r="R37" i="188"/>
  <c r="AA37" i="188"/>
  <c r="AI28" i="186"/>
  <c r="AI19" i="186" s="1"/>
  <c r="AI5" i="186" s="1"/>
  <c r="AI61" i="186" s="1"/>
  <c r="AA36" i="186"/>
  <c r="AW19" i="194"/>
  <c r="AW5" i="194" s="1"/>
  <c r="R50" i="194"/>
  <c r="R47" i="188"/>
  <c r="AT19" i="188"/>
  <c r="AT5" i="188" s="1"/>
  <c r="AT60" i="188" s="1"/>
  <c r="BH47" i="188" s="1"/>
  <c r="BI47" i="188" s="1"/>
  <c r="BF5" i="203"/>
  <c r="BF61" i="203" s="1"/>
  <c r="R20" i="180"/>
  <c r="BE19" i="200"/>
  <c r="BE5" i="200" s="1"/>
  <c r="BE60" i="200" s="1"/>
  <c r="BH58" i="200" s="1"/>
  <c r="BI58" i="200" s="1"/>
  <c r="R23" i="192"/>
  <c r="R48" i="198"/>
  <c r="M6" i="177"/>
  <c r="M5" i="177" s="1"/>
  <c r="E14" i="177"/>
  <c r="AZ19" i="193"/>
  <c r="AZ5" i="193" s="1"/>
  <c r="R53" i="193"/>
  <c r="R35" i="201"/>
  <c r="R27" i="198"/>
  <c r="Z19" i="198"/>
  <c r="Z5" i="198" s="1"/>
  <c r="Z61" i="198" s="1"/>
  <c r="R44" i="197"/>
  <c r="AQ19" i="197"/>
  <c r="AQ5" i="197" s="1"/>
  <c r="R20" i="197"/>
  <c r="S19" i="197"/>
  <c r="S5" i="197" s="1"/>
  <c r="K12" i="196"/>
  <c r="E12" i="196" s="1"/>
  <c r="BG6" i="196"/>
  <c r="R56" i="195"/>
  <c r="BC19" i="195"/>
  <c r="BC5" i="195" s="1"/>
  <c r="BC60" i="195" s="1"/>
  <c r="BH56" i="195" s="1"/>
  <c r="BI56" i="195" s="1"/>
  <c r="AA40" i="195"/>
  <c r="AM28" i="195"/>
  <c r="AM19" i="195" s="1"/>
  <c r="AM5" i="195" s="1"/>
  <c r="AM61" i="195" s="1"/>
  <c r="R25" i="194"/>
  <c r="X19" i="194"/>
  <c r="X5" i="194" s="1"/>
  <c r="X61" i="194" s="1"/>
  <c r="AV19" i="192"/>
  <c r="AV5" i="192" s="1"/>
  <c r="AV61" i="192" s="1"/>
  <c r="R49" i="192"/>
  <c r="N6" i="182"/>
  <c r="N5" i="182" s="1"/>
  <c r="N60" i="182" s="1"/>
  <c r="BH15" i="182" s="1"/>
  <c r="BI15" i="182" s="1"/>
  <c r="AQ19" i="193"/>
  <c r="AQ5" i="193" s="1"/>
  <c r="AQ60" i="193" s="1"/>
  <c r="BH44" i="193" s="1"/>
  <c r="BI44" i="193" s="1"/>
  <c r="R44" i="193"/>
  <c r="R39" i="206"/>
  <c r="AA39" i="206"/>
  <c r="AL28" i="206"/>
  <c r="AL19" i="206" s="1"/>
  <c r="AL5" i="206" s="1"/>
  <c r="AL60" i="206" s="1"/>
  <c r="BH39" i="206" s="1"/>
  <c r="BI39" i="206" s="1"/>
  <c r="E11" i="205"/>
  <c r="J6" i="205"/>
  <c r="J5" i="205" s="1"/>
  <c r="BE58" i="206"/>
  <c r="R58" i="206" s="1"/>
  <c r="AV49" i="205"/>
  <c r="R49" i="205" s="1"/>
  <c r="R48" i="199"/>
  <c r="AU19" i="199"/>
  <c r="AU5" i="199" s="1"/>
  <c r="AU60" i="199" s="1"/>
  <c r="BH48" i="199" s="1"/>
  <c r="BI48" i="199" s="1"/>
  <c r="R59" i="185"/>
  <c r="BF5" i="185"/>
  <c r="BF61" i="185" s="1"/>
  <c r="L6" i="207"/>
  <c r="L5" i="207" s="1"/>
  <c r="L60" i="207" s="1"/>
  <c r="BH13" i="207" s="1"/>
  <c r="BI13" i="207" s="1"/>
  <c r="E13" i="207"/>
  <c r="O6" i="209"/>
  <c r="O5" i="209" s="1"/>
  <c r="R21" i="186"/>
  <c r="T19" i="186"/>
  <c r="T5" i="186" s="1"/>
  <c r="R22" i="177"/>
  <c r="U19" i="177"/>
  <c r="U5" i="177" s="1"/>
  <c r="U61" i="177" s="1"/>
  <c r="AH28" i="177"/>
  <c r="AH19" i="177" s="1"/>
  <c r="AH5" i="177" s="1"/>
  <c r="AH61" i="177" s="1"/>
  <c r="R21" i="174"/>
  <c r="T19" i="174"/>
  <c r="T5" i="174" s="1"/>
  <c r="T61" i="174" s="1"/>
  <c r="T63" i="174" s="1"/>
  <c r="E15" i="209"/>
  <c r="AQ19" i="185"/>
  <c r="AQ5" i="185" s="1"/>
  <c r="AQ60" i="185" s="1"/>
  <c r="BH44" i="185" s="1"/>
  <c r="BI44" i="185" s="1"/>
  <c r="V23" i="211"/>
  <c r="V19" i="211" s="1"/>
  <c r="V5" i="211" s="1"/>
  <c r="E12" i="199"/>
  <c r="AE28" i="181"/>
  <c r="AE19" i="181" s="1"/>
  <c r="AE5" i="181" s="1"/>
  <c r="AE61" i="181" s="1"/>
  <c r="E14" i="181"/>
  <c r="AH28" i="181"/>
  <c r="AH19" i="181" s="1"/>
  <c r="AH5" i="181" s="1"/>
  <c r="AH61" i="181" s="1"/>
  <c r="J6" i="181"/>
  <c r="J5" i="181" s="1"/>
  <c r="J61" i="181" s="1"/>
  <c r="R32" i="181"/>
  <c r="R51" i="181"/>
  <c r="E16" i="189"/>
  <c r="V23" i="223"/>
  <c r="V19" i="223" s="1"/>
  <c r="V5" i="223" s="1"/>
  <c r="V61" i="223" s="1"/>
  <c r="AA32" i="189"/>
  <c r="AW20" i="234"/>
  <c r="AW6" i="234" s="1"/>
  <c r="AW62" i="234" s="1"/>
  <c r="AQ19" i="189"/>
  <c r="AQ5" i="189" s="1"/>
  <c r="AQ60" i="189" s="1"/>
  <c r="BH44" i="189" s="1"/>
  <c r="BI44" i="189" s="1"/>
  <c r="R54" i="189"/>
  <c r="BJ49" i="223"/>
  <c r="AN29" i="234"/>
  <c r="AN20" i="234" s="1"/>
  <c r="AN6" i="234" s="1"/>
  <c r="AN62" i="234" s="1"/>
  <c r="AG28" i="189"/>
  <c r="AG19" i="189" s="1"/>
  <c r="AG5" i="189" s="1"/>
  <c r="R57" i="189"/>
  <c r="R54" i="223"/>
  <c r="R39" i="189"/>
  <c r="R40" i="189"/>
  <c r="R42" i="234"/>
  <c r="R32" i="189"/>
  <c r="AN41" i="223"/>
  <c r="R41" i="223" s="1"/>
  <c r="AU20" i="234"/>
  <c r="AU6" i="234" s="1"/>
  <c r="AU62" i="234" s="1"/>
  <c r="R28" i="234"/>
  <c r="R56" i="189"/>
  <c r="S19" i="189"/>
  <c r="S5" i="189" s="1"/>
  <c r="AA35" i="187"/>
  <c r="AH28" i="187"/>
  <c r="AH19" i="187" s="1"/>
  <c r="AH5" i="187" s="1"/>
  <c r="AH61" i="187" s="1"/>
  <c r="V19" i="174"/>
  <c r="V5" i="174" s="1"/>
  <c r="R23" i="174"/>
  <c r="AA37" i="174"/>
  <c r="AJ28" i="174"/>
  <c r="AJ19" i="174" s="1"/>
  <c r="AJ5" i="174" s="1"/>
  <c r="AJ60" i="174" s="1"/>
  <c r="BH37" i="174" s="1"/>
  <c r="BI37" i="174" s="1"/>
  <c r="AA30" i="234"/>
  <c r="AB29" i="234"/>
  <c r="AB20" i="234" s="1"/>
  <c r="AB6" i="234" s="1"/>
  <c r="AB62" i="234" s="1"/>
  <c r="R48" i="185"/>
  <c r="AU19" i="185"/>
  <c r="AU5" i="185" s="1"/>
  <c r="AU60" i="185" s="1"/>
  <c r="BH48" i="185" s="1"/>
  <c r="BI48" i="185" s="1"/>
  <c r="R57" i="181"/>
  <c r="BD19" i="181"/>
  <c r="BD5" i="181" s="1"/>
  <c r="AA33" i="174"/>
  <c r="AF28" i="174"/>
  <c r="AF19" i="174" s="1"/>
  <c r="AF5" i="174" s="1"/>
  <c r="AF61" i="174" s="1"/>
  <c r="AF63" i="174" s="1"/>
  <c r="R33" i="174"/>
  <c r="Z19" i="199"/>
  <c r="Z5" i="199" s="1"/>
  <c r="R27" i="199"/>
  <c r="Y19" i="204"/>
  <c r="Y5" i="204" s="1"/>
  <c r="R26" i="204"/>
  <c r="BC56" i="208"/>
  <c r="BC19" i="208" s="1"/>
  <c r="BC5" i="208" s="1"/>
  <c r="AY52" i="202"/>
  <c r="R50" i="200"/>
  <c r="AW19" i="200"/>
  <c r="AW5" i="200" s="1"/>
  <c r="AW61" i="200" s="1"/>
  <c r="AC28" i="200"/>
  <c r="AC19" i="200" s="1"/>
  <c r="AC5" i="200" s="1"/>
  <c r="AA30" i="200"/>
  <c r="R27" i="201"/>
  <c r="Z19" i="201"/>
  <c r="Z5" i="201" s="1"/>
  <c r="Z60" i="201" s="1"/>
  <c r="BH27" i="201" s="1"/>
  <c r="BI27" i="201" s="1"/>
  <c r="L13" i="182"/>
  <c r="E13" i="182" s="1"/>
  <c r="BG6" i="182"/>
  <c r="R52" i="177"/>
  <c r="AY19" i="177"/>
  <c r="AY5" i="177" s="1"/>
  <c r="L6" i="180"/>
  <c r="L5" i="180" s="1"/>
  <c r="E13" i="180"/>
  <c r="W19" i="192"/>
  <c r="W5" i="192" s="1"/>
  <c r="R24" i="192"/>
  <c r="R44" i="198"/>
  <c r="AQ19" i="198"/>
  <c r="AQ5" i="198" s="1"/>
  <c r="AV19" i="182"/>
  <c r="AV5" i="182" s="1"/>
  <c r="AV60" i="182" s="1"/>
  <c r="BH49" i="182" s="1"/>
  <c r="BI49" i="182" s="1"/>
  <c r="R49" i="182"/>
  <c r="U19" i="183"/>
  <c r="U5" i="183" s="1"/>
  <c r="R22" i="183"/>
  <c r="R58" i="182"/>
  <c r="BE19" i="182"/>
  <c r="BE5" i="182" s="1"/>
  <c r="AP43" i="207"/>
  <c r="R43" i="207" s="1"/>
  <c r="J6" i="207"/>
  <c r="J5" i="207" s="1"/>
  <c r="AU19" i="188"/>
  <c r="AU5" i="188" s="1"/>
  <c r="AU60" i="188" s="1"/>
  <c r="BH48" i="188" s="1"/>
  <c r="BI48" i="188" s="1"/>
  <c r="R23" i="194"/>
  <c r="R49" i="196"/>
  <c r="BF5" i="205"/>
  <c r="BF61" i="205" s="1"/>
  <c r="R7" i="199"/>
  <c r="BF5" i="207"/>
  <c r="W24" i="210"/>
  <c r="R24" i="210" s="1"/>
  <c r="AG28" i="204"/>
  <c r="AG19" i="204" s="1"/>
  <c r="AG5" i="204" s="1"/>
  <c r="AG61" i="204" s="1"/>
  <c r="AY19" i="187"/>
  <c r="AY5" i="187" s="1"/>
  <c r="BA54" i="207"/>
  <c r="E14" i="198"/>
  <c r="AB28" i="202"/>
  <c r="AB19" i="202" s="1"/>
  <c r="AB5" i="202" s="1"/>
  <c r="R42" i="200"/>
  <c r="AA31" i="188"/>
  <c r="E18" i="207"/>
  <c r="R31" i="195"/>
  <c r="R40" i="190"/>
  <c r="AA40" i="209"/>
  <c r="AA31" i="208"/>
  <c r="AB28" i="209"/>
  <c r="AB19" i="209" s="1"/>
  <c r="AB5" i="209" s="1"/>
  <c r="AB60" i="209" s="1"/>
  <c r="BH29" i="209" s="1"/>
  <c r="BI29" i="209" s="1"/>
  <c r="O6" i="210"/>
  <c r="O5" i="210" s="1"/>
  <c r="AD28" i="204"/>
  <c r="AD19" i="204" s="1"/>
  <c r="AD5" i="204" s="1"/>
  <c r="AD61" i="204" s="1"/>
  <c r="BE58" i="202"/>
  <c r="R31" i="198"/>
  <c r="AA41" i="193"/>
  <c r="AB28" i="210"/>
  <c r="AB19" i="210" s="1"/>
  <c r="AB5" i="210" s="1"/>
  <c r="AR45" i="204"/>
  <c r="AA37" i="211"/>
  <c r="AL28" i="208"/>
  <c r="AL19" i="208" s="1"/>
  <c r="AL5" i="208" s="1"/>
  <c r="R22" i="200"/>
  <c r="R27" i="194"/>
  <c r="R47" i="198"/>
  <c r="U19" i="194"/>
  <c r="U5" i="194" s="1"/>
  <c r="X19" i="208"/>
  <c r="X5" i="208" s="1"/>
  <c r="BG7" i="199"/>
  <c r="F7" i="199" s="1"/>
  <c r="AQ44" i="211"/>
  <c r="AA34" i="204"/>
  <c r="BA19" i="192"/>
  <c r="BA5" i="192" s="1"/>
  <c r="AK5" i="192"/>
  <c r="AK61" i="192" s="1"/>
  <c r="AA35" i="210"/>
  <c r="AA29" i="202"/>
  <c r="AZ19" i="191"/>
  <c r="AZ5" i="191" s="1"/>
  <c r="E14" i="193"/>
  <c r="AA40" i="188"/>
  <c r="AA31" i="195"/>
  <c r="R40" i="188"/>
  <c r="R7" i="197"/>
  <c r="AA7" i="192"/>
  <c r="R40" i="201"/>
  <c r="V23" i="208"/>
  <c r="V19" i="208" s="1"/>
  <c r="V5" i="208" s="1"/>
  <c r="R33" i="195"/>
  <c r="R57" i="199"/>
  <c r="AJ28" i="206"/>
  <c r="AJ19" i="206" s="1"/>
  <c r="AJ5" i="206" s="1"/>
  <c r="AH28" i="191"/>
  <c r="AH19" i="191" s="1"/>
  <c r="AH5" i="191" s="1"/>
  <c r="R9" i="174"/>
  <c r="R7" i="174" s="1"/>
  <c r="E7" i="217" s="1"/>
  <c r="AA7" i="174"/>
  <c r="R59" i="198"/>
  <c r="BF5" i="198"/>
  <c r="BF60" i="198" s="1"/>
  <c r="BH59" i="198" s="1"/>
  <c r="BI59" i="198" s="1"/>
  <c r="K12" i="195"/>
  <c r="BG6" i="195"/>
  <c r="F10" i="199"/>
  <c r="E10" i="199" s="1"/>
  <c r="I7" i="199"/>
  <c r="AW19" i="198"/>
  <c r="AW5" i="198" s="1"/>
  <c r="R50" i="198"/>
  <c r="L6" i="198"/>
  <c r="L5" i="198" s="1"/>
  <c r="L61" i="198" s="1"/>
  <c r="E13" i="198"/>
  <c r="BG7" i="198"/>
  <c r="F7" i="198" s="1"/>
  <c r="BG6" i="198"/>
  <c r="I6" i="197"/>
  <c r="I5" i="197" s="1"/>
  <c r="I60" i="197" s="1"/>
  <c r="BH10" i="197" s="1"/>
  <c r="BI10" i="197" s="1"/>
  <c r="F10" i="197"/>
  <c r="E10" i="197" s="1"/>
  <c r="I7" i="197"/>
  <c r="R23" i="193"/>
  <c r="V19" i="193"/>
  <c r="V5" i="193" s="1"/>
  <c r="V61" i="193" s="1"/>
  <c r="AA35" i="207"/>
  <c r="R35" i="207"/>
  <c r="AC28" i="203"/>
  <c r="AC19" i="203" s="1"/>
  <c r="AC5" i="203" s="1"/>
  <c r="AA30" i="203"/>
  <c r="AB28" i="199"/>
  <c r="AB19" i="199" s="1"/>
  <c r="AB5" i="199" s="1"/>
  <c r="AB61" i="199" s="1"/>
  <c r="AA29" i="199"/>
  <c r="R39" i="197"/>
  <c r="AL28" i="197"/>
  <c r="AL19" i="197" s="1"/>
  <c r="AL5" i="197" s="1"/>
  <c r="AL60" i="197" s="1"/>
  <c r="BH39" i="197" s="1"/>
  <c r="BI39" i="197" s="1"/>
  <c r="R33" i="196"/>
  <c r="AF28" i="196"/>
  <c r="AF19" i="196" s="1"/>
  <c r="AF5" i="196" s="1"/>
  <c r="AA33" i="196"/>
  <c r="AY19" i="198"/>
  <c r="AY5" i="198" s="1"/>
  <c r="R52" i="198"/>
  <c r="AS19" i="196"/>
  <c r="AS5" i="196" s="1"/>
  <c r="R46" i="196"/>
  <c r="M6" i="211"/>
  <c r="M5" i="211" s="1"/>
  <c r="E14" i="211"/>
  <c r="R30" i="209"/>
  <c r="AA30" i="209"/>
  <c r="G8" i="209"/>
  <c r="F8" i="209" s="1"/>
  <c r="BG6" i="209"/>
  <c r="AA32" i="208"/>
  <c r="AE28" i="208"/>
  <c r="AE19" i="208" s="1"/>
  <c r="AE5" i="208" s="1"/>
  <c r="AA36" i="207"/>
  <c r="AI28" i="207"/>
  <c r="AI19" i="207" s="1"/>
  <c r="AI5" i="207" s="1"/>
  <c r="V23" i="206"/>
  <c r="V19" i="198"/>
  <c r="V5" i="198" s="1"/>
  <c r="R23" i="198"/>
  <c r="AA30" i="192"/>
  <c r="R30" i="192"/>
  <c r="BG28" i="193"/>
  <c r="AA28" i="193" s="1"/>
  <c r="AA19" i="193" s="1"/>
  <c r="F9" i="192"/>
  <c r="E9" i="192" s="1"/>
  <c r="H6" i="192"/>
  <c r="H5" i="192" s="1"/>
  <c r="H61" i="192" s="1"/>
  <c r="H7" i="192"/>
  <c r="S20" i="193"/>
  <c r="R26" i="192"/>
  <c r="Y19" i="192"/>
  <c r="Y5" i="192" s="1"/>
  <c r="AA40" i="187"/>
  <c r="R40" i="187"/>
  <c r="AM28" i="187"/>
  <c r="AM19" i="187" s="1"/>
  <c r="AM5" i="187" s="1"/>
  <c r="AM60" i="187" s="1"/>
  <c r="BH40" i="187" s="1"/>
  <c r="BI40" i="187" s="1"/>
  <c r="AA39" i="197"/>
  <c r="X19" i="195"/>
  <c r="X5" i="195" s="1"/>
  <c r="X60" i="195" s="1"/>
  <c r="BH25" i="195" s="1"/>
  <c r="BI25" i="195" s="1"/>
  <c r="BG6" i="197"/>
  <c r="AC28" i="209"/>
  <c r="AC19" i="209" s="1"/>
  <c r="AC5" i="209" s="1"/>
  <c r="BG28" i="201"/>
  <c r="R20" i="199"/>
  <c r="R23" i="199"/>
  <c r="H9" i="198"/>
  <c r="AP43" i="211"/>
  <c r="AX51" i="208"/>
  <c r="AX19" i="208" s="1"/>
  <c r="AX5" i="208" s="1"/>
  <c r="H9" i="203"/>
  <c r="F9" i="203" s="1"/>
  <c r="E9" i="203" s="1"/>
  <c r="BG6" i="203"/>
  <c r="R49" i="200"/>
  <c r="AV19" i="200"/>
  <c r="AV5" i="200" s="1"/>
  <c r="AV61" i="200" s="1"/>
  <c r="R30" i="203"/>
  <c r="R42" i="186"/>
  <c r="AO19" i="186"/>
  <c r="AO5" i="186" s="1"/>
  <c r="AO61" i="186" s="1"/>
  <c r="I10" i="185"/>
  <c r="BG7" i="185"/>
  <c r="F7" i="185" s="1"/>
  <c r="R35" i="211"/>
  <c r="AU48" i="204"/>
  <c r="AI28" i="189"/>
  <c r="AI19" i="189" s="1"/>
  <c r="AI5" i="189" s="1"/>
  <c r="AI60" i="189" s="1"/>
  <c r="BH36" i="189" s="1"/>
  <c r="BI36" i="189" s="1"/>
  <c r="S19" i="177"/>
  <c r="S5" i="177" s="1"/>
  <c r="S60" i="177" s="1"/>
  <c r="BH20" i="177" s="1"/>
  <c r="BI20" i="177" s="1"/>
  <c r="S19" i="185"/>
  <c r="S5" i="185" s="1"/>
  <c r="S60" i="185" s="1"/>
  <c r="BH20" i="185" s="1"/>
  <c r="BI20" i="185" s="1"/>
  <c r="BD19" i="184"/>
  <c r="BD5" i="184" s="1"/>
  <c r="I6" i="208"/>
  <c r="I5" i="208" s="1"/>
  <c r="I60" i="208" s="1"/>
  <c r="BH10" i="208" s="1"/>
  <c r="BI10" i="208" s="1"/>
  <c r="F10" i="208"/>
  <c r="E10" i="208" s="1"/>
  <c r="I7" i="208"/>
  <c r="R46" i="195"/>
  <c r="W24" i="208"/>
  <c r="R10" i="205"/>
  <c r="AA7" i="205"/>
  <c r="E15" i="202"/>
  <c r="N6" i="202"/>
  <c r="N5" i="202" s="1"/>
  <c r="J11" i="202"/>
  <c r="BG6" i="202"/>
  <c r="AS46" i="201"/>
  <c r="AS19" i="201" s="1"/>
  <c r="AS5" i="201" s="1"/>
  <c r="G8" i="199"/>
  <c r="G6" i="199" s="1"/>
  <c r="G5" i="199" s="1"/>
  <c r="BG6" i="199"/>
  <c r="R47" i="194"/>
  <c r="AT19" i="194"/>
  <c r="AT5" i="194" s="1"/>
  <c r="AT61" i="194" s="1"/>
  <c r="AV19" i="193"/>
  <c r="AV5" i="193" s="1"/>
  <c r="R49" i="193"/>
  <c r="R59" i="192"/>
  <c r="BF5" i="192"/>
  <c r="R46" i="190"/>
  <c r="R27" i="217"/>
  <c r="E12" i="187"/>
  <c r="K6" i="187"/>
  <c r="K5" i="187" s="1"/>
  <c r="K60" i="187" s="1"/>
  <c r="BH12" i="187" s="1"/>
  <c r="BI12" i="187" s="1"/>
  <c r="R36" i="207"/>
  <c r="AX19" i="188"/>
  <c r="AX5" i="188" s="1"/>
  <c r="R51" i="188"/>
  <c r="R8" i="188"/>
  <c r="R7" i="188" s="1"/>
  <c r="P7" i="217" s="1"/>
  <c r="AA6" i="188"/>
  <c r="Z19" i="210"/>
  <c r="Z5" i="210" s="1"/>
  <c r="R27" i="210"/>
  <c r="J11" i="200"/>
  <c r="BG6" i="200"/>
  <c r="R32" i="183"/>
  <c r="AE28" i="183"/>
  <c r="AE19" i="183" s="1"/>
  <c r="AE5" i="183" s="1"/>
  <c r="AA32" i="183"/>
  <c r="R33" i="198"/>
  <c r="BD57" i="209"/>
  <c r="AW50" i="203"/>
  <c r="E18" i="202"/>
  <c r="Q6" i="202"/>
  <c r="Q5" i="202" s="1"/>
  <c r="R57" i="200"/>
  <c r="BD19" i="200"/>
  <c r="BD5" i="200" s="1"/>
  <c r="BD61" i="200" s="1"/>
  <c r="AR19" i="199"/>
  <c r="AR5" i="199" s="1"/>
  <c r="AR60" i="199" s="1"/>
  <c r="BH45" i="199" s="1"/>
  <c r="BI45" i="199" s="1"/>
  <c r="R45" i="199"/>
  <c r="R40" i="197"/>
  <c r="AA40" i="197"/>
  <c r="R35" i="194"/>
  <c r="AH28" i="194"/>
  <c r="AH19" i="194" s="1"/>
  <c r="AH5" i="194" s="1"/>
  <c r="AA41" i="190"/>
  <c r="AN28" i="190"/>
  <c r="AN19" i="190" s="1"/>
  <c r="AN5" i="190" s="1"/>
  <c r="AN60" i="190" s="1"/>
  <c r="BH41" i="190" s="1"/>
  <c r="BI41" i="190" s="1"/>
  <c r="R21" i="190"/>
  <c r="T19" i="190"/>
  <c r="T5" i="190" s="1"/>
  <c r="AI28" i="188"/>
  <c r="AI19" i="188" s="1"/>
  <c r="AI5" i="188" s="1"/>
  <c r="AI60" i="188" s="1"/>
  <c r="BH36" i="188" s="1"/>
  <c r="BI36" i="188" s="1"/>
  <c r="AA36" i="188"/>
  <c r="R31" i="186"/>
  <c r="AD28" i="186"/>
  <c r="AD19" i="186" s="1"/>
  <c r="AD5" i="186" s="1"/>
  <c r="AF28" i="185"/>
  <c r="AF19" i="185" s="1"/>
  <c r="AF5" i="185" s="1"/>
  <c r="AA33" i="185"/>
  <c r="R33" i="185"/>
  <c r="BG7" i="209"/>
  <c r="BG28" i="199"/>
  <c r="AA28" i="199" s="1"/>
  <c r="AA19" i="199" s="1"/>
  <c r="R54" i="177"/>
  <c r="R27" i="197"/>
  <c r="AB28" i="183"/>
  <c r="AB19" i="183" s="1"/>
  <c r="AB5" i="183" s="1"/>
  <c r="AB60" i="183" s="1"/>
  <c r="BH29" i="183" s="1"/>
  <c r="BI29" i="183" s="1"/>
  <c r="R29" i="183"/>
  <c r="AA29" i="183"/>
  <c r="E15" i="183"/>
  <c r="N6" i="183"/>
  <c r="N5" i="183" s="1"/>
  <c r="N61" i="183" s="1"/>
  <c r="BG28" i="211"/>
  <c r="AG34" i="193"/>
  <c r="R45" i="191"/>
  <c r="S27" i="217"/>
  <c r="AR19" i="191"/>
  <c r="AR5" i="191" s="1"/>
  <c r="AR61" i="191" s="1"/>
  <c r="AU48" i="209"/>
  <c r="R48" i="209" s="1"/>
  <c r="H9" i="207"/>
  <c r="BG6" i="207"/>
  <c r="AS46" i="206"/>
  <c r="AW50" i="208"/>
  <c r="R50" i="208" s="1"/>
  <c r="Y26" i="206"/>
  <c r="AS46" i="202"/>
  <c r="R21" i="192"/>
  <c r="T19" i="192"/>
  <c r="T5" i="192" s="1"/>
  <c r="R52" i="191"/>
  <c r="AY19" i="191"/>
  <c r="AY5" i="191" s="1"/>
  <c r="AY52" i="201"/>
  <c r="R52" i="201" s="1"/>
  <c r="AO42" i="207"/>
  <c r="E18" i="174"/>
  <c r="AZ5" i="186"/>
  <c r="AZ61" i="186" s="1"/>
  <c r="AT19" i="185"/>
  <c r="AT5" i="185" s="1"/>
  <c r="AT60" i="185" s="1"/>
  <c r="BH47" i="185" s="1"/>
  <c r="BI47" i="185" s="1"/>
  <c r="R49" i="186"/>
  <c r="BB19" i="182"/>
  <c r="BB5" i="182" s="1"/>
  <c r="AV19" i="185"/>
  <c r="AV5" i="185" s="1"/>
  <c r="AV60" i="185" s="1"/>
  <c r="BH49" i="185" s="1"/>
  <c r="BI49" i="185" s="1"/>
  <c r="R6" i="196"/>
  <c r="X19" i="189"/>
  <c r="X5" i="189" s="1"/>
  <c r="X61" i="189" s="1"/>
  <c r="R7" i="189"/>
  <c r="Q7" i="217" s="1"/>
  <c r="BA19" i="183"/>
  <c r="BA5" i="183" s="1"/>
  <c r="BA60" i="183" s="1"/>
  <c r="BH54" i="183" s="1"/>
  <c r="BI54" i="183" s="1"/>
  <c r="R7" i="209"/>
  <c r="R25" i="186"/>
  <c r="X19" i="186"/>
  <c r="X5" i="186" s="1"/>
  <c r="AN28" i="206"/>
  <c r="AN19" i="206" s="1"/>
  <c r="AN5" i="206" s="1"/>
  <c r="AN60" i="206" s="1"/>
  <c r="BH41" i="206" s="1"/>
  <c r="BI41" i="206" s="1"/>
  <c r="R41" i="206"/>
  <c r="AF28" i="180"/>
  <c r="AF19" i="180" s="1"/>
  <c r="AF5" i="180" s="1"/>
  <c r="AA33" i="180"/>
  <c r="Q6" i="180"/>
  <c r="Q5" i="180" s="1"/>
  <c r="Q60" i="180" s="1"/>
  <c r="BH18" i="180" s="1"/>
  <c r="BI18" i="180" s="1"/>
  <c r="E18" i="180"/>
  <c r="X19" i="185"/>
  <c r="X5" i="185" s="1"/>
  <c r="X61" i="185" s="1"/>
  <c r="R25" i="185"/>
  <c r="R26" i="177"/>
  <c r="Y19" i="177"/>
  <c r="Y5" i="177" s="1"/>
  <c r="R24" i="183"/>
  <c r="W19" i="183"/>
  <c r="W5" i="183" s="1"/>
  <c r="R31" i="211"/>
  <c r="AA31" i="211"/>
  <c r="R57" i="188"/>
  <c r="BD19" i="188"/>
  <c r="BD5" i="188" s="1"/>
  <c r="BD61" i="188" s="1"/>
  <c r="AA7" i="190"/>
  <c r="W19" i="193"/>
  <c r="W5" i="193" s="1"/>
  <c r="R54" i="196"/>
  <c r="BB19" i="208"/>
  <c r="BB5" i="208" s="1"/>
  <c r="BB61" i="208" s="1"/>
  <c r="R53" i="178"/>
  <c r="AA7" i="189"/>
  <c r="AD28" i="178"/>
  <c r="AD19" i="178" s="1"/>
  <c r="AD5" i="178" s="1"/>
  <c r="AD60" i="178" s="1"/>
  <c r="BH31" i="178" s="1"/>
  <c r="BI31" i="178" s="1"/>
  <c r="I6" i="199"/>
  <c r="I5" i="199" s="1"/>
  <c r="BE19" i="178"/>
  <c r="BE5" i="178" s="1"/>
  <c r="BE60" i="178" s="1"/>
  <c r="BH58" i="178" s="1"/>
  <c r="BI58" i="178" s="1"/>
  <c r="AS46" i="203"/>
  <c r="AU48" i="208"/>
  <c r="E13" i="205"/>
  <c r="E13" i="209"/>
  <c r="T21" i="205"/>
  <c r="R40" i="195"/>
  <c r="AM28" i="197"/>
  <c r="AM19" i="197" s="1"/>
  <c r="AM5" i="197" s="1"/>
  <c r="P6" i="206"/>
  <c r="P5" i="206" s="1"/>
  <c r="AA7" i="197"/>
  <c r="R32" i="208"/>
  <c r="R37" i="190"/>
  <c r="AA31" i="186"/>
  <c r="R36" i="206"/>
  <c r="AH28" i="211"/>
  <c r="AH19" i="211" s="1"/>
  <c r="AH5" i="211" s="1"/>
  <c r="R30" i="201"/>
  <c r="AC28" i="192"/>
  <c r="AC19" i="192" s="1"/>
  <c r="AC5" i="192" s="1"/>
  <c r="AC60" i="192" s="1"/>
  <c r="BH30" i="192" s="1"/>
  <c r="BI30" i="192" s="1"/>
  <c r="AJ28" i="190"/>
  <c r="AJ19" i="190" s="1"/>
  <c r="AJ5" i="190" s="1"/>
  <c r="M6" i="208"/>
  <c r="M5" i="208" s="1"/>
  <c r="W19" i="174"/>
  <c r="W5" i="174" s="1"/>
  <c r="W61" i="174" s="1"/>
  <c r="W63" i="174" s="1"/>
  <c r="AA6" i="201"/>
  <c r="L6" i="196"/>
  <c r="L5" i="196" s="1"/>
  <c r="AA35" i="188"/>
  <c r="W24" i="204"/>
  <c r="Y26" i="203"/>
  <c r="AE28" i="203"/>
  <c r="AE19" i="203" s="1"/>
  <c r="AE5" i="203" s="1"/>
  <c r="AE61" i="203" s="1"/>
  <c r="Q6" i="197"/>
  <c r="Q5" i="197" s="1"/>
  <c r="Q60" i="197" s="1"/>
  <c r="BH18" i="197" s="1"/>
  <c r="BI18" i="197" s="1"/>
  <c r="E18" i="197"/>
  <c r="R42" i="188"/>
  <c r="AO19" i="188"/>
  <c r="AO5" i="188" s="1"/>
  <c r="R27" i="187"/>
  <c r="Z19" i="187"/>
  <c r="Z5" i="187" s="1"/>
  <c r="Z60" i="187" s="1"/>
  <c r="BH27" i="187" s="1"/>
  <c r="BI27" i="187" s="1"/>
  <c r="AI28" i="211"/>
  <c r="AI19" i="211" s="1"/>
  <c r="AI5" i="211" s="1"/>
  <c r="AA36" i="211"/>
  <c r="R36" i="211"/>
  <c r="R44" i="180"/>
  <c r="AQ19" i="180"/>
  <c r="AQ5" i="180" s="1"/>
  <c r="R48" i="193"/>
  <c r="AU19" i="193"/>
  <c r="AU5" i="193" s="1"/>
  <c r="R54" i="198"/>
  <c r="BA19" i="198"/>
  <c r="BA5" i="198" s="1"/>
  <c r="AT60" i="197"/>
  <c r="BH47" i="197" s="1"/>
  <c r="BI47" i="197" s="1"/>
  <c r="R10" i="191"/>
  <c r="R7" i="191" s="1"/>
  <c r="S7" i="217" s="1"/>
  <c r="AA7" i="191"/>
  <c r="AD28" i="207"/>
  <c r="AD19" i="207" s="1"/>
  <c r="AD5" i="207" s="1"/>
  <c r="R31" i="207"/>
  <c r="BD19" i="180"/>
  <c r="BD5" i="180" s="1"/>
  <c r="R57" i="180"/>
  <c r="AG34" i="210"/>
  <c r="R34" i="210" s="1"/>
  <c r="BG28" i="210"/>
  <c r="F10" i="203"/>
  <c r="E10" i="203" s="1"/>
  <c r="I7" i="203"/>
  <c r="X19" i="197"/>
  <c r="X5" i="197" s="1"/>
  <c r="R25" i="197"/>
  <c r="R7" i="195"/>
  <c r="R8" i="192"/>
  <c r="AA6" i="192"/>
  <c r="BB55" i="207"/>
  <c r="BB19" i="207" s="1"/>
  <c r="BB5" i="207" s="1"/>
  <c r="R10" i="206"/>
  <c r="R6" i="206" s="1"/>
  <c r="AA7" i="206"/>
  <c r="U22" i="203"/>
  <c r="R51" i="202"/>
  <c r="AX19" i="202"/>
  <c r="AX5" i="202" s="1"/>
  <c r="AX60" i="202" s="1"/>
  <c r="BH51" i="202" s="1"/>
  <c r="BI51" i="202" s="1"/>
  <c r="R30" i="195"/>
  <c r="AC28" i="195"/>
  <c r="AC19" i="195" s="1"/>
  <c r="AC5" i="195" s="1"/>
  <c r="E15" i="210"/>
  <c r="N6" i="210"/>
  <c r="N5" i="210" s="1"/>
  <c r="R9" i="202"/>
  <c r="R7" i="202" s="1"/>
  <c r="AA7" i="202"/>
  <c r="AG34" i="205"/>
  <c r="BG28" i="205"/>
  <c r="BG19" i="205" s="1"/>
  <c r="AX51" i="223"/>
  <c r="AX19" i="223" s="1"/>
  <c r="AX5" i="223" s="1"/>
  <c r="BJ51" i="223"/>
  <c r="R59" i="182"/>
  <c r="BF5" i="182"/>
  <c r="BF60" i="182" s="1"/>
  <c r="BH59" i="182" s="1"/>
  <c r="BI59" i="182" s="1"/>
  <c r="R49" i="180"/>
  <c r="AV19" i="180"/>
  <c r="AV5" i="180" s="1"/>
  <c r="AV61" i="180" s="1"/>
  <c r="AZ19" i="196"/>
  <c r="AZ5" i="196" s="1"/>
  <c r="R53" i="196"/>
  <c r="R9" i="207"/>
  <c r="R7" i="207" s="1"/>
  <c r="AA7" i="207"/>
  <c r="R59" i="193"/>
  <c r="BF5" i="193"/>
  <c r="BG28" i="206"/>
  <c r="R41" i="190"/>
  <c r="AA36" i="206"/>
  <c r="O6" i="195"/>
  <c r="O5" i="195" s="1"/>
  <c r="AM28" i="189"/>
  <c r="AM19" i="189" s="1"/>
  <c r="AM5" i="189" s="1"/>
  <c r="AM61" i="189" s="1"/>
  <c r="AY52" i="211"/>
  <c r="R52" i="211" s="1"/>
  <c r="R30" i="199"/>
  <c r="AG28" i="209"/>
  <c r="AG19" i="209" s="1"/>
  <c r="AG5" i="209" s="1"/>
  <c r="AI28" i="208"/>
  <c r="AI19" i="208" s="1"/>
  <c r="AI5" i="208" s="1"/>
  <c r="AI61" i="208" s="1"/>
  <c r="G8" i="205"/>
  <c r="AB28" i="191"/>
  <c r="AB19" i="191" s="1"/>
  <c r="AB5" i="191" s="1"/>
  <c r="BA19" i="186"/>
  <c r="BA5" i="186" s="1"/>
  <c r="BA60" i="186" s="1"/>
  <c r="BH54" i="186" s="1"/>
  <c r="BI54" i="186" s="1"/>
  <c r="AA29" i="207"/>
  <c r="E12" i="200"/>
  <c r="AE28" i="194"/>
  <c r="AE19" i="194" s="1"/>
  <c r="AE5" i="194" s="1"/>
  <c r="AA37" i="195"/>
  <c r="R31" i="194"/>
  <c r="AF28" i="198"/>
  <c r="AF19" i="198" s="1"/>
  <c r="AF5" i="198" s="1"/>
  <c r="AH28" i="207"/>
  <c r="AH19" i="207" s="1"/>
  <c r="AH5" i="207" s="1"/>
  <c r="E16" i="196"/>
  <c r="AT47" i="206"/>
  <c r="R33" i="207"/>
  <c r="BG7" i="211"/>
  <c r="F7" i="211" s="1"/>
  <c r="AC28" i="199"/>
  <c r="AC19" i="199" s="1"/>
  <c r="AC5" i="199" s="1"/>
  <c r="AA34" i="209"/>
  <c r="AU19" i="187"/>
  <c r="AU5" i="187" s="1"/>
  <c r="E18" i="183"/>
  <c r="E12" i="204"/>
  <c r="AB28" i="207"/>
  <c r="AB19" i="207" s="1"/>
  <c r="AB5" i="207" s="1"/>
  <c r="AB61" i="207" s="1"/>
  <c r="R35" i="186"/>
  <c r="AA6" i="198"/>
  <c r="R37" i="195"/>
  <c r="AA35" i="194"/>
  <c r="AK5" i="194"/>
  <c r="R29" i="199"/>
  <c r="R31" i="205"/>
  <c r="AD28" i="205"/>
  <c r="AD19" i="205" s="1"/>
  <c r="AD5" i="205" s="1"/>
  <c r="AF28" i="207"/>
  <c r="AF19" i="207" s="1"/>
  <c r="AF5" i="207" s="1"/>
  <c r="AF61" i="207" s="1"/>
  <c r="R32" i="203"/>
  <c r="AC28" i="189"/>
  <c r="AC19" i="189" s="1"/>
  <c r="AC5" i="189" s="1"/>
  <c r="AC61" i="189" s="1"/>
  <c r="R30" i="189"/>
  <c r="G8" i="180"/>
  <c r="G7" i="180" s="1"/>
  <c r="BG7" i="180"/>
  <c r="F7" i="180" s="1"/>
  <c r="AH28" i="180"/>
  <c r="AH19" i="180" s="1"/>
  <c r="AH5" i="180" s="1"/>
  <c r="AH60" i="180" s="1"/>
  <c r="BH35" i="180" s="1"/>
  <c r="BI35" i="180" s="1"/>
  <c r="AA35" i="180"/>
  <c r="AC28" i="196"/>
  <c r="AC19" i="196" s="1"/>
  <c r="AC5" i="196" s="1"/>
  <c r="R30" i="196"/>
  <c r="R42" i="174"/>
  <c r="AO19" i="174"/>
  <c r="AO5" i="174" s="1"/>
  <c r="AO60" i="174" s="1"/>
  <c r="BH42" i="174" s="1"/>
  <c r="BI42" i="174" s="1"/>
  <c r="R36" i="182"/>
  <c r="AI28" i="182"/>
  <c r="AI19" i="182" s="1"/>
  <c r="AI5" i="182" s="1"/>
  <c r="AI60" i="182" s="1"/>
  <c r="BH36" i="182" s="1"/>
  <c r="BI36" i="182" s="1"/>
  <c r="R45" i="196"/>
  <c r="AR19" i="196"/>
  <c r="AR5" i="196" s="1"/>
  <c r="R56" i="193"/>
  <c r="BC19" i="193"/>
  <c r="BC5" i="193" s="1"/>
  <c r="BC61" i="193" s="1"/>
  <c r="F9" i="185"/>
  <c r="E9" i="185" s="1"/>
  <c r="H6" i="185"/>
  <c r="H5" i="185" s="1"/>
  <c r="H61" i="185" s="1"/>
  <c r="R24" i="177"/>
  <c r="W19" i="177"/>
  <c r="W5" i="177" s="1"/>
  <c r="W60" i="177" s="1"/>
  <c r="BH24" i="177" s="1"/>
  <c r="BI24" i="177" s="1"/>
  <c r="AS46" i="209"/>
  <c r="AS19" i="209" s="1"/>
  <c r="AS5" i="209" s="1"/>
  <c r="BC19" i="207"/>
  <c r="BC5" i="207" s="1"/>
  <c r="R56" i="207"/>
  <c r="W24" i="207"/>
  <c r="I10" i="205"/>
  <c r="I6" i="205" s="1"/>
  <c r="I5" i="205" s="1"/>
  <c r="BG7" i="205"/>
  <c r="F7" i="205" s="1"/>
  <c r="H9" i="201"/>
  <c r="BG6" i="201"/>
  <c r="R9" i="200"/>
  <c r="AA7" i="200"/>
  <c r="R58" i="199"/>
  <c r="BE19" i="199"/>
  <c r="BE5" i="199" s="1"/>
  <c r="AM28" i="198"/>
  <c r="AM19" i="198" s="1"/>
  <c r="AM5" i="198" s="1"/>
  <c r="AM61" i="198" s="1"/>
  <c r="R40" i="198"/>
  <c r="AA33" i="181"/>
  <c r="R33" i="181"/>
  <c r="BB19" i="178"/>
  <c r="BB5" i="178" s="1"/>
  <c r="BB60" i="178" s="1"/>
  <c r="BH55" i="178" s="1"/>
  <c r="BI55" i="178" s="1"/>
  <c r="R55" i="178"/>
  <c r="AA36" i="178"/>
  <c r="R36" i="178"/>
  <c r="AZ19" i="185"/>
  <c r="AZ5" i="185" s="1"/>
  <c r="AZ60" i="185" s="1"/>
  <c r="BH53" i="185" s="1"/>
  <c r="BI53" i="185" s="1"/>
  <c r="R53" i="185"/>
  <c r="R8" i="186"/>
  <c r="N8" i="217" s="1"/>
  <c r="AA7" i="186"/>
  <c r="BG6" i="178"/>
  <c r="R22" i="192"/>
  <c r="U19" i="192"/>
  <c r="U5" i="192" s="1"/>
  <c r="AW19" i="206"/>
  <c r="AW5" i="206" s="1"/>
  <c r="AW60" i="206" s="1"/>
  <c r="BH50" i="206" s="1"/>
  <c r="BI50" i="206" s="1"/>
  <c r="R50" i="206"/>
  <c r="BG6" i="208"/>
  <c r="R22" i="195"/>
  <c r="U19" i="195"/>
  <c r="U5" i="195" s="1"/>
  <c r="U61" i="195" s="1"/>
  <c r="R57" i="196"/>
  <c r="BD19" i="196"/>
  <c r="BD5" i="196" s="1"/>
  <c r="BD61" i="196" s="1"/>
  <c r="L6" i="194"/>
  <c r="L5" i="194" s="1"/>
  <c r="E13" i="194"/>
  <c r="AW50" i="207"/>
  <c r="AA37" i="209"/>
  <c r="R37" i="209"/>
  <c r="BD57" i="205"/>
  <c r="BD19" i="205" s="1"/>
  <c r="BD5" i="205" s="1"/>
  <c r="AB29" i="204"/>
  <c r="BG28" i="204"/>
  <c r="AD31" i="202"/>
  <c r="BG28" i="202"/>
  <c r="AA28" i="202" s="1"/>
  <c r="AA19" i="202" s="1"/>
  <c r="S20" i="201"/>
  <c r="R33" i="200"/>
  <c r="AF28" i="200"/>
  <c r="AF19" i="200" s="1"/>
  <c r="AF5" i="200" s="1"/>
  <c r="R33" i="199"/>
  <c r="AF28" i="199"/>
  <c r="AF19" i="199" s="1"/>
  <c r="AF5" i="199" s="1"/>
  <c r="AA33" i="199"/>
  <c r="AJ37" i="207"/>
  <c r="BG28" i="207"/>
  <c r="J6" i="206"/>
  <c r="J5" i="206" s="1"/>
  <c r="E11" i="206"/>
  <c r="BE58" i="204"/>
  <c r="AA36" i="203"/>
  <c r="R36" i="203"/>
  <c r="R34" i="197"/>
  <c r="AG28" i="197"/>
  <c r="AG19" i="197" s="1"/>
  <c r="AG5" i="197" s="1"/>
  <c r="AA34" i="197"/>
  <c r="E12" i="209"/>
  <c r="K6" i="209"/>
  <c r="K5" i="209" s="1"/>
  <c r="V23" i="207"/>
  <c r="AA30" i="194"/>
  <c r="AC28" i="194"/>
  <c r="AC19" i="194" s="1"/>
  <c r="AC5" i="194" s="1"/>
  <c r="Q6" i="187"/>
  <c r="Q5" i="187" s="1"/>
  <c r="E18" i="187"/>
  <c r="R33" i="188"/>
  <c r="AA33" i="188"/>
  <c r="AF28" i="188"/>
  <c r="AF19" i="188" s="1"/>
  <c r="AF5" i="188" s="1"/>
  <c r="H7" i="183"/>
  <c r="F9" i="183"/>
  <c r="E9" i="183" s="1"/>
  <c r="G27" i="217"/>
  <c r="R55" i="180"/>
  <c r="BG6" i="188"/>
  <c r="AA7" i="211"/>
  <c r="AA6" i="174"/>
  <c r="BG28" i="208"/>
  <c r="AA28" i="208" s="1"/>
  <c r="AA19" i="208" s="1"/>
  <c r="AA41" i="206"/>
  <c r="Y19" i="182"/>
  <c r="Y5" i="182" s="1"/>
  <c r="BF5" i="188"/>
  <c r="AP19" i="178"/>
  <c r="AP5" i="178" s="1"/>
  <c r="AU48" i="211"/>
  <c r="R6" i="211"/>
  <c r="AS19" i="194"/>
  <c r="AS5" i="194" s="1"/>
  <c r="AS60" i="194" s="1"/>
  <c r="BH46" i="194" s="1"/>
  <c r="BI46" i="194" s="1"/>
  <c r="R36" i="208"/>
  <c r="BG28" i="200"/>
  <c r="AA6" i="197"/>
  <c r="BG6" i="193"/>
  <c r="U22" i="208"/>
  <c r="AA37" i="198"/>
  <c r="AU48" i="206"/>
  <c r="R48" i="206" s="1"/>
  <c r="Q6" i="203"/>
  <c r="Q5" i="203" s="1"/>
  <c r="Q61" i="203" s="1"/>
  <c r="E18" i="203"/>
  <c r="R11" i="199"/>
  <c r="AA6" i="199"/>
  <c r="AM28" i="204"/>
  <c r="AM19" i="204" s="1"/>
  <c r="AM5" i="204" s="1"/>
  <c r="AM61" i="204" s="1"/>
  <c r="R40" i="204"/>
  <c r="AW50" i="201"/>
  <c r="AW19" i="201" s="1"/>
  <c r="AW5" i="201" s="1"/>
  <c r="R45" i="181"/>
  <c r="AR19" i="181"/>
  <c r="AR5" i="181" s="1"/>
  <c r="R34" i="178"/>
  <c r="AA34" i="178"/>
  <c r="AE28" i="198"/>
  <c r="AE19" i="198" s="1"/>
  <c r="AE5" i="198" s="1"/>
  <c r="AO42" i="206"/>
  <c r="AJ28" i="209"/>
  <c r="AJ19" i="209" s="1"/>
  <c r="AJ5" i="209" s="1"/>
  <c r="R32" i="198"/>
  <c r="W24" i="201"/>
  <c r="AA29" i="211"/>
  <c r="AB28" i="211"/>
  <c r="AB19" i="211" s="1"/>
  <c r="AB5" i="211" s="1"/>
  <c r="BA54" i="210"/>
  <c r="AH28" i="205"/>
  <c r="AH19" i="205" s="1"/>
  <c r="AH5" i="205" s="1"/>
  <c r="AH60" i="205" s="1"/>
  <c r="BH35" i="205" s="1"/>
  <c r="BI35" i="205" s="1"/>
  <c r="R35" i="205"/>
  <c r="AN28" i="204"/>
  <c r="AN19" i="204" s="1"/>
  <c r="AN5" i="204" s="1"/>
  <c r="AN60" i="204" s="1"/>
  <c r="BH41" i="204" s="1"/>
  <c r="BI41" i="204" s="1"/>
  <c r="R41" i="204"/>
  <c r="AA41" i="204"/>
  <c r="R35" i="203"/>
  <c r="AH28" i="203"/>
  <c r="AH19" i="203" s="1"/>
  <c r="AH5" i="203" s="1"/>
  <c r="AA35" i="203"/>
  <c r="AI28" i="202"/>
  <c r="AI19" i="202" s="1"/>
  <c r="AI5" i="202" s="1"/>
  <c r="R36" i="202"/>
  <c r="R58" i="201"/>
  <c r="BE19" i="201"/>
  <c r="BE5" i="201" s="1"/>
  <c r="R29" i="198"/>
  <c r="AB28" i="198"/>
  <c r="AB19" i="198" s="1"/>
  <c r="AB5" i="198" s="1"/>
  <c r="AB60" i="198" s="1"/>
  <c r="BH29" i="198" s="1"/>
  <c r="BI29" i="198" s="1"/>
  <c r="AA30" i="197"/>
  <c r="AC28" i="197"/>
  <c r="AC19" i="197" s="1"/>
  <c r="AC5" i="197" s="1"/>
  <c r="AD31" i="196"/>
  <c r="BG28" i="196"/>
  <c r="AA28" i="196" s="1"/>
  <c r="AA19" i="196" s="1"/>
  <c r="AG28" i="195"/>
  <c r="AG19" i="195" s="1"/>
  <c r="AG5" i="195" s="1"/>
  <c r="AG61" i="195" s="1"/>
  <c r="AA34" i="195"/>
  <c r="R30" i="193"/>
  <c r="AC28" i="193"/>
  <c r="AC19" i="193" s="1"/>
  <c r="AC5" i="193" s="1"/>
  <c r="AD28" i="190"/>
  <c r="AD19" i="190" s="1"/>
  <c r="AD5" i="190" s="1"/>
  <c r="R31" i="190"/>
  <c r="AB29" i="187"/>
  <c r="BG28" i="187"/>
  <c r="AA28" i="187" s="1"/>
  <c r="AA19" i="187" s="1"/>
  <c r="AL28" i="184"/>
  <c r="AL19" i="184" s="1"/>
  <c r="AL5" i="184" s="1"/>
  <c r="R39" i="184"/>
  <c r="AT47" i="211"/>
  <c r="BG7" i="196"/>
  <c r="F7" i="196" s="1"/>
  <c r="R50" i="190"/>
  <c r="R25" i="181"/>
  <c r="AA36" i="180"/>
  <c r="E15" i="204"/>
  <c r="H6" i="183"/>
  <c r="H5" i="183" s="1"/>
  <c r="R56" i="178"/>
  <c r="BG28" i="203"/>
  <c r="AA28" i="203" s="1"/>
  <c r="AA19" i="203" s="1"/>
  <c r="AZ19" i="210"/>
  <c r="AZ5" i="210" s="1"/>
  <c r="AZ60" i="210" s="1"/>
  <c r="BH53" i="210" s="1"/>
  <c r="BI53" i="210" s="1"/>
  <c r="AA33" i="200"/>
  <c r="BA54" i="203"/>
  <c r="O6" i="190"/>
  <c r="O5" i="190" s="1"/>
  <c r="O60" i="190" s="1"/>
  <c r="BH16" i="190" s="1"/>
  <c r="BI16" i="190" s="1"/>
  <c r="E16" i="190"/>
  <c r="R30" i="194"/>
  <c r="I10" i="193"/>
  <c r="I7" i="193" s="1"/>
  <c r="BG7" i="193"/>
  <c r="F7" i="193" s="1"/>
  <c r="AA6" i="196"/>
  <c r="H7" i="178"/>
  <c r="R26" i="195"/>
  <c r="H6" i="178"/>
  <c r="H5" i="178" s="1"/>
  <c r="R47" i="200"/>
  <c r="Z27" i="206"/>
  <c r="R27" i="206" s="1"/>
  <c r="BC56" i="209"/>
  <c r="I7" i="207"/>
  <c r="AK5" i="209"/>
  <c r="AU19" i="205"/>
  <c r="AU5" i="205" s="1"/>
  <c r="AU60" i="205" s="1"/>
  <c r="BH48" i="205" s="1"/>
  <c r="BI48" i="205" s="1"/>
  <c r="BF5" i="195"/>
  <c r="AA32" i="211"/>
  <c r="BG7" i="208"/>
  <c r="F7" i="208" s="1"/>
  <c r="R7" i="211"/>
  <c r="AA7" i="178"/>
  <c r="R10" i="208"/>
  <c r="AA7" i="208"/>
  <c r="AA6" i="208"/>
  <c r="AA6" i="205"/>
  <c r="R9" i="205"/>
  <c r="R8" i="194"/>
  <c r="AA7" i="194"/>
  <c r="AA6" i="206"/>
  <c r="R45" i="177"/>
  <c r="AR19" i="177"/>
  <c r="AR5" i="177" s="1"/>
  <c r="P6" i="190"/>
  <c r="P5" i="190" s="1"/>
  <c r="E17" i="190"/>
  <c r="R17" i="209"/>
  <c r="AA6" i="209"/>
  <c r="R15" i="207"/>
  <c r="AA6" i="207"/>
  <c r="AT47" i="205"/>
  <c r="AP43" i="203"/>
  <c r="AP19" i="203" s="1"/>
  <c r="AP5" i="203" s="1"/>
  <c r="AR19" i="187"/>
  <c r="AR5" i="187" s="1"/>
  <c r="R45" i="187"/>
  <c r="O6" i="187"/>
  <c r="O5" i="187" s="1"/>
  <c r="E16" i="187"/>
  <c r="R14" i="202"/>
  <c r="AA6" i="202"/>
  <c r="BF5" i="191"/>
  <c r="R41" i="177"/>
  <c r="AA41" i="177"/>
  <c r="Z19" i="178"/>
  <c r="Z5" i="178" s="1"/>
  <c r="AA6" i="193"/>
  <c r="BF59" i="202"/>
  <c r="BF5" i="202" s="1"/>
  <c r="AZ5" i="187"/>
  <c r="AZ60" i="187" s="1"/>
  <c r="BH53" i="187" s="1"/>
  <c r="BI53" i="187" s="1"/>
  <c r="AE5" i="187"/>
  <c r="AE61" i="187" s="1"/>
  <c r="AA6" i="211"/>
  <c r="BG6" i="210"/>
  <c r="AK5" i="178"/>
  <c r="G8" i="203"/>
  <c r="AZ19" i="190"/>
  <c r="AZ5" i="190" s="1"/>
  <c r="AZ61" i="190" s="1"/>
  <c r="AU19" i="189"/>
  <c r="AU5" i="189" s="1"/>
  <c r="AU61" i="189" s="1"/>
  <c r="R29" i="201"/>
  <c r="BG28" i="197"/>
  <c r="AA7" i="195"/>
  <c r="AA7" i="188"/>
  <c r="BG7" i="202"/>
  <c r="F7" i="202" s="1"/>
  <c r="AA30" i="187"/>
  <c r="E16" i="197"/>
  <c r="AA6" i="190"/>
  <c r="R31" i="200"/>
  <c r="AP43" i="206"/>
  <c r="X19" i="187"/>
  <c r="X5" i="187" s="1"/>
  <c r="BG28" i="192"/>
  <c r="T19" i="185"/>
  <c r="T5" i="185" s="1"/>
  <c r="AA6" i="204"/>
  <c r="AA41" i="199"/>
  <c r="AA40" i="201"/>
  <c r="BG28" i="209"/>
  <c r="AF28" i="195"/>
  <c r="AF19" i="195" s="1"/>
  <c r="AF5" i="195" s="1"/>
  <c r="R36" i="193"/>
  <c r="AH28" i="188"/>
  <c r="AH19" i="188" s="1"/>
  <c r="AH5" i="188" s="1"/>
  <c r="AO42" i="203"/>
  <c r="AC28" i="201"/>
  <c r="AC19" i="201" s="1"/>
  <c r="AC5" i="201" s="1"/>
  <c r="AC60" i="201" s="1"/>
  <c r="BH30" i="201" s="1"/>
  <c r="BI30" i="201" s="1"/>
  <c r="AG28" i="196"/>
  <c r="AG19" i="196" s="1"/>
  <c r="AG5" i="196" s="1"/>
  <c r="AA30" i="210"/>
  <c r="R37" i="206"/>
  <c r="BD19" i="197"/>
  <c r="BD5" i="197" s="1"/>
  <c r="AG28" i="187"/>
  <c r="AG19" i="187" s="1"/>
  <c r="AG5" i="187" s="1"/>
  <c r="AS19" i="192"/>
  <c r="AS5" i="192" s="1"/>
  <c r="AA29" i="206"/>
  <c r="R29" i="206"/>
  <c r="AA29" i="209"/>
  <c r="AC28" i="210"/>
  <c r="AC19" i="210" s="1"/>
  <c r="AC5" i="210" s="1"/>
  <c r="R37" i="208"/>
  <c r="R32" i="207"/>
  <c r="W19" i="187"/>
  <c r="W5" i="187" s="1"/>
  <c r="BB19" i="184"/>
  <c r="BB5" i="184" s="1"/>
  <c r="BB60" i="184" s="1"/>
  <c r="BH55" i="184" s="1"/>
  <c r="BI55" i="184" s="1"/>
  <c r="AS19" i="184"/>
  <c r="AS5" i="184" s="1"/>
  <c r="AS60" i="184" s="1"/>
  <c r="BH46" i="184" s="1"/>
  <c r="BI46" i="184" s="1"/>
  <c r="E13" i="200"/>
  <c r="AA7" i="187"/>
  <c r="AA41" i="194"/>
  <c r="BG28" i="198"/>
  <c r="AA29" i="196"/>
  <c r="AC28" i="187"/>
  <c r="AC19" i="187" s="1"/>
  <c r="AC5" i="187" s="1"/>
  <c r="AW50" i="202"/>
  <c r="AY19" i="189"/>
  <c r="AY5" i="189" s="1"/>
  <c r="AE5" i="207"/>
  <c r="AE61" i="207" s="1"/>
  <c r="R31" i="183"/>
  <c r="AA36" i="198"/>
  <c r="L6" i="211"/>
  <c r="L5" i="211" s="1"/>
  <c r="R32" i="211"/>
  <c r="AA31" i="194"/>
  <c r="AJ28" i="208"/>
  <c r="AJ19" i="208" s="1"/>
  <c r="AJ5" i="208" s="1"/>
  <c r="AJ61" i="208" s="1"/>
  <c r="K6" i="181"/>
  <c r="K5" i="181" s="1"/>
  <c r="R31" i="177"/>
  <c r="R24" i="198"/>
  <c r="R35" i="204"/>
  <c r="R34" i="187"/>
  <c r="AA7" i="209"/>
  <c r="BG6" i="211"/>
  <c r="E12" i="197"/>
  <c r="AA36" i="187"/>
  <c r="AA35" i="204"/>
  <c r="R34" i="189"/>
  <c r="R55" i="177"/>
  <c r="R36" i="187"/>
  <c r="E16" i="205"/>
  <c r="K5" i="182"/>
  <c r="K61" i="182" s="1"/>
  <c r="AA38" i="209"/>
  <c r="R38" i="209"/>
  <c r="AP19" i="184"/>
  <c r="AP5" i="184" s="1"/>
  <c r="AP61" i="184" s="1"/>
  <c r="R38" i="191"/>
  <c r="AA38" i="191"/>
  <c r="AD5" i="177"/>
  <c r="AZ19" i="177"/>
  <c r="AZ5" i="177" s="1"/>
  <c r="AA38" i="200"/>
  <c r="R38" i="200"/>
  <c r="R58" i="184"/>
  <c r="BE19" i="184"/>
  <c r="BE5" i="184" s="1"/>
  <c r="BE60" i="184" s="1"/>
  <c r="BH58" i="184" s="1"/>
  <c r="BI58" i="184" s="1"/>
  <c r="AK7" i="234"/>
  <c r="AA32" i="184"/>
  <c r="Y19" i="184"/>
  <c r="Y5" i="184" s="1"/>
  <c r="Y60" i="184" s="1"/>
  <c r="BH26" i="184" s="1"/>
  <c r="BI26" i="184" s="1"/>
  <c r="BJ37" i="223"/>
  <c r="X20" i="234"/>
  <c r="R47" i="184"/>
  <c r="AW19" i="184"/>
  <c r="AW5" i="184" s="1"/>
  <c r="AW60" i="184" s="1"/>
  <c r="BH50" i="184" s="1"/>
  <c r="BI50" i="184" s="1"/>
  <c r="R43" i="184"/>
  <c r="AU19" i="184"/>
  <c r="AU5" i="184" s="1"/>
  <c r="AU61" i="184" s="1"/>
  <c r="BA19" i="184"/>
  <c r="BA5" i="184" s="1"/>
  <c r="AN28" i="184"/>
  <c r="AN19" i="184" s="1"/>
  <c r="AN5" i="184" s="1"/>
  <c r="AA41" i="184"/>
  <c r="AE28" i="184"/>
  <c r="AE19" i="184" s="1"/>
  <c r="AE5" i="184" s="1"/>
  <c r="AE60" i="184" s="1"/>
  <c r="BH32" i="184" s="1"/>
  <c r="BI32" i="184" s="1"/>
  <c r="BE19" i="223"/>
  <c r="BE5" i="223" s="1"/>
  <c r="BE61" i="223" s="1"/>
  <c r="T19" i="184"/>
  <c r="T5" i="184" s="1"/>
  <c r="AA39" i="184"/>
  <c r="AX19" i="184"/>
  <c r="AX5" i="184" s="1"/>
  <c r="R45" i="234"/>
  <c r="E8" i="217"/>
  <c r="I7" i="211"/>
  <c r="F10" i="211"/>
  <c r="E10" i="211" s="1"/>
  <c r="X25" i="223"/>
  <c r="R25" i="223" s="1"/>
  <c r="BA19" i="191"/>
  <c r="BA5" i="191" s="1"/>
  <c r="L7" i="234"/>
  <c r="L6" i="234" s="1"/>
  <c r="L61" i="234" s="1"/>
  <c r="BH14" i="234" s="1"/>
  <c r="BI14" i="234" s="1"/>
  <c r="R56" i="191"/>
  <c r="R25" i="191"/>
  <c r="Y19" i="191"/>
  <c r="Y5" i="191" s="1"/>
  <c r="Y60" i="191" s="1"/>
  <c r="BH26" i="191" s="1"/>
  <c r="BI26" i="191" s="1"/>
  <c r="AA40" i="199"/>
  <c r="D26" i="219"/>
  <c r="R25" i="234"/>
  <c r="W20" i="234"/>
  <c r="BD20" i="234"/>
  <c r="BD6" i="234" s="1"/>
  <c r="BD61" i="234" s="1"/>
  <c r="BH58" i="234" s="1"/>
  <c r="BI58" i="234" s="1"/>
  <c r="AA33" i="234"/>
  <c r="R49" i="183"/>
  <c r="AT47" i="223"/>
  <c r="R47" i="223" s="1"/>
  <c r="BB20" i="234"/>
  <c r="BB6" i="234" s="1"/>
  <c r="BB61" i="234" s="1"/>
  <c r="BH56" i="234" s="1"/>
  <c r="BI56" i="234" s="1"/>
  <c r="L13" i="223"/>
  <c r="E13" i="223" s="1"/>
  <c r="R22" i="234"/>
  <c r="AR19" i="183"/>
  <c r="AR5" i="183" s="1"/>
  <c r="AR60" i="183" s="1"/>
  <c r="BH45" i="183" s="1"/>
  <c r="BI45" i="183" s="1"/>
  <c r="M5" i="183"/>
  <c r="M61" i="183" s="1"/>
  <c r="AA36" i="183"/>
  <c r="T19" i="183"/>
  <c r="T5" i="183" s="1"/>
  <c r="T60" i="183" s="1"/>
  <c r="BH21" i="183" s="1"/>
  <c r="BI21" i="183" s="1"/>
  <c r="R33" i="234"/>
  <c r="BJ43" i="223"/>
  <c r="S20" i="223"/>
  <c r="R20" i="223" s="1"/>
  <c r="K17" i="219"/>
  <c r="AI5" i="183"/>
  <c r="AI60" i="183" s="1"/>
  <c r="BH36" i="183" s="1"/>
  <c r="BI36" i="183" s="1"/>
  <c r="R36" i="183"/>
  <c r="K27" i="217"/>
  <c r="Y26" i="208"/>
  <c r="R27" i="186"/>
  <c r="R40" i="199"/>
  <c r="AS46" i="211"/>
  <c r="E17" i="211"/>
  <c r="P6" i="211"/>
  <c r="P5" i="211" s="1"/>
  <c r="BC56" i="210"/>
  <c r="U22" i="206"/>
  <c r="H9" i="206"/>
  <c r="BG7" i="206"/>
  <c r="E14" i="190"/>
  <c r="M6" i="190"/>
  <c r="M5" i="190" s="1"/>
  <c r="AS19" i="207"/>
  <c r="AS5" i="207" s="1"/>
  <c r="AR45" i="205"/>
  <c r="BC56" i="204"/>
  <c r="AV49" i="203"/>
  <c r="BA54" i="202"/>
  <c r="AU48" i="201"/>
  <c r="R56" i="200"/>
  <c r="M6" i="197"/>
  <c r="M5" i="197" s="1"/>
  <c r="E14" i="197"/>
  <c r="R53" i="194"/>
  <c r="AZ19" i="194"/>
  <c r="AZ5" i="194" s="1"/>
  <c r="R41" i="192"/>
  <c r="R47" i="187"/>
  <c r="S20" i="210"/>
  <c r="Y26" i="211"/>
  <c r="S20" i="209"/>
  <c r="BA54" i="206"/>
  <c r="E11" i="210"/>
  <c r="J6" i="210"/>
  <c r="J5" i="210" s="1"/>
  <c r="AY52" i="209"/>
  <c r="X25" i="205"/>
  <c r="S20" i="204"/>
  <c r="AZ53" i="203"/>
  <c r="AR45" i="203"/>
  <c r="X25" i="203"/>
  <c r="L6" i="202"/>
  <c r="L5" i="202" s="1"/>
  <c r="L61" i="202" s="1"/>
  <c r="E13" i="202"/>
  <c r="BC56" i="201"/>
  <c r="AK5" i="200"/>
  <c r="E15" i="195"/>
  <c r="N6" i="195"/>
  <c r="N5" i="195" s="1"/>
  <c r="K6" i="194"/>
  <c r="K5" i="194" s="1"/>
  <c r="E12" i="194"/>
  <c r="Z19" i="193"/>
  <c r="Z5" i="193" s="1"/>
  <c r="R27" i="193"/>
  <c r="O6" i="192"/>
  <c r="O5" i="192" s="1"/>
  <c r="E16" i="192"/>
  <c r="AA41" i="191"/>
  <c r="AU48" i="210"/>
  <c r="J6" i="209"/>
  <c r="J5" i="209" s="1"/>
  <c r="J61" i="209" s="1"/>
  <c r="E11" i="209"/>
  <c r="AO42" i="211"/>
  <c r="AS46" i="208"/>
  <c r="Y26" i="207"/>
  <c r="U22" i="202"/>
  <c r="J6" i="201"/>
  <c r="J5" i="201" s="1"/>
  <c r="J61" i="201" s="1"/>
  <c r="E11" i="201"/>
  <c r="R42" i="198"/>
  <c r="AO19" i="198"/>
  <c r="AO5" i="198" s="1"/>
  <c r="R56" i="196"/>
  <c r="R57" i="194"/>
  <c r="BD19" i="194"/>
  <c r="BD5" i="194" s="1"/>
  <c r="R58" i="188"/>
  <c r="BG6" i="205"/>
  <c r="T21" i="210"/>
  <c r="W24" i="209"/>
  <c r="BA54" i="208"/>
  <c r="E17" i="207"/>
  <c r="P6" i="207"/>
  <c r="P5" i="207" s="1"/>
  <c r="E12" i="205"/>
  <c r="K6" i="205"/>
  <c r="K5" i="205" s="1"/>
  <c r="BD57" i="203"/>
  <c r="AO42" i="202"/>
  <c r="P6" i="202"/>
  <c r="P5" i="202" s="1"/>
  <c r="E17" i="202"/>
  <c r="AA41" i="192"/>
  <c r="R39" i="174"/>
  <c r="AA39" i="174"/>
  <c r="AL28" i="174"/>
  <c r="AL19" i="174" s="1"/>
  <c r="AL5" i="174" s="1"/>
  <c r="K6" i="201"/>
  <c r="K5" i="201" s="1"/>
  <c r="E12" i="201"/>
  <c r="AP43" i="202"/>
  <c r="AR45" i="210"/>
  <c r="E18" i="206"/>
  <c r="Z27" i="202"/>
  <c r="R43" i="198"/>
  <c r="AP19" i="198"/>
  <c r="AP5" i="198" s="1"/>
  <c r="E11" i="197"/>
  <c r="J6" i="197"/>
  <c r="J5" i="197" s="1"/>
  <c r="J60" i="197" s="1"/>
  <c r="BH11" i="197" s="1"/>
  <c r="BI11" i="197" s="1"/>
  <c r="N6" i="189"/>
  <c r="N5" i="189" s="1"/>
  <c r="E15" i="189"/>
  <c r="H6" i="188"/>
  <c r="H5" i="188" s="1"/>
  <c r="H7" i="188"/>
  <c r="F9" i="188"/>
  <c r="E9" i="188" s="1"/>
  <c r="W19" i="178"/>
  <c r="W5" i="178" s="1"/>
  <c r="E18" i="178"/>
  <c r="AA35" i="177"/>
  <c r="AA7" i="196"/>
  <c r="BG7" i="197"/>
  <c r="F7" i="197" s="1"/>
  <c r="E17" i="210"/>
  <c r="M14" i="205"/>
  <c r="AA35" i="193"/>
  <c r="R35" i="193"/>
  <c r="AH28" i="193"/>
  <c r="AH19" i="193" s="1"/>
  <c r="AH5" i="193" s="1"/>
  <c r="Y26" i="205"/>
  <c r="BD57" i="201"/>
  <c r="X25" i="209"/>
  <c r="AT47" i="208"/>
  <c r="M6" i="207"/>
  <c r="M5" i="207" s="1"/>
  <c r="M61" i="207" s="1"/>
  <c r="E14" i="207"/>
  <c r="AV49" i="204"/>
  <c r="O6" i="204"/>
  <c r="O5" i="204" s="1"/>
  <c r="E16" i="204"/>
  <c r="AT47" i="202"/>
  <c r="V23" i="202"/>
  <c r="G6" i="188"/>
  <c r="G5" i="188" s="1"/>
  <c r="G7" i="188"/>
  <c r="F8" i="188"/>
  <c r="E8" i="188" s="1"/>
  <c r="R48" i="197"/>
  <c r="AJ28" i="181"/>
  <c r="AJ19" i="181" s="1"/>
  <c r="AJ5" i="181" s="1"/>
  <c r="R54" i="178"/>
  <c r="AJ28" i="177"/>
  <c r="AJ19" i="177" s="1"/>
  <c r="AJ5" i="177" s="1"/>
  <c r="AP19" i="192"/>
  <c r="AP5" i="192" s="1"/>
  <c r="R51" i="194"/>
  <c r="AP43" i="205"/>
  <c r="R7" i="196"/>
  <c r="H7" i="200"/>
  <c r="AX51" i="205"/>
  <c r="R50" i="195"/>
  <c r="AO42" i="205"/>
  <c r="BE19" i="205"/>
  <c r="BE5" i="205" s="1"/>
  <c r="R58" i="205"/>
  <c r="R53" i="201"/>
  <c r="AZ19" i="201"/>
  <c r="AZ5" i="201" s="1"/>
  <c r="AA37" i="196"/>
  <c r="AJ28" i="196"/>
  <c r="AJ19" i="196" s="1"/>
  <c r="AJ5" i="196" s="1"/>
  <c r="R42" i="194"/>
  <c r="AO19" i="194"/>
  <c r="AO5" i="194" s="1"/>
  <c r="G7" i="194"/>
  <c r="G6" i="194"/>
  <c r="G5" i="194" s="1"/>
  <c r="F8" i="194"/>
  <c r="E8" i="194" s="1"/>
  <c r="AM28" i="193"/>
  <c r="AM19" i="193" s="1"/>
  <c r="AM5" i="193" s="1"/>
  <c r="AA40" i="193"/>
  <c r="R41" i="191"/>
  <c r="R45" i="190"/>
  <c r="AA39" i="188"/>
  <c r="M6" i="188"/>
  <c r="M5" i="188" s="1"/>
  <c r="E14" i="188"/>
  <c r="R26" i="178"/>
  <c r="AK28" i="177"/>
  <c r="AK19" i="177" s="1"/>
  <c r="AK5" i="177" s="1"/>
  <c r="S20" i="202"/>
  <c r="AA6" i="195"/>
  <c r="AV19" i="201"/>
  <c r="AV5" i="201" s="1"/>
  <c r="T21" i="201"/>
  <c r="BA54" i="205"/>
  <c r="U22" i="205"/>
  <c r="F9" i="205"/>
  <c r="E9" i="205" s="1"/>
  <c r="H6" i="205"/>
  <c r="H5" i="205" s="1"/>
  <c r="AZ53" i="204"/>
  <c r="AX19" i="198"/>
  <c r="AX5" i="198" s="1"/>
  <c r="R51" i="198"/>
  <c r="R10" i="198"/>
  <c r="AA7" i="198"/>
  <c r="T19" i="195"/>
  <c r="T5" i="195" s="1"/>
  <c r="R21" i="195"/>
  <c r="G6" i="195"/>
  <c r="G5" i="195" s="1"/>
  <c r="G7" i="195"/>
  <c r="F8" i="195"/>
  <c r="E8" i="195" s="1"/>
  <c r="AG28" i="192"/>
  <c r="AG19" i="192" s="1"/>
  <c r="AG5" i="192" s="1"/>
  <c r="R34" i="192"/>
  <c r="P6" i="192"/>
  <c r="P5" i="192" s="1"/>
  <c r="E17" i="192"/>
  <c r="R49" i="191"/>
  <c r="R57" i="190"/>
  <c r="I6" i="189"/>
  <c r="I5" i="189" s="1"/>
  <c r="I7" i="189"/>
  <c r="R39" i="188"/>
  <c r="X19" i="193"/>
  <c r="X5" i="193" s="1"/>
  <c r="X61" i="193" s="1"/>
  <c r="R25" i="193"/>
  <c r="AY19" i="174"/>
  <c r="AY5" i="174" s="1"/>
  <c r="AY60" i="174" s="1"/>
  <c r="BH52" i="174" s="1"/>
  <c r="BI52" i="174" s="1"/>
  <c r="R52" i="174"/>
  <c r="P6" i="204"/>
  <c r="P5" i="204" s="1"/>
  <c r="E17" i="204"/>
  <c r="AG28" i="177"/>
  <c r="AG19" i="177" s="1"/>
  <c r="AG5" i="177" s="1"/>
  <c r="AA34" i="177"/>
  <c r="E15" i="208"/>
  <c r="BG6" i="204"/>
  <c r="R58" i="191"/>
  <c r="BE19" i="191"/>
  <c r="BE5" i="191" s="1"/>
  <c r="N6" i="211"/>
  <c r="N5" i="211" s="1"/>
  <c r="E15" i="211"/>
  <c r="U22" i="210"/>
  <c r="E13" i="210"/>
  <c r="L6" i="210"/>
  <c r="L5" i="210" s="1"/>
  <c r="R9" i="210"/>
  <c r="AA7" i="210"/>
  <c r="E17" i="209"/>
  <c r="P6" i="209"/>
  <c r="P5" i="209" s="1"/>
  <c r="AQ44" i="208"/>
  <c r="S20" i="207"/>
  <c r="W24" i="206"/>
  <c r="V23" i="205"/>
  <c r="AS46" i="204"/>
  <c r="U22" i="204"/>
  <c r="R39" i="203"/>
  <c r="V23" i="203"/>
  <c r="AU48" i="202"/>
  <c r="L6" i="201"/>
  <c r="L5" i="201" s="1"/>
  <c r="E13" i="201"/>
  <c r="E13" i="199"/>
  <c r="L6" i="199"/>
  <c r="L5" i="199" s="1"/>
  <c r="BE19" i="196"/>
  <c r="BE5" i="196" s="1"/>
  <c r="R58" i="196"/>
  <c r="R50" i="196"/>
  <c r="AW19" i="196"/>
  <c r="AW5" i="196" s="1"/>
  <c r="E17" i="196"/>
  <c r="P6" i="196"/>
  <c r="P5" i="196" s="1"/>
  <c r="R58" i="195"/>
  <c r="BE19" i="195"/>
  <c r="BE5" i="195" s="1"/>
  <c r="E17" i="195"/>
  <c r="P6" i="195"/>
  <c r="P5" i="195" s="1"/>
  <c r="H9" i="195"/>
  <c r="BG7" i="195"/>
  <c r="R55" i="192"/>
  <c r="BB19" i="192"/>
  <c r="BB5" i="192" s="1"/>
  <c r="R26" i="190"/>
  <c r="Y19" i="190"/>
  <c r="Y5" i="190" s="1"/>
  <c r="E11" i="187"/>
  <c r="J6" i="187"/>
  <c r="J5" i="187" s="1"/>
  <c r="J61" i="187" s="1"/>
  <c r="G8" i="192"/>
  <c r="BG6" i="192"/>
  <c r="AJ28" i="197"/>
  <c r="AJ19" i="197" s="1"/>
  <c r="AJ5" i="197" s="1"/>
  <c r="R37" i="197"/>
  <c r="AO42" i="210"/>
  <c r="AD28" i="210"/>
  <c r="AD19" i="210" s="1"/>
  <c r="AD5" i="210" s="1"/>
  <c r="AA31" i="210"/>
  <c r="R31" i="210"/>
  <c r="BA54" i="209"/>
  <c r="Y26" i="209"/>
  <c r="R48" i="207"/>
  <c r="AU19" i="207"/>
  <c r="AU5" i="207" s="1"/>
  <c r="E15" i="207"/>
  <c r="N6" i="207"/>
  <c r="N5" i="207" s="1"/>
  <c r="AQ44" i="206"/>
  <c r="M6" i="203"/>
  <c r="M5" i="203" s="1"/>
  <c r="M61" i="203" s="1"/>
  <c r="E14" i="203"/>
  <c r="AA40" i="202"/>
  <c r="AM28" i="202"/>
  <c r="AM19" i="202" s="1"/>
  <c r="AM5" i="202" s="1"/>
  <c r="R9" i="201"/>
  <c r="AA7" i="201"/>
  <c r="E11" i="198"/>
  <c r="J6" i="198"/>
  <c r="J5" i="198" s="1"/>
  <c r="R49" i="197"/>
  <c r="AV19" i="197"/>
  <c r="AV5" i="197" s="1"/>
  <c r="Y19" i="196"/>
  <c r="Y5" i="196" s="1"/>
  <c r="R26" i="196"/>
  <c r="R27" i="192"/>
  <c r="Z19" i="192"/>
  <c r="Z5" i="192" s="1"/>
  <c r="R11" i="187"/>
  <c r="AA6" i="187"/>
  <c r="AC30" i="223"/>
  <c r="R30" i="223" s="1"/>
  <c r="I6" i="180"/>
  <c r="I5" i="180" s="1"/>
  <c r="I61" i="180" s="1"/>
  <c r="E11" i="178"/>
  <c r="E16" i="184"/>
  <c r="O6" i="178"/>
  <c r="O5" i="178" s="1"/>
  <c r="R39" i="181"/>
  <c r="R33" i="178"/>
  <c r="AA39" i="178"/>
  <c r="Z19" i="174"/>
  <c r="Z5" i="174" s="1"/>
  <c r="Z61" i="174" s="1"/>
  <c r="Z63" i="174" s="1"/>
  <c r="R37" i="174"/>
  <c r="R31" i="178"/>
  <c r="AA36" i="177"/>
  <c r="E17" i="174"/>
  <c r="E16" i="177"/>
  <c r="AS19" i="195"/>
  <c r="AS5" i="195" s="1"/>
  <c r="BG6" i="206"/>
  <c r="BG7" i="203"/>
  <c r="BG7" i="210"/>
  <c r="F7" i="210" s="1"/>
  <c r="H9" i="210"/>
  <c r="BE58" i="209"/>
  <c r="AW50" i="209"/>
  <c r="AO42" i="209"/>
  <c r="S20" i="206"/>
  <c r="BB55" i="205"/>
  <c r="Q6" i="205"/>
  <c r="Q5" i="205" s="1"/>
  <c r="E18" i="205"/>
  <c r="R9" i="204"/>
  <c r="AA7" i="204"/>
  <c r="AX51" i="203"/>
  <c r="Z27" i="203"/>
  <c r="F8" i="197"/>
  <c r="E8" i="197" s="1"/>
  <c r="G7" i="197"/>
  <c r="G6" i="197"/>
  <c r="G5" i="197" s="1"/>
  <c r="E13" i="195"/>
  <c r="L6" i="195"/>
  <c r="L5" i="195" s="1"/>
  <c r="L61" i="195" s="1"/>
  <c r="R55" i="194"/>
  <c r="BB19" i="194"/>
  <c r="BB5" i="194" s="1"/>
  <c r="R8" i="193"/>
  <c r="AA7" i="193"/>
  <c r="R47" i="192"/>
  <c r="AT19" i="192"/>
  <c r="AT5" i="192" s="1"/>
  <c r="R42" i="191"/>
  <c r="AO19" i="191"/>
  <c r="AO5" i="191" s="1"/>
  <c r="E13" i="191"/>
  <c r="L6" i="191"/>
  <c r="L5" i="191" s="1"/>
  <c r="R22" i="190"/>
  <c r="U19" i="190"/>
  <c r="U5" i="190" s="1"/>
  <c r="AQ19" i="188"/>
  <c r="AQ5" i="188" s="1"/>
  <c r="R44" i="188"/>
  <c r="R50" i="185"/>
  <c r="R23" i="180"/>
  <c r="AT19" i="180"/>
  <c r="AT5" i="180" s="1"/>
  <c r="AK28" i="183"/>
  <c r="AK19" i="183" s="1"/>
  <c r="AK5" i="183" s="1"/>
  <c r="AK61" i="183" s="1"/>
  <c r="R52" i="184"/>
  <c r="R7" i="180"/>
  <c r="H7" i="217" s="1"/>
  <c r="AA33" i="178"/>
  <c r="O6" i="181"/>
  <c r="O5" i="181" s="1"/>
  <c r="O60" i="181" s="1"/>
  <c r="BH16" i="181" s="1"/>
  <c r="BI16" i="181" s="1"/>
  <c r="AL28" i="178"/>
  <c r="AL19" i="178" s="1"/>
  <c r="AL5" i="178" s="1"/>
  <c r="R49" i="181"/>
  <c r="AI28" i="178"/>
  <c r="AI19" i="178" s="1"/>
  <c r="AI5" i="178" s="1"/>
  <c r="R51" i="178"/>
  <c r="AI28" i="177"/>
  <c r="AI19" i="177" s="1"/>
  <c r="AI5" i="177" s="1"/>
  <c r="AA6" i="210"/>
  <c r="AA6" i="200"/>
  <c r="AW50" i="204"/>
  <c r="AA7" i="199"/>
  <c r="R52" i="203"/>
  <c r="AY19" i="203"/>
  <c r="AY5" i="203" s="1"/>
  <c r="R37" i="185"/>
  <c r="Y26" i="210"/>
  <c r="AM28" i="208"/>
  <c r="AM19" i="208" s="1"/>
  <c r="AM5" i="208" s="1"/>
  <c r="AA40" i="208"/>
  <c r="S20" i="208"/>
  <c r="E11" i="208"/>
  <c r="J6" i="208"/>
  <c r="J5" i="208" s="1"/>
  <c r="AQ44" i="207"/>
  <c r="BC56" i="206"/>
  <c r="AM28" i="206"/>
  <c r="AM19" i="206" s="1"/>
  <c r="AM5" i="206" s="1"/>
  <c r="R40" i="206"/>
  <c r="H9" i="204"/>
  <c r="BG7" i="204"/>
  <c r="F7" i="204" s="1"/>
  <c r="AT47" i="203"/>
  <c r="AA39" i="203"/>
  <c r="R10" i="203"/>
  <c r="AA6" i="203"/>
  <c r="AA7" i="203"/>
  <c r="AQ44" i="202"/>
  <c r="W24" i="202"/>
  <c r="AO42" i="201"/>
  <c r="R26" i="200"/>
  <c r="Y19" i="200"/>
  <c r="Y5" i="200" s="1"/>
  <c r="AA40" i="198"/>
  <c r="AA37" i="197"/>
  <c r="R42" i="195"/>
  <c r="R43" i="194"/>
  <c r="AP19" i="194"/>
  <c r="AP5" i="194" s="1"/>
  <c r="Q6" i="194"/>
  <c r="Q5" i="194" s="1"/>
  <c r="E18" i="194"/>
  <c r="BG7" i="194"/>
  <c r="H9" i="194"/>
  <c r="E16" i="193"/>
  <c r="O6" i="193"/>
  <c r="O5" i="193" s="1"/>
  <c r="O60" i="193" s="1"/>
  <c r="BH16" i="193" s="1"/>
  <c r="BI16" i="193" s="1"/>
  <c r="AV19" i="210"/>
  <c r="AV5" i="210" s="1"/>
  <c r="L5" i="178"/>
  <c r="E18" i="181"/>
  <c r="E17" i="184"/>
  <c r="AA41" i="182"/>
  <c r="AA36" i="181"/>
  <c r="AY19" i="182"/>
  <c r="AY5" i="182" s="1"/>
  <c r="R52" i="182"/>
  <c r="R41" i="182"/>
  <c r="AA31" i="182"/>
  <c r="AQ19" i="181"/>
  <c r="AQ5" i="181" s="1"/>
  <c r="J5" i="178"/>
  <c r="AO19" i="177"/>
  <c r="AO5" i="177" s="1"/>
  <c r="E17" i="177"/>
  <c r="R34" i="184"/>
  <c r="AA34" i="184"/>
  <c r="L27" i="217"/>
  <c r="AR19" i="184"/>
  <c r="AR5" i="184" s="1"/>
  <c r="I6" i="184"/>
  <c r="I5" i="184" s="1"/>
  <c r="I60" i="184" s="1"/>
  <c r="BH10" i="184" s="1"/>
  <c r="BI10" i="184" s="1"/>
  <c r="I7" i="184"/>
  <c r="F10" i="184"/>
  <c r="E10" i="184" s="1"/>
  <c r="E16" i="183"/>
  <c r="O6" i="183"/>
  <c r="O5" i="183" s="1"/>
  <c r="AJ5" i="184"/>
  <c r="R11" i="191"/>
  <c r="AA6" i="191"/>
  <c r="F19" i="207"/>
  <c r="E28" i="207"/>
  <c r="E19" i="207" s="1"/>
  <c r="T19" i="207"/>
  <c r="T5" i="207" s="1"/>
  <c r="R21" i="207"/>
  <c r="P5" i="181"/>
  <c r="P61" i="181" s="1"/>
  <c r="P5" i="183"/>
  <c r="P61" i="183" s="1"/>
  <c r="J6" i="180"/>
  <c r="J5" i="180" s="1"/>
  <c r="J61" i="180" s="1"/>
  <c r="E12" i="182"/>
  <c r="AQ19" i="177"/>
  <c r="AQ5" i="177" s="1"/>
  <c r="AQ61" i="177" s="1"/>
  <c r="O26" i="217"/>
  <c r="E15" i="187"/>
  <c r="BF5" i="187"/>
  <c r="N7" i="219"/>
  <c r="E59" i="186"/>
  <c r="N6" i="219" s="1"/>
  <c r="N24" i="217"/>
  <c r="E13" i="186"/>
  <c r="AL28" i="185"/>
  <c r="AL19" i="185" s="1"/>
  <c r="AL5" i="185" s="1"/>
  <c r="R39" i="185"/>
  <c r="R33" i="184"/>
  <c r="AA33" i="184"/>
  <c r="AF28" i="184"/>
  <c r="AF19" i="184" s="1"/>
  <c r="AF5" i="184" s="1"/>
  <c r="AG28" i="183"/>
  <c r="AG19" i="183" s="1"/>
  <c r="AG5" i="183" s="1"/>
  <c r="R34" i="183"/>
  <c r="AA34" i="183"/>
  <c r="AO19" i="183"/>
  <c r="AO5" i="183" s="1"/>
  <c r="K25" i="217"/>
  <c r="E14" i="183"/>
  <c r="AL5" i="186"/>
  <c r="R53" i="208"/>
  <c r="AZ19" i="208"/>
  <c r="AZ5" i="208" s="1"/>
  <c r="AV19" i="174"/>
  <c r="AV5" i="174" s="1"/>
  <c r="E16" i="174"/>
  <c r="P5" i="184"/>
  <c r="AZ61" i="205"/>
  <c r="AZ60" i="205"/>
  <c r="BH53" i="205" s="1"/>
  <c r="BI53" i="205" s="1"/>
  <c r="I7" i="202"/>
  <c r="F10" i="202"/>
  <c r="E10" i="202" s="1"/>
  <c r="I6" i="202"/>
  <c r="I5" i="202" s="1"/>
  <c r="AP19" i="210"/>
  <c r="AP5" i="210" s="1"/>
  <c r="R43" i="210"/>
  <c r="BB19" i="203"/>
  <c r="BB5" i="203" s="1"/>
  <c r="R55" i="203"/>
  <c r="N5" i="181"/>
  <c r="N61" i="181" s="1"/>
  <c r="M26" i="217"/>
  <c r="E15" i="185"/>
  <c r="L7" i="219"/>
  <c r="E59" i="184"/>
  <c r="L6" i="219" s="1"/>
  <c r="R53" i="184"/>
  <c r="AZ19" i="184"/>
  <c r="AZ5" i="184" s="1"/>
  <c r="M6" i="184"/>
  <c r="M5" i="184" s="1"/>
  <c r="M61" i="184" s="1"/>
  <c r="E14" i="184"/>
  <c r="AA7" i="184"/>
  <c r="AW19" i="183"/>
  <c r="AW5" i="183" s="1"/>
  <c r="E12" i="183"/>
  <c r="K6" i="183"/>
  <c r="J6" i="183"/>
  <c r="J5" i="183" s="1"/>
  <c r="E11" i="183"/>
  <c r="F10" i="183"/>
  <c r="E10" i="183" s="1"/>
  <c r="I6" i="183"/>
  <c r="I5" i="183" s="1"/>
  <c r="AA41" i="180"/>
  <c r="AN28" i="180"/>
  <c r="AN19" i="180" s="1"/>
  <c r="AN5" i="180" s="1"/>
  <c r="W19" i="186"/>
  <c r="W5" i="186" s="1"/>
  <c r="AX19" i="185"/>
  <c r="AX5" i="185" s="1"/>
  <c r="O5" i="3"/>
  <c r="E11" i="191"/>
  <c r="J6" i="191"/>
  <c r="J5" i="191" s="1"/>
  <c r="E11" i="211"/>
  <c r="J6" i="211"/>
  <c r="J5" i="211" s="1"/>
  <c r="J61" i="211" s="1"/>
  <c r="R23" i="182"/>
  <c r="V19" i="182"/>
  <c r="V5" i="182" s="1"/>
  <c r="AT19" i="178"/>
  <c r="AT5" i="178" s="1"/>
  <c r="R47" i="178"/>
  <c r="Y6" i="269"/>
  <c r="S6" i="214"/>
  <c r="D5" i="191"/>
  <c r="S18" i="269"/>
  <c r="M18" i="214"/>
  <c r="D19" i="185"/>
  <c r="D19" i="174"/>
  <c r="K18" i="269"/>
  <c r="E18" i="214"/>
  <c r="K6" i="208"/>
  <c r="K5" i="208" s="1"/>
  <c r="K60" i="208" s="1"/>
  <c r="BH12" i="208" s="1"/>
  <c r="BI12" i="208" s="1"/>
  <c r="E12" i="208"/>
  <c r="BA19" i="185"/>
  <c r="BA5" i="185" s="1"/>
  <c r="R54" i="185"/>
  <c r="R56" i="185"/>
  <c r="BC19" i="185"/>
  <c r="BC5" i="185" s="1"/>
  <c r="U19" i="187"/>
  <c r="U5" i="187" s="1"/>
  <c r="R22" i="187"/>
  <c r="AA35" i="190"/>
  <c r="AH28" i="190"/>
  <c r="AH19" i="190" s="1"/>
  <c r="AH5" i="190" s="1"/>
  <c r="R35" i="190"/>
  <c r="G19" i="184"/>
  <c r="F28" i="184"/>
  <c r="E28" i="184" s="1"/>
  <c r="R27" i="184"/>
  <c r="Z19" i="184"/>
  <c r="Z5" i="184" s="1"/>
  <c r="AA41" i="185"/>
  <c r="AN28" i="185"/>
  <c r="AN19" i="185" s="1"/>
  <c r="AN5" i="185" s="1"/>
  <c r="R41" i="185"/>
  <c r="U19" i="184"/>
  <c r="U5" i="184" s="1"/>
  <c r="R22" i="184"/>
  <c r="AA40" i="184"/>
  <c r="R40" i="184"/>
  <c r="AM28" i="184"/>
  <c r="AM19" i="184" s="1"/>
  <c r="AM5" i="184" s="1"/>
  <c r="R57" i="198"/>
  <c r="BD19" i="198"/>
  <c r="BD5" i="198" s="1"/>
  <c r="I6" i="198"/>
  <c r="I5" i="198" s="1"/>
  <c r="F10" i="198"/>
  <c r="E10" i="198" s="1"/>
  <c r="I7" i="198"/>
  <c r="BA19" i="200"/>
  <c r="BA5" i="200" s="1"/>
  <c r="R54" i="200"/>
  <c r="AA33" i="190"/>
  <c r="R33" i="190"/>
  <c r="AF28" i="190"/>
  <c r="AF19" i="190" s="1"/>
  <c r="AF5" i="190" s="1"/>
  <c r="L6" i="185"/>
  <c r="L5" i="185" s="1"/>
  <c r="E13" i="185"/>
  <c r="R8" i="185"/>
  <c r="M8" i="217" s="1"/>
  <c r="AA7" i="185"/>
  <c r="AA6" i="185"/>
  <c r="AA36" i="184"/>
  <c r="AI28" i="184"/>
  <c r="AI19" i="184" s="1"/>
  <c r="AI5" i="184" s="1"/>
  <c r="R36" i="184"/>
  <c r="E21" i="184"/>
  <c r="O5" i="184"/>
  <c r="BF5" i="184"/>
  <c r="AL60" i="202"/>
  <c r="BH39" i="202" s="1"/>
  <c r="BI39" i="202" s="1"/>
  <c r="AL61" i="202"/>
  <c r="X19" i="198"/>
  <c r="X5" i="198" s="1"/>
  <c r="R25" i="198"/>
  <c r="R45" i="202"/>
  <c r="AR19" i="202"/>
  <c r="AR5" i="202" s="1"/>
  <c r="R58" i="203"/>
  <c r="BE19" i="203"/>
  <c r="BE5" i="203" s="1"/>
  <c r="R41" i="183"/>
  <c r="AN28" i="183"/>
  <c r="AN19" i="183" s="1"/>
  <c r="AN5" i="183" s="1"/>
  <c r="AA41" i="183"/>
  <c r="R38" i="183"/>
  <c r="AA35" i="183"/>
  <c r="AH28" i="183"/>
  <c r="AH19" i="183" s="1"/>
  <c r="AH5" i="183" s="1"/>
  <c r="R35" i="183"/>
  <c r="R25" i="183"/>
  <c r="X19" i="183"/>
  <c r="X5" i="183" s="1"/>
  <c r="AP19" i="183"/>
  <c r="AP5" i="183" s="1"/>
  <c r="J7" i="219"/>
  <c r="E59" i="182"/>
  <c r="J6" i="219" s="1"/>
  <c r="AA34" i="200"/>
  <c r="AG28" i="200"/>
  <c r="AG19" i="200" s="1"/>
  <c r="AG5" i="200" s="1"/>
  <c r="K6" i="180"/>
  <c r="K5" i="180" s="1"/>
  <c r="K61" i="180" s="1"/>
  <c r="R21" i="181"/>
  <c r="G19" i="180"/>
  <c r="F28" i="180"/>
  <c r="R48" i="182"/>
  <c r="AL28" i="182"/>
  <c r="AL19" i="182" s="1"/>
  <c r="AL5" i="182" s="1"/>
  <c r="AX19" i="182"/>
  <c r="AX5" i="182" s="1"/>
  <c r="AZ19" i="182"/>
  <c r="AZ5" i="182" s="1"/>
  <c r="R53" i="181"/>
  <c r="U19" i="181"/>
  <c r="U5" i="181" s="1"/>
  <c r="R22" i="181"/>
  <c r="G8" i="178"/>
  <c r="BG7" i="178"/>
  <c r="F7" i="178" s="1"/>
  <c r="R6" i="197"/>
  <c r="BE19" i="181"/>
  <c r="BE5" i="181" s="1"/>
  <c r="N6" i="180"/>
  <c r="N5" i="180" s="1"/>
  <c r="N61" i="180" s="1"/>
  <c r="G24" i="217"/>
  <c r="E13" i="178"/>
  <c r="F27" i="217"/>
  <c r="R22" i="174"/>
  <c r="BC19" i="174"/>
  <c r="BC5" i="174" s="1"/>
  <c r="R11" i="194"/>
  <c r="AA6" i="194"/>
  <c r="G19" i="177"/>
  <c r="F28" i="177"/>
  <c r="H6" i="174"/>
  <c r="H5" i="174" s="1"/>
  <c r="H7" i="174"/>
  <c r="R32" i="174"/>
  <c r="BB19" i="181"/>
  <c r="BB5" i="181" s="1"/>
  <c r="G7" i="219"/>
  <c r="E59" i="178"/>
  <c r="G6" i="219" s="1"/>
  <c r="F28" i="178"/>
  <c r="AA29" i="178"/>
  <c r="AB28" i="178"/>
  <c r="AB19" i="178" s="1"/>
  <c r="AB5" i="178" s="1"/>
  <c r="AO19" i="178"/>
  <c r="AO5" i="178" s="1"/>
  <c r="I7" i="177"/>
  <c r="R57" i="174"/>
  <c r="AT19" i="174"/>
  <c r="AT5" i="174" s="1"/>
  <c r="D5" i="201"/>
  <c r="I27" i="269"/>
  <c r="F27" i="269" s="1"/>
  <c r="H27" i="269" s="1"/>
  <c r="K6" i="269"/>
  <c r="K48" i="269" s="1"/>
  <c r="I48" i="269" s="1"/>
  <c r="D5" i="174"/>
  <c r="E6" i="214"/>
  <c r="E48" i="214" s="1"/>
  <c r="D48" i="214" s="1"/>
  <c r="H19" i="187"/>
  <c r="F28" i="187"/>
  <c r="K6" i="188"/>
  <c r="K5" i="188" s="1"/>
  <c r="K61" i="188" s="1"/>
  <c r="E12" i="188"/>
  <c r="X19" i="199"/>
  <c r="X5" i="199" s="1"/>
  <c r="R25" i="199"/>
  <c r="G19" i="186"/>
  <c r="F28" i="186"/>
  <c r="R59" i="194"/>
  <c r="BF5" i="194"/>
  <c r="R54" i="188"/>
  <c r="BA19" i="188"/>
  <c r="BA5" i="188" s="1"/>
  <c r="F10" i="192"/>
  <c r="E10" i="192" s="1"/>
  <c r="I6" i="192"/>
  <c r="I5" i="192" s="1"/>
  <c r="I7" i="192"/>
  <c r="R23" i="190"/>
  <c r="V19" i="190"/>
  <c r="V5" i="190" s="1"/>
  <c r="R38" i="196"/>
  <c r="AA38" i="196"/>
  <c r="AK28" i="196"/>
  <c r="AK19" i="196" s="1"/>
  <c r="AK5" i="196" s="1"/>
  <c r="P6" i="193"/>
  <c r="P5" i="193" s="1"/>
  <c r="P61" i="193" s="1"/>
  <c r="E17" i="193"/>
  <c r="R49" i="188"/>
  <c r="AV19" i="188"/>
  <c r="AV5" i="188" s="1"/>
  <c r="N6" i="188"/>
  <c r="N5" i="188" s="1"/>
  <c r="E15" i="188"/>
  <c r="R42" i="184"/>
  <c r="AO19" i="184"/>
  <c r="AO5" i="184" s="1"/>
  <c r="AH28" i="184"/>
  <c r="AH19" i="184" s="1"/>
  <c r="AH5" i="184" s="1"/>
  <c r="R35" i="184"/>
  <c r="AA35" i="184"/>
  <c r="AA30" i="184"/>
  <c r="R30" i="184"/>
  <c r="AC28" i="184"/>
  <c r="AC19" i="184" s="1"/>
  <c r="AC5" i="184" s="1"/>
  <c r="R51" i="183"/>
  <c r="AX19" i="183"/>
  <c r="AX5" i="183" s="1"/>
  <c r="R55" i="197"/>
  <c r="BB19" i="197"/>
  <c r="BB5" i="197" s="1"/>
  <c r="R37" i="193"/>
  <c r="AJ28" i="193"/>
  <c r="AJ19" i="193" s="1"/>
  <c r="AJ5" i="193" s="1"/>
  <c r="J6" i="195"/>
  <c r="J5" i="195" s="1"/>
  <c r="E11" i="195"/>
  <c r="AA35" i="206"/>
  <c r="AH28" i="206"/>
  <c r="AH19" i="206" s="1"/>
  <c r="AH5" i="206" s="1"/>
  <c r="R35" i="206"/>
  <c r="AA41" i="195"/>
  <c r="AN28" i="195"/>
  <c r="AN19" i="195" s="1"/>
  <c r="AN5" i="195" s="1"/>
  <c r="R41" i="195"/>
  <c r="AK28" i="189"/>
  <c r="AK19" i="189" s="1"/>
  <c r="AK5" i="189" s="1"/>
  <c r="R38" i="189"/>
  <c r="R8" i="183"/>
  <c r="R6" i="183" s="1"/>
  <c r="K6" i="217" s="1"/>
  <c r="AA6" i="183"/>
  <c r="AA7" i="183"/>
  <c r="R43" i="182"/>
  <c r="R42" i="190"/>
  <c r="AO19" i="190"/>
  <c r="AO5" i="190" s="1"/>
  <c r="R24" i="181"/>
  <c r="K6" i="178"/>
  <c r="K5" i="178" s="1"/>
  <c r="E12" i="178"/>
  <c r="G26" i="217"/>
  <c r="E15" i="178"/>
  <c r="R39" i="182"/>
  <c r="AG28" i="182"/>
  <c r="AG19" i="182" s="1"/>
  <c r="AG5" i="182" s="1"/>
  <c r="AA34" i="182"/>
  <c r="R32" i="182"/>
  <c r="AE28" i="182"/>
  <c r="AE19" i="182" s="1"/>
  <c r="AE5" i="182" s="1"/>
  <c r="AT19" i="182"/>
  <c r="AT5" i="182" s="1"/>
  <c r="E20" i="182"/>
  <c r="E16" i="182"/>
  <c r="H7" i="182"/>
  <c r="H6" i="182"/>
  <c r="H5" i="182" s="1"/>
  <c r="F9" i="182"/>
  <c r="E9" i="182" s="1"/>
  <c r="G6" i="182"/>
  <c r="F8" i="182"/>
  <c r="G7" i="182"/>
  <c r="I7" i="219"/>
  <c r="E59" i="181"/>
  <c r="I6" i="219" s="1"/>
  <c r="AN28" i="181"/>
  <c r="AN19" i="181" s="1"/>
  <c r="AN5" i="181" s="1"/>
  <c r="AA41" i="181"/>
  <c r="AA7" i="181"/>
  <c r="AA6" i="181"/>
  <c r="E17" i="178"/>
  <c r="AL28" i="181"/>
  <c r="AL19" i="181" s="1"/>
  <c r="AL5" i="181" s="1"/>
  <c r="AP19" i="181"/>
  <c r="AP5" i="181" s="1"/>
  <c r="H7" i="180"/>
  <c r="F9" i="180"/>
  <c r="E9" i="180" s="1"/>
  <c r="H6" i="180"/>
  <c r="H5" i="180" s="1"/>
  <c r="I6" i="174"/>
  <c r="I5" i="174" s="1"/>
  <c r="F10" i="174"/>
  <c r="E10" i="174" s="1"/>
  <c r="I7" i="174"/>
  <c r="R40" i="177"/>
  <c r="AE28" i="174"/>
  <c r="AE19" i="174" s="1"/>
  <c r="AE5" i="174" s="1"/>
  <c r="U19" i="178"/>
  <c r="U5" i="178" s="1"/>
  <c r="R38" i="178"/>
  <c r="AA38" i="178"/>
  <c r="G19" i="178"/>
  <c r="R8" i="178"/>
  <c r="AA6" i="178"/>
  <c r="AA31" i="177"/>
  <c r="I6" i="177"/>
  <c r="I5" i="177" s="1"/>
  <c r="Q6" i="188"/>
  <c r="Q5" i="188" s="1"/>
  <c r="E18" i="188"/>
  <c r="R46" i="177"/>
  <c r="L6" i="177"/>
  <c r="L5" i="177" s="1"/>
  <c r="L60" i="177" s="1"/>
  <c r="BH13" i="177" s="1"/>
  <c r="BI13" i="177" s="1"/>
  <c r="R20" i="174"/>
  <c r="S19" i="174"/>
  <c r="S5" i="174" s="1"/>
  <c r="AA30" i="174"/>
  <c r="AC28" i="174"/>
  <c r="AC19" i="174" s="1"/>
  <c r="AC5" i="174" s="1"/>
  <c r="M6" i="269"/>
  <c r="D5" i="178"/>
  <c r="G6" i="214"/>
  <c r="W18" i="269"/>
  <c r="D19" i="189"/>
  <c r="Q18" i="214"/>
  <c r="L6" i="214"/>
  <c r="D5" i="184"/>
  <c r="R6" i="269"/>
  <c r="AA38" i="195"/>
  <c r="AK28" i="195"/>
  <c r="AK19" i="195" s="1"/>
  <c r="AK5" i="195" s="1"/>
  <c r="R38" i="195"/>
  <c r="AN28" i="207"/>
  <c r="AN19" i="207" s="1"/>
  <c r="AN5" i="207" s="1"/>
  <c r="R41" i="207"/>
  <c r="AA41" i="207"/>
  <c r="AH28" i="195"/>
  <c r="AH19" i="195" s="1"/>
  <c r="AH5" i="195" s="1"/>
  <c r="R35" i="195"/>
  <c r="AA35" i="195"/>
  <c r="P6" i="198"/>
  <c r="P5" i="198" s="1"/>
  <c r="E17" i="198"/>
  <c r="H7" i="208"/>
  <c r="F9" i="208"/>
  <c r="E9" i="208" s="1"/>
  <c r="H6" i="208"/>
  <c r="H5" i="208" s="1"/>
  <c r="R55" i="183"/>
  <c r="BB19" i="183"/>
  <c r="BB5" i="183" s="1"/>
  <c r="BA19" i="190"/>
  <c r="BA5" i="190" s="1"/>
  <c r="R54" i="190"/>
  <c r="AA6" i="184"/>
  <c r="R16" i="184"/>
  <c r="L14" i="217" s="1"/>
  <c r="D14" i="217" s="1"/>
  <c r="E59" i="183"/>
  <c r="K6" i="219" s="1"/>
  <c r="K7" i="219"/>
  <c r="R41" i="201"/>
  <c r="AN28" i="201"/>
  <c r="AN19" i="201" s="1"/>
  <c r="AN5" i="201" s="1"/>
  <c r="AA41" i="201"/>
  <c r="AM28" i="207"/>
  <c r="AM19" i="207" s="1"/>
  <c r="AM5" i="207" s="1"/>
  <c r="AA40" i="207"/>
  <c r="R40" i="207"/>
  <c r="E14" i="192"/>
  <c r="M6" i="192"/>
  <c r="M5" i="192" s="1"/>
  <c r="AA39" i="183"/>
  <c r="R39" i="183"/>
  <c r="AF28" i="183"/>
  <c r="AF19" i="183" s="1"/>
  <c r="AF5" i="183" s="1"/>
  <c r="R33" i="183"/>
  <c r="AA33" i="183"/>
  <c r="E13" i="183"/>
  <c r="L6" i="183"/>
  <c r="L5" i="183" s="1"/>
  <c r="L60" i="183" s="1"/>
  <c r="BH13" i="183" s="1"/>
  <c r="BI13" i="183" s="1"/>
  <c r="G8" i="183"/>
  <c r="BG6" i="183"/>
  <c r="AO19" i="204"/>
  <c r="AO5" i="204" s="1"/>
  <c r="R42" i="204"/>
  <c r="I26" i="217"/>
  <c r="E15" i="181"/>
  <c r="G25" i="217"/>
  <c r="E14" i="178"/>
  <c r="F9" i="181"/>
  <c r="E9" i="181" s="1"/>
  <c r="H6" i="181"/>
  <c r="H5" i="181" s="1"/>
  <c r="AA37" i="182"/>
  <c r="AA29" i="182"/>
  <c r="AB28" i="182"/>
  <c r="AB19" i="182" s="1"/>
  <c r="AB5" i="182" s="1"/>
  <c r="R29" i="182"/>
  <c r="R22" i="182"/>
  <c r="U19" i="182"/>
  <c r="U5" i="182" s="1"/>
  <c r="T19" i="182"/>
  <c r="T5" i="182" s="1"/>
  <c r="R21" i="182"/>
  <c r="J5" i="182"/>
  <c r="F10" i="182"/>
  <c r="E10" i="182" s="1"/>
  <c r="I6" i="182"/>
  <c r="I5" i="182" s="1"/>
  <c r="R8" i="182"/>
  <c r="R6" i="182" s="1"/>
  <c r="J6" i="217" s="1"/>
  <c r="AA6" i="182"/>
  <c r="AA7" i="182"/>
  <c r="AK28" i="181"/>
  <c r="AK19" i="181" s="1"/>
  <c r="AK5" i="181" s="1"/>
  <c r="R38" i="181"/>
  <c r="D19" i="209"/>
  <c r="D19" i="210"/>
  <c r="D6" i="205"/>
  <c r="Q6" i="181"/>
  <c r="Q5" i="181" s="1"/>
  <c r="AA7" i="177"/>
  <c r="AA6" i="177"/>
  <c r="AB28" i="177"/>
  <c r="AB19" i="177" s="1"/>
  <c r="AB5" i="177" s="1"/>
  <c r="AA29" i="177"/>
  <c r="L5" i="174"/>
  <c r="AA31" i="180"/>
  <c r="R29" i="178"/>
  <c r="R25" i="178"/>
  <c r="X19" i="178"/>
  <c r="X5" i="178" s="1"/>
  <c r="AM28" i="177"/>
  <c r="AM19" i="177" s="1"/>
  <c r="AM5" i="177" s="1"/>
  <c r="P5" i="177"/>
  <c r="O5" i="177"/>
  <c r="P5" i="174"/>
  <c r="E13" i="174"/>
  <c r="E20" i="174"/>
  <c r="R49" i="174"/>
  <c r="D43" i="214"/>
  <c r="E44" i="235" s="1"/>
  <c r="F44" i="235" s="1"/>
  <c r="R59" i="186"/>
  <c r="M6" i="214"/>
  <c r="D5" i="185"/>
  <c r="S6" i="269"/>
  <c r="I18" i="214"/>
  <c r="O18" i="269"/>
  <c r="D19" i="181"/>
  <c r="R52" i="185"/>
  <c r="AY19" i="185"/>
  <c r="AY5" i="185" s="1"/>
  <c r="AA33" i="209"/>
  <c r="AF28" i="209"/>
  <c r="AF19" i="209" s="1"/>
  <c r="AF5" i="209" s="1"/>
  <c r="R33" i="209"/>
  <c r="G7" i="196"/>
  <c r="F8" i="196"/>
  <c r="E8" i="196" s="1"/>
  <c r="G6" i="196"/>
  <c r="G5" i="196" s="1"/>
  <c r="BC19" i="183"/>
  <c r="BC5" i="183" s="1"/>
  <c r="R56" i="183"/>
  <c r="R30" i="190"/>
  <c r="AA30" i="190"/>
  <c r="AC28" i="190"/>
  <c r="AC19" i="190" s="1"/>
  <c r="AC5" i="190" s="1"/>
  <c r="AJ28" i="191"/>
  <c r="AJ19" i="191" s="1"/>
  <c r="AJ5" i="191" s="1"/>
  <c r="R37" i="191"/>
  <c r="R41" i="196"/>
  <c r="AA41" i="196"/>
  <c r="AN28" i="196"/>
  <c r="AN19" i="196" s="1"/>
  <c r="AN5" i="196" s="1"/>
  <c r="AJ60" i="195"/>
  <c r="BH37" i="195" s="1"/>
  <c r="BI37" i="195" s="1"/>
  <c r="AJ61" i="195"/>
  <c r="AD28" i="199"/>
  <c r="AD19" i="199" s="1"/>
  <c r="AD5" i="199" s="1"/>
  <c r="R31" i="199"/>
  <c r="AA31" i="199"/>
  <c r="AQ19" i="184"/>
  <c r="AQ5" i="184" s="1"/>
  <c r="R44" i="184"/>
  <c r="R47" i="183"/>
  <c r="AT19" i="183"/>
  <c r="AT5" i="183" s="1"/>
  <c r="R39" i="192"/>
  <c r="AL28" i="192"/>
  <c r="AL19" i="192" s="1"/>
  <c r="AL5" i="192" s="1"/>
  <c r="AA39" i="192"/>
  <c r="R24" i="184"/>
  <c r="W19" i="184"/>
  <c r="W5" i="184" s="1"/>
  <c r="AA41" i="200"/>
  <c r="AN28" i="200"/>
  <c r="AN19" i="200" s="1"/>
  <c r="AN5" i="200" s="1"/>
  <c r="R41" i="200"/>
  <c r="R29" i="208"/>
  <c r="AB28" i="208"/>
  <c r="AB19" i="208" s="1"/>
  <c r="AB5" i="208" s="1"/>
  <c r="AA29" i="208"/>
  <c r="AA35" i="189"/>
  <c r="AH28" i="189"/>
  <c r="AH19" i="189" s="1"/>
  <c r="AH5" i="189" s="1"/>
  <c r="R35" i="189"/>
  <c r="BF5" i="183"/>
  <c r="AA35" i="182"/>
  <c r="R35" i="182"/>
  <c r="X19" i="190"/>
  <c r="R25" i="190"/>
  <c r="AA31" i="181"/>
  <c r="AD28" i="181"/>
  <c r="AD19" i="181" s="1"/>
  <c r="AD5" i="181" s="1"/>
  <c r="G19" i="181"/>
  <c r="F28" i="181"/>
  <c r="AC28" i="181"/>
  <c r="AC19" i="181" s="1"/>
  <c r="AC5" i="181" s="1"/>
  <c r="R30" i="181"/>
  <c r="G6" i="181"/>
  <c r="F8" i="181"/>
  <c r="E8" i="181" s="1"/>
  <c r="G7" i="181"/>
  <c r="I6" i="178"/>
  <c r="I5" i="178" s="1"/>
  <c r="I7" i="178"/>
  <c r="R37" i="182"/>
  <c r="R31" i="182"/>
  <c r="F28" i="182"/>
  <c r="E28" i="182" s="1"/>
  <c r="G19" i="182"/>
  <c r="E11" i="182"/>
  <c r="R37" i="181"/>
  <c r="R36" i="181"/>
  <c r="M6" i="202"/>
  <c r="M5" i="202" s="1"/>
  <c r="E14" i="202"/>
  <c r="AA41" i="203"/>
  <c r="AN28" i="203"/>
  <c r="AN19" i="203" s="1"/>
  <c r="AN5" i="203" s="1"/>
  <c r="I24" i="217"/>
  <c r="E13" i="181"/>
  <c r="R8" i="181"/>
  <c r="I8" i="217" s="1"/>
  <c r="R32" i="177"/>
  <c r="AA32" i="177"/>
  <c r="AE28" i="177"/>
  <c r="AE19" i="177" s="1"/>
  <c r="AE5" i="177" s="1"/>
  <c r="E18" i="177"/>
  <c r="J11" i="194"/>
  <c r="BG6" i="194"/>
  <c r="AG28" i="174"/>
  <c r="AG19" i="174" s="1"/>
  <c r="AG5" i="174" s="1"/>
  <c r="R34" i="174"/>
  <c r="AA34" i="174"/>
  <c r="R47" i="181"/>
  <c r="AA30" i="178"/>
  <c r="AC28" i="178"/>
  <c r="AC19" i="178" s="1"/>
  <c r="AC5" i="178" s="1"/>
  <c r="BF5" i="178"/>
  <c r="AC28" i="177"/>
  <c r="AC19" i="177" s="1"/>
  <c r="AC5" i="177" s="1"/>
  <c r="BE19" i="177"/>
  <c r="BE5" i="177" s="1"/>
  <c r="R30" i="177"/>
  <c r="BA19" i="174"/>
  <c r="BA5" i="174" s="1"/>
  <c r="BF5" i="174"/>
  <c r="E11" i="174"/>
  <c r="F28" i="174"/>
  <c r="E28" i="174" s="1"/>
  <c r="BJ52" i="223"/>
  <c r="AF33" i="223"/>
  <c r="R33" i="223" s="1"/>
  <c r="BJ53" i="223"/>
  <c r="R53" i="223"/>
  <c r="BJ45" i="223"/>
  <c r="F19" i="195"/>
  <c r="E28" i="195"/>
  <c r="E19" i="195" s="1"/>
  <c r="F19" i="204"/>
  <c r="AN28" i="189"/>
  <c r="AN19" i="189" s="1"/>
  <c r="AN5" i="189" s="1"/>
  <c r="AN60" i="189" s="1"/>
  <c r="BH41" i="189" s="1"/>
  <c r="BI41" i="189" s="1"/>
  <c r="AA39" i="189"/>
  <c r="BG28" i="186"/>
  <c r="AA28" i="186" s="1"/>
  <c r="AA19" i="186" s="1"/>
  <c r="AA37" i="189"/>
  <c r="BJ34" i="223"/>
  <c r="N27" i="217"/>
  <c r="R34" i="223"/>
  <c r="AO19" i="180"/>
  <c r="AO5" i="180" s="1"/>
  <c r="AO61" i="180" s="1"/>
  <c r="R34" i="185"/>
  <c r="AA7" i="180"/>
  <c r="H27" i="217"/>
  <c r="AA6" i="189"/>
  <c r="R56" i="180"/>
  <c r="AA6" i="186"/>
  <c r="BJ26" i="223"/>
  <c r="R51" i="186"/>
  <c r="R23" i="186"/>
  <c r="R48" i="180"/>
  <c r="R43" i="180"/>
  <c r="BE20" i="234"/>
  <c r="BE6" i="234" s="1"/>
  <c r="BE61" i="234" s="1"/>
  <c r="BH59" i="234" s="1"/>
  <c r="BI59" i="234" s="1"/>
  <c r="BJ54" i="223"/>
  <c r="R30" i="234"/>
  <c r="W24" i="223"/>
  <c r="W19" i="223" s="1"/>
  <c r="R43" i="189"/>
  <c r="M14" i="223"/>
  <c r="E14" i="223" s="1"/>
  <c r="BC56" i="223"/>
  <c r="R56" i="223" s="1"/>
  <c r="AM29" i="234"/>
  <c r="AM20" i="234" s="1"/>
  <c r="R53" i="234"/>
  <c r="Q6" i="186"/>
  <c r="Q5" i="186" s="1"/>
  <c r="Q61" i="186" s="1"/>
  <c r="E18" i="186"/>
  <c r="BD19" i="186"/>
  <c r="BD5" i="186" s="1"/>
  <c r="R57" i="186"/>
  <c r="G8" i="186"/>
  <c r="BG6" i="186"/>
  <c r="BG7" i="186"/>
  <c r="F7" i="186" s="1"/>
  <c r="M6" i="186"/>
  <c r="M5" i="186" s="1"/>
  <c r="E14" i="186"/>
  <c r="R30" i="186"/>
  <c r="AA30" i="186"/>
  <c r="AC28" i="186"/>
  <c r="AC19" i="186" s="1"/>
  <c r="AC5" i="186" s="1"/>
  <c r="AM40" i="223"/>
  <c r="AM28" i="223" s="1"/>
  <c r="AM19" i="223" s="1"/>
  <c r="AM5" i="223" s="1"/>
  <c r="AM61" i="223" s="1"/>
  <c r="AA34" i="223"/>
  <c r="R52" i="234"/>
  <c r="AA41" i="234"/>
  <c r="AM28" i="185"/>
  <c r="AM19" i="185" s="1"/>
  <c r="AM5" i="185" s="1"/>
  <c r="AA30" i="185"/>
  <c r="R38" i="180"/>
  <c r="AM28" i="180"/>
  <c r="AM19" i="180" s="1"/>
  <c r="AM5" i="180" s="1"/>
  <c r="AA40" i="180"/>
  <c r="AL28" i="180"/>
  <c r="AL19" i="180" s="1"/>
  <c r="AL5" i="180" s="1"/>
  <c r="AA39" i="180"/>
  <c r="AR19" i="180"/>
  <c r="AR5" i="180" s="1"/>
  <c r="R45" i="180"/>
  <c r="BJ27" i="223"/>
  <c r="Z27" i="223"/>
  <c r="M6" i="180"/>
  <c r="M5" i="180" s="1"/>
  <c r="E14" i="180"/>
  <c r="Z61" i="180"/>
  <c r="R27" i="180"/>
  <c r="BG6" i="180"/>
  <c r="AA6" i="180"/>
  <c r="R6" i="180"/>
  <c r="H6" i="217" s="1"/>
  <c r="R46" i="180"/>
  <c r="AS19" i="180"/>
  <c r="AS5" i="180" s="1"/>
  <c r="R51" i="180"/>
  <c r="R50" i="180"/>
  <c r="AX19" i="174"/>
  <c r="AX5" i="174" s="1"/>
  <c r="AX61" i="174" s="1"/>
  <c r="AX63" i="174" s="1"/>
  <c r="BA19" i="182"/>
  <c r="BA5" i="182" s="1"/>
  <c r="BA60" i="182" s="1"/>
  <c r="BH54" i="182" s="1"/>
  <c r="BI54" i="182" s="1"/>
  <c r="AA39" i="205"/>
  <c r="R39" i="205"/>
  <c r="AL28" i="205"/>
  <c r="AL19" i="205" s="1"/>
  <c r="AL5" i="205" s="1"/>
  <c r="D18" i="217"/>
  <c r="R53" i="189"/>
  <c r="AZ19" i="189"/>
  <c r="AZ5" i="189" s="1"/>
  <c r="AZ61" i="189" s="1"/>
  <c r="D24" i="219"/>
  <c r="F17" i="219"/>
  <c r="Z19" i="183"/>
  <c r="Z5" i="183" s="1"/>
  <c r="R27" i="183"/>
  <c r="M14" i="174"/>
  <c r="BG6" i="174"/>
  <c r="AR45" i="174"/>
  <c r="E27" i="217" s="1"/>
  <c r="R55" i="174"/>
  <c r="BB19" i="174"/>
  <c r="BB5" i="174" s="1"/>
  <c r="BB60" i="174" s="1"/>
  <c r="BH55" i="174" s="1"/>
  <c r="BI55" i="174" s="1"/>
  <c r="AI28" i="185"/>
  <c r="AI19" i="185" s="1"/>
  <c r="AI5" i="185" s="1"/>
  <c r="AI61" i="185" s="1"/>
  <c r="R36" i="185"/>
  <c r="E28" i="183"/>
  <c r="E19" i="183" s="1"/>
  <c r="E28" i="185"/>
  <c r="E19" i="185" s="1"/>
  <c r="F19" i="185"/>
  <c r="AZ20" i="234"/>
  <c r="AZ6" i="234" s="1"/>
  <c r="AC28" i="185"/>
  <c r="AC19" i="185" s="1"/>
  <c r="AC5" i="185" s="1"/>
  <c r="AA40" i="185"/>
  <c r="D16" i="217"/>
  <c r="BJ48" i="223"/>
  <c r="AA36" i="185"/>
  <c r="R38" i="185"/>
  <c r="AK28" i="185"/>
  <c r="AK19" i="185" s="1"/>
  <c r="AK5" i="185" s="1"/>
  <c r="AK60" i="185" s="1"/>
  <c r="BH38" i="185" s="1"/>
  <c r="BI38" i="185" s="1"/>
  <c r="AA34" i="185"/>
  <c r="Q6" i="185"/>
  <c r="Q5" i="185" s="1"/>
  <c r="Q60" i="185" s="1"/>
  <c r="BH18" i="185" s="1"/>
  <c r="BI18" i="185" s="1"/>
  <c r="BB19" i="185"/>
  <c r="BB5" i="185" s="1"/>
  <c r="E14" i="185"/>
  <c r="BG6" i="185"/>
  <c r="AJ28" i="189"/>
  <c r="AJ19" i="189" s="1"/>
  <c r="AJ5" i="189" s="1"/>
  <c r="AJ60" i="189" s="1"/>
  <c r="BH37" i="189" s="1"/>
  <c r="BI37" i="189" s="1"/>
  <c r="Y19" i="189"/>
  <c r="Y5" i="189" s="1"/>
  <c r="Y61" i="189" s="1"/>
  <c r="AY7" i="223"/>
  <c r="AY6" i="223"/>
  <c r="R44" i="191"/>
  <c r="AG28" i="191"/>
  <c r="AG19" i="191" s="1"/>
  <c r="AG5" i="191" s="1"/>
  <c r="AG60" i="191" s="1"/>
  <c r="BH34" i="191" s="1"/>
  <c r="BI34" i="191" s="1"/>
  <c r="K19" i="203"/>
  <c r="K19" i="183"/>
  <c r="AO42" i="223"/>
  <c r="R42" i="223" s="1"/>
  <c r="R58" i="183"/>
  <c r="R51" i="189"/>
  <c r="R55" i="189"/>
  <c r="BD19" i="223"/>
  <c r="BD5" i="223" s="1"/>
  <c r="BD60" i="223" s="1"/>
  <c r="BH57" i="223" s="1"/>
  <c r="BI57" i="223" s="1"/>
  <c r="BG28" i="185"/>
  <c r="AA28" i="185" s="1"/>
  <c r="AA19" i="185" s="1"/>
  <c r="R55" i="186"/>
  <c r="BB19" i="186"/>
  <c r="BB5" i="186" s="1"/>
  <c r="R45" i="185"/>
  <c r="M27" i="217"/>
  <c r="AD28" i="185"/>
  <c r="AD19" i="185" s="1"/>
  <c r="AD5" i="185" s="1"/>
  <c r="AA31" i="185"/>
  <c r="R31" i="185"/>
  <c r="X19" i="184"/>
  <c r="R25" i="184"/>
  <c r="E18" i="184"/>
  <c r="Q6" i="184"/>
  <c r="Q5" i="184" s="1"/>
  <c r="AY19" i="183"/>
  <c r="AY5" i="183" s="1"/>
  <c r="R52" i="183"/>
  <c r="AQ19" i="183"/>
  <c r="AQ5" i="183" s="1"/>
  <c r="R44" i="183"/>
  <c r="R46" i="182"/>
  <c r="AS19" i="182"/>
  <c r="AS5" i="182" s="1"/>
  <c r="J27" i="217"/>
  <c r="R40" i="182"/>
  <c r="AA40" i="182"/>
  <c r="AM28" i="182"/>
  <c r="AM19" i="182" s="1"/>
  <c r="AM5" i="182" s="1"/>
  <c r="Z19" i="182"/>
  <c r="Z5" i="182" s="1"/>
  <c r="R27" i="182"/>
  <c r="BC19" i="181"/>
  <c r="BC5" i="181" s="1"/>
  <c r="R56" i="181"/>
  <c r="R48" i="181"/>
  <c r="AU19" i="181"/>
  <c r="AU5" i="181" s="1"/>
  <c r="AO19" i="181"/>
  <c r="AO5" i="181" s="1"/>
  <c r="R42" i="181"/>
  <c r="S19" i="181"/>
  <c r="S5" i="181" s="1"/>
  <c r="R20" i="181"/>
  <c r="R21" i="180"/>
  <c r="T19" i="180"/>
  <c r="T5" i="180" s="1"/>
  <c r="BA19" i="180"/>
  <c r="BA5" i="180" s="1"/>
  <c r="R54" i="180"/>
  <c r="AA37" i="180"/>
  <c r="R37" i="180"/>
  <c r="AJ28" i="180"/>
  <c r="AJ19" i="180" s="1"/>
  <c r="AJ5" i="180" s="1"/>
  <c r="AC30" i="180"/>
  <c r="BG28" i="180"/>
  <c r="BD19" i="178"/>
  <c r="BD5" i="178" s="1"/>
  <c r="R57" i="178"/>
  <c r="R50" i="178"/>
  <c r="AW19" i="178"/>
  <c r="AW5" i="178" s="1"/>
  <c r="R46" i="178"/>
  <c r="AS19" i="178"/>
  <c r="AS5" i="178" s="1"/>
  <c r="AA41" i="178"/>
  <c r="R41" i="178"/>
  <c r="AN28" i="178"/>
  <c r="AN19" i="178" s="1"/>
  <c r="AN5" i="178" s="1"/>
  <c r="R57" i="177"/>
  <c r="BD19" i="177"/>
  <c r="BD5" i="177" s="1"/>
  <c r="AX19" i="177"/>
  <c r="AX5" i="177" s="1"/>
  <c r="R51" i="177"/>
  <c r="AP19" i="177"/>
  <c r="AP5" i="177" s="1"/>
  <c r="R43" i="177"/>
  <c r="AF33" i="177"/>
  <c r="BG28" i="177"/>
  <c r="R31" i="174"/>
  <c r="AA31" i="174"/>
  <c r="R41" i="174"/>
  <c r="AA41" i="174"/>
  <c r="AN28" i="174"/>
  <c r="AN19" i="174" s="1"/>
  <c r="AN5" i="174" s="1"/>
  <c r="T21" i="187"/>
  <c r="R57" i="185"/>
  <c r="BD19" i="185"/>
  <c r="BD5" i="185" s="1"/>
  <c r="R35" i="185"/>
  <c r="AH28" i="185"/>
  <c r="AH19" i="185" s="1"/>
  <c r="AH5" i="185" s="1"/>
  <c r="AA35" i="185"/>
  <c r="V19" i="185"/>
  <c r="V5" i="185" s="1"/>
  <c r="R23" i="185"/>
  <c r="AD31" i="184"/>
  <c r="BG28" i="184"/>
  <c r="AA28" i="184" s="1"/>
  <c r="AA19" i="184" s="1"/>
  <c r="V23" i="184"/>
  <c r="AU19" i="183"/>
  <c r="AU5" i="183" s="1"/>
  <c r="R48" i="183"/>
  <c r="AM40" i="183"/>
  <c r="BG28" i="183"/>
  <c r="AQ19" i="182"/>
  <c r="AQ5" i="182" s="1"/>
  <c r="R44" i="182"/>
  <c r="AK38" i="182"/>
  <c r="BG28" i="182"/>
  <c r="BA19" i="181"/>
  <c r="BA5" i="181" s="1"/>
  <c r="R54" i="181"/>
  <c r="AS19" i="181"/>
  <c r="AS5" i="181" s="1"/>
  <c r="I27" i="217"/>
  <c r="R46" i="181"/>
  <c r="AG34" i="181"/>
  <c r="BG28" i="181"/>
  <c r="I10" i="181"/>
  <c r="BG7" i="181"/>
  <c r="BG6" i="181"/>
  <c r="R53" i="180"/>
  <c r="AZ19" i="180"/>
  <c r="AZ5" i="180" s="1"/>
  <c r="AE28" i="180"/>
  <c r="AE19" i="180" s="1"/>
  <c r="AE5" i="180" s="1"/>
  <c r="R32" i="180"/>
  <c r="AA32" i="180"/>
  <c r="T21" i="178"/>
  <c r="R52" i="178"/>
  <c r="AY19" i="178"/>
  <c r="AY5" i="178" s="1"/>
  <c r="R49" i="178"/>
  <c r="AV19" i="178"/>
  <c r="AV5" i="178" s="1"/>
  <c r="AQ19" i="178"/>
  <c r="AQ5" i="178" s="1"/>
  <c r="R44" i="178"/>
  <c r="AH35" i="178"/>
  <c r="BG28" i="178"/>
  <c r="AA28" i="178" s="1"/>
  <c r="AA19" i="178" s="1"/>
  <c r="R49" i="177"/>
  <c r="AV19" i="177"/>
  <c r="AV5" i="177" s="1"/>
  <c r="R39" i="177"/>
  <c r="AL28" i="177"/>
  <c r="AL19" i="177" s="1"/>
  <c r="AL5" i="177" s="1"/>
  <c r="AA39" i="177"/>
  <c r="E12" i="174"/>
  <c r="K6" i="174"/>
  <c r="K5" i="174" s="1"/>
  <c r="AB28" i="174"/>
  <c r="AB19" i="174" s="1"/>
  <c r="AB5" i="174" s="1"/>
  <c r="R29" i="174"/>
  <c r="AA29" i="174"/>
  <c r="R35" i="174"/>
  <c r="AH28" i="174"/>
  <c r="AH19" i="174" s="1"/>
  <c r="AH5" i="174" s="1"/>
  <c r="AA35" i="174"/>
  <c r="AP20" i="234"/>
  <c r="AP6" i="234" s="1"/>
  <c r="AP62" i="234" s="1"/>
  <c r="R59" i="189"/>
  <c r="AA38" i="234"/>
  <c r="D11" i="217"/>
  <c r="AI36" i="223"/>
  <c r="AI28" i="223" s="1"/>
  <c r="AI19" i="223" s="1"/>
  <c r="E16" i="191"/>
  <c r="E14" i="189"/>
  <c r="R47" i="189"/>
  <c r="S20" i="234"/>
  <c r="S6" i="234" s="1"/>
  <c r="BJ35" i="223"/>
  <c r="G8" i="187"/>
  <c r="BG6" i="187"/>
  <c r="N10" i="217"/>
  <c r="R59" i="177"/>
  <c r="BF5" i="177"/>
  <c r="R6" i="189"/>
  <c r="Q6" i="217" s="1"/>
  <c r="BG28" i="189"/>
  <c r="AA28" i="189" s="1"/>
  <c r="AA19" i="189" s="1"/>
  <c r="AJ29" i="234"/>
  <c r="AJ20" i="234" s="1"/>
  <c r="AJ6" i="234" s="1"/>
  <c r="AJ62" i="234" s="1"/>
  <c r="AW50" i="223"/>
  <c r="AW19" i="223" s="1"/>
  <c r="AW5" i="223" s="1"/>
  <c r="BJ57" i="223"/>
  <c r="BJ21" i="223"/>
  <c r="BJ31" i="223"/>
  <c r="BJ46" i="223"/>
  <c r="AE32" i="223"/>
  <c r="R32" i="223" s="1"/>
  <c r="AR20" i="234"/>
  <c r="T19" i="223"/>
  <c r="T5" i="223" s="1"/>
  <c r="T60" i="223" s="1"/>
  <c r="BH21" i="223" s="1"/>
  <c r="BI21" i="223" s="1"/>
  <c r="R21" i="223"/>
  <c r="P17" i="223"/>
  <c r="P6" i="223" s="1"/>
  <c r="P5" i="223" s="1"/>
  <c r="E15" i="234"/>
  <c r="AQ44" i="223"/>
  <c r="R44" i="223" s="1"/>
  <c r="Q7" i="234"/>
  <c r="Q6" i="234" s="1"/>
  <c r="E19" i="234"/>
  <c r="R23" i="189"/>
  <c r="V19" i="189"/>
  <c r="V5" i="189" s="1"/>
  <c r="Q6" i="189"/>
  <c r="Q5" i="189" s="1"/>
  <c r="E18" i="189"/>
  <c r="AA36" i="234"/>
  <c r="AH29" i="234"/>
  <c r="AH20" i="234" s="1"/>
  <c r="AH6" i="234" s="1"/>
  <c r="R55" i="234"/>
  <c r="BA20" i="234"/>
  <c r="BA6" i="234" s="1"/>
  <c r="AL39" i="223"/>
  <c r="BJ39" i="223"/>
  <c r="BJ22" i="223"/>
  <c r="U22" i="223"/>
  <c r="BJ18" i="223"/>
  <c r="Q18" i="223"/>
  <c r="BJ10" i="223"/>
  <c r="I10" i="223"/>
  <c r="AR19" i="189"/>
  <c r="AR5" i="189" s="1"/>
  <c r="R45" i="189"/>
  <c r="AF28" i="189"/>
  <c r="AF19" i="189" s="1"/>
  <c r="AF5" i="189" s="1"/>
  <c r="AA33" i="189"/>
  <c r="R21" i="189"/>
  <c r="T19" i="189"/>
  <c r="T5" i="189" s="1"/>
  <c r="F9" i="189"/>
  <c r="H7" i="189"/>
  <c r="H6" i="189"/>
  <c r="H5" i="189" s="1"/>
  <c r="AC29" i="234"/>
  <c r="AC20" i="234" s="1"/>
  <c r="AC6" i="234" s="1"/>
  <c r="AA31" i="234"/>
  <c r="R31" i="234"/>
  <c r="AA29" i="189"/>
  <c r="AB28" i="189"/>
  <c r="AB19" i="189" s="1"/>
  <c r="AB5" i="189" s="1"/>
  <c r="R29" i="189"/>
  <c r="R57" i="234"/>
  <c r="BG6" i="189"/>
  <c r="BG7" i="189"/>
  <c r="J6" i="189"/>
  <c r="J5" i="189" s="1"/>
  <c r="E11" i="189"/>
  <c r="R34" i="191"/>
  <c r="E12" i="189"/>
  <c r="K6" i="189"/>
  <c r="K5" i="189" s="1"/>
  <c r="F19" i="196"/>
  <c r="AE28" i="191"/>
  <c r="AE19" i="191" s="1"/>
  <c r="AE5" i="191" s="1"/>
  <c r="AA32" i="191"/>
  <c r="F19" i="193"/>
  <c r="E53" i="197"/>
  <c r="V20" i="234"/>
  <c r="V6" i="234" s="1"/>
  <c r="R24" i="234"/>
  <c r="E48" i="198"/>
  <c r="AU19" i="191"/>
  <c r="AU5" i="191" s="1"/>
  <c r="R48" i="191"/>
  <c r="R40" i="191"/>
  <c r="AM28" i="191"/>
  <c r="AM19" i="191" s="1"/>
  <c r="AM5" i="191" s="1"/>
  <c r="AA40" i="191"/>
  <c r="R23" i="191"/>
  <c r="V19" i="191"/>
  <c r="V5" i="191" s="1"/>
  <c r="E18" i="191"/>
  <c r="Q6" i="191"/>
  <c r="Q5" i="191" s="1"/>
  <c r="R27" i="191"/>
  <c r="Z19" i="191"/>
  <c r="Z5" i="191" s="1"/>
  <c r="I10" i="191"/>
  <c r="BG6" i="191"/>
  <c r="F8" i="191"/>
  <c r="G6" i="191"/>
  <c r="G5" i="191" s="1"/>
  <c r="G7" i="191"/>
  <c r="AI36" i="191"/>
  <c r="BG28" i="191"/>
  <c r="AA28" i="191" s="1"/>
  <c r="AA19" i="191" s="1"/>
  <c r="T21" i="191"/>
  <c r="K19" i="206"/>
  <c r="K5" i="206" s="1"/>
  <c r="AQ19" i="209"/>
  <c r="AQ5" i="209" s="1"/>
  <c r="R44" i="209"/>
  <c r="AY19" i="223"/>
  <c r="R52" i="223"/>
  <c r="AU19" i="203"/>
  <c r="AU5" i="203" s="1"/>
  <c r="R48" i="203"/>
  <c r="R55" i="209"/>
  <c r="BB19" i="209"/>
  <c r="BB5" i="209" s="1"/>
  <c r="AR19" i="211"/>
  <c r="AR5" i="211" s="1"/>
  <c r="R45" i="211"/>
  <c r="E55" i="211"/>
  <c r="F19" i="199"/>
  <c r="E21" i="199"/>
  <c r="AL60" i="193"/>
  <c r="BH39" i="193" s="1"/>
  <c r="BI39" i="193" s="1"/>
  <c r="AL61" i="193"/>
  <c r="AG60" i="203"/>
  <c r="BH34" i="203" s="1"/>
  <c r="BI34" i="203" s="1"/>
  <c r="AG61" i="203"/>
  <c r="F43" i="269"/>
  <c r="H43" i="269" s="1"/>
  <c r="P18" i="269"/>
  <c r="J18" i="214"/>
  <c r="D19" i="182"/>
  <c r="F21" i="1"/>
  <c r="D21" i="1" s="1"/>
  <c r="T18" i="269"/>
  <c r="D19" i="186"/>
  <c r="N18" i="214"/>
  <c r="V18" i="269"/>
  <c r="D19" i="188"/>
  <c r="P18" i="214"/>
  <c r="X18" i="269"/>
  <c r="D19" i="190"/>
  <c r="R18" i="214"/>
  <c r="I6" i="214"/>
  <c r="O6" i="269"/>
  <c r="D5" i="181"/>
  <c r="F6" i="214"/>
  <c r="D5" i="177"/>
  <c r="L6" i="269"/>
  <c r="F44" i="269"/>
  <c r="H44" i="269" s="1"/>
  <c r="I45" i="269"/>
  <c r="E9" i="209"/>
  <c r="E9" i="197"/>
  <c r="F9" i="269"/>
  <c r="H9" i="269" s="1"/>
  <c r="D9" i="214"/>
  <c r="E10" i="235" s="1"/>
  <c r="D19" i="203"/>
  <c r="D5" i="207"/>
  <c r="D19" i="207"/>
  <c r="F42" i="269"/>
  <c r="H42" i="269" s="1"/>
  <c r="D45" i="214"/>
  <c r="E46" i="235" s="1"/>
  <c r="AL60" i="198"/>
  <c r="BH39" i="198" s="1"/>
  <c r="BI39" i="198" s="1"/>
  <c r="AL61" i="198"/>
  <c r="F15" i="269"/>
  <c r="H15" i="269" s="1"/>
  <c r="D5" i="210"/>
  <c r="F19" i="269"/>
  <c r="H19" i="269" s="1"/>
  <c r="D7" i="214"/>
  <c r="E8" i="235" s="1"/>
  <c r="D6" i="211"/>
  <c r="D7" i="206"/>
  <c r="D7" i="203"/>
  <c r="D8" i="214"/>
  <c r="E9" i="235" s="1"/>
  <c r="D19" i="208"/>
  <c r="D5" i="202"/>
  <c r="AH60" i="208" l="1"/>
  <c r="BH35" i="208" s="1"/>
  <c r="BI35" i="208" s="1"/>
  <c r="S19" i="203"/>
  <c r="S5" i="203" s="1"/>
  <c r="S60" i="203" s="1"/>
  <c r="BH20" i="203" s="1"/>
  <c r="BI20" i="203" s="1"/>
  <c r="AX60" i="206"/>
  <c r="BH51" i="206" s="1"/>
  <c r="BI51" i="206" s="1"/>
  <c r="AG29" i="234"/>
  <c r="AG20" i="234" s="1"/>
  <c r="AG6" i="234" s="1"/>
  <c r="AG61" i="234" s="1"/>
  <c r="BH35" i="234" s="1"/>
  <c r="BI35" i="234" s="1"/>
  <c r="G34" i="213" s="1"/>
  <c r="E18" i="234"/>
  <c r="F46" i="235"/>
  <c r="G46" i="235"/>
  <c r="F8" i="235"/>
  <c r="G8" i="235"/>
  <c r="F10" i="235"/>
  <c r="G10" i="235"/>
  <c r="F19" i="191"/>
  <c r="F9" i="235"/>
  <c r="G9" i="235"/>
  <c r="AA35" i="223"/>
  <c r="R48" i="234"/>
  <c r="AS20" i="234"/>
  <c r="AS6" i="234" s="1"/>
  <c r="AS61" i="234" s="1"/>
  <c r="BH47" i="234" s="1"/>
  <c r="BI47" i="234" s="1"/>
  <c r="AA39" i="234"/>
  <c r="AU19" i="223"/>
  <c r="AU5" i="223" s="1"/>
  <c r="AU61" i="223" s="1"/>
  <c r="AA31" i="223"/>
  <c r="AP19" i="223"/>
  <c r="AP5" i="223" s="1"/>
  <c r="AP61" i="223" s="1"/>
  <c r="R31" i="223"/>
  <c r="R35" i="234"/>
  <c r="Z60" i="207"/>
  <c r="BH27" i="207" s="1"/>
  <c r="BI27" i="207" s="1"/>
  <c r="G6" i="208"/>
  <c r="G5" i="208" s="1"/>
  <c r="G61" i="208" s="1"/>
  <c r="AD60" i="195"/>
  <c r="BH31" i="195" s="1"/>
  <c r="BI31" i="195" s="1"/>
  <c r="R49" i="223"/>
  <c r="I7" i="234"/>
  <c r="I6" i="234" s="1"/>
  <c r="I61" i="234" s="1"/>
  <c r="BH11" i="234" s="1"/>
  <c r="BI11" i="234" s="1"/>
  <c r="G10" i="213" s="1"/>
  <c r="AA28" i="204"/>
  <c r="AA19" i="204" s="1"/>
  <c r="F11" i="234"/>
  <c r="E11" i="234" s="1"/>
  <c r="F10" i="210"/>
  <c r="E10" i="210" s="1"/>
  <c r="I61" i="210"/>
  <c r="Y19" i="223"/>
  <c r="Y5" i="223" s="1"/>
  <c r="Y61" i="223" s="1"/>
  <c r="R35" i="223"/>
  <c r="AO20" i="234"/>
  <c r="AO6" i="234" s="1"/>
  <c r="AO61" i="234" s="1"/>
  <c r="BH43" i="234" s="1"/>
  <c r="BI43" i="234" s="1"/>
  <c r="G42" i="213" s="1"/>
  <c r="W60" i="211"/>
  <c r="BH24" i="211" s="1"/>
  <c r="BI24" i="211" s="1"/>
  <c r="U60" i="211"/>
  <c r="BH22" i="211" s="1"/>
  <c r="BI22" i="211" s="1"/>
  <c r="R37" i="223"/>
  <c r="AK29" i="234"/>
  <c r="AK20" i="234" s="1"/>
  <c r="AK6" i="234" s="1"/>
  <c r="AK61" i="234" s="1"/>
  <c r="BH39" i="234" s="1"/>
  <c r="BI39" i="234" s="1"/>
  <c r="M60" i="201"/>
  <c r="BH14" i="201" s="1"/>
  <c r="BI14" i="201" s="1"/>
  <c r="AA37" i="223"/>
  <c r="AJ5" i="223"/>
  <c r="AJ61" i="223" s="1"/>
  <c r="U20" i="234"/>
  <c r="U6" i="234" s="1"/>
  <c r="U62" i="234" s="1"/>
  <c r="AF29" i="234"/>
  <c r="AF20" i="234" s="1"/>
  <c r="AF6" i="234" s="1"/>
  <c r="AF61" i="234" s="1"/>
  <c r="BH34" i="234" s="1"/>
  <c r="BI34" i="234" s="1"/>
  <c r="G33" i="213" s="1"/>
  <c r="R34" i="234"/>
  <c r="S60" i="199"/>
  <c r="BH20" i="199" s="1"/>
  <c r="BI20" i="199" s="1"/>
  <c r="AU60" i="198"/>
  <c r="BH48" i="198" s="1"/>
  <c r="BI48" i="198" s="1"/>
  <c r="R46" i="223"/>
  <c r="E17" i="234"/>
  <c r="AZ61" i="206"/>
  <c r="AJ61" i="199"/>
  <c r="T36" i="216"/>
  <c r="Y20" i="234"/>
  <c r="Y6" i="234" s="1"/>
  <c r="Y62" i="234" s="1"/>
  <c r="AT60" i="201"/>
  <c r="BH47" i="201" s="1"/>
  <c r="BI47" i="201" s="1"/>
  <c r="Z60" i="186"/>
  <c r="BH27" i="186" s="1"/>
  <c r="BI27" i="186" s="1"/>
  <c r="R27" i="213" s="1"/>
  <c r="P26" i="216" s="1"/>
  <c r="W37" i="273"/>
  <c r="AV60" i="202"/>
  <c r="BH49" i="202" s="1"/>
  <c r="BI49" i="202" s="1"/>
  <c r="AU60" i="197"/>
  <c r="BH48" i="197" s="1"/>
  <c r="BI48" i="197" s="1"/>
  <c r="AV60" i="199"/>
  <c r="BH49" i="199" s="1"/>
  <c r="BI49" i="199" s="1"/>
  <c r="X60" i="210"/>
  <c r="BH25" i="210" s="1"/>
  <c r="BI25" i="210" s="1"/>
  <c r="U60" i="180"/>
  <c r="BH22" i="180" s="1"/>
  <c r="BI22" i="180" s="1"/>
  <c r="L22" i="213" s="1"/>
  <c r="K26" i="274"/>
  <c r="O17" i="217"/>
  <c r="AR19" i="223"/>
  <c r="AR5" i="223" s="1"/>
  <c r="AR61" i="223" s="1"/>
  <c r="BJ16" i="223"/>
  <c r="BF59" i="223"/>
  <c r="BF5" i="223" s="1"/>
  <c r="BF61" i="223" s="1"/>
  <c r="AB29" i="223"/>
  <c r="AA29" i="223" s="1"/>
  <c r="AN61" i="192"/>
  <c r="M27" i="273"/>
  <c r="N60" i="201"/>
  <c r="BH15" i="201" s="1"/>
  <c r="BI15" i="201" s="1"/>
  <c r="F51" i="274"/>
  <c r="F58" i="274"/>
  <c r="F52" i="274"/>
  <c r="F54" i="274"/>
  <c r="F53" i="274"/>
  <c r="AX60" i="210"/>
  <c r="BH51" i="210" s="1"/>
  <c r="BI51" i="210" s="1"/>
  <c r="Q38" i="213"/>
  <c r="Q44" i="276"/>
  <c r="O21" i="213"/>
  <c r="P21" i="273" s="1"/>
  <c r="O27" i="276"/>
  <c r="P55" i="213"/>
  <c r="N41" i="216" s="1"/>
  <c r="P61" i="276"/>
  <c r="Q53" i="213"/>
  <c r="P39" i="274" s="1"/>
  <c r="Q59" i="276"/>
  <c r="K55" i="213"/>
  <c r="L42" i="273" s="1"/>
  <c r="K61" i="276"/>
  <c r="L35" i="213"/>
  <c r="L41" i="276"/>
  <c r="K58" i="213"/>
  <c r="J44" i="274" s="1"/>
  <c r="K64" i="276"/>
  <c r="V41" i="213"/>
  <c r="V47" i="276"/>
  <c r="U36" i="213"/>
  <c r="U42" i="276"/>
  <c r="N49" i="213"/>
  <c r="M35" i="274" s="1"/>
  <c r="N55" i="276"/>
  <c r="L36" i="213"/>
  <c r="L42" i="276"/>
  <c r="I38" i="213"/>
  <c r="I44" i="276"/>
  <c r="R50" i="213"/>
  <c r="P36" i="216" s="1"/>
  <c r="R56" i="276"/>
  <c r="W50" i="213"/>
  <c r="U36" i="216" s="1"/>
  <c r="W56" i="276"/>
  <c r="T31" i="213"/>
  <c r="T37" i="276"/>
  <c r="R22" i="213"/>
  <c r="P21" i="216" s="1"/>
  <c r="R28" i="276"/>
  <c r="T17" i="213"/>
  <c r="S16" i="274" s="1"/>
  <c r="T23" i="276"/>
  <c r="U27" i="213"/>
  <c r="V27" i="273" s="1"/>
  <c r="U33" i="276"/>
  <c r="W57" i="213"/>
  <c r="X44" i="273" s="1"/>
  <c r="W63" i="276"/>
  <c r="R35" i="213"/>
  <c r="R41" i="276"/>
  <c r="W38" i="213"/>
  <c r="W44" i="276"/>
  <c r="I22" i="213"/>
  <c r="G21" i="216" s="1"/>
  <c r="I28" i="276"/>
  <c r="N42" i="213"/>
  <c r="L28" i="216" s="1"/>
  <c r="N48" i="276"/>
  <c r="M40" i="213"/>
  <c r="M46" i="276"/>
  <c r="M50" i="213"/>
  <c r="N37" i="273" s="1"/>
  <c r="M56" i="276"/>
  <c r="Q34" i="213"/>
  <c r="Q40" i="276"/>
  <c r="L59" i="213"/>
  <c r="K45" i="274" s="1"/>
  <c r="L65" i="276"/>
  <c r="R40" i="213"/>
  <c r="R46" i="276"/>
  <c r="T27" i="213"/>
  <c r="S26" i="274" s="1"/>
  <c r="T33" i="276"/>
  <c r="N37" i="213"/>
  <c r="N43" i="276"/>
  <c r="T11" i="213"/>
  <c r="R10" i="216" s="1"/>
  <c r="T11" i="276"/>
  <c r="R52" i="213"/>
  <c r="S39" i="273" s="1"/>
  <c r="R58" i="276"/>
  <c r="W51" i="213"/>
  <c r="V37" i="274" s="1"/>
  <c r="W57" i="276"/>
  <c r="N43" i="213"/>
  <c r="L29" i="216" s="1"/>
  <c r="N49" i="276"/>
  <c r="Q22" i="213"/>
  <c r="O21" i="216" s="1"/>
  <c r="Q28" i="276"/>
  <c r="V40" i="213"/>
  <c r="V46" i="276"/>
  <c r="R48" i="213"/>
  <c r="S35" i="273" s="1"/>
  <c r="R54" i="276"/>
  <c r="U31" i="213"/>
  <c r="U37" i="276"/>
  <c r="J54" i="213"/>
  <c r="H40" i="216" s="1"/>
  <c r="J60" i="276"/>
  <c r="W39" i="213"/>
  <c r="W45" i="276"/>
  <c r="T34" i="213"/>
  <c r="T40" i="276"/>
  <c r="R23" i="213"/>
  <c r="S23" i="273" s="1"/>
  <c r="R29" i="276"/>
  <c r="W49" i="213"/>
  <c r="U35" i="216" s="1"/>
  <c r="W55" i="276"/>
  <c r="G36" i="213"/>
  <c r="G42" i="276"/>
  <c r="W44" i="213"/>
  <c r="U30" i="216" s="1"/>
  <c r="W50" i="276"/>
  <c r="N16" i="213"/>
  <c r="O16" i="273" s="1"/>
  <c r="N22" i="276"/>
  <c r="W34" i="213"/>
  <c r="W40" i="276"/>
  <c r="G58" i="213"/>
  <c r="G64" i="276"/>
  <c r="U41" i="213"/>
  <c r="U47" i="276"/>
  <c r="O13" i="213"/>
  <c r="M12" i="216" s="1"/>
  <c r="M52" i="216" s="1"/>
  <c r="O13" i="276"/>
  <c r="O15" i="276" s="1"/>
  <c r="P10" i="213"/>
  <c r="P10" i="276"/>
  <c r="M16" i="213"/>
  <c r="N16" i="273" s="1"/>
  <c r="M22" i="276"/>
  <c r="W26" i="213"/>
  <c r="U25" i="216" s="1"/>
  <c r="W32" i="276"/>
  <c r="P32" i="213"/>
  <c r="P38" i="276"/>
  <c r="V16" i="213"/>
  <c r="W16" i="273" s="1"/>
  <c r="V22" i="276"/>
  <c r="J24" i="213"/>
  <c r="H23" i="216" s="1"/>
  <c r="J30" i="276"/>
  <c r="N36" i="213"/>
  <c r="N42" i="276"/>
  <c r="S27" i="213"/>
  <c r="Q26" i="216" s="1"/>
  <c r="S33" i="276"/>
  <c r="Q47" i="213"/>
  <c r="O33" i="216" s="1"/>
  <c r="Q53" i="276"/>
  <c r="T36" i="213"/>
  <c r="T42" i="276"/>
  <c r="Q44" i="213"/>
  <c r="O30" i="216" s="1"/>
  <c r="Q50" i="276"/>
  <c r="T47" i="213"/>
  <c r="U34" i="273" s="1"/>
  <c r="T53" i="276"/>
  <c r="R46" i="213"/>
  <c r="P32" i="216" s="1"/>
  <c r="R52" i="276"/>
  <c r="S56" i="213"/>
  <c r="Q42" i="216" s="1"/>
  <c r="S62" i="276"/>
  <c r="R34" i="213"/>
  <c r="R40" i="276"/>
  <c r="R26" i="213"/>
  <c r="P25" i="216" s="1"/>
  <c r="R32" i="276"/>
  <c r="V52" i="213"/>
  <c r="T38" i="216" s="1"/>
  <c r="V58" i="276"/>
  <c r="P49" i="213"/>
  <c r="O35" i="274" s="1"/>
  <c r="P55" i="276"/>
  <c r="W15" i="213"/>
  <c r="U14" i="216" s="1"/>
  <c r="U54" i="216" s="1"/>
  <c r="W19" i="276"/>
  <c r="W21" i="276" s="1"/>
  <c r="Q29" i="213"/>
  <c r="Q35" i="276"/>
  <c r="S41" i="213"/>
  <c r="S47" i="276"/>
  <c r="N30" i="213"/>
  <c r="N36" i="276"/>
  <c r="W22" i="213"/>
  <c r="V21" i="274" s="1"/>
  <c r="W28" i="276"/>
  <c r="R12" i="213"/>
  <c r="P11" i="216" s="1"/>
  <c r="P51" i="216" s="1"/>
  <c r="R12" i="276"/>
  <c r="T50" i="213"/>
  <c r="R36" i="216" s="1"/>
  <c r="T56" i="276"/>
  <c r="V38" i="213"/>
  <c r="V44" i="276"/>
  <c r="I11" i="213"/>
  <c r="J11" i="273" s="1"/>
  <c r="I11" i="276"/>
  <c r="R59" i="213"/>
  <c r="Q45" i="274" s="1"/>
  <c r="R65" i="276"/>
  <c r="K14" i="213"/>
  <c r="J13" i="274" s="1"/>
  <c r="J53" i="274" s="1"/>
  <c r="K16" i="276"/>
  <c r="K18" i="276" s="1"/>
  <c r="K17" i="213"/>
  <c r="L17" i="273" s="1"/>
  <c r="K23" i="276"/>
  <c r="N35" i="213"/>
  <c r="N41" i="276"/>
  <c r="I25" i="213"/>
  <c r="J25" i="273" s="1"/>
  <c r="I31" i="276"/>
  <c r="G32" i="213"/>
  <c r="G38" i="276"/>
  <c r="R29" i="213"/>
  <c r="R35" i="276"/>
  <c r="V32" i="213"/>
  <c r="V38" i="276"/>
  <c r="U42" i="213"/>
  <c r="V29" i="273" s="1"/>
  <c r="U48" i="276"/>
  <c r="S54" i="213"/>
  <c r="T41" i="273" s="1"/>
  <c r="S60" i="276"/>
  <c r="I57" i="213"/>
  <c r="G43" i="216" s="1"/>
  <c r="I63" i="276"/>
  <c r="Q42" i="213"/>
  <c r="P28" i="274" s="1"/>
  <c r="Q48" i="276"/>
  <c r="R49" i="213"/>
  <c r="P35" i="216" s="1"/>
  <c r="R55" i="276"/>
  <c r="N31" i="213"/>
  <c r="N37" i="276"/>
  <c r="Q45" i="213"/>
  <c r="P31" i="274" s="1"/>
  <c r="Q51" i="276"/>
  <c r="S36" i="213"/>
  <c r="S42" i="276"/>
  <c r="W41" i="213"/>
  <c r="W47" i="276"/>
  <c r="U39" i="213"/>
  <c r="U45" i="276"/>
  <c r="T39" i="213"/>
  <c r="T45" i="276"/>
  <c r="G49" i="213"/>
  <c r="G55" i="276"/>
  <c r="T24" i="213"/>
  <c r="S23" i="274" s="1"/>
  <c r="T30" i="276"/>
  <c r="T20" i="213"/>
  <c r="R19" i="216" s="1"/>
  <c r="T26" i="276"/>
  <c r="S47" i="213"/>
  <c r="Q33" i="216" s="1"/>
  <c r="S53" i="276"/>
  <c r="K26" i="213"/>
  <c r="I25" i="216" s="1"/>
  <c r="K32" i="276"/>
  <c r="U37" i="213"/>
  <c r="U43" i="276"/>
  <c r="Q18" i="213"/>
  <c r="R18" i="273" s="1"/>
  <c r="Q24" i="276"/>
  <c r="N54" i="213"/>
  <c r="O41" i="273" s="1"/>
  <c r="N60" i="276"/>
  <c r="I52" i="213"/>
  <c r="G38" i="216" s="1"/>
  <c r="I58" i="276"/>
  <c r="G55" i="213"/>
  <c r="G61" i="276"/>
  <c r="G57" i="213"/>
  <c r="G63" i="276"/>
  <c r="G13" i="213"/>
  <c r="G13" i="276"/>
  <c r="P58" i="213"/>
  <c r="O44" i="274" s="1"/>
  <c r="P64" i="276"/>
  <c r="R54" i="213"/>
  <c r="Q40" i="274" s="1"/>
  <c r="R60" i="276"/>
  <c r="N59" i="213"/>
  <c r="L45" i="216" s="1"/>
  <c r="N65" i="276"/>
  <c r="K31" i="213"/>
  <c r="K37" i="276"/>
  <c r="L18" i="213"/>
  <c r="K17" i="274" s="1"/>
  <c r="L24" i="276"/>
  <c r="O54" i="213"/>
  <c r="M40" i="216" s="1"/>
  <c r="O60" i="276"/>
  <c r="Q49" i="213"/>
  <c r="O35" i="216" s="1"/>
  <c r="Q55" i="276"/>
  <c r="O29" i="213"/>
  <c r="O35" i="276"/>
  <c r="Q20" i="213"/>
  <c r="P19" i="274" s="1"/>
  <c r="Q26" i="276"/>
  <c r="S40" i="213"/>
  <c r="S46" i="276"/>
  <c r="Q48" i="213"/>
  <c r="R35" i="273" s="1"/>
  <c r="Q54" i="276"/>
  <c r="I37" i="213"/>
  <c r="I43" i="276"/>
  <c r="N15" i="213"/>
  <c r="L14" i="216" s="1"/>
  <c r="L54" i="216" s="1"/>
  <c r="N19" i="276"/>
  <c r="N21" i="276" s="1"/>
  <c r="M13" i="213"/>
  <c r="K12" i="216" s="1"/>
  <c r="K52" i="216" s="1"/>
  <c r="M13" i="276"/>
  <c r="M15" i="276" s="1"/>
  <c r="R45" i="213"/>
  <c r="Q31" i="274" s="1"/>
  <c r="R51" i="276"/>
  <c r="I48" i="213"/>
  <c r="J35" i="273" s="1"/>
  <c r="I54" i="276"/>
  <c r="I15" i="213"/>
  <c r="J15" i="273" s="1"/>
  <c r="I19" i="276"/>
  <c r="I58" i="213"/>
  <c r="H44" i="274" s="1"/>
  <c r="I64" i="276"/>
  <c r="I26" i="213"/>
  <c r="H25" i="274" s="1"/>
  <c r="I32" i="276"/>
  <c r="O39" i="213"/>
  <c r="O45" i="276"/>
  <c r="L48" i="213"/>
  <c r="J34" i="216" s="1"/>
  <c r="L54" i="276"/>
  <c r="K33" i="213"/>
  <c r="K39" i="276"/>
  <c r="K15" i="213"/>
  <c r="J14" i="274" s="1"/>
  <c r="J54" i="274" s="1"/>
  <c r="K19" i="276"/>
  <c r="K21" i="276" s="1"/>
  <c r="S33" i="213"/>
  <c r="S39" i="276"/>
  <c r="L20" i="213"/>
  <c r="J19" i="216" s="1"/>
  <c r="L26" i="276"/>
  <c r="R51" i="213"/>
  <c r="P37" i="216" s="1"/>
  <c r="R57" i="276"/>
  <c r="T30" i="213"/>
  <c r="T36" i="276"/>
  <c r="W43" i="213"/>
  <c r="V29" i="274" s="1"/>
  <c r="W49" i="276"/>
  <c r="R56" i="213"/>
  <c r="P42" i="216" s="1"/>
  <c r="R62" i="276"/>
  <c r="R33" i="213"/>
  <c r="R39" i="276"/>
  <c r="V13" i="213"/>
  <c r="W13" i="273" s="1"/>
  <c r="W53" i="273" s="1"/>
  <c r="V13" i="276"/>
  <c r="V15" i="276" s="1"/>
  <c r="V43" i="213"/>
  <c r="U29" i="274" s="1"/>
  <c r="V49" i="276"/>
  <c r="M25" i="213"/>
  <c r="K24" i="216" s="1"/>
  <c r="M31" i="276"/>
  <c r="V20" i="213"/>
  <c r="U19" i="274" s="1"/>
  <c r="V26" i="276"/>
  <c r="U14" i="213"/>
  <c r="V14" i="273" s="1"/>
  <c r="V54" i="273" s="1"/>
  <c r="U16" i="276"/>
  <c r="U18" i="276" s="1"/>
  <c r="L24" i="213"/>
  <c r="M24" i="273" s="1"/>
  <c r="L30" i="276"/>
  <c r="T37" i="213"/>
  <c r="T43" i="276"/>
  <c r="O31" i="213"/>
  <c r="O37" i="276"/>
  <c r="P47" i="213"/>
  <c r="N33" i="216" s="1"/>
  <c r="P53" i="276"/>
  <c r="U59" i="213"/>
  <c r="T45" i="274" s="1"/>
  <c r="U65" i="276"/>
  <c r="U8" i="213"/>
  <c r="V10" i="273" s="1"/>
  <c r="V51" i="273" s="1"/>
  <c r="U8" i="276"/>
  <c r="G27" i="213"/>
  <c r="G33" i="276"/>
  <c r="U55" i="213"/>
  <c r="T41" i="274" s="1"/>
  <c r="U61" i="276"/>
  <c r="W30" i="213"/>
  <c r="W36" i="276"/>
  <c r="V44" i="213"/>
  <c r="U30" i="274" s="1"/>
  <c r="V50" i="276"/>
  <c r="L51" i="213"/>
  <c r="J37" i="216" s="1"/>
  <c r="L57" i="276"/>
  <c r="W46" i="213"/>
  <c r="V32" i="274" s="1"/>
  <c r="W52" i="276"/>
  <c r="I55" i="213"/>
  <c r="J42" i="273" s="1"/>
  <c r="I61" i="276"/>
  <c r="J13" i="213"/>
  <c r="K13" i="273" s="1"/>
  <c r="K53" i="273" s="1"/>
  <c r="J13" i="276"/>
  <c r="J15" i="276" s="1"/>
  <c r="O36" i="213"/>
  <c r="O42" i="276"/>
  <c r="O45" i="213"/>
  <c r="P32" i="273" s="1"/>
  <c r="O51" i="276"/>
  <c r="P50" i="213"/>
  <c r="N36" i="216" s="1"/>
  <c r="P56" i="276"/>
  <c r="P26" i="213"/>
  <c r="O25" i="274" s="1"/>
  <c r="P32" i="276"/>
  <c r="P46" i="213"/>
  <c r="O32" i="274" s="1"/>
  <c r="P52" i="276"/>
  <c r="S53" i="213"/>
  <c r="Q39" i="216" s="1"/>
  <c r="S59" i="276"/>
  <c r="I42" i="213"/>
  <c r="H28" i="274" s="1"/>
  <c r="I48" i="276"/>
  <c r="S12" i="213"/>
  <c r="T12" i="273" s="1"/>
  <c r="T52" i="273" s="1"/>
  <c r="S12" i="276"/>
  <c r="J20" i="213"/>
  <c r="I19" i="274" s="1"/>
  <c r="J26" i="276"/>
  <c r="T48" i="213"/>
  <c r="S34" i="274" s="1"/>
  <c r="T54" i="276"/>
  <c r="U44" i="213"/>
  <c r="V31" i="273" s="1"/>
  <c r="U50" i="276"/>
  <c r="I53" i="213"/>
  <c r="J40" i="273" s="1"/>
  <c r="I59" i="276"/>
  <c r="K32" i="213"/>
  <c r="K38" i="276"/>
  <c r="W12" i="213"/>
  <c r="V11" i="274" s="1"/>
  <c r="V51" i="274" s="1"/>
  <c r="W12" i="276"/>
  <c r="J50" i="213"/>
  <c r="K37" i="273" s="1"/>
  <c r="J56" i="276"/>
  <c r="Q16" i="213"/>
  <c r="O15" i="216" s="1"/>
  <c r="Q22" i="276"/>
  <c r="I44" i="213"/>
  <c r="G30" i="216" s="1"/>
  <c r="I50" i="276"/>
  <c r="Q12" i="213"/>
  <c r="P11" i="274" s="1"/>
  <c r="P51" i="274" s="1"/>
  <c r="Q12" i="276"/>
  <c r="L34" i="213"/>
  <c r="L40" i="276"/>
  <c r="L23" i="213"/>
  <c r="M23" i="273" s="1"/>
  <c r="L29" i="276"/>
  <c r="S55" i="213"/>
  <c r="T42" i="273" s="1"/>
  <c r="S61" i="276"/>
  <c r="Q26" i="213"/>
  <c r="R26" i="273" s="1"/>
  <c r="Q32" i="276"/>
  <c r="R38" i="213"/>
  <c r="R44" i="276"/>
  <c r="N14" i="213"/>
  <c r="O14" i="273" s="1"/>
  <c r="O54" i="273" s="1"/>
  <c r="N16" i="276"/>
  <c r="N18" i="276" s="1"/>
  <c r="S14" i="213"/>
  <c r="T14" i="273" s="1"/>
  <c r="T54" i="273" s="1"/>
  <c r="S16" i="276"/>
  <c r="S18" i="276" s="1"/>
  <c r="G31" i="213"/>
  <c r="G37" i="276"/>
  <c r="Q24" i="213"/>
  <c r="R24" i="273" s="1"/>
  <c r="Q30" i="276"/>
  <c r="I31" i="213"/>
  <c r="I37" i="276"/>
  <c r="K18" i="213"/>
  <c r="I17" i="216" s="1"/>
  <c r="K24" i="276"/>
  <c r="T21" i="213"/>
  <c r="R20" i="216" s="1"/>
  <c r="T27" i="276"/>
  <c r="S17" i="213"/>
  <c r="Q16" i="216" s="1"/>
  <c r="S23" i="276"/>
  <c r="V10" i="213"/>
  <c r="V10" i="276"/>
  <c r="T38" i="213"/>
  <c r="T44" i="276"/>
  <c r="S39" i="213"/>
  <c r="S45" i="276"/>
  <c r="J55" i="213"/>
  <c r="K42" i="273" s="1"/>
  <c r="J61" i="276"/>
  <c r="W25" i="213"/>
  <c r="V24" i="274" s="1"/>
  <c r="W31" i="276"/>
  <c r="T25" i="213"/>
  <c r="U25" i="273" s="1"/>
  <c r="T31" i="276"/>
  <c r="O23" i="213"/>
  <c r="P23" i="273" s="1"/>
  <c r="O29" i="276"/>
  <c r="S20" i="213"/>
  <c r="T20" i="273" s="1"/>
  <c r="S26" i="276"/>
  <c r="U54" i="213"/>
  <c r="T40" i="274" s="1"/>
  <c r="U60" i="276"/>
  <c r="U16" i="213"/>
  <c r="V16" i="273" s="1"/>
  <c r="U22" i="276"/>
  <c r="K51" i="213"/>
  <c r="J37" i="274" s="1"/>
  <c r="K57" i="276"/>
  <c r="V45" i="213"/>
  <c r="W32" i="273" s="1"/>
  <c r="V51" i="276"/>
  <c r="G51" i="213"/>
  <c r="G57" i="276"/>
  <c r="U49" i="213"/>
  <c r="T35" i="274" s="1"/>
  <c r="U55" i="276"/>
  <c r="K56" i="213"/>
  <c r="L43" i="273" s="1"/>
  <c r="K62" i="276"/>
  <c r="L56" i="213"/>
  <c r="M43" i="273" s="1"/>
  <c r="L62" i="276"/>
  <c r="V56" i="213"/>
  <c r="U42" i="274" s="1"/>
  <c r="V62" i="276"/>
  <c r="T58" i="213"/>
  <c r="R44" i="216" s="1"/>
  <c r="T64" i="276"/>
  <c r="I7" i="269"/>
  <c r="F7" i="269" s="1"/>
  <c r="H7" i="269" s="1"/>
  <c r="F7" i="207"/>
  <c r="AV61" i="196"/>
  <c r="AG60" i="208"/>
  <c r="BH34" i="208" s="1"/>
  <c r="BI34" i="208" s="1"/>
  <c r="D24" i="273"/>
  <c r="D56" i="273" s="1"/>
  <c r="F7" i="209"/>
  <c r="BA61" i="197"/>
  <c r="Z60" i="194"/>
  <c r="BH27" i="194" s="1"/>
  <c r="BI27" i="194" s="1"/>
  <c r="F23" i="274"/>
  <c r="BF5" i="201"/>
  <c r="BF61" i="201" s="1"/>
  <c r="AN60" i="186"/>
  <c r="BH41" i="186" s="1"/>
  <c r="BI41" i="186" s="1"/>
  <c r="F36" i="269"/>
  <c r="H36" i="269" s="1"/>
  <c r="AZ61" i="200"/>
  <c r="AL61" i="196"/>
  <c r="AU60" i="195"/>
  <c r="BH48" i="195" s="1"/>
  <c r="BI48" i="195" s="1"/>
  <c r="AJ61" i="205"/>
  <c r="AQ61" i="190"/>
  <c r="AI60" i="206"/>
  <c r="BH36" i="206" s="1"/>
  <c r="BI36" i="206" s="1"/>
  <c r="H60" i="200"/>
  <c r="BH9" i="200" s="1"/>
  <c r="BI9" i="200" s="1"/>
  <c r="O60" i="206"/>
  <c r="BH16" i="206" s="1"/>
  <c r="BI16" i="206" s="1"/>
  <c r="AI61" i="197"/>
  <c r="I60" i="207"/>
  <c r="BH10" i="207" s="1"/>
  <c r="BI10" i="207" s="1"/>
  <c r="BC61" i="197"/>
  <c r="V61" i="194"/>
  <c r="AO61" i="199"/>
  <c r="AH61" i="192"/>
  <c r="V60" i="199"/>
  <c r="BH23" i="199" s="1"/>
  <c r="BI23" i="199" s="1"/>
  <c r="AO60" i="200"/>
  <c r="BH42" i="200" s="1"/>
  <c r="BI42" i="200" s="1"/>
  <c r="O61" i="182"/>
  <c r="E19" i="199"/>
  <c r="E28" i="206"/>
  <c r="E19" i="206" s="1"/>
  <c r="F19" i="197"/>
  <c r="AD61" i="194"/>
  <c r="E28" i="201"/>
  <c r="E19" i="201" s="1"/>
  <c r="F19" i="210"/>
  <c r="E19" i="197"/>
  <c r="AH61" i="204"/>
  <c r="E28" i="202"/>
  <c r="E19" i="202" s="1"/>
  <c r="AI61" i="205"/>
  <c r="AC60" i="206"/>
  <c r="BH30" i="206" s="1"/>
  <c r="BI30" i="206" s="1"/>
  <c r="AH60" i="209"/>
  <c r="BH35" i="209" s="1"/>
  <c r="BI35" i="209" s="1"/>
  <c r="AG60" i="223"/>
  <c r="BH34" i="223" s="1"/>
  <c r="BI34" i="223" s="1"/>
  <c r="M61" i="204"/>
  <c r="AZ61" i="199"/>
  <c r="AT61" i="198"/>
  <c r="O60" i="194"/>
  <c r="BH16" i="194" s="1"/>
  <c r="BI16" i="194" s="1"/>
  <c r="AI61" i="200"/>
  <c r="AR60" i="201"/>
  <c r="BH45" i="201" s="1"/>
  <c r="BI45" i="201" s="1"/>
  <c r="AJ60" i="198"/>
  <c r="BH37" i="198" s="1"/>
  <c r="BI37" i="198" s="1"/>
  <c r="AQ61" i="191"/>
  <c r="AR60" i="200"/>
  <c r="BH45" i="200" s="1"/>
  <c r="BI45" i="200" s="1"/>
  <c r="S61" i="198"/>
  <c r="I61" i="211"/>
  <c r="J60" i="196"/>
  <c r="BH11" i="196" s="1"/>
  <c r="BI11" i="196" s="1"/>
  <c r="N61" i="200"/>
  <c r="BE60" i="193"/>
  <c r="BH58" i="193" s="1"/>
  <c r="BI58" i="193" s="1"/>
  <c r="P61" i="203"/>
  <c r="AD61" i="211"/>
  <c r="AN61" i="193"/>
  <c r="E28" i="189"/>
  <c r="E19" i="189" s="1"/>
  <c r="E28" i="205"/>
  <c r="E19" i="205" s="1"/>
  <c r="E28" i="190"/>
  <c r="E19" i="190" s="1"/>
  <c r="AU60" i="196"/>
  <c r="BH48" i="196" s="1"/>
  <c r="BI48" i="196" s="1"/>
  <c r="AU61" i="196"/>
  <c r="M60" i="199"/>
  <c r="BH14" i="199" s="1"/>
  <c r="BI14" i="199" s="1"/>
  <c r="AV60" i="223"/>
  <c r="BH49" i="223" s="1"/>
  <c r="BI49" i="223" s="1"/>
  <c r="R50" i="234"/>
  <c r="BC60" i="199"/>
  <c r="BH56" i="199" s="1"/>
  <c r="BI56" i="199" s="1"/>
  <c r="E29" i="234"/>
  <c r="E20" i="234" s="1"/>
  <c r="AH61" i="202"/>
  <c r="M60" i="191"/>
  <c r="BH14" i="191" s="1"/>
  <c r="BI14" i="191" s="1"/>
  <c r="L61" i="200"/>
  <c r="AS61" i="191"/>
  <c r="AC61" i="191"/>
  <c r="BC60" i="191"/>
  <c r="BH56" i="191" s="1"/>
  <c r="BI56" i="191" s="1"/>
  <c r="AY60" i="188"/>
  <c r="BH52" i="188" s="1"/>
  <c r="BI52" i="188" s="1"/>
  <c r="K17" i="217"/>
  <c r="F19" i="211"/>
  <c r="AO61" i="196"/>
  <c r="AO61" i="192"/>
  <c r="D19" i="217"/>
  <c r="F19" i="223"/>
  <c r="AA40" i="234"/>
  <c r="AA37" i="234"/>
  <c r="E28" i="188"/>
  <c r="E19" i="188" s="1"/>
  <c r="BC60" i="200"/>
  <c r="BH56" i="200" s="1"/>
  <c r="BI56" i="200" s="1"/>
  <c r="G5" i="193"/>
  <c r="G61" i="193" s="1"/>
  <c r="J61" i="192"/>
  <c r="R37" i="234"/>
  <c r="M17" i="217"/>
  <c r="AZ60" i="198"/>
  <c r="BH53" i="198" s="1"/>
  <c r="BI53" i="198" s="1"/>
  <c r="AQ61" i="201"/>
  <c r="E28" i="194"/>
  <c r="E19" i="194" s="1"/>
  <c r="J60" i="204"/>
  <c r="BH11" i="204" s="1"/>
  <c r="BI11" i="204" s="1"/>
  <c r="AL29" i="234"/>
  <c r="AL20" i="234" s="1"/>
  <c r="AL6" i="234" s="1"/>
  <c r="AL62" i="234" s="1"/>
  <c r="N17" i="217"/>
  <c r="AI5" i="223"/>
  <c r="AI60" i="223" s="1"/>
  <c r="BH36" i="223" s="1"/>
  <c r="BI36" i="223" s="1"/>
  <c r="E28" i="208"/>
  <c r="E19" i="208" s="1"/>
  <c r="O61" i="196"/>
  <c r="F5" i="1"/>
  <c r="D6" i="214" s="1"/>
  <c r="E7" i="235" s="1"/>
  <c r="F7" i="235" s="1"/>
  <c r="I60" i="209"/>
  <c r="BH10" i="209" s="1"/>
  <c r="BI10" i="209" s="1"/>
  <c r="AL61" i="203"/>
  <c r="E19" i="211"/>
  <c r="AL61" i="211"/>
  <c r="AV61" i="202"/>
  <c r="AV60" i="198"/>
  <c r="BH49" i="198" s="1"/>
  <c r="BI49" i="198" s="1"/>
  <c r="AL61" i="189"/>
  <c r="BE61" i="194"/>
  <c r="AO61" i="195"/>
  <c r="N60" i="194"/>
  <c r="BH15" i="194" s="1"/>
  <c r="BI15" i="194" s="1"/>
  <c r="L60" i="204"/>
  <c r="BH13" i="204" s="1"/>
  <c r="BI13" i="204" s="1"/>
  <c r="Z61" i="197"/>
  <c r="V61" i="201"/>
  <c r="BE60" i="208"/>
  <c r="BH58" i="208" s="1"/>
  <c r="BI58" i="208" s="1"/>
  <c r="BB61" i="189"/>
  <c r="AT60" i="189"/>
  <c r="BH47" i="189" s="1"/>
  <c r="BI47" i="189" s="1"/>
  <c r="O61" i="207"/>
  <c r="BB61" i="198"/>
  <c r="N60" i="199"/>
  <c r="BH15" i="199" s="1"/>
  <c r="BI15" i="199" s="1"/>
  <c r="J60" i="199"/>
  <c r="BH11" i="199" s="1"/>
  <c r="BI11" i="199" s="1"/>
  <c r="AC60" i="211"/>
  <c r="BH30" i="211" s="1"/>
  <c r="BI30" i="211" s="1"/>
  <c r="V60" i="197"/>
  <c r="BH23" i="197" s="1"/>
  <c r="BI23" i="197" s="1"/>
  <c r="AT61" i="193"/>
  <c r="U61" i="211"/>
  <c r="AX60" i="192"/>
  <c r="BH51" i="192" s="1"/>
  <c r="BI51" i="192" s="1"/>
  <c r="AX61" i="192"/>
  <c r="BC61" i="234"/>
  <c r="BH57" i="234" s="1"/>
  <c r="BI57" i="234" s="1"/>
  <c r="O16" i="223"/>
  <c r="O6" i="223" s="1"/>
  <c r="O5" i="223" s="1"/>
  <c r="AX61" i="194"/>
  <c r="AX60" i="194"/>
  <c r="BH51" i="194" s="1"/>
  <c r="BI51" i="194" s="1"/>
  <c r="AX61" i="187"/>
  <c r="AX60" i="187"/>
  <c r="BH51" i="187" s="1"/>
  <c r="BI51" i="187" s="1"/>
  <c r="U61" i="199"/>
  <c r="AX61" i="189"/>
  <c r="AX60" i="189"/>
  <c r="BH51" i="189" s="1"/>
  <c r="BI51" i="189" s="1"/>
  <c r="AW61" i="195"/>
  <c r="AX61" i="211"/>
  <c r="O61" i="199"/>
  <c r="AH60" i="198"/>
  <c r="BH35" i="198" s="1"/>
  <c r="BI35" i="198" s="1"/>
  <c r="AV61" i="191"/>
  <c r="P60" i="201"/>
  <c r="BH17" i="201" s="1"/>
  <c r="BI17" i="201" s="1"/>
  <c r="AV62" i="234"/>
  <c r="AV61" i="207"/>
  <c r="T61" i="198"/>
  <c r="BJ29" i="223"/>
  <c r="BC61" i="196"/>
  <c r="AZ60" i="211"/>
  <c r="BH53" i="211" s="1"/>
  <c r="BI53" i="211" s="1"/>
  <c r="U60" i="200"/>
  <c r="BH22" i="200" s="1"/>
  <c r="BI22" i="200" s="1"/>
  <c r="AY60" i="195"/>
  <c r="BH52" i="195" s="1"/>
  <c r="BI52" i="195" s="1"/>
  <c r="U60" i="188"/>
  <c r="BH22" i="188" s="1"/>
  <c r="BI22" i="188" s="1"/>
  <c r="BA60" i="199"/>
  <c r="BH54" i="199" s="1"/>
  <c r="BI54" i="199" s="1"/>
  <c r="AT61" i="200"/>
  <c r="BE61" i="192"/>
  <c r="F19" i="198"/>
  <c r="AY60" i="193"/>
  <c r="BH52" i="193" s="1"/>
  <c r="BI52" i="193" s="1"/>
  <c r="AZ60" i="188"/>
  <c r="BH53" i="188" s="1"/>
  <c r="BI53" i="188" s="1"/>
  <c r="AI60" i="203"/>
  <c r="BH36" i="203" s="1"/>
  <c r="BI36" i="203" s="1"/>
  <c r="AY61" i="197"/>
  <c r="AL61" i="188"/>
  <c r="AX61" i="206"/>
  <c r="Q60" i="199"/>
  <c r="BH18" i="199" s="1"/>
  <c r="BI18" i="199" s="1"/>
  <c r="AN61" i="191"/>
  <c r="BC61" i="190"/>
  <c r="AY60" i="199"/>
  <c r="BH52" i="199" s="1"/>
  <c r="BI52" i="199" s="1"/>
  <c r="E28" i="209"/>
  <c r="E19" i="209" s="1"/>
  <c r="Q60" i="208"/>
  <c r="BH18" i="208" s="1"/>
  <c r="BI18" i="208" s="1"/>
  <c r="E19" i="198"/>
  <c r="AQ61" i="196"/>
  <c r="V61" i="192"/>
  <c r="U60" i="193"/>
  <c r="BH22" i="193" s="1"/>
  <c r="BI22" i="193" s="1"/>
  <c r="E28" i="203"/>
  <c r="E19" i="203" s="1"/>
  <c r="AB60" i="206"/>
  <c r="BH29" i="206" s="1"/>
  <c r="BI29" i="206" s="1"/>
  <c r="BF61" i="234"/>
  <c r="BH60" i="234" s="1"/>
  <c r="BI60" i="234" s="1"/>
  <c r="AD60" i="203"/>
  <c r="BH31" i="203" s="1"/>
  <c r="BI31" i="203" s="1"/>
  <c r="W6" i="234"/>
  <c r="W62" i="234" s="1"/>
  <c r="AO61" i="193"/>
  <c r="H60" i="202"/>
  <c r="BH9" i="202" s="1"/>
  <c r="BI9" i="202" s="1"/>
  <c r="BA60" i="196"/>
  <c r="BH54" i="196" s="1"/>
  <c r="BI54" i="196" s="1"/>
  <c r="I60" i="206"/>
  <c r="BH10" i="206" s="1"/>
  <c r="BI10" i="206" s="1"/>
  <c r="AX61" i="200"/>
  <c r="AD61" i="183"/>
  <c r="P60" i="199"/>
  <c r="BH17" i="199" s="1"/>
  <c r="BI17" i="199" s="1"/>
  <c r="M60" i="198"/>
  <c r="BH14" i="198" s="1"/>
  <c r="BI14" i="198" s="1"/>
  <c r="N60" i="204"/>
  <c r="BH15" i="204" s="1"/>
  <c r="BI15" i="204" s="1"/>
  <c r="W61" i="197"/>
  <c r="AU61" i="200"/>
  <c r="J60" i="203"/>
  <c r="BH11" i="203" s="1"/>
  <c r="BI11" i="203" s="1"/>
  <c r="AR61" i="190"/>
  <c r="AE60" i="189"/>
  <c r="BH32" i="189" s="1"/>
  <c r="BI32" i="189" s="1"/>
  <c r="H61" i="199"/>
  <c r="AF60" i="211"/>
  <c r="BH33" i="211" s="1"/>
  <c r="BI33" i="211" s="1"/>
  <c r="AT61" i="234"/>
  <c r="BH48" i="234" s="1"/>
  <c r="BI48" i="234" s="1"/>
  <c r="AQ61" i="199"/>
  <c r="AC60" i="198"/>
  <c r="BH30" i="198" s="1"/>
  <c r="BI30" i="198" s="1"/>
  <c r="L61" i="193"/>
  <c r="L61" i="203"/>
  <c r="R25" i="201"/>
  <c r="AB60" i="203"/>
  <c r="BH29" i="203" s="1"/>
  <c r="BI29" i="203" s="1"/>
  <c r="N61" i="208"/>
  <c r="AS5" i="223"/>
  <c r="AS60" i="223" s="1"/>
  <c r="BH46" i="223" s="1"/>
  <c r="BI46" i="223" s="1"/>
  <c r="AR6" i="234"/>
  <c r="AR62" i="234" s="1"/>
  <c r="T61" i="199"/>
  <c r="O61" i="197"/>
  <c r="R59" i="210"/>
  <c r="AD61" i="182"/>
  <c r="S61" i="187"/>
  <c r="L60" i="197"/>
  <c r="BH13" i="197" s="1"/>
  <c r="BI13" i="197" s="1"/>
  <c r="N60" i="198"/>
  <c r="BH15" i="198" s="1"/>
  <c r="BI15" i="198" s="1"/>
  <c r="M60" i="200"/>
  <c r="BH14" i="200" s="1"/>
  <c r="BI14" i="200" s="1"/>
  <c r="W60" i="199"/>
  <c r="BH24" i="199" s="1"/>
  <c r="BI24" i="199" s="1"/>
  <c r="AD61" i="197"/>
  <c r="AM60" i="192"/>
  <c r="BH40" i="192" s="1"/>
  <c r="BI40" i="192" s="1"/>
  <c r="L61" i="205"/>
  <c r="W61" i="198"/>
  <c r="O60" i="205"/>
  <c r="BH16" i="205" s="1"/>
  <c r="BI16" i="205" s="1"/>
  <c r="P61" i="210"/>
  <c r="M61" i="210"/>
  <c r="AB61" i="201"/>
  <c r="M61" i="194"/>
  <c r="W61" i="211"/>
  <c r="AB61" i="197"/>
  <c r="L61" i="209"/>
  <c r="AS60" i="205"/>
  <c r="BH46" i="205" s="1"/>
  <c r="BI46" i="205" s="1"/>
  <c r="AG60" i="201"/>
  <c r="BH34" i="201" s="1"/>
  <c r="BI34" i="201" s="1"/>
  <c r="AP19" i="209"/>
  <c r="AP5" i="209" s="1"/>
  <c r="AP60" i="209" s="1"/>
  <c r="BH43" i="209" s="1"/>
  <c r="BI43" i="209" s="1"/>
  <c r="N60" i="187"/>
  <c r="BH15" i="187" s="1"/>
  <c r="BI15" i="187" s="1"/>
  <c r="AQ19" i="205"/>
  <c r="AQ5" i="205" s="1"/>
  <c r="AQ61" i="205" s="1"/>
  <c r="N60" i="205"/>
  <c r="BH15" i="205" s="1"/>
  <c r="BI15" i="205" s="1"/>
  <c r="O60" i="186"/>
  <c r="BH16" i="186" s="1"/>
  <c r="BI16" i="186" s="1"/>
  <c r="AF60" i="201"/>
  <c r="BH33" i="201" s="1"/>
  <c r="BI33" i="201" s="1"/>
  <c r="R22" i="209"/>
  <c r="AG60" i="184"/>
  <c r="BH34" i="184" s="1"/>
  <c r="BI34" i="184" s="1"/>
  <c r="BE60" i="198"/>
  <c r="BH58" i="198" s="1"/>
  <c r="BI58" i="198" s="1"/>
  <c r="AF61" i="197"/>
  <c r="AT60" i="191"/>
  <c r="BH47" i="191" s="1"/>
  <c r="BI47" i="191" s="1"/>
  <c r="AG61" i="188"/>
  <c r="Y60" i="188"/>
  <c r="BH26" i="188" s="1"/>
  <c r="BI26" i="188" s="1"/>
  <c r="W60" i="181"/>
  <c r="BH24" i="181" s="1"/>
  <c r="BI24" i="181" s="1"/>
  <c r="I61" i="190"/>
  <c r="AB60" i="190"/>
  <c r="BH29" i="190" s="1"/>
  <c r="BI29" i="190" s="1"/>
  <c r="Y61" i="178"/>
  <c r="AB60" i="196"/>
  <c r="BH29" i="196" s="1"/>
  <c r="BI29" i="196" s="1"/>
  <c r="G61" i="189"/>
  <c r="Q60" i="192"/>
  <c r="BH18" i="192" s="1"/>
  <c r="BI18" i="192" s="1"/>
  <c r="M60" i="185"/>
  <c r="BH14" i="185" s="1"/>
  <c r="BI14" i="185" s="1"/>
  <c r="H61" i="196"/>
  <c r="X60" i="196"/>
  <c r="BH25" i="196" s="1"/>
  <c r="BI25" i="196" s="1"/>
  <c r="K61" i="211"/>
  <c r="R57" i="207"/>
  <c r="AR60" i="192"/>
  <c r="BH45" i="192" s="1"/>
  <c r="BI45" i="192" s="1"/>
  <c r="AJ61" i="204"/>
  <c r="V60" i="188"/>
  <c r="BH23" i="188" s="1"/>
  <c r="BI23" i="188" s="1"/>
  <c r="I60" i="188"/>
  <c r="BH10" i="188" s="1"/>
  <c r="BI10" i="188" s="1"/>
  <c r="AL61" i="191"/>
  <c r="X61" i="210"/>
  <c r="I61" i="201"/>
  <c r="R57" i="208"/>
  <c r="Y61" i="195"/>
  <c r="Y60" i="195"/>
  <c r="BH26" i="195" s="1"/>
  <c r="BI26" i="195" s="1"/>
  <c r="O61" i="189"/>
  <c r="M61" i="234"/>
  <c r="BH15" i="234" s="1"/>
  <c r="BI15" i="234" s="1"/>
  <c r="M60" i="196"/>
  <c r="BH14" i="196" s="1"/>
  <c r="BI14" i="196" s="1"/>
  <c r="AF61" i="208"/>
  <c r="Y60" i="198"/>
  <c r="BH26" i="198" s="1"/>
  <c r="BI26" i="198" s="1"/>
  <c r="Y61" i="198"/>
  <c r="Y61" i="180"/>
  <c r="Y60" i="180"/>
  <c r="BH26" i="180" s="1"/>
  <c r="BI26" i="180" s="1"/>
  <c r="BF61" i="189"/>
  <c r="BJ59" i="223"/>
  <c r="AI61" i="187"/>
  <c r="BA60" i="178"/>
  <c r="BH54" i="178" s="1"/>
  <c r="BI54" i="178" s="1"/>
  <c r="BA61" i="178"/>
  <c r="P61" i="208"/>
  <c r="AI60" i="192"/>
  <c r="BH36" i="192" s="1"/>
  <c r="BI36" i="192" s="1"/>
  <c r="V19" i="204"/>
  <c r="V5" i="204" s="1"/>
  <c r="V61" i="204" s="1"/>
  <c r="U19" i="207"/>
  <c r="U5" i="207" s="1"/>
  <c r="U60" i="207" s="1"/>
  <c r="BH22" i="207" s="1"/>
  <c r="BI22" i="207" s="1"/>
  <c r="R55" i="204"/>
  <c r="AH61" i="200"/>
  <c r="AJ61" i="188"/>
  <c r="M60" i="195"/>
  <c r="BH14" i="195" s="1"/>
  <c r="BI14" i="195" s="1"/>
  <c r="P60" i="197"/>
  <c r="BH17" i="197" s="1"/>
  <c r="BI17" i="197" s="1"/>
  <c r="AJ61" i="200"/>
  <c r="AV60" i="195"/>
  <c r="BH49" i="195" s="1"/>
  <c r="BI49" i="195" s="1"/>
  <c r="W19" i="205"/>
  <c r="W5" i="205" s="1"/>
  <c r="W61" i="205" s="1"/>
  <c r="AZ61" i="223"/>
  <c r="AJ61" i="210"/>
  <c r="AV19" i="206"/>
  <c r="AV5" i="206" s="1"/>
  <c r="AV60" i="206" s="1"/>
  <c r="BH49" i="206" s="1"/>
  <c r="BI49" i="206" s="1"/>
  <c r="BB60" i="193"/>
  <c r="BH55" i="193" s="1"/>
  <c r="BI55" i="193" s="1"/>
  <c r="BB61" i="199"/>
  <c r="AY60" i="180"/>
  <c r="BH52" i="180" s="1"/>
  <c r="BI52" i="180" s="1"/>
  <c r="AE61" i="193"/>
  <c r="AV61" i="189"/>
  <c r="AA5" i="191"/>
  <c r="AA61" i="191" s="1"/>
  <c r="P5" i="189"/>
  <c r="P61" i="189" s="1"/>
  <c r="W60" i="203"/>
  <c r="BH24" i="203" s="1"/>
  <c r="BI24" i="203" s="1"/>
  <c r="AD61" i="189"/>
  <c r="U60" i="189"/>
  <c r="BH22" i="189" s="1"/>
  <c r="BI22" i="189" s="1"/>
  <c r="AI60" i="204"/>
  <c r="BH36" i="204" s="1"/>
  <c r="BI36" i="204" s="1"/>
  <c r="AZ19" i="207"/>
  <c r="AZ5" i="207" s="1"/>
  <c r="AZ60" i="207" s="1"/>
  <c r="BH53" i="207" s="1"/>
  <c r="BI53" i="207" s="1"/>
  <c r="W60" i="194"/>
  <c r="BH24" i="194" s="1"/>
  <c r="BI24" i="194" s="1"/>
  <c r="K60" i="200"/>
  <c r="BH12" i="200" s="1"/>
  <c r="BI12" i="200" s="1"/>
  <c r="Q60" i="209"/>
  <c r="BH18" i="209" s="1"/>
  <c r="BI18" i="209" s="1"/>
  <c r="S61" i="211"/>
  <c r="AZ19" i="209"/>
  <c r="AZ5" i="209" s="1"/>
  <c r="AZ61" i="209" s="1"/>
  <c r="N60" i="192"/>
  <c r="BH15" i="192" s="1"/>
  <c r="BI15" i="192" s="1"/>
  <c r="BE60" i="197"/>
  <c r="BH58" i="197" s="1"/>
  <c r="BI58" i="197" s="1"/>
  <c r="M61" i="189"/>
  <c r="W60" i="196"/>
  <c r="BH24" i="196" s="1"/>
  <c r="BI24" i="196" s="1"/>
  <c r="W61" i="196"/>
  <c r="AF61" i="193"/>
  <c r="AT60" i="209"/>
  <c r="BH47" i="209" s="1"/>
  <c r="BI47" i="209" s="1"/>
  <c r="AG61" i="202"/>
  <c r="BC61" i="203"/>
  <c r="AL61" i="195"/>
  <c r="BC60" i="193"/>
  <c r="BH56" i="193" s="1"/>
  <c r="BI56" i="193" s="1"/>
  <c r="AN60" i="197"/>
  <c r="BH41" i="197" s="1"/>
  <c r="BI41" i="197" s="1"/>
  <c r="AX61" i="180"/>
  <c r="S61" i="196"/>
  <c r="AM61" i="186"/>
  <c r="AN61" i="210"/>
  <c r="AD60" i="200"/>
  <c r="BH31" i="200" s="1"/>
  <c r="BI31" i="200" s="1"/>
  <c r="W61" i="180"/>
  <c r="AN60" i="211"/>
  <c r="BH41" i="211" s="1"/>
  <c r="BI41" i="211" s="1"/>
  <c r="W5" i="223"/>
  <c r="W61" i="223" s="1"/>
  <c r="BE60" i="183"/>
  <c r="BH58" i="183" s="1"/>
  <c r="BI58" i="183" s="1"/>
  <c r="AN61" i="202"/>
  <c r="AP60" i="186"/>
  <c r="BH43" i="186" s="1"/>
  <c r="BI43" i="186" s="1"/>
  <c r="AP61" i="204"/>
  <c r="M61" i="206"/>
  <c r="BE19" i="211"/>
  <c r="BE5" i="211" s="1"/>
  <c r="BE61" i="211" s="1"/>
  <c r="BF61" i="211"/>
  <c r="K60" i="197"/>
  <c r="BH12" i="197" s="1"/>
  <c r="BI12" i="197" s="1"/>
  <c r="BF60" i="209"/>
  <c r="BH59" i="209" s="1"/>
  <c r="BI59" i="209" s="1"/>
  <c r="AL60" i="190"/>
  <c r="BH39" i="190" s="1"/>
  <c r="BI39" i="190" s="1"/>
  <c r="Z61" i="196"/>
  <c r="W61" i="188"/>
  <c r="AD60" i="192"/>
  <c r="BH31" i="192" s="1"/>
  <c r="BI31" i="192" s="1"/>
  <c r="Q60" i="195"/>
  <c r="BH18" i="195" s="1"/>
  <c r="BI18" i="195" s="1"/>
  <c r="O60" i="198"/>
  <c r="BH16" i="198" s="1"/>
  <c r="BI16" i="198" s="1"/>
  <c r="Z61" i="195"/>
  <c r="X19" i="211"/>
  <c r="X5" i="211" s="1"/>
  <c r="X61" i="211" s="1"/>
  <c r="K61" i="204"/>
  <c r="BC60" i="189"/>
  <c r="BH56" i="189" s="1"/>
  <c r="BI56" i="189" s="1"/>
  <c r="BA61" i="189"/>
  <c r="S60" i="192"/>
  <c r="BH20" i="192" s="1"/>
  <c r="BI20" i="192" s="1"/>
  <c r="T19" i="202"/>
  <c r="T5" i="202" s="1"/>
  <c r="T61" i="202" s="1"/>
  <c r="AN60" i="182"/>
  <c r="BH41" i="182" s="1"/>
  <c r="BI41" i="182" s="1"/>
  <c r="S61" i="190"/>
  <c r="AX60" i="195"/>
  <c r="BH51" i="195" s="1"/>
  <c r="BI51" i="195" s="1"/>
  <c r="N60" i="196"/>
  <c r="BH15" i="196" s="1"/>
  <c r="BI15" i="196" s="1"/>
  <c r="K60" i="192"/>
  <c r="BH12" i="192" s="1"/>
  <c r="BI12" i="192" s="1"/>
  <c r="AY60" i="205"/>
  <c r="BH52" i="205" s="1"/>
  <c r="BI52" i="205" s="1"/>
  <c r="BB60" i="180"/>
  <c r="BH55" i="180" s="1"/>
  <c r="BI55" i="180" s="1"/>
  <c r="AZ60" i="195"/>
  <c r="BH53" i="195" s="1"/>
  <c r="BI53" i="195" s="1"/>
  <c r="AB61" i="205"/>
  <c r="AP61" i="200"/>
  <c r="AQ60" i="192"/>
  <c r="BH44" i="192" s="1"/>
  <c r="BI44" i="192" s="1"/>
  <c r="AX60" i="199"/>
  <c r="BH51" i="199" s="1"/>
  <c r="BI51" i="199" s="1"/>
  <c r="R45" i="206"/>
  <c r="AL61" i="204"/>
  <c r="AK61" i="197"/>
  <c r="AY19" i="208"/>
  <c r="AY5" i="208" s="1"/>
  <c r="AY61" i="208" s="1"/>
  <c r="H60" i="197"/>
  <c r="BH9" i="197" s="1"/>
  <c r="BI9" i="197" s="1"/>
  <c r="AE61" i="199"/>
  <c r="AI60" i="196"/>
  <c r="BH36" i="196" s="1"/>
  <c r="BI36" i="196" s="1"/>
  <c r="BD60" i="183"/>
  <c r="BH57" i="183" s="1"/>
  <c r="BI57" i="183" s="1"/>
  <c r="L60" i="198"/>
  <c r="BH13" i="198" s="1"/>
  <c r="BI13" i="198" s="1"/>
  <c r="BF61" i="204"/>
  <c r="R49" i="209"/>
  <c r="R47" i="209"/>
  <c r="N60" i="186"/>
  <c r="BH15" i="186" s="1"/>
  <c r="BI15" i="186" s="1"/>
  <c r="AW61" i="187"/>
  <c r="AW60" i="187"/>
  <c r="BH50" i="187" s="1"/>
  <c r="BI50" i="187" s="1"/>
  <c r="X61" i="181"/>
  <c r="BB60" i="195"/>
  <c r="BH55" i="195" s="1"/>
  <c r="BI55" i="195" s="1"/>
  <c r="X61" i="188"/>
  <c r="AY61" i="194"/>
  <c r="BD60" i="206"/>
  <c r="BH57" i="206" s="1"/>
  <c r="BI57" i="206" s="1"/>
  <c r="S60" i="194"/>
  <c r="BH20" i="194" s="1"/>
  <c r="BI20" i="194" s="1"/>
  <c r="BB60" i="200"/>
  <c r="BH55" i="200" s="1"/>
  <c r="BI55" i="200" s="1"/>
  <c r="AW60" i="180"/>
  <c r="BH50" i="180" s="1"/>
  <c r="BI50" i="180" s="1"/>
  <c r="AP61" i="199"/>
  <c r="S61" i="188"/>
  <c r="BC61" i="178"/>
  <c r="R50" i="205"/>
  <c r="AS60" i="200"/>
  <c r="BH46" i="200" s="1"/>
  <c r="BI46" i="200" s="1"/>
  <c r="V60" i="193"/>
  <c r="BH23" i="193" s="1"/>
  <c r="BI23" i="193" s="1"/>
  <c r="BA19" i="201"/>
  <c r="BA5" i="201" s="1"/>
  <c r="BA60" i="201" s="1"/>
  <c r="BH54" i="201" s="1"/>
  <c r="BI54" i="201" s="1"/>
  <c r="AR19" i="208"/>
  <c r="AR5" i="208" s="1"/>
  <c r="AR61" i="208" s="1"/>
  <c r="Q61" i="201"/>
  <c r="BC61" i="180"/>
  <c r="R56" i="203"/>
  <c r="Q60" i="196"/>
  <c r="BH18" i="196" s="1"/>
  <c r="BI18" i="196" s="1"/>
  <c r="BB60" i="201"/>
  <c r="BH55" i="201" s="1"/>
  <c r="BI55" i="201" s="1"/>
  <c r="AN60" i="209"/>
  <c r="BH41" i="209" s="1"/>
  <c r="BI41" i="209" s="1"/>
  <c r="BD60" i="192"/>
  <c r="BH57" i="192" s="1"/>
  <c r="BI57" i="192" s="1"/>
  <c r="AL60" i="210"/>
  <c r="BH39" i="210" s="1"/>
  <c r="BI39" i="210" s="1"/>
  <c r="AV19" i="211"/>
  <c r="AV5" i="211" s="1"/>
  <c r="AV61" i="211" s="1"/>
  <c r="F8" i="201"/>
  <c r="E8" i="201" s="1"/>
  <c r="AU61" i="194"/>
  <c r="S60" i="191"/>
  <c r="BH20" i="191" s="1"/>
  <c r="BI20" i="191" s="1"/>
  <c r="S61" i="191"/>
  <c r="X61" i="191"/>
  <c r="BB60" i="191"/>
  <c r="BH55" i="191" s="1"/>
  <c r="BI55" i="191" s="1"/>
  <c r="AV61" i="186"/>
  <c r="O61" i="185"/>
  <c r="AT61" i="201"/>
  <c r="AT61" i="196"/>
  <c r="V61" i="196"/>
  <c r="AT60" i="190"/>
  <c r="BH47" i="190" s="1"/>
  <c r="BI47" i="190" s="1"/>
  <c r="BE61" i="188"/>
  <c r="BB60" i="190"/>
  <c r="BH55" i="190" s="1"/>
  <c r="BI55" i="190" s="1"/>
  <c r="U60" i="198"/>
  <c r="BH22" i="198" s="1"/>
  <c r="BI22" i="198" s="1"/>
  <c r="AP60" i="197"/>
  <c r="BH43" i="197" s="1"/>
  <c r="BI43" i="197" s="1"/>
  <c r="AV60" i="194"/>
  <c r="BH49" i="194" s="1"/>
  <c r="BI49" i="194" s="1"/>
  <c r="AE60" i="204"/>
  <c r="BH32" i="204" s="1"/>
  <c r="BI32" i="204" s="1"/>
  <c r="BF60" i="203"/>
  <c r="BH59" i="203" s="1"/>
  <c r="BI59" i="203" s="1"/>
  <c r="AD61" i="201"/>
  <c r="AF61" i="206"/>
  <c r="AN61" i="206"/>
  <c r="AR60" i="198"/>
  <c r="BH45" i="198" s="1"/>
  <c r="BI45" i="198" s="1"/>
  <c r="R46" i="206"/>
  <c r="R43" i="203"/>
  <c r="AP61" i="190"/>
  <c r="J60" i="186"/>
  <c r="BH11" i="186" s="1"/>
  <c r="BI11" i="186" s="1"/>
  <c r="O60" i="191"/>
  <c r="BH16" i="191" s="1"/>
  <c r="BI16" i="191" s="1"/>
  <c r="BE60" i="190"/>
  <c r="BH58" i="190" s="1"/>
  <c r="BI58" i="190" s="1"/>
  <c r="L61" i="190"/>
  <c r="D25" i="217"/>
  <c r="U61" i="185"/>
  <c r="F8" i="274"/>
  <c r="D9" i="273"/>
  <c r="F9" i="274"/>
  <c r="D10" i="273"/>
  <c r="D51" i="273" s="1"/>
  <c r="V43" i="274"/>
  <c r="F7" i="274"/>
  <c r="D8" i="273"/>
  <c r="F45" i="274"/>
  <c r="D46" i="273"/>
  <c r="F48" i="274"/>
  <c r="D49" i="273"/>
  <c r="I44" i="216"/>
  <c r="L36" i="274"/>
  <c r="D19" i="205"/>
  <c r="R19" i="205" s="1"/>
  <c r="R31" i="273"/>
  <c r="F27" i="274"/>
  <c r="D28" i="273"/>
  <c r="D19" i="204"/>
  <c r="F43" i="274"/>
  <c r="D44" i="273"/>
  <c r="F36" i="274"/>
  <c r="D37" i="273"/>
  <c r="F26" i="274"/>
  <c r="D27" i="273"/>
  <c r="D19" i="206"/>
  <c r="F22" i="274"/>
  <c r="D23" i="273"/>
  <c r="AF61" i="186"/>
  <c r="S60" i="186"/>
  <c r="BH20" i="186" s="1"/>
  <c r="BI20" i="186" s="1"/>
  <c r="AL61" i="187"/>
  <c r="AF61" i="187"/>
  <c r="F7" i="206"/>
  <c r="AE61" i="197"/>
  <c r="AH61" i="199"/>
  <c r="AF61" i="205"/>
  <c r="AP61" i="201"/>
  <c r="AO61" i="189"/>
  <c r="H61" i="211"/>
  <c r="R52" i="206"/>
  <c r="L61" i="208"/>
  <c r="R25" i="206"/>
  <c r="BG19" i="194"/>
  <c r="BG5" i="194" s="1"/>
  <c r="AO61" i="185"/>
  <c r="R46" i="201"/>
  <c r="BD61" i="199"/>
  <c r="BC61" i="205"/>
  <c r="N60" i="203"/>
  <c r="BH15" i="203" s="1"/>
  <c r="BI15" i="203" s="1"/>
  <c r="R56" i="205"/>
  <c r="BD60" i="189"/>
  <c r="BH57" i="189" s="1"/>
  <c r="BI57" i="189" s="1"/>
  <c r="BD61" i="189"/>
  <c r="H61" i="193"/>
  <c r="AQ61" i="195"/>
  <c r="R27" i="204"/>
  <c r="BF60" i="199"/>
  <c r="BH59" i="199" s="1"/>
  <c r="BI59" i="199" s="1"/>
  <c r="S61" i="203"/>
  <c r="AS60" i="190"/>
  <c r="BH46" i="190" s="1"/>
  <c r="BI46" i="190" s="1"/>
  <c r="G61" i="198"/>
  <c r="I60" i="187"/>
  <c r="BH10" i="187" s="1"/>
  <c r="BI10" i="187" s="1"/>
  <c r="AJ60" i="194"/>
  <c r="BH37" i="194" s="1"/>
  <c r="BI37" i="194" s="1"/>
  <c r="AG60" i="211"/>
  <c r="BH34" i="211" s="1"/>
  <c r="BI34" i="211" s="1"/>
  <c r="AC61" i="207"/>
  <c r="BA61" i="187"/>
  <c r="AS60" i="193"/>
  <c r="BH46" i="193" s="1"/>
  <c r="BI46" i="193" s="1"/>
  <c r="AL61" i="201"/>
  <c r="AM61" i="200"/>
  <c r="AM60" i="200"/>
  <c r="BH40" i="200" s="1"/>
  <c r="BI40" i="200" s="1"/>
  <c r="M60" i="181"/>
  <c r="BH14" i="181" s="1"/>
  <c r="BI14" i="181" s="1"/>
  <c r="AB61" i="181"/>
  <c r="J60" i="193"/>
  <c r="BH11" i="193" s="1"/>
  <c r="BI11" i="193" s="1"/>
  <c r="Q61" i="193"/>
  <c r="AW19" i="210"/>
  <c r="AW5" i="210" s="1"/>
  <c r="AW60" i="210" s="1"/>
  <c r="BH50" i="210" s="1"/>
  <c r="BI50" i="210" s="1"/>
  <c r="AD60" i="191"/>
  <c r="BH31" i="191" s="1"/>
  <c r="BI31" i="191" s="1"/>
  <c r="W60" i="189"/>
  <c r="BH24" i="189" s="1"/>
  <c r="BI24" i="189" s="1"/>
  <c r="Q61" i="211"/>
  <c r="L60" i="192"/>
  <c r="BH13" i="192" s="1"/>
  <c r="BI13" i="192" s="1"/>
  <c r="W61" i="185"/>
  <c r="I61" i="196"/>
  <c r="R58" i="207"/>
  <c r="H60" i="191"/>
  <c r="BH9" i="191" s="1"/>
  <c r="BI9" i="191" s="1"/>
  <c r="AL61" i="199"/>
  <c r="O61" i="203"/>
  <c r="AJ61" i="202"/>
  <c r="AD60" i="209"/>
  <c r="BH31" i="209" s="1"/>
  <c r="BI31" i="209" s="1"/>
  <c r="K61" i="199"/>
  <c r="AN60" i="208"/>
  <c r="BH41" i="208" s="1"/>
  <c r="BI41" i="208" s="1"/>
  <c r="M61" i="193"/>
  <c r="AE60" i="192"/>
  <c r="BH32" i="192" s="1"/>
  <c r="BI32" i="192" s="1"/>
  <c r="BB19" i="206"/>
  <c r="BB5" i="206" s="1"/>
  <c r="BB60" i="206" s="1"/>
  <c r="BH55" i="206" s="1"/>
  <c r="BI55" i="206" s="1"/>
  <c r="AH61" i="182"/>
  <c r="Z61" i="200"/>
  <c r="N61" i="206"/>
  <c r="G60" i="204"/>
  <c r="BH8" i="204" s="1"/>
  <c r="BI8" i="204" s="1"/>
  <c r="AQ19" i="203"/>
  <c r="AQ5" i="203" s="1"/>
  <c r="AQ61" i="203" s="1"/>
  <c r="AP60" i="189"/>
  <c r="BH43" i="189" s="1"/>
  <c r="BI43" i="189" s="1"/>
  <c r="AW61" i="191"/>
  <c r="Q60" i="204"/>
  <c r="BH18" i="204" s="1"/>
  <c r="BI18" i="204" s="1"/>
  <c r="AS60" i="198"/>
  <c r="BH46" i="198" s="1"/>
  <c r="BI46" i="198" s="1"/>
  <c r="K61" i="207"/>
  <c r="O60" i="202"/>
  <c r="BH16" i="202" s="1"/>
  <c r="BI16" i="202" s="1"/>
  <c r="AN61" i="198"/>
  <c r="R56" i="211"/>
  <c r="G61" i="206"/>
  <c r="AE60" i="200"/>
  <c r="BH32" i="200" s="1"/>
  <c r="BI32" i="200" s="1"/>
  <c r="AD61" i="206"/>
  <c r="AL60" i="200"/>
  <c r="BH39" i="200" s="1"/>
  <c r="BI39" i="200" s="1"/>
  <c r="Y61" i="193"/>
  <c r="AB60" i="200"/>
  <c r="BH29" i="200" s="1"/>
  <c r="BI29" i="200" s="1"/>
  <c r="AS60" i="199"/>
  <c r="BH46" i="199" s="1"/>
  <c r="BI46" i="199" s="1"/>
  <c r="M61" i="209"/>
  <c r="AV60" i="190"/>
  <c r="BH49" i="190" s="1"/>
  <c r="BI49" i="190" s="1"/>
  <c r="BA60" i="195"/>
  <c r="BH54" i="195" s="1"/>
  <c r="BI54" i="195" s="1"/>
  <c r="AT61" i="184"/>
  <c r="N60" i="185"/>
  <c r="BH15" i="185" s="1"/>
  <c r="BI15" i="185" s="1"/>
  <c r="P60" i="185"/>
  <c r="BH17" i="185" s="1"/>
  <c r="BI17" i="185" s="1"/>
  <c r="AX19" i="209"/>
  <c r="AX5" i="209" s="1"/>
  <c r="AX61" i="209" s="1"/>
  <c r="I60" i="200"/>
  <c r="BH10" i="200" s="1"/>
  <c r="BI10" i="200" s="1"/>
  <c r="T60" i="194"/>
  <c r="BH21" i="194" s="1"/>
  <c r="BI21" i="194" s="1"/>
  <c r="AD61" i="178"/>
  <c r="AC61" i="192"/>
  <c r="X19" i="202"/>
  <c r="X5" i="202" s="1"/>
  <c r="X61" i="202" s="1"/>
  <c r="AH61" i="208"/>
  <c r="X61" i="192"/>
  <c r="P60" i="200"/>
  <c r="BH17" i="200" s="1"/>
  <c r="BI17" i="200" s="1"/>
  <c r="K61" i="210"/>
  <c r="AL60" i="207"/>
  <c r="BH39" i="207" s="1"/>
  <c r="BI39" i="207" s="1"/>
  <c r="W19" i="210"/>
  <c r="W5" i="210" s="1"/>
  <c r="W61" i="210" s="1"/>
  <c r="T60" i="211"/>
  <c r="BH21" i="211" s="1"/>
  <c r="BI21" i="211" s="1"/>
  <c r="BD60" i="190"/>
  <c r="BH57" i="190" s="1"/>
  <c r="BI57" i="190" s="1"/>
  <c r="AY60" i="192"/>
  <c r="BH52" i="192" s="1"/>
  <c r="BI52" i="192" s="1"/>
  <c r="AL61" i="209"/>
  <c r="U61" i="191"/>
  <c r="Q60" i="190"/>
  <c r="BH18" i="190" s="1"/>
  <c r="BI18" i="190" s="1"/>
  <c r="Y60" i="187"/>
  <c r="BH26" i="187" s="1"/>
  <c r="BI26" i="187" s="1"/>
  <c r="J60" i="185"/>
  <c r="BH11" i="185" s="1"/>
  <c r="BI11" i="185" s="1"/>
  <c r="AU60" i="182"/>
  <c r="BH48" i="182" s="1"/>
  <c r="BI48" i="182" s="1"/>
  <c r="AY60" i="181"/>
  <c r="BH52" i="181" s="1"/>
  <c r="BI52" i="181" s="1"/>
  <c r="BF61" i="180"/>
  <c r="AD60" i="187"/>
  <c r="BH31" i="187" s="1"/>
  <c r="BI31" i="187" s="1"/>
  <c r="AJ61" i="182"/>
  <c r="BA61" i="177"/>
  <c r="AD61" i="174"/>
  <c r="AD63" i="174" s="1"/>
  <c r="AA5" i="194"/>
  <c r="AA61" i="194" s="1"/>
  <c r="P60" i="191"/>
  <c r="BH17" i="191" s="1"/>
  <c r="BI17" i="191" s="1"/>
  <c r="AE61" i="202"/>
  <c r="AC61" i="202"/>
  <c r="G61" i="210"/>
  <c r="AS19" i="206"/>
  <c r="AS5" i="206" s="1"/>
  <c r="AS61" i="206" s="1"/>
  <c r="AB60" i="192"/>
  <c r="BH29" i="192" s="1"/>
  <c r="BI29" i="192" s="1"/>
  <c r="AI60" i="195"/>
  <c r="BH36" i="195" s="1"/>
  <c r="BI36" i="195" s="1"/>
  <c r="Z61" i="201"/>
  <c r="AA28" i="195"/>
  <c r="AA19" i="195" s="1"/>
  <c r="AA5" i="195" s="1"/>
  <c r="K5" i="203"/>
  <c r="K60" i="203" s="1"/>
  <c r="BH12" i="203" s="1"/>
  <c r="BI12" i="203" s="1"/>
  <c r="AR61" i="197"/>
  <c r="BF60" i="197"/>
  <c r="BH59" i="197" s="1"/>
  <c r="BI59" i="197" s="1"/>
  <c r="AP61" i="196"/>
  <c r="Z61" i="188"/>
  <c r="AR61" i="185"/>
  <c r="Z61" i="187"/>
  <c r="I60" i="204"/>
  <c r="BH10" i="204" s="1"/>
  <c r="BI10" i="204" s="1"/>
  <c r="W61" i="200"/>
  <c r="AX60" i="197"/>
  <c r="BH51" i="197" s="1"/>
  <c r="BI51" i="197" s="1"/>
  <c r="AI61" i="209"/>
  <c r="Q60" i="207"/>
  <c r="BH18" i="207" s="1"/>
  <c r="BI18" i="207" s="1"/>
  <c r="AV60" i="187"/>
  <c r="BH49" i="187" s="1"/>
  <c r="BI49" i="187" s="1"/>
  <c r="AQ61" i="193"/>
  <c r="BF61" i="196"/>
  <c r="AT19" i="207"/>
  <c r="AT5" i="207" s="1"/>
  <c r="Z60" i="190"/>
  <c r="BH27" i="190" s="1"/>
  <c r="BI27" i="190" s="1"/>
  <c r="AS60" i="187"/>
  <c r="BH46" i="187" s="1"/>
  <c r="BI46" i="187" s="1"/>
  <c r="V61" i="183"/>
  <c r="AJ60" i="183"/>
  <c r="BH37" i="183" s="1"/>
  <c r="BI37" i="183" s="1"/>
  <c r="Y60" i="183"/>
  <c r="BH26" i="183" s="1"/>
  <c r="BI26" i="183" s="1"/>
  <c r="AF60" i="192"/>
  <c r="BH33" i="192" s="1"/>
  <c r="BI33" i="192" s="1"/>
  <c r="N61" i="193"/>
  <c r="AJ61" i="186"/>
  <c r="AJ60" i="186"/>
  <c r="BH37" i="186" s="1"/>
  <c r="BI37" i="186" s="1"/>
  <c r="BF60" i="205"/>
  <c r="BH59" i="205" s="1"/>
  <c r="BI59" i="205" s="1"/>
  <c r="AO60" i="197"/>
  <c r="BH42" i="197" s="1"/>
  <c r="BI42" i="197" s="1"/>
  <c r="AC61" i="201"/>
  <c r="T19" i="206"/>
  <c r="T5" i="206" s="1"/>
  <c r="AE60" i="203"/>
  <c r="BH32" i="203" s="1"/>
  <c r="BI32" i="203" s="1"/>
  <c r="R53" i="202"/>
  <c r="U60" i="197"/>
  <c r="BH22" i="197" s="1"/>
  <c r="BI22" i="197" s="1"/>
  <c r="X19" i="207"/>
  <c r="X5" i="207" s="1"/>
  <c r="X60" i="207" s="1"/>
  <c r="BH25" i="207" s="1"/>
  <c r="BI25" i="207" s="1"/>
  <c r="K6" i="196"/>
  <c r="K5" i="196" s="1"/>
  <c r="K61" i="196" s="1"/>
  <c r="AR60" i="207"/>
  <c r="BH45" i="207" s="1"/>
  <c r="BI45" i="207" s="1"/>
  <c r="AS61" i="197"/>
  <c r="AS60" i="197"/>
  <c r="BH46" i="197" s="1"/>
  <c r="BI46" i="197" s="1"/>
  <c r="L61" i="188"/>
  <c r="AI60" i="201"/>
  <c r="BH36" i="201" s="1"/>
  <c r="BI36" i="201" s="1"/>
  <c r="M61" i="182"/>
  <c r="BA19" i="204"/>
  <c r="BA5" i="204" s="1"/>
  <c r="BA61" i="204" s="1"/>
  <c r="Z60" i="198"/>
  <c r="BH27" i="198" s="1"/>
  <c r="BI27" i="198" s="1"/>
  <c r="BD60" i="200"/>
  <c r="BH57" i="200" s="1"/>
  <c r="BI57" i="200" s="1"/>
  <c r="AP60" i="187"/>
  <c r="BH43" i="187" s="1"/>
  <c r="BI43" i="187" s="1"/>
  <c r="AF60" i="202"/>
  <c r="BH33" i="202" s="1"/>
  <c r="BI33" i="202" s="1"/>
  <c r="R57" i="211"/>
  <c r="AE61" i="195"/>
  <c r="H61" i="209"/>
  <c r="AC60" i="205"/>
  <c r="BH30" i="205" s="1"/>
  <c r="BI30" i="205" s="1"/>
  <c r="AY60" i="204"/>
  <c r="BH52" i="204" s="1"/>
  <c r="BI52" i="204" s="1"/>
  <c r="AX61" i="210"/>
  <c r="X60" i="194"/>
  <c r="BH25" i="194" s="1"/>
  <c r="BI25" i="194" s="1"/>
  <c r="I60" i="194"/>
  <c r="BH10" i="194" s="1"/>
  <c r="BI10" i="194" s="1"/>
  <c r="BB19" i="210"/>
  <c r="BB5" i="210" s="1"/>
  <c r="BB60" i="210" s="1"/>
  <c r="BH55" i="210" s="1"/>
  <c r="BI55" i="210" s="1"/>
  <c r="AW60" i="193"/>
  <c r="BH50" i="193" s="1"/>
  <c r="BI50" i="193" s="1"/>
  <c r="T19" i="208"/>
  <c r="T5" i="208" s="1"/>
  <c r="T61" i="208" s="1"/>
  <c r="O60" i="200"/>
  <c r="BH16" i="200" s="1"/>
  <c r="BI16" i="200" s="1"/>
  <c r="N60" i="197"/>
  <c r="BH15" i="197" s="1"/>
  <c r="BI15" i="197" s="1"/>
  <c r="BF61" i="206"/>
  <c r="BG19" i="199"/>
  <c r="BG5" i="199" s="1"/>
  <c r="AZ60" i="192"/>
  <c r="BH53" i="192" s="1"/>
  <c r="BI53" i="192" s="1"/>
  <c r="AN60" i="205"/>
  <c r="BH41" i="205" s="1"/>
  <c r="BI41" i="205" s="1"/>
  <c r="BE61" i="200"/>
  <c r="AP61" i="193"/>
  <c r="BC61" i="195"/>
  <c r="AX61" i="196"/>
  <c r="AM61" i="211"/>
  <c r="AM60" i="211"/>
  <c r="BH40" i="211" s="1"/>
  <c r="BI40" i="211" s="1"/>
  <c r="J60" i="181"/>
  <c r="BH11" i="181" s="1"/>
  <c r="BI11" i="181" s="1"/>
  <c r="AY60" i="196"/>
  <c r="BH52" i="196" s="1"/>
  <c r="BI52" i="196" s="1"/>
  <c r="P61" i="194"/>
  <c r="W60" i="182"/>
  <c r="BH24" i="182" s="1"/>
  <c r="BI24" i="182" s="1"/>
  <c r="L61" i="181"/>
  <c r="AR19" i="209"/>
  <c r="AR5" i="209" s="1"/>
  <c r="AR60" i="209" s="1"/>
  <c r="BH45" i="209" s="1"/>
  <c r="BI45" i="209" s="1"/>
  <c r="AN60" i="199"/>
  <c r="BH41" i="199" s="1"/>
  <c r="BI41" i="199" s="1"/>
  <c r="AX61" i="191"/>
  <c r="S61" i="200"/>
  <c r="AY61" i="200"/>
  <c r="AX61" i="202"/>
  <c r="BD60" i="195"/>
  <c r="BH57" i="195" s="1"/>
  <c r="BI57" i="195" s="1"/>
  <c r="AL61" i="206"/>
  <c r="AH60" i="177"/>
  <c r="BH35" i="177" s="1"/>
  <c r="BI35" i="177" s="1"/>
  <c r="R46" i="209"/>
  <c r="AP60" i="185"/>
  <c r="BH43" i="185" s="1"/>
  <c r="BI43" i="185" s="1"/>
  <c r="S60" i="205"/>
  <c r="BH20" i="205" s="1"/>
  <c r="BI20" i="205" s="1"/>
  <c r="AS60" i="183"/>
  <c r="BH46" i="183" s="1"/>
  <c r="BI46" i="183" s="1"/>
  <c r="AB61" i="186"/>
  <c r="AO60" i="187"/>
  <c r="BH42" i="187" s="1"/>
  <c r="BI42" i="187" s="1"/>
  <c r="AZ61" i="187"/>
  <c r="AA5" i="202"/>
  <c r="AA61" i="202" s="1"/>
  <c r="I17" i="217"/>
  <c r="L60" i="202"/>
  <c r="BH13" i="202" s="1"/>
  <c r="BI13" i="202" s="1"/>
  <c r="BG19" i="174"/>
  <c r="BG5" i="174" s="1"/>
  <c r="X61" i="174"/>
  <c r="X63" i="174" s="1"/>
  <c r="AR60" i="188"/>
  <c r="BH45" i="188" s="1"/>
  <c r="BI45" i="188" s="1"/>
  <c r="AR61" i="188"/>
  <c r="AK60" i="187"/>
  <c r="BH38" i="187" s="1"/>
  <c r="BI38" i="187" s="1"/>
  <c r="AK61" i="187"/>
  <c r="AJ61" i="201"/>
  <c r="AK60" i="198"/>
  <c r="BH38" i="198" s="1"/>
  <c r="BI38" i="198" s="1"/>
  <c r="AL61" i="183"/>
  <c r="AT60" i="199"/>
  <c r="BH47" i="199" s="1"/>
  <c r="BI47" i="199" s="1"/>
  <c r="AV60" i="200"/>
  <c r="BH49" i="200" s="1"/>
  <c r="BI49" i="200" s="1"/>
  <c r="AR61" i="206"/>
  <c r="V60" i="209"/>
  <c r="BH23" i="209" s="1"/>
  <c r="BI23" i="209" s="1"/>
  <c r="AC60" i="208"/>
  <c r="BH30" i="208" s="1"/>
  <c r="BI30" i="208" s="1"/>
  <c r="AE61" i="196"/>
  <c r="BF61" i="198"/>
  <c r="AW60" i="200"/>
  <c r="BH50" i="200" s="1"/>
  <c r="BI50" i="200" s="1"/>
  <c r="R51" i="208"/>
  <c r="AT61" i="185"/>
  <c r="AT60" i="195"/>
  <c r="BH47" i="195" s="1"/>
  <c r="BI47" i="195" s="1"/>
  <c r="BF60" i="200"/>
  <c r="BH59" i="200" s="1"/>
  <c r="BI59" i="200" s="1"/>
  <c r="BA61" i="193"/>
  <c r="BD61" i="174"/>
  <c r="BD63" i="174" s="1"/>
  <c r="AH60" i="187"/>
  <c r="BH35" i="187" s="1"/>
  <c r="BI35" i="187" s="1"/>
  <c r="R55" i="207"/>
  <c r="V19" i="210"/>
  <c r="V5" i="210" s="1"/>
  <c r="V61" i="210" s="1"/>
  <c r="BC61" i="187"/>
  <c r="L60" i="195"/>
  <c r="BH13" i="195" s="1"/>
  <c r="BI13" i="195" s="1"/>
  <c r="Q61" i="197"/>
  <c r="R43" i="208"/>
  <c r="AI61" i="210"/>
  <c r="R21" i="209"/>
  <c r="AN60" i="194"/>
  <c r="BH41" i="194" s="1"/>
  <c r="BI41" i="194" s="1"/>
  <c r="P61" i="178"/>
  <c r="O61" i="180"/>
  <c r="U60" i="196"/>
  <c r="BH22" i="196" s="1"/>
  <c r="BI22" i="196" s="1"/>
  <c r="M60" i="203"/>
  <c r="BH14" i="203" s="1"/>
  <c r="BI14" i="203" s="1"/>
  <c r="AM61" i="196"/>
  <c r="BB60" i="208"/>
  <c r="BH55" i="208" s="1"/>
  <c r="BI55" i="208" s="1"/>
  <c r="AW61" i="177"/>
  <c r="AR60" i="195"/>
  <c r="BH45" i="195" s="1"/>
  <c r="BI45" i="195" s="1"/>
  <c r="F8" i="174"/>
  <c r="E8" i="174" s="1"/>
  <c r="E7" i="174" s="1"/>
  <c r="O60" i="188"/>
  <c r="BH16" i="188" s="1"/>
  <c r="BI16" i="188" s="1"/>
  <c r="F6" i="197"/>
  <c r="F5" i="197" s="1"/>
  <c r="AG61" i="186"/>
  <c r="AG61" i="194"/>
  <c r="AQ19" i="204"/>
  <c r="AQ5" i="204" s="1"/>
  <c r="AQ60" i="204" s="1"/>
  <c r="BH44" i="204" s="1"/>
  <c r="BI44" i="204" s="1"/>
  <c r="BF61" i="208"/>
  <c r="S60" i="183"/>
  <c r="BH20" i="183" s="1"/>
  <c r="BI20" i="183" s="1"/>
  <c r="W60" i="191"/>
  <c r="BH24" i="191" s="1"/>
  <c r="BI24" i="191" s="1"/>
  <c r="P61" i="187"/>
  <c r="AM60" i="205"/>
  <c r="BH40" i="205" s="1"/>
  <c r="BI40" i="205" s="1"/>
  <c r="R23" i="211"/>
  <c r="AA5" i="199"/>
  <c r="AA60" i="199" s="1"/>
  <c r="BH28" i="199" s="1"/>
  <c r="AZ61" i="183"/>
  <c r="AZ60" i="183"/>
  <c r="BH53" i="183" s="1"/>
  <c r="BI53" i="183" s="1"/>
  <c r="AM60" i="198"/>
  <c r="BH40" i="198" s="1"/>
  <c r="BI40" i="198" s="1"/>
  <c r="I7" i="205"/>
  <c r="AE60" i="207"/>
  <c r="BH32" i="207" s="1"/>
  <c r="BI32" i="207" s="1"/>
  <c r="AV60" i="208"/>
  <c r="BH49" i="208" s="1"/>
  <c r="BI49" i="208" s="1"/>
  <c r="F7" i="203"/>
  <c r="AP60" i="195"/>
  <c r="BH43" i="195" s="1"/>
  <c r="BI43" i="195" s="1"/>
  <c r="AG61" i="198"/>
  <c r="I61" i="195"/>
  <c r="AX60" i="201"/>
  <c r="BH51" i="201" s="1"/>
  <c r="BI51" i="201" s="1"/>
  <c r="BA60" i="194"/>
  <c r="BH54" i="194" s="1"/>
  <c r="BI54" i="194" s="1"/>
  <c r="BC60" i="192"/>
  <c r="BH56" i="192" s="1"/>
  <c r="BI56" i="192" s="1"/>
  <c r="Q60" i="210"/>
  <c r="BH18" i="210" s="1"/>
  <c r="BI18" i="210" s="1"/>
  <c r="F8" i="199"/>
  <c r="E8" i="199" s="1"/>
  <c r="E7" i="199" s="1"/>
  <c r="AK61" i="208"/>
  <c r="F10" i="205"/>
  <c r="E10" i="205" s="1"/>
  <c r="AE61" i="201"/>
  <c r="AU61" i="180"/>
  <c r="G7" i="199"/>
  <c r="AB61" i="209"/>
  <c r="AF61" i="178"/>
  <c r="M61" i="201"/>
  <c r="R55" i="202"/>
  <c r="BD61" i="202"/>
  <c r="Z19" i="205"/>
  <c r="Z5" i="205" s="1"/>
  <c r="Z60" i="205" s="1"/>
  <c r="BH27" i="205" s="1"/>
  <c r="BI27" i="205" s="1"/>
  <c r="AI60" i="199"/>
  <c r="BH36" i="199" s="1"/>
  <c r="BI36" i="199" s="1"/>
  <c r="AM60" i="199"/>
  <c r="BH40" i="199" s="1"/>
  <c r="BI40" i="199" s="1"/>
  <c r="V61" i="200"/>
  <c r="AB60" i="188"/>
  <c r="BH29" i="188" s="1"/>
  <c r="BI29" i="188" s="1"/>
  <c r="AW61" i="188"/>
  <c r="R28" i="198"/>
  <c r="R28" i="197"/>
  <c r="AF61" i="203"/>
  <c r="AF60" i="203"/>
  <c r="BH33" i="203" s="1"/>
  <c r="BI33" i="203" s="1"/>
  <c r="AQ60" i="186"/>
  <c r="BH44" i="186" s="1"/>
  <c r="BI44" i="186" s="1"/>
  <c r="AQ61" i="186"/>
  <c r="AM61" i="194"/>
  <c r="AM60" i="194"/>
  <c r="BH40" i="194" s="1"/>
  <c r="BI40" i="194" s="1"/>
  <c r="AB61" i="185"/>
  <c r="AM60" i="188"/>
  <c r="BH40" i="188" s="1"/>
  <c r="BI40" i="188" s="1"/>
  <c r="AM60" i="203"/>
  <c r="BH40" i="203" s="1"/>
  <c r="BI40" i="203" s="1"/>
  <c r="G6" i="211"/>
  <c r="G5" i="211" s="1"/>
  <c r="F8" i="211"/>
  <c r="E8" i="211" s="1"/>
  <c r="E6" i="211" s="1"/>
  <c r="AW61" i="197"/>
  <c r="V60" i="187"/>
  <c r="BH23" i="187" s="1"/>
  <c r="BI23" i="187" s="1"/>
  <c r="AX60" i="190"/>
  <c r="BH51" i="190" s="1"/>
  <c r="BI51" i="190" s="1"/>
  <c r="AG60" i="207"/>
  <c r="BH34" i="207" s="1"/>
  <c r="BI34" i="207" s="1"/>
  <c r="R47" i="204"/>
  <c r="AJ61" i="192"/>
  <c r="AF61" i="210"/>
  <c r="AH60" i="197"/>
  <c r="BH35" i="197" s="1"/>
  <c r="BI35" i="197" s="1"/>
  <c r="AE61" i="206"/>
  <c r="AG60" i="199"/>
  <c r="BH34" i="199" s="1"/>
  <c r="BI34" i="199" s="1"/>
  <c r="AW61" i="199"/>
  <c r="Q61" i="198"/>
  <c r="AK61" i="199"/>
  <c r="AJ61" i="203"/>
  <c r="Y61" i="202"/>
  <c r="AI60" i="181"/>
  <c r="BH36" i="181" s="1"/>
  <c r="BI36" i="181" s="1"/>
  <c r="P60" i="205"/>
  <c r="BH17" i="205" s="1"/>
  <c r="BI17" i="205" s="1"/>
  <c r="R58" i="210"/>
  <c r="X19" i="204"/>
  <c r="X5" i="204" s="1"/>
  <c r="X61" i="204" s="1"/>
  <c r="AU61" i="192"/>
  <c r="T19" i="203"/>
  <c r="T5" i="203" s="1"/>
  <c r="T60" i="203" s="1"/>
  <c r="BH21" i="203" s="1"/>
  <c r="BI21" i="203" s="1"/>
  <c r="AY19" i="201"/>
  <c r="AY5" i="201" s="1"/>
  <c r="AY61" i="201" s="1"/>
  <c r="AP19" i="207"/>
  <c r="AP5" i="207" s="1"/>
  <c r="AP60" i="207" s="1"/>
  <c r="BH43" i="207" s="1"/>
  <c r="BI43" i="207" s="1"/>
  <c r="T19" i="204"/>
  <c r="T5" i="204" s="1"/>
  <c r="T61" i="204" s="1"/>
  <c r="K61" i="185"/>
  <c r="J61" i="174"/>
  <c r="J63" i="174" s="1"/>
  <c r="AM60" i="210"/>
  <c r="BH40" i="210" s="1"/>
  <c r="BI40" i="210" s="1"/>
  <c r="R26" i="201"/>
  <c r="R27" i="209"/>
  <c r="R47" i="210"/>
  <c r="AW61" i="181"/>
  <c r="AQ60" i="200"/>
  <c r="BH44" i="200" s="1"/>
  <c r="BI44" i="200" s="1"/>
  <c r="AS60" i="185"/>
  <c r="BH46" i="185" s="1"/>
  <c r="BI46" i="185" s="1"/>
  <c r="AQ61" i="194"/>
  <c r="R27" i="208"/>
  <c r="Y61" i="191"/>
  <c r="O61" i="208"/>
  <c r="G60" i="208"/>
  <c r="BH8" i="208" s="1"/>
  <c r="BI8" i="208" s="1"/>
  <c r="Q60" i="203"/>
  <c r="BH18" i="203" s="1"/>
  <c r="BI18" i="203" s="1"/>
  <c r="AT60" i="194"/>
  <c r="BH47" i="194" s="1"/>
  <c r="BI47" i="194" s="1"/>
  <c r="AF60" i="181"/>
  <c r="BH33" i="181" s="1"/>
  <c r="BI33" i="181" s="1"/>
  <c r="AV60" i="192"/>
  <c r="BH49" i="192" s="1"/>
  <c r="BI49" i="192" s="1"/>
  <c r="R28" i="210"/>
  <c r="BF61" i="186"/>
  <c r="AK61" i="188"/>
  <c r="Y61" i="197"/>
  <c r="BC60" i="184"/>
  <c r="BH56" i="184" s="1"/>
  <c r="BI56" i="184" s="1"/>
  <c r="T61" i="188"/>
  <c r="Y61" i="185"/>
  <c r="AB61" i="194"/>
  <c r="BB60" i="196"/>
  <c r="BH55" i="196" s="1"/>
  <c r="BI55" i="196" s="1"/>
  <c r="AD60" i="193"/>
  <c r="BH31" i="193" s="1"/>
  <c r="BI31" i="193" s="1"/>
  <c r="AD61" i="193"/>
  <c r="E7" i="208"/>
  <c r="R28" i="192"/>
  <c r="AS61" i="210"/>
  <c r="AS60" i="210"/>
  <c r="BH46" i="210" s="1"/>
  <c r="BI46" i="210" s="1"/>
  <c r="V60" i="195"/>
  <c r="BH23" i="195" s="1"/>
  <c r="BI23" i="195" s="1"/>
  <c r="V61" i="195"/>
  <c r="K60" i="202"/>
  <c r="BH12" i="202" s="1"/>
  <c r="BI12" i="202" s="1"/>
  <c r="K61" i="202"/>
  <c r="K60" i="198"/>
  <c r="BH12" i="198" s="1"/>
  <c r="BI12" i="198" s="1"/>
  <c r="K61" i="198"/>
  <c r="J60" i="211"/>
  <c r="BH11" i="211" s="1"/>
  <c r="BI11" i="211" s="1"/>
  <c r="J60" i="209"/>
  <c r="BH11" i="209" s="1"/>
  <c r="BI11" i="209" s="1"/>
  <c r="R28" i="199"/>
  <c r="R6" i="209"/>
  <c r="R51" i="204"/>
  <c r="R50" i="211"/>
  <c r="AE61" i="190"/>
  <c r="AB60" i="193"/>
  <c r="BH29" i="193" s="1"/>
  <c r="BI29" i="193" s="1"/>
  <c r="AM61" i="190"/>
  <c r="AX61" i="204"/>
  <c r="R20" i="205"/>
  <c r="AK60" i="183"/>
  <c r="BH38" i="183" s="1"/>
  <c r="BI38" i="183" s="1"/>
  <c r="N60" i="181"/>
  <c r="BH15" i="181" s="1"/>
  <c r="BI15" i="181" s="1"/>
  <c r="AB60" i="199"/>
  <c r="BH29" i="199" s="1"/>
  <c r="BI29" i="199" s="1"/>
  <c r="U61" i="186"/>
  <c r="Z61" i="207"/>
  <c r="U19" i="201"/>
  <c r="U5" i="201" s="1"/>
  <c r="AG60" i="206"/>
  <c r="BH34" i="206" s="1"/>
  <c r="BI34" i="206" s="1"/>
  <c r="AY61" i="186"/>
  <c r="I61" i="208"/>
  <c r="AR60" i="191"/>
  <c r="BH45" i="191" s="1"/>
  <c r="BI45" i="191" s="1"/>
  <c r="Z19" i="211"/>
  <c r="Z5" i="211" s="1"/>
  <c r="Z60" i="211" s="1"/>
  <c r="BH27" i="211" s="1"/>
  <c r="BI27" i="211" s="1"/>
  <c r="E7" i="202"/>
  <c r="AU19" i="206"/>
  <c r="AU5" i="206" s="1"/>
  <c r="AU61" i="206" s="1"/>
  <c r="L61" i="207"/>
  <c r="AD61" i="208"/>
  <c r="AK61" i="202"/>
  <c r="AD60" i="180"/>
  <c r="BH31" i="180" s="1"/>
  <c r="BI31" i="180" s="1"/>
  <c r="AK60" i="192"/>
  <c r="BH38" i="192" s="1"/>
  <c r="BI38" i="192" s="1"/>
  <c r="S61" i="180"/>
  <c r="AF60" i="204"/>
  <c r="BH33" i="204" s="1"/>
  <c r="BI33" i="204" s="1"/>
  <c r="Q60" i="200"/>
  <c r="BH18" i="200" s="1"/>
  <c r="BI18" i="200" s="1"/>
  <c r="G7" i="174"/>
  <c r="Y61" i="174"/>
  <c r="Y63" i="174" s="1"/>
  <c r="AW60" i="174"/>
  <c r="BH50" i="174" s="1"/>
  <c r="BI50" i="174" s="1"/>
  <c r="Q60" i="174"/>
  <c r="BH18" i="174" s="1"/>
  <c r="BI18" i="174" s="1"/>
  <c r="BG19" i="190"/>
  <c r="R19" i="190" s="1"/>
  <c r="AI60" i="190"/>
  <c r="BH36" i="190" s="1"/>
  <c r="BI36" i="190" s="1"/>
  <c r="O61" i="190"/>
  <c r="BF60" i="190"/>
  <c r="BH59" i="190" s="1"/>
  <c r="BI59" i="190" s="1"/>
  <c r="AZ60" i="190"/>
  <c r="BH53" i="190" s="1"/>
  <c r="BI53" i="190" s="1"/>
  <c r="AK61" i="190"/>
  <c r="AP61" i="191"/>
  <c r="AK61" i="191"/>
  <c r="AF60" i="191"/>
  <c r="BH33" i="191" s="1"/>
  <c r="BI33" i="191" s="1"/>
  <c r="N61" i="191"/>
  <c r="BD61" i="191"/>
  <c r="Z60" i="177"/>
  <c r="BH27" i="177" s="1"/>
  <c r="BI27" i="177" s="1"/>
  <c r="W61" i="177"/>
  <c r="S61" i="177"/>
  <c r="Q60" i="177"/>
  <c r="BH18" i="177" s="1"/>
  <c r="BI18" i="177" s="1"/>
  <c r="AF60" i="182"/>
  <c r="BH33" i="182" s="1"/>
  <c r="BI33" i="182" s="1"/>
  <c r="BD60" i="182"/>
  <c r="BH57" i="182" s="1"/>
  <c r="BI57" i="182" s="1"/>
  <c r="G6" i="180"/>
  <c r="G5" i="180" s="1"/>
  <c r="G61" i="180" s="1"/>
  <c r="V61" i="180"/>
  <c r="F8" i="180"/>
  <c r="F6" i="180" s="1"/>
  <c r="BE60" i="180"/>
  <c r="BH58" i="180" s="1"/>
  <c r="BI58" i="180" s="1"/>
  <c r="AG61" i="180"/>
  <c r="AB61" i="180"/>
  <c r="Q61" i="180"/>
  <c r="P60" i="180"/>
  <c r="BH17" i="180" s="1"/>
  <c r="BI17" i="180" s="1"/>
  <c r="AI61" i="180"/>
  <c r="AP60" i="180"/>
  <c r="BH43" i="180" s="1"/>
  <c r="BI43" i="180" s="1"/>
  <c r="H5" i="187"/>
  <c r="H61" i="187" s="1"/>
  <c r="P60" i="183"/>
  <c r="BH17" i="183" s="1"/>
  <c r="BI17" i="183" s="1"/>
  <c r="K5" i="183"/>
  <c r="K60" i="183" s="1"/>
  <c r="BH12" i="183" s="1"/>
  <c r="BI12" i="183" s="1"/>
  <c r="AB61" i="183"/>
  <c r="AC60" i="183"/>
  <c r="BH30" i="183" s="1"/>
  <c r="BI30" i="183" s="1"/>
  <c r="AQ61" i="185"/>
  <c r="Z60" i="185"/>
  <c r="BH27" i="185" s="1"/>
  <c r="BI27" i="185" s="1"/>
  <c r="AG61" i="185"/>
  <c r="BE60" i="185"/>
  <c r="BH58" i="185" s="1"/>
  <c r="BI58" i="185" s="1"/>
  <c r="G60" i="185"/>
  <c r="BH8" i="185" s="1"/>
  <c r="BI8" i="185" s="1"/>
  <c r="AU61" i="185"/>
  <c r="L60" i="184"/>
  <c r="BH13" i="184" s="1"/>
  <c r="BI13" i="184" s="1"/>
  <c r="AE61" i="184"/>
  <c r="AI61" i="189"/>
  <c r="AQ61" i="189"/>
  <c r="AE62" i="234"/>
  <c r="AX62" i="234"/>
  <c r="AN60" i="188"/>
  <c r="BH41" i="188" s="1"/>
  <c r="BI41" i="188" s="1"/>
  <c r="BB60" i="188"/>
  <c r="BH55" i="188" s="1"/>
  <c r="BI55" i="188" s="1"/>
  <c r="AC61" i="188"/>
  <c r="AX60" i="181"/>
  <c r="BH51" i="181" s="1"/>
  <c r="BI51" i="181" s="1"/>
  <c r="AX61" i="181"/>
  <c r="D17" i="219"/>
  <c r="Y60" i="181"/>
  <c r="BH26" i="181" s="1"/>
  <c r="BI26" i="181" s="1"/>
  <c r="AU60" i="178"/>
  <c r="BH48" i="178" s="1"/>
  <c r="BI48" i="178" s="1"/>
  <c r="Q61" i="178"/>
  <c r="Y61" i="186"/>
  <c r="AK61" i="210"/>
  <c r="AK60" i="210"/>
  <c r="BH38" i="210" s="1"/>
  <c r="BI38" i="210" s="1"/>
  <c r="AV60" i="183"/>
  <c r="BH49" i="183" s="1"/>
  <c r="BI49" i="183" s="1"/>
  <c r="AV61" i="183"/>
  <c r="M60" i="207"/>
  <c r="BH14" i="207" s="1"/>
  <c r="BI14" i="207" s="1"/>
  <c r="AE60" i="181"/>
  <c r="BH32" i="181" s="1"/>
  <c r="BI32" i="181" s="1"/>
  <c r="O61" i="193"/>
  <c r="X61" i="195"/>
  <c r="S61" i="185"/>
  <c r="L61" i="206"/>
  <c r="BF60" i="185"/>
  <c r="BH59" i="185" s="1"/>
  <c r="BI59" i="185" s="1"/>
  <c r="R56" i="208"/>
  <c r="AX61" i="193"/>
  <c r="BD60" i="196"/>
  <c r="BH57" i="196" s="1"/>
  <c r="BI57" i="196" s="1"/>
  <c r="AG60" i="195"/>
  <c r="BH34" i="195" s="1"/>
  <c r="BI34" i="195" s="1"/>
  <c r="AF60" i="194"/>
  <c r="BH33" i="194" s="1"/>
  <c r="BI33" i="194" s="1"/>
  <c r="BC19" i="202"/>
  <c r="BC5" i="202" s="1"/>
  <c r="BC61" i="202" s="1"/>
  <c r="BG19" i="208"/>
  <c r="BG5" i="208" s="1"/>
  <c r="G6" i="201"/>
  <c r="G5" i="201" s="1"/>
  <c r="G60" i="201" s="1"/>
  <c r="BH7" i="201" s="1"/>
  <c r="AO19" i="208"/>
  <c r="AO5" i="208" s="1"/>
  <c r="AO61" i="208" s="1"/>
  <c r="AL61" i="194"/>
  <c r="AY61" i="190"/>
  <c r="H60" i="186"/>
  <c r="BH9" i="186" s="1"/>
  <c r="BI9" i="186" s="1"/>
  <c r="AT60" i="177"/>
  <c r="BH47" i="177" s="1"/>
  <c r="BI47" i="177" s="1"/>
  <c r="AY61" i="174"/>
  <c r="AY63" i="174" s="1"/>
  <c r="AE60" i="185"/>
  <c r="BH32" i="185" s="1"/>
  <c r="BI32" i="185" s="1"/>
  <c r="AU60" i="190"/>
  <c r="BH48" i="190" s="1"/>
  <c r="BI48" i="190" s="1"/>
  <c r="AH61" i="180"/>
  <c r="R28" i="201"/>
  <c r="AU60" i="177"/>
  <c r="BH48" i="177" s="1"/>
  <c r="BI48" i="177" s="1"/>
  <c r="AW60" i="185"/>
  <c r="BH50" i="185" s="1"/>
  <c r="BI50" i="185" s="1"/>
  <c r="U60" i="177"/>
  <c r="BH22" i="177" s="1"/>
  <c r="BI22" i="177" s="1"/>
  <c r="R6" i="174"/>
  <c r="E6" i="217" s="1"/>
  <c r="AU61" i="205"/>
  <c r="AI61" i="183"/>
  <c r="AA28" i="205"/>
  <c r="AA19" i="205" s="1"/>
  <c r="AA5" i="205" s="1"/>
  <c r="AA61" i="205" s="1"/>
  <c r="AN61" i="204"/>
  <c r="R52" i="207"/>
  <c r="AN60" i="177"/>
  <c r="BH41" i="177" s="1"/>
  <c r="BI41" i="177" s="1"/>
  <c r="BB61" i="177"/>
  <c r="AH60" i="196"/>
  <c r="BH35" i="196" s="1"/>
  <c r="BI35" i="196" s="1"/>
  <c r="V61" i="186"/>
  <c r="K61" i="186"/>
  <c r="AS61" i="186"/>
  <c r="AZ60" i="186"/>
  <c r="BH53" i="186" s="1"/>
  <c r="BI53" i="186" s="1"/>
  <c r="P60" i="186"/>
  <c r="BH17" i="186" s="1"/>
  <c r="BI17" i="186" s="1"/>
  <c r="AE60" i="186"/>
  <c r="BH32" i="186" s="1"/>
  <c r="BI32" i="186" s="1"/>
  <c r="L60" i="186"/>
  <c r="BH13" i="186" s="1"/>
  <c r="BI13" i="186" s="1"/>
  <c r="AR61" i="186"/>
  <c r="I60" i="186"/>
  <c r="BH10" i="186" s="1"/>
  <c r="BI10" i="186" s="1"/>
  <c r="AH61" i="186"/>
  <c r="AU61" i="186"/>
  <c r="AO60" i="186"/>
  <c r="BH42" i="186" s="1"/>
  <c r="BI42" i="186" s="1"/>
  <c r="AK61" i="186"/>
  <c r="AA5" i="178"/>
  <c r="AA61" i="178" s="1"/>
  <c r="AA6" i="223"/>
  <c r="AG60" i="178"/>
  <c r="BH34" i="178" s="1"/>
  <c r="BI34" i="178" s="1"/>
  <c r="N61" i="178"/>
  <c r="T61" i="181"/>
  <c r="T60" i="181"/>
  <c r="BH21" i="181" s="1"/>
  <c r="BI21" i="181" s="1"/>
  <c r="N60" i="209"/>
  <c r="BH15" i="209" s="1"/>
  <c r="BI15" i="209" s="1"/>
  <c r="AK61" i="193"/>
  <c r="R54" i="211"/>
  <c r="AX61" i="186"/>
  <c r="AT61" i="188"/>
  <c r="U61" i="174"/>
  <c r="U63" i="174" s="1"/>
  <c r="O60" i="174"/>
  <c r="BH16" i="174" s="1"/>
  <c r="BI16" i="174" s="1"/>
  <c r="BE61" i="174"/>
  <c r="BE63" i="174" s="1"/>
  <c r="AM60" i="174"/>
  <c r="BH40" i="174" s="1"/>
  <c r="BI40" i="174" s="1"/>
  <c r="T60" i="174"/>
  <c r="BH21" i="174" s="1"/>
  <c r="BI21" i="174" s="1"/>
  <c r="K61" i="187"/>
  <c r="L60" i="187"/>
  <c r="BH13" i="187" s="1"/>
  <c r="BI13" i="187" s="1"/>
  <c r="BD60" i="187"/>
  <c r="BH57" i="187" s="1"/>
  <c r="BI57" i="187" s="1"/>
  <c r="AA7" i="234"/>
  <c r="M61" i="187"/>
  <c r="AN61" i="187"/>
  <c r="AR60" i="182"/>
  <c r="BH45" i="182" s="1"/>
  <c r="BI45" i="182" s="1"/>
  <c r="S60" i="182"/>
  <c r="BH20" i="182" s="1"/>
  <c r="BI20" i="182" s="1"/>
  <c r="N61" i="182"/>
  <c r="BA60" i="223"/>
  <c r="BH54" i="223" s="1"/>
  <c r="BI54" i="223" s="1"/>
  <c r="AV61" i="184"/>
  <c r="BC60" i="182"/>
  <c r="BH56" i="182" s="1"/>
  <c r="BI56" i="182" s="1"/>
  <c r="AV61" i="182"/>
  <c r="F6" i="188"/>
  <c r="F5" i="188" s="1"/>
  <c r="F60" i="188" s="1"/>
  <c r="BH6" i="188" s="1"/>
  <c r="T61" i="183"/>
  <c r="BG19" i="187"/>
  <c r="R19" i="187" s="1"/>
  <c r="AV60" i="180"/>
  <c r="BH49" i="180" s="1"/>
  <c r="BI49" i="180" s="1"/>
  <c r="R28" i="200"/>
  <c r="AM61" i="187"/>
  <c r="AY19" i="211"/>
  <c r="AY5" i="211" s="1"/>
  <c r="AY61" i="211" s="1"/>
  <c r="AZ61" i="210"/>
  <c r="AG28" i="210"/>
  <c r="AG19" i="210" s="1"/>
  <c r="AG5" i="210" s="1"/>
  <c r="AG61" i="210" s="1"/>
  <c r="BG5" i="205"/>
  <c r="AJ60" i="208"/>
  <c r="BH37" i="208" s="1"/>
  <c r="BI37" i="208" s="1"/>
  <c r="AA34" i="210"/>
  <c r="BF61" i="182"/>
  <c r="AM60" i="178"/>
  <c r="BH40" i="178" s="1"/>
  <c r="BI40" i="178" s="1"/>
  <c r="AM61" i="178"/>
  <c r="AX61" i="178"/>
  <c r="M61" i="178"/>
  <c r="F19" i="184"/>
  <c r="Q60" i="182"/>
  <c r="BH18" i="182" s="1"/>
  <c r="BI18" i="182" s="1"/>
  <c r="AI61" i="182"/>
  <c r="AC61" i="182"/>
  <c r="AO61" i="182"/>
  <c r="AP61" i="182"/>
  <c r="AW60" i="189"/>
  <c r="BH50" i="189" s="1"/>
  <c r="BI50" i="189" s="1"/>
  <c r="AN28" i="223"/>
  <c r="AN19" i="223" s="1"/>
  <c r="AN5" i="223" s="1"/>
  <c r="AN60" i="223" s="1"/>
  <c r="BH41" i="223" s="1"/>
  <c r="BI41" i="223" s="1"/>
  <c r="T60" i="193"/>
  <c r="BH21" i="193" s="1"/>
  <c r="BI21" i="193" s="1"/>
  <c r="AM60" i="195"/>
  <c r="BH40" i="195" s="1"/>
  <c r="BI40" i="195" s="1"/>
  <c r="Q61" i="187"/>
  <c r="Q60" i="187"/>
  <c r="BH18" i="187" s="1"/>
  <c r="BI18" i="187" s="1"/>
  <c r="D24" i="217"/>
  <c r="AL61" i="197"/>
  <c r="S60" i="178"/>
  <c r="BH20" i="178" s="1"/>
  <c r="BI20" i="178" s="1"/>
  <c r="AD62" i="234"/>
  <c r="P61" i="188"/>
  <c r="V60" i="223"/>
  <c r="BH23" i="223" s="1"/>
  <c r="BI23" i="223" s="1"/>
  <c r="BG19" i="188"/>
  <c r="BG5" i="188" s="1"/>
  <c r="R6" i="186"/>
  <c r="N6" i="217" s="1"/>
  <c r="AI60" i="186"/>
  <c r="BH36" i="186" s="1"/>
  <c r="BI36" i="186" s="1"/>
  <c r="AT60" i="186"/>
  <c r="BH47" i="186" s="1"/>
  <c r="BI47" i="186" s="1"/>
  <c r="R28" i="186"/>
  <c r="AM6" i="234"/>
  <c r="AM61" i="234" s="1"/>
  <c r="BH41" i="234" s="1"/>
  <c r="BI41" i="234" s="1"/>
  <c r="Z62" i="234"/>
  <c r="P60" i="182"/>
  <c r="BH17" i="182" s="1"/>
  <c r="BI17" i="182" s="1"/>
  <c r="BC60" i="177"/>
  <c r="BH56" i="177" s="1"/>
  <c r="BI56" i="177" s="1"/>
  <c r="T60" i="177"/>
  <c r="BH21" i="177" s="1"/>
  <c r="BI21" i="177" s="1"/>
  <c r="AS60" i="177"/>
  <c r="BH46" i="177" s="1"/>
  <c r="BI46" i="177" s="1"/>
  <c r="AM60" i="189"/>
  <c r="BH40" i="189" s="1"/>
  <c r="BI40" i="189" s="1"/>
  <c r="AC60" i="189"/>
  <c r="BH30" i="189" s="1"/>
  <c r="BI30" i="189" s="1"/>
  <c r="Z61" i="189"/>
  <c r="BE61" i="184"/>
  <c r="S60" i="184"/>
  <c r="BH20" i="184" s="1"/>
  <c r="BI20" i="184" s="1"/>
  <c r="AU60" i="184"/>
  <c r="BH48" i="184" s="1"/>
  <c r="BI48" i="184" s="1"/>
  <c r="AW61" i="184"/>
  <c r="R23" i="223"/>
  <c r="AB60" i="184"/>
  <c r="BH29" i="184" s="1"/>
  <c r="BI29" i="184" s="1"/>
  <c r="AY60" i="184"/>
  <c r="BH52" i="184" s="1"/>
  <c r="BI52" i="184" s="1"/>
  <c r="BB61" i="187"/>
  <c r="AA5" i="204"/>
  <c r="AA60" i="204" s="1"/>
  <c r="BH28" i="204" s="1"/>
  <c r="AA5" i="188"/>
  <c r="AA61" i="188" s="1"/>
  <c r="AS60" i="188"/>
  <c r="BH46" i="188" s="1"/>
  <c r="BI46" i="188" s="1"/>
  <c r="AS61" i="188"/>
  <c r="AA5" i="184"/>
  <c r="AA60" i="184" s="1"/>
  <c r="BH28" i="184" s="1"/>
  <c r="V60" i="177"/>
  <c r="BH23" i="177" s="1"/>
  <c r="BI23" i="177" s="1"/>
  <c r="O61" i="181"/>
  <c r="R28" i="209"/>
  <c r="R51" i="207"/>
  <c r="AK60" i="207"/>
  <c r="BH38" i="207" s="1"/>
  <c r="BI38" i="207" s="1"/>
  <c r="AE60" i="187"/>
  <c r="BH32" i="187" s="1"/>
  <c r="BI32" i="187" s="1"/>
  <c r="R57" i="204"/>
  <c r="AB60" i="207"/>
  <c r="BH29" i="207" s="1"/>
  <c r="BI29" i="207" s="1"/>
  <c r="R52" i="210"/>
  <c r="R28" i="194"/>
  <c r="AR60" i="178"/>
  <c r="BH45" i="178" s="1"/>
  <c r="BI45" i="178" s="1"/>
  <c r="AD61" i="188"/>
  <c r="X60" i="180"/>
  <c r="BH25" i="180" s="1"/>
  <c r="BI25" i="180" s="1"/>
  <c r="BB61" i="202"/>
  <c r="W60" i="174"/>
  <c r="BH24" i="174" s="1"/>
  <c r="BI24" i="174" s="1"/>
  <c r="AH61" i="210"/>
  <c r="F10" i="193"/>
  <c r="BA61" i="211"/>
  <c r="AT61" i="187"/>
  <c r="AS60" i="189"/>
  <c r="BH46" i="189" s="1"/>
  <c r="BI46" i="189" s="1"/>
  <c r="AL60" i="184"/>
  <c r="BH39" i="184" s="1"/>
  <c r="BI39" i="184" s="1"/>
  <c r="AL61" i="184"/>
  <c r="L61" i="177"/>
  <c r="AI60" i="208"/>
  <c r="BH36" i="208" s="1"/>
  <c r="BI36" i="208" s="1"/>
  <c r="AR61" i="199"/>
  <c r="G60" i="202"/>
  <c r="AF60" i="207"/>
  <c r="BH33" i="207" s="1"/>
  <c r="BI33" i="207" s="1"/>
  <c r="AG60" i="204"/>
  <c r="BH34" i="204" s="1"/>
  <c r="BI34" i="204" s="1"/>
  <c r="AJ60" i="185"/>
  <c r="BH37" i="185" s="1"/>
  <c r="BI37" i="185" s="1"/>
  <c r="K61" i="193"/>
  <c r="AI61" i="188"/>
  <c r="J61" i="188"/>
  <c r="BD60" i="188"/>
  <c r="BH57" i="188" s="1"/>
  <c r="BI57" i="188" s="1"/>
  <c r="K60" i="188"/>
  <c r="BH12" i="188" s="1"/>
  <c r="BI12" i="188" s="1"/>
  <c r="AM61" i="181"/>
  <c r="P60" i="181"/>
  <c r="BH17" i="181" s="1"/>
  <c r="BI17" i="181" s="1"/>
  <c r="AH60" i="181"/>
  <c r="BH35" i="181" s="1"/>
  <c r="BI35" i="181" s="1"/>
  <c r="AA5" i="190"/>
  <c r="AA60" i="190" s="1"/>
  <c r="BH28" i="190" s="1"/>
  <c r="AI60" i="174"/>
  <c r="BH36" i="174" s="1"/>
  <c r="BI36" i="174" s="1"/>
  <c r="AI61" i="174"/>
  <c r="AI63" i="174" s="1"/>
  <c r="AF60" i="174"/>
  <c r="BH33" i="174" s="1"/>
  <c r="BI33" i="174" s="1"/>
  <c r="AA5" i="174"/>
  <c r="AA61" i="174" s="1"/>
  <c r="AA63" i="174" s="1"/>
  <c r="AU61" i="174"/>
  <c r="AU63" i="174" s="1"/>
  <c r="AO61" i="174"/>
  <c r="AO63" i="174" s="1"/>
  <c r="AQ61" i="174"/>
  <c r="AQ63" i="174" s="1"/>
  <c r="AJ61" i="174"/>
  <c r="AJ63" i="174" s="1"/>
  <c r="AX60" i="174"/>
  <c r="BH51" i="174" s="1"/>
  <c r="BI51" i="174" s="1"/>
  <c r="N61" i="174"/>
  <c r="N63" i="174" s="1"/>
  <c r="AP60" i="174"/>
  <c r="BH43" i="174" s="1"/>
  <c r="BI43" i="174" s="1"/>
  <c r="AK61" i="174"/>
  <c r="AK63" i="174" s="1"/>
  <c r="H60" i="185"/>
  <c r="BH9" i="185" s="1"/>
  <c r="BI9" i="185" s="1"/>
  <c r="AV61" i="185"/>
  <c r="AZ61" i="185"/>
  <c r="X60" i="185"/>
  <c r="BH25" i="185" s="1"/>
  <c r="BI25" i="185" s="1"/>
  <c r="R38" i="223"/>
  <c r="X60" i="182"/>
  <c r="BH25" i="182" s="1"/>
  <c r="BI25" i="182" s="1"/>
  <c r="AK28" i="223"/>
  <c r="AK19" i="223" s="1"/>
  <c r="AK5" i="223" s="1"/>
  <c r="AK60" i="223" s="1"/>
  <c r="BH38" i="223" s="1"/>
  <c r="BI38" i="223" s="1"/>
  <c r="L6" i="182"/>
  <c r="L5" i="182" s="1"/>
  <c r="L61" i="182" s="1"/>
  <c r="AN61" i="234"/>
  <c r="BH42" i="234" s="1"/>
  <c r="BI42" i="234" s="1"/>
  <c r="K60" i="182"/>
  <c r="BH12" i="182" s="1"/>
  <c r="BI12" i="182" s="1"/>
  <c r="R55" i="223"/>
  <c r="BB60" i="223"/>
  <c r="BH55" i="223" s="1"/>
  <c r="BI55" i="223" s="1"/>
  <c r="AU60" i="187"/>
  <c r="BH48" i="187" s="1"/>
  <c r="BI48" i="187" s="1"/>
  <c r="AU61" i="187"/>
  <c r="L61" i="183"/>
  <c r="D15" i="217"/>
  <c r="M60" i="183"/>
  <c r="BH14" i="183" s="1"/>
  <c r="BI14" i="183" s="1"/>
  <c r="H60" i="192"/>
  <c r="BH9" i="192" s="1"/>
  <c r="BI9" i="192" s="1"/>
  <c r="AM60" i="204"/>
  <c r="BH40" i="204" s="1"/>
  <c r="BI40" i="204" s="1"/>
  <c r="AV19" i="205"/>
  <c r="AV5" i="205" s="1"/>
  <c r="AV60" i="205" s="1"/>
  <c r="BH49" i="205" s="1"/>
  <c r="BI49" i="205" s="1"/>
  <c r="AQ60" i="210"/>
  <c r="BH44" i="210" s="1"/>
  <c r="BI44" i="210" s="1"/>
  <c r="BC61" i="194"/>
  <c r="Z60" i="174"/>
  <c r="BH27" i="174" s="1"/>
  <c r="BI27" i="174" s="1"/>
  <c r="BG19" i="211"/>
  <c r="R19" i="211" s="1"/>
  <c r="R5" i="211" s="1"/>
  <c r="AH61" i="201"/>
  <c r="AA28" i="211"/>
  <c r="AA19" i="211" s="1"/>
  <c r="AA5" i="211" s="1"/>
  <c r="W61" i="195"/>
  <c r="AH61" i="205"/>
  <c r="AI60" i="193"/>
  <c r="BH36" i="193" s="1"/>
  <c r="BI36" i="193" s="1"/>
  <c r="AI61" i="193"/>
  <c r="R23" i="208"/>
  <c r="BE60" i="189"/>
  <c r="BH58" i="189" s="1"/>
  <c r="BI58" i="189" s="1"/>
  <c r="BE61" i="189"/>
  <c r="BG19" i="196"/>
  <c r="R19" i="196" s="1"/>
  <c r="R5" i="196" s="1"/>
  <c r="R61" i="196" s="1"/>
  <c r="AW61" i="186"/>
  <c r="M60" i="188"/>
  <c r="BH14" i="188" s="1"/>
  <c r="BI14" i="188" s="1"/>
  <c r="M61" i="188"/>
  <c r="J60" i="201"/>
  <c r="BH11" i="201" s="1"/>
  <c r="BI11" i="201" s="1"/>
  <c r="J60" i="187"/>
  <c r="BH11" i="187" s="1"/>
  <c r="BI11" i="187" s="1"/>
  <c r="R45" i="174"/>
  <c r="K61" i="208"/>
  <c r="BC61" i="188"/>
  <c r="BC60" i="188"/>
  <c r="BH56" i="188" s="1"/>
  <c r="BI56" i="188" s="1"/>
  <c r="BE60" i="186"/>
  <c r="BH58" i="186" s="1"/>
  <c r="BI58" i="186" s="1"/>
  <c r="BE61" i="186"/>
  <c r="S61" i="195"/>
  <c r="S60" i="195"/>
  <c r="BH20" i="195" s="1"/>
  <c r="BI20" i="195" s="1"/>
  <c r="AR60" i="194"/>
  <c r="BH45" i="194" s="1"/>
  <c r="BI45" i="194" s="1"/>
  <c r="AR61" i="194"/>
  <c r="R6" i="185"/>
  <c r="M6" i="217" s="1"/>
  <c r="R28" i="190"/>
  <c r="AQ60" i="177"/>
  <c r="BH44" i="177" s="1"/>
  <c r="BI44" i="177" s="1"/>
  <c r="AW61" i="206"/>
  <c r="U60" i="195"/>
  <c r="BH22" i="195" s="1"/>
  <c r="BI22" i="195" s="1"/>
  <c r="R50" i="201"/>
  <c r="AZ61" i="174"/>
  <c r="AZ63" i="174" s="1"/>
  <c r="AU61" i="199"/>
  <c r="AJ60" i="187"/>
  <c r="BH37" i="187" s="1"/>
  <c r="BI37" i="187" s="1"/>
  <c r="AE61" i="178"/>
  <c r="BE19" i="206"/>
  <c r="BE5" i="206" s="1"/>
  <c r="AM60" i="209"/>
  <c r="BH40" i="209" s="1"/>
  <c r="BI40" i="209" s="1"/>
  <c r="AM61" i="209"/>
  <c r="R59" i="202"/>
  <c r="Z19" i="206"/>
  <c r="Z5" i="206" s="1"/>
  <c r="Z61" i="206" s="1"/>
  <c r="BA61" i="183"/>
  <c r="BD61" i="208"/>
  <c r="R28" i="211"/>
  <c r="AU19" i="209"/>
  <c r="AU5" i="209" s="1"/>
  <c r="AU60" i="209" s="1"/>
  <c r="BH48" i="209" s="1"/>
  <c r="BI48" i="209" s="1"/>
  <c r="AN61" i="190"/>
  <c r="Y60" i="194"/>
  <c r="BH26" i="194" s="1"/>
  <c r="BI26" i="194" s="1"/>
  <c r="Y61" i="194"/>
  <c r="X60" i="200"/>
  <c r="BH25" i="200" s="1"/>
  <c r="BI25" i="200" s="1"/>
  <c r="X61" i="200"/>
  <c r="F6" i="208"/>
  <c r="F5" i="208" s="1"/>
  <c r="F61" i="208" s="1"/>
  <c r="F6" i="202"/>
  <c r="F5" i="202" s="1"/>
  <c r="F61" i="202" s="1"/>
  <c r="AS61" i="184"/>
  <c r="AD60" i="204"/>
  <c r="BH31" i="204" s="1"/>
  <c r="BI31" i="204" s="1"/>
  <c r="L61" i="189"/>
  <c r="L60" i="189"/>
  <c r="BH13" i="189" s="1"/>
  <c r="BI13" i="189" s="1"/>
  <c r="W60" i="190"/>
  <c r="BH24" i="190" s="1"/>
  <c r="BI24" i="190" s="1"/>
  <c r="W61" i="190"/>
  <c r="AK60" i="184"/>
  <c r="BH38" i="184" s="1"/>
  <c r="BI38" i="184" s="1"/>
  <c r="AK61" i="184"/>
  <c r="AM61" i="201"/>
  <c r="AM60" i="201"/>
  <c r="BH40" i="201" s="1"/>
  <c r="BI40" i="201" s="1"/>
  <c r="AQ60" i="187"/>
  <c r="BH44" i="187" s="1"/>
  <c r="BI44" i="187" s="1"/>
  <c r="AQ61" i="187"/>
  <c r="V61" i="178"/>
  <c r="V60" i="178"/>
  <c r="BH23" i="178" s="1"/>
  <c r="BI23" i="178" s="1"/>
  <c r="AI60" i="198"/>
  <c r="BH36" i="198" s="1"/>
  <c r="BI36" i="198" s="1"/>
  <c r="AI61" i="198"/>
  <c r="AZ61" i="197"/>
  <c r="AZ60" i="197"/>
  <c r="BH53" i="197" s="1"/>
  <c r="BI53" i="197" s="1"/>
  <c r="BF60" i="181"/>
  <c r="BH59" i="181" s="1"/>
  <c r="BI59" i="181" s="1"/>
  <c r="BF61" i="181"/>
  <c r="AW61" i="182"/>
  <c r="AW60" i="182"/>
  <c r="BH50" i="182" s="1"/>
  <c r="BI50" i="182" s="1"/>
  <c r="AE60" i="188"/>
  <c r="BH32" i="188" s="1"/>
  <c r="BI32" i="188" s="1"/>
  <c r="AE61" i="188"/>
  <c r="AZ60" i="178"/>
  <c r="BH53" i="178" s="1"/>
  <c r="BI53" i="178" s="1"/>
  <c r="AZ61" i="178"/>
  <c r="Q61" i="183"/>
  <c r="Q60" i="183"/>
  <c r="BH18" i="183" s="1"/>
  <c r="BI18" i="183" s="1"/>
  <c r="V61" i="181"/>
  <c r="V60" i="181"/>
  <c r="BH23" i="181" s="1"/>
  <c r="BI23" i="181" s="1"/>
  <c r="AQ62" i="234"/>
  <c r="AQ61" i="234"/>
  <c r="BH45" i="234" s="1"/>
  <c r="BI45" i="234" s="1"/>
  <c r="I61" i="203"/>
  <c r="I60" i="203"/>
  <c r="BH10" i="203" s="1"/>
  <c r="BI10" i="203" s="1"/>
  <c r="AE60" i="211"/>
  <c r="BH32" i="211" s="1"/>
  <c r="BI32" i="211" s="1"/>
  <c r="AE61" i="211"/>
  <c r="AJ60" i="178"/>
  <c r="BH37" i="178" s="1"/>
  <c r="BI37" i="178" s="1"/>
  <c r="AJ61" i="178"/>
  <c r="AQ61" i="197"/>
  <c r="AQ60" i="197"/>
  <c r="BH44" i="197" s="1"/>
  <c r="BI44" i="197" s="1"/>
  <c r="AA29" i="195"/>
  <c r="AB28" i="195"/>
  <c r="AB19" i="195" s="1"/>
  <c r="AB5" i="195" s="1"/>
  <c r="R29" i="195"/>
  <c r="R28" i="195" s="1"/>
  <c r="AC60" i="204"/>
  <c r="BH30" i="204" s="1"/>
  <c r="BI30" i="204" s="1"/>
  <c r="AC61" i="204"/>
  <c r="F8" i="200"/>
  <c r="G7" i="200"/>
  <c r="G6" i="200"/>
  <c r="G5" i="200" s="1"/>
  <c r="T60" i="200"/>
  <c r="BH21" i="200" s="1"/>
  <c r="BI21" i="200" s="1"/>
  <c r="T61" i="200"/>
  <c r="AR61" i="193"/>
  <c r="AR60" i="193"/>
  <c r="BH45" i="193" s="1"/>
  <c r="BI45" i="193" s="1"/>
  <c r="O61" i="209"/>
  <c r="O60" i="209"/>
  <c r="BH16" i="209" s="1"/>
  <c r="BI16" i="209" s="1"/>
  <c r="AW61" i="194"/>
  <c r="AW60" i="194"/>
  <c r="BH50" i="194" s="1"/>
  <c r="BI50" i="194" s="1"/>
  <c r="T60" i="197"/>
  <c r="BH21" i="197" s="1"/>
  <c r="BI21" i="197" s="1"/>
  <c r="T61" i="197"/>
  <c r="Y61" i="199"/>
  <c r="Y60" i="199"/>
  <c r="BH26" i="199" s="1"/>
  <c r="BI26" i="199" s="1"/>
  <c r="J60" i="205"/>
  <c r="BH11" i="205" s="1"/>
  <c r="BI11" i="205" s="1"/>
  <c r="J61" i="205"/>
  <c r="S61" i="197"/>
  <c r="S60" i="197"/>
  <c r="BH20" i="197" s="1"/>
  <c r="BI20" i="197" s="1"/>
  <c r="AZ60" i="193"/>
  <c r="BH53" i="193" s="1"/>
  <c r="BI53" i="193" s="1"/>
  <c r="AZ61" i="193"/>
  <c r="T60" i="196"/>
  <c r="BH21" i="196" s="1"/>
  <c r="BI21" i="196" s="1"/>
  <c r="T61" i="196"/>
  <c r="BB19" i="211"/>
  <c r="BB5" i="211" s="1"/>
  <c r="R55" i="211"/>
  <c r="BC61" i="198"/>
  <c r="BC60" i="198"/>
  <c r="BH56" i="198" s="1"/>
  <c r="BI56" i="198" s="1"/>
  <c r="AY60" i="207"/>
  <c r="BH52" i="207" s="1"/>
  <c r="BI52" i="207" s="1"/>
  <c r="AY61" i="207"/>
  <c r="T60" i="186"/>
  <c r="BH21" i="186" s="1"/>
  <c r="BI21" i="186" s="1"/>
  <c r="T61" i="186"/>
  <c r="AI60" i="194"/>
  <c r="BH36" i="194" s="1"/>
  <c r="BI36" i="194" s="1"/>
  <c r="AI61" i="194"/>
  <c r="O61" i="201"/>
  <c r="O60" i="201"/>
  <c r="BH16" i="201" s="1"/>
  <c r="BI16" i="201" s="1"/>
  <c r="R57" i="210"/>
  <c r="BD19" i="210"/>
  <c r="BD5" i="210" s="1"/>
  <c r="AE61" i="205"/>
  <c r="AE60" i="205"/>
  <c r="BH32" i="205" s="1"/>
  <c r="BI32" i="205" s="1"/>
  <c r="AJ61" i="211"/>
  <c r="AJ60" i="211"/>
  <c r="BH37" i="211" s="1"/>
  <c r="BI37" i="211" s="1"/>
  <c r="AD60" i="198"/>
  <c r="BH31" i="198" s="1"/>
  <c r="BI31" i="198" s="1"/>
  <c r="AD61" i="198"/>
  <c r="O60" i="211"/>
  <c r="BH16" i="211" s="1"/>
  <c r="BI16" i="211" s="1"/>
  <c r="O61" i="211"/>
  <c r="AW61" i="192"/>
  <c r="AW60" i="192"/>
  <c r="BH50" i="192" s="1"/>
  <c r="BI50" i="192" s="1"/>
  <c r="BD61" i="193"/>
  <c r="BD60" i="193"/>
  <c r="BH57" i="193" s="1"/>
  <c r="BI57" i="193" s="1"/>
  <c r="G60" i="174"/>
  <c r="G61" i="174"/>
  <c r="G63" i="174" s="1"/>
  <c r="AA41" i="223"/>
  <c r="R6" i="181"/>
  <c r="I6" i="217" s="1"/>
  <c r="R7" i="181"/>
  <c r="I7" i="217" s="1"/>
  <c r="AT19" i="223"/>
  <c r="AT5" i="223" s="1"/>
  <c r="AT61" i="223" s="1"/>
  <c r="AA5" i="189"/>
  <c r="AA60" i="189" s="1"/>
  <c r="BH28" i="189" s="1"/>
  <c r="AW61" i="234"/>
  <c r="BH51" i="234" s="1"/>
  <c r="BI51" i="234" s="1"/>
  <c r="AX60" i="223"/>
  <c r="BH51" i="223" s="1"/>
  <c r="BI51" i="223" s="1"/>
  <c r="AX61" i="223"/>
  <c r="AG60" i="189"/>
  <c r="BH34" i="189" s="1"/>
  <c r="BI34" i="189" s="1"/>
  <c r="AG61" i="189"/>
  <c r="BD62" i="234"/>
  <c r="AU61" i="234"/>
  <c r="BH49" i="234" s="1"/>
  <c r="BI49" i="234" s="1"/>
  <c r="R51" i="223"/>
  <c r="AG62" i="234"/>
  <c r="S60" i="189"/>
  <c r="BH20" i="189" s="1"/>
  <c r="BI20" i="189" s="1"/>
  <c r="S61" i="189"/>
  <c r="AB61" i="234"/>
  <c r="BH30" i="234" s="1"/>
  <c r="BI30" i="234" s="1"/>
  <c r="AU60" i="189"/>
  <c r="BH48" i="189" s="1"/>
  <c r="BI48" i="189" s="1"/>
  <c r="E8" i="209"/>
  <c r="E6" i="209" s="1"/>
  <c r="F6" i="209"/>
  <c r="F5" i="209" s="1"/>
  <c r="F61" i="209" s="1"/>
  <c r="O61" i="187"/>
  <c r="O60" i="187"/>
  <c r="BH16" i="187" s="1"/>
  <c r="BI16" i="187" s="1"/>
  <c r="K60" i="181"/>
  <c r="BH12" i="181" s="1"/>
  <c r="BI12" i="181" s="1"/>
  <c r="K61" i="181"/>
  <c r="BD60" i="180"/>
  <c r="BH57" i="180" s="1"/>
  <c r="BI57" i="180" s="1"/>
  <c r="BD61" i="180"/>
  <c r="AO60" i="188"/>
  <c r="BH42" i="188" s="1"/>
  <c r="BI42" i="188" s="1"/>
  <c r="AO61" i="188"/>
  <c r="R28" i="208"/>
  <c r="AZ60" i="202"/>
  <c r="BH53" i="202" s="1"/>
  <c r="BI53" i="202" s="1"/>
  <c r="I6" i="193"/>
  <c r="I5" i="193" s="1"/>
  <c r="AW19" i="208"/>
  <c r="AW5" i="208" s="1"/>
  <c r="AW60" i="208" s="1"/>
  <c r="BH50" i="208" s="1"/>
  <c r="BI50" i="208" s="1"/>
  <c r="AA5" i="193"/>
  <c r="AA60" i="193" s="1"/>
  <c r="BH28" i="193" s="1"/>
  <c r="P60" i="193"/>
  <c r="BH17" i="193" s="1"/>
  <c r="BI17" i="193" s="1"/>
  <c r="X60" i="193"/>
  <c r="BH25" i="193" s="1"/>
  <c r="BI25" i="193" s="1"/>
  <c r="J61" i="197"/>
  <c r="AS61" i="194"/>
  <c r="R7" i="185"/>
  <c r="M7" i="217" s="1"/>
  <c r="R28" i="206"/>
  <c r="BB61" i="178"/>
  <c r="AB61" i="198"/>
  <c r="I61" i="197"/>
  <c r="AA5" i="187"/>
  <c r="X19" i="223"/>
  <c r="N60" i="183"/>
  <c r="BH15" i="183" s="1"/>
  <c r="BI15" i="183" s="1"/>
  <c r="R57" i="205"/>
  <c r="F6" i="196"/>
  <c r="F5" i="196" s="1"/>
  <c r="F61" i="196" s="1"/>
  <c r="AN61" i="189"/>
  <c r="AO60" i="180"/>
  <c r="BH42" i="180" s="1"/>
  <c r="BI42" i="180" s="1"/>
  <c r="BG19" i="186"/>
  <c r="BG5" i="186" s="1"/>
  <c r="AK60" i="180"/>
  <c r="BH38" i="180" s="1"/>
  <c r="BI38" i="180" s="1"/>
  <c r="R28" i="203"/>
  <c r="R28" i="188"/>
  <c r="R7" i="186"/>
  <c r="N7" i="217" s="1"/>
  <c r="AA5" i="208"/>
  <c r="AA60" i="208" s="1"/>
  <c r="BH28" i="208" s="1"/>
  <c r="AU61" i="188"/>
  <c r="AZ60" i="191"/>
  <c r="BH53" i="191" s="1"/>
  <c r="BI53" i="191" s="1"/>
  <c r="AZ61" i="191"/>
  <c r="O61" i="210"/>
  <c r="O60" i="210"/>
  <c r="BH16" i="210" s="1"/>
  <c r="BI16" i="210" s="1"/>
  <c r="AB60" i="202"/>
  <c r="BH29" i="202" s="1"/>
  <c r="BI29" i="202" s="1"/>
  <c r="AB61" i="202"/>
  <c r="BF60" i="207"/>
  <c r="BH59" i="207" s="1"/>
  <c r="BI59" i="207" s="1"/>
  <c r="BF61" i="207"/>
  <c r="L60" i="180"/>
  <c r="BH13" i="180" s="1"/>
  <c r="BI13" i="180" s="1"/>
  <c r="L61" i="180"/>
  <c r="R52" i="202"/>
  <c r="AY19" i="202"/>
  <c r="AY5" i="202" s="1"/>
  <c r="Z60" i="199"/>
  <c r="BH27" i="199" s="1"/>
  <c r="BI27" i="199" s="1"/>
  <c r="Z61" i="199"/>
  <c r="BD61" i="181"/>
  <c r="BD60" i="181"/>
  <c r="BH57" i="181" s="1"/>
  <c r="BI57" i="181" s="1"/>
  <c r="BA60" i="192"/>
  <c r="BH54" i="192" s="1"/>
  <c r="BI54" i="192" s="1"/>
  <c r="BA61" i="192"/>
  <c r="X60" i="208"/>
  <c r="BH25" i="208" s="1"/>
  <c r="BI25" i="208" s="1"/>
  <c r="X61" i="208"/>
  <c r="AR19" i="204"/>
  <c r="AR5" i="204" s="1"/>
  <c r="R45" i="204"/>
  <c r="AY60" i="187"/>
  <c r="BH52" i="187" s="1"/>
  <c r="BI52" i="187" s="1"/>
  <c r="AY61" i="187"/>
  <c r="J60" i="207"/>
  <c r="BH11" i="207" s="1"/>
  <c r="BI11" i="207" s="1"/>
  <c r="J61" i="207"/>
  <c r="BE61" i="182"/>
  <c r="BE60" i="182"/>
  <c r="BH58" i="182" s="1"/>
  <c r="BI58" i="182" s="1"/>
  <c r="AQ61" i="198"/>
  <c r="AQ60" i="198"/>
  <c r="BH44" i="198" s="1"/>
  <c r="BI44" i="198" s="1"/>
  <c r="AY61" i="177"/>
  <c r="AY60" i="177"/>
  <c r="BH52" i="177" s="1"/>
  <c r="BI52" i="177" s="1"/>
  <c r="V60" i="174"/>
  <c r="BH23" i="174" s="1"/>
  <c r="BI23" i="174" s="1"/>
  <c r="V61" i="174"/>
  <c r="V63" i="174" s="1"/>
  <c r="BE61" i="178"/>
  <c r="AH61" i="191"/>
  <c r="AH60" i="191"/>
  <c r="BH35" i="191" s="1"/>
  <c r="BI35" i="191" s="1"/>
  <c r="U61" i="194"/>
  <c r="U60" i="194"/>
  <c r="BH22" i="194" s="1"/>
  <c r="BI22" i="194" s="1"/>
  <c r="AB60" i="210"/>
  <c r="BH29" i="210" s="1"/>
  <c r="BI29" i="210" s="1"/>
  <c r="AB61" i="210"/>
  <c r="R58" i="202"/>
  <c r="BE19" i="202"/>
  <c r="BE5" i="202" s="1"/>
  <c r="BA19" i="207"/>
  <c r="BA5" i="207" s="1"/>
  <c r="R54" i="207"/>
  <c r="W60" i="192"/>
  <c r="BH24" i="192" s="1"/>
  <c r="BI24" i="192" s="1"/>
  <c r="W61" i="192"/>
  <c r="AC60" i="200"/>
  <c r="BH30" i="200" s="1"/>
  <c r="BI30" i="200" s="1"/>
  <c r="AC61" i="200"/>
  <c r="Y61" i="204"/>
  <c r="Y60" i="204"/>
  <c r="BH26" i="204" s="1"/>
  <c r="BI26" i="204" s="1"/>
  <c r="AJ60" i="206"/>
  <c r="BH37" i="206" s="1"/>
  <c r="BI37" i="206" s="1"/>
  <c r="AJ61" i="206"/>
  <c r="AQ19" i="211"/>
  <c r="AQ5" i="211" s="1"/>
  <c r="R44" i="211"/>
  <c r="AL60" i="208"/>
  <c r="BH39" i="208" s="1"/>
  <c r="BI39" i="208" s="1"/>
  <c r="AL61" i="208"/>
  <c r="AV61" i="209"/>
  <c r="AV60" i="209"/>
  <c r="BH49" i="209" s="1"/>
  <c r="BI49" i="209" s="1"/>
  <c r="BB61" i="182"/>
  <c r="BB60" i="182"/>
  <c r="BH55" i="182" s="1"/>
  <c r="BI55" i="182" s="1"/>
  <c r="AO19" i="207"/>
  <c r="AO5" i="207" s="1"/>
  <c r="R42" i="207"/>
  <c r="AD60" i="186"/>
  <c r="BH31" i="186" s="1"/>
  <c r="BI31" i="186" s="1"/>
  <c r="AD61" i="186"/>
  <c r="T61" i="190"/>
  <c r="T60" i="190"/>
  <c r="BH21" i="190" s="1"/>
  <c r="BI21" i="190" s="1"/>
  <c r="AH61" i="194"/>
  <c r="AH60" i="194"/>
  <c r="BH35" i="194" s="1"/>
  <c r="BI35" i="194" s="1"/>
  <c r="Q60" i="202"/>
  <c r="BH18" i="202" s="1"/>
  <c r="BI18" i="202" s="1"/>
  <c r="Q61" i="202"/>
  <c r="R57" i="209"/>
  <c r="BD19" i="209"/>
  <c r="BD5" i="209" s="1"/>
  <c r="AV61" i="193"/>
  <c r="AV60" i="193"/>
  <c r="BH49" i="193" s="1"/>
  <c r="BI49" i="193" s="1"/>
  <c r="J6" i="202"/>
  <c r="J5" i="202" s="1"/>
  <c r="E11" i="202"/>
  <c r="E6" i="202" s="1"/>
  <c r="E5" i="202" s="1"/>
  <c r="R48" i="204"/>
  <c r="AU19" i="204"/>
  <c r="AU5" i="204" s="1"/>
  <c r="I6" i="185"/>
  <c r="I5" i="185" s="1"/>
  <c r="I7" i="185"/>
  <c r="F10" i="185"/>
  <c r="AC60" i="209"/>
  <c r="BH30" i="209" s="1"/>
  <c r="BI30" i="209" s="1"/>
  <c r="AC61" i="209"/>
  <c r="Y60" i="192"/>
  <c r="BH26" i="192" s="1"/>
  <c r="BI26" i="192" s="1"/>
  <c r="Y61" i="192"/>
  <c r="AI60" i="207"/>
  <c r="BH36" i="207" s="1"/>
  <c r="BI36" i="207" s="1"/>
  <c r="AI61" i="207"/>
  <c r="T61" i="192"/>
  <c r="T60" i="192"/>
  <c r="BH21" i="192" s="1"/>
  <c r="BI21" i="192" s="1"/>
  <c r="Y19" i="206"/>
  <c r="Y5" i="206" s="1"/>
  <c r="R26" i="206"/>
  <c r="R34" i="193"/>
  <c r="R28" i="193" s="1"/>
  <c r="AG28" i="193"/>
  <c r="AG19" i="193" s="1"/>
  <c r="AG5" i="193" s="1"/>
  <c r="AA34" i="193"/>
  <c r="BD61" i="211"/>
  <c r="BD60" i="211"/>
  <c r="BH57" i="211" s="1"/>
  <c r="BI57" i="211" s="1"/>
  <c r="Z61" i="210"/>
  <c r="Z60" i="210"/>
  <c r="BH27" i="210" s="1"/>
  <c r="BI27" i="210" s="1"/>
  <c r="P8" i="217"/>
  <c r="R6" i="188"/>
  <c r="P6" i="217" s="1"/>
  <c r="BF61" i="192"/>
  <c r="BF60" i="192"/>
  <c r="BH59" i="192" s="1"/>
  <c r="BI59" i="192" s="1"/>
  <c r="N60" i="202"/>
  <c r="BH15" i="202" s="1"/>
  <c r="BI15" i="202" s="1"/>
  <c r="N61" i="202"/>
  <c r="W19" i="208"/>
  <c r="W5" i="208" s="1"/>
  <c r="R24" i="208"/>
  <c r="R43" i="211"/>
  <c r="AP19" i="211"/>
  <c r="AP5" i="211" s="1"/>
  <c r="V60" i="198"/>
  <c r="BH23" i="198" s="1"/>
  <c r="BI23" i="198" s="1"/>
  <c r="V61" i="198"/>
  <c r="G7" i="209"/>
  <c r="G6" i="209"/>
  <c r="G5" i="209" s="1"/>
  <c r="M60" i="211"/>
  <c r="BH14" i="211" s="1"/>
  <c r="BI14" i="211" s="1"/>
  <c r="M61" i="211"/>
  <c r="AY60" i="198"/>
  <c r="BH52" i="198" s="1"/>
  <c r="BI52" i="198" s="1"/>
  <c r="AY61" i="198"/>
  <c r="AW61" i="198"/>
  <c r="AW60" i="198"/>
  <c r="BH50" i="198" s="1"/>
  <c r="BI50" i="198" s="1"/>
  <c r="V60" i="208"/>
  <c r="BH23" i="208" s="1"/>
  <c r="BI23" i="208" s="1"/>
  <c r="V61" i="208"/>
  <c r="BD60" i="184"/>
  <c r="BH57" i="184" s="1"/>
  <c r="BI57" i="184" s="1"/>
  <c r="BD61" i="184"/>
  <c r="H6" i="198"/>
  <c r="H5" i="198" s="1"/>
  <c r="H7" i="198"/>
  <c r="F9" i="198"/>
  <c r="BG19" i="193"/>
  <c r="AE60" i="208"/>
  <c r="BH32" i="208" s="1"/>
  <c r="BI32" i="208" s="1"/>
  <c r="AE61" i="208"/>
  <c r="AC61" i="203"/>
  <c r="AC60" i="203"/>
  <c r="BH30" i="203" s="1"/>
  <c r="BI30" i="203" s="1"/>
  <c r="AY61" i="191"/>
  <c r="AY60" i="191"/>
  <c r="BH52" i="191" s="1"/>
  <c r="BI52" i="191" s="1"/>
  <c r="R46" i="202"/>
  <c r="AS19" i="202"/>
  <c r="AS5" i="202" s="1"/>
  <c r="F9" i="207"/>
  <c r="H6" i="207"/>
  <c r="H5" i="207" s="1"/>
  <c r="H7" i="207"/>
  <c r="AF60" i="185"/>
  <c r="BH33" i="185" s="1"/>
  <c r="BI33" i="185" s="1"/>
  <c r="AF61" i="185"/>
  <c r="R50" i="203"/>
  <c r="AW19" i="203"/>
  <c r="AW5" i="203" s="1"/>
  <c r="E11" i="200"/>
  <c r="J6" i="200"/>
  <c r="J5" i="200" s="1"/>
  <c r="AX61" i="188"/>
  <c r="AX60" i="188"/>
  <c r="BH51" i="188" s="1"/>
  <c r="BI51" i="188" s="1"/>
  <c r="H6" i="203"/>
  <c r="H5" i="203" s="1"/>
  <c r="H7" i="203"/>
  <c r="BG19" i="201"/>
  <c r="AA28" i="201"/>
  <c r="AA19" i="201" s="1"/>
  <c r="AA5" i="201" s="1"/>
  <c r="S19" i="193"/>
  <c r="S5" i="193" s="1"/>
  <c r="R20" i="193"/>
  <c r="V19" i="206"/>
  <c r="V5" i="206" s="1"/>
  <c r="R23" i="206"/>
  <c r="AS61" i="196"/>
  <c r="AS60" i="196"/>
  <c r="BH46" i="196" s="1"/>
  <c r="BI46" i="196" s="1"/>
  <c r="AF61" i="196"/>
  <c r="AF60" i="196"/>
  <c r="BH33" i="196" s="1"/>
  <c r="BI33" i="196" s="1"/>
  <c r="K6" i="195"/>
  <c r="K5" i="195" s="1"/>
  <c r="E12" i="195"/>
  <c r="T19" i="205"/>
  <c r="T5" i="205" s="1"/>
  <c r="R21" i="205"/>
  <c r="R48" i="208"/>
  <c r="AU19" i="208"/>
  <c r="AU5" i="208" s="1"/>
  <c r="I61" i="199"/>
  <c r="I60" i="199"/>
  <c r="BH10" i="199" s="1"/>
  <c r="BI10" i="199" s="1"/>
  <c r="Y61" i="177"/>
  <c r="Y60" i="177"/>
  <c r="BH26" i="177" s="1"/>
  <c r="BI26" i="177" s="1"/>
  <c r="P60" i="206"/>
  <c r="BH17" i="206" s="1"/>
  <c r="BI17" i="206" s="1"/>
  <c r="P61" i="206"/>
  <c r="R46" i="203"/>
  <c r="AS19" i="203"/>
  <c r="AS5" i="203" s="1"/>
  <c r="W60" i="183"/>
  <c r="BH24" i="183" s="1"/>
  <c r="BI24" i="183" s="1"/>
  <c r="W61" i="183"/>
  <c r="T61" i="209"/>
  <c r="T60" i="209"/>
  <c r="BH21" i="209" s="1"/>
  <c r="BI21" i="209" s="1"/>
  <c r="R26" i="203"/>
  <c r="Y19" i="203"/>
  <c r="Y5" i="203" s="1"/>
  <c r="M60" i="208"/>
  <c r="BH14" i="208" s="1"/>
  <c r="BI14" i="208" s="1"/>
  <c r="M61" i="208"/>
  <c r="AH60" i="211"/>
  <c r="BH35" i="211" s="1"/>
  <c r="BI35" i="211" s="1"/>
  <c r="AH61" i="211"/>
  <c r="AM60" i="197"/>
  <c r="BH40" i="197" s="1"/>
  <c r="BI40" i="197" s="1"/>
  <c r="AM61" i="197"/>
  <c r="X61" i="186"/>
  <c r="X60" i="186"/>
  <c r="BH25" i="186" s="1"/>
  <c r="BI25" i="186" s="1"/>
  <c r="R24" i="204"/>
  <c r="W19" i="204"/>
  <c r="W5" i="204" s="1"/>
  <c r="L61" i="196"/>
  <c r="L60" i="196"/>
  <c r="BH13" i="196" s="1"/>
  <c r="BI13" i="196" s="1"/>
  <c r="AJ61" i="190"/>
  <c r="AJ60" i="190"/>
  <c r="BH37" i="190" s="1"/>
  <c r="BI37" i="190" s="1"/>
  <c r="W61" i="193"/>
  <c r="W60" i="193"/>
  <c r="BH24" i="193" s="1"/>
  <c r="BI24" i="193" s="1"/>
  <c r="AD61" i="205"/>
  <c r="AD60" i="205"/>
  <c r="BH31" i="205" s="1"/>
  <c r="BI31" i="205" s="1"/>
  <c r="AK60" i="206"/>
  <c r="BH38" i="206" s="1"/>
  <c r="BI38" i="206" s="1"/>
  <c r="AK61" i="206"/>
  <c r="AC60" i="199"/>
  <c r="BH30" i="199" s="1"/>
  <c r="BI30" i="199" s="1"/>
  <c r="AC61" i="199"/>
  <c r="AF61" i="198"/>
  <c r="AF60" i="198"/>
  <c r="BH33" i="198" s="1"/>
  <c r="BI33" i="198" s="1"/>
  <c r="AG60" i="209"/>
  <c r="BH34" i="209" s="1"/>
  <c r="BI34" i="209" s="1"/>
  <c r="AG61" i="209"/>
  <c r="N61" i="210"/>
  <c r="N60" i="210"/>
  <c r="BH15" i="210" s="1"/>
  <c r="BI15" i="210" s="1"/>
  <c r="X61" i="197"/>
  <c r="X60" i="197"/>
  <c r="BH25" i="197" s="1"/>
  <c r="BI25" i="197" s="1"/>
  <c r="AQ61" i="180"/>
  <c r="AQ60" i="180"/>
  <c r="BH44" i="180" s="1"/>
  <c r="BI44" i="180" s="1"/>
  <c r="AT19" i="206"/>
  <c r="AT5" i="206" s="1"/>
  <c r="R47" i="206"/>
  <c r="AB61" i="191"/>
  <c r="AB60" i="191"/>
  <c r="BH29" i="191" s="1"/>
  <c r="BI29" i="191" s="1"/>
  <c r="R34" i="205"/>
  <c r="R28" i="205" s="1"/>
  <c r="AA34" i="205"/>
  <c r="AG28" i="205"/>
  <c r="AG19" i="205" s="1"/>
  <c r="AG5" i="205" s="1"/>
  <c r="R7" i="192"/>
  <c r="R6" i="192"/>
  <c r="R7" i="206"/>
  <c r="AP60" i="184"/>
  <c r="BH43" i="184" s="1"/>
  <c r="BI43" i="184" s="1"/>
  <c r="AK60" i="194"/>
  <c r="BH38" i="194" s="1"/>
  <c r="BI38" i="194" s="1"/>
  <c r="AK61" i="194"/>
  <c r="F8" i="205"/>
  <c r="E8" i="205" s="1"/>
  <c r="G6" i="205"/>
  <c r="G5" i="205" s="1"/>
  <c r="G7" i="205"/>
  <c r="O61" i="195"/>
  <c r="O60" i="195"/>
  <c r="BH16" i="195" s="1"/>
  <c r="BI16" i="195" s="1"/>
  <c r="AA28" i="206"/>
  <c r="AA19" i="206" s="1"/>
  <c r="AA5" i="206" s="1"/>
  <c r="AA60" i="206" s="1"/>
  <c r="BH28" i="206" s="1"/>
  <c r="BG19" i="206"/>
  <c r="AZ61" i="196"/>
  <c r="AZ60" i="196"/>
  <c r="BH53" i="196" s="1"/>
  <c r="BI53" i="196" s="1"/>
  <c r="AC60" i="195"/>
  <c r="BH30" i="195" s="1"/>
  <c r="BI30" i="195" s="1"/>
  <c r="AC61" i="195"/>
  <c r="AH60" i="207"/>
  <c r="BH35" i="207" s="1"/>
  <c r="BI35" i="207" s="1"/>
  <c r="AH61" i="207"/>
  <c r="AE61" i="194"/>
  <c r="AE60" i="194"/>
  <c r="BH32" i="194" s="1"/>
  <c r="BI32" i="194" s="1"/>
  <c r="BF60" i="193"/>
  <c r="BH59" i="193" s="1"/>
  <c r="BI59" i="193" s="1"/>
  <c r="BF61" i="193"/>
  <c r="U19" i="203"/>
  <c r="U5" i="203" s="1"/>
  <c r="R22" i="203"/>
  <c r="AA28" i="210"/>
  <c r="AA19" i="210" s="1"/>
  <c r="AA5" i="210" s="1"/>
  <c r="BG19" i="210"/>
  <c r="AD60" i="207"/>
  <c r="BH31" i="207" s="1"/>
  <c r="BI31" i="207" s="1"/>
  <c r="AD61" i="207"/>
  <c r="BA60" i="198"/>
  <c r="BH54" i="198" s="1"/>
  <c r="BI54" i="198" s="1"/>
  <c r="BA61" i="198"/>
  <c r="AU60" i="193"/>
  <c r="BH48" i="193" s="1"/>
  <c r="BI48" i="193" s="1"/>
  <c r="AU61" i="193"/>
  <c r="AI61" i="211"/>
  <c r="AI60" i="211"/>
  <c r="BH36" i="211" s="1"/>
  <c r="BI36" i="211" s="1"/>
  <c r="AW61" i="211"/>
  <c r="AW60" i="211"/>
  <c r="BH50" i="211" s="1"/>
  <c r="BI50" i="211" s="1"/>
  <c r="W60" i="187"/>
  <c r="BH24" i="187" s="1"/>
  <c r="BI24" i="187" s="1"/>
  <c r="W61" i="187"/>
  <c r="AA5" i="203"/>
  <c r="AA61" i="203" s="1"/>
  <c r="R29" i="187"/>
  <c r="R28" i="187" s="1"/>
  <c r="AA29" i="187"/>
  <c r="AB28" i="187"/>
  <c r="AB19" i="187" s="1"/>
  <c r="AB5" i="187" s="1"/>
  <c r="AD28" i="196"/>
  <c r="AD19" i="196" s="1"/>
  <c r="AD5" i="196" s="1"/>
  <c r="R31" i="196"/>
  <c r="R28" i="196" s="1"/>
  <c r="AA31" i="196"/>
  <c r="AI61" i="202"/>
  <c r="AI60" i="202"/>
  <c r="BH36" i="202" s="1"/>
  <c r="BI36" i="202" s="1"/>
  <c r="AJ61" i="209"/>
  <c r="AJ60" i="209"/>
  <c r="BH37" i="209" s="1"/>
  <c r="BI37" i="209" s="1"/>
  <c r="Y60" i="182"/>
  <c r="BH26" i="182" s="1"/>
  <c r="BI26" i="182" s="1"/>
  <c r="Y61" i="182"/>
  <c r="V19" i="207"/>
  <c r="V5" i="207" s="1"/>
  <c r="R23" i="207"/>
  <c r="J61" i="206"/>
  <c r="J60" i="206"/>
  <c r="BH11" i="206" s="1"/>
  <c r="BI11" i="206" s="1"/>
  <c r="AF61" i="199"/>
  <c r="AF60" i="199"/>
  <c r="BH33" i="199" s="1"/>
  <c r="BI33" i="199" s="1"/>
  <c r="R20" i="201"/>
  <c r="S19" i="201"/>
  <c r="S5" i="201" s="1"/>
  <c r="BG19" i="204"/>
  <c r="R7" i="200"/>
  <c r="R6" i="200"/>
  <c r="AA28" i="207"/>
  <c r="AA19" i="207" s="1"/>
  <c r="AA5" i="207" s="1"/>
  <c r="BC19" i="209"/>
  <c r="BC5" i="209" s="1"/>
  <c r="R56" i="209"/>
  <c r="BG19" i="203"/>
  <c r="BG5" i="203" s="1"/>
  <c r="AC61" i="197"/>
  <c r="AC60" i="197"/>
  <c r="BH30" i="197" s="1"/>
  <c r="BI30" i="197" s="1"/>
  <c r="BE60" i="201"/>
  <c r="BH58" i="201" s="1"/>
  <c r="BI58" i="201" s="1"/>
  <c r="BE61" i="201"/>
  <c r="R24" i="201"/>
  <c r="W19" i="201"/>
  <c r="W5" i="201" s="1"/>
  <c r="AO19" i="206"/>
  <c r="AO5" i="206" s="1"/>
  <c r="R42" i="206"/>
  <c r="AR61" i="181"/>
  <c r="AR60" i="181"/>
  <c r="BH45" i="181" s="1"/>
  <c r="BI45" i="181" s="1"/>
  <c r="BG19" i="200"/>
  <c r="AA28" i="200"/>
  <c r="AA19" i="200" s="1"/>
  <c r="AA5" i="200" s="1"/>
  <c r="R48" i="211"/>
  <c r="AU19" i="211"/>
  <c r="AU5" i="211" s="1"/>
  <c r="AG61" i="197"/>
  <c r="AG60" i="197"/>
  <c r="BH34" i="197" s="1"/>
  <c r="BI34" i="197" s="1"/>
  <c r="R58" i="204"/>
  <c r="BE19" i="204"/>
  <c r="BE5" i="204" s="1"/>
  <c r="R29" i="204"/>
  <c r="R28" i="204" s="1"/>
  <c r="AA29" i="204"/>
  <c r="AB28" i="204"/>
  <c r="AB19" i="204" s="1"/>
  <c r="AB5" i="204" s="1"/>
  <c r="R50" i="207"/>
  <c r="AW19" i="207"/>
  <c r="AW5" i="207" s="1"/>
  <c r="L60" i="194"/>
  <c r="BH13" i="194" s="1"/>
  <c r="BI13" i="194" s="1"/>
  <c r="L61" i="194"/>
  <c r="BE60" i="199"/>
  <c r="BH58" i="199" s="1"/>
  <c r="BI58" i="199" s="1"/>
  <c r="BE61" i="199"/>
  <c r="W19" i="207"/>
  <c r="W5" i="207" s="1"/>
  <c r="R24" i="207"/>
  <c r="BC61" i="207"/>
  <c r="BC60" i="207"/>
  <c r="BH56" i="207" s="1"/>
  <c r="BI56" i="207" s="1"/>
  <c r="AC61" i="196"/>
  <c r="AC60" i="196"/>
  <c r="BH30" i="196" s="1"/>
  <c r="BI30" i="196" s="1"/>
  <c r="R28" i="174"/>
  <c r="AK61" i="209"/>
  <c r="AK60" i="209"/>
  <c r="BH38" i="209" s="1"/>
  <c r="BI38" i="209" s="1"/>
  <c r="BA19" i="203"/>
  <c r="BA5" i="203" s="1"/>
  <c r="R54" i="203"/>
  <c r="AD60" i="190"/>
  <c r="BH31" i="190" s="1"/>
  <c r="BI31" i="190" s="1"/>
  <c r="AD61" i="190"/>
  <c r="AH61" i="203"/>
  <c r="AH60" i="203"/>
  <c r="BH35" i="203" s="1"/>
  <c r="BI35" i="203" s="1"/>
  <c r="BA19" i="210"/>
  <c r="BA5" i="210" s="1"/>
  <c r="R54" i="210"/>
  <c r="AE61" i="198"/>
  <c r="AE60" i="198"/>
  <c r="BH32" i="198" s="1"/>
  <c r="BI32" i="198" s="1"/>
  <c r="R22" i="208"/>
  <c r="U19" i="208"/>
  <c r="U5" i="208" s="1"/>
  <c r="AP60" i="178"/>
  <c r="BH43" i="178" s="1"/>
  <c r="BI43" i="178" s="1"/>
  <c r="AP61" i="178"/>
  <c r="AC60" i="194"/>
  <c r="BH30" i="194" s="1"/>
  <c r="BI30" i="194" s="1"/>
  <c r="AC61" i="194"/>
  <c r="K61" i="209"/>
  <c r="K60" i="209"/>
  <c r="BH12" i="209" s="1"/>
  <c r="BI12" i="209" s="1"/>
  <c r="AJ28" i="207"/>
  <c r="AJ19" i="207" s="1"/>
  <c r="AJ5" i="207" s="1"/>
  <c r="R37" i="207"/>
  <c r="R28" i="207" s="1"/>
  <c r="AA37" i="207"/>
  <c r="AF61" i="200"/>
  <c r="AF60" i="200"/>
  <c r="BH33" i="200" s="1"/>
  <c r="BI33" i="200" s="1"/>
  <c r="BG19" i="202"/>
  <c r="F9" i="201"/>
  <c r="H6" i="201"/>
  <c r="H5" i="201" s="1"/>
  <c r="H7" i="201"/>
  <c r="BG19" i="207"/>
  <c r="BG5" i="207" s="1"/>
  <c r="AR60" i="196"/>
  <c r="BH45" i="196" s="1"/>
  <c r="BI45" i="196" s="1"/>
  <c r="AR61" i="196"/>
  <c r="AT19" i="211"/>
  <c r="AT5" i="211" s="1"/>
  <c r="R47" i="211"/>
  <c r="AC61" i="193"/>
  <c r="AC60" i="193"/>
  <c r="BH30" i="193" s="1"/>
  <c r="BI30" i="193" s="1"/>
  <c r="AA5" i="196"/>
  <c r="AB60" i="211"/>
  <c r="BH29" i="211" s="1"/>
  <c r="BI29" i="211" s="1"/>
  <c r="AB61" i="211"/>
  <c r="AW61" i="201"/>
  <c r="AW60" i="201"/>
  <c r="BH50" i="201" s="1"/>
  <c r="BI50" i="201" s="1"/>
  <c r="R6" i="199"/>
  <c r="BF60" i="188"/>
  <c r="BH59" i="188" s="1"/>
  <c r="BI59" i="188" s="1"/>
  <c r="BF61" i="188"/>
  <c r="AA31" i="202"/>
  <c r="R31" i="202"/>
  <c r="R28" i="202" s="1"/>
  <c r="AD28" i="202"/>
  <c r="AD19" i="202" s="1"/>
  <c r="AD5" i="202" s="1"/>
  <c r="BD60" i="205"/>
  <c r="BH57" i="205" s="1"/>
  <c r="BI57" i="205" s="1"/>
  <c r="BD61" i="205"/>
  <c r="U60" i="192"/>
  <c r="BH22" i="192" s="1"/>
  <c r="BI22" i="192" s="1"/>
  <c r="U61" i="192"/>
  <c r="K60" i="201"/>
  <c r="BH12" i="201" s="1"/>
  <c r="BI12" i="201" s="1"/>
  <c r="K61" i="201"/>
  <c r="BF61" i="195"/>
  <c r="BF60" i="195"/>
  <c r="BH59" i="195" s="1"/>
  <c r="BI59" i="195" s="1"/>
  <c r="AH60" i="188"/>
  <c r="BH35" i="188" s="1"/>
  <c r="BI35" i="188" s="1"/>
  <c r="AH61" i="188"/>
  <c r="T60" i="185"/>
  <c r="BH21" i="185" s="1"/>
  <c r="BI21" i="185" s="1"/>
  <c r="T61" i="185"/>
  <c r="AY61" i="189"/>
  <c r="AY60" i="189"/>
  <c r="BH52" i="189" s="1"/>
  <c r="BI52" i="189" s="1"/>
  <c r="R42" i="203"/>
  <c r="AO19" i="203"/>
  <c r="AO5" i="203" s="1"/>
  <c r="X60" i="187"/>
  <c r="BH25" i="187" s="1"/>
  <c r="BI25" i="187" s="1"/>
  <c r="X61" i="187"/>
  <c r="G7" i="203"/>
  <c r="F8" i="203"/>
  <c r="G6" i="203"/>
  <c r="G5" i="203" s="1"/>
  <c r="Z61" i="178"/>
  <c r="Z60" i="178"/>
  <c r="BH27" i="178" s="1"/>
  <c r="BI27" i="178" s="1"/>
  <c r="R7" i="194"/>
  <c r="AW19" i="202"/>
  <c r="AW5" i="202" s="1"/>
  <c r="R50" i="202"/>
  <c r="AA28" i="198"/>
  <c r="AA19" i="198" s="1"/>
  <c r="AA5" i="198" s="1"/>
  <c r="BG19" i="198"/>
  <c r="AA28" i="209"/>
  <c r="AA19" i="209" s="1"/>
  <c r="AA5" i="209" s="1"/>
  <c r="BG19" i="209"/>
  <c r="BG5" i="209" s="1"/>
  <c r="AP19" i="206"/>
  <c r="AP5" i="206" s="1"/>
  <c r="R43" i="206"/>
  <c r="AK61" i="178"/>
  <c r="AK60" i="178"/>
  <c r="BH38" i="178" s="1"/>
  <c r="BI38" i="178" s="1"/>
  <c r="BB61" i="207"/>
  <c r="BB60" i="207"/>
  <c r="BH55" i="207" s="1"/>
  <c r="BI55" i="207" s="1"/>
  <c r="BF60" i="191"/>
  <c r="BH59" i="191" s="1"/>
  <c r="BI59" i="191" s="1"/>
  <c r="BF61" i="191"/>
  <c r="R6" i="207"/>
  <c r="P61" i="190"/>
  <c r="P60" i="190"/>
  <c r="BH17" i="190" s="1"/>
  <c r="BI17" i="190" s="1"/>
  <c r="R6" i="205"/>
  <c r="R7" i="205"/>
  <c r="R7" i="208"/>
  <c r="R6" i="208"/>
  <c r="AC60" i="210"/>
  <c r="BH30" i="210" s="1"/>
  <c r="BI30" i="210" s="1"/>
  <c r="AC61" i="210"/>
  <c r="AG60" i="187"/>
  <c r="BH34" i="187" s="1"/>
  <c r="BI34" i="187" s="1"/>
  <c r="AG61" i="187"/>
  <c r="AG61" i="196"/>
  <c r="AG60" i="196"/>
  <c r="BH34" i="196" s="1"/>
  <c r="BI34" i="196" s="1"/>
  <c r="BG19" i="197"/>
  <c r="AA28" i="197"/>
  <c r="AA19" i="197" s="1"/>
  <c r="AA5" i="197" s="1"/>
  <c r="R6" i="202"/>
  <c r="AR60" i="187"/>
  <c r="BH45" i="187" s="1"/>
  <c r="BI45" i="187" s="1"/>
  <c r="AR61" i="187"/>
  <c r="R47" i="205"/>
  <c r="AT19" i="205"/>
  <c r="AT5" i="205" s="1"/>
  <c r="L60" i="211"/>
  <c r="BH13" i="211" s="1"/>
  <c r="BI13" i="211" s="1"/>
  <c r="L61" i="211"/>
  <c r="AK60" i="205"/>
  <c r="BH38" i="205" s="1"/>
  <c r="BI38" i="205" s="1"/>
  <c r="AK61" i="205"/>
  <c r="AS60" i="192"/>
  <c r="BH46" i="192" s="1"/>
  <c r="BI46" i="192" s="1"/>
  <c r="AS61" i="192"/>
  <c r="BD60" i="197"/>
  <c r="BH57" i="197" s="1"/>
  <c r="BI57" i="197" s="1"/>
  <c r="BD61" i="197"/>
  <c r="AA28" i="192"/>
  <c r="AA19" i="192" s="1"/>
  <c r="AA5" i="192" s="1"/>
  <c r="BG19" i="192"/>
  <c r="R19" i="192" s="1"/>
  <c r="E19" i="184"/>
  <c r="AD60" i="177"/>
  <c r="BH31" i="177" s="1"/>
  <c r="BI31" i="177" s="1"/>
  <c r="AD61" i="177"/>
  <c r="AF60" i="188"/>
  <c r="BH33" i="188" s="1"/>
  <c r="BI33" i="188" s="1"/>
  <c r="AF61" i="188"/>
  <c r="BB62" i="234"/>
  <c r="BE62" i="234"/>
  <c r="O61" i="234"/>
  <c r="BH17" i="234" s="1"/>
  <c r="BI17" i="234" s="1"/>
  <c r="BE60" i="223"/>
  <c r="BH58" i="223" s="1"/>
  <c r="BI58" i="223" s="1"/>
  <c r="Y61" i="184"/>
  <c r="M60" i="184"/>
  <c r="BH14" i="184" s="1"/>
  <c r="BI14" i="184" s="1"/>
  <c r="BA60" i="184"/>
  <c r="BH54" i="184" s="1"/>
  <c r="BI54" i="184" s="1"/>
  <c r="BA61" i="184"/>
  <c r="AX60" i="184"/>
  <c r="BH51" i="184" s="1"/>
  <c r="BI51" i="184" s="1"/>
  <c r="AX61" i="184"/>
  <c r="T61" i="184"/>
  <c r="T60" i="184"/>
  <c r="BH21" i="184" s="1"/>
  <c r="BI21" i="184" s="1"/>
  <c r="L62" i="234"/>
  <c r="AF28" i="223"/>
  <c r="AF19" i="223" s="1"/>
  <c r="AF5" i="223" s="1"/>
  <c r="AF60" i="223" s="1"/>
  <c r="BH33" i="223" s="1"/>
  <c r="BI33" i="223" s="1"/>
  <c r="BB61" i="184"/>
  <c r="AA33" i="223"/>
  <c r="AY61" i="234"/>
  <c r="BH53" i="234" s="1"/>
  <c r="BI53" i="234" s="1"/>
  <c r="M6" i="223"/>
  <c r="M5" i="223" s="1"/>
  <c r="M61" i="223" s="1"/>
  <c r="N60" i="180"/>
  <c r="BH15" i="180" s="1"/>
  <c r="BI15" i="180" s="1"/>
  <c r="AA5" i="185"/>
  <c r="AA60" i="185" s="1"/>
  <c r="BH28" i="185" s="1"/>
  <c r="AC28" i="223"/>
  <c r="AC19" i="223" s="1"/>
  <c r="AC5" i="223" s="1"/>
  <c r="AC60" i="223" s="1"/>
  <c r="BH30" i="223" s="1"/>
  <c r="BI30" i="223" s="1"/>
  <c r="Q60" i="186"/>
  <c r="BH18" i="186" s="1"/>
  <c r="BI18" i="186" s="1"/>
  <c r="K60" i="180"/>
  <c r="BH12" i="180" s="1"/>
  <c r="BI12" i="180" s="1"/>
  <c r="R28" i="189"/>
  <c r="S19" i="223"/>
  <c r="S5" i="223" s="1"/>
  <c r="S61" i="223" s="1"/>
  <c r="AA30" i="223"/>
  <c r="J60" i="180"/>
  <c r="BH11" i="180" s="1"/>
  <c r="BI11" i="180" s="1"/>
  <c r="BA61" i="182"/>
  <c r="I60" i="180"/>
  <c r="BH10" i="180" s="1"/>
  <c r="BI10" i="180" s="1"/>
  <c r="BC61" i="186"/>
  <c r="BA61" i="186"/>
  <c r="BG19" i="185"/>
  <c r="BG5" i="185" s="1"/>
  <c r="BA60" i="191"/>
  <c r="BH54" i="191" s="1"/>
  <c r="BI54" i="191" s="1"/>
  <c r="BA61" i="191"/>
  <c r="AG61" i="191"/>
  <c r="AK61" i="203"/>
  <c r="AK60" i="203"/>
  <c r="BH38" i="203" s="1"/>
  <c r="BI38" i="203" s="1"/>
  <c r="AR61" i="183"/>
  <c r="L6" i="223"/>
  <c r="L5" i="223" s="1"/>
  <c r="L61" i="223" s="1"/>
  <c r="T61" i="234"/>
  <c r="BH22" i="234" s="1"/>
  <c r="BI22" i="234" s="1"/>
  <c r="AA40" i="223"/>
  <c r="Y19" i="208"/>
  <c r="Y5" i="208" s="1"/>
  <c r="R26" i="208"/>
  <c r="P61" i="207"/>
  <c r="P60" i="207"/>
  <c r="BH17" i="207" s="1"/>
  <c r="BI17" i="207" s="1"/>
  <c r="R21" i="210"/>
  <c r="T19" i="210"/>
  <c r="T5" i="210" s="1"/>
  <c r="AO60" i="198"/>
  <c r="BH42" i="198" s="1"/>
  <c r="BI42" i="198" s="1"/>
  <c r="AO61" i="198"/>
  <c r="AK61" i="201"/>
  <c r="AK60" i="201"/>
  <c r="BH38" i="201" s="1"/>
  <c r="BI38" i="201" s="1"/>
  <c r="O61" i="192"/>
  <c r="O60" i="192"/>
  <c r="BH16" i="192" s="1"/>
  <c r="BI16" i="192" s="1"/>
  <c r="K61" i="194"/>
  <c r="K60" i="194"/>
  <c r="BH12" i="194" s="1"/>
  <c r="BI12" i="194" s="1"/>
  <c r="R56" i="201"/>
  <c r="BC19" i="201"/>
  <c r="BC5" i="201" s="1"/>
  <c r="AK60" i="204"/>
  <c r="BH38" i="204" s="1"/>
  <c r="BI38" i="204" s="1"/>
  <c r="AK61" i="204"/>
  <c r="AY19" i="209"/>
  <c r="AY5" i="209" s="1"/>
  <c r="R52" i="209"/>
  <c r="M60" i="197"/>
  <c r="BH14" i="197" s="1"/>
  <c r="BI14" i="197" s="1"/>
  <c r="M61" i="197"/>
  <c r="R54" i="202"/>
  <c r="BA19" i="202"/>
  <c r="BA5" i="202" s="1"/>
  <c r="R56" i="204"/>
  <c r="BC19" i="204"/>
  <c r="BC5" i="204" s="1"/>
  <c r="P60" i="211"/>
  <c r="BH17" i="211" s="1"/>
  <c r="BI17" i="211" s="1"/>
  <c r="P61" i="211"/>
  <c r="P60" i="202"/>
  <c r="BH17" i="202" s="1"/>
  <c r="BI17" i="202" s="1"/>
  <c r="P61" i="202"/>
  <c r="BD19" i="203"/>
  <c r="BD5" i="203" s="1"/>
  <c r="R57" i="203"/>
  <c r="W19" i="209"/>
  <c r="W5" i="209" s="1"/>
  <c r="R24" i="209"/>
  <c r="BD60" i="194"/>
  <c r="BH57" i="194" s="1"/>
  <c r="BI57" i="194" s="1"/>
  <c r="BD61" i="194"/>
  <c r="R22" i="202"/>
  <c r="U19" i="202"/>
  <c r="U5" i="202" s="1"/>
  <c r="R26" i="207"/>
  <c r="Y19" i="207"/>
  <c r="Y5" i="207" s="1"/>
  <c r="R48" i="210"/>
  <c r="AU19" i="210"/>
  <c r="AU5" i="210" s="1"/>
  <c r="N60" i="195"/>
  <c r="BH15" i="195" s="1"/>
  <c r="BI15" i="195" s="1"/>
  <c r="N61" i="195"/>
  <c r="R25" i="203"/>
  <c r="X19" i="203"/>
  <c r="X5" i="203" s="1"/>
  <c r="R53" i="203"/>
  <c r="AZ19" i="203"/>
  <c r="AZ5" i="203" s="1"/>
  <c r="J60" i="210"/>
  <c r="BH11" i="210" s="1"/>
  <c r="BI11" i="210" s="1"/>
  <c r="J61" i="210"/>
  <c r="R20" i="210"/>
  <c r="S19" i="210"/>
  <c r="S5" i="210" s="1"/>
  <c r="AZ61" i="194"/>
  <c r="AZ60" i="194"/>
  <c r="BH53" i="194" s="1"/>
  <c r="BI53" i="194" s="1"/>
  <c r="AS60" i="207"/>
  <c r="BH46" i="207" s="1"/>
  <c r="BI46" i="207" s="1"/>
  <c r="AS61" i="207"/>
  <c r="F9" i="206"/>
  <c r="H6" i="206"/>
  <c r="H5" i="206" s="1"/>
  <c r="H7" i="206"/>
  <c r="R42" i="202"/>
  <c r="AO19" i="202"/>
  <c r="AO5" i="202" s="1"/>
  <c r="K61" i="205"/>
  <c r="K60" i="205"/>
  <c r="BH12" i="205" s="1"/>
  <c r="BI12" i="205" s="1"/>
  <c r="R42" i="211"/>
  <c r="AO19" i="211"/>
  <c r="AO5" i="211" s="1"/>
  <c r="Z60" i="193"/>
  <c r="BH27" i="193" s="1"/>
  <c r="BI27" i="193" s="1"/>
  <c r="Z61" i="193"/>
  <c r="R45" i="203"/>
  <c r="AR19" i="203"/>
  <c r="AR5" i="203" s="1"/>
  <c r="R20" i="204"/>
  <c r="S19" i="204"/>
  <c r="S5" i="204" s="1"/>
  <c r="R25" i="205"/>
  <c r="X19" i="205"/>
  <c r="X5" i="205" s="1"/>
  <c r="S19" i="209"/>
  <c r="S5" i="209" s="1"/>
  <c r="R20" i="209"/>
  <c r="AR19" i="205"/>
  <c r="AR5" i="205" s="1"/>
  <c r="R45" i="205"/>
  <c r="M61" i="190"/>
  <c r="M60" i="190"/>
  <c r="BH14" i="190" s="1"/>
  <c r="BI14" i="190" s="1"/>
  <c r="BC19" i="210"/>
  <c r="BC5" i="210" s="1"/>
  <c r="R56" i="210"/>
  <c r="BA19" i="208"/>
  <c r="BA5" i="208" s="1"/>
  <c r="R54" i="208"/>
  <c r="R46" i="208"/>
  <c r="AS19" i="208"/>
  <c r="AS5" i="208" s="1"/>
  <c r="AK61" i="211"/>
  <c r="AK60" i="211"/>
  <c r="BH38" i="211" s="1"/>
  <c r="BI38" i="211" s="1"/>
  <c r="AK60" i="200"/>
  <c r="BH38" i="200" s="1"/>
  <c r="BI38" i="200" s="1"/>
  <c r="AK61" i="200"/>
  <c r="R54" i="206"/>
  <c r="BA19" i="206"/>
  <c r="BA5" i="206" s="1"/>
  <c r="R26" i="211"/>
  <c r="Y19" i="211"/>
  <c r="Y5" i="211" s="1"/>
  <c r="AU19" i="201"/>
  <c r="AU5" i="201" s="1"/>
  <c r="R48" i="201"/>
  <c r="R49" i="203"/>
  <c r="AV19" i="203"/>
  <c r="AV5" i="203" s="1"/>
  <c r="U19" i="206"/>
  <c r="U5" i="206" s="1"/>
  <c r="R22" i="206"/>
  <c r="AS19" i="211"/>
  <c r="AS5" i="211" s="1"/>
  <c r="R46" i="211"/>
  <c r="BG19" i="191"/>
  <c r="BG5" i="191" s="1"/>
  <c r="T60" i="195"/>
  <c r="BH21" i="195" s="1"/>
  <c r="BI21" i="195" s="1"/>
  <c r="T61" i="195"/>
  <c r="AX60" i="198"/>
  <c r="BH51" i="198" s="1"/>
  <c r="BI51" i="198" s="1"/>
  <c r="AX61" i="198"/>
  <c r="R54" i="205"/>
  <c r="BA19" i="205"/>
  <c r="BA5" i="205" s="1"/>
  <c r="T19" i="201"/>
  <c r="T5" i="201" s="1"/>
  <c r="R21" i="201"/>
  <c r="AZ61" i="201"/>
  <c r="AZ60" i="201"/>
  <c r="BH53" i="201" s="1"/>
  <c r="BI53" i="201" s="1"/>
  <c r="R42" i="205"/>
  <c r="AO19" i="205"/>
  <c r="AO5" i="205" s="1"/>
  <c r="AX19" i="205"/>
  <c r="AX5" i="205" s="1"/>
  <c r="R51" i="205"/>
  <c r="AJ60" i="181"/>
  <c r="BH37" i="181" s="1"/>
  <c r="BI37" i="181" s="1"/>
  <c r="AJ61" i="181"/>
  <c r="R25" i="209"/>
  <c r="X19" i="209"/>
  <c r="X5" i="209" s="1"/>
  <c r="N61" i="189"/>
  <c r="N60" i="189"/>
  <c r="BH15" i="189" s="1"/>
  <c r="BI15" i="189" s="1"/>
  <c r="Q61" i="206"/>
  <c r="Q60" i="206"/>
  <c r="BH18" i="206" s="1"/>
  <c r="BI18" i="206" s="1"/>
  <c r="AP19" i="202"/>
  <c r="AP5" i="202" s="1"/>
  <c r="R43" i="202"/>
  <c r="I60" i="189"/>
  <c r="BH10" i="189" s="1"/>
  <c r="BI10" i="189" s="1"/>
  <c r="I61" i="189"/>
  <c r="P61" i="192"/>
  <c r="P60" i="192"/>
  <c r="BH17" i="192" s="1"/>
  <c r="BI17" i="192" s="1"/>
  <c r="AV60" i="201"/>
  <c r="BH49" i="201" s="1"/>
  <c r="BI49" i="201" s="1"/>
  <c r="AV61" i="201"/>
  <c r="G60" i="194"/>
  <c r="BH8" i="194" s="1"/>
  <c r="BI8" i="194" s="1"/>
  <c r="G61" i="194"/>
  <c r="AF61" i="195"/>
  <c r="AF60" i="195"/>
  <c r="BH33" i="195" s="1"/>
  <c r="BI33" i="195" s="1"/>
  <c r="AP61" i="192"/>
  <c r="AP60" i="192"/>
  <c r="BH43" i="192" s="1"/>
  <c r="BI43" i="192" s="1"/>
  <c r="R23" i="202"/>
  <c r="V19" i="202"/>
  <c r="V5" i="202" s="1"/>
  <c r="O61" i="204"/>
  <c r="O60" i="204"/>
  <c r="BH16" i="204" s="1"/>
  <c r="BI16" i="204" s="1"/>
  <c r="R26" i="205"/>
  <c r="Y19" i="205"/>
  <c r="Y5" i="205" s="1"/>
  <c r="E14" i="205"/>
  <c r="M6" i="205"/>
  <c r="M5" i="205" s="1"/>
  <c r="G61" i="195"/>
  <c r="G60" i="195"/>
  <c r="BH8" i="195" s="1"/>
  <c r="BI8" i="195" s="1"/>
  <c r="R7" i="198"/>
  <c r="R6" i="198"/>
  <c r="R53" i="204"/>
  <c r="AZ19" i="204"/>
  <c r="AZ5" i="204" s="1"/>
  <c r="U19" i="205"/>
  <c r="U5" i="205" s="1"/>
  <c r="R22" i="205"/>
  <c r="AJ60" i="196"/>
  <c r="BH37" i="196" s="1"/>
  <c r="BI37" i="196" s="1"/>
  <c r="AJ61" i="196"/>
  <c r="AJ60" i="177"/>
  <c r="BH37" i="177" s="1"/>
  <c r="BI37" i="177" s="1"/>
  <c r="AJ61" i="177"/>
  <c r="R49" i="204"/>
  <c r="AV19" i="204"/>
  <c r="AV5" i="204" s="1"/>
  <c r="AH60" i="193"/>
  <c r="BH35" i="193" s="1"/>
  <c r="BI35" i="193" s="1"/>
  <c r="AH61" i="193"/>
  <c r="H60" i="188"/>
  <c r="BH9" i="188" s="1"/>
  <c r="BI9" i="188" s="1"/>
  <c r="H61" i="188"/>
  <c r="Z19" i="202"/>
  <c r="Z5" i="202" s="1"/>
  <c r="R27" i="202"/>
  <c r="AR19" i="210"/>
  <c r="AR5" i="210" s="1"/>
  <c r="R45" i="210"/>
  <c r="AG60" i="192"/>
  <c r="BH34" i="192" s="1"/>
  <c r="BI34" i="192" s="1"/>
  <c r="AG61" i="192"/>
  <c r="H61" i="205"/>
  <c r="H60" i="205"/>
  <c r="BH9" i="205" s="1"/>
  <c r="BI9" i="205" s="1"/>
  <c r="R20" i="202"/>
  <c r="S19" i="202"/>
  <c r="S5" i="202" s="1"/>
  <c r="AM61" i="193"/>
  <c r="AM60" i="193"/>
  <c r="BH40" i="193" s="1"/>
  <c r="BI40" i="193" s="1"/>
  <c r="AO60" i="194"/>
  <c r="BH42" i="194" s="1"/>
  <c r="BI42" i="194" s="1"/>
  <c r="AO61" i="194"/>
  <c r="BE60" i="205"/>
  <c r="BH58" i="205" s="1"/>
  <c r="BI58" i="205" s="1"/>
  <c r="BE61" i="205"/>
  <c r="R43" i="205"/>
  <c r="AP19" i="205"/>
  <c r="AP5" i="205" s="1"/>
  <c r="G61" i="188"/>
  <c r="G60" i="188"/>
  <c r="AT19" i="202"/>
  <c r="AT5" i="202" s="1"/>
  <c r="R47" i="202"/>
  <c r="R47" i="208"/>
  <c r="AT19" i="208"/>
  <c r="AT5" i="208" s="1"/>
  <c r="BD19" i="201"/>
  <c r="BD5" i="201" s="1"/>
  <c r="R57" i="201"/>
  <c r="W60" i="178"/>
  <c r="BH24" i="178" s="1"/>
  <c r="BI24" i="178" s="1"/>
  <c r="W61" i="178"/>
  <c r="AP61" i="198"/>
  <c r="AP60" i="198"/>
  <c r="BH43" i="198" s="1"/>
  <c r="BI43" i="198" s="1"/>
  <c r="AL60" i="174"/>
  <c r="BH39" i="174" s="1"/>
  <c r="BI39" i="174" s="1"/>
  <c r="AL61" i="174"/>
  <c r="AL63" i="174" s="1"/>
  <c r="H7" i="194"/>
  <c r="F9" i="194"/>
  <c r="H6" i="194"/>
  <c r="H5" i="194" s="1"/>
  <c r="AP60" i="194"/>
  <c r="BH43" i="194" s="1"/>
  <c r="BI43" i="194" s="1"/>
  <c r="AP61" i="194"/>
  <c r="AQ19" i="202"/>
  <c r="AQ5" i="202" s="1"/>
  <c r="R44" i="202"/>
  <c r="H6" i="204"/>
  <c r="H5" i="204" s="1"/>
  <c r="H7" i="204"/>
  <c r="F9" i="204"/>
  <c r="R56" i="206"/>
  <c r="BC19" i="206"/>
  <c r="BC5" i="206" s="1"/>
  <c r="AM60" i="208"/>
  <c r="BH40" i="208" s="1"/>
  <c r="BI40" i="208" s="1"/>
  <c r="AM61" i="208"/>
  <c r="AY60" i="203"/>
  <c r="BH52" i="203" s="1"/>
  <c r="BI52" i="203" s="1"/>
  <c r="AY61" i="203"/>
  <c r="AQ61" i="188"/>
  <c r="AQ60" i="188"/>
  <c r="BH44" i="188" s="1"/>
  <c r="BI44" i="188" s="1"/>
  <c r="Q61" i="205"/>
  <c r="Q60" i="205"/>
  <c r="BH18" i="205" s="1"/>
  <c r="BI18" i="205" s="1"/>
  <c r="AW19" i="209"/>
  <c r="AW5" i="209" s="1"/>
  <c r="R50" i="209"/>
  <c r="AS60" i="195"/>
  <c r="BH46" i="195" s="1"/>
  <c r="BI46" i="195" s="1"/>
  <c r="AS61" i="195"/>
  <c r="Y61" i="196"/>
  <c r="Y60" i="196"/>
  <c r="BH26" i="196" s="1"/>
  <c r="BI26" i="196" s="1"/>
  <c r="R7" i="201"/>
  <c r="R6" i="201"/>
  <c r="R44" i="206"/>
  <c r="AQ19" i="206"/>
  <c r="AQ5" i="206" s="1"/>
  <c r="R42" i="210"/>
  <c r="AO19" i="210"/>
  <c r="AO5" i="210" s="1"/>
  <c r="Y61" i="190"/>
  <c r="Y60" i="190"/>
  <c r="BH26" i="190" s="1"/>
  <c r="BI26" i="190" s="1"/>
  <c r="F7" i="195"/>
  <c r="BE61" i="195"/>
  <c r="BE60" i="195"/>
  <c r="BH58" i="195" s="1"/>
  <c r="BI58" i="195" s="1"/>
  <c r="AW61" i="196"/>
  <c r="AW60" i="196"/>
  <c r="BH50" i="196" s="1"/>
  <c r="BI50" i="196" s="1"/>
  <c r="L60" i="199"/>
  <c r="BH13" i="199" s="1"/>
  <c r="BI13" i="199" s="1"/>
  <c r="L61" i="199"/>
  <c r="R46" i="204"/>
  <c r="AS19" i="204"/>
  <c r="AS5" i="204" s="1"/>
  <c r="W19" i="206"/>
  <c r="W5" i="206" s="1"/>
  <c r="R24" i="206"/>
  <c r="R6" i="210"/>
  <c r="R7" i="210"/>
  <c r="BE60" i="191"/>
  <c r="BH58" i="191" s="1"/>
  <c r="BI58" i="191" s="1"/>
  <c r="BE61" i="191"/>
  <c r="F7" i="194"/>
  <c r="Y60" i="200"/>
  <c r="BH26" i="200" s="1"/>
  <c r="BI26" i="200" s="1"/>
  <c r="Y61" i="200"/>
  <c r="S19" i="208"/>
  <c r="S5" i="208" s="1"/>
  <c r="R20" i="208"/>
  <c r="R26" i="210"/>
  <c r="Y19" i="210"/>
  <c r="Y5" i="210" s="1"/>
  <c r="AE60" i="209"/>
  <c r="BH32" i="209" s="1"/>
  <c r="BI32" i="209" s="1"/>
  <c r="AE61" i="209"/>
  <c r="AI60" i="178"/>
  <c r="BH36" i="178" s="1"/>
  <c r="BI36" i="178" s="1"/>
  <c r="AI61" i="178"/>
  <c r="U61" i="190"/>
  <c r="U60" i="190"/>
  <c r="BH22" i="190" s="1"/>
  <c r="BI22" i="190" s="1"/>
  <c r="AO60" i="191"/>
  <c r="BH42" i="191" s="1"/>
  <c r="BI42" i="191" s="1"/>
  <c r="AO61" i="191"/>
  <c r="R51" i="203"/>
  <c r="AX19" i="203"/>
  <c r="AX5" i="203" s="1"/>
  <c r="R55" i="205"/>
  <c r="BB19" i="205"/>
  <c r="BB5" i="205" s="1"/>
  <c r="R58" i="209"/>
  <c r="BE19" i="209"/>
  <c r="BE5" i="209" s="1"/>
  <c r="AV60" i="197"/>
  <c r="BH49" i="197" s="1"/>
  <c r="BI49" i="197" s="1"/>
  <c r="AV61" i="197"/>
  <c r="AM60" i="202"/>
  <c r="BH40" i="202" s="1"/>
  <c r="BI40" i="202" s="1"/>
  <c r="AM61" i="202"/>
  <c r="N61" i="207"/>
  <c r="N60" i="207"/>
  <c r="BH15" i="207" s="1"/>
  <c r="BI15" i="207" s="1"/>
  <c r="R26" i="209"/>
  <c r="Y19" i="209"/>
  <c r="Y5" i="209" s="1"/>
  <c r="H6" i="195"/>
  <c r="H5" i="195" s="1"/>
  <c r="H7" i="195"/>
  <c r="F9" i="195"/>
  <c r="R48" i="202"/>
  <c r="AU19" i="202"/>
  <c r="AU5" i="202" s="1"/>
  <c r="P60" i="209"/>
  <c r="BH17" i="209" s="1"/>
  <c r="BI17" i="209" s="1"/>
  <c r="P61" i="209"/>
  <c r="L61" i="210"/>
  <c r="L60" i="210"/>
  <c r="BH13" i="210" s="1"/>
  <c r="BI13" i="210" s="1"/>
  <c r="AE61" i="210"/>
  <c r="AE60" i="210"/>
  <c r="BH32" i="210" s="1"/>
  <c r="BI32" i="210" s="1"/>
  <c r="R24" i="202"/>
  <c r="W19" i="202"/>
  <c r="W5" i="202" s="1"/>
  <c r="R47" i="203"/>
  <c r="AT19" i="203"/>
  <c r="AT5" i="203" s="1"/>
  <c r="AM60" i="206"/>
  <c r="BH40" i="206" s="1"/>
  <c r="BI40" i="206" s="1"/>
  <c r="AM61" i="206"/>
  <c r="R44" i="207"/>
  <c r="AQ19" i="207"/>
  <c r="AQ5" i="207" s="1"/>
  <c r="R7" i="193"/>
  <c r="R6" i="193"/>
  <c r="I60" i="205"/>
  <c r="BH10" i="205" s="1"/>
  <c r="BI10" i="205" s="1"/>
  <c r="I61" i="205"/>
  <c r="R42" i="209"/>
  <c r="AO19" i="209"/>
  <c r="AO5" i="209" s="1"/>
  <c r="O60" i="178"/>
  <c r="BH16" i="178" s="1"/>
  <c r="BI16" i="178" s="1"/>
  <c r="O61" i="178"/>
  <c r="O9" i="217"/>
  <c r="R6" i="187"/>
  <c r="O6" i="217" s="1"/>
  <c r="BB60" i="192"/>
  <c r="BH55" i="192" s="1"/>
  <c r="BI55" i="192" s="1"/>
  <c r="BB61" i="192"/>
  <c r="P61" i="195"/>
  <c r="P60" i="195"/>
  <c r="BH17" i="195" s="1"/>
  <c r="BI17" i="195" s="1"/>
  <c r="P61" i="196"/>
  <c r="P60" i="196"/>
  <c r="BH17" i="196" s="1"/>
  <c r="BI17" i="196" s="1"/>
  <c r="R22" i="204"/>
  <c r="U19" i="204"/>
  <c r="U5" i="204" s="1"/>
  <c r="V19" i="205"/>
  <c r="V5" i="205" s="1"/>
  <c r="R23" i="205"/>
  <c r="R20" i="207"/>
  <c r="S19" i="207"/>
  <c r="S5" i="207" s="1"/>
  <c r="Q60" i="194"/>
  <c r="BH18" i="194" s="1"/>
  <c r="BI18" i="194" s="1"/>
  <c r="Q61" i="194"/>
  <c r="AO19" i="201"/>
  <c r="AO5" i="201" s="1"/>
  <c r="R42" i="201"/>
  <c r="R6" i="203"/>
  <c r="R7" i="203"/>
  <c r="J61" i="208"/>
  <c r="J60" i="208"/>
  <c r="BH11" i="208" s="1"/>
  <c r="BI11" i="208" s="1"/>
  <c r="R50" i="204"/>
  <c r="AW19" i="204"/>
  <c r="AW5" i="204" s="1"/>
  <c r="AI60" i="177"/>
  <c r="BH36" i="177" s="1"/>
  <c r="BI36" i="177" s="1"/>
  <c r="AI61" i="177"/>
  <c r="AL60" i="178"/>
  <c r="BH39" i="178" s="1"/>
  <c r="BI39" i="178" s="1"/>
  <c r="AL61" i="178"/>
  <c r="AT60" i="180"/>
  <c r="BH47" i="180" s="1"/>
  <c r="BI47" i="180" s="1"/>
  <c r="AT61" i="180"/>
  <c r="L60" i="191"/>
  <c r="BH13" i="191" s="1"/>
  <c r="BI13" i="191" s="1"/>
  <c r="L61" i="191"/>
  <c r="AT60" i="192"/>
  <c r="BH47" i="192" s="1"/>
  <c r="BI47" i="192" s="1"/>
  <c r="AT61" i="192"/>
  <c r="BB61" i="194"/>
  <c r="BB60" i="194"/>
  <c r="BH55" i="194" s="1"/>
  <c r="BI55" i="194" s="1"/>
  <c r="G61" i="197"/>
  <c r="G60" i="197"/>
  <c r="R27" i="203"/>
  <c r="Z19" i="203"/>
  <c r="Z5" i="203" s="1"/>
  <c r="R6" i="204"/>
  <c r="R7" i="204"/>
  <c r="S19" i="206"/>
  <c r="S5" i="206" s="1"/>
  <c r="R20" i="206"/>
  <c r="F9" i="210"/>
  <c r="H7" i="210"/>
  <c r="H6" i="210"/>
  <c r="H5" i="210" s="1"/>
  <c r="Z61" i="192"/>
  <c r="Z60" i="192"/>
  <c r="BH27" i="192" s="1"/>
  <c r="BI27" i="192" s="1"/>
  <c r="J61" i="198"/>
  <c r="J60" i="198"/>
  <c r="BH11" i="198" s="1"/>
  <c r="BI11" i="198" s="1"/>
  <c r="AU60" i="207"/>
  <c r="BH48" i="207" s="1"/>
  <c r="BI48" i="207" s="1"/>
  <c r="AU61" i="207"/>
  <c r="R54" i="209"/>
  <c r="BA19" i="209"/>
  <c r="BA5" i="209" s="1"/>
  <c r="AD61" i="210"/>
  <c r="AD60" i="210"/>
  <c r="BH31" i="210" s="1"/>
  <c r="BI31" i="210" s="1"/>
  <c r="AJ61" i="197"/>
  <c r="AJ60" i="197"/>
  <c r="BH37" i="197" s="1"/>
  <c r="BI37" i="197" s="1"/>
  <c r="G6" i="192"/>
  <c r="G5" i="192" s="1"/>
  <c r="F8" i="192"/>
  <c r="G7" i="192"/>
  <c r="BE61" i="196"/>
  <c r="BE60" i="196"/>
  <c r="BH58" i="196" s="1"/>
  <c r="BI58" i="196" s="1"/>
  <c r="L61" i="201"/>
  <c r="L60" i="201"/>
  <c r="BH13" i="201" s="1"/>
  <c r="BI13" i="201" s="1"/>
  <c r="R23" i="203"/>
  <c r="V19" i="203"/>
  <c r="V5" i="203" s="1"/>
  <c r="AQ19" i="208"/>
  <c r="AQ5" i="208" s="1"/>
  <c r="R44" i="208"/>
  <c r="R22" i="210"/>
  <c r="U19" i="210"/>
  <c r="U5" i="210" s="1"/>
  <c r="N61" i="211"/>
  <c r="N60" i="211"/>
  <c r="BH15" i="211" s="1"/>
  <c r="BI15" i="211" s="1"/>
  <c r="AT60" i="210"/>
  <c r="BH47" i="210" s="1"/>
  <c r="BI47" i="210" s="1"/>
  <c r="AT61" i="210"/>
  <c r="P61" i="204"/>
  <c r="P60" i="204"/>
  <c r="BH17" i="204" s="1"/>
  <c r="BI17" i="204" s="1"/>
  <c r="Z60" i="204"/>
  <c r="BH27" i="204" s="1"/>
  <c r="BI27" i="204" s="1"/>
  <c r="Z61" i="204"/>
  <c r="L60" i="178"/>
  <c r="BH13" i="178" s="1"/>
  <c r="BI13" i="178" s="1"/>
  <c r="L61" i="178"/>
  <c r="AV61" i="210"/>
  <c r="AV60" i="210"/>
  <c r="BH49" i="210" s="1"/>
  <c r="BI49" i="210" s="1"/>
  <c r="AF61" i="180"/>
  <c r="AF60" i="180"/>
  <c r="BH33" i="180" s="1"/>
  <c r="BI33" i="180" s="1"/>
  <c r="AN61" i="180"/>
  <c r="AN60" i="180"/>
  <c r="BH41" i="180" s="1"/>
  <c r="BI41" i="180" s="1"/>
  <c r="G5" i="181"/>
  <c r="AW60" i="183"/>
  <c r="BH50" i="183" s="1"/>
  <c r="BI50" i="183" s="1"/>
  <c r="AW61" i="183"/>
  <c r="AZ61" i="184"/>
  <c r="AZ60" i="184"/>
  <c r="BH53" i="184" s="1"/>
  <c r="BI53" i="184" s="1"/>
  <c r="AL61" i="186"/>
  <c r="AL60" i="186"/>
  <c r="BH39" i="186" s="1"/>
  <c r="BI39" i="186" s="1"/>
  <c r="AO61" i="183"/>
  <c r="AO60" i="183"/>
  <c r="BH42" i="183" s="1"/>
  <c r="BI42" i="183" s="1"/>
  <c r="AF60" i="184"/>
  <c r="BH33" i="184" s="1"/>
  <c r="BI33" i="184" s="1"/>
  <c r="AF61" i="184"/>
  <c r="AL60" i="185"/>
  <c r="BH39" i="185" s="1"/>
  <c r="BI39" i="185" s="1"/>
  <c r="AL61" i="185"/>
  <c r="S9" i="217"/>
  <c r="R6" i="191"/>
  <c r="S6" i="217" s="1"/>
  <c r="O60" i="183"/>
  <c r="BH16" i="183" s="1"/>
  <c r="BI16" i="183" s="1"/>
  <c r="O61" i="183"/>
  <c r="AQ61" i="181"/>
  <c r="AQ60" i="181"/>
  <c r="BH44" i="181" s="1"/>
  <c r="BI44" i="181" s="1"/>
  <c r="J60" i="191"/>
  <c r="BH11" i="191" s="1"/>
  <c r="BI11" i="191" s="1"/>
  <c r="J61" i="191"/>
  <c r="J60" i="183"/>
  <c r="BH11" i="183" s="1"/>
  <c r="BI11" i="183" s="1"/>
  <c r="J61" i="183"/>
  <c r="AP61" i="210"/>
  <c r="AP60" i="210"/>
  <c r="BH43" i="210" s="1"/>
  <c r="BI43" i="210" s="1"/>
  <c r="AS61" i="209"/>
  <c r="AS60" i="209"/>
  <c r="BH46" i="209" s="1"/>
  <c r="BI46" i="209" s="1"/>
  <c r="P61" i="184"/>
  <c r="P60" i="184"/>
  <c r="BH17" i="184" s="1"/>
  <c r="BI17" i="184" s="1"/>
  <c r="AY61" i="210"/>
  <c r="AY60" i="210"/>
  <c r="BH52" i="210" s="1"/>
  <c r="BI52" i="210" s="1"/>
  <c r="AP61" i="188"/>
  <c r="AP60" i="188"/>
  <c r="BH43" i="188" s="1"/>
  <c r="BI43" i="188" s="1"/>
  <c r="BF60" i="187"/>
  <c r="BH59" i="187" s="1"/>
  <c r="BI59" i="187" s="1"/>
  <c r="BF61" i="187"/>
  <c r="AR60" i="184"/>
  <c r="BH45" i="184" s="1"/>
  <c r="BI45" i="184" s="1"/>
  <c r="AR61" i="184"/>
  <c r="AV61" i="181"/>
  <c r="AV60" i="181"/>
  <c r="BH49" i="181" s="1"/>
  <c r="BI49" i="181" s="1"/>
  <c r="D6" i="219"/>
  <c r="I61" i="184"/>
  <c r="G61" i="207"/>
  <c r="G60" i="207"/>
  <c r="AX61" i="185"/>
  <c r="AX60" i="185"/>
  <c r="BH51" i="185" s="1"/>
  <c r="BI51" i="185" s="1"/>
  <c r="I60" i="183"/>
  <c r="BH10" i="183" s="1"/>
  <c r="BI10" i="183" s="1"/>
  <c r="I61" i="183"/>
  <c r="I61" i="202"/>
  <c r="I60" i="202"/>
  <c r="BH10" i="202" s="1"/>
  <c r="BI10" i="202" s="1"/>
  <c r="AZ61" i="208"/>
  <c r="AZ60" i="208"/>
  <c r="BH53" i="208" s="1"/>
  <c r="BI53" i="208" s="1"/>
  <c r="AC60" i="187"/>
  <c r="BH30" i="187" s="1"/>
  <c r="BI30" i="187" s="1"/>
  <c r="AC61" i="187"/>
  <c r="T60" i="207"/>
  <c r="BH21" i="207" s="1"/>
  <c r="BI21" i="207" s="1"/>
  <c r="T61" i="207"/>
  <c r="AO61" i="177"/>
  <c r="AO60" i="177"/>
  <c r="BH42" i="177" s="1"/>
  <c r="BI42" i="177" s="1"/>
  <c r="AY61" i="182"/>
  <c r="AY60" i="182"/>
  <c r="BH52" i="182" s="1"/>
  <c r="BI52" i="182" s="1"/>
  <c r="Q61" i="185"/>
  <c r="W61" i="186"/>
  <c r="W60" i="186"/>
  <c r="BH24" i="186" s="1"/>
  <c r="BI24" i="186" s="1"/>
  <c r="BB61" i="203"/>
  <c r="BB60" i="203"/>
  <c r="BH55" i="203" s="1"/>
  <c r="BI55" i="203" s="1"/>
  <c r="AV60" i="174"/>
  <c r="BH49" i="174" s="1"/>
  <c r="BI49" i="174" s="1"/>
  <c r="AV61" i="174"/>
  <c r="AV63" i="174" s="1"/>
  <c r="AN61" i="184"/>
  <c r="AN60" i="184"/>
  <c r="BH41" i="184" s="1"/>
  <c r="BI41" i="184" s="1"/>
  <c r="AG60" i="183"/>
  <c r="BH34" i="183" s="1"/>
  <c r="BI34" i="183" s="1"/>
  <c r="AG61" i="183"/>
  <c r="U61" i="183"/>
  <c r="U60" i="183"/>
  <c r="BH22" i="183" s="1"/>
  <c r="BI22" i="183" s="1"/>
  <c r="AJ61" i="184"/>
  <c r="AJ60" i="184"/>
  <c r="BH37" i="184" s="1"/>
  <c r="BI37" i="184" s="1"/>
  <c r="J61" i="178"/>
  <c r="J60" i="178"/>
  <c r="BH11" i="178" s="1"/>
  <c r="BI11" i="178" s="1"/>
  <c r="AR61" i="177"/>
  <c r="AR60" i="177"/>
  <c r="BH45" i="177" s="1"/>
  <c r="BI45" i="177" s="1"/>
  <c r="AC61" i="177"/>
  <c r="AC60" i="177"/>
  <c r="BH30" i="177" s="1"/>
  <c r="BI30" i="177" s="1"/>
  <c r="M60" i="177"/>
  <c r="BH14" i="177" s="1"/>
  <c r="BI14" i="177" s="1"/>
  <c r="M61" i="177"/>
  <c r="AE60" i="177"/>
  <c r="BH32" i="177" s="1"/>
  <c r="BI32" i="177" s="1"/>
  <c r="AE61" i="177"/>
  <c r="AB60" i="208"/>
  <c r="BH29" i="208" s="1"/>
  <c r="BI29" i="208" s="1"/>
  <c r="AB61" i="208"/>
  <c r="AL61" i="192"/>
  <c r="AL60" i="192"/>
  <c r="BH39" i="192" s="1"/>
  <c r="BI39" i="192" s="1"/>
  <c r="F19" i="174"/>
  <c r="O61" i="177"/>
  <c r="O60" i="177"/>
  <c r="BH16" i="177" s="1"/>
  <c r="BI16" i="177" s="1"/>
  <c r="AM60" i="177"/>
  <c r="BH40" i="177" s="1"/>
  <c r="BI40" i="177" s="1"/>
  <c r="AM61" i="177"/>
  <c r="Q61" i="181"/>
  <c r="Q60" i="181"/>
  <c r="BH18" i="181" s="1"/>
  <c r="BI18" i="181" s="1"/>
  <c r="AK60" i="181"/>
  <c r="BH38" i="181" s="1"/>
  <c r="BI38" i="181" s="1"/>
  <c r="AK61" i="181"/>
  <c r="I60" i="182"/>
  <c r="BH10" i="182" s="1"/>
  <c r="BI10" i="182" s="1"/>
  <c r="I61" i="182"/>
  <c r="T61" i="182"/>
  <c r="T60" i="182"/>
  <c r="BH21" i="182" s="1"/>
  <c r="BI21" i="182" s="1"/>
  <c r="AB61" i="182"/>
  <c r="AB60" i="182"/>
  <c r="BH29" i="182" s="1"/>
  <c r="BI29" i="182" s="1"/>
  <c r="AF60" i="183"/>
  <c r="BH33" i="183" s="1"/>
  <c r="BI33" i="183" s="1"/>
  <c r="AF61" i="183"/>
  <c r="BA61" i="190"/>
  <c r="BA60" i="190"/>
  <c r="BH54" i="190" s="1"/>
  <c r="BI54" i="190" s="1"/>
  <c r="AH60" i="195"/>
  <c r="BH35" i="195" s="1"/>
  <c r="BI35" i="195" s="1"/>
  <c r="AH61" i="195"/>
  <c r="S60" i="174"/>
  <c r="BH20" i="174" s="1"/>
  <c r="BI20" i="174" s="1"/>
  <c r="S61" i="174"/>
  <c r="S63" i="174" s="1"/>
  <c r="AS61" i="174"/>
  <c r="AS63" i="174" s="1"/>
  <c r="AS60" i="174"/>
  <c r="BH46" i="174" s="1"/>
  <c r="BI46" i="174" s="1"/>
  <c r="AZ60" i="181"/>
  <c r="BH53" i="181" s="1"/>
  <c r="BI53" i="181" s="1"/>
  <c r="AZ61" i="181"/>
  <c r="E8" i="182"/>
  <c r="F6" i="182"/>
  <c r="F19" i="182"/>
  <c r="H60" i="183"/>
  <c r="BH9" i="183" s="1"/>
  <c r="BI9" i="183" s="1"/>
  <c r="H61" i="183"/>
  <c r="K8" i="217"/>
  <c r="R7" i="183"/>
  <c r="K7" i="217" s="1"/>
  <c r="AH60" i="184"/>
  <c r="BH35" i="184" s="1"/>
  <c r="BI35" i="184" s="1"/>
  <c r="AH61" i="184"/>
  <c r="N60" i="188"/>
  <c r="BH15" i="188" s="1"/>
  <c r="BI15" i="188" s="1"/>
  <c r="N61" i="188"/>
  <c r="AT60" i="174"/>
  <c r="BH47" i="174" s="1"/>
  <c r="BI47" i="174" s="1"/>
  <c r="AT61" i="174"/>
  <c r="AT63" i="174" s="1"/>
  <c r="AO61" i="178"/>
  <c r="AO60" i="178"/>
  <c r="BH42" i="178" s="1"/>
  <c r="BI42" i="178" s="1"/>
  <c r="AZ61" i="177"/>
  <c r="AZ60" i="177"/>
  <c r="BH53" i="177" s="1"/>
  <c r="BI53" i="177" s="1"/>
  <c r="X60" i="198"/>
  <c r="BH25" i="198" s="1"/>
  <c r="BI25" i="198" s="1"/>
  <c r="X61" i="198"/>
  <c r="L61" i="185"/>
  <c r="L60" i="185"/>
  <c r="BH13" i="185" s="1"/>
  <c r="BI13" i="185" s="1"/>
  <c r="I60" i="198"/>
  <c r="BH10" i="198" s="1"/>
  <c r="BI10" i="198" s="1"/>
  <c r="I61" i="198"/>
  <c r="BE61" i="207"/>
  <c r="BE60" i="207"/>
  <c r="BH58" i="207" s="1"/>
  <c r="BI58" i="207" s="1"/>
  <c r="BG19" i="184"/>
  <c r="R19" i="184" s="1"/>
  <c r="AA5" i="186"/>
  <c r="AA61" i="186" s="1"/>
  <c r="BA61" i="174"/>
  <c r="BA63" i="174" s="1"/>
  <c r="BA60" i="174"/>
  <c r="BH54" i="174" s="1"/>
  <c r="BI54" i="174" s="1"/>
  <c r="BF61" i="178"/>
  <c r="BF60" i="178"/>
  <c r="BH59" i="178" s="1"/>
  <c r="BI59" i="178" s="1"/>
  <c r="M61" i="202"/>
  <c r="M60" i="202"/>
  <c r="BH14" i="202" s="1"/>
  <c r="BI14" i="202" s="1"/>
  <c r="I61" i="178"/>
  <c r="I60" i="178"/>
  <c r="BH10" i="178" s="1"/>
  <c r="BI10" i="178" s="1"/>
  <c r="E28" i="181"/>
  <c r="E19" i="181" s="1"/>
  <c r="F19" i="181"/>
  <c r="AN60" i="200"/>
  <c r="BH41" i="200" s="1"/>
  <c r="BI41" i="200" s="1"/>
  <c r="AN61" i="200"/>
  <c r="W61" i="184"/>
  <c r="W60" i="184"/>
  <c r="BH24" i="184" s="1"/>
  <c r="BI24" i="184" s="1"/>
  <c r="AN60" i="196"/>
  <c r="BH41" i="196" s="1"/>
  <c r="BI41" i="196" s="1"/>
  <c r="AN61" i="196"/>
  <c r="AJ61" i="191"/>
  <c r="AJ60" i="191"/>
  <c r="BH37" i="191" s="1"/>
  <c r="BI37" i="191" s="1"/>
  <c r="E19" i="174"/>
  <c r="AG61" i="177"/>
  <c r="AG60" i="177"/>
  <c r="BH34" i="177" s="1"/>
  <c r="BI34" i="177" s="1"/>
  <c r="AB60" i="177"/>
  <c r="BH29" i="177" s="1"/>
  <c r="BI29" i="177" s="1"/>
  <c r="AB61" i="177"/>
  <c r="U60" i="182"/>
  <c r="BH22" i="182" s="1"/>
  <c r="BI22" i="182" s="1"/>
  <c r="U61" i="182"/>
  <c r="Z61" i="181"/>
  <c r="Z60" i="181"/>
  <c r="BH27" i="181" s="1"/>
  <c r="BI27" i="181" s="1"/>
  <c r="AO60" i="204"/>
  <c r="BH42" i="204" s="1"/>
  <c r="BI42" i="204" s="1"/>
  <c r="AO61" i="204"/>
  <c r="AN60" i="201"/>
  <c r="BH41" i="201" s="1"/>
  <c r="BI41" i="201" s="1"/>
  <c r="AN61" i="201"/>
  <c r="BB60" i="183"/>
  <c r="BH55" i="183" s="1"/>
  <c r="BI55" i="183" s="1"/>
  <c r="BB61" i="183"/>
  <c r="AN61" i="207"/>
  <c r="AN60" i="207"/>
  <c r="BH41" i="207" s="1"/>
  <c r="BI41" i="207" s="1"/>
  <c r="Q61" i="188"/>
  <c r="Q60" i="188"/>
  <c r="BH18" i="188" s="1"/>
  <c r="BI18" i="188" s="1"/>
  <c r="AE61" i="174"/>
  <c r="AE63" i="174" s="1"/>
  <c r="AE60" i="174"/>
  <c r="BH32" i="174" s="1"/>
  <c r="BI32" i="174" s="1"/>
  <c r="I61" i="174"/>
  <c r="I63" i="174" s="1"/>
  <c r="I60" i="174"/>
  <c r="BH10" i="174" s="1"/>
  <c r="BI10" i="174" s="1"/>
  <c r="AP60" i="181"/>
  <c r="BH43" i="181" s="1"/>
  <c r="BI43" i="181" s="1"/>
  <c r="AP61" i="181"/>
  <c r="G5" i="182"/>
  <c r="E19" i="182"/>
  <c r="D26" i="217"/>
  <c r="AX61" i="208"/>
  <c r="AX60" i="208"/>
  <c r="BH51" i="208" s="1"/>
  <c r="BI51" i="208" s="1"/>
  <c r="AX61" i="183"/>
  <c r="AX60" i="183"/>
  <c r="BH51" i="183" s="1"/>
  <c r="BI51" i="183" s="1"/>
  <c r="AO61" i="184"/>
  <c r="AO60" i="184"/>
  <c r="BH42" i="184" s="1"/>
  <c r="BI42" i="184" s="1"/>
  <c r="AV60" i="188"/>
  <c r="BH49" i="188" s="1"/>
  <c r="BI49" i="188" s="1"/>
  <c r="AV61" i="188"/>
  <c r="AP61" i="203"/>
  <c r="AP60" i="203"/>
  <c r="BH43" i="203" s="1"/>
  <c r="BI43" i="203" s="1"/>
  <c r="I60" i="192"/>
  <c r="BH10" i="192" s="1"/>
  <c r="BI10" i="192" s="1"/>
  <c r="I61" i="192"/>
  <c r="BF60" i="194"/>
  <c r="BH59" i="194" s="1"/>
  <c r="BI59" i="194" s="1"/>
  <c r="BF61" i="194"/>
  <c r="AB61" i="178"/>
  <c r="AB60" i="178"/>
  <c r="BH29" i="178" s="1"/>
  <c r="BI29" i="178" s="1"/>
  <c r="D7" i="219"/>
  <c r="H61" i="174"/>
  <c r="H63" i="174" s="1"/>
  <c r="H60" i="174"/>
  <c r="BE60" i="181"/>
  <c r="BH58" i="181" s="1"/>
  <c r="BI58" i="181" s="1"/>
  <c r="BE61" i="181"/>
  <c r="G6" i="178"/>
  <c r="G5" i="178" s="1"/>
  <c r="G7" i="178"/>
  <c r="F8" i="178"/>
  <c r="AZ60" i="182"/>
  <c r="BH53" i="182" s="1"/>
  <c r="BI53" i="182" s="1"/>
  <c r="AZ61" i="182"/>
  <c r="F19" i="180"/>
  <c r="E28" i="180"/>
  <c r="E19" i="180" s="1"/>
  <c r="AG60" i="200"/>
  <c r="BH34" i="200" s="1"/>
  <c r="BI34" i="200" s="1"/>
  <c r="AG61" i="200"/>
  <c r="AX61" i="207"/>
  <c r="AX60" i="207"/>
  <c r="BH51" i="207" s="1"/>
  <c r="BI51" i="207" s="1"/>
  <c r="AP61" i="183"/>
  <c r="AP60" i="183"/>
  <c r="BH43" i="183" s="1"/>
  <c r="BI43" i="183" s="1"/>
  <c r="AH60" i="183"/>
  <c r="BH35" i="183" s="1"/>
  <c r="BI35" i="183" s="1"/>
  <c r="AH61" i="183"/>
  <c r="AN60" i="183"/>
  <c r="BH41" i="183" s="1"/>
  <c r="BI41" i="183" s="1"/>
  <c r="AN61" i="183"/>
  <c r="AR60" i="202"/>
  <c r="BH45" i="202" s="1"/>
  <c r="BI45" i="202" s="1"/>
  <c r="AR61" i="202"/>
  <c r="BF61" i="184"/>
  <c r="BF60" i="184"/>
  <c r="BH59" i="184" s="1"/>
  <c r="BI59" i="184" s="1"/>
  <c r="AF60" i="190"/>
  <c r="BH33" i="190" s="1"/>
  <c r="BI33" i="190" s="1"/>
  <c r="AF61" i="190"/>
  <c r="BA61" i="200"/>
  <c r="BA60" i="200"/>
  <c r="BH54" i="200" s="1"/>
  <c r="BI54" i="200" s="1"/>
  <c r="BD60" i="198"/>
  <c r="BH57" i="198" s="1"/>
  <c r="BI57" i="198" s="1"/>
  <c r="BD61" i="198"/>
  <c r="Z61" i="184"/>
  <c r="Z60" i="184"/>
  <c r="BH27" i="184" s="1"/>
  <c r="BI27" i="184" s="1"/>
  <c r="U60" i="187"/>
  <c r="BH22" i="187" s="1"/>
  <c r="BI22" i="187" s="1"/>
  <c r="U61" i="187"/>
  <c r="BA61" i="185"/>
  <c r="BA60" i="185"/>
  <c r="BH54" i="185" s="1"/>
  <c r="BI54" i="185" s="1"/>
  <c r="X60" i="189"/>
  <c r="BH25" i="189" s="1"/>
  <c r="BI25" i="189" s="1"/>
  <c r="AC60" i="178"/>
  <c r="BH30" i="178" s="1"/>
  <c r="BI30" i="178" s="1"/>
  <c r="AC61" i="178"/>
  <c r="E11" i="194"/>
  <c r="J6" i="194"/>
  <c r="J5" i="194" s="1"/>
  <c r="AN61" i="203"/>
  <c r="AN60" i="203"/>
  <c r="BH41" i="203" s="1"/>
  <c r="BI41" i="203" s="1"/>
  <c r="AE60" i="183"/>
  <c r="BH32" i="183" s="1"/>
  <c r="BI32" i="183" s="1"/>
  <c r="AE61" i="183"/>
  <c r="AT60" i="181"/>
  <c r="BH47" i="181" s="1"/>
  <c r="BI47" i="181" s="1"/>
  <c r="AT61" i="181"/>
  <c r="AC61" i="181"/>
  <c r="AC60" i="181"/>
  <c r="BH30" i="181" s="1"/>
  <c r="BI30" i="181" s="1"/>
  <c r="Z61" i="208"/>
  <c r="Z60" i="208"/>
  <c r="BH27" i="208" s="1"/>
  <c r="BI27" i="208" s="1"/>
  <c r="AT61" i="183"/>
  <c r="AT60" i="183"/>
  <c r="BH47" i="183" s="1"/>
  <c r="BI47" i="183" s="1"/>
  <c r="AD61" i="199"/>
  <c r="AD60" i="199"/>
  <c r="BH31" i="199" s="1"/>
  <c r="BI31" i="199" s="1"/>
  <c r="AC60" i="190"/>
  <c r="BH30" i="190" s="1"/>
  <c r="BI30" i="190" s="1"/>
  <c r="V36" i="276" s="1"/>
  <c r="AC61" i="190"/>
  <c r="BC60" i="183"/>
  <c r="BH56" i="183" s="1"/>
  <c r="BI56" i="183" s="1"/>
  <c r="BC61" i="183"/>
  <c r="AP61" i="208"/>
  <c r="AP60" i="208"/>
  <c r="BH43" i="208" s="1"/>
  <c r="BI43" i="208" s="1"/>
  <c r="X61" i="178"/>
  <c r="X60" i="178"/>
  <c r="BH25" i="178" s="1"/>
  <c r="BI25" i="178" s="1"/>
  <c r="D5" i="209"/>
  <c r="J61" i="182"/>
  <c r="J60" i="182"/>
  <c r="BH11" i="182" s="1"/>
  <c r="BI11" i="182" s="1"/>
  <c r="BC61" i="208"/>
  <c r="BC60" i="208"/>
  <c r="BH56" i="208" s="1"/>
  <c r="BI56" i="208" s="1"/>
  <c r="AC61" i="174"/>
  <c r="AC63" i="174" s="1"/>
  <c r="AC60" i="174"/>
  <c r="BH30" i="174" s="1"/>
  <c r="BI30" i="174" s="1"/>
  <c r="I60" i="177"/>
  <c r="BH10" i="177" s="1"/>
  <c r="BI10" i="177" s="1"/>
  <c r="I61" i="177"/>
  <c r="H60" i="180"/>
  <c r="BH9" i="180" s="1"/>
  <c r="BI9" i="180" s="1"/>
  <c r="H61" i="180"/>
  <c r="AL61" i="181"/>
  <c r="AL60" i="181"/>
  <c r="BH39" i="181" s="1"/>
  <c r="BI39" i="181" s="1"/>
  <c r="AT60" i="182"/>
  <c r="BH47" i="182" s="1"/>
  <c r="BI47" i="182" s="1"/>
  <c r="AT61" i="182"/>
  <c r="AG61" i="182"/>
  <c r="AG60" i="182"/>
  <c r="BH34" i="182" s="1"/>
  <c r="BI34" i="182" s="1"/>
  <c r="AK61" i="189"/>
  <c r="AK60" i="189"/>
  <c r="BH38" i="189" s="1"/>
  <c r="BI38" i="189" s="1"/>
  <c r="AN60" i="195"/>
  <c r="BH41" i="195" s="1"/>
  <c r="BI41" i="195" s="1"/>
  <c r="AN61" i="195"/>
  <c r="J60" i="195"/>
  <c r="BH11" i="195" s="1"/>
  <c r="BI11" i="195" s="1"/>
  <c r="J61" i="195"/>
  <c r="V61" i="190"/>
  <c r="V60" i="190"/>
  <c r="BH23" i="190" s="1"/>
  <c r="BI23" i="190" s="1"/>
  <c r="X60" i="199"/>
  <c r="BH25" i="199" s="1"/>
  <c r="BI25" i="199" s="1"/>
  <c r="X61" i="199"/>
  <c r="BB61" i="181"/>
  <c r="BB60" i="181"/>
  <c r="BH55" i="181" s="1"/>
  <c r="BI55" i="181" s="1"/>
  <c r="F19" i="177"/>
  <c r="E28" i="177"/>
  <c r="E19" i="177" s="1"/>
  <c r="R6" i="194"/>
  <c r="AX60" i="182"/>
  <c r="BH51" i="182" s="1"/>
  <c r="BI51" i="182" s="1"/>
  <c r="AX61" i="182"/>
  <c r="X60" i="183"/>
  <c r="BH25" i="183" s="1"/>
  <c r="BI25" i="183" s="1"/>
  <c r="X61" i="183"/>
  <c r="Y60" i="201"/>
  <c r="BH26" i="201" s="1"/>
  <c r="BI26" i="201" s="1"/>
  <c r="Y61" i="201"/>
  <c r="O61" i="184"/>
  <c r="O60" i="184"/>
  <c r="BH16" i="184" s="1"/>
  <c r="BI16" i="184" s="1"/>
  <c r="AI61" i="184"/>
  <c r="AI60" i="184"/>
  <c r="BH36" i="184" s="1"/>
  <c r="BI36" i="184" s="1"/>
  <c r="AH60" i="190"/>
  <c r="BH35" i="190" s="1"/>
  <c r="BI35" i="190" s="1"/>
  <c r="AH61" i="190"/>
  <c r="BC60" i="185"/>
  <c r="BH56" i="185" s="1"/>
  <c r="BI56" i="185" s="1"/>
  <c r="BC61" i="185"/>
  <c r="V61" i="182"/>
  <c r="V60" i="182"/>
  <c r="BH23" i="182" s="1"/>
  <c r="BI23" i="182" s="1"/>
  <c r="BF61" i="174"/>
  <c r="BF63" i="174" s="1"/>
  <c r="BF60" i="174"/>
  <c r="BH59" i="174" s="1"/>
  <c r="BI59" i="174" s="1"/>
  <c r="BE60" i="177"/>
  <c r="BH58" i="177" s="1"/>
  <c r="BI58" i="177" s="1"/>
  <c r="BE61" i="177"/>
  <c r="AG60" i="174"/>
  <c r="BH34" i="174" s="1"/>
  <c r="BI34" i="174" s="1"/>
  <c r="AG61" i="174"/>
  <c r="AG63" i="174" s="1"/>
  <c r="H60" i="178"/>
  <c r="BH9" i="178" s="1"/>
  <c r="BI9" i="178" s="1"/>
  <c r="H61" i="178"/>
  <c r="AD60" i="181"/>
  <c r="BH31" i="181" s="1"/>
  <c r="BI31" i="181" s="1"/>
  <c r="AD61" i="181"/>
  <c r="BF60" i="183"/>
  <c r="BH59" i="183" s="1"/>
  <c r="BI59" i="183" s="1"/>
  <c r="BF61" i="183"/>
  <c r="AH60" i="189"/>
  <c r="BH35" i="189" s="1"/>
  <c r="BI35" i="189" s="1"/>
  <c r="AH61" i="189"/>
  <c r="AQ61" i="184"/>
  <c r="AQ60" i="184"/>
  <c r="BH44" i="184" s="1"/>
  <c r="BI44" i="184" s="1"/>
  <c r="G61" i="196"/>
  <c r="G60" i="196"/>
  <c r="AF60" i="209"/>
  <c r="BH33" i="209" s="1"/>
  <c r="BI33" i="209" s="1"/>
  <c r="AF61" i="209"/>
  <c r="AY60" i="185"/>
  <c r="BH52" i="185" s="1"/>
  <c r="BI52" i="185" s="1"/>
  <c r="AY61" i="185"/>
  <c r="P60" i="174"/>
  <c r="BH17" i="174" s="1"/>
  <c r="BI17" i="174" s="1"/>
  <c r="P61" i="174"/>
  <c r="P63" i="174" s="1"/>
  <c r="P60" i="177"/>
  <c r="BH17" i="177" s="1"/>
  <c r="BI17" i="177" s="1"/>
  <c r="P61" i="177"/>
  <c r="L60" i="174"/>
  <c r="BH13" i="174" s="1"/>
  <c r="BI13" i="174" s="1"/>
  <c r="L61" i="174"/>
  <c r="L63" i="174" s="1"/>
  <c r="R7" i="182"/>
  <c r="J7" i="217" s="1"/>
  <c r="J8" i="217"/>
  <c r="H61" i="181"/>
  <c r="H60" i="181"/>
  <c r="BH9" i="181" s="1"/>
  <c r="BI9" i="181" s="1"/>
  <c r="G7" i="183"/>
  <c r="G6" i="183"/>
  <c r="G5" i="183" s="1"/>
  <c r="F8" i="183"/>
  <c r="M61" i="192"/>
  <c r="M60" i="192"/>
  <c r="BH14" i="192" s="1"/>
  <c r="BI14" i="192" s="1"/>
  <c r="AM60" i="207"/>
  <c r="BH40" i="207" s="1"/>
  <c r="BI40" i="207" s="1"/>
  <c r="AM61" i="207"/>
  <c r="H61" i="208"/>
  <c r="H60" i="208"/>
  <c r="BH9" i="208" s="1"/>
  <c r="BI9" i="208" s="1"/>
  <c r="P60" i="198"/>
  <c r="BH17" i="198" s="1"/>
  <c r="BI17" i="198" s="1"/>
  <c r="P61" i="198"/>
  <c r="AK61" i="195"/>
  <c r="AK60" i="195"/>
  <c r="BH38" i="195" s="1"/>
  <c r="BI38" i="195" s="1"/>
  <c r="W6" i="269"/>
  <c r="D5" i="189"/>
  <c r="Q6" i="214"/>
  <c r="R7" i="178"/>
  <c r="G7" i="217" s="1"/>
  <c r="G8" i="217"/>
  <c r="R6" i="178"/>
  <c r="G6" i="217" s="1"/>
  <c r="U60" i="178"/>
  <c r="BH22" i="178" s="1"/>
  <c r="BI22" i="178" s="1"/>
  <c r="U61" i="178"/>
  <c r="AN60" i="181"/>
  <c r="BH41" i="181" s="1"/>
  <c r="BI41" i="181" s="1"/>
  <c r="AN61" i="181"/>
  <c r="H61" i="182"/>
  <c r="H60" i="182"/>
  <c r="BH9" i="182" s="1"/>
  <c r="BI9" i="182" s="1"/>
  <c r="AE60" i="182"/>
  <c r="BH32" i="182" s="1"/>
  <c r="BI32" i="182" s="1"/>
  <c r="AE61" i="182"/>
  <c r="K60" i="178"/>
  <c r="BH12" i="178" s="1"/>
  <c r="BI12" i="178" s="1"/>
  <c r="K61" i="178"/>
  <c r="AO61" i="190"/>
  <c r="AO60" i="190"/>
  <c r="BH42" i="190" s="1"/>
  <c r="BI42" i="190" s="1"/>
  <c r="AH60" i="206"/>
  <c r="BH35" i="206" s="1"/>
  <c r="BI35" i="206" s="1"/>
  <c r="AH61" i="206"/>
  <c r="AJ60" i="193"/>
  <c r="BH37" i="193" s="1"/>
  <c r="BI37" i="193" s="1"/>
  <c r="AJ61" i="193"/>
  <c r="BB61" i="197"/>
  <c r="BB60" i="197"/>
  <c r="BH55" i="197" s="1"/>
  <c r="BI55" i="197" s="1"/>
  <c r="AC61" i="184"/>
  <c r="AC60" i="184"/>
  <c r="BH30" i="184" s="1"/>
  <c r="BI30" i="184" s="1"/>
  <c r="AK61" i="196"/>
  <c r="AK60" i="196"/>
  <c r="BH38" i="196" s="1"/>
  <c r="BI38" i="196" s="1"/>
  <c r="BA60" i="188"/>
  <c r="BH54" i="188" s="1"/>
  <c r="BI54" i="188" s="1"/>
  <c r="BA61" i="188"/>
  <c r="F19" i="186"/>
  <c r="E28" i="186"/>
  <c r="E19" i="186" s="1"/>
  <c r="F19" i="187"/>
  <c r="E28" i="187"/>
  <c r="E19" i="187" s="1"/>
  <c r="AK61" i="177"/>
  <c r="AK60" i="177"/>
  <c r="BH38" i="177" s="1"/>
  <c r="BI38" i="177" s="1"/>
  <c r="F19" i="178"/>
  <c r="E28" i="178"/>
  <c r="E19" i="178" s="1"/>
  <c r="BC60" i="174"/>
  <c r="BH56" i="174" s="1"/>
  <c r="BI56" i="174" s="1"/>
  <c r="BC61" i="174"/>
  <c r="BC63" i="174" s="1"/>
  <c r="G17" i="217"/>
  <c r="U60" i="181"/>
  <c r="BH22" i="181" s="1"/>
  <c r="BI22" i="181" s="1"/>
  <c r="U61" i="181"/>
  <c r="AL61" i="182"/>
  <c r="AL60" i="182"/>
  <c r="BH39" i="182" s="1"/>
  <c r="BI39" i="182" s="1"/>
  <c r="BE61" i="187"/>
  <c r="BE60" i="187"/>
  <c r="BH58" i="187" s="1"/>
  <c r="BI58" i="187" s="1"/>
  <c r="BE61" i="203"/>
  <c r="BE60" i="203"/>
  <c r="BH58" i="203" s="1"/>
  <c r="BI58" i="203" s="1"/>
  <c r="AM60" i="184"/>
  <c r="BH40" i="184" s="1"/>
  <c r="BI40" i="184" s="1"/>
  <c r="AM61" i="184"/>
  <c r="U60" i="184"/>
  <c r="BH22" i="184" s="1"/>
  <c r="BI22" i="184" s="1"/>
  <c r="U61" i="184"/>
  <c r="AN61" i="185"/>
  <c r="AN60" i="185"/>
  <c r="BH41" i="185" s="1"/>
  <c r="BI41" i="185" s="1"/>
  <c r="Z60" i="209"/>
  <c r="BH27" i="209" s="1"/>
  <c r="BI27" i="209" s="1"/>
  <c r="Z61" i="209"/>
  <c r="AT60" i="178"/>
  <c r="BH47" i="178" s="1"/>
  <c r="BI47" i="178" s="1"/>
  <c r="AT61" i="178"/>
  <c r="BD61" i="204"/>
  <c r="BD60" i="204"/>
  <c r="BH57" i="204" s="1"/>
  <c r="BI57" i="204" s="1"/>
  <c r="BF60" i="202"/>
  <c r="BH59" i="202" s="1"/>
  <c r="BI59" i="202" s="1"/>
  <c r="BF61" i="202"/>
  <c r="V61" i="211"/>
  <c r="V60" i="211"/>
  <c r="BH23" i="211" s="1"/>
  <c r="BI23" i="211" s="1"/>
  <c r="R24" i="223"/>
  <c r="BB61" i="174"/>
  <c r="BB63" i="174" s="1"/>
  <c r="AI60" i="185"/>
  <c r="BH36" i="185" s="1"/>
  <c r="BI36" i="185" s="1"/>
  <c r="AZ60" i="189"/>
  <c r="BH53" i="189" s="1"/>
  <c r="BI53" i="189" s="1"/>
  <c r="BC19" i="223"/>
  <c r="BC5" i="223" s="1"/>
  <c r="BC60" i="223" s="1"/>
  <c r="BH56" i="223" s="1"/>
  <c r="BI56" i="223" s="1"/>
  <c r="AM60" i="223"/>
  <c r="BH40" i="223" s="1"/>
  <c r="BI40" i="223" s="1"/>
  <c r="R40" i="223"/>
  <c r="F8" i="186"/>
  <c r="G7" i="186"/>
  <c r="G6" i="186"/>
  <c r="G5" i="186" s="1"/>
  <c r="BD61" i="186"/>
  <c r="BD60" i="186"/>
  <c r="BH57" i="186" s="1"/>
  <c r="BI57" i="186" s="1"/>
  <c r="AC60" i="186"/>
  <c r="BH30" i="186" s="1"/>
  <c r="BI30" i="186" s="1"/>
  <c r="AC61" i="186"/>
  <c r="M60" i="186"/>
  <c r="BH14" i="186" s="1"/>
  <c r="BI14" i="186" s="1"/>
  <c r="M61" i="186"/>
  <c r="AI62" i="234"/>
  <c r="AJ61" i="189"/>
  <c r="Y60" i="189"/>
  <c r="BH26" i="189" s="1"/>
  <c r="BI26" i="189" s="1"/>
  <c r="Y60" i="223"/>
  <c r="BH26" i="223" s="1"/>
  <c r="BI26" i="223" s="1"/>
  <c r="AM60" i="185"/>
  <c r="BH40" i="185" s="1"/>
  <c r="BI40" i="185" s="1"/>
  <c r="AM61" i="185"/>
  <c r="AR60" i="180"/>
  <c r="BH45" i="180" s="1"/>
  <c r="BI45" i="180" s="1"/>
  <c r="AR61" i="180"/>
  <c r="AL61" i="180"/>
  <c r="AL60" i="180"/>
  <c r="BH39" i="180" s="1"/>
  <c r="BI39" i="180" s="1"/>
  <c r="AM61" i="180"/>
  <c r="AM60" i="180"/>
  <c r="BH40" i="180" s="1"/>
  <c r="BI40" i="180" s="1"/>
  <c r="AS60" i="180"/>
  <c r="BH46" i="180" s="1"/>
  <c r="BI46" i="180" s="1"/>
  <c r="AS61" i="180"/>
  <c r="R27" i="223"/>
  <c r="Z19" i="223"/>
  <c r="Z5" i="223" s="1"/>
  <c r="M61" i="180"/>
  <c r="M60" i="180"/>
  <c r="BH14" i="180" s="1"/>
  <c r="BI14" i="180" s="1"/>
  <c r="AL61" i="205"/>
  <c r="AL60" i="205"/>
  <c r="BH39" i="205" s="1"/>
  <c r="BI39" i="205" s="1"/>
  <c r="R36" i="223"/>
  <c r="AR19" i="174"/>
  <c r="AR5" i="174" s="1"/>
  <c r="AR61" i="174" s="1"/>
  <c r="AR63" i="174" s="1"/>
  <c r="AA36" i="223"/>
  <c r="K61" i="191"/>
  <c r="M6" i="174"/>
  <c r="M5" i="174" s="1"/>
  <c r="E14" i="174"/>
  <c r="Z60" i="183"/>
  <c r="BH27" i="183" s="1"/>
  <c r="BI27" i="183" s="1"/>
  <c r="Z61" i="183"/>
  <c r="AO19" i="223"/>
  <c r="AO5" i="223" s="1"/>
  <c r="AO61" i="223" s="1"/>
  <c r="AZ62" i="234"/>
  <c r="AZ61" i="234"/>
  <c r="BH54" i="234" s="1"/>
  <c r="BI54" i="234" s="1"/>
  <c r="AC61" i="185"/>
  <c r="AC60" i="185"/>
  <c r="BH30" i="185" s="1"/>
  <c r="BI30" i="185" s="1"/>
  <c r="G60" i="199"/>
  <c r="G61" i="199"/>
  <c r="AD61" i="223"/>
  <c r="E6" i="208"/>
  <c r="T61" i="223"/>
  <c r="AE28" i="223"/>
  <c r="AE19" i="223" s="1"/>
  <c r="AE5" i="223" s="1"/>
  <c r="AE61" i="223" s="1"/>
  <c r="AY5" i="223"/>
  <c r="AY60" i="223" s="1"/>
  <c r="BH52" i="223" s="1"/>
  <c r="BI52" i="223" s="1"/>
  <c r="AK61" i="185"/>
  <c r="BB61" i="185"/>
  <c r="BB60" i="185"/>
  <c r="BH55" i="185" s="1"/>
  <c r="BI55" i="185" s="1"/>
  <c r="AP61" i="234"/>
  <c r="BH44" i="234" s="1"/>
  <c r="BI44" i="234" s="1"/>
  <c r="AT60" i="204"/>
  <c r="BH47" i="204" s="1"/>
  <c r="BI47" i="204" s="1"/>
  <c r="AT61" i="204"/>
  <c r="AJ61" i="234"/>
  <c r="BH38" i="234" s="1"/>
  <c r="BI38" i="234" s="1"/>
  <c r="AA32" i="223"/>
  <c r="R50" i="223"/>
  <c r="BD61" i="223"/>
  <c r="K60" i="174"/>
  <c r="BH12" i="174" s="1"/>
  <c r="BI12" i="174" s="1"/>
  <c r="K61" i="174"/>
  <c r="K63" i="174" s="1"/>
  <c r="AH28" i="178"/>
  <c r="AH19" i="178" s="1"/>
  <c r="AH5" i="178" s="1"/>
  <c r="AA35" i="178"/>
  <c r="R35" i="178"/>
  <c r="R28" i="178" s="1"/>
  <c r="AQ60" i="178"/>
  <c r="BH44" i="178" s="1"/>
  <c r="BI44" i="178" s="1"/>
  <c r="AQ61" i="178"/>
  <c r="R21" i="178"/>
  <c r="T19" i="178"/>
  <c r="T5" i="178" s="1"/>
  <c r="AZ61" i="180"/>
  <c r="AZ60" i="180"/>
  <c r="BH53" i="180" s="1"/>
  <c r="BI53" i="180" s="1"/>
  <c r="F10" i="181"/>
  <c r="I6" i="181"/>
  <c r="I5" i="181" s="1"/>
  <c r="I7" i="181"/>
  <c r="AA34" i="181"/>
  <c r="R34" i="181"/>
  <c r="R28" i="181" s="1"/>
  <c r="AG28" i="181"/>
  <c r="AG19" i="181" s="1"/>
  <c r="AG5" i="181" s="1"/>
  <c r="BG19" i="182"/>
  <c r="BG5" i="182" s="1"/>
  <c r="AA28" i="182"/>
  <c r="AA19" i="182" s="1"/>
  <c r="AA5" i="182" s="1"/>
  <c r="BG19" i="183"/>
  <c r="AA28" i="183"/>
  <c r="AA19" i="183" s="1"/>
  <c r="AA5" i="183" s="1"/>
  <c r="R21" i="187"/>
  <c r="T19" i="187"/>
  <c r="T5" i="187" s="1"/>
  <c r="F7" i="181"/>
  <c r="AN61" i="174"/>
  <c r="AN63" i="174" s="1"/>
  <c r="AN60" i="174"/>
  <c r="BH41" i="174" s="1"/>
  <c r="BI41" i="174" s="1"/>
  <c r="AF28" i="177"/>
  <c r="AF19" i="177" s="1"/>
  <c r="AF5" i="177" s="1"/>
  <c r="R33" i="177"/>
  <c r="R28" i="177" s="1"/>
  <c r="AA33" i="177"/>
  <c r="AP60" i="177"/>
  <c r="BH43" i="177" s="1"/>
  <c r="BI43" i="177" s="1"/>
  <c r="AP61" i="177"/>
  <c r="AX61" i="177"/>
  <c r="AX60" i="177"/>
  <c r="BH51" i="177" s="1"/>
  <c r="BI51" i="177" s="1"/>
  <c r="AS60" i="178"/>
  <c r="BH46" i="178" s="1"/>
  <c r="BI46" i="178" s="1"/>
  <c r="AS61" i="178"/>
  <c r="AW60" i="178"/>
  <c r="BH50" i="178" s="1"/>
  <c r="BI50" i="178" s="1"/>
  <c r="AW61" i="178"/>
  <c r="BG19" i="180"/>
  <c r="AA28" i="180"/>
  <c r="AA19" i="180" s="1"/>
  <c r="AA5" i="180" s="1"/>
  <c r="AJ61" i="180"/>
  <c r="AJ60" i="180"/>
  <c r="BH37" i="180" s="1"/>
  <c r="BI37" i="180" s="1"/>
  <c r="BA61" i="180"/>
  <c r="BA60" i="180"/>
  <c r="BH54" i="180" s="1"/>
  <c r="BI54" i="180" s="1"/>
  <c r="S60" i="181"/>
  <c r="BH20" i="181" s="1"/>
  <c r="BI20" i="181" s="1"/>
  <c r="S61" i="181"/>
  <c r="AO61" i="181"/>
  <c r="AO60" i="181"/>
  <c r="BH42" i="181" s="1"/>
  <c r="BI42" i="181" s="1"/>
  <c r="BC61" i="181"/>
  <c r="BC60" i="181"/>
  <c r="BH56" i="181" s="1"/>
  <c r="BI56" i="181" s="1"/>
  <c r="Z60" i="182"/>
  <c r="BH27" i="182" s="1"/>
  <c r="BI27" i="182" s="1"/>
  <c r="Z61" i="182"/>
  <c r="AQ61" i="183"/>
  <c r="AQ60" i="183"/>
  <c r="BH44" i="183" s="1"/>
  <c r="BI44" i="183" s="1"/>
  <c r="AY61" i="183"/>
  <c r="AY60" i="183"/>
  <c r="BH52" i="183" s="1"/>
  <c r="BI52" i="183" s="1"/>
  <c r="BB61" i="186"/>
  <c r="BB60" i="186"/>
  <c r="BH55" i="186" s="1"/>
  <c r="BI55" i="186" s="1"/>
  <c r="AH61" i="174"/>
  <c r="AH63" i="174" s="1"/>
  <c r="AH60" i="174"/>
  <c r="BH35" i="174" s="1"/>
  <c r="BI35" i="174" s="1"/>
  <c r="AB61" i="174"/>
  <c r="AB63" i="174" s="1"/>
  <c r="AB60" i="174"/>
  <c r="BH29" i="174" s="1"/>
  <c r="BI29" i="174" s="1"/>
  <c r="AL60" i="177"/>
  <c r="BH39" i="177" s="1"/>
  <c r="BI39" i="177" s="1"/>
  <c r="AL61" i="177"/>
  <c r="AV60" i="177"/>
  <c r="BH49" i="177" s="1"/>
  <c r="BI49" i="177" s="1"/>
  <c r="AV61" i="177"/>
  <c r="AV61" i="178"/>
  <c r="AV60" i="178"/>
  <c r="BH49" i="178" s="1"/>
  <c r="BI49" i="178" s="1"/>
  <c r="AY60" i="178"/>
  <c r="BH52" i="178" s="1"/>
  <c r="BI52" i="178" s="1"/>
  <c r="AY61" i="178"/>
  <c r="BG19" i="178"/>
  <c r="AE61" i="180"/>
  <c r="AE60" i="180"/>
  <c r="BH32" i="180" s="1"/>
  <c r="BI32" i="180" s="1"/>
  <c r="BG19" i="181"/>
  <c r="R19" i="181" s="1"/>
  <c r="AA28" i="181"/>
  <c r="AA19" i="181" s="1"/>
  <c r="AA5" i="181" s="1"/>
  <c r="AS60" i="181"/>
  <c r="BH46" i="181" s="1"/>
  <c r="BI46" i="181" s="1"/>
  <c r="AS61" i="181"/>
  <c r="BA61" i="181"/>
  <c r="BA60" i="181"/>
  <c r="BH54" i="181" s="1"/>
  <c r="BI54" i="181" s="1"/>
  <c r="AA38" i="182"/>
  <c r="R38" i="182"/>
  <c r="R28" i="182" s="1"/>
  <c r="AK28" i="182"/>
  <c r="AK19" i="182" s="1"/>
  <c r="AK5" i="182" s="1"/>
  <c r="AQ61" i="182"/>
  <c r="AQ60" i="182"/>
  <c r="BH44" i="182" s="1"/>
  <c r="BI44" i="182" s="1"/>
  <c r="R40" i="183"/>
  <c r="R28" i="183" s="1"/>
  <c r="AA40" i="183"/>
  <c r="AM28" i="183"/>
  <c r="AM19" i="183" s="1"/>
  <c r="AM5" i="183" s="1"/>
  <c r="AU61" i="183"/>
  <c r="AU60" i="183"/>
  <c r="BH48" i="183" s="1"/>
  <c r="BI48" i="183" s="1"/>
  <c r="V19" i="184"/>
  <c r="V5" i="184" s="1"/>
  <c r="R23" i="184"/>
  <c r="AA31" i="184"/>
  <c r="AD28" i="184"/>
  <c r="AD19" i="184" s="1"/>
  <c r="AD5" i="184" s="1"/>
  <c r="R31" i="184"/>
  <c r="R28" i="184" s="1"/>
  <c r="V60" i="185"/>
  <c r="BH23" i="185" s="1"/>
  <c r="BI23" i="185" s="1"/>
  <c r="V61" i="185"/>
  <c r="AH61" i="185"/>
  <c r="AH60" i="185"/>
  <c r="BH35" i="185" s="1"/>
  <c r="BI35" i="185" s="1"/>
  <c r="BD61" i="185"/>
  <c r="BD60" i="185"/>
  <c r="BH57" i="185" s="1"/>
  <c r="BI57" i="185" s="1"/>
  <c r="AA28" i="177"/>
  <c r="AA19" i="177" s="1"/>
  <c r="AA5" i="177" s="1"/>
  <c r="BG19" i="177"/>
  <c r="R19" i="177" s="1"/>
  <c r="BD60" i="177"/>
  <c r="BH57" i="177" s="1"/>
  <c r="BI57" i="177" s="1"/>
  <c r="BD61" i="177"/>
  <c r="AN61" i="178"/>
  <c r="AN60" i="178"/>
  <c r="BH41" i="178" s="1"/>
  <c r="BI41" i="178" s="1"/>
  <c r="BD60" i="178"/>
  <c r="BH57" i="178" s="1"/>
  <c r="BI57" i="178" s="1"/>
  <c r="BD61" i="178"/>
  <c r="AC28" i="180"/>
  <c r="AC19" i="180" s="1"/>
  <c r="AC5" i="180" s="1"/>
  <c r="R30" i="180"/>
  <c r="R28" i="180" s="1"/>
  <c r="AA30" i="180"/>
  <c r="T60" i="180"/>
  <c r="BH21" i="180" s="1"/>
  <c r="BI21" i="180" s="1"/>
  <c r="T61" i="180"/>
  <c r="AU60" i="181"/>
  <c r="BH48" i="181" s="1"/>
  <c r="BI48" i="181" s="1"/>
  <c r="AU61" i="181"/>
  <c r="AM60" i="182"/>
  <c r="BH40" i="182" s="1"/>
  <c r="BI40" i="182" s="1"/>
  <c r="AM61" i="182"/>
  <c r="AS60" i="182"/>
  <c r="BH46" i="182" s="1"/>
  <c r="BI46" i="182" s="1"/>
  <c r="AS61" i="182"/>
  <c r="Q61" i="184"/>
  <c r="Q60" i="184"/>
  <c r="BH18" i="184" s="1"/>
  <c r="BI18" i="184" s="1"/>
  <c r="R28" i="185"/>
  <c r="AD61" i="185"/>
  <c r="AD60" i="185"/>
  <c r="BH31" i="185" s="1"/>
  <c r="BI31" i="185" s="1"/>
  <c r="Q37" i="276" s="1"/>
  <c r="BG19" i="189"/>
  <c r="R19" i="189" s="1"/>
  <c r="R5" i="189" s="1"/>
  <c r="R61" i="189" s="1"/>
  <c r="AQ19" i="223"/>
  <c r="AQ5" i="223" s="1"/>
  <c r="AQ61" i="223" s="1"/>
  <c r="S62" i="234"/>
  <c r="S61" i="234"/>
  <c r="BH21" i="234" s="1"/>
  <c r="BI21" i="234" s="1"/>
  <c r="X60" i="201"/>
  <c r="BH25" i="201" s="1"/>
  <c r="BI25" i="201" s="1"/>
  <c r="X61" i="201"/>
  <c r="BB60" i="204"/>
  <c r="BH55" i="204" s="1"/>
  <c r="BI55" i="204" s="1"/>
  <c r="BB61" i="204"/>
  <c r="F8" i="187"/>
  <c r="G7" i="187"/>
  <c r="G6" i="187"/>
  <c r="G5" i="187" s="1"/>
  <c r="AS60" i="201"/>
  <c r="BH46" i="201" s="1"/>
  <c r="BI46" i="201" s="1"/>
  <c r="AS61" i="201"/>
  <c r="BF61" i="177"/>
  <c r="BF60" i="177"/>
  <c r="BH59" i="177" s="1"/>
  <c r="BI59" i="177" s="1"/>
  <c r="E17" i="223"/>
  <c r="T61" i="189"/>
  <c r="T60" i="189"/>
  <c r="BH21" i="189" s="1"/>
  <c r="BI21" i="189" s="1"/>
  <c r="I7" i="223"/>
  <c r="F10" i="223"/>
  <c r="E10" i="223" s="1"/>
  <c r="I6" i="223"/>
  <c r="I5" i="223" s="1"/>
  <c r="Q6" i="223"/>
  <c r="Q5" i="223" s="1"/>
  <c r="E18" i="223"/>
  <c r="U19" i="223"/>
  <c r="U5" i="223" s="1"/>
  <c r="R22" i="223"/>
  <c r="BA62" i="234"/>
  <c r="BA61" i="234"/>
  <c r="BH55" i="234" s="1"/>
  <c r="BI55" i="234" s="1"/>
  <c r="AH61" i="234"/>
  <c r="BH36" i="234" s="1"/>
  <c r="BI36" i="234" s="1"/>
  <c r="AH62" i="234"/>
  <c r="V60" i="189"/>
  <c r="BH23" i="189" s="1"/>
  <c r="BI23" i="189" s="1"/>
  <c r="V61" i="189"/>
  <c r="AF61" i="189"/>
  <c r="AF60" i="189"/>
  <c r="BH33" i="189" s="1"/>
  <c r="BI33" i="189" s="1"/>
  <c r="AR60" i="189"/>
  <c r="BH45" i="189" s="1"/>
  <c r="BI45" i="189" s="1"/>
  <c r="AR61" i="189"/>
  <c r="AA39" i="223"/>
  <c r="R39" i="223"/>
  <c r="AL28" i="223"/>
  <c r="AL19" i="223" s="1"/>
  <c r="AL5" i="223" s="1"/>
  <c r="Q60" i="189"/>
  <c r="BH18" i="189" s="1"/>
  <c r="BI18" i="189" s="1"/>
  <c r="Q61" i="189"/>
  <c r="Q62" i="234"/>
  <c r="Q61" i="234"/>
  <c r="BH19" i="234" s="1"/>
  <c r="BI19" i="234" s="1"/>
  <c r="J60" i="189"/>
  <c r="BH11" i="189" s="1"/>
  <c r="BI11" i="189" s="1"/>
  <c r="J61" i="189"/>
  <c r="P62" i="234"/>
  <c r="P61" i="234"/>
  <c r="BH18" i="234" s="1"/>
  <c r="BI18" i="234" s="1"/>
  <c r="F7" i="189"/>
  <c r="BH7" i="189"/>
  <c r="AH61" i="223"/>
  <c r="AH60" i="223"/>
  <c r="BH35" i="223" s="1"/>
  <c r="BI35" i="223" s="1"/>
  <c r="AB60" i="189"/>
  <c r="BH29" i="189" s="1"/>
  <c r="BI29" i="189" s="1"/>
  <c r="AB61" i="189"/>
  <c r="AC61" i="234"/>
  <c r="BH31" i="234" s="1"/>
  <c r="BI31" i="234" s="1"/>
  <c r="G36" i="276" s="1"/>
  <c r="AC62" i="234"/>
  <c r="AW61" i="223"/>
  <c r="AW60" i="223"/>
  <c r="BH50" i="223" s="1"/>
  <c r="BI50" i="223" s="1"/>
  <c r="H61" i="189"/>
  <c r="H60" i="189"/>
  <c r="BH9" i="189" s="1"/>
  <c r="BI9" i="189" s="1"/>
  <c r="U9" i="276" s="1"/>
  <c r="E9" i="189"/>
  <c r="F6" i="189"/>
  <c r="F5" i="189" s="1"/>
  <c r="K60" i="189"/>
  <c r="BH12" i="189" s="1"/>
  <c r="BI12" i="189" s="1"/>
  <c r="K61" i="189"/>
  <c r="U60" i="209"/>
  <c r="BH22" i="209" s="1"/>
  <c r="BI22" i="209" s="1"/>
  <c r="U61" i="209"/>
  <c r="R19" i="195"/>
  <c r="R5" i="195" s="1"/>
  <c r="R61" i="195" s="1"/>
  <c r="BG5" i="195"/>
  <c r="AE61" i="191"/>
  <c r="AE60" i="191"/>
  <c r="BH32" i="191" s="1"/>
  <c r="BI32" i="191" s="1"/>
  <c r="X60" i="206"/>
  <c r="BH25" i="206" s="1"/>
  <c r="BI25" i="206" s="1"/>
  <c r="X61" i="206"/>
  <c r="P61" i="223"/>
  <c r="P60" i="223"/>
  <c r="BH17" i="223" s="1"/>
  <c r="BI17" i="223" s="1"/>
  <c r="V62" i="234"/>
  <c r="V61" i="234"/>
  <c r="BH24" i="234" s="1"/>
  <c r="BI24" i="234" s="1"/>
  <c r="Z60" i="191"/>
  <c r="BH27" i="191" s="1"/>
  <c r="BI27" i="191" s="1"/>
  <c r="Z61" i="191"/>
  <c r="AM61" i="191"/>
  <c r="AM60" i="191"/>
  <c r="BH40" i="191" s="1"/>
  <c r="BI40" i="191" s="1"/>
  <c r="Q60" i="191"/>
  <c r="BH18" i="191" s="1"/>
  <c r="BI18" i="191" s="1"/>
  <c r="Q61" i="191"/>
  <c r="V61" i="191"/>
  <c r="V60" i="191"/>
  <c r="BH23" i="191" s="1"/>
  <c r="BI23" i="191" s="1"/>
  <c r="AU61" i="191"/>
  <c r="AU60" i="191"/>
  <c r="BH48" i="191" s="1"/>
  <c r="BI48" i="191" s="1"/>
  <c r="E8" i="191"/>
  <c r="I6" i="191"/>
  <c r="I5" i="191" s="1"/>
  <c r="I7" i="191"/>
  <c r="F10" i="191"/>
  <c r="E10" i="191" s="1"/>
  <c r="R21" i="191"/>
  <c r="T19" i="191"/>
  <c r="T5" i="191" s="1"/>
  <c r="R36" i="191"/>
  <c r="R28" i="191" s="1"/>
  <c r="AI28" i="191"/>
  <c r="AI19" i="191" s="1"/>
  <c r="AI5" i="191" s="1"/>
  <c r="AA36" i="191"/>
  <c r="AU60" i="223"/>
  <c r="BH48" i="223" s="1"/>
  <c r="BI48" i="223" s="1"/>
  <c r="G60" i="191"/>
  <c r="G61" i="191"/>
  <c r="K61" i="206"/>
  <c r="K60" i="206"/>
  <c r="BH12" i="206" s="1"/>
  <c r="BI12" i="206" s="1"/>
  <c r="BB61" i="209"/>
  <c r="BB60" i="209"/>
  <c r="BH55" i="209" s="1"/>
  <c r="BI55" i="209" s="1"/>
  <c r="AR60" i="211"/>
  <c r="BH45" i="211" s="1"/>
  <c r="BI45" i="211" s="1"/>
  <c r="AR61" i="211"/>
  <c r="BE60" i="210"/>
  <c r="BH58" i="210" s="1"/>
  <c r="BI58" i="210" s="1"/>
  <c r="BE61" i="210"/>
  <c r="AU60" i="203"/>
  <c r="BH48" i="203" s="1"/>
  <c r="BI48" i="203" s="1"/>
  <c r="AU61" i="203"/>
  <c r="AQ60" i="209"/>
  <c r="BH44" i="209" s="1"/>
  <c r="BI44" i="209" s="1"/>
  <c r="AQ61" i="209"/>
  <c r="BH8" i="210"/>
  <c r="BI8" i="210" s="1"/>
  <c r="BH7" i="210"/>
  <c r="BD61" i="207"/>
  <c r="BD60" i="207"/>
  <c r="BH57" i="207" s="1"/>
  <c r="BI57" i="207" s="1"/>
  <c r="AY60" i="206"/>
  <c r="BH52" i="206" s="1"/>
  <c r="BI52" i="206" s="1"/>
  <c r="AY61" i="206"/>
  <c r="AW61" i="205"/>
  <c r="AW60" i="205"/>
  <c r="BH50" i="205" s="1"/>
  <c r="BI50" i="205" s="1"/>
  <c r="L16" i="213"/>
  <c r="D5" i="211"/>
  <c r="T13" i="213"/>
  <c r="BH8" i="198"/>
  <c r="BI8" i="198" s="1"/>
  <c r="BH7" i="198"/>
  <c r="D5" i="203"/>
  <c r="E6" i="196"/>
  <c r="E5" i="196" s="1"/>
  <c r="E7" i="196"/>
  <c r="E6" i="197"/>
  <c r="E7" i="197"/>
  <c r="M29" i="213"/>
  <c r="E6" i="188"/>
  <c r="E7" i="188"/>
  <c r="L29" i="213"/>
  <c r="BF61" i="210"/>
  <c r="BF60" i="210"/>
  <c r="BH59" i="210" s="1"/>
  <c r="BI59" i="210" s="1"/>
  <c r="J6" i="214"/>
  <c r="P6" i="269"/>
  <c r="D5" i="182"/>
  <c r="X6" i="269"/>
  <c r="R6" i="214"/>
  <c r="D5" i="190"/>
  <c r="V6" i="269"/>
  <c r="P6" i="214"/>
  <c r="D5" i="188"/>
  <c r="T6" i="269"/>
  <c r="N6" i="214"/>
  <c r="D5" i="186"/>
  <c r="D20" i="234"/>
  <c r="D19" i="223"/>
  <c r="D18" i="214"/>
  <c r="E19" i="235" s="1"/>
  <c r="F19" i="235" s="1"/>
  <c r="D5" i="208"/>
  <c r="I8" i="269"/>
  <c r="BC60" i="211"/>
  <c r="BH56" i="211" s="1"/>
  <c r="BI56" i="211" s="1"/>
  <c r="BC61" i="211"/>
  <c r="BH8" i="206"/>
  <c r="BI8" i="206" s="1"/>
  <c r="BH7" i="206"/>
  <c r="F45" i="269"/>
  <c r="H45" i="269" s="1"/>
  <c r="I18" i="269"/>
  <c r="I62" i="234" l="1"/>
  <c r="G10" i="276"/>
  <c r="G40" i="276"/>
  <c r="R29" i="234"/>
  <c r="R20" i="234" s="1"/>
  <c r="BG20" i="234" s="1"/>
  <c r="BF60" i="223"/>
  <c r="BH59" i="223" s="1"/>
  <c r="BI59" i="223" s="1"/>
  <c r="AJ60" i="223"/>
  <c r="BH37" i="223" s="1"/>
  <c r="BI37" i="223" s="1"/>
  <c r="X37" i="273"/>
  <c r="AP60" i="223"/>
  <c r="BH43" i="223" s="1"/>
  <c r="BI43" i="223" s="1"/>
  <c r="R19" i="206"/>
  <c r="R5" i="206" s="1"/>
  <c r="R61" i="206" s="1"/>
  <c r="O28" i="216"/>
  <c r="P34" i="274"/>
  <c r="S32" i="273"/>
  <c r="V36" i="273"/>
  <c r="H19" i="216"/>
  <c r="G25" i="216"/>
  <c r="O19" i="216"/>
  <c r="R36" i="273"/>
  <c r="S43" i="273"/>
  <c r="U61" i="234"/>
  <c r="BH23" i="234" s="1"/>
  <c r="BI23" i="234" s="1"/>
  <c r="G22" i="213" s="1"/>
  <c r="AO62" i="234"/>
  <c r="K41" i="273"/>
  <c r="R16" i="216"/>
  <c r="AB28" i="223"/>
  <c r="AB19" i="223" s="1"/>
  <c r="AB5" i="223" s="1"/>
  <c r="AB61" i="223" s="1"/>
  <c r="R33" i="276"/>
  <c r="N20" i="274"/>
  <c r="U37" i="216"/>
  <c r="Q34" i="274"/>
  <c r="N44" i="216"/>
  <c r="T30" i="216"/>
  <c r="H10" i="274"/>
  <c r="G48" i="276"/>
  <c r="T30" i="274"/>
  <c r="I36" i="274"/>
  <c r="T12" i="216"/>
  <c r="T52" i="216" s="1"/>
  <c r="AF62" i="234"/>
  <c r="R26" i="216"/>
  <c r="H30" i="274"/>
  <c r="G28" i="216"/>
  <c r="G39" i="276"/>
  <c r="R29" i="223"/>
  <c r="R28" i="223" s="1"/>
  <c r="R19" i="223" s="1"/>
  <c r="BG19" i="223" s="1"/>
  <c r="BJ19" i="223" s="1"/>
  <c r="S27" i="273"/>
  <c r="U21" i="216"/>
  <c r="U15" i="274"/>
  <c r="T13" i="274"/>
  <c r="T53" i="274" s="1"/>
  <c r="I14" i="216"/>
  <c r="I54" i="216" s="1"/>
  <c r="I12" i="274"/>
  <c r="I52" i="274" s="1"/>
  <c r="S9" i="216"/>
  <c r="S50" i="216" s="1"/>
  <c r="H14" i="274"/>
  <c r="H54" i="274" s="1"/>
  <c r="I6" i="269"/>
  <c r="J36" i="269" s="1"/>
  <c r="D5" i="1"/>
  <c r="M22" i="273"/>
  <c r="M56" i="273" s="1"/>
  <c r="K21" i="274"/>
  <c r="L28" i="276"/>
  <c r="Y61" i="234"/>
  <c r="BH27" i="234" s="1"/>
  <c r="BI27" i="234" s="1"/>
  <c r="G26" i="213" s="1"/>
  <c r="T17" i="273"/>
  <c r="R13" i="274"/>
  <c r="R53" i="274" s="1"/>
  <c r="R40" i="274"/>
  <c r="R41" i="274"/>
  <c r="Q42" i="273"/>
  <c r="L15" i="216"/>
  <c r="M13" i="274"/>
  <c r="M53" i="274" s="1"/>
  <c r="J44" i="273"/>
  <c r="S33" i="274"/>
  <c r="M40" i="274"/>
  <c r="N22" i="274"/>
  <c r="L35" i="216"/>
  <c r="O29" i="273"/>
  <c r="M35" i="273"/>
  <c r="J45" i="216"/>
  <c r="J17" i="216"/>
  <c r="O15" i="273"/>
  <c r="O55" i="273" s="1"/>
  <c r="P25" i="274"/>
  <c r="I37" i="216"/>
  <c r="Q11" i="216"/>
  <c r="Q51" i="216" s="1"/>
  <c r="N25" i="216"/>
  <c r="H41" i="274"/>
  <c r="H34" i="274"/>
  <c r="H39" i="274"/>
  <c r="O39" i="216"/>
  <c r="O30" i="273"/>
  <c r="O25" i="216"/>
  <c r="G34" i="216"/>
  <c r="P41" i="273"/>
  <c r="K24" i="273"/>
  <c r="H43" i="274"/>
  <c r="G44" i="216"/>
  <c r="J42" i="274"/>
  <c r="G41" i="216"/>
  <c r="J16" i="274"/>
  <c r="G39" i="216"/>
  <c r="T40" i="273"/>
  <c r="L40" i="216"/>
  <c r="M29" i="274"/>
  <c r="R33" i="216"/>
  <c r="S36" i="273"/>
  <c r="W20" i="273"/>
  <c r="W43" i="273"/>
  <c r="O11" i="216"/>
  <c r="O51" i="216" s="1"/>
  <c r="U11" i="216"/>
  <c r="U51" i="216" s="1"/>
  <c r="H24" i="274"/>
  <c r="J22" i="273"/>
  <c r="U29" i="216"/>
  <c r="I16" i="216"/>
  <c r="K22" i="274"/>
  <c r="K23" i="274"/>
  <c r="P13" i="273"/>
  <c r="P53" i="273" s="1"/>
  <c r="Q11" i="274"/>
  <c r="Q51" i="274" s="1"/>
  <c r="S26" i="273"/>
  <c r="R34" i="216"/>
  <c r="M15" i="274"/>
  <c r="T43" i="273"/>
  <c r="T27" i="273"/>
  <c r="R16" i="273"/>
  <c r="G24" i="216"/>
  <c r="O31" i="216"/>
  <c r="O58" i="216" s="1"/>
  <c r="J22" i="216"/>
  <c r="R11" i="274"/>
  <c r="R51" i="274" s="1"/>
  <c r="J23" i="216"/>
  <c r="N12" i="274"/>
  <c r="N52" i="274" s="1"/>
  <c r="T34" i="273"/>
  <c r="T29" i="216"/>
  <c r="R12" i="273"/>
  <c r="R52" i="273" s="1"/>
  <c r="N35" i="216"/>
  <c r="X12" i="273"/>
  <c r="X52" i="273" s="1"/>
  <c r="R42" i="274"/>
  <c r="N40" i="274"/>
  <c r="R26" i="274"/>
  <c r="I23" i="274"/>
  <c r="P15" i="274"/>
  <c r="H21" i="274"/>
  <c r="J45" i="273"/>
  <c r="X30" i="273"/>
  <c r="R32" i="273"/>
  <c r="Q36" i="274"/>
  <c r="R40" i="273"/>
  <c r="R39" i="274"/>
  <c r="U35" i="273"/>
  <c r="R33" i="274"/>
  <c r="U24" i="216"/>
  <c r="W30" i="273"/>
  <c r="K37" i="274"/>
  <c r="P38" i="216"/>
  <c r="P22" i="216"/>
  <c r="S38" i="273"/>
  <c r="S22" i="273"/>
  <c r="M38" i="273"/>
  <c r="U24" i="273"/>
  <c r="T19" i="216"/>
  <c r="R23" i="216"/>
  <c r="Q36" i="273"/>
  <c r="Q26" i="273"/>
  <c r="L15" i="274"/>
  <c r="N13" i="273"/>
  <c r="N53" i="273" s="1"/>
  <c r="K15" i="216"/>
  <c r="L12" i="274"/>
  <c r="L52" i="274" s="1"/>
  <c r="T26" i="274"/>
  <c r="T28" i="274"/>
  <c r="S45" i="216"/>
  <c r="M22" i="216"/>
  <c r="L13" i="216"/>
  <c r="L53" i="216" s="1"/>
  <c r="I42" i="216"/>
  <c r="U21" i="273"/>
  <c r="V41" i="273"/>
  <c r="L38" i="273"/>
  <c r="S20" i="274"/>
  <c r="X25" i="273"/>
  <c r="T42" i="216"/>
  <c r="S26" i="216"/>
  <c r="S28" i="216"/>
  <c r="V46" i="273"/>
  <c r="S40" i="216"/>
  <c r="Q38" i="274"/>
  <c r="Q22" i="274"/>
  <c r="P45" i="216"/>
  <c r="S37" i="273"/>
  <c r="P40" i="216"/>
  <c r="S12" i="273"/>
  <c r="S52" i="273" s="1"/>
  <c r="S46" i="273"/>
  <c r="S41" i="273"/>
  <c r="Q37" i="274"/>
  <c r="Q21" i="274"/>
  <c r="Q25" i="274"/>
  <c r="Q35" i="274"/>
  <c r="F55" i="274"/>
  <c r="F50" i="274"/>
  <c r="I13" i="216"/>
  <c r="I53" i="216" s="1"/>
  <c r="J41" i="274"/>
  <c r="R22" i="273"/>
  <c r="R56" i="273" s="1"/>
  <c r="R16" i="274"/>
  <c r="M20" i="273"/>
  <c r="K34" i="274"/>
  <c r="Q13" i="216"/>
  <c r="Q53" i="216" s="1"/>
  <c r="M14" i="274"/>
  <c r="M54" i="274" s="1"/>
  <c r="S30" i="216"/>
  <c r="R34" i="273"/>
  <c r="P35" i="274"/>
  <c r="O46" i="273"/>
  <c r="T15" i="216"/>
  <c r="X26" i="273"/>
  <c r="S13" i="216"/>
  <c r="S53" i="216" s="1"/>
  <c r="X31" i="273"/>
  <c r="M28" i="274"/>
  <c r="Q41" i="216"/>
  <c r="X15" i="273"/>
  <c r="X55" i="273" s="1"/>
  <c r="V36" i="274"/>
  <c r="H36" i="216"/>
  <c r="S33" i="273"/>
  <c r="P30" i="274"/>
  <c r="O34" i="216"/>
  <c r="J39" i="273"/>
  <c r="H12" i="216"/>
  <c r="H52" i="216" s="1"/>
  <c r="Q26" i="274"/>
  <c r="J21" i="216"/>
  <c r="Q34" i="273"/>
  <c r="Q42" i="274"/>
  <c r="I41" i="274"/>
  <c r="K36" i="216"/>
  <c r="G10" i="216"/>
  <c r="W39" i="273"/>
  <c r="R20" i="273"/>
  <c r="I41" i="216"/>
  <c r="O41" i="274"/>
  <c r="M20" i="216"/>
  <c r="I40" i="274"/>
  <c r="Q40" i="216"/>
  <c r="U11" i="273"/>
  <c r="P34" i="216"/>
  <c r="U37" i="273"/>
  <c r="U43" i="216"/>
  <c r="O36" i="274"/>
  <c r="P17" i="274"/>
  <c r="R24" i="216"/>
  <c r="N25" i="273"/>
  <c r="U31" i="274"/>
  <c r="U32" i="216"/>
  <c r="G14" i="216"/>
  <c r="G54" i="216" s="1"/>
  <c r="P21" i="274"/>
  <c r="M46" i="273"/>
  <c r="K19" i="274"/>
  <c r="K20" i="273"/>
  <c r="P33" i="274"/>
  <c r="M18" i="273"/>
  <c r="M45" i="274"/>
  <c r="Q45" i="273"/>
  <c r="V25" i="274"/>
  <c r="V30" i="274"/>
  <c r="R29" i="273"/>
  <c r="L15" i="273"/>
  <c r="L55" i="273" s="1"/>
  <c r="J26" i="273"/>
  <c r="X22" i="273"/>
  <c r="V14" i="274"/>
  <c r="V54" i="274" s="1"/>
  <c r="Q32" i="274"/>
  <c r="J29" i="273"/>
  <c r="H38" i="274"/>
  <c r="W31" i="273"/>
  <c r="T15" i="274"/>
  <c r="O33" i="274"/>
  <c r="U27" i="273"/>
  <c r="H41" i="216"/>
  <c r="U38" i="274"/>
  <c r="O36" i="273"/>
  <c r="L45" i="273"/>
  <c r="R19" i="274"/>
  <c r="X38" i="273"/>
  <c r="S10" i="274"/>
  <c r="J17" i="274"/>
  <c r="L14" i="273"/>
  <c r="L54" i="273" s="1"/>
  <c r="S36" i="274"/>
  <c r="U17" i="273"/>
  <c r="M31" i="216"/>
  <c r="M58" i="216" s="1"/>
  <c r="O17" i="216"/>
  <c r="X36" i="273"/>
  <c r="S15" i="216"/>
  <c r="O23" i="216"/>
  <c r="O55" i="216" s="1"/>
  <c r="Q19" i="216"/>
  <c r="U12" i="274"/>
  <c r="U52" i="274" s="1"/>
  <c r="V35" i="274"/>
  <c r="P23" i="274"/>
  <c r="T9" i="274"/>
  <c r="T50" i="274" s="1"/>
  <c r="L18" i="273"/>
  <c r="J31" i="273"/>
  <c r="P31" i="216"/>
  <c r="P58" i="216" s="1"/>
  <c r="N32" i="216"/>
  <c r="Q37" i="273"/>
  <c r="N31" i="274"/>
  <c r="J42" i="216"/>
  <c r="S35" i="216"/>
  <c r="L26" i="273"/>
  <c r="T31" i="216"/>
  <c r="T58" i="216" s="1"/>
  <c r="BF60" i="201"/>
  <c r="BH59" i="201" s="1"/>
  <c r="BI59" i="201" s="1"/>
  <c r="Q33" i="273"/>
  <c r="S44" i="274"/>
  <c r="S19" i="274"/>
  <c r="L24" i="274"/>
  <c r="S41" i="216"/>
  <c r="X33" i="273"/>
  <c r="U45" i="273"/>
  <c r="K42" i="274"/>
  <c r="U20" i="273"/>
  <c r="S24" i="274"/>
  <c r="J25" i="274"/>
  <c r="V42" i="273"/>
  <c r="W18" i="213"/>
  <c r="U17" i="216" s="1"/>
  <c r="W24" i="276"/>
  <c r="W27" i="213"/>
  <c r="V26" i="274" s="1"/>
  <c r="W33" i="276"/>
  <c r="U29" i="213"/>
  <c r="U35" i="276"/>
  <c r="U11" i="213"/>
  <c r="T10" i="274" s="1"/>
  <c r="U11" i="276"/>
  <c r="U18" i="213"/>
  <c r="S17" i="216" s="1"/>
  <c r="U24" i="276"/>
  <c r="G54" i="213"/>
  <c r="G60" i="276"/>
  <c r="J59" i="213"/>
  <c r="I45" i="274" s="1"/>
  <c r="J65" i="276"/>
  <c r="K57" i="213"/>
  <c r="L44" i="273" s="1"/>
  <c r="K63" i="276"/>
  <c r="J57" i="213"/>
  <c r="K44" i="273" s="1"/>
  <c r="J63" i="276"/>
  <c r="Q23" i="213"/>
  <c r="O22" i="216" s="1"/>
  <c r="Q29" i="276"/>
  <c r="M54" i="213"/>
  <c r="K40" i="216" s="1"/>
  <c r="M60" i="276"/>
  <c r="J39" i="213"/>
  <c r="J45" i="276"/>
  <c r="N27" i="213"/>
  <c r="O27" i="273" s="1"/>
  <c r="N33" i="276"/>
  <c r="K46" i="213"/>
  <c r="I32" i="216" s="1"/>
  <c r="K52" i="276"/>
  <c r="J43" i="213"/>
  <c r="H29" i="216" s="1"/>
  <c r="J49" i="276"/>
  <c r="I41" i="213"/>
  <c r="I47" i="276"/>
  <c r="K44" i="213"/>
  <c r="J30" i="274" s="1"/>
  <c r="K50" i="276"/>
  <c r="G43" i="213"/>
  <c r="G49" i="276"/>
  <c r="Q30" i="213"/>
  <c r="Q36" i="276"/>
  <c r="L46" i="213"/>
  <c r="K32" i="274" s="1"/>
  <c r="L52" i="276"/>
  <c r="Q40" i="213"/>
  <c r="Q46" i="276"/>
  <c r="R14" i="213"/>
  <c r="P13" i="216" s="1"/>
  <c r="P53" i="216" s="1"/>
  <c r="R16" i="276"/>
  <c r="R18" i="276" s="1"/>
  <c r="Q36" i="213"/>
  <c r="Q42" i="276"/>
  <c r="P22" i="213"/>
  <c r="N21" i="216" s="1"/>
  <c r="P28" i="276"/>
  <c r="J38" i="213"/>
  <c r="J44" i="276"/>
  <c r="N9" i="213"/>
  <c r="N9" i="276"/>
  <c r="J17" i="213"/>
  <c r="K17" i="273" s="1"/>
  <c r="J23" i="276"/>
  <c r="Q52" i="213"/>
  <c r="O38" i="216" s="1"/>
  <c r="Q58" i="276"/>
  <c r="U35" i="213"/>
  <c r="U41" i="276"/>
  <c r="M31" i="213"/>
  <c r="M37" i="276"/>
  <c r="I34" i="213"/>
  <c r="I40" i="276"/>
  <c r="Q56" i="213"/>
  <c r="O42" i="216" s="1"/>
  <c r="Q62" i="276"/>
  <c r="N51" i="213"/>
  <c r="O38" i="273" s="1"/>
  <c r="N57" i="276"/>
  <c r="M55" i="213"/>
  <c r="N42" i="273" s="1"/>
  <c r="M61" i="276"/>
  <c r="V23" i="213"/>
  <c r="T22" i="216" s="1"/>
  <c r="V29" i="276"/>
  <c r="N34" i="213"/>
  <c r="N40" i="276"/>
  <c r="M39" i="213"/>
  <c r="M45" i="276"/>
  <c r="O32" i="213"/>
  <c r="O38" i="276"/>
  <c r="Q54" i="213"/>
  <c r="O40" i="216" s="1"/>
  <c r="Q60" i="276"/>
  <c r="P27" i="213"/>
  <c r="O26" i="274" s="1"/>
  <c r="P33" i="276"/>
  <c r="P59" i="213"/>
  <c r="N45" i="216" s="1"/>
  <c r="P65" i="276"/>
  <c r="O43" i="213"/>
  <c r="M29" i="216" s="1"/>
  <c r="O49" i="276"/>
  <c r="P42" i="213"/>
  <c r="Q29" i="273" s="1"/>
  <c r="P48" i="276"/>
  <c r="O55" i="213"/>
  <c r="N41" i="274" s="1"/>
  <c r="O61" i="276"/>
  <c r="N22" i="213"/>
  <c r="L21" i="216" s="1"/>
  <c r="N28" i="276"/>
  <c r="K10" i="213"/>
  <c r="K10" i="276"/>
  <c r="K59" i="213"/>
  <c r="J45" i="274" s="1"/>
  <c r="K65" i="276"/>
  <c r="K42" i="213"/>
  <c r="L29" i="273" s="1"/>
  <c r="K48" i="276"/>
  <c r="M53" i="213"/>
  <c r="L39" i="274" s="1"/>
  <c r="M59" i="276"/>
  <c r="I20" i="213"/>
  <c r="G19" i="216" s="1"/>
  <c r="I26" i="276"/>
  <c r="N10" i="213"/>
  <c r="N10" i="276"/>
  <c r="J45" i="213"/>
  <c r="H31" i="216" s="1"/>
  <c r="H58" i="216" s="1"/>
  <c r="J51" i="276"/>
  <c r="P37" i="213"/>
  <c r="P43" i="276"/>
  <c r="R24" i="213"/>
  <c r="Q23" i="274" s="1"/>
  <c r="Q55" i="274" s="1"/>
  <c r="R30" i="276"/>
  <c r="O10" i="213"/>
  <c r="O10" i="276"/>
  <c r="S59" i="213"/>
  <c r="Q45" i="216" s="1"/>
  <c r="S65" i="276"/>
  <c r="O11" i="213"/>
  <c r="M10" i="216" s="1"/>
  <c r="O11" i="276"/>
  <c r="P33" i="213"/>
  <c r="P39" i="276"/>
  <c r="O50" i="213"/>
  <c r="M36" i="216" s="1"/>
  <c r="O56" i="276"/>
  <c r="L33" i="213"/>
  <c r="L39" i="276"/>
  <c r="W42" i="213"/>
  <c r="U28" i="216" s="1"/>
  <c r="W48" i="276"/>
  <c r="K36" i="213"/>
  <c r="K42" i="276"/>
  <c r="I39" i="213"/>
  <c r="I45" i="276"/>
  <c r="K24" i="213"/>
  <c r="J23" i="274" s="1"/>
  <c r="K30" i="276"/>
  <c r="T9" i="213"/>
  <c r="T9" i="276"/>
  <c r="U10" i="213"/>
  <c r="U10" i="276"/>
  <c r="U7" i="276" s="1"/>
  <c r="V14" i="213"/>
  <c r="U13" i="274" s="1"/>
  <c r="U53" i="274" s="1"/>
  <c r="V16" i="276"/>
  <c r="V18" i="276" s="1"/>
  <c r="P21" i="213"/>
  <c r="Q21" i="273" s="1"/>
  <c r="P27" i="276"/>
  <c r="J31" i="213"/>
  <c r="J37" i="276"/>
  <c r="K38" i="213"/>
  <c r="K44" i="276"/>
  <c r="U52" i="213"/>
  <c r="V39" i="273" s="1"/>
  <c r="U58" i="276"/>
  <c r="V31" i="213"/>
  <c r="V37" i="276"/>
  <c r="S24" i="213"/>
  <c r="R23" i="274" s="1"/>
  <c r="S30" i="276"/>
  <c r="Q33" i="213"/>
  <c r="Q39" i="276"/>
  <c r="V21" i="213"/>
  <c r="W21" i="273" s="1"/>
  <c r="V27" i="276"/>
  <c r="S52" i="213"/>
  <c r="Q38" i="216" s="1"/>
  <c r="S58" i="276"/>
  <c r="L38" i="213"/>
  <c r="L44" i="276"/>
  <c r="T42" i="213"/>
  <c r="S28" i="274" s="1"/>
  <c r="T48" i="276"/>
  <c r="M12" i="213"/>
  <c r="K11" i="216" s="1"/>
  <c r="K51" i="216" s="1"/>
  <c r="M12" i="276"/>
  <c r="U20" i="213"/>
  <c r="V20" i="273" s="1"/>
  <c r="U26" i="276"/>
  <c r="R21" i="213"/>
  <c r="Q20" i="274" s="1"/>
  <c r="R27" i="276"/>
  <c r="T32" i="213"/>
  <c r="T38" i="276"/>
  <c r="M59" i="213"/>
  <c r="K45" i="216" s="1"/>
  <c r="M65" i="276"/>
  <c r="S44" i="213"/>
  <c r="R30" i="274" s="1"/>
  <c r="S50" i="276"/>
  <c r="P38" i="213"/>
  <c r="P44" i="276"/>
  <c r="S37" i="213"/>
  <c r="S43" i="276"/>
  <c r="N12" i="213"/>
  <c r="L11" i="216" s="1"/>
  <c r="L51" i="216" s="1"/>
  <c r="N12" i="276"/>
  <c r="N25" i="213"/>
  <c r="L24" i="216" s="1"/>
  <c r="N31" i="276"/>
  <c r="M17" i="213"/>
  <c r="K16" i="216" s="1"/>
  <c r="M23" i="276"/>
  <c r="U46" i="213"/>
  <c r="V33" i="273" s="1"/>
  <c r="U52" i="276"/>
  <c r="J46" i="213"/>
  <c r="I32" i="274" s="1"/>
  <c r="J52" i="276"/>
  <c r="R36" i="213"/>
  <c r="R42" i="276"/>
  <c r="N18" i="213"/>
  <c r="O18" i="273" s="1"/>
  <c r="N24" i="276"/>
  <c r="G38" i="213"/>
  <c r="G44" i="276"/>
  <c r="I16" i="213"/>
  <c r="G15" i="216" s="1"/>
  <c r="I22" i="276"/>
  <c r="R32" i="213"/>
  <c r="R38" i="276"/>
  <c r="J41" i="213"/>
  <c r="J47" i="276"/>
  <c r="Q50" i="213"/>
  <c r="O36" i="216" s="1"/>
  <c r="Q56" i="276"/>
  <c r="V48" i="213"/>
  <c r="U34" i="274" s="1"/>
  <c r="V54" i="276"/>
  <c r="R9" i="213"/>
  <c r="R9" i="276"/>
  <c r="Q59" i="213"/>
  <c r="R46" i="273" s="1"/>
  <c r="Q65" i="276"/>
  <c r="O49" i="213"/>
  <c r="M35" i="216" s="1"/>
  <c r="O55" i="276"/>
  <c r="T41" i="213"/>
  <c r="T47" i="276"/>
  <c r="Q8" i="213"/>
  <c r="P9" i="274" s="1"/>
  <c r="P50" i="274" s="1"/>
  <c r="Q8" i="276"/>
  <c r="O17" i="213"/>
  <c r="P17" i="273" s="1"/>
  <c r="O23" i="276"/>
  <c r="L17" i="213"/>
  <c r="M17" i="273" s="1"/>
  <c r="L23" i="276"/>
  <c r="L58" i="213"/>
  <c r="J44" i="216" s="1"/>
  <c r="L64" i="276"/>
  <c r="V36" i="213"/>
  <c r="V42" i="276"/>
  <c r="M33" i="213"/>
  <c r="M39" i="276"/>
  <c r="Q46" i="213"/>
  <c r="O32" i="216" s="1"/>
  <c r="Q52" i="276"/>
  <c r="T40" i="213"/>
  <c r="T46" i="276"/>
  <c r="T16" i="213"/>
  <c r="U16" i="273" s="1"/>
  <c r="T22" i="276"/>
  <c r="T45" i="213"/>
  <c r="U32" i="273" s="1"/>
  <c r="T51" i="276"/>
  <c r="S31" i="213"/>
  <c r="S37" i="276"/>
  <c r="Q11" i="213"/>
  <c r="O10" i="216" s="1"/>
  <c r="Q11" i="276"/>
  <c r="Q17" i="213"/>
  <c r="P16" i="274" s="1"/>
  <c r="Q23" i="276"/>
  <c r="V49" i="213"/>
  <c r="U35" i="274" s="1"/>
  <c r="V55" i="276"/>
  <c r="U43" i="213"/>
  <c r="V30" i="273" s="1"/>
  <c r="U49" i="276"/>
  <c r="S10" i="213"/>
  <c r="S10" i="276"/>
  <c r="R11" i="213"/>
  <c r="P10" i="216" s="1"/>
  <c r="R11" i="276"/>
  <c r="L26" i="213"/>
  <c r="K25" i="274" s="1"/>
  <c r="L32" i="276"/>
  <c r="V29" i="213"/>
  <c r="V35" i="276"/>
  <c r="P34" i="213"/>
  <c r="P40" i="276"/>
  <c r="G47" i="213"/>
  <c r="G53" i="276"/>
  <c r="T53" i="213"/>
  <c r="S39" i="274" s="1"/>
  <c r="T59" i="276"/>
  <c r="U51" i="213"/>
  <c r="T37" i="274" s="1"/>
  <c r="U57" i="276"/>
  <c r="U47" i="213"/>
  <c r="T33" i="274" s="1"/>
  <c r="U53" i="276"/>
  <c r="T52" i="213"/>
  <c r="R38" i="216" s="1"/>
  <c r="T58" i="276"/>
  <c r="R41" i="213"/>
  <c r="R47" i="276"/>
  <c r="W23" i="213"/>
  <c r="U22" i="216" s="1"/>
  <c r="W29" i="276"/>
  <c r="W40" i="213"/>
  <c r="W46" i="276"/>
  <c r="G23" i="213"/>
  <c r="G29" i="276"/>
  <c r="G17" i="213"/>
  <c r="G23" i="276"/>
  <c r="G18" i="213"/>
  <c r="G24" i="276"/>
  <c r="U45" i="213"/>
  <c r="S31" i="216" s="1"/>
  <c r="S58" i="216" s="1"/>
  <c r="U51" i="276"/>
  <c r="U23" i="213"/>
  <c r="V23" i="273" s="1"/>
  <c r="U29" i="276"/>
  <c r="U21" i="213"/>
  <c r="S20" i="216" s="1"/>
  <c r="U27" i="276"/>
  <c r="N46" i="213"/>
  <c r="L32" i="216" s="1"/>
  <c r="N52" i="276"/>
  <c r="M48" i="213"/>
  <c r="L34" i="274" s="1"/>
  <c r="M54" i="276"/>
  <c r="K41" i="213"/>
  <c r="K47" i="276"/>
  <c r="Q35" i="213"/>
  <c r="Q41" i="276"/>
  <c r="I29" i="213"/>
  <c r="I35" i="276"/>
  <c r="R55" i="213"/>
  <c r="P41" i="216" s="1"/>
  <c r="R61" i="276"/>
  <c r="O44" i="213"/>
  <c r="P31" i="273" s="1"/>
  <c r="O50" i="276"/>
  <c r="M56" i="213"/>
  <c r="N43" i="273" s="1"/>
  <c r="M62" i="276"/>
  <c r="L37" i="213"/>
  <c r="L43" i="276"/>
  <c r="J51" i="213"/>
  <c r="H37" i="216" s="1"/>
  <c r="J57" i="276"/>
  <c r="I12" i="213"/>
  <c r="H11" i="274" s="1"/>
  <c r="I12" i="276"/>
  <c r="G37" i="213"/>
  <c r="G43" i="276"/>
  <c r="L40" i="213"/>
  <c r="L46" i="276"/>
  <c r="Q41" i="213"/>
  <c r="Q47" i="276"/>
  <c r="S58" i="213"/>
  <c r="R44" i="274" s="1"/>
  <c r="S64" i="276"/>
  <c r="I56" i="213"/>
  <c r="H42" i="274" s="1"/>
  <c r="I62" i="276"/>
  <c r="K12" i="213"/>
  <c r="L12" i="273" s="1"/>
  <c r="L52" i="273" s="1"/>
  <c r="K12" i="276"/>
  <c r="K22" i="213"/>
  <c r="I21" i="216" s="1"/>
  <c r="K28" i="276"/>
  <c r="M9" i="213"/>
  <c r="M9" i="276"/>
  <c r="P44" i="213"/>
  <c r="N30" i="216" s="1"/>
  <c r="P50" i="276"/>
  <c r="N23" i="213"/>
  <c r="L22" i="216" s="1"/>
  <c r="N29" i="276"/>
  <c r="P16" i="213"/>
  <c r="O15" i="274" s="1"/>
  <c r="P22" i="276"/>
  <c r="J10" i="213"/>
  <c r="J10" i="276"/>
  <c r="K25" i="213"/>
  <c r="I24" i="216" s="1"/>
  <c r="K31" i="276"/>
  <c r="O41" i="213"/>
  <c r="O47" i="276"/>
  <c r="N53" i="213"/>
  <c r="L39" i="216" s="1"/>
  <c r="N59" i="276"/>
  <c r="I32" i="213"/>
  <c r="I38" i="276"/>
  <c r="M27" i="213"/>
  <c r="L26" i="274" s="1"/>
  <c r="M33" i="276"/>
  <c r="T15" i="213"/>
  <c r="R14" i="216" s="1"/>
  <c r="R54" i="216" s="1"/>
  <c r="T19" i="276"/>
  <c r="T21" i="276" s="1"/>
  <c r="I46" i="213"/>
  <c r="G32" i="216" s="1"/>
  <c r="I52" i="276"/>
  <c r="N21" i="213"/>
  <c r="O21" i="273" s="1"/>
  <c r="N27" i="276"/>
  <c r="J14" i="213"/>
  <c r="I13" i="274" s="1"/>
  <c r="I53" i="274" s="1"/>
  <c r="J16" i="276"/>
  <c r="J18" i="276" s="1"/>
  <c r="O34" i="213"/>
  <c r="O40" i="276"/>
  <c r="I49" i="213"/>
  <c r="J36" i="273" s="1"/>
  <c r="I55" i="276"/>
  <c r="J42" i="213"/>
  <c r="K29" i="273" s="1"/>
  <c r="J48" i="276"/>
  <c r="Q51" i="213"/>
  <c r="O37" i="216" s="1"/>
  <c r="Q57" i="276"/>
  <c r="T43" i="213"/>
  <c r="R29" i="216" s="1"/>
  <c r="T49" i="276"/>
  <c r="P17" i="213"/>
  <c r="N16" i="216" s="1"/>
  <c r="P23" i="276"/>
  <c r="O42" i="213"/>
  <c r="M28" i="216" s="1"/>
  <c r="O48" i="276"/>
  <c r="P53" i="213"/>
  <c r="O39" i="274" s="1"/>
  <c r="P59" i="276"/>
  <c r="K13" i="213"/>
  <c r="I12" i="216" s="1"/>
  <c r="I52" i="216" s="1"/>
  <c r="K13" i="276"/>
  <c r="K15" i="276" s="1"/>
  <c r="L47" i="213"/>
  <c r="J33" i="216" s="1"/>
  <c r="L53" i="276"/>
  <c r="J36" i="213"/>
  <c r="J42" i="276"/>
  <c r="V22" i="213"/>
  <c r="W22" i="273" s="1"/>
  <c r="V28" i="276"/>
  <c r="V26" i="213"/>
  <c r="U25" i="274" s="1"/>
  <c r="V32" i="276"/>
  <c r="T44" i="213"/>
  <c r="R30" i="216" s="1"/>
  <c r="T50" i="276"/>
  <c r="U15" i="213"/>
  <c r="S14" i="216" s="1"/>
  <c r="S54" i="216" s="1"/>
  <c r="U19" i="276"/>
  <c r="U21" i="276" s="1"/>
  <c r="W54" i="213"/>
  <c r="X41" i="273" s="1"/>
  <c r="W60" i="276"/>
  <c r="L10" i="213"/>
  <c r="L10" i="276"/>
  <c r="L12" i="213"/>
  <c r="J11" i="216" s="1"/>
  <c r="J51" i="216" s="1"/>
  <c r="L12" i="276"/>
  <c r="L15" i="213"/>
  <c r="J14" i="216" s="1"/>
  <c r="J54" i="216" s="1"/>
  <c r="L19" i="276"/>
  <c r="L21" i="276" s="1"/>
  <c r="P54" i="213"/>
  <c r="O40" i="274" s="1"/>
  <c r="P60" i="276"/>
  <c r="G16" i="213"/>
  <c r="G22" i="276"/>
  <c r="V17" i="213"/>
  <c r="W17" i="273" s="1"/>
  <c r="V23" i="276"/>
  <c r="W59" i="213"/>
  <c r="V45" i="274" s="1"/>
  <c r="W65" i="276"/>
  <c r="S25" i="213"/>
  <c r="Q24" i="216" s="1"/>
  <c r="S31" i="276"/>
  <c r="T35" i="213"/>
  <c r="T41" i="276"/>
  <c r="M45" i="213"/>
  <c r="K31" i="216" s="1"/>
  <c r="K58" i="216" s="1"/>
  <c r="M51" i="276"/>
  <c r="W29" i="213"/>
  <c r="W35" i="276"/>
  <c r="L44" i="213"/>
  <c r="J30" i="216" s="1"/>
  <c r="L50" i="276"/>
  <c r="R25" i="213"/>
  <c r="S25" i="273" s="1"/>
  <c r="R31" i="276"/>
  <c r="T51" i="213"/>
  <c r="U38" i="273" s="1"/>
  <c r="T57" i="276"/>
  <c r="P57" i="213"/>
  <c r="N43" i="216" s="1"/>
  <c r="P63" i="276"/>
  <c r="S16" i="213"/>
  <c r="Q15" i="216" s="1"/>
  <c r="S22" i="276"/>
  <c r="U48" i="213"/>
  <c r="T34" i="274" s="1"/>
  <c r="U54" i="276"/>
  <c r="G50" i="213"/>
  <c r="G56" i="276"/>
  <c r="M23" i="213"/>
  <c r="K22" i="216" s="1"/>
  <c r="M29" i="276"/>
  <c r="N50" i="213"/>
  <c r="L36" i="216" s="1"/>
  <c r="N56" i="276"/>
  <c r="K23" i="213"/>
  <c r="I22" i="216" s="1"/>
  <c r="K29" i="276"/>
  <c r="O14" i="213"/>
  <c r="P14" i="273" s="1"/>
  <c r="P54" i="273" s="1"/>
  <c r="O16" i="276"/>
  <c r="O18" i="276" s="1"/>
  <c r="S48" i="213"/>
  <c r="R34" i="274" s="1"/>
  <c r="S54" i="276"/>
  <c r="G41" i="213"/>
  <c r="G47" i="276"/>
  <c r="Q9" i="213"/>
  <c r="Q9" i="276"/>
  <c r="I51" i="213"/>
  <c r="G37" i="216" s="1"/>
  <c r="I57" i="276"/>
  <c r="I36" i="213"/>
  <c r="I42" i="276"/>
  <c r="I24" i="213"/>
  <c r="H23" i="274" s="1"/>
  <c r="I30" i="276"/>
  <c r="K45" i="213"/>
  <c r="L32" i="273" s="1"/>
  <c r="K51" i="276"/>
  <c r="J21" i="213"/>
  <c r="H20" i="216" s="1"/>
  <c r="J27" i="276"/>
  <c r="G40" i="213"/>
  <c r="G46" i="276"/>
  <c r="S18" i="213"/>
  <c r="R17" i="274" s="1"/>
  <c r="S24" i="276"/>
  <c r="K40" i="213"/>
  <c r="K46" i="276"/>
  <c r="N56" i="213"/>
  <c r="O43" i="273" s="1"/>
  <c r="N62" i="276"/>
  <c r="N20" i="213"/>
  <c r="L19" i="216" s="1"/>
  <c r="N26" i="276"/>
  <c r="I21" i="213"/>
  <c r="G20" i="216" s="1"/>
  <c r="I27" i="276"/>
  <c r="R10" i="213"/>
  <c r="R10" i="276"/>
  <c r="R17" i="213"/>
  <c r="Q16" i="274" s="1"/>
  <c r="R23" i="276"/>
  <c r="J48" i="213"/>
  <c r="H34" i="216" s="1"/>
  <c r="J54" i="276"/>
  <c r="Q32" i="213"/>
  <c r="Q38" i="276"/>
  <c r="M32" i="213"/>
  <c r="M38" i="276"/>
  <c r="K48" i="213"/>
  <c r="L35" i="273" s="1"/>
  <c r="K54" i="276"/>
  <c r="M51" i="213"/>
  <c r="K37" i="216" s="1"/>
  <c r="M57" i="276"/>
  <c r="Q58" i="213"/>
  <c r="O44" i="216" s="1"/>
  <c r="Q64" i="276"/>
  <c r="O30" i="213"/>
  <c r="O36" i="276"/>
  <c r="N57" i="213"/>
  <c r="M43" i="274" s="1"/>
  <c r="N63" i="276"/>
  <c r="W33" i="213"/>
  <c r="W39" i="276"/>
  <c r="V53" i="213"/>
  <c r="W40" i="273" s="1"/>
  <c r="V59" i="276"/>
  <c r="W45" i="213"/>
  <c r="U31" i="216" s="1"/>
  <c r="U58" i="216" s="1"/>
  <c r="W51" i="276"/>
  <c r="M15" i="213"/>
  <c r="K14" i="216" s="1"/>
  <c r="K54" i="216" s="1"/>
  <c r="M19" i="276"/>
  <c r="M21" i="276" s="1"/>
  <c r="M36" i="213"/>
  <c r="M42" i="276"/>
  <c r="R44" i="213"/>
  <c r="P30" i="216" s="1"/>
  <c r="R50" i="276"/>
  <c r="W24" i="213"/>
  <c r="V23" i="274" s="1"/>
  <c r="V55" i="274" s="1"/>
  <c r="W30" i="276"/>
  <c r="O46" i="213"/>
  <c r="P33" i="273" s="1"/>
  <c r="O52" i="276"/>
  <c r="J35" i="213"/>
  <c r="J41" i="276"/>
  <c r="S46" i="213"/>
  <c r="Q32" i="216" s="1"/>
  <c r="S52" i="276"/>
  <c r="S26" i="213"/>
  <c r="R25" i="274" s="1"/>
  <c r="S32" i="276"/>
  <c r="Q15" i="213"/>
  <c r="P14" i="274" s="1"/>
  <c r="P54" i="274" s="1"/>
  <c r="Q19" i="276"/>
  <c r="Q21" i="276" s="1"/>
  <c r="U24" i="213"/>
  <c r="V24" i="273" s="1"/>
  <c r="U30" i="276"/>
  <c r="U57" i="213"/>
  <c r="T43" i="274" s="1"/>
  <c r="U63" i="276"/>
  <c r="R20" i="213"/>
  <c r="P19" i="216" s="1"/>
  <c r="R26" i="276"/>
  <c r="V55" i="213"/>
  <c r="T41" i="216" s="1"/>
  <c r="V61" i="276"/>
  <c r="V47" i="213"/>
  <c r="T33" i="216" s="1"/>
  <c r="V53" i="276"/>
  <c r="L50" i="213"/>
  <c r="J36" i="216" s="1"/>
  <c r="L56" i="276"/>
  <c r="S50" i="213"/>
  <c r="T37" i="273" s="1"/>
  <c r="S56" i="276"/>
  <c r="O57" i="213"/>
  <c r="M43" i="216" s="1"/>
  <c r="O63" i="276"/>
  <c r="V39" i="213"/>
  <c r="V45" i="276"/>
  <c r="O58" i="213"/>
  <c r="M44" i="216" s="1"/>
  <c r="O64" i="276"/>
  <c r="W47" i="213"/>
  <c r="V33" i="274" s="1"/>
  <c r="W53" i="276"/>
  <c r="G46" i="213"/>
  <c r="G52" i="276"/>
  <c r="S51" i="213"/>
  <c r="R37" i="274" s="1"/>
  <c r="S57" i="276"/>
  <c r="W56" i="213"/>
  <c r="V42" i="274" s="1"/>
  <c r="W62" i="276"/>
  <c r="U12" i="213"/>
  <c r="S11" i="216" s="1"/>
  <c r="S51" i="216" s="1"/>
  <c r="U12" i="276"/>
  <c r="U33" i="213"/>
  <c r="U39" i="276"/>
  <c r="P18" i="213"/>
  <c r="Q18" i="273" s="1"/>
  <c r="P24" i="276"/>
  <c r="O48" i="213"/>
  <c r="N34" i="274" s="1"/>
  <c r="O54" i="276"/>
  <c r="L32" i="213"/>
  <c r="L38" i="276"/>
  <c r="K52" i="213"/>
  <c r="L39" i="273" s="1"/>
  <c r="K58" i="276"/>
  <c r="J49" i="213"/>
  <c r="K36" i="273" s="1"/>
  <c r="J55" i="276"/>
  <c r="M20" i="213"/>
  <c r="K19" i="216" s="1"/>
  <c r="M26" i="276"/>
  <c r="K50" i="213"/>
  <c r="I36" i="216" s="1"/>
  <c r="K56" i="276"/>
  <c r="Q55" i="213"/>
  <c r="R42" i="273" s="1"/>
  <c r="Q61" i="276"/>
  <c r="G53" i="213"/>
  <c r="G59" i="276"/>
  <c r="O27" i="213"/>
  <c r="M26" i="216" s="1"/>
  <c r="O33" i="276"/>
  <c r="L45" i="213"/>
  <c r="K31" i="274" s="1"/>
  <c r="L51" i="276"/>
  <c r="R30" i="213"/>
  <c r="R36" i="276"/>
  <c r="K47" i="213"/>
  <c r="L34" i="273" s="1"/>
  <c r="K53" i="276"/>
  <c r="P40" i="213"/>
  <c r="P46" i="276"/>
  <c r="M22" i="213"/>
  <c r="K21" i="216" s="1"/>
  <c r="M28" i="276"/>
  <c r="P30" i="213"/>
  <c r="P36" i="276"/>
  <c r="V42" i="213"/>
  <c r="T28" i="216" s="1"/>
  <c r="V48" i="276"/>
  <c r="I13" i="213"/>
  <c r="G12" i="216" s="1"/>
  <c r="G52" i="216" s="1"/>
  <c r="I13" i="276"/>
  <c r="I17" i="213"/>
  <c r="J17" i="273" s="1"/>
  <c r="I23" i="276"/>
  <c r="O59" i="213"/>
  <c r="N45" i="274" s="1"/>
  <c r="O65" i="276"/>
  <c r="K9" i="213"/>
  <c r="K9" i="276"/>
  <c r="J58" i="213"/>
  <c r="H44" i="216" s="1"/>
  <c r="J64" i="276"/>
  <c r="V35" i="213"/>
  <c r="V41" i="276"/>
  <c r="O25" i="213"/>
  <c r="P25" i="273" s="1"/>
  <c r="O31" i="276"/>
  <c r="U38" i="213"/>
  <c r="U44" i="276"/>
  <c r="I30" i="213"/>
  <c r="I36" i="276"/>
  <c r="N11" i="213"/>
  <c r="M10" i="274" s="1"/>
  <c r="N11" i="276"/>
  <c r="O56" i="213"/>
  <c r="M42" i="216" s="1"/>
  <c r="O62" i="276"/>
  <c r="M47" i="213"/>
  <c r="N34" i="273" s="1"/>
  <c r="M53" i="276"/>
  <c r="K30" i="213"/>
  <c r="K36" i="276"/>
  <c r="M58" i="213"/>
  <c r="K44" i="216" s="1"/>
  <c r="M64" i="276"/>
  <c r="K29" i="213"/>
  <c r="K35" i="276"/>
  <c r="O51" i="213"/>
  <c r="M37" i="216" s="1"/>
  <c r="O57" i="276"/>
  <c r="M43" i="213"/>
  <c r="K29" i="216" s="1"/>
  <c r="M49" i="276"/>
  <c r="J29" i="213"/>
  <c r="J35" i="276"/>
  <c r="W37" i="213"/>
  <c r="W43" i="276"/>
  <c r="P24" i="213"/>
  <c r="Q24" i="273" s="1"/>
  <c r="P30" i="276"/>
  <c r="I54" i="213"/>
  <c r="J41" i="273" s="1"/>
  <c r="I60" i="276"/>
  <c r="Q13" i="213"/>
  <c r="O12" i="216" s="1"/>
  <c r="O52" i="216" s="1"/>
  <c r="Q13" i="276"/>
  <c r="Q15" i="276" s="1"/>
  <c r="J53" i="213"/>
  <c r="H39" i="216" s="1"/>
  <c r="J59" i="276"/>
  <c r="O33" i="213"/>
  <c r="O39" i="276"/>
  <c r="M38" i="213"/>
  <c r="M44" i="276"/>
  <c r="J40" i="213"/>
  <c r="J46" i="276"/>
  <c r="J30" i="213"/>
  <c r="J36" i="276"/>
  <c r="K11" i="213"/>
  <c r="J10" i="274" s="1"/>
  <c r="K11" i="276"/>
  <c r="O22" i="213"/>
  <c r="M21" i="216" s="1"/>
  <c r="O28" i="276"/>
  <c r="P41" i="213"/>
  <c r="P47" i="276"/>
  <c r="S30" i="213"/>
  <c r="S36" i="276"/>
  <c r="P45" i="213"/>
  <c r="O31" i="274" s="1"/>
  <c r="P51" i="276"/>
  <c r="W11" i="213"/>
  <c r="U10" i="216" s="1"/>
  <c r="W11" i="276"/>
  <c r="O16" i="213"/>
  <c r="M15" i="216" s="1"/>
  <c r="O22" i="276"/>
  <c r="Q39" i="213"/>
  <c r="Q45" i="276"/>
  <c r="L41" i="213"/>
  <c r="L47" i="276"/>
  <c r="J37" i="213"/>
  <c r="J43" i="276"/>
  <c r="M37" i="213"/>
  <c r="M43" i="276"/>
  <c r="G21" i="213"/>
  <c r="G27" i="276"/>
  <c r="R18" i="213"/>
  <c r="Q17" i="274" s="1"/>
  <c r="R24" i="276"/>
  <c r="P14" i="213"/>
  <c r="Q14" i="273" s="1"/>
  <c r="Q54" i="273" s="1"/>
  <c r="P16" i="276"/>
  <c r="P18" i="276" s="1"/>
  <c r="T33" i="213"/>
  <c r="T39" i="276"/>
  <c r="S34" i="213"/>
  <c r="S40" i="276"/>
  <c r="T59" i="213"/>
  <c r="S45" i="274" s="1"/>
  <c r="T65" i="276"/>
  <c r="K43" i="213"/>
  <c r="L30" i="273" s="1"/>
  <c r="K49" i="276"/>
  <c r="P43" i="213"/>
  <c r="O29" i="274" s="1"/>
  <c r="P49" i="276"/>
  <c r="O24" i="213"/>
  <c r="M23" i="216" s="1"/>
  <c r="O30" i="276"/>
  <c r="W52" i="213"/>
  <c r="V38" i="274" s="1"/>
  <c r="W58" i="276"/>
  <c r="N55" i="213"/>
  <c r="L41" i="216" s="1"/>
  <c r="N61" i="276"/>
  <c r="W35" i="213"/>
  <c r="W41" i="276"/>
  <c r="I23" i="213"/>
  <c r="G22" i="216" s="1"/>
  <c r="I29" i="276"/>
  <c r="L13" i="213"/>
  <c r="M13" i="273" s="1"/>
  <c r="M53" i="273" s="1"/>
  <c r="L13" i="276"/>
  <c r="L15" i="276" s="1"/>
  <c r="W53" i="213"/>
  <c r="V39" i="274" s="1"/>
  <c r="W59" i="276"/>
  <c r="L42" i="213"/>
  <c r="J28" i="216" s="1"/>
  <c r="L48" i="276"/>
  <c r="O15" i="213"/>
  <c r="M14" i="216" s="1"/>
  <c r="M54" i="216" s="1"/>
  <c r="O19" i="276"/>
  <c r="O21" i="276" s="1"/>
  <c r="L57" i="213"/>
  <c r="M44" i="273" s="1"/>
  <c r="L63" i="276"/>
  <c r="G29" i="213"/>
  <c r="G35" i="276"/>
  <c r="U34" i="213"/>
  <c r="U40" i="276"/>
  <c r="K37" i="213"/>
  <c r="K43" i="276"/>
  <c r="K53" i="213"/>
  <c r="L40" i="273" s="1"/>
  <c r="K59" i="276"/>
  <c r="V24" i="213"/>
  <c r="U23" i="274" s="1"/>
  <c r="V30" i="276"/>
  <c r="J44" i="213"/>
  <c r="H30" i="216" s="1"/>
  <c r="J50" i="276"/>
  <c r="R58" i="213"/>
  <c r="P44" i="216" s="1"/>
  <c r="R64" i="276"/>
  <c r="T14" i="213"/>
  <c r="U14" i="273" s="1"/>
  <c r="U54" i="273" s="1"/>
  <c r="T16" i="276"/>
  <c r="T18" i="276" s="1"/>
  <c r="U58" i="213"/>
  <c r="V45" i="273" s="1"/>
  <c r="U64" i="276"/>
  <c r="Q25" i="213"/>
  <c r="O24" i="216" s="1"/>
  <c r="Q31" i="276"/>
  <c r="T12" i="213"/>
  <c r="U12" i="273" s="1"/>
  <c r="U52" i="273" s="1"/>
  <c r="T12" i="276"/>
  <c r="S32" i="213"/>
  <c r="S38" i="276"/>
  <c r="T46" i="213"/>
  <c r="U33" i="273" s="1"/>
  <c r="T52" i="276"/>
  <c r="P52" i="213"/>
  <c r="O38" i="274" s="1"/>
  <c r="P58" i="276"/>
  <c r="P48" i="213"/>
  <c r="N34" i="216" s="1"/>
  <c r="P54" i="276"/>
  <c r="U30" i="213"/>
  <c r="U36" i="276"/>
  <c r="J56" i="213"/>
  <c r="I42" i="274" s="1"/>
  <c r="J62" i="276"/>
  <c r="K20" i="213"/>
  <c r="L20" i="273" s="1"/>
  <c r="K26" i="276"/>
  <c r="U50" i="213"/>
  <c r="S36" i="216" s="1"/>
  <c r="U56" i="276"/>
  <c r="N45" i="213"/>
  <c r="M31" i="274" s="1"/>
  <c r="N51" i="276"/>
  <c r="S57" i="213"/>
  <c r="R43" i="274" s="1"/>
  <c r="S63" i="276"/>
  <c r="I40" i="213"/>
  <c r="I46" i="276"/>
  <c r="K34" i="213"/>
  <c r="K40" i="276"/>
  <c r="R42" i="213"/>
  <c r="P28" i="216" s="1"/>
  <c r="R48" i="276"/>
  <c r="R53" i="213"/>
  <c r="S40" i="273" s="1"/>
  <c r="R59" i="276"/>
  <c r="M26" i="213"/>
  <c r="N26" i="273" s="1"/>
  <c r="M32" i="276"/>
  <c r="P13" i="213"/>
  <c r="N12" i="216" s="1"/>
  <c r="N52" i="216" s="1"/>
  <c r="P13" i="276"/>
  <c r="P15" i="276" s="1"/>
  <c r="L43" i="213"/>
  <c r="K29" i="274" s="1"/>
  <c r="L49" i="276"/>
  <c r="N33" i="213"/>
  <c r="N39" i="276"/>
  <c r="J27" i="213"/>
  <c r="K27" i="273" s="1"/>
  <c r="J33" i="276"/>
  <c r="V59" i="213"/>
  <c r="T45" i="216" s="1"/>
  <c r="V65" i="276"/>
  <c r="I18" i="213"/>
  <c r="G17" i="216" s="1"/>
  <c r="I24" i="276"/>
  <c r="L31" i="213"/>
  <c r="L37" i="276"/>
  <c r="O38" i="213"/>
  <c r="O44" i="276"/>
  <c r="P56" i="213"/>
  <c r="O42" i="274" s="1"/>
  <c r="P62" i="276"/>
  <c r="V51" i="213"/>
  <c r="T37" i="216" s="1"/>
  <c r="V57" i="276"/>
  <c r="O20" i="213"/>
  <c r="M19" i="216" s="1"/>
  <c r="O26" i="276"/>
  <c r="S38" i="213"/>
  <c r="S44" i="276"/>
  <c r="M11" i="213"/>
  <c r="N11" i="273" s="1"/>
  <c r="M11" i="276"/>
  <c r="R37" i="213"/>
  <c r="R43" i="276"/>
  <c r="O26" i="213"/>
  <c r="N25" i="274" s="1"/>
  <c r="O32" i="276"/>
  <c r="V27" i="213"/>
  <c r="W27" i="273" s="1"/>
  <c r="V33" i="276"/>
  <c r="S49" i="213"/>
  <c r="R35" i="274" s="1"/>
  <c r="S55" i="276"/>
  <c r="M52" i="213"/>
  <c r="L38" i="274" s="1"/>
  <c r="M58" i="276"/>
  <c r="V18" i="213"/>
  <c r="U17" i="274" s="1"/>
  <c r="V24" i="276"/>
  <c r="V57" i="213"/>
  <c r="W44" i="273" s="1"/>
  <c r="V63" i="276"/>
  <c r="W31" i="213"/>
  <c r="W37" i="276"/>
  <c r="V46" i="213"/>
  <c r="T32" i="216" s="1"/>
  <c r="V52" i="276"/>
  <c r="V58" i="213"/>
  <c r="T44" i="216" s="1"/>
  <c r="V64" i="276"/>
  <c r="W20" i="213"/>
  <c r="X20" i="273" s="1"/>
  <c r="W26" i="276"/>
  <c r="L55" i="213"/>
  <c r="K41" i="274" s="1"/>
  <c r="L61" i="276"/>
  <c r="N41" i="213"/>
  <c r="N47" i="276"/>
  <c r="U56" i="213"/>
  <c r="V43" i="273" s="1"/>
  <c r="U62" i="276"/>
  <c r="U22" i="213"/>
  <c r="S21" i="216" s="1"/>
  <c r="U28" i="276"/>
  <c r="K54" i="213"/>
  <c r="I40" i="216" s="1"/>
  <c r="K60" i="276"/>
  <c r="G14" i="213"/>
  <c r="G16" i="276"/>
  <c r="T10" i="213"/>
  <c r="T10" i="276"/>
  <c r="M24" i="213"/>
  <c r="K23" i="216" s="1"/>
  <c r="M30" i="276"/>
  <c r="S15" i="213"/>
  <c r="Q14" i="216" s="1"/>
  <c r="Q54" i="216" s="1"/>
  <c r="S19" i="276"/>
  <c r="S21" i="276" s="1"/>
  <c r="G59" i="213"/>
  <c r="G65" i="276"/>
  <c r="W14" i="213"/>
  <c r="V13" i="274" s="1"/>
  <c r="V53" i="274" s="1"/>
  <c r="W16" i="276"/>
  <c r="W18" i="276" s="1"/>
  <c r="W48" i="213"/>
  <c r="V34" i="274" s="1"/>
  <c r="W54" i="276"/>
  <c r="W32" i="213"/>
  <c r="W38" i="276"/>
  <c r="G35" i="213"/>
  <c r="G41" i="276"/>
  <c r="G20" i="213"/>
  <c r="G26" i="276"/>
  <c r="N40" i="213"/>
  <c r="N46" i="276"/>
  <c r="L21" i="213"/>
  <c r="K20" i="274" s="1"/>
  <c r="L27" i="276"/>
  <c r="Q57" i="213"/>
  <c r="R44" i="273" s="1"/>
  <c r="Q63" i="276"/>
  <c r="N44" i="213"/>
  <c r="O31" i="273" s="1"/>
  <c r="N50" i="276"/>
  <c r="M46" i="213"/>
  <c r="K32" i="216" s="1"/>
  <c r="M52" i="276"/>
  <c r="K49" i="213"/>
  <c r="I35" i="216" s="1"/>
  <c r="K55" i="276"/>
  <c r="I35" i="213"/>
  <c r="I41" i="276"/>
  <c r="O52" i="213"/>
  <c r="N38" i="274" s="1"/>
  <c r="O58" i="276"/>
  <c r="M42" i="213"/>
  <c r="N29" i="273" s="1"/>
  <c r="M48" i="276"/>
  <c r="L54" i="213"/>
  <c r="M41" i="273" s="1"/>
  <c r="L60" i="276"/>
  <c r="L53" i="213"/>
  <c r="K39" i="274" s="1"/>
  <c r="L59" i="276"/>
  <c r="L14" i="213"/>
  <c r="M14" i="273" s="1"/>
  <c r="M54" i="273" s="1"/>
  <c r="L16" i="276"/>
  <c r="L18" i="276" s="1"/>
  <c r="L39" i="213"/>
  <c r="L45" i="276"/>
  <c r="U26" i="213"/>
  <c r="V26" i="273" s="1"/>
  <c r="U32" i="276"/>
  <c r="R57" i="213"/>
  <c r="S44" i="273" s="1"/>
  <c r="R63" i="276"/>
  <c r="U53" i="213"/>
  <c r="S39" i="216" s="1"/>
  <c r="U59" i="276"/>
  <c r="N39" i="213"/>
  <c r="N45" i="276"/>
  <c r="T54" i="213"/>
  <c r="R40" i="216" s="1"/>
  <c r="T60" i="276"/>
  <c r="N32" i="213"/>
  <c r="N38" i="276"/>
  <c r="M41" i="213"/>
  <c r="M47" i="276"/>
  <c r="I59" i="213"/>
  <c r="G45" i="216" s="1"/>
  <c r="I65" i="276"/>
  <c r="P36" i="213"/>
  <c r="P42" i="276"/>
  <c r="N47" i="213"/>
  <c r="M33" i="274" s="1"/>
  <c r="N53" i="276"/>
  <c r="L9" i="213"/>
  <c r="L9" i="276"/>
  <c r="O47" i="213"/>
  <c r="M33" i="216" s="1"/>
  <c r="O53" i="276"/>
  <c r="M30" i="213"/>
  <c r="M36" i="276"/>
  <c r="U25" i="213"/>
  <c r="S24" i="216" s="1"/>
  <c r="U31" i="276"/>
  <c r="S22" i="213"/>
  <c r="Q21" i="216" s="1"/>
  <c r="S28" i="276"/>
  <c r="V33" i="213"/>
  <c r="V39" i="276"/>
  <c r="O35" i="213"/>
  <c r="O41" i="276"/>
  <c r="T49" i="213"/>
  <c r="U36" i="273" s="1"/>
  <c r="T55" i="276"/>
  <c r="I10" i="213"/>
  <c r="I10" i="276"/>
  <c r="T18" i="213"/>
  <c r="R17" i="216" s="1"/>
  <c r="T24" i="276"/>
  <c r="J34" i="213"/>
  <c r="J40" i="276"/>
  <c r="I47" i="213"/>
  <c r="G33" i="216" s="1"/>
  <c r="I53" i="276"/>
  <c r="P35" i="213"/>
  <c r="P41" i="276"/>
  <c r="O9" i="213"/>
  <c r="O9" i="276"/>
  <c r="V54" i="213"/>
  <c r="T40" i="216" s="1"/>
  <c r="V60" i="276"/>
  <c r="N29" i="213"/>
  <c r="N35" i="276"/>
  <c r="M18" i="213"/>
  <c r="L17" i="274" s="1"/>
  <c r="M24" i="276"/>
  <c r="J16" i="213"/>
  <c r="H15" i="216" s="1"/>
  <c r="J22" i="276"/>
  <c r="J32" i="213"/>
  <c r="J38" i="276"/>
  <c r="N52" i="213"/>
  <c r="L38" i="216" s="1"/>
  <c r="N58" i="276"/>
  <c r="M49" i="213"/>
  <c r="N36" i="273" s="1"/>
  <c r="M55" i="276"/>
  <c r="M44" i="213"/>
  <c r="N31" i="273" s="1"/>
  <c r="M50" i="276"/>
  <c r="R39" i="213"/>
  <c r="R45" i="276"/>
  <c r="W13" i="213"/>
  <c r="X13" i="273" s="1"/>
  <c r="X53" i="273" s="1"/>
  <c r="W13" i="276"/>
  <c r="W15" i="276" s="1"/>
  <c r="K39" i="213"/>
  <c r="K45" i="276"/>
  <c r="K16" i="213"/>
  <c r="L16" i="273" s="1"/>
  <c r="K22" i="276"/>
  <c r="W58" i="213"/>
  <c r="V44" i="274" s="1"/>
  <c r="W64" i="276"/>
  <c r="L11" i="213"/>
  <c r="J10" i="216" s="1"/>
  <c r="L11" i="276"/>
  <c r="G52" i="213"/>
  <c r="G58" i="276"/>
  <c r="P51" i="213"/>
  <c r="Q38" i="273" s="1"/>
  <c r="P57" i="276"/>
  <c r="S45" i="213"/>
  <c r="Q31" i="216" s="1"/>
  <c r="Q58" i="216" s="1"/>
  <c r="S51" i="276"/>
  <c r="K27" i="213"/>
  <c r="I26" i="216" s="1"/>
  <c r="K33" i="276"/>
  <c r="Q21" i="213"/>
  <c r="P20" i="274" s="1"/>
  <c r="Q27" i="276"/>
  <c r="N26" i="213"/>
  <c r="O26" i="273" s="1"/>
  <c r="N32" i="276"/>
  <c r="V37" i="213"/>
  <c r="V43" i="276"/>
  <c r="J26" i="213"/>
  <c r="K26" i="273" s="1"/>
  <c r="J32" i="276"/>
  <c r="R31" i="213"/>
  <c r="R37" i="276"/>
  <c r="J52" i="213"/>
  <c r="H38" i="216" s="1"/>
  <c r="J58" i="276"/>
  <c r="N58" i="213"/>
  <c r="L44" i="216" s="1"/>
  <c r="N64" i="276"/>
  <c r="M57" i="213"/>
  <c r="N44" i="273" s="1"/>
  <c r="M63" i="276"/>
  <c r="G48" i="213"/>
  <c r="G54" i="276"/>
  <c r="G44" i="213"/>
  <c r="G50" i="276"/>
  <c r="O18" i="213"/>
  <c r="P18" i="273" s="1"/>
  <c r="O24" i="276"/>
  <c r="U13" i="213"/>
  <c r="V13" i="273" s="1"/>
  <c r="V53" i="273" s="1"/>
  <c r="U13" i="276"/>
  <c r="U15" i="276" s="1"/>
  <c r="T56" i="213"/>
  <c r="U43" i="273" s="1"/>
  <c r="T62" i="276"/>
  <c r="S11" i="213"/>
  <c r="R10" i="274" s="1"/>
  <c r="S11" i="276"/>
  <c r="I27" i="213"/>
  <c r="G26" i="216" s="1"/>
  <c r="I33" i="276"/>
  <c r="I43" i="213"/>
  <c r="H29" i="274" s="1"/>
  <c r="I49" i="276"/>
  <c r="I33" i="213"/>
  <c r="I39" i="276"/>
  <c r="M35" i="213"/>
  <c r="M41" i="276"/>
  <c r="T57" i="213"/>
  <c r="S43" i="274" s="1"/>
  <c r="T63" i="276"/>
  <c r="Q37" i="213"/>
  <c r="Q43" i="276"/>
  <c r="P39" i="213"/>
  <c r="P45" i="276"/>
  <c r="L25" i="213"/>
  <c r="M25" i="273" s="1"/>
  <c r="L31" i="276"/>
  <c r="J23" i="213"/>
  <c r="I22" i="274" s="1"/>
  <c r="J29" i="276"/>
  <c r="P29" i="213"/>
  <c r="P35" i="276"/>
  <c r="P20" i="213"/>
  <c r="N19" i="216" s="1"/>
  <c r="P26" i="276"/>
  <c r="U40" i="213"/>
  <c r="U46" i="276"/>
  <c r="N17" i="213"/>
  <c r="L16" i="216" s="1"/>
  <c r="N23" i="276"/>
  <c r="R47" i="213"/>
  <c r="P33" i="216" s="1"/>
  <c r="R53" i="276"/>
  <c r="L49" i="213"/>
  <c r="J35" i="216" s="1"/>
  <c r="L55" i="276"/>
  <c r="S13" i="213"/>
  <c r="R12" i="274" s="1"/>
  <c r="R52" i="274" s="1"/>
  <c r="S13" i="276"/>
  <c r="S15" i="276" s="1"/>
  <c r="M21" i="213"/>
  <c r="K20" i="216" s="1"/>
  <c r="M27" i="276"/>
  <c r="R13" i="213"/>
  <c r="P12" i="216" s="1"/>
  <c r="P52" i="216" s="1"/>
  <c r="R13" i="276"/>
  <c r="R15" i="276" s="1"/>
  <c r="J22" i="213"/>
  <c r="H21" i="216" s="1"/>
  <c r="H55" i="216" s="1"/>
  <c r="J28" i="276"/>
  <c r="J47" i="213"/>
  <c r="I33" i="274" s="1"/>
  <c r="J53" i="276"/>
  <c r="T55" i="213"/>
  <c r="U42" i="273" s="1"/>
  <c r="T61" i="276"/>
  <c r="Q27" i="213"/>
  <c r="R27" i="273" s="1"/>
  <c r="Q33" i="276"/>
  <c r="O12" i="213"/>
  <c r="M11" i="216" s="1"/>
  <c r="M51" i="216" s="1"/>
  <c r="O12" i="276"/>
  <c r="J18" i="213"/>
  <c r="I17" i="274" s="1"/>
  <c r="J24" i="276"/>
  <c r="I50" i="213"/>
  <c r="J37" i="273" s="1"/>
  <c r="I56" i="276"/>
  <c r="S23" i="213"/>
  <c r="R22" i="274" s="1"/>
  <c r="S29" i="276"/>
  <c r="T29" i="213"/>
  <c r="T35" i="276"/>
  <c r="O53" i="213"/>
  <c r="P40" i="273" s="1"/>
  <c r="O59" i="276"/>
  <c r="S35" i="213"/>
  <c r="S41" i="276"/>
  <c r="S42" i="213"/>
  <c r="T29" i="273" s="1"/>
  <c r="S48" i="276"/>
  <c r="Q43" i="213"/>
  <c r="R30" i="273" s="1"/>
  <c r="Q49" i="276"/>
  <c r="N24" i="213"/>
  <c r="M23" i="274" s="1"/>
  <c r="N30" i="276"/>
  <c r="S43" i="213"/>
  <c r="Q29" i="216" s="1"/>
  <c r="S49" i="276"/>
  <c r="O37" i="213"/>
  <c r="O43" i="276"/>
  <c r="W17" i="213"/>
  <c r="V16" i="274" s="1"/>
  <c r="W23" i="276"/>
  <c r="N48" i="213"/>
  <c r="L34" i="216" s="1"/>
  <c r="N54" i="276"/>
  <c r="W9" i="213"/>
  <c r="W9" i="276"/>
  <c r="M14" i="213"/>
  <c r="K13" i="216" s="1"/>
  <c r="K53" i="216" s="1"/>
  <c r="M16" i="276"/>
  <c r="M18" i="276" s="1"/>
  <c r="W16" i="213"/>
  <c r="U15" i="216" s="1"/>
  <c r="W22" i="276"/>
  <c r="W55" i="213"/>
  <c r="U41" i="216" s="1"/>
  <c r="W61" i="276"/>
  <c r="R15" i="213"/>
  <c r="P14" i="216" s="1"/>
  <c r="P54" i="216" s="1"/>
  <c r="R19" i="276"/>
  <c r="R21" i="276" s="1"/>
  <c r="R43" i="213"/>
  <c r="Q29" i="274" s="1"/>
  <c r="R49" i="276"/>
  <c r="L52" i="213"/>
  <c r="K38" i="274" s="1"/>
  <c r="L58" i="276"/>
  <c r="T23" i="213"/>
  <c r="U23" i="273" s="1"/>
  <c r="T29" i="276"/>
  <c r="Q14" i="213"/>
  <c r="O13" i="216" s="1"/>
  <c r="O53" i="216" s="1"/>
  <c r="Q16" i="276"/>
  <c r="Q18" i="276" s="1"/>
  <c r="T26" i="213"/>
  <c r="U26" i="273" s="1"/>
  <c r="T32" i="276"/>
  <c r="R16" i="213"/>
  <c r="P15" i="216" s="1"/>
  <c r="R22" i="276"/>
  <c r="U32" i="213"/>
  <c r="U38" i="276"/>
  <c r="T22" i="213"/>
  <c r="U22" i="273" s="1"/>
  <c r="T28" i="276"/>
  <c r="G56" i="213"/>
  <c r="G62" i="276"/>
  <c r="I21" i="276"/>
  <c r="G60" i="193"/>
  <c r="BH8" i="193" s="1"/>
  <c r="BI8" i="193" s="1"/>
  <c r="BH7" i="194"/>
  <c r="AL61" i="234"/>
  <c r="BH40" i="234" s="1"/>
  <c r="BI40" i="234" s="1"/>
  <c r="E5" i="197"/>
  <c r="E60" i="197" s="1"/>
  <c r="E5" i="211"/>
  <c r="E61" i="211" s="1"/>
  <c r="AA29" i="234"/>
  <c r="AA20" i="234" s="1"/>
  <c r="AA6" i="234" s="1"/>
  <c r="AA61" i="234" s="1"/>
  <c r="E5" i="208"/>
  <c r="E61" i="208" s="1"/>
  <c r="E5" i="209"/>
  <c r="E61" i="209" s="1"/>
  <c r="AZ60" i="209"/>
  <c r="BH53" i="209" s="1"/>
  <c r="BI53" i="209" s="1"/>
  <c r="AY60" i="208"/>
  <c r="BH52" i="208" s="1"/>
  <c r="BI52" i="208" s="1"/>
  <c r="E5" i="188"/>
  <c r="E61" i="188" s="1"/>
  <c r="AI61" i="223"/>
  <c r="D5" i="223"/>
  <c r="D6" i="234"/>
  <c r="BE60" i="211"/>
  <c r="BH58" i="211" s="1"/>
  <c r="BI58" i="211" s="1"/>
  <c r="AS62" i="234"/>
  <c r="E16" i="223"/>
  <c r="W61" i="234"/>
  <c r="BH25" i="234" s="1"/>
  <c r="BI25" i="234" s="1"/>
  <c r="AQ60" i="205"/>
  <c r="BH44" i="205" s="1"/>
  <c r="BI44" i="205" s="1"/>
  <c r="AR61" i="234"/>
  <c r="BH46" i="234" s="1"/>
  <c r="BI46" i="234" s="1"/>
  <c r="AS61" i="223"/>
  <c r="AP61" i="209"/>
  <c r="AR61" i="209"/>
  <c r="AZ61" i="207"/>
  <c r="AV61" i="206"/>
  <c r="X60" i="211"/>
  <c r="BH25" i="211" s="1"/>
  <c r="BI25" i="211" s="1"/>
  <c r="V60" i="204"/>
  <c r="BH23" i="204" s="1"/>
  <c r="BI23" i="204" s="1"/>
  <c r="AP61" i="207"/>
  <c r="AR60" i="208"/>
  <c r="BH45" i="208" s="1"/>
  <c r="BI45" i="208" s="1"/>
  <c r="R5" i="181"/>
  <c r="R60" i="181" s="1"/>
  <c r="AA61" i="204"/>
  <c r="AV60" i="211"/>
  <c r="BH49" i="211" s="1"/>
  <c r="BI49" i="211" s="1"/>
  <c r="AA60" i="191"/>
  <c r="BH28" i="191" s="1"/>
  <c r="R19" i="194"/>
  <c r="R5" i="194" s="1"/>
  <c r="R60" i="194" s="1"/>
  <c r="BH19" i="194" s="1"/>
  <c r="P60" i="189"/>
  <c r="BH17" i="189" s="1"/>
  <c r="BI17" i="189" s="1"/>
  <c r="U61" i="207"/>
  <c r="W60" i="205"/>
  <c r="BH24" i="205" s="1"/>
  <c r="BI24" i="205" s="1"/>
  <c r="T60" i="202"/>
  <c r="BH21" i="202" s="1"/>
  <c r="BI21" i="202" s="1"/>
  <c r="AY60" i="201"/>
  <c r="BH52" i="201" s="1"/>
  <c r="BI52" i="201" s="1"/>
  <c r="W60" i="223"/>
  <c r="BH24" i="223" s="1"/>
  <c r="BI24" i="223" s="1"/>
  <c r="AA60" i="194"/>
  <c r="BH28" i="194" s="1"/>
  <c r="T60" i="204"/>
  <c r="BH21" i="204" s="1"/>
  <c r="BI21" i="204" s="1"/>
  <c r="K61" i="203"/>
  <c r="X61" i="207"/>
  <c r="BA60" i="204"/>
  <c r="BH54" i="204" s="1"/>
  <c r="BI54" i="204" s="1"/>
  <c r="E6" i="199"/>
  <c r="E5" i="199" s="1"/>
  <c r="E61" i="199" s="1"/>
  <c r="BA61" i="201"/>
  <c r="AO60" i="208"/>
  <c r="BH42" i="208" s="1"/>
  <c r="BI42" i="208" s="1"/>
  <c r="BH7" i="204"/>
  <c r="F6" i="199"/>
  <c r="F5" i="199" s="1"/>
  <c r="F61" i="199" s="1"/>
  <c r="Z61" i="211"/>
  <c r="BB61" i="206"/>
  <c r="X60" i="202"/>
  <c r="BH25" i="202" s="1"/>
  <c r="BI25" i="202" s="1"/>
  <c r="X60" i="204"/>
  <c r="BH25" i="204" s="1"/>
  <c r="BI25" i="204" s="1"/>
  <c r="T61" i="203"/>
  <c r="W60" i="210"/>
  <c r="BH24" i="210" s="1"/>
  <c r="BI24" i="210" s="1"/>
  <c r="AU60" i="206"/>
  <c r="BH48" i="206" s="1"/>
  <c r="BI48" i="206" s="1"/>
  <c r="AA60" i="205"/>
  <c r="BH28" i="205" s="1"/>
  <c r="E7" i="209"/>
  <c r="AQ61" i="204"/>
  <c r="Z60" i="206"/>
  <c r="BH27" i="206" s="1"/>
  <c r="BI27" i="206" s="1"/>
  <c r="F60" i="202"/>
  <c r="BH6" i="202" s="1"/>
  <c r="AA61" i="193"/>
  <c r="V60" i="210"/>
  <c r="BH23" i="210" s="1"/>
  <c r="BI23" i="210" s="1"/>
  <c r="BB61" i="210"/>
  <c r="T60" i="208"/>
  <c r="BH21" i="208" s="1"/>
  <c r="BI21" i="208" s="1"/>
  <c r="BH7" i="208"/>
  <c r="F60" i="208"/>
  <c r="BH6" i="208" s="1"/>
  <c r="BG5" i="196"/>
  <c r="E6" i="174"/>
  <c r="E5" i="174" s="1"/>
  <c r="E61" i="174" s="1"/>
  <c r="E63" i="174" s="1"/>
  <c r="F6" i="174"/>
  <c r="F5" i="174" s="1"/>
  <c r="F61" i="174" s="1"/>
  <c r="F63" i="174" s="1"/>
  <c r="AG60" i="210"/>
  <c r="BH34" i="210" s="1"/>
  <c r="BI34" i="210" s="1"/>
  <c r="BG5" i="211"/>
  <c r="H60" i="187"/>
  <c r="BH9" i="187" s="1"/>
  <c r="BI9" i="187" s="1"/>
  <c r="R19" i="199"/>
  <c r="R5" i="199" s="1"/>
  <c r="R61" i="199" s="1"/>
  <c r="R60" i="196"/>
  <c r="BH19" i="196" s="1"/>
  <c r="E8" i="180"/>
  <c r="E7" i="180" s="1"/>
  <c r="AX60" i="209"/>
  <c r="BH51" i="209" s="1"/>
  <c r="BI51" i="209" s="1"/>
  <c r="BC60" i="202"/>
  <c r="BH56" i="202" s="1"/>
  <c r="BI56" i="202" s="1"/>
  <c r="BI28" i="198"/>
  <c r="BI19" i="198" s="1"/>
  <c r="AW61" i="210"/>
  <c r="AS60" i="206"/>
  <c r="BH46" i="206" s="1"/>
  <c r="BI46" i="206" s="1"/>
  <c r="F60" i="209"/>
  <c r="BH6" i="209" s="1"/>
  <c r="E7" i="211"/>
  <c r="BH8" i="201"/>
  <c r="BI8" i="201" s="1"/>
  <c r="AA61" i="199"/>
  <c r="AY60" i="211"/>
  <c r="BH52" i="211" s="1"/>
  <c r="BI52" i="211" s="1"/>
  <c r="AA60" i="202"/>
  <c r="BH28" i="202" s="1"/>
  <c r="AA60" i="178"/>
  <c r="BH28" i="178" s="1"/>
  <c r="BG5" i="187"/>
  <c r="AW61" i="208"/>
  <c r="AQ60" i="203"/>
  <c r="BH44" i="203" s="1"/>
  <c r="BI44" i="203" s="1"/>
  <c r="K60" i="196"/>
  <c r="BH12" i="196" s="1"/>
  <c r="BI12" i="196" s="1"/>
  <c r="R12" i="216"/>
  <c r="R52" i="216" s="1"/>
  <c r="S12" i="274"/>
  <c r="S52" i="274" s="1"/>
  <c r="U13" i="273"/>
  <c r="U53" i="273" s="1"/>
  <c r="F18" i="274"/>
  <c r="D19" i="273"/>
  <c r="X27" i="273"/>
  <c r="N30" i="274"/>
  <c r="S14" i="273"/>
  <c r="S54" i="273" s="1"/>
  <c r="M41" i="216"/>
  <c r="J28" i="274"/>
  <c r="K32" i="273"/>
  <c r="I23" i="216"/>
  <c r="X46" i="273"/>
  <c r="R37" i="273"/>
  <c r="D5" i="206"/>
  <c r="F6" i="274"/>
  <c r="G58" i="274" s="1"/>
  <c r="D7" i="273"/>
  <c r="E10" i="273" s="1"/>
  <c r="J15" i="216"/>
  <c r="K15" i="274"/>
  <c r="M16" i="273"/>
  <c r="R39" i="273"/>
  <c r="R28" i="216"/>
  <c r="Q30" i="216"/>
  <c r="S32" i="274"/>
  <c r="P36" i="273"/>
  <c r="Q35" i="216"/>
  <c r="J43" i="274"/>
  <c r="R23" i="273"/>
  <c r="L41" i="274"/>
  <c r="P23" i="216"/>
  <c r="P55" i="216" s="1"/>
  <c r="P11" i="273"/>
  <c r="U44" i="216"/>
  <c r="J31" i="274"/>
  <c r="R33" i="273"/>
  <c r="S11" i="273"/>
  <c r="L33" i="273"/>
  <c r="M33" i="273"/>
  <c r="N24" i="274"/>
  <c r="T39" i="273"/>
  <c r="S11" i="274"/>
  <c r="S51" i="274" s="1"/>
  <c r="S15" i="274"/>
  <c r="J55" i="273"/>
  <c r="D5" i="204"/>
  <c r="D5" i="205"/>
  <c r="D27" i="217"/>
  <c r="F60" i="197"/>
  <c r="BH6" i="197" s="1"/>
  <c r="F61" i="197"/>
  <c r="AA61" i="195"/>
  <c r="AA60" i="195"/>
  <c r="BH28" i="195" s="1"/>
  <c r="AV61" i="205"/>
  <c r="R19" i="185"/>
  <c r="R5" i="185" s="1"/>
  <c r="R60" i="185" s="1"/>
  <c r="BH19" i="185" s="1"/>
  <c r="K61" i="183"/>
  <c r="G60" i="180"/>
  <c r="AT61" i="207"/>
  <c r="AT60" i="207"/>
  <c r="BH47" i="207" s="1"/>
  <c r="BI47" i="207" s="1"/>
  <c r="T60" i="206"/>
  <c r="BH21" i="206" s="1"/>
  <c r="BI21" i="206" s="1"/>
  <c r="T61" i="206"/>
  <c r="F6" i="211"/>
  <c r="F5" i="211" s="1"/>
  <c r="F61" i="211" s="1"/>
  <c r="R19" i="174"/>
  <c r="R5" i="174" s="1"/>
  <c r="R61" i="174" s="1"/>
  <c r="R63" i="174" s="1"/>
  <c r="Z61" i="205"/>
  <c r="G61" i="201"/>
  <c r="AA61" i="185"/>
  <c r="L60" i="182"/>
  <c r="BH13" i="182" s="1"/>
  <c r="BI13" i="182" s="1"/>
  <c r="BI28" i="194"/>
  <c r="BI19" i="194" s="1"/>
  <c r="G61" i="211"/>
  <c r="G60" i="211"/>
  <c r="U60" i="201"/>
  <c r="BH22" i="201" s="1"/>
  <c r="BI22" i="201" s="1"/>
  <c r="U61" i="201"/>
  <c r="AA61" i="190"/>
  <c r="AK62" i="234"/>
  <c r="AR60" i="223"/>
  <c r="BH45" i="223" s="1"/>
  <c r="BI45" i="223" s="1"/>
  <c r="F5" i="180"/>
  <c r="F60" i="180" s="1"/>
  <c r="BH6" i="180" s="1"/>
  <c r="BH7" i="185"/>
  <c r="F61" i="188"/>
  <c r="R19" i="188"/>
  <c r="R5" i="188" s="1"/>
  <c r="AU61" i="209"/>
  <c r="R19" i="208"/>
  <c r="R5" i="208" s="1"/>
  <c r="BI28" i="206"/>
  <c r="BI6" i="208"/>
  <c r="BI28" i="208"/>
  <c r="R60" i="206"/>
  <c r="BH19" i="206" s="1"/>
  <c r="D17" i="217"/>
  <c r="E60" i="202"/>
  <c r="E61" i="202"/>
  <c r="BI28" i="199"/>
  <c r="BI19" i="199" s="1"/>
  <c r="AA60" i="203"/>
  <c r="BH28" i="203" s="1"/>
  <c r="R5" i="192"/>
  <c r="R61" i="192" s="1"/>
  <c r="AN61" i="223"/>
  <c r="BI28" i="197"/>
  <c r="BI19" i="197" s="1"/>
  <c r="BI28" i="209"/>
  <c r="BI28" i="188"/>
  <c r="BI19" i="188" s="1"/>
  <c r="F6" i="205"/>
  <c r="F5" i="205" s="1"/>
  <c r="F61" i="205" s="1"/>
  <c r="AA61" i="189"/>
  <c r="AA60" i="188"/>
  <c r="BH28" i="188" s="1"/>
  <c r="AM62" i="234"/>
  <c r="BI28" i="186"/>
  <c r="BI19" i="186" s="1"/>
  <c r="AA61" i="184"/>
  <c r="E10" i="193"/>
  <c r="F6" i="193"/>
  <c r="F5" i="193" s="1"/>
  <c r="BH8" i="202"/>
  <c r="BI8" i="202" s="1"/>
  <c r="BH7" i="202"/>
  <c r="AT60" i="223"/>
  <c r="BH47" i="223" s="1"/>
  <c r="BI47" i="223" s="1"/>
  <c r="AK61" i="223"/>
  <c r="AA60" i="174"/>
  <c r="BH28" i="174" s="1"/>
  <c r="AA60" i="186"/>
  <c r="BH28" i="186" s="1"/>
  <c r="R60" i="211"/>
  <c r="BH19" i="211" s="1"/>
  <c r="R61" i="211"/>
  <c r="AA61" i="211"/>
  <c r="AA60" i="211"/>
  <c r="BH28" i="211" s="1"/>
  <c r="BI28" i="203"/>
  <c r="AA61" i="206"/>
  <c r="BI28" i="192"/>
  <c r="BI19" i="192" s="1"/>
  <c r="BI28" i="201"/>
  <c r="BI28" i="200"/>
  <c r="BI19" i="200" s="1"/>
  <c r="BH7" i="195"/>
  <c r="AR60" i="174"/>
  <c r="BH45" i="174" s="1"/>
  <c r="BI45" i="174" s="1"/>
  <c r="R19" i="209"/>
  <c r="R5" i="209" s="1"/>
  <c r="R61" i="209" s="1"/>
  <c r="BE60" i="206"/>
  <c r="BH58" i="206" s="1"/>
  <c r="BI58" i="206" s="1"/>
  <c r="BE61" i="206"/>
  <c r="AA60" i="200"/>
  <c r="BH28" i="200" s="1"/>
  <c r="AA61" i="200"/>
  <c r="G60" i="200"/>
  <c r="G61" i="200"/>
  <c r="BD61" i="210"/>
  <c r="BD60" i="210"/>
  <c r="BH57" i="210" s="1"/>
  <c r="BI57" i="210" s="1"/>
  <c r="E8" i="200"/>
  <c r="F6" i="200"/>
  <c r="F5" i="200" s="1"/>
  <c r="AB61" i="195"/>
  <c r="AB60" i="195"/>
  <c r="BH29" i="195" s="1"/>
  <c r="BI29" i="195" s="1"/>
  <c r="BH8" i="174"/>
  <c r="BI8" i="174" s="1"/>
  <c r="BH7" i="174"/>
  <c r="BB61" i="211"/>
  <c r="BB60" i="211"/>
  <c r="BH55" i="211" s="1"/>
  <c r="BI55" i="211" s="1"/>
  <c r="AA61" i="208"/>
  <c r="AA61" i="187"/>
  <c r="AA60" i="187"/>
  <c r="BH28" i="187" s="1"/>
  <c r="R19" i="186"/>
  <c r="R5" i="186" s="1"/>
  <c r="I60" i="193"/>
  <c r="BH10" i="193" s="1"/>
  <c r="BI10" i="193" s="1"/>
  <c r="I61" i="193"/>
  <c r="AQ61" i="211"/>
  <c r="AQ60" i="211"/>
  <c r="BH44" i="211" s="1"/>
  <c r="BI44" i="211" s="1"/>
  <c r="AR61" i="204"/>
  <c r="AR60" i="204"/>
  <c r="BH45" i="204" s="1"/>
  <c r="BI45" i="204" s="1"/>
  <c r="BA61" i="207"/>
  <c r="BA60" i="207"/>
  <c r="BH54" i="207" s="1"/>
  <c r="BI54" i="207" s="1"/>
  <c r="AY60" i="202"/>
  <c r="BH52" i="202" s="1"/>
  <c r="BI52" i="202" s="1"/>
  <c r="AY61" i="202"/>
  <c r="BE60" i="202"/>
  <c r="BH58" i="202" s="1"/>
  <c r="BI58" i="202" s="1"/>
  <c r="BE61" i="202"/>
  <c r="AA61" i="201"/>
  <c r="AA60" i="201"/>
  <c r="BH28" i="201" s="1"/>
  <c r="V61" i="206"/>
  <c r="V60" i="206"/>
  <c r="BH23" i="206" s="1"/>
  <c r="BI23" i="206" s="1"/>
  <c r="BG5" i="201"/>
  <c r="R19" i="201"/>
  <c r="R5" i="201" s="1"/>
  <c r="R60" i="201" s="1"/>
  <c r="BH19" i="201" s="1"/>
  <c r="AW61" i="203"/>
  <c r="AW60" i="203"/>
  <c r="BH50" i="203" s="1"/>
  <c r="BI50" i="203" s="1"/>
  <c r="AS61" i="202"/>
  <c r="AS60" i="202"/>
  <c r="BH46" i="202" s="1"/>
  <c r="BI46" i="202" s="1"/>
  <c r="H60" i="198"/>
  <c r="BH9" i="198" s="1"/>
  <c r="BI9" i="198" s="1"/>
  <c r="H61" i="198"/>
  <c r="Y60" i="206"/>
  <c r="BH26" i="206" s="1"/>
  <c r="BI26" i="206" s="1"/>
  <c r="Y61" i="206"/>
  <c r="AU61" i="204"/>
  <c r="AU60" i="204"/>
  <c r="BH48" i="204" s="1"/>
  <c r="BI48" i="204" s="1"/>
  <c r="BD61" i="209"/>
  <c r="BD60" i="209"/>
  <c r="BH57" i="209" s="1"/>
  <c r="BI57" i="209" s="1"/>
  <c r="H60" i="207"/>
  <c r="BH9" i="207" s="1"/>
  <c r="BI9" i="207" s="1"/>
  <c r="H61" i="207"/>
  <c r="R19" i="193"/>
  <c r="R5" i="193" s="1"/>
  <c r="BG5" i="193"/>
  <c r="W60" i="208"/>
  <c r="BH24" i="208" s="1"/>
  <c r="BI24" i="208" s="1"/>
  <c r="W61" i="208"/>
  <c r="AG61" i="193"/>
  <c r="AG60" i="193"/>
  <c r="BH34" i="193" s="1"/>
  <c r="BI34" i="193" s="1"/>
  <c r="E10" i="185"/>
  <c r="F6" i="185"/>
  <c r="F5" i="185" s="1"/>
  <c r="F60" i="185" s="1"/>
  <c r="BH6" i="185" s="1"/>
  <c r="K61" i="195"/>
  <c r="K60" i="195"/>
  <c r="BH12" i="195" s="1"/>
  <c r="BI12" i="195" s="1"/>
  <c r="S61" i="193"/>
  <c r="S60" i="193"/>
  <c r="BH20" i="193" s="1"/>
  <c r="BI20" i="193" s="1"/>
  <c r="J60" i="200"/>
  <c r="BH11" i="200" s="1"/>
  <c r="BI11" i="200" s="1"/>
  <c r="J61" i="200"/>
  <c r="E9" i="207"/>
  <c r="F6" i="207"/>
  <c r="F5" i="207" s="1"/>
  <c r="E9" i="198"/>
  <c r="F6" i="198"/>
  <c r="F5" i="198" s="1"/>
  <c r="G60" i="209"/>
  <c r="G61" i="209"/>
  <c r="AP61" i="211"/>
  <c r="AP60" i="211"/>
  <c r="BH43" i="211" s="1"/>
  <c r="BI43" i="211" s="1"/>
  <c r="H60" i="203"/>
  <c r="BH9" i="203" s="1"/>
  <c r="BI9" i="203" s="1"/>
  <c r="H61" i="203"/>
  <c r="I61" i="185"/>
  <c r="I60" i="185"/>
  <c r="BH10" i="185" s="1"/>
  <c r="BI10" i="185" s="1"/>
  <c r="Q10" i="276" s="1"/>
  <c r="J61" i="202"/>
  <c r="J60" i="202"/>
  <c r="BH11" i="202" s="1"/>
  <c r="BI11" i="202" s="1"/>
  <c r="AO61" i="207"/>
  <c r="AO60" i="207"/>
  <c r="BH42" i="207" s="1"/>
  <c r="BI42" i="207" s="1"/>
  <c r="Y61" i="203"/>
  <c r="Y60" i="203"/>
  <c r="BH26" i="203" s="1"/>
  <c r="BI26" i="203" s="1"/>
  <c r="T60" i="205"/>
  <c r="BH21" i="205" s="1"/>
  <c r="BI21" i="205" s="1"/>
  <c r="T61" i="205"/>
  <c r="W61" i="204"/>
  <c r="W60" i="204"/>
  <c r="BH24" i="204" s="1"/>
  <c r="BI24" i="204" s="1"/>
  <c r="AS60" i="203"/>
  <c r="BH46" i="203" s="1"/>
  <c r="BI46" i="203" s="1"/>
  <c r="AS61" i="203"/>
  <c r="AU60" i="208"/>
  <c r="BH48" i="208" s="1"/>
  <c r="BI48" i="208" s="1"/>
  <c r="AU61" i="208"/>
  <c r="AA60" i="210"/>
  <c r="BH28" i="210" s="1"/>
  <c r="AA61" i="210"/>
  <c r="R19" i="210"/>
  <c r="R5" i="210" s="1"/>
  <c r="BG5" i="210"/>
  <c r="AG61" i="205"/>
  <c r="AG60" i="205"/>
  <c r="BH34" i="205" s="1"/>
  <c r="BI34" i="205" s="1"/>
  <c r="G60" i="205"/>
  <c r="G61" i="205"/>
  <c r="AT61" i="206"/>
  <c r="AT60" i="206"/>
  <c r="BH47" i="206" s="1"/>
  <c r="BI47" i="206" s="1"/>
  <c r="U60" i="203"/>
  <c r="BH22" i="203" s="1"/>
  <c r="BI22" i="203" s="1"/>
  <c r="U61" i="203"/>
  <c r="BG5" i="206"/>
  <c r="AA60" i="207"/>
  <c r="BH28" i="207" s="1"/>
  <c r="AA61" i="207"/>
  <c r="E9" i="201"/>
  <c r="F6" i="201"/>
  <c r="F5" i="201" s="1"/>
  <c r="U61" i="208"/>
  <c r="U60" i="208"/>
  <c r="BH22" i="208" s="1"/>
  <c r="BI22" i="208" s="1"/>
  <c r="W61" i="207"/>
  <c r="W60" i="207"/>
  <c r="BH24" i="207" s="1"/>
  <c r="BI24" i="207" s="1"/>
  <c r="AB61" i="187"/>
  <c r="AB60" i="187"/>
  <c r="BH29" i="187" s="1"/>
  <c r="BI29" i="187" s="1"/>
  <c r="S35" i="276" s="1"/>
  <c r="AJ61" i="207"/>
  <c r="AJ60" i="207"/>
  <c r="BH37" i="207" s="1"/>
  <c r="BI37" i="207" s="1"/>
  <c r="BA60" i="210"/>
  <c r="BH54" i="210" s="1"/>
  <c r="BI54" i="210" s="1"/>
  <c r="BA61" i="210"/>
  <c r="AW60" i="207"/>
  <c r="BH50" i="207" s="1"/>
  <c r="BI50" i="207" s="1"/>
  <c r="AW61" i="207"/>
  <c r="R19" i="200"/>
  <c r="R5" i="200" s="1"/>
  <c r="BG5" i="200"/>
  <c r="AO60" i="206"/>
  <c r="BH42" i="206" s="1"/>
  <c r="BI42" i="206" s="1"/>
  <c r="AO61" i="206"/>
  <c r="R19" i="203"/>
  <c r="R5" i="203" s="1"/>
  <c r="BG5" i="204"/>
  <c r="R19" i="204"/>
  <c r="R5" i="204" s="1"/>
  <c r="R19" i="207"/>
  <c r="R5" i="207" s="1"/>
  <c r="AA61" i="196"/>
  <c r="AA60" i="196"/>
  <c r="BH28" i="196" s="1"/>
  <c r="AT60" i="211"/>
  <c r="BH47" i="211" s="1"/>
  <c r="BI47" i="211" s="1"/>
  <c r="AT61" i="211"/>
  <c r="BE60" i="204"/>
  <c r="BH58" i="204" s="1"/>
  <c r="BI58" i="204" s="1"/>
  <c r="BE61" i="204"/>
  <c r="AU61" i="211"/>
  <c r="AU60" i="211"/>
  <c r="BH48" i="211" s="1"/>
  <c r="BI48" i="211" s="1"/>
  <c r="W61" i="201"/>
  <c r="W60" i="201"/>
  <c r="BH24" i="201" s="1"/>
  <c r="BI24" i="201" s="1"/>
  <c r="V60" i="207"/>
  <c r="BH23" i="207" s="1"/>
  <c r="BI23" i="207" s="1"/>
  <c r="V61" i="207"/>
  <c r="AD60" i="202"/>
  <c r="BH31" i="202" s="1"/>
  <c r="BI31" i="202" s="1"/>
  <c r="AD61" i="202"/>
  <c r="H60" i="201"/>
  <c r="BH9" i="201" s="1"/>
  <c r="BI9" i="201" s="1"/>
  <c r="H61" i="201"/>
  <c r="BG5" i="202"/>
  <c r="R19" i="202"/>
  <c r="R5" i="202" s="1"/>
  <c r="BA60" i="203"/>
  <c r="BH54" i="203" s="1"/>
  <c r="BI54" i="203" s="1"/>
  <c r="BA61" i="203"/>
  <c r="AB61" i="204"/>
  <c r="AB60" i="204"/>
  <c r="BH29" i="204" s="1"/>
  <c r="BI29" i="204" s="1"/>
  <c r="BC61" i="209"/>
  <c r="BC60" i="209"/>
  <c r="BH56" i="209" s="1"/>
  <c r="BI56" i="209" s="1"/>
  <c r="S61" i="201"/>
  <c r="S60" i="201"/>
  <c r="BH20" i="201" s="1"/>
  <c r="BI20" i="201" s="1"/>
  <c r="AD60" i="196"/>
  <c r="BH31" i="196" s="1"/>
  <c r="BI31" i="196" s="1"/>
  <c r="AD61" i="196"/>
  <c r="D12" i="217"/>
  <c r="R5" i="205"/>
  <c r="AP61" i="206"/>
  <c r="AP60" i="206"/>
  <c r="BH43" i="206" s="1"/>
  <c r="BI43" i="206" s="1"/>
  <c r="R19" i="198"/>
  <c r="R5" i="198" s="1"/>
  <c r="BG5" i="198"/>
  <c r="F6" i="203"/>
  <c r="F5" i="203" s="1"/>
  <c r="E8" i="203"/>
  <c r="AO60" i="203"/>
  <c r="BH42" i="203" s="1"/>
  <c r="BI42" i="203" s="1"/>
  <c r="AO61" i="203"/>
  <c r="AA60" i="197"/>
  <c r="BH28" i="197" s="1"/>
  <c r="AA61" i="197"/>
  <c r="AA61" i="198"/>
  <c r="AA60" i="198"/>
  <c r="BH28" i="198" s="1"/>
  <c r="AA61" i="192"/>
  <c r="AA60" i="192"/>
  <c r="BH28" i="192" s="1"/>
  <c r="R19" i="197"/>
  <c r="R5" i="197" s="1"/>
  <c r="BG5" i="197"/>
  <c r="AA60" i="209"/>
  <c r="BH28" i="209" s="1"/>
  <c r="AA61" i="209"/>
  <c r="BG5" i="192"/>
  <c r="AT61" i="205"/>
  <c r="AT60" i="205"/>
  <c r="BH47" i="205" s="1"/>
  <c r="BI47" i="205" s="1"/>
  <c r="AW61" i="202"/>
  <c r="AW60" i="202"/>
  <c r="BH50" i="202" s="1"/>
  <c r="BI50" i="202" s="1"/>
  <c r="G61" i="203"/>
  <c r="G60" i="203"/>
  <c r="L60" i="223"/>
  <c r="BH13" i="223" s="1"/>
  <c r="BI13" i="223" s="1"/>
  <c r="AF61" i="223"/>
  <c r="BC61" i="223"/>
  <c r="S60" i="223"/>
  <c r="BH20" i="223" s="1"/>
  <c r="BI20" i="223" s="1"/>
  <c r="AC61" i="223"/>
  <c r="M60" i="223"/>
  <c r="BH14" i="223" s="1"/>
  <c r="BI14" i="223" s="1"/>
  <c r="R5" i="187"/>
  <c r="R61" i="187" s="1"/>
  <c r="R19" i="191"/>
  <c r="R5" i="191" s="1"/>
  <c r="R60" i="191" s="1"/>
  <c r="BH19" i="191" s="1"/>
  <c r="AE60" i="223"/>
  <c r="BH32" i="223" s="1"/>
  <c r="BI32" i="223" s="1"/>
  <c r="Y60" i="208"/>
  <c r="BH26" i="208" s="1"/>
  <c r="BI26" i="208" s="1"/>
  <c r="Y61" i="208"/>
  <c r="AV60" i="203"/>
  <c r="BH49" i="203" s="1"/>
  <c r="BI49" i="203" s="1"/>
  <c r="AV61" i="203"/>
  <c r="Y60" i="211"/>
  <c r="BH26" i="211" s="1"/>
  <c r="BI26" i="211" s="1"/>
  <c r="Y61" i="211"/>
  <c r="AS61" i="208"/>
  <c r="AS60" i="208"/>
  <c r="BH46" i="208" s="1"/>
  <c r="BI46" i="208" s="1"/>
  <c r="S61" i="209"/>
  <c r="S60" i="209"/>
  <c r="BH20" i="209" s="1"/>
  <c r="BI20" i="209" s="1"/>
  <c r="BD60" i="203"/>
  <c r="BH57" i="203" s="1"/>
  <c r="BI57" i="203" s="1"/>
  <c r="BD61" i="203"/>
  <c r="BC61" i="204"/>
  <c r="BC60" i="204"/>
  <c r="BH56" i="204" s="1"/>
  <c r="BI56" i="204" s="1"/>
  <c r="T60" i="210"/>
  <c r="BH21" i="210" s="1"/>
  <c r="BI21" i="210" s="1"/>
  <c r="T61" i="210"/>
  <c r="AS61" i="211"/>
  <c r="AS60" i="211"/>
  <c r="BH46" i="211" s="1"/>
  <c r="BI46" i="211" s="1"/>
  <c r="BC60" i="210"/>
  <c r="BH56" i="210" s="1"/>
  <c r="BI56" i="210" s="1"/>
  <c r="BC61" i="210"/>
  <c r="X60" i="205"/>
  <c r="BH25" i="205" s="1"/>
  <c r="BI25" i="205" s="1"/>
  <c r="X61" i="205"/>
  <c r="H61" i="206"/>
  <c r="H60" i="206"/>
  <c r="BH9" i="206" s="1"/>
  <c r="BI9" i="206" s="1"/>
  <c r="X61" i="203"/>
  <c r="X60" i="203"/>
  <c r="BH25" i="203" s="1"/>
  <c r="BI25" i="203" s="1"/>
  <c r="AU61" i="210"/>
  <c r="AU60" i="210"/>
  <c r="BH48" i="210" s="1"/>
  <c r="BI48" i="210" s="1"/>
  <c r="U60" i="202"/>
  <c r="BH22" i="202" s="1"/>
  <c r="BI22" i="202" s="1"/>
  <c r="U61" i="202"/>
  <c r="BA61" i="206"/>
  <c r="BA60" i="206"/>
  <c r="BH54" i="206" s="1"/>
  <c r="BI54" i="206" s="1"/>
  <c r="BI28" i="211"/>
  <c r="BA61" i="208"/>
  <c r="BA60" i="208"/>
  <c r="BH54" i="208" s="1"/>
  <c r="BI54" i="208" s="1"/>
  <c r="AR61" i="205"/>
  <c r="AR60" i="205"/>
  <c r="BH45" i="205" s="1"/>
  <c r="BI45" i="205" s="1"/>
  <c r="AR60" i="203"/>
  <c r="BH45" i="203" s="1"/>
  <c r="BI45" i="203" s="1"/>
  <c r="AR61" i="203"/>
  <c r="AO61" i="211"/>
  <c r="AO60" i="211"/>
  <c r="BH42" i="211" s="1"/>
  <c r="BI42" i="211" s="1"/>
  <c r="AO60" i="202"/>
  <c r="BH42" i="202" s="1"/>
  <c r="BI42" i="202" s="1"/>
  <c r="AO61" i="202"/>
  <c r="E9" i="206"/>
  <c r="F6" i="206"/>
  <c r="F5" i="206" s="1"/>
  <c r="W61" i="209"/>
  <c r="W60" i="209"/>
  <c r="BH24" i="209" s="1"/>
  <c r="BI24" i="209" s="1"/>
  <c r="BA61" i="202"/>
  <c r="BA60" i="202"/>
  <c r="BH54" i="202" s="1"/>
  <c r="BI54" i="202" s="1"/>
  <c r="BC61" i="201"/>
  <c r="BC60" i="201"/>
  <c r="BH56" i="201" s="1"/>
  <c r="BI56" i="201" s="1"/>
  <c r="U60" i="206"/>
  <c r="BH22" i="206" s="1"/>
  <c r="BI22" i="206" s="1"/>
  <c r="U61" i="206"/>
  <c r="AU60" i="201"/>
  <c r="BH48" i="201" s="1"/>
  <c r="BI48" i="201" s="1"/>
  <c r="AU61" i="201"/>
  <c r="S60" i="204"/>
  <c r="BH20" i="204" s="1"/>
  <c r="BI20" i="204" s="1"/>
  <c r="S61" i="204"/>
  <c r="S61" i="210"/>
  <c r="S60" i="210"/>
  <c r="BH20" i="210" s="1"/>
  <c r="BI20" i="210" s="1"/>
  <c r="AZ61" i="203"/>
  <c r="AZ60" i="203"/>
  <c r="BH53" i="203" s="1"/>
  <c r="BI53" i="203" s="1"/>
  <c r="Y61" i="207"/>
  <c r="Y60" i="207"/>
  <c r="BH26" i="207" s="1"/>
  <c r="BI26" i="207" s="1"/>
  <c r="AY61" i="209"/>
  <c r="AY60" i="209"/>
  <c r="BH52" i="209" s="1"/>
  <c r="BI52" i="209" s="1"/>
  <c r="AP61" i="205"/>
  <c r="AP60" i="205"/>
  <c r="BH43" i="205" s="1"/>
  <c r="BI43" i="205" s="1"/>
  <c r="S60" i="202"/>
  <c r="BH20" i="202" s="1"/>
  <c r="BI20" i="202" s="1"/>
  <c r="S61" i="202"/>
  <c r="AR60" i="210"/>
  <c r="BH45" i="210" s="1"/>
  <c r="BI45" i="210" s="1"/>
  <c r="AR61" i="210"/>
  <c r="T61" i="201"/>
  <c r="T60" i="201"/>
  <c r="BH21" i="201" s="1"/>
  <c r="BI21" i="201" s="1"/>
  <c r="BD61" i="201"/>
  <c r="BD60" i="201"/>
  <c r="BH57" i="201" s="1"/>
  <c r="BI57" i="201" s="1"/>
  <c r="AT60" i="202"/>
  <c r="BH47" i="202" s="1"/>
  <c r="BI47" i="202" s="1"/>
  <c r="AT61" i="202"/>
  <c r="M61" i="205"/>
  <c r="M60" i="205"/>
  <c r="BH14" i="205" s="1"/>
  <c r="BI14" i="205" s="1"/>
  <c r="BA61" i="205"/>
  <c r="BA60" i="205"/>
  <c r="BH54" i="205" s="1"/>
  <c r="BI54" i="205" s="1"/>
  <c r="AT61" i="208"/>
  <c r="AT60" i="208"/>
  <c r="BH47" i="208" s="1"/>
  <c r="BI47" i="208" s="1"/>
  <c r="BH8" i="188"/>
  <c r="BI8" i="188" s="1"/>
  <c r="T8" i="276" s="1"/>
  <c r="BH7" i="188"/>
  <c r="Z61" i="202"/>
  <c r="Z60" i="202"/>
  <c r="BH27" i="202" s="1"/>
  <c r="BI27" i="202" s="1"/>
  <c r="U60" i="205"/>
  <c r="BH22" i="205" s="1"/>
  <c r="BI22" i="205" s="1"/>
  <c r="U61" i="205"/>
  <c r="AP60" i="202"/>
  <c r="BH43" i="202" s="1"/>
  <c r="BI43" i="202" s="1"/>
  <c r="AP61" i="202"/>
  <c r="AX60" i="205"/>
  <c r="BH51" i="205" s="1"/>
  <c r="BI51" i="205" s="1"/>
  <c r="AX61" i="205"/>
  <c r="AV60" i="204"/>
  <c r="BH49" i="204" s="1"/>
  <c r="BI49" i="204" s="1"/>
  <c r="AV61" i="204"/>
  <c r="AZ61" i="204"/>
  <c r="AZ60" i="204"/>
  <c r="BH53" i="204" s="1"/>
  <c r="BI53" i="204" s="1"/>
  <c r="Y61" i="205"/>
  <c r="Y60" i="205"/>
  <c r="BH26" i="205" s="1"/>
  <c r="BI26" i="205" s="1"/>
  <c r="V60" i="202"/>
  <c r="BH23" i="202" s="1"/>
  <c r="BI23" i="202" s="1"/>
  <c r="V61" i="202"/>
  <c r="X60" i="209"/>
  <c r="BH25" i="209" s="1"/>
  <c r="BI25" i="209" s="1"/>
  <c r="X61" i="209"/>
  <c r="AO61" i="205"/>
  <c r="AO60" i="205"/>
  <c r="BH42" i="205" s="1"/>
  <c r="BI42" i="205" s="1"/>
  <c r="U60" i="210"/>
  <c r="BH22" i="210" s="1"/>
  <c r="BI22" i="210" s="1"/>
  <c r="U61" i="210"/>
  <c r="V60" i="203"/>
  <c r="BH23" i="203" s="1"/>
  <c r="BI23" i="203" s="1"/>
  <c r="V61" i="203"/>
  <c r="G60" i="192"/>
  <c r="G61" i="192"/>
  <c r="BH8" i="197"/>
  <c r="BI8" i="197" s="1"/>
  <c r="BH7" i="197"/>
  <c r="V61" i="205"/>
  <c r="V60" i="205"/>
  <c r="BH23" i="205" s="1"/>
  <c r="BI23" i="205" s="1"/>
  <c r="AQ61" i="207"/>
  <c r="AQ60" i="207"/>
  <c r="BH44" i="207" s="1"/>
  <c r="BI44" i="207" s="1"/>
  <c r="AT61" i="203"/>
  <c r="AT60" i="203"/>
  <c r="BH47" i="203" s="1"/>
  <c r="BI47" i="203" s="1"/>
  <c r="E9" i="195"/>
  <c r="F6" i="195"/>
  <c r="F5" i="195" s="1"/>
  <c r="AW61" i="209"/>
  <c r="AW60" i="209"/>
  <c r="BH50" i="209" s="1"/>
  <c r="BI50" i="209" s="1"/>
  <c r="H60" i="194"/>
  <c r="BH9" i="194" s="1"/>
  <c r="BI9" i="194" s="1"/>
  <c r="H61" i="194"/>
  <c r="BA60" i="209"/>
  <c r="BH54" i="209" s="1"/>
  <c r="BI54" i="209" s="1"/>
  <c r="BA61" i="209"/>
  <c r="E9" i="210"/>
  <c r="F6" i="210"/>
  <c r="F5" i="210" s="1"/>
  <c r="S61" i="207"/>
  <c r="S60" i="207"/>
  <c r="BH20" i="207" s="1"/>
  <c r="BI20" i="207" s="1"/>
  <c r="U60" i="204"/>
  <c r="BH22" i="204" s="1"/>
  <c r="BI22" i="204" s="1"/>
  <c r="U61" i="204"/>
  <c r="AO60" i="209"/>
  <c r="BH42" i="209" s="1"/>
  <c r="BI42" i="209" s="1"/>
  <c r="AO61" i="209"/>
  <c r="Y60" i="209"/>
  <c r="BH26" i="209" s="1"/>
  <c r="BI26" i="209" s="1"/>
  <c r="Y61" i="209"/>
  <c r="BE61" i="209"/>
  <c r="BE60" i="209"/>
  <c r="BH58" i="209" s="1"/>
  <c r="BI58" i="209" s="1"/>
  <c r="AS60" i="204"/>
  <c r="BH46" i="204" s="1"/>
  <c r="BI46" i="204" s="1"/>
  <c r="AS61" i="204"/>
  <c r="AO60" i="210"/>
  <c r="BH42" i="210" s="1"/>
  <c r="BI42" i="210" s="1"/>
  <c r="AO61" i="210"/>
  <c r="E9" i="204"/>
  <c r="F6" i="204"/>
  <c r="F5" i="204" s="1"/>
  <c r="AQ61" i="202"/>
  <c r="AQ60" i="202"/>
  <c r="BH44" i="202" s="1"/>
  <c r="BI44" i="202" s="1"/>
  <c r="F6" i="194"/>
  <c r="F5" i="194" s="1"/>
  <c r="E9" i="194"/>
  <c r="Z60" i="203"/>
  <c r="BH27" i="203" s="1"/>
  <c r="BI27" i="203" s="1"/>
  <c r="Z61" i="203"/>
  <c r="AW61" i="204"/>
  <c r="AW60" i="204"/>
  <c r="BH50" i="204" s="1"/>
  <c r="BI50" i="204" s="1"/>
  <c r="W61" i="202"/>
  <c r="W60" i="202"/>
  <c r="BH24" i="202" s="1"/>
  <c r="BI24" i="202" s="1"/>
  <c r="AU60" i="202"/>
  <c r="BH48" i="202" s="1"/>
  <c r="BI48" i="202" s="1"/>
  <c r="AU61" i="202"/>
  <c r="H61" i="195"/>
  <c r="H60" i="195"/>
  <c r="BH9" i="195" s="1"/>
  <c r="BI9" i="195" s="1"/>
  <c r="E7" i="205"/>
  <c r="E6" i="205"/>
  <c r="E5" i="205" s="1"/>
  <c r="E60" i="205" s="1"/>
  <c r="BH5" i="205" s="1"/>
  <c r="S60" i="208"/>
  <c r="BH20" i="208" s="1"/>
  <c r="BI20" i="208" s="1"/>
  <c r="S61" i="208"/>
  <c r="AQ61" i="208"/>
  <c r="AQ60" i="208"/>
  <c r="BH44" i="208" s="1"/>
  <c r="BI44" i="208" s="1"/>
  <c r="E8" i="192"/>
  <c r="F6" i="192"/>
  <c r="F5" i="192" s="1"/>
  <c r="H61" i="210"/>
  <c r="H60" i="210"/>
  <c r="BH9" i="210" s="1"/>
  <c r="BI9" i="210" s="1"/>
  <c r="S60" i="206"/>
  <c r="BH20" i="206" s="1"/>
  <c r="BI20" i="206" s="1"/>
  <c r="S61" i="206"/>
  <c r="AO60" i="201"/>
  <c r="BH42" i="201" s="1"/>
  <c r="BI42" i="201" s="1"/>
  <c r="AO61" i="201"/>
  <c r="BB60" i="205"/>
  <c r="BH55" i="205" s="1"/>
  <c r="BI55" i="205" s="1"/>
  <c r="BB61" i="205"/>
  <c r="AX60" i="203"/>
  <c r="BH51" i="203" s="1"/>
  <c r="BI51" i="203" s="1"/>
  <c r="AX61" i="203"/>
  <c r="Y60" i="210"/>
  <c r="BH26" i="210" s="1"/>
  <c r="BI26" i="210" s="1"/>
  <c r="Y61" i="210"/>
  <c r="W60" i="206"/>
  <c r="BH24" i="206" s="1"/>
  <c r="BI24" i="206" s="1"/>
  <c r="W61" i="206"/>
  <c r="AQ60" i="206"/>
  <c r="BH44" i="206" s="1"/>
  <c r="BI44" i="206" s="1"/>
  <c r="AQ61" i="206"/>
  <c r="BC61" i="206"/>
  <c r="BC60" i="206"/>
  <c r="BH56" i="206" s="1"/>
  <c r="BI56" i="206" s="1"/>
  <c r="H61" i="204"/>
  <c r="H60" i="204"/>
  <c r="BH9" i="204" s="1"/>
  <c r="BI9" i="204" s="1"/>
  <c r="F5" i="182"/>
  <c r="F60" i="182" s="1"/>
  <c r="BH6" i="182" s="1"/>
  <c r="R19" i="182"/>
  <c r="R5" i="182" s="1"/>
  <c r="R60" i="182" s="1"/>
  <c r="BH19" i="182" s="1"/>
  <c r="BH7" i="207"/>
  <c r="BH8" i="207"/>
  <c r="BI8" i="207" s="1"/>
  <c r="G60" i="181"/>
  <c r="G61" i="181"/>
  <c r="BI7" i="208"/>
  <c r="E7" i="182"/>
  <c r="E6" i="182"/>
  <c r="E5" i="182" s="1"/>
  <c r="BH8" i="196"/>
  <c r="BI8" i="196" s="1"/>
  <c r="BH7" i="196"/>
  <c r="J61" i="194"/>
  <c r="J60" i="194"/>
  <c r="BH11" i="194" s="1"/>
  <c r="BI11" i="194" s="1"/>
  <c r="E8" i="178"/>
  <c r="F6" i="178"/>
  <c r="F5" i="178" s="1"/>
  <c r="G60" i="182"/>
  <c r="G61" i="182"/>
  <c r="E8" i="183"/>
  <c r="F6" i="183"/>
  <c r="F5" i="183" s="1"/>
  <c r="V30" i="213"/>
  <c r="BI28" i="190"/>
  <c r="BH9" i="174"/>
  <c r="BI9" i="174" s="1"/>
  <c r="I9" i="276" s="1"/>
  <c r="F60" i="174"/>
  <c r="BH6" i="174" s="1"/>
  <c r="G60" i="183"/>
  <c r="G61" i="183"/>
  <c r="G60" i="178"/>
  <c r="G61" i="178"/>
  <c r="G61" i="186"/>
  <c r="G60" i="186"/>
  <c r="E8" i="186"/>
  <c r="F6" i="186"/>
  <c r="F5" i="186" s="1"/>
  <c r="Z61" i="223"/>
  <c r="Z60" i="223"/>
  <c r="BH27" i="223" s="1"/>
  <c r="BI27" i="223" s="1"/>
  <c r="F60" i="196"/>
  <c r="BH6" i="196" s="1"/>
  <c r="M61" i="174"/>
  <c r="M63" i="174" s="1"/>
  <c r="M60" i="174"/>
  <c r="BH14" i="174" s="1"/>
  <c r="BI14" i="174" s="1"/>
  <c r="AO60" i="223"/>
  <c r="BH42" i="223" s="1"/>
  <c r="BI42" i="223" s="1"/>
  <c r="AY61" i="223"/>
  <c r="BH8" i="199"/>
  <c r="BI8" i="199" s="1"/>
  <c r="BH7" i="199"/>
  <c r="R60" i="189"/>
  <c r="BH19" i="189" s="1"/>
  <c r="R60" i="195"/>
  <c r="BH19" i="195" s="1"/>
  <c r="BI28" i="174"/>
  <c r="AQ60" i="223"/>
  <c r="BH44" i="223" s="1"/>
  <c r="BI44" i="223" s="1"/>
  <c r="BI28" i="189"/>
  <c r="BI19" i="189" s="1"/>
  <c r="AA28" i="223"/>
  <c r="BG28" i="223" s="1"/>
  <c r="BJ28" i="223" s="1"/>
  <c r="AC60" i="180"/>
  <c r="BH30" i="180" s="1"/>
  <c r="BI30" i="180" s="1"/>
  <c r="L36" i="276" s="1"/>
  <c r="AC61" i="180"/>
  <c r="AA60" i="177"/>
  <c r="BH28" i="177" s="1"/>
  <c r="AA61" i="177"/>
  <c r="AD60" i="184"/>
  <c r="BH31" i="184" s="1"/>
  <c r="BI31" i="184" s="1"/>
  <c r="P37" i="276" s="1"/>
  <c r="AD61" i="184"/>
  <c r="AM60" i="183"/>
  <c r="BH40" i="183" s="1"/>
  <c r="BI40" i="183" s="1"/>
  <c r="O46" i="276" s="1"/>
  <c r="AM61" i="183"/>
  <c r="AA61" i="181"/>
  <c r="AA60" i="181"/>
  <c r="BH28" i="181" s="1"/>
  <c r="R19" i="178"/>
  <c r="R5" i="178" s="1"/>
  <c r="BG5" i="178"/>
  <c r="AA60" i="180"/>
  <c r="BH28" i="180" s="1"/>
  <c r="AA61" i="180"/>
  <c r="AF61" i="177"/>
  <c r="AF60" i="177"/>
  <c r="BH33" i="177" s="1"/>
  <c r="BI33" i="177" s="1"/>
  <c r="J39" i="276" s="1"/>
  <c r="T60" i="187"/>
  <c r="BH21" i="187" s="1"/>
  <c r="BI21" i="187" s="1"/>
  <c r="T61" i="187"/>
  <c r="AA61" i="183"/>
  <c r="AA60" i="183"/>
  <c r="BH28" i="183" s="1"/>
  <c r="AA61" i="182"/>
  <c r="AA60" i="182"/>
  <c r="BH28" i="182" s="1"/>
  <c r="AG60" i="181"/>
  <c r="BH34" i="181" s="1"/>
  <c r="BI34" i="181" s="1"/>
  <c r="M40" i="276" s="1"/>
  <c r="AG61" i="181"/>
  <c r="I61" i="181"/>
  <c r="I60" i="181"/>
  <c r="BH10" i="181" s="1"/>
  <c r="BI10" i="181" s="1"/>
  <c r="M10" i="276" s="1"/>
  <c r="BG5" i="181"/>
  <c r="Q31" i="213"/>
  <c r="BI28" i="185"/>
  <c r="BI19" i="185" s="1"/>
  <c r="V61" i="184"/>
  <c r="V60" i="184"/>
  <c r="BH23" i="184" s="1"/>
  <c r="BI23" i="184" s="1"/>
  <c r="AK60" i="182"/>
  <c r="BH38" i="182" s="1"/>
  <c r="BI38" i="182" s="1"/>
  <c r="N44" i="276" s="1"/>
  <c r="AK61" i="182"/>
  <c r="R19" i="180"/>
  <c r="R5" i="180" s="1"/>
  <c r="BG5" i="180"/>
  <c r="R19" i="183"/>
  <c r="R5" i="183" s="1"/>
  <c r="BG5" i="183"/>
  <c r="E10" i="181"/>
  <c r="F6" i="181"/>
  <c r="F5" i="181" s="1"/>
  <c r="F61" i="181" s="1"/>
  <c r="T61" i="178"/>
  <c r="T60" i="178"/>
  <c r="BH21" i="178" s="1"/>
  <c r="BI21" i="178" s="1"/>
  <c r="AH60" i="178"/>
  <c r="BH35" i="178" s="1"/>
  <c r="BI35" i="178" s="1"/>
  <c r="K41" i="276" s="1"/>
  <c r="AH61" i="178"/>
  <c r="BG5" i="189"/>
  <c r="G60" i="187"/>
  <c r="G61" i="187"/>
  <c r="E8" i="187"/>
  <c r="F6" i="187"/>
  <c r="F5" i="187" s="1"/>
  <c r="O61" i="223"/>
  <c r="O60" i="223"/>
  <c r="BH16" i="223" s="1"/>
  <c r="BI16" i="223" s="1"/>
  <c r="I61" i="223"/>
  <c r="I60" i="223"/>
  <c r="BH10" i="223" s="1"/>
  <c r="BI10" i="223" s="1"/>
  <c r="AL61" i="223"/>
  <c r="AL60" i="223"/>
  <c r="BH39" i="223" s="1"/>
  <c r="BI39" i="223" s="1"/>
  <c r="U61" i="223"/>
  <c r="U60" i="223"/>
  <c r="BH22" i="223" s="1"/>
  <c r="BI22" i="223" s="1"/>
  <c r="Q60" i="223"/>
  <c r="BH18" i="223" s="1"/>
  <c r="BI18" i="223" s="1"/>
  <c r="Q61" i="223"/>
  <c r="F60" i="189"/>
  <c r="BH6" i="189" s="1"/>
  <c r="F61" i="189"/>
  <c r="U9" i="213"/>
  <c r="BI7" i="189"/>
  <c r="E6" i="189"/>
  <c r="E5" i="189" s="1"/>
  <c r="E7" i="189"/>
  <c r="G30" i="213"/>
  <c r="U26" i="216"/>
  <c r="BH7" i="191"/>
  <c r="BH8" i="191"/>
  <c r="BI8" i="191" s="1"/>
  <c r="W8" i="276" s="1"/>
  <c r="AI60" i="191"/>
  <c r="BH36" i="191" s="1"/>
  <c r="BI36" i="191" s="1"/>
  <c r="W42" i="276" s="1"/>
  <c r="AI61" i="191"/>
  <c r="T61" i="191"/>
  <c r="T60" i="191"/>
  <c r="BH21" i="191" s="1"/>
  <c r="BI21" i="191" s="1"/>
  <c r="F6" i="191"/>
  <c r="F5" i="191" s="1"/>
  <c r="I61" i="191"/>
  <c r="I60" i="191"/>
  <c r="BH10" i="191" s="1"/>
  <c r="BI10" i="191" s="1"/>
  <c r="E7" i="191"/>
  <c r="E6" i="191"/>
  <c r="E5" i="191" s="1"/>
  <c r="F18" i="269"/>
  <c r="H18" i="269" s="1"/>
  <c r="E60" i="211"/>
  <c r="F8" i="269"/>
  <c r="H8" i="269" s="1"/>
  <c r="E60" i="196"/>
  <c r="E61" i="196"/>
  <c r="M30" i="274" l="1"/>
  <c r="L35" i="274"/>
  <c r="AB60" i="223"/>
  <c r="BH29" i="223" s="1"/>
  <c r="BI29" i="223" s="1"/>
  <c r="BI28" i="223" s="1"/>
  <c r="G28" i="276"/>
  <c r="K55" i="274"/>
  <c r="T29" i="274"/>
  <c r="R15" i="216"/>
  <c r="T44" i="274"/>
  <c r="R38" i="274"/>
  <c r="M45" i="216"/>
  <c r="J32" i="216"/>
  <c r="J32" i="274"/>
  <c r="Q10" i="274"/>
  <c r="P32" i="274"/>
  <c r="T16" i="273"/>
  <c r="K40" i="273"/>
  <c r="K41" i="216"/>
  <c r="P22" i="274"/>
  <c r="I43" i="216"/>
  <c r="M25" i="216"/>
  <c r="N35" i="274"/>
  <c r="T32" i="274"/>
  <c r="T19" i="274"/>
  <c r="U39" i="216"/>
  <c r="R43" i="273"/>
  <c r="P38" i="274"/>
  <c r="X23" i="273"/>
  <c r="P36" i="274"/>
  <c r="N13" i="216"/>
  <c r="N53" i="216" s="1"/>
  <c r="T46" i="273"/>
  <c r="I31" i="274"/>
  <c r="I28" i="216"/>
  <c r="P30" i="273"/>
  <c r="Q13" i="274"/>
  <c r="Q53" i="274" s="1"/>
  <c r="M30" i="216"/>
  <c r="R17" i="273"/>
  <c r="W46" i="273"/>
  <c r="S42" i="274"/>
  <c r="V40" i="273"/>
  <c r="P27" i="273"/>
  <c r="U16" i="216"/>
  <c r="O45" i="273"/>
  <c r="S24" i="273"/>
  <c r="S56" i="273" s="1"/>
  <c r="H40" i="274"/>
  <c r="J13" i="273"/>
  <c r="S10" i="216"/>
  <c r="J16" i="216"/>
  <c r="T31" i="273"/>
  <c r="U29" i="273"/>
  <c r="P24" i="273"/>
  <c r="P42" i="274"/>
  <c r="V22" i="274"/>
  <c r="L24" i="273"/>
  <c r="R45" i="274"/>
  <c r="P42" i="273"/>
  <c r="N29" i="274"/>
  <c r="G11" i="216"/>
  <c r="G51" i="216" s="1"/>
  <c r="J38" i="274"/>
  <c r="V38" i="273"/>
  <c r="S38" i="274"/>
  <c r="O16" i="216"/>
  <c r="O17" i="273"/>
  <c r="T23" i="216"/>
  <c r="T22" i="273"/>
  <c r="T25" i="274"/>
  <c r="P41" i="274"/>
  <c r="T22" i="274"/>
  <c r="P29" i="274"/>
  <c r="Q43" i="216"/>
  <c r="O20" i="274"/>
  <c r="M38" i="216"/>
  <c r="T17" i="216"/>
  <c r="R10" i="273"/>
  <c r="R51" i="273" s="1"/>
  <c r="Q17" i="216"/>
  <c r="J29" i="274"/>
  <c r="L36" i="273"/>
  <c r="S41" i="274"/>
  <c r="J27" i="273"/>
  <c r="M34" i="216"/>
  <c r="L10" i="274"/>
  <c r="N43" i="274"/>
  <c r="U39" i="273"/>
  <c r="P55" i="274"/>
  <c r="J45" i="269"/>
  <c r="L25" i="274"/>
  <c r="U34" i="216"/>
  <c r="T30" i="273"/>
  <c r="Q34" i="216"/>
  <c r="U38" i="216"/>
  <c r="O20" i="216"/>
  <c r="M20" i="274"/>
  <c r="J11" i="274"/>
  <c r="J51" i="274" s="1"/>
  <c r="T34" i="216"/>
  <c r="R43" i="216"/>
  <c r="L41" i="273"/>
  <c r="P29" i="273"/>
  <c r="L37" i="274"/>
  <c r="L22" i="274"/>
  <c r="N22" i="273"/>
  <c r="T25" i="216"/>
  <c r="M37" i="274"/>
  <c r="Q44" i="216"/>
  <c r="I28" i="274"/>
  <c r="N16" i="274"/>
  <c r="U30" i="273"/>
  <c r="T26" i="273"/>
  <c r="N17" i="274"/>
  <c r="H36" i="274"/>
  <c r="H33" i="216"/>
  <c r="N28" i="274"/>
  <c r="L23" i="273"/>
  <c r="L28" i="274"/>
  <c r="T26" i="216"/>
  <c r="K35" i="273"/>
  <c r="N37" i="216"/>
  <c r="S29" i="274"/>
  <c r="I11" i="216"/>
  <c r="I51" i="216" s="1"/>
  <c r="R11" i="273"/>
  <c r="S13" i="273"/>
  <c r="S53" i="273" s="1"/>
  <c r="J39" i="274"/>
  <c r="N29" i="216"/>
  <c r="V31" i="274"/>
  <c r="J19" i="274"/>
  <c r="T35" i="273"/>
  <c r="J22" i="274"/>
  <c r="T13" i="216"/>
  <c r="T53" i="216" s="1"/>
  <c r="O23" i="274"/>
  <c r="W33" i="273"/>
  <c r="I34" i="274"/>
  <c r="W26" i="273"/>
  <c r="J12" i="274"/>
  <c r="J52" i="274" s="1"/>
  <c r="S14" i="274"/>
  <c r="S54" i="274" s="1"/>
  <c r="T45" i="273"/>
  <c r="S20" i="273"/>
  <c r="S18" i="273"/>
  <c r="Q36" i="216"/>
  <c r="H28" i="216"/>
  <c r="X32" i="273"/>
  <c r="I31" i="216"/>
  <c r="I58" i="216" s="1"/>
  <c r="S34" i="216"/>
  <c r="L13" i="273"/>
  <c r="L53" i="273" s="1"/>
  <c r="U15" i="273"/>
  <c r="U55" i="273" s="1"/>
  <c r="L37" i="273"/>
  <c r="X24" i="273"/>
  <c r="X56" i="273" s="1"/>
  <c r="T35" i="216"/>
  <c r="S31" i="274"/>
  <c r="I26" i="274"/>
  <c r="Q12" i="216"/>
  <c r="Q52" i="216" s="1"/>
  <c r="S13" i="274"/>
  <c r="S53" i="274" s="1"/>
  <c r="K14" i="274"/>
  <c r="K54" i="274" s="1"/>
  <c r="I30" i="216"/>
  <c r="N45" i="273"/>
  <c r="Q19" i="274"/>
  <c r="P24" i="216"/>
  <c r="R13" i="273"/>
  <c r="R53" i="273" s="1"/>
  <c r="U33" i="216"/>
  <c r="U45" i="274"/>
  <c r="S44" i="216"/>
  <c r="R42" i="216"/>
  <c r="W41" i="273"/>
  <c r="R21" i="274"/>
  <c r="R55" i="274" s="1"/>
  <c r="M24" i="216"/>
  <c r="U41" i="273"/>
  <c r="T39" i="274"/>
  <c r="S25" i="216"/>
  <c r="N26" i="274"/>
  <c r="O41" i="216"/>
  <c r="R29" i="274"/>
  <c r="O29" i="216"/>
  <c r="Q39" i="274"/>
  <c r="V37" i="273"/>
  <c r="H42" i="216"/>
  <c r="M44" i="274"/>
  <c r="P22" i="273"/>
  <c r="P43" i="273"/>
  <c r="P20" i="273"/>
  <c r="Q35" i="273"/>
  <c r="R32" i="216"/>
  <c r="O42" i="273"/>
  <c r="N23" i="274"/>
  <c r="I29" i="216"/>
  <c r="U21" i="274"/>
  <c r="J35" i="274"/>
  <c r="L30" i="216"/>
  <c r="N42" i="216"/>
  <c r="R41" i="216"/>
  <c r="T32" i="273"/>
  <c r="I38" i="216"/>
  <c r="W45" i="273"/>
  <c r="G32" i="276"/>
  <c r="K22" i="273"/>
  <c r="K56" i="273" s="1"/>
  <c r="W24" i="273"/>
  <c r="W56" i="273" s="1"/>
  <c r="U40" i="274"/>
  <c r="P46" i="273"/>
  <c r="S40" i="274"/>
  <c r="E9" i="273"/>
  <c r="T44" i="273"/>
  <c r="T36" i="274"/>
  <c r="Q20" i="273"/>
  <c r="X45" i="273"/>
  <c r="N21" i="274"/>
  <c r="N42" i="274"/>
  <c r="P39" i="273"/>
  <c r="T36" i="273"/>
  <c r="P26" i="273"/>
  <c r="N19" i="274"/>
  <c r="O34" i="274"/>
  <c r="X40" i="273"/>
  <c r="M41" i="274"/>
  <c r="R21" i="273"/>
  <c r="U44" i="273"/>
  <c r="R31" i="274"/>
  <c r="P35" i="273"/>
  <c r="U44" i="274"/>
  <c r="S42" i="216"/>
  <c r="J40" i="274"/>
  <c r="S21" i="274"/>
  <c r="S55" i="274" s="1"/>
  <c r="H22" i="216"/>
  <c r="N30" i="273"/>
  <c r="N20" i="273"/>
  <c r="T33" i="273"/>
  <c r="T42" i="274"/>
  <c r="R21" i="216"/>
  <c r="R55" i="216" s="1"/>
  <c r="P20" i="216"/>
  <c r="U20" i="274"/>
  <c r="U56" i="273"/>
  <c r="W23" i="273"/>
  <c r="Q23" i="216"/>
  <c r="Q55" i="216" s="1"/>
  <c r="M26" i="274"/>
  <c r="J32" i="269"/>
  <c r="J41" i="269"/>
  <c r="J48" i="269"/>
  <c r="J10" i="269"/>
  <c r="J20" i="269"/>
  <c r="J14" i="269"/>
  <c r="J8" i="269"/>
  <c r="J15" i="269"/>
  <c r="J24" i="269"/>
  <c r="J31" i="269"/>
  <c r="J22" i="269"/>
  <c r="J19" i="269"/>
  <c r="J7" i="269"/>
  <c r="J21" i="269"/>
  <c r="J12" i="269"/>
  <c r="J16" i="269"/>
  <c r="J37" i="269"/>
  <c r="J9" i="269"/>
  <c r="J13" i="269"/>
  <c r="J29" i="269"/>
  <c r="J34" i="269"/>
  <c r="J33" i="269"/>
  <c r="F6" i="269"/>
  <c r="H6" i="269" s="1"/>
  <c r="J6" i="269"/>
  <c r="L34" i="276"/>
  <c r="L25" i="276" s="1"/>
  <c r="J43" i="269"/>
  <c r="J44" i="269"/>
  <c r="J35" i="269"/>
  <c r="J40" i="269"/>
  <c r="J28" i="269"/>
  <c r="J39" i="269"/>
  <c r="J46" i="269"/>
  <c r="J18" i="269"/>
  <c r="Q13" i="273"/>
  <c r="Q53" i="273" s="1"/>
  <c r="M16" i="274"/>
  <c r="R11" i="216"/>
  <c r="R51" i="216" s="1"/>
  <c r="P15" i="273"/>
  <c r="P55" i="273" s="1"/>
  <c r="P12" i="273"/>
  <c r="P52" i="273" s="1"/>
  <c r="M17" i="216"/>
  <c r="X11" i="273"/>
  <c r="R14" i="274"/>
  <c r="R54" i="274" s="1"/>
  <c r="U13" i="216"/>
  <c r="U53" i="216" s="1"/>
  <c r="J27" i="269"/>
  <c r="J42" i="269"/>
  <c r="J47" i="269"/>
  <c r="J30" i="269"/>
  <c r="J23" i="269"/>
  <c r="J38" i="269"/>
  <c r="J17" i="269"/>
  <c r="J11" i="269"/>
  <c r="J26" i="269"/>
  <c r="J25" i="269"/>
  <c r="O9" i="216"/>
  <c r="O50" i="216" s="1"/>
  <c r="O12" i="274"/>
  <c r="O52" i="274" s="1"/>
  <c r="K17" i="216"/>
  <c r="X17" i="273"/>
  <c r="N14" i="274"/>
  <c r="N54" i="274" s="1"/>
  <c r="W18" i="273"/>
  <c r="N11" i="274"/>
  <c r="N51" i="274" s="1"/>
  <c r="V10" i="274"/>
  <c r="X16" i="273"/>
  <c r="T15" i="273"/>
  <c r="T55" i="273" s="1"/>
  <c r="X14" i="273"/>
  <c r="X54" i="273" s="1"/>
  <c r="O14" i="216"/>
  <c r="O54" i="216" s="1"/>
  <c r="O13" i="274"/>
  <c r="O53" i="274" s="1"/>
  <c r="J16" i="273"/>
  <c r="I21" i="274"/>
  <c r="I55" i="274" s="1"/>
  <c r="K45" i="273"/>
  <c r="I39" i="274"/>
  <c r="I44" i="274"/>
  <c r="K43" i="273"/>
  <c r="K23" i="273"/>
  <c r="D32" i="213"/>
  <c r="H32" i="213" s="1"/>
  <c r="I43" i="274"/>
  <c r="K35" i="274"/>
  <c r="M15" i="273"/>
  <c r="M55" i="273" s="1"/>
  <c r="K16" i="274"/>
  <c r="J29" i="216"/>
  <c r="G40" i="216"/>
  <c r="H12" i="274"/>
  <c r="H52" i="274" s="1"/>
  <c r="J23" i="273"/>
  <c r="G36" i="216"/>
  <c r="H26" i="274"/>
  <c r="H22" i="274"/>
  <c r="L29" i="274"/>
  <c r="L19" i="274"/>
  <c r="L20" i="274"/>
  <c r="N18" i="273"/>
  <c r="K10" i="216"/>
  <c r="N21" i="273"/>
  <c r="K35" i="216"/>
  <c r="S34" i="273"/>
  <c r="K43" i="274"/>
  <c r="K16" i="273"/>
  <c r="S35" i="274"/>
  <c r="P34" i="273"/>
  <c r="Q43" i="274"/>
  <c r="J31" i="216"/>
  <c r="J58" i="216" s="1"/>
  <c r="U37" i="274"/>
  <c r="T23" i="274"/>
  <c r="Q25" i="216"/>
  <c r="U23" i="216"/>
  <c r="U55" i="216" s="1"/>
  <c r="P26" i="274"/>
  <c r="Q24" i="274"/>
  <c r="U45" i="216"/>
  <c r="U33" i="274"/>
  <c r="V12" i="274"/>
  <c r="V52" i="274" s="1"/>
  <c r="K43" i="216"/>
  <c r="K39" i="273"/>
  <c r="M40" i="273"/>
  <c r="Q10" i="216"/>
  <c r="U18" i="273"/>
  <c r="T23" i="273"/>
  <c r="I10" i="216"/>
  <c r="L33" i="274"/>
  <c r="J33" i="274"/>
  <c r="K31" i="273"/>
  <c r="S12" i="216"/>
  <c r="S52" i="216" s="1"/>
  <c r="Q37" i="216"/>
  <c r="K18" i="273"/>
  <c r="P13" i="274"/>
  <c r="P53" i="274" s="1"/>
  <c r="J20" i="273"/>
  <c r="H19" i="274"/>
  <c r="J46" i="273"/>
  <c r="J12" i="273"/>
  <c r="J52" i="273" s="1"/>
  <c r="H16" i="274"/>
  <c r="O33" i="273"/>
  <c r="O25" i="273"/>
  <c r="L20" i="216"/>
  <c r="M32" i="274"/>
  <c r="M22" i="274"/>
  <c r="M24" i="274"/>
  <c r="O23" i="273"/>
  <c r="O20" i="273"/>
  <c r="J20" i="216"/>
  <c r="K40" i="274"/>
  <c r="M42" i="273"/>
  <c r="K13" i="274"/>
  <c r="K53" i="274" s="1"/>
  <c r="M21" i="273"/>
  <c r="M36" i="273"/>
  <c r="J13" i="216"/>
  <c r="J53" i="216" s="1"/>
  <c r="J40" i="216"/>
  <c r="J41" i="216"/>
  <c r="J55" i="216"/>
  <c r="J18" i="273"/>
  <c r="H26" i="216"/>
  <c r="K25" i="216"/>
  <c r="Q12" i="274"/>
  <c r="Q52" i="274" s="1"/>
  <c r="Q33" i="274"/>
  <c r="R25" i="273"/>
  <c r="R13" i="216"/>
  <c r="R53" i="216" s="1"/>
  <c r="I39" i="216"/>
  <c r="J43" i="216"/>
  <c r="L27" i="273"/>
  <c r="U12" i="216"/>
  <c r="U52" i="216" s="1"/>
  <c r="I15" i="274"/>
  <c r="J34" i="273"/>
  <c r="S17" i="274"/>
  <c r="R35" i="216"/>
  <c r="V25" i="273"/>
  <c r="N33" i="274"/>
  <c r="P43" i="216"/>
  <c r="R28" i="274"/>
  <c r="S29" i="273"/>
  <c r="I19" i="216"/>
  <c r="I38" i="274"/>
  <c r="H25" i="216"/>
  <c r="N23" i="216"/>
  <c r="N55" i="216" s="1"/>
  <c r="P38" i="273"/>
  <c r="L44" i="274"/>
  <c r="K33" i="216"/>
  <c r="G16" i="216"/>
  <c r="W29" i="273"/>
  <c r="L21" i="274"/>
  <c r="I33" i="216"/>
  <c r="K28" i="216"/>
  <c r="V12" i="273"/>
  <c r="V52" i="273" s="1"/>
  <c r="U32" i="274"/>
  <c r="Q39" i="273"/>
  <c r="I30" i="274"/>
  <c r="M29" i="273"/>
  <c r="J15" i="274"/>
  <c r="J36" i="274"/>
  <c r="H35" i="216"/>
  <c r="N33" i="273"/>
  <c r="O26" i="216"/>
  <c r="M11" i="273"/>
  <c r="P12" i="274"/>
  <c r="P52" i="274" s="1"/>
  <c r="H45" i="274"/>
  <c r="N17" i="216"/>
  <c r="V19" i="274"/>
  <c r="V28" i="213"/>
  <c r="W28" i="273" s="1"/>
  <c r="H17" i="274"/>
  <c r="M30" i="273"/>
  <c r="K34" i="273"/>
  <c r="T13" i="273"/>
  <c r="T53" i="273" s="1"/>
  <c r="P24" i="274"/>
  <c r="T11" i="273"/>
  <c r="Q30" i="273"/>
  <c r="J26" i="274"/>
  <c r="H33" i="274"/>
  <c r="T24" i="274"/>
  <c r="X35" i="273"/>
  <c r="Q28" i="216"/>
  <c r="Q28" i="274"/>
  <c r="X39" i="273"/>
  <c r="L11" i="273"/>
  <c r="N37" i="274"/>
  <c r="U28" i="274"/>
  <c r="M32" i="273"/>
  <c r="T11" i="274"/>
  <c r="T51" i="274" s="1"/>
  <c r="U43" i="274"/>
  <c r="K28" i="274"/>
  <c r="J12" i="216"/>
  <c r="J52" i="216" s="1"/>
  <c r="I15" i="216"/>
  <c r="L30" i="274"/>
  <c r="L32" i="274"/>
  <c r="O43" i="216"/>
  <c r="K24" i="274"/>
  <c r="K10" i="274"/>
  <c r="P16" i="273"/>
  <c r="Q32" i="273"/>
  <c r="L33" i="216"/>
  <c r="M39" i="216"/>
  <c r="O32" i="273"/>
  <c r="T43" i="216"/>
  <c r="N39" i="273"/>
  <c r="U26" i="274"/>
  <c r="W38" i="273"/>
  <c r="O37" i="274"/>
  <c r="K30" i="216"/>
  <c r="J24" i="216"/>
  <c r="J30" i="273"/>
  <c r="T12" i="274"/>
  <c r="T52" i="274" s="1"/>
  <c r="U46" i="273"/>
  <c r="N15" i="274"/>
  <c r="V22" i="273"/>
  <c r="V56" i="273" s="1"/>
  <c r="H55" i="274"/>
  <c r="O34" i="273"/>
  <c r="O35" i="273"/>
  <c r="O24" i="273"/>
  <c r="L31" i="216"/>
  <c r="L58" i="216" s="1"/>
  <c r="M19" i="274"/>
  <c r="M38" i="274"/>
  <c r="O39" i="273"/>
  <c r="L25" i="216"/>
  <c r="M34" i="274"/>
  <c r="O11" i="273"/>
  <c r="V15" i="274"/>
  <c r="M39" i="273"/>
  <c r="Q15" i="274"/>
  <c r="R14" i="273"/>
  <c r="R54" i="273" s="1"/>
  <c r="J38" i="216"/>
  <c r="O19" i="274"/>
  <c r="Q43" i="273"/>
  <c r="N26" i="216"/>
  <c r="U16" i="274"/>
  <c r="R38" i="273"/>
  <c r="J34" i="274"/>
  <c r="H45" i="216"/>
  <c r="M17" i="274"/>
  <c r="P37" i="273"/>
  <c r="J25" i="216"/>
  <c r="N40" i="216"/>
  <c r="M12" i="273"/>
  <c r="M52" i="273" s="1"/>
  <c r="U39" i="274"/>
  <c r="G23" i="216"/>
  <c r="G55" i="216" s="1"/>
  <c r="N13" i="274"/>
  <c r="N53" i="274" s="1"/>
  <c r="N15" i="216"/>
  <c r="Q31" i="273"/>
  <c r="H35" i="274"/>
  <c r="H32" i="216"/>
  <c r="I45" i="216"/>
  <c r="O28" i="274"/>
  <c r="I16" i="274"/>
  <c r="S34" i="276"/>
  <c r="L43" i="216"/>
  <c r="V40" i="274"/>
  <c r="M34" i="273"/>
  <c r="N39" i="216"/>
  <c r="H13" i="216"/>
  <c r="H53" i="216" s="1"/>
  <c r="J33" i="273"/>
  <c r="L25" i="273"/>
  <c r="L22" i="273"/>
  <c r="L56" i="273" s="1"/>
  <c r="G42" i="216"/>
  <c r="P45" i="274"/>
  <c r="N32" i="274"/>
  <c r="S37" i="274"/>
  <c r="P16" i="216"/>
  <c r="M42" i="274"/>
  <c r="K38" i="273"/>
  <c r="W42" i="273"/>
  <c r="K26" i="216"/>
  <c r="N38" i="273"/>
  <c r="N23" i="273"/>
  <c r="N17" i="273"/>
  <c r="K39" i="216"/>
  <c r="K34" i="216"/>
  <c r="N32" i="273"/>
  <c r="L42" i="274"/>
  <c r="S33" i="216"/>
  <c r="T28" i="213"/>
  <c r="R27" i="216" s="1"/>
  <c r="I28" i="213"/>
  <c r="G27" i="216" s="1"/>
  <c r="U28" i="213"/>
  <c r="T27" i="274" s="1"/>
  <c r="V21" i="273"/>
  <c r="T38" i="274"/>
  <c r="V32" i="273"/>
  <c r="S43" i="216"/>
  <c r="D41" i="213"/>
  <c r="F41" i="213" s="1"/>
  <c r="D18" i="213"/>
  <c r="H18" i="213" s="1"/>
  <c r="Q28" i="213"/>
  <c r="P27" i="274" s="1"/>
  <c r="P10" i="274"/>
  <c r="R31" i="216"/>
  <c r="R58" i="216" s="1"/>
  <c r="N15" i="273"/>
  <c r="N55" i="273" s="1"/>
  <c r="T20" i="216"/>
  <c r="T25" i="273"/>
  <c r="T16" i="216"/>
  <c r="K11" i="274"/>
  <c r="K51" i="274" s="1"/>
  <c r="Q17" i="273"/>
  <c r="P37" i="274"/>
  <c r="K30" i="273"/>
  <c r="L26" i="216"/>
  <c r="T20" i="274"/>
  <c r="T31" i="274"/>
  <c r="T39" i="216"/>
  <c r="R45" i="273"/>
  <c r="I34" i="216"/>
  <c r="J38" i="273"/>
  <c r="M13" i="216"/>
  <c r="M53" i="216" s="1"/>
  <c r="O37" i="273"/>
  <c r="R15" i="274"/>
  <c r="L31" i="274"/>
  <c r="S38" i="216"/>
  <c r="U40" i="216"/>
  <c r="N10" i="274"/>
  <c r="U22" i="274"/>
  <c r="O30" i="274"/>
  <c r="N41" i="273"/>
  <c r="H43" i="216"/>
  <c r="V18" i="273"/>
  <c r="M45" i="273"/>
  <c r="M16" i="216"/>
  <c r="J21" i="273"/>
  <c r="L42" i="216"/>
  <c r="K21" i="273"/>
  <c r="L16" i="274"/>
  <c r="O12" i="273"/>
  <c r="O52" i="273" s="1"/>
  <c r="N46" i="273"/>
  <c r="N12" i="273"/>
  <c r="N52" i="273" s="1"/>
  <c r="U31" i="273"/>
  <c r="T21" i="216"/>
  <c r="K33" i="274"/>
  <c r="G35" i="216"/>
  <c r="H32" i="274"/>
  <c r="O40" i="273"/>
  <c r="J24" i="274"/>
  <c r="L37" i="216"/>
  <c r="J21" i="274"/>
  <c r="J55" i="274" s="1"/>
  <c r="R32" i="274"/>
  <c r="M32" i="216"/>
  <c r="S31" i="273"/>
  <c r="O45" i="216"/>
  <c r="H15" i="274"/>
  <c r="L17" i="216"/>
  <c r="R37" i="216"/>
  <c r="M31" i="273"/>
  <c r="X29" i="273"/>
  <c r="N36" i="274"/>
  <c r="O22" i="273"/>
  <c r="O56" i="273" s="1"/>
  <c r="N28" i="216"/>
  <c r="Q46" i="273"/>
  <c r="R41" i="273"/>
  <c r="H16" i="216"/>
  <c r="I37" i="274"/>
  <c r="K42" i="216"/>
  <c r="S42" i="273"/>
  <c r="X18" i="273"/>
  <c r="U41" i="274"/>
  <c r="K36" i="274"/>
  <c r="E61" i="197"/>
  <c r="D37" i="213"/>
  <c r="F37" i="213" s="1"/>
  <c r="W36" i="273"/>
  <c r="L14" i="274"/>
  <c r="L54" i="274" s="1"/>
  <c r="S21" i="273"/>
  <c r="R24" i="274"/>
  <c r="Q41" i="273"/>
  <c r="O16" i="274"/>
  <c r="L31" i="273"/>
  <c r="I29" i="274"/>
  <c r="N35" i="273"/>
  <c r="O44" i="273"/>
  <c r="P44" i="274"/>
  <c r="J24" i="273"/>
  <c r="J56" i="273" s="1"/>
  <c r="H37" i="274"/>
  <c r="M36" i="274"/>
  <c r="W14" i="273"/>
  <c r="W54" i="273" s="1"/>
  <c r="Q16" i="273"/>
  <c r="L40" i="274"/>
  <c r="T17" i="274"/>
  <c r="K44" i="274"/>
  <c r="S17" i="273"/>
  <c r="H20" i="274"/>
  <c r="T18" i="273"/>
  <c r="I20" i="274"/>
  <c r="M11" i="274"/>
  <c r="M51" i="274" s="1"/>
  <c r="L45" i="274"/>
  <c r="L11" i="274"/>
  <c r="L51" i="274" s="1"/>
  <c r="T24" i="273"/>
  <c r="S30" i="274"/>
  <c r="Q40" i="273"/>
  <c r="K14" i="273"/>
  <c r="K54" i="273" s="1"/>
  <c r="N27" i="273"/>
  <c r="M39" i="274"/>
  <c r="J43" i="273"/>
  <c r="K46" i="273"/>
  <c r="V44" i="273"/>
  <c r="R15" i="273"/>
  <c r="R55" i="273" s="1"/>
  <c r="Q30" i="274"/>
  <c r="W35" i="273"/>
  <c r="K33" i="273"/>
  <c r="K30" i="274"/>
  <c r="V28" i="274"/>
  <c r="N40" i="273"/>
  <c r="L46" i="273"/>
  <c r="M21" i="274"/>
  <c r="M55" i="274" s="1"/>
  <c r="O45" i="274"/>
  <c r="P40" i="274"/>
  <c r="Q41" i="274"/>
  <c r="V17" i="274"/>
  <c r="M37" i="273"/>
  <c r="P45" i="273"/>
  <c r="N44" i="274"/>
  <c r="V34" i="273"/>
  <c r="R39" i="216"/>
  <c r="T34" i="276"/>
  <c r="T25" i="276" s="1"/>
  <c r="D59" i="213"/>
  <c r="H59" i="213" s="1"/>
  <c r="P44" i="273"/>
  <c r="M26" i="273"/>
  <c r="U40" i="273"/>
  <c r="D39" i="213"/>
  <c r="F39" i="213" s="1"/>
  <c r="R28" i="213"/>
  <c r="P27" i="216" s="1"/>
  <c r="P39" i="216"/>
  <c r="S45" i="273"/>
  <c r="Q14" i="274"/>
  <c r="Q54" i="274" s="1"/>
  <c r="D16" i="213"/>
  <c r="F16" i="213" s="1"/>
  <c r="Q44" i="274"/>
  <c r="S15" i="273"/>
  <c r="S55" i="273" s="1"/>
  <c r="S16" i="273"/>
  <c r="D58" i="276"/>
  <c r="F58" i="276" s="1"/>
  <c r="E23" i="273"/>
  <c r="E57" i="273"/>
  <c r="E58" i="273"/>
  <c r="E59" i="273"/>
  <c r="E55" i="273"/>
  <c r="E52" i="273"/>
  <c r="E54" i="273"/>
  <c r="E53" i="273"/>
  <c r="S22" i="274"/>
  <c r="G51" i="274"/>
  <c r="G57" i="274"/>
  <c r="G56" i="274"/>
  <c r="U19" i="216"/>
  <c r="V41" i="274"/>
  <c r="L23" i="274"/>
  <c r="G53" i="274"/>
  <c r="G54" i="274"/>
  <c r="G50" i="274"/>
  <c r="G55" i="274"/>
  <c r="G52" i="274"/>
  <c r="E51" i="273"/>
  <c r="E56" i="273"/>
  <c r="L13" i="274"/>
  <c r="L53" i="274" s="1"/>
  <c r="L23" i="216"/>
  <c r="L55" i="216" s="1"/>
  <c r="N39" i="274"/>
  <c r="Q22" i="216"/>
  <c r="L43" i="274"/>
  <c r="I25" i="274"/>
  <c r="K55" i="216"/>
  <c r="J39" i="216"/>
  <c r="K38" i="216"/>
  <c r="N38" i="216"/>
  <c r="K12" i="274"/>
  <c r="K52" i="274" s="1"/>
  <c r="I35" i="274"/>
  <c r="P43" i="274"/>
  <c r="H17" i="216"/>
  <c r="G29" i="216"/>
  <c r="M25" i="274"/>
  <c r="R45" i="216"/>
  <c r="P17" i="216"/>
  <c r="N31" i="216"/>
  <c r="N58" i="216" s="1"/>
  <c r="L10" i="216"/>
  <c r="O17" i="274"/>
  <c r="T21" i="274"/>
  <c r="R25" i="216"/>
  <c r="X34" i="273"/>
  <c r="N14" i="273"/>
  <c r="N54" i="273" s="1"/>
  <c r="W34" i="273"/>
  <c r="X42" i="273"/>
  <c r="R36" i="274"/>
  <c r="R22" i="216"/>
  <c r="N24" i="273"/>
  <c r="S25" i="274"/>
  <c r="T38" i="273"/>
  <c r="N20" i="216"/>
  <c r="Q44" i="273"/>
  <c r="Q22" i="273"/>
  <c r="Q56" i="273" s="1"/>
  <c r="O43" i="274"/>
  <c r="Q27" i="273"/>
  <c r="O21" i="274"/>
  <c r="S29" i="216"/>
  <c r="S22" i="216"/>
  <c r="V15" i="273"/>
  <c r="V55" i="273" s="1"/>
  <c r="S32" i="216"/>
  <c r="S19" i="216"/>
  <c r="S23" i="216"/>
  <c r="S55" i="216" s="1"/>
  <c r="U7" i="213"/>
  <c r="S8" i="216" s="1"/>
  <c r="V35" i="273"/>
  <c r="T14" i="274"/>
  <c r="T54" i="274" s="1"/>
  <c r="V11" i="273"/>
  <c r="S37" i="216"/>
  <c r="D61" i="276"/>
  <c r="F61" i="276" s="1"/>
  <c r="D54" i="276"/>
  <c r="F54" i="276" s="1"/>
  <c r="D30" i="276"/>
  <c r="F30" i="276" s="1"/>
  <c r="D59" i="276"/>
  <c r="F59" i="276" s="1"/>
  <c r="Q34" i="276"/>
  <c r="Q25" i="276" s="1"/>
  <c r="D65" i="276"/>
  <c r="H65" i="276" s="1"/>
  <c r="BH7" i="193"/>
  <c r="S30" i="273"/>
  <c r="P29" i="216"/>
  <c r="R34" i="276"/>
  <c r="R25" i="276" s="1"/>
  <c r="D32" i="276"/>
  <c r="F32" i="276" s="1"/>
  <c r="D50" i="276"/>
  <c r="H50" i="276" s="1"/>
  <c r="D63" i="276"/>
  <c r="F63" i="276" s="1"/>
  <c r="D48" i="276"/>
  <c r="F48" i="276" s="1"/>
  <c r="O34" i="276"/>
  <c r="O25" i="276" s="1"/>
  <c r="T7" i="276"/>
  <c r="T6" i="276" s="1"/>
  <c r="I8" i="213"/>
  <c r="J10" i="273" s="1"/>
  <c r="I8" i="276"/>
  <c r="S9" i="213"/>
  <c r="S9" i="276"/>
  <c r="U17" i="213"/>
  <c r="T16" i="274" s="1"/>
  <c r="U23" i="276"/>
  <c r="U6" i="276" s="1"/>
  <c r="G24" i="213"/>
  <c r="G30" i="276"/>
  <c r="G39" i="213"/>
  <c r="G45" i="276"/>
  <c r="D28" i="276"/>
  <c r="D42" i="276"/>
  <c r="W34" i="276"/>
  <c r="D43" i="276"/>
  <c r="F43" i="276" s="1"/>
  <c r="I34" i="276"/>
  <c r="D35" i="276"/>
  <c r="F35" i="276" s="1"/>
  <c r="V34" i="276"/>
  <c r="Q7" i="276"/>
  <c r="Q6" i="276" s="1"/>
  <c r="D39" i="276"/>
  <c r="S21" i="213"/>
  <c r="R20" i="274" s="1"/>
  <c r="S27" i="276"/>
  <c r="I14" i="213"/>
  <c r="J14" i="273" s="1"/>
  <c r="I16" i="276"/>
  <c r="N13" i="213"/>
  <c r="M12" i="274" s="1"/>
  <c r="M52" i="274" s="1"/>
  <c r="N13" i="276"/>
  <c r="N15" i="276" s="1"/>
  <c r="P34" i="276"/>
  <c r="N34" i="276"/>
  <c r="N25" i="276" s="1"/>
  <c r="D53" i="276"/>
  <c r="D41" i="276"/>
  <c r="D37" i="276"/>
  <c r="D60" i="276"/>
  <c r="F60" i="276" s="1"/>
  <c r="K34" i="276"/>
  <c r="D36" i="276"/>
  <c r="I15" i="276"/>
  <c r="W10" i="213"/>
  <c r="W10" i="276"/>
  <c r="W7" i="276" s="1"/>
  <c r="I45" i="213"/>
  <c r="J32" i="273" s="1"/>
  <c r="I51" i="276"/>
  <c r="D51" i="276" s="1"/>
  <c r="F51" i="276" s="1"/>
  <c r="G45" i="213"/>
  <c r="G51" i="276"/>
  <c r="D56" i="276"/>
  <c r="F56" i="276" s="1"/>
  <c r="D57" i="276"/>
  <c r="D55" i="276"/>
  <c r="D52" i="276"/>
  <c r="F52" i="276" s="1"/>
  <c r="D62" i="276"/>
  <c r="F62" i="276" s="1"/>
  <c r="D64" i="276"/>
  <c r="D22" i="276"/>
  <c r="D44" i="276"/>
  <c r="F44" i="276" s="1"/>
  <c r="D45" i="276"/>
  <c r="F45" i="276" s="1"/>
  <c r="D40" i="276"/>
  <c r="U34" i="276"/>
  <c r="U25" i="276" s="1"/>
  <c r="W21" i="213"/>
  <c r="X21" i="273" s="1"/>
  <c r="W27" i="276"/>
  <c r="W25" i="276" s="1"/>
  <c r="K21" i="213"/>
  <c r="J20" i="274" s="1"/>
  <c r="K27" i="276"/>
  <c r="P23" i="213"/>
  <c r="Q23" i="273" s="1"/>
  <c r="P29" i="276"/>
  <c r="D29" i="276" s="1"/>
  <c r="D33" i="276"/>
  <c r="M34" i="276"/>
  <c r="M25" i="276" s="1"/>
  <c r="D24" i="276"/>
  <c r="D49" i="276"/>
  <c r="F49" i="276" s="1"/>
  <c r="D46" i="276"/>
  <c r="F46" i="276" s="1"/>
  <c r="D47" i="276"/>
  <c r="F47" i="276" s="1"/>
  <c r="J34" i="276"/>
  <c r="D38" i="276"/>
  <c r="D26" i="276"/>
  <c r="U42" i="216"/>
  <c r="X43" i="273"/>
  <c r="E8" i="273"/>
  <c r="E28" i="273"/>
  <c r="E49" i="273"/>
  <c r="E44" i="273"/>
  <c r="E27" i="273"/>
  <c r="BI29" i="234"/>
  <c r="E60" i="188"/>
  <c r="BH5" i="188" s="1"/>
  <c r="E60" i="209"/>
  <c r="BH5" i="209" s="1"/>
  <c r="E60" i="208"/>
  <c r="BH5" i="208" s="1"/>
  <c r="BG29" i="234"/>
  <c r="AE63" i="234" s="1"/>
  <c r="R61" i="181"/>
  <c r="BI6" i="189"/>
  <c r="BI5" i="189" s="1"/>
  <c r="F60" i="199"/>
  <c r="BH6" i="199" s="1"/>
  <c r="E60" i="199"/>
  <c r="BH5" i="199" s="1"/>
  <c r="R60" i="199"/>
  <c r="BH19" i="199" s="1"/>
  <c r="F61" i="180"/>
  <c r="P56" i="273"/>
  <c r="E6" i="180"/>
  <c r="E5" i="180" s="1"/>
  <c r="E61" i="180" s="1"/>
  <c r="BI28" i="210"/>
  <c r="BI19" i="210" s="1"/>
  <c r="R61" i="201"/>
  <c r="M55" i="216"/>
  <c r="R61" i="185"/>
  <c r="I55" i="216"/>
  <c r="E7" i="273"/>
  <c r="E16" i="273"/>
  <c r="E18" i="273"/>
  <c r="E30" i="273"/>
  <c r="E13" i="273"/>
  <c r="E14" i="273"/>
  <c r="E11" i="273"/>
  <c r="E17" i="273"/>
  <c r="E36" i="273"/>
  <c r="E45" i="273"/>
  <c r="E22" i="273"/>
  <c r="E15" i="273"/>
  <c r="E20" i="273"/>
  <c r="E35" i="273"/>
  <c r="E48" i="273"/>
  <c r="E42" i="273"/>
  <c r="E29" i="273"/>
  <c r="E39" i="273"/>
  <c r="E43" i="273"/>
  <c r="E12" i="273"/>
  <c r="E33" i="273"/>
  <c r="E38" i="273"/>
  <c r="E41" i="273"/>
  <c r="E40" i="273"/>
  <c r="E47" i="273"/>
  <c r="E26" i="273"/>
  <c r="E31" i="273"/>
  <c r="E25" i="273"/>
  <c r="E34" i="273"/>
  <c r="E32" i="273"/>
  <c r="E21" i="273"/>
  <c r="E24" i="273"/>
  <c r="E37" i="273"/>
  <c r="E19" i="273"/>
  <c r="H51" i="274"/>
  <c r="J53" i="273"/>
  <c r="U55" i="274"/>
  <c r="E46" i="273"/>
  <c r="BH5" i="202"/>
  <c r="BI7" i="201"/>
  <c r="BI6" i="210"/>
  <c r="BI7" i="210"/>
  <c r="F60" i="211"/>
  <c r="BH6" i="211" s="1"/>
  <c r="R60" i="192"/>
  <c r="BH19" i="192" s="1"/>
  <c r="BI7" i="206"/>
  <c r="BI6" i="206"/>
  <c r="BH7" i="180"/>
  <c r="BH8" i="180"/>
  <c r="BI8" i="180" s="1"/>
  <c r="L8" i="276" s="1"/>
  <c r="R61" i="191"/>
  <c r="F60" i="205"/>
  <c r="BH6" i="205" s="1"/>
  <c r="BI6" i="198"/>
  <c r="BI5" i="198" s="1"/>
  <c r="BI6" i="193"/>
  <c r="R61" i="194"/>
  <c r="BI7" i="193"/>
  <c r="R60" i="174"/>
  <c r="BH19" i="174" s="1"/>
  <c r="BI19" i="174"/>
  <c r="AA62" i="234"/>
  <c r="D57" i="213"/>
  <c r="F57" i="213" s="1"/>
  <c r="D43" i="213"/>
  <c r="F43" i="213" s="1"/>
  <c r="F61" i="185"/>
  <c r="R60" i="209"/>
  <c r="BH19" i="209" s="1"/>
  <c r="D49" i="213"/>
  <c r="F49" i="213" s="1"/>
  <c r="BH7" i="211"/>
  <c r="BH8" i="211"/>
  <c r="BI8" i="211" s="1"/>
  <c r="R60" i="187"/>
  <c r="BH19" i="187" s="1"/>
  <c r="D54" i="213"/>
  <c r="H54" i="213" s="1"/>
  <c r="D44" i="213"/>
  <c r="H44" i="213" s="1"/>
  <c r="D53" i="213"/>
  <c r="H53" i="213" s="1"/>
  <c r="BI7" i="202"/>
  <c r="F61" i="193"/>
  <c r="F60" i="193"/>
  <c r="BH6" i="193" s="1"/>
  <c r="E7" i="193"/>
  <c r="E6" i="193"/>
  <c r="E5" i="193" s="1"/>
  <c r="E61" i="205"/>
  <c r="BI19" i="201"/>
  <c r="BI7" i="204"/>
  <c r="BI19" i="211"/>
  <c r="D56" i="213"/>
  <c r="F56" i="213" s="1"/>
  <c r="D55" i="213"/>
  <c r="H55" i="213" s="1"/>
  <c r="D48" i="213"/>
  <c r="F48" i="213" s="1"/>
  <c r="D27" i="213"/>
  <c r="F27" i="213" s="1"/>
  <c r="D50" i="213"/>
  <c r="F50" i="213" s="1"/>
  <c r="BI7" i="198"/>
  <c r="D52" i="213"/>
  <c r="H52" i="213" s="1"/>
  <c r="BI28" i="207"/>
  <c r="BI19" i="207" s="1"/>
  <c r="BI19" i="208"/>
  <c r="BI5" i="208" s="1"/>
  <c r="R61" i="182"/>
  <c r="D42" i="213"/>
  <c r="H42" i="213" s="1"/>
  <c r="F60" i="200"/>
  <c r="BH6" i="200" s="1"/>
  <c r="F61" i="200"/>
  <c r="E6" i="200"/>
  <c r="E5" i="200" s="1"/>
  <c r="E7" i="200"/>
  <c r="BH8" i="200"/>
  <c r="BI8" i="200" s="1"/>
  <c r="BH7" i="200"/>
  <c r="BI28" i="195"/>
  <c r="BI19" i="195" s="1"/>
  <c r="R61" i="186"/>
  <c r="R60" i="186"/>
  <c r="BH19" i="186" s="1"/>
  <c r="BI6" i="202"/>
  <c r="F60" i="207"/>
  <c r="BH6" i="207" s="1"/>
  <c r="F61" i="207"/>
  <c r="R60" i="188"/>
  <c r="BH19" i="188" s="1"/>
  <c r="R61" i="188"/>
  <c r="BH8" i="209"/>
  <c r="BI8" i="209" s="1"/>
  <c r="BH7" i="209"/>
  <c r="E7" i="207"/>
  <c r="E6" i="207"/>
  <c r="E5" i="207" s="1"/>
  <c r="E6" i="185"/>
  <c r="E5" i="185" s="1"/>
  <c r="E7" i="185"/>
  <c r="Q10" i="213"/>
  <c r="Q7" i="213" s="1"/>
  <c r="BI6" i="185"/>
  <c r="BI5" i="185" s="1"/>
  <c r="BI7" i="185"/>
  <c r="F61" i="198"/>
  <c r="F60" i="198"/>
  <c r="BH6" i="198" s="1"/>
  <c r="BI28" i="193"/>
  <c r="BI19" i="193" s="1"/>
  <c r="E7" i="198"/>
  <c r="E6" i="198"/>
  <c r="E5" i="198" s="1"/>
  <c r="BH7" i="205"/>
  <c r="BH8" i="205"/>
  <c r="BI8" i="205" s="1"/>
  <c r="BI6" i="205" s="1"/>
  <c r="R61" i="210"/>
  <c r="R60" i="210"/>
  <c r="BH19" i="210" s="1"/>
  <c r="BI28" i="205"/>
  <c r="BI19" i="205" s="1"/>
  <c r="BI28" i="196"/>
  <c r="BI19" i="196" s="1"/>
  <c r="BI28" i="202"/>
  <c r="BI19" i="202" s="1"/>
  <c r="E7" i="201"/>
  <c r="E6" i="201"/>
  <c r="E5" i="201" s="1"/>
  <c r="S29" i="213"/>
  <c r="BI28" i="187"/>
  <c r="BI19" i="187" s="1"/>
  <c r="BI6" i="201"/>
  <c r="R61" i="200"/>
  <c r="R60" i="200"/>
  <c r="BH19" i="200" s="1"/>
  <c r="BI28" i="204"/>
  <c r="BI19" i="204" s="1"/>
  <c r="F61" i="201"/>
  <c r="F60" i="201"/>
  <c r="BH6" i="201" s="1"/>
  <c r="F61" i="203"/>
  <c r="F60" i="203"/>
  <c r="BH6" i="203" s="1"/>
  <c r="R60" i="208"/>
  <c r="BH19" i="208" s="1"/>
  <c r="R61" i="208"/>
  <c r="R60" i="207"/>
  <c r="R61" i="207"/>
  <c r="R60" i="205"/>
  <c r="R61" i="205"/>
  <c r="BH8" i="203"/>
  <c r="BI8" i="203" s="1"/>
  <c r="BH7" i="203"/>
  <c r="R61" i="202"/>
  <c r="R60" i="202"/>
  <c r="R61" i="197"/>
  <c r="R60" i="197"/>
  <c r="BH19" i="197" s="1"/>
  <c r="E7" i="203"/>
  <c r="E6" i="203"/>
  <c r="E5" i="203" s="1"/>
  <c r="D46" i="213"/>
  <c r="F46" i="213" s="1"/>
  <c r="D20" i="213"/>
  <c r="F20" i="213" s="1"/>
  <c r="F61" i="182"/>
  <c r="BI19" i="203"/>
  <c r="D22" i="213"/>
  <c r="H22" i="213" s="1"/>
  <c r="D51" i="213"/>
  <c r="F51" i="213" s="1"/>
  <c r="D24" i="213"/>
  <c r="F24" i="213" s="1"/>
  <c r="D58" i="213"/>
  <c r="H58" i="213" s="1"/>
  <c r="D47" i="213"/>
  <c r="BI19" i="209"/>
  <c r="BI19" i="206"/>
  <c r="F61" i="206"/>
  <c r="F60" i="206"/>
  <c r="BH6" i="206" s="1"/>
  <c r="E7" i="206"/>
  <c r="E6" i="206"/>
  <c r="E5" i="206" s="1"/>
  <c r="R61" i="198"/>
  <c r="R60" i="198"/>
  <c r="BH19" i="198" s="1"/>
  <c r="T8" i="213"/>
  <c r="BI7" i="188"/>
  <c r="BI6" i="188"/>
  <c r="BI5" i="188" s="1"/>
  <c r="BI6" i="204"/>
  <c r="D26" i="213"/>
  <c r="E7" i="194"/>
  <c r="E6" i="194"/>
  <c r="E5" i="194" s="1"/>
  <c r="F61" i="204"/>
  <c r="F60" i="204"/>
  <c r="BH6" i="204" s="1"/>
  <c r="R61" i="193"/>
  <c r="R60" i="193"/>
  <c r="BH19" i="193" s="1"/>
  <c r="F61" i="210"/>
  <c r="F60" i="210"/>
  <c r="BH6" i="210" s="1"/>
  <c r="F60" i="195"/>
  <c r="BH6" i="195" s="1"/>
  <c r="F61" i="195"/>
  <c r="R61" i="203"/>
  <c r="R60" i="203"/>
  <c r="BH19" i="203" s="1"/>
  <c r="BH7" i="192"/>
  <c r="BH8" i="192"/>
  <c r="BI8" i="192" s="1"/>
  <c r="F60" i="192"/>
  <c r="BH6" i="192" s="1"/>
  <c r="F61" i="192"/>
  <c r="BI6" i="195"/>
  <c r="BI7" i="195"/>
  <c r="F61" i="194"/>
  <c r="F60" i="194"/>
  <c r="BH6" i="194" s="1"/>
  <c r="E7" i="204"/>
  <c r="E6" i="204"/>
  <c r="E5" i="204" s="1"/>
  <c r="E7" i="210"/>
  <c r="E6" i="210"/>
  <c r="E5" i="210" s="1"/>
  <c r="BI7" i="194"/>
  <c r="E6" i="195"/>
  <c r="E5" i="195" s="1"/>
  <c r="E7" i="195"/>
  <c r="R60" i="204"/>
  <c r="BH19" i="204" s="1"/>
  <c r="R61" i="204"/>
  <c r="E7" i="192"/>
  <c r="E6" i="192"/>
  <c r="E5" i="192" s="1"/>
  <c r="BI7" i="197"/>
  <c r="BI6" i="197"/>
  <c r="BI5" i="197" s="1"/>
  <c r="BH8" i="181"/>
  <c r="BI8" i="181" s="1"/>
  <c r="BH7" i="181"/>
  <c r="BI6" i="207"/>
  <c r="BI7" i="207"/>
  <c r="I9" i="213"/>
  <c r="BI7" i="174"/>
  <c r="E6" i="183"/>
  <c r="E5" i="183" s="1"/>
  <c r="E7" i="183"/>
  <c r="E6" i="178"/>
  <c r="E5" i="178" s="1"/>
  <c r="E7" i="178"/>
  <c r="BI7" i="196"/>
  <c r="BI6" i="196"/>
  <c r="BH7" i="178"/>
  <c r="BH8" i="178"/>
  <c r="BI8" i="178" s="1"/>
  <c r="K8" i="276" s="1"/>
  <c r="BI6" i="194"/>
  <c r="BI5" i="194" s="1"/>
  <c r="E60" i="182"/>
  <c r="E61" i="182"/>
  <c r="BH8" i="182"/>
  <c r="BI8" i="182" s="1"/>
  <c r="N8" i="276" s="1"/>
  <c r="N7" i="276" s="1"/>
  <c r="BH7" i="182"/>
  <c r="BH8" i="183"/>
  <c r="BI8" i="183" s="1"/>
  <c r="O8" i="276" s="1"/>
  <c r="BH7" i="183"/>
  <c r="F61" i="183"/>
  <c r="F60" i="183"/>
  <c r="BH6" i="183" s="1"/>
  <c r="F61" i="178"/>
  <c r="F60" i="178"/>
  <c r="BH6" i="178" s="1"/>
  <c r="F61" i="186"/>
  <c r="F60" i="186"/>
  <c r="BH6" i="186" s="1"/>
  <c r="BH7" i="186"/>
  <c r="BH8" i="186"/>
  <c r="BI8" i="186" s="1"/>
  <c r="R8" i="276" s="1"/>
  <c r="R7" i="276" s="1"/>
  <c r="E7" i="186"/>
  <c r="E6" i="186"/>
  <c r="E5" i="186" s="1"/>
  <c r="E60" i="174"/>
  <c r="BI6" i="174"/>
  <c r="BI7" i="199"/>
  <c r="BI6" i="199"/>
  <c r="BI5" i="199" s="1"/>
  <c r="AA19" i="223"/>
  <c r="AA5" i="223" s="1"/>
  <c r="AA61" i="223" s="1"/>
  <c r="K35" i="213"/>
  <c r="BI28" i="178"/>
  <c r="BI19" i="178" s="1"/>
  <c r="E7" i="181"/>
  <c r="E6" i="181"/>
  <c r="E5" i="181" s="1"/>
  <c r="R61" i="183"/>
  <c r="R60" i="183"/>
  <c r="M10" i="213"/>
  <c r="J33" i="213"/>
  <c r="BI28" i="177"/>
  <c r="F60" i="181"/>
  <c r="BH6" i="181" s="1"/>
  <c r="R60" i="180"/>
  <c r="R61" i="180"/>
  <c r="N38" i="213"/>
  <c r="BI28" i="182"/>
  <c r="BI19" i="182" s="1"/>
  <c r="M34" i="213"/>
  <c r="BI28" i="181"/>
  <c r="BI19" i="181" s="1"/>
  <c r="R60" i="178"/>
  <c r="R61" i="178"/>
  <c r="O40" i="213"/>
  <c r="BI28" i="183"/>
  <c r="BI19" i="183" s="1"/>
  <c r="P31" i="213"/>
  <c r="BI28" i="184"/>
  <c r="L30" i="213"/>
  <c r="BI28" i="180"/>
  <c r="BI19" i="180" s="1"/>
  <c r="F60" i="187"/>
  <c r="BH6" i="187" s="1"/>
  <c r="F61" i="187"/>
  <c r="BH19" i="181"/>
  <c r="E6" i="187"/>
  <c r="E5" i="187" s="1"/>
  <c r="E7" i="187"/>
  <c r="BH8" i="187"/>
  <c r="BI8" i="187" s="1"/>
  <c r="S8" i="276" s="1"/>
  <c r="BH7" i="187"/>
  <c r="E61" i="189"/>
  <c r="E60" i="189"/>
  <c r="W8" i="213"/>
  <c r="BI7" i="191"/>
  <c r="BI6" i="191"/>
  <c r="E61" i="191"/>
  <c r="E60" i="191"/>
  <c r="F60" i="191"/>
  <c r="BH6" i="191" s="1"/>
  <c r="F61" i="191"/>
  <c r="W36" i="213"/>
  <c r="BI28" i="191"/>
  <c r="BI19" i="191" s="1"/>
  <c r="BH5" i="196"/>
  <c r="BG60" i="196"/>
  <c r="BH5" i="197"/>
  <c r="BG60" i="211"/>
  <c r="BH5" i="211"/>
  <c r="N56" i="273" l="1"/>
  <c r="O55" i="274"/>
  <c r="O27" i="216"/>
  <c r="F32" i="213"/>
  <c r="T55" i="216"/>
  <c r="T56" i="273"/>
  <c r="U27" i="274"/>
  <c r="T55" i="274"/>
  <c r="J28" i="273"/>
  <c r="Q19" i="213"/>
  <c r="R19" i="273" s="1"/>
  <c r="N55" i="274"/>
  <c r="D45" i="213"/>
  <c r="F45" i="213" s="1"/>
  <c r="I20" i="216"/>
  <c r="U28" i="273"/>
  <c r="T19" i="213"/>
  <c r="R18" i="216" s="1"/>
  <c r="S27" i="274"/>
  <c r="T27" i="216"/>
  <c r="R28" i="273"/>
  <c r="I19" i="213"/>
  <c r="G18" i="216" s="1"/>
  <c r="H27" i="274"/>
  <c r="F15" i="216"/>
  <c r="E15" i="216" s="1"/>
  <c r="L55" i="274"/>
  <c r="R19" i="213"/>
  <c r="P18" i="216" s="1"/>
  <c r="H16" i="273"/>
  <c r="G16" i="273" s="1"/>
  <c r="S28" i="273"/>
  <c r="Q27" i="274"/>
  <c r="D45" i="274"/>
  <c r="G45" i="274" s="1"/>
  <c r="F18" i="213"/>
  <c r="D15" i="274"/>
  <c r="G15" i="274" s="1"/>
  <c r="H31" i="274"/>
  <c r="D31" i="274" s="1"/>
  <c r="G31" i="274" s="1"/>
  <c r="H13" i="274"/>
  <c r="H53" i="274" s="1"/>
  <c r="H39" i="213"/>
  <c r="H41" i="213"/>
  <c r="G13" i="216"/>
  <c r="G53" i="216" s="1"/>
  <c r="L21" i="273"/>
  <c r="D16" i="274"/>
  <c r="G16" i="274" s="1"/>
  <c r="F45" i="216"/>
  <c r="E45" i="216" s="1"/>
  <c r="D23" i="213"/>
  <c r="F23" i="213" s="1"/>
  <c r="G9" i="216"/>
  <c r="G50" i="216" s="1"/>
  <c r="U19" i="213"/>
  <c r="S18" i="216" s="1"/>
  <c r="S25" i="276"/>
  <c r="Q20" i="216"/>
  <c r="D13" i="213"/>
  <c r="F13" i="213" s="1"/>
  <c r="V20" i="274"/>
  <c r="D20" i="274" s="1"/>
  <c r="G20" i="274" s="1"/>
  <c r="H37" i="213"/>
  <c r="H16" i="213"/>
  <c r="S27" i="216"/>
  <c r="V9" i="273"/>
  <c r="V28" i="273"/>
  <c r="D17" i="274"/>
  <c r="G17" i="274" s="1"/>
  <c r="H46" i="273"/>
  <c r="G46" i="273" s="1"/>
  <c r="H18" i="273"/>
  <c r="G18" i="273" s="1"/>
  <c r="F59" i="213"/>
  <c r="U20" i="216"/>
  <c r="U6" i="213"/>
  <c r="T7" i="274" s="1"/>
  <c r="I7" i="213"/>
  <c r="I6" i="213" s="1"/>
  <c r="G7" i="216" s="1"/>
  <c r="H9" i="274"/>
  <c r="H50" i="274" s="1"/>
  <c r="T21" i="273"/>
  <c r="N22" i="216"/>
  <c r="F22" i="216" s="1"/>
  <c r="N22" i="221" s="1"/>
  <c r="D17" i="213"/>
  <c r="H17" i="213" s="1"/>
  <c r="F17" i="216"/>
  <c r="E17" i="216" s="1"/>
  <c r="T8" i="274"/>
  <c r="D21" i="213"/>
  <c r="H21" i="213" s="1"/>
  <c r="L12" i="216"/>
  <c r="F12" i="216" s="1"/>
  <c r="O22" i="274"/>
  <c r="D22" i="274" s="1"/>
  <c r="G22" i="274" s="1"/>
  <c r="V17" i="273"/>
  <c r="H17" i="273" s="1"/>
  <c r="G17" i="273" s="1"/>
  <c r="S16" i="216"/>
  <c r="F16" i="216" s="1"/>
  <c r="E16" i="216" s="1"/>
  <c r="H58" i="276"/>
  <c r="H54" i="276"/>
  <c r="H61" i="276"/>
  <c r="F65" i="276"/>
  <c r="H30" i="276"/>
  <c r="H59" i="276"/>
  <c r="H32" i="276"/>
  <c r="H35" i="276"/>
  <c r="G31" i="216"/>
  <c r="G58" i="216" s="1"/>
  <c r="O13" i="273"/>
  <c r="O53" i="273" s="1"/>
  <c r="Q5" i="276"/>
  <c r="D23" i="276"/>
  <c r="H23" i="276" s="1"/>
  <c r="T5" i="276"/>
  <c r="H43" i="276"/>
  <c r="D13" i="276"/>
  <c r="D15" i="276" s="1"/>
  <c r="H48" i="276"/>
  <c r="H63" i="276"/>
  <c r="D27" i="276"/>
  <c r="F27" i="276" s="1"/>
  <c r="K25" i="276"/>
  <c r="F50" i="276"/>
  <c r="H51" i="276"/>
  <c r="D34" i="276"/>
  <c r="F34" i="276" s="1"/>
  <c r="U5" i="276"/>
  <c r="H29" i="276"/>
  <c r="F29" i="276"/>
  <c r="O7" i="276"/>
  <c r="O6" i="276" s="1"/>
  <c r="O5" i="276" s="1"/>
  <c r="H22" i="276"/>
  <c r="F22" i="276"/>
  <c r="F57" i="276"/>
  <c r="H57" i="276"/>
  <c r="H53" i="276"/>
  <c r="F53" i="276"/>
  <c r="H60" i="276"/>
  <c r="H46" i="276"/>
  <c r="H45" i="276"/>
  <c r="I7" i="276"/>
  <c r="F40" i="276"/>
  <c r="H40" i="276"/>
  <c r="F64" i="276"/>
  <c r="H64" i="276"/>
  <c r="F55" i="276"/>
  <c r="H55" i="276"/>
  <c r="F36" i="276"/>
  <c r="H36" i="276"/>
  <c r="H41" i="276"/>
  <c r="F41" i="276"/>
  <c r="R6" i="276"/>
  <c r="R5" i="276" s="1"/>
  <c r="I18" i="276"/>
  <c r="D16" i="276"/>
  <c r="D18" i="276" s="1"/>
  <c r="H49" i="276"/>
  <c r="H44" i="276"/>
  <c r="D10" i="276"/>
  <c r="K7" i="276"/>
  <c r="K6" i="276" s="1"/>
  <c r="L7" i="276"/>
  <c r="G28" i="213"/>
  <c r="G34" i="276"/>
  <c r="F26" i="276"/>
  <c r="H26" i="276"/>
  <c r="H56" i="276"/>
  <c r="H52" i="276"/>
  <c r="H62" i="276"/>
  <c r="W6" i="276"/>
  <c r="W5" i="276" s="1"/>
  <c r="I25" i="276"/>
  <c r="S7" i="276"/>
  <c r="S6" i="276" s="1"/>
  <c r="M8" i="213"/>
  <c r="N10" i="273" s="1"/>
  <c r="N51" i="273" s="1"/>
  <c r="M8" i="276"/>
  <c r="F38" i="276"/>
  <c r="H38" i="276"/>
  <c r="H24" i="276"/>
  <c r="F24" i="276"/>
  <c r="H33" i="276"/>
  <c r="F33" i="276"/>
  <c r="H47" i="276"/>
  <c r="F37" i="276"/>
  <c r="H37" i="276"/>
  <c r="N6" i="276"/>
  <c r="N5" i="276" s="1"/>
  <c r="F39" i="276"/>
  <c r="H39" i="276"/>
  <c r="H42" i="276"/>
  <c r="F42" i="276"/>
  <c r="H28" i="276"/>
  <c r="F28" i="276"/>
  <c r="F53" i="216"/>
  <c r="D53" i="274" s="1"/>
  <c r="BH29" i="234"/>
  <c r="F38" i="216"/>
  <c r="E38" i="216" s="1"/>
  <c r="BG60" i="199"/>
  <c r="H39" i="273"/>
  <c r="G39" i="273" s="1"/>
  <c r="BI5" i="193"/>
  <c r="E60" i="180"/>
  <c r="BH5" i="180" s="1"/>
  <c r="F26" i="216"/>
  <c r="E26" i="216" s="1"/>
  <c r="F44" i="216"/>
  <c r="E44" i="216" s="1"/>
  <c r="F33" i="216"/>
  <c r="E33" i="216" s="1"/>
  <c r="F39" i="216"/>
  <c r="E39" i="216" s="1"/>
  <c r="BG60" i="209"/>
  <c r="H43" i="273"/>
  <c r="G43" i="273" s="1"/>
  <c r="H36" i="273"/>
  <c r="G36" i="273" s="1"/>
  <c r="D26" i="274"/>
  <c r="G26" i="274" s="1"/>
  <c r="H38" i="273"/>
  <c r="G38" i="273" s="1"/>
  <c r="F36" i="216"/>
  <c r="E36" i="216" s="1"/>
  <c r="F29" i="216"/>
  <c r="E29" i="216" s="1"/>
  <c r="F37" i="216"/>
  <c r="E37" i="216" s="1"/>
  <c r="F41" i="216"/>
  <c r="E41" i="216" s="1"/>
  <c r="D41" i="274"/>
  <c r="G41" i="274" s="1"/>
  <c r="H26" i="273"/>
  <c r="G26" i="273" s="1"/>
  <c r="H20" i="273"/>
  <c r="G20" i="273" s="1"/>
  <c r="F23" i="216"/>
  <c r="E23" i="216" s="1"/>
  <c r="H27" i="273"/>
  <c r="G27" i="273" s="1"/>
  <c r="D33" i="274"/>
  <c r="G33" i="274" s="1"/>
  <c r="F35" i="216"/>
  <c r="E35" i="216" s="1"/>
  <c r="D25" i="274"/>
  <c r="G25" i="274" s="1"/>
  <c r="F28" i="216"/>
  <c r="E28" i="216" s="1"/>
  <c r="F34" i="216"/>
  <c r="E34" i="216" s="1"/>
  <c r="D19" i="274"/>
  <c r="G19" i="274" s="1"/>
  <c r="D38" i="274"/>
  <c r="G38" i="274" s="1"/>
  <c r="H24" i="273"/>
  <c r="G24" i="273" s="1"/>
  <c r="D42" i="274"/>
  <c r="G42" i="274" s="1"/>
  <c r="D60" i="174"/>
  <c r="F30" i="216"/>
  <c r="E30" i="216" s="1"/>
  <c r="D23" i="274"/>
  <c r="G23" i="274" s="1"/>
  <c r="F42" i="216"/>
  <c r="E42" i="216" s="1"/>
  <c r="F55" i="216"/>
  <c r="D55" i="274" s="1"/>
  <c r="D40" i="274"/>
  <c r="G40" i="274" s="1"/>
  <c r="D43" i="274"/>
  <c r="G43" i="274" s="1"/>
  <c r="H33" i="273"/>
  <c r="G33" i="273" s="1"/>
  <c r="H42" i="273"/>
  <c r="G42" i="273" s="1"/>
  <c r="H44" i="273"/>
  <c r="G44" i="273" s="1"/>
  <c r="F32" i="216"/>
  <c r="E32" i="216" s="1"/>
  <c r="F40" i="216"/>
  <c r="E40" i="216" s="1"/>
  <c r="H45" i="273"/>
  <c r="G45" i="273" s="1"/>
  <c r="D34" i="274"/>
  <c r="G34" i="274" s="1"/>
  <c r="F43" i="216"/>
  <c r="E43" i="216" s="1"/>
  <c r="H31" i="273"/>
  <c r="G31" i="273" s="1"/>
  <c r="D32" i="274"/>
  <c r="G32" i="274" s="1"/>
  <c r="D36" i="274"/>
  <c r="G36" i="274" s="1"/>
  <c r="D21" i="274"/>
  <c r="G21" i="274" s="1"/>
  <c r="H40" i="273"/>
  <c r="G40" i="273" s="1"/>
  <c r="D44" i="274"/>
  <c r="G44" i="274" s="1"/>
  <c r="D30" i="274"/>
  <c r="G30" i="274" s="1"/>
  <c r="H30" i="273"/>
  <c r="G30" i="273" s="1"/>
  <c r="H41" i="273"/>
  <c r="G41" i="273" s="1"/>
  <c r="D39" i="274"/>
  <c r="G39" i="274" s="1"/>
  <c r="F21" i="216"/>
  <c r="E21" i="216" s="1"/>
  <c r="D35" i="274"/>
  <c r="G35" i="274" s="1"/>
  <c r="H23" i="273"/>
  <c r="G23" i="273" s="1"/>
  <c r="H29" i="273"/>
  <c r="G29" i="273" s="1"/>
  <c r="D37" i="274"/>
  <c r="G37" i="274" s="1"/>
  <c r="H37" i="273"/>
  <c r="G37" i="273" s="1"/>
  <c r="F19" i="216"/>
  <c r="E19" i="216" s="1"/>
  <c r="H34" i="273"/>
  <c r="G34" i="273" s="1"/>
  <c r="D29" i="274"/>
  <c r="G29" i="274" s="1"/>
  <c r="H22" i="273"/>
  <c r="G22" i="273" s="1"/>
  <c r="H35" i="273"/>
  <c r="G35" i="273" s="1"/>
  <c r="D28" i="274"/>
  <c r="G28" i="274" s="1"/>
  <c r="BI5" i="202"/>
  <c r="J54" i="273"/>
  <c r="D12" i="274"/>
  <c r="H14" i="273"/>
  <c r="G14" i="273" s="1"/>
  <c r="BI5" i="210"/>
  <c r="BI5" i="206"/>
  <c r="V9" i="274"/>
  <c r="V50" i="274" s="1"/>
  <c r="X10" i="273"/>
  <c r="X51" i="273" s="1"/>
  <c r="F25" i="216"/>
  <c r="E25" i="216" s="1"/>
  <c r="S9" i="274"/>
  <c r="S50" i="274" s="1"/>
  <c r="U10" i="273"/>
  <c r="U51" i="273" s="1"/>
  <c r="O8" i="216"/>
  <c r="P8" i="274"/>
  <c r="R9" i="273"/>
  <c r="J51" i="273"/>
  <c r="H32" i="273"/>
  <c r="G32" i="273" s="1"/>
  <c r="BI5" i="174"/>
  <c r="BI6" i="180"/>
  <c r="BI5" i="180" s="1"/>
  <c r="L8" i="213"/>
  <c r="BI7" i="180"/>
  <c r="H49" i="213"/>
  <c r="H57" i="213"/>
  <c r="H43" i="213"/>
  <c r="BG60" i="197"/>
  <c r="BI6" i="181"/>
  <c r="BI5" i="181" s="1"/>
  <c r="BI7" i="211"/>
  <c r="BI6" i="211"/>
  <c r="BI5" i="211" s="1"/>
  <c r="BI5" i="201"/>
  <c r="BI5" i="207"/>
  <c r="F54" i="213"/>
  <c r="BI7" i="181"/>
  <c r="F44" i="213"/>
  <c r="BI5" i="205"/>
  <c r="D14" i="213"/>
  <c r="H14" i="213" s="1"/>
  <c r="F52" i="213"/>
  <c r="H27" i="213"/>
  <c r="BI5" i="195"/>
  <c r="F53" i="213"/>
  <c r="BI5" i="204"/>
  <c r="H50" i="213"/>
  <c r="Q6" i="213"/>
  <c r="F42" i="213"/>
  <c r="BG60" i="188"/>
  <c r="F55" i="213"/>
  <c r="H48" i="213"/>
  <c r="E61" i="193"/>
  <c r="E60" i="193"/>
  <c r="BH5" i="193" s="1"/>
  <c r="H56" i="213"/>
  <c r="BI5" i="196"/>
  <c r="E61" i="200"/>
  <c r="E60" i="200"/>
  <c r="BI6" i="200"/>
  <c r="BI5" i="200" s="1"/>
  <c r="BI7" i="200"/>
  <c r="F58" i="213"/>
  <c r="H46" i="213"/>
  <c r="E61" i="198"/>
  <c r="E60" i="198"/>
  <c r="E60" i="207"/>
  <c r="BH5" i="207" s="1"/>
  <c r="E61" i="207"/>
  <c r="BI7" i="209"/>
  <c r="BI6" i="209"/>
  <c r="BI5" i="209" s="1"/>
  <c r="E61" i="185"/>
  <c r="E60" i="185"/>
  <c r="BI7" i="205"/>
  <c r="D29" i="213"/>
  <c r="S28" i="213"/>
  <c r="E60" i="201"/>
  <c r="E61" i="201"/>
  <c r="BH19" i="205"/>
  <c r="BG60" i="205"/>
  <c r="BI7" i="203"/>
  <c r="BI6" i="203"/>
  <c r="BI5" i="203" s="1"/>
  <c r="E61" i="203"/>
  <c r="E60" i="203"/>
  <c r="BH19" i="202"/>
  <c r="BG60" i="202"/>
  <c r="BG60" i="208"/>
  <c r="BH19" i="207"/>
  <c r="H51" i="213"/>
  <c r="H24" i="213"/>
  <c r="H20" i="213"/>
  <c r="F22" i="213"/>
  <c r="F47" i="213"/>
  <c r="H47" i="213"/>
  <c r="E61" i="206"/>
  <c r="E60" i="206"/>
  <c r="D10" i="213"/>
  <c r="H10" i="213" s="1"/>
  <c r="R9" i="216"/>
  <c r="R50" i="216" s="1"/>
  <c r="T7" i="213"/>
  <c r="E61" i="210"/>
  <c r="E60" i="210"/>
  <c r="E61" i="195"/>
  <c r="E60" i="195"/>
  <c r="F26" i="213"/>
  <c r="H26" i="213"/>
  <c r="E61" i="204"/>
  <c r="E60" i="204"/>
  <c r="E60" i="192"/>
  <c r="E61" i="192"/>
  <c r="BI6" i="192"/>
  <c r="BI5" i="192" s="1"/>
  <c r="BI7" i="192"/>
  <c r="E61" i="194"/>
  <c r="E60" i="194"/>
  <c r="BI6" i="178"/>
  <c r="BI5" i="178" s="1"/>
  <c r="K8" i="213"/>
  <c r="BI7" i="178"/>
  <c r="BH5" i="182"/>
  <c r="BG60" i="182"/>
  <c r="E61" i="183"/>
  <c r="E60" i="183"/>
  <c r="BH5" i="183" s="1"/>
  <c r="BI7" i="182"/>
  <c r="N8" i="213"/>
  <c r="BI6" i="182"/>
  <c r="BI5" i="182" s="1"/>
  <c r="O8" i="213"/>
  <c r="BI7" i="183"/>
  <c r="BI6" i="183"/>
  <c r="BI5" i="183" s="1"/>
  <c r="E61" i="178"/>
  <c r="E60" i="178"/>
  <c r="BH5" i="178" s="1"/>
  <c r="BI6" i="186"/>
  <c r="BI5" i="186" s="1"/>
  <c r="BI7" i="186"/>
  <c r="R8" i="213"/>
  <c r="E61" i="186"/>
  <c r="E60" i="186"/>
  <c r="BH5" i="174"/>
  <c r="BG60" i="174"/>
  <c r="AA60" i="223"/>
  <c r="BH28" i="223" s="1"/>
  <c r="J28" i="213"/>
  <c r="D33" i="213"/>
  <c r="BH19" i="183"/>
  <c r="E60" i="181"/>
  <c r="E61" i="181"/>
  <c r="L28" i="213"/>
  <c r="D30" i="213"/>
  <c r="P28" i="213"/>
  <c r="D31" i="213"/>
  <c r="O28" i="213"/>
  <c r="D40" i="213"/>
  <c r="BH19" i="178"/>
  <c r="D34" i="213"/>
  <c r="M28" i="213"/>
  <c r="D38" i="213"/>
  <c r="N28" i="213"/>
  <c r="BH19" i="180"/>
  <c r="K28" i="213"/>
  <c r="D35" i="213"/>
  <c r="S8" i="213"/>
  <c r="BI7" i="187"/>
  <c r="BI6" i="187"/>
  <c r="BI5" i="187" s="1"/>
  <c r="E61" i="187"/>
  <c r="E60" i="187"/>
  <c r="BG60" i="189"/>
  <c r="BH5" i="189"/>
  <c r="BH5" i="191"/>
  <c r="BG60" i="191"/>
  <c r="BI5" i="191"/>
  <c r="W7" i="213"/>
  <c r="U9" i="216"/>
  <c r="U50" i="216" s="1"/>
  <c r="W28" i="213"/>
  <c r="D36" i="213"/>
  <c r="V8" i="273" l="1"/>
  <c r="S19" i="273"/>
  <c r="P18" i="274"/>
  <c r="F20" i="216"/>
  <c r="E20" i="216" s="1"/>
  <c r="O18" i="216"/>
  <c r="H45" i="213"/>
  <c r="U19" i="273"/>
  <c r="D13" i="274"/>
  <c r="G13" i="274" s="1"/>
  <c r="S7" i="216"/>
  <c r="S18" i="274"/>
  <c r="F13" i="216"/>
  <c r="J13" i="221" s="1"/>
  <c r="J7" i="221" s="1"/>
  <c r="J6" i="221" s="1"/>
  <c r="K13" i="221" s="1"/>
  <c r="H21" i="273"/>
  <c r="G21" i="273" s="1"/>
  <c r="H18" i="274"/>
  <c r="J19" i="273"/>
  <c r="V19" i="273"/>
  <c r="Q18" i="274"/>
  <c r="U5" i="213"/>
  <c r="V7" i="273" s="1"/>
  <c r="F21" i="213"/>
  <c r="H13" i="213"/>
  <c r="H23" i="213"/>
  <c r="T18" i="274"/>
  <c r="J9" i="273"/>
  <c r="S5" i="276"/>
  <c r="H13" i="273"/>
  <c r="G13" i="273" s="1"/>
  <c r="G8" i="216"/>
  <c r="L52" i="216"/>
  <c r="F52" i="216" s="1"/>
  <c r="D52" i="274" s="1"/>
  <c r="H8" i="274"/>
  <c r="L9" i="274"/>
  <c r="L50" i="274" s="1"/>
  <c r="F17" i="213"/>
  <c r="M7" i="213"/>
  <c r="L8" i="274" s="1"/>
  <c r="F31" i="216"/>
  <c r="F58" i="216"/>
  <c r="D58" i="274" s="1"/>
  <c r="E53" i="216"/>
  <c r="H54" i="273"/>
  <c r="G54" i="273" s="1"/>
  <c r="E55" i="216"/>
  <c r="H56" i="273"/>
  <c r="G56" i="273" s="1"/>
  <c r="K9" i="216"/>
  <c r="K50" i="216" s="1"/>
  <c r="H13" i="276"/>
  <c r="F13" i="276"/>
  <c r="F23" i="276"/>
  <c r="H34" i="276"/>
  <c r="K5" i="276"/>
  <c r="H27" i="276"/>
  <c r="F16" i="276"/>
  <c r="H16" i="276"/>
  <c r="H10" i="276"/>
  <c r="F10" i="276"/>
  <c r="I6" i="276"/>
  <c r="I5" i="276" s="1"/>
  <c r="L6" i="276"/>
  <c r="L5" i="276" s="1"/>
  <c r="M7" i="276"/>
  <c r="M6" i="276" s="1"/>
  <c r="M5" i="276" s="1"/>
  <c r="BG60" i="180"/>
  <c r="E22" i="216"/>
  <c r="N23" i="221"/>
  <c r="I5" i="213"/>
  <c r="H6" i="274" s="1"/>
  <c r="N21" i="221"/>
  <c r="V8" i="274"/>
  <c r="X9" i="273"/>
  <c r="M27" i="274"/>
  <c r="O28" i="273"/>
  <c r="Q9" i="274"/>
  <c r="Q50" i="274" s="1"/>
  <c r="S10" i="273"/>
  <c r="S51" i="273" s="1"/>
  <c r="H12" i="221"/>
  <c r="H7" i="221" s="1"/>
  <c r="H6" i="221" s="1"/>
  <c r="E12" i="216"/>
  <c r="R9" i="274"/>
  <c r="R50" i="274" s="1"/>
  <c r="T10" i="273"/>
  <c r="T51" i="273" s="1"/>
  <c r="N9" i="274"/>
  <c r="N50" i="274" s="1"/>
  <c r="P10" i="273"/>
  <c r="P51" i="273" s="1"/>
  <c r="S8" i="274"/>
  <c r="U9" i="273"/>
  <c r="K9" i="274"/>
  <c r="K50" i="274" s="1"/>
  <c r="M10" i="273"/>
  <c r="M51" i="273" s="1"/>
  <c r="G12" i="274"/>
  <c r="V27" i="274"/>
  <c r="X28" i="273"/>
  <c r="L27" i="274"/>
  <c r="N28" i="273"/>
  <c r="N27" i="274"/>
  <c r="P28" i="273"/>
  <c r="K27" i="274"/>
  <c r="M28" i="273"/>
  <c r="R27" i="274"/>
  <c r="T28" i="273"/>
  <c r="J27" i="274"/>
  <c r="L28" i="273"/>
  <c r="N27" i="216"/>
  <c r="O27" i="274"/>
  <c r="Q28" i="273"/>
  <c r="J9" i="274"/>
  <c r="J50" i="274" s="1"/>
  <c r="L10" i="273"/>
  <c r="L51" i="273" s="1"/>
  <c r="H27" i="216"/>
  <c r="I27" i="274"/>
  <c r="K28" i="273"/>
  <c r="M9" i="274"/>
  <c r="M50" i="274" s="1"/>
  <c r="O10" i="273"/>
  <c r="O51" i="273" s="1"/>
  <c r="Q5" i="213"/>
  <c r="P7" i="274"/>
  <c r="R8" i="273"/>
  <c r="H7" i="274"/>
  <c r="J8" i="273"/>
  <c r="J9" i="216"/>
  <c r="J50" i="216" s="1"/>
  <c r="L7" i="213"/>
  <c r="BG60" i="207"/>
  <c r="BG60" i="193"/>
  <c r="O7" i="216"/>
  <c r="F14" i="213"/>
  <c r="BG60" i="183"/>
  <c r="BH5" i="200"/>
  <c r="BG60" i="200"/>
  <c r="BG60" i="198"/>
  <c r="BH5" i="198"/>
  <c r="BG60" i="185"/>
  <c r="BH5" i="185"/>
  <c r="Q27" i="216"/>
  <c r="S19" i="213"/>
  <c r="BH5" i="201"/>
  <c r="BG60" i="201"/>
  <c r="H29" i="213"/>
  <c r="F29" i="213"/>
  <c r="BG60" i="203"/>
  <c r="BH5" i="203"/>
  <c r="BG60" i="178"/>
  <c r="F10" i="213"/>
  <c r="BH5" i="206"/>
  <c r="BG60" i="206"/>
  <c r="R8" i="216"/>
  <c r="T6" i="213"/>
  <c r="BG60" i="195"/>
  <c r="BH5" i="195"/>
  <c r="BG60" i="192"/>
  <c r="BH5" i="192"/>
  <c r="BH5" i="204"/>
  <c r="BG60" i="204"/>
  <c r="BH5" i="210"/>
  <c r="BG60" i="210"/>
  <c r="BH5" i="194"/>
  <c r="BG60" i="194"/>
  <c r="I9" i="216"/>
  <c r="I50" i="216" s="1"/>
  <c r="K7" i="213"/>
  <c r="M9" i="216"/>
  <c r="M50" i="216" s="1"/>
  <c r="O7" i="213"/>
  <c r="N7" i="213"/>
  <c r="L9" i="216"/>
  <c r="L50" i="216" s="1"/>
  <c r="BH5" i="186"/>
  <c r="BG60" i="186"/>
  <c r="R7" i="213"/>
  <c r="P9" i="216"/>
  <c r="P50" i="216" s="1"/>
  <c r="I27" i="216"/>
  <c r="K19" i="213"/>
  <c r="L27" i="216"/>
  <c r="N19" i="213"/>
  <c r="M19" i="213"/>
  <c r="K27" i="216"/>
  <c r="F40" i="213"/>
  <c r="H40" i="213"/>
  <c r="F31" i="213"/>
  <c r="H31" i="213"/>
  <c r="H30" i="213"/>
  <c r="F30" i="213"/>
  <c r="H33" i="213"/>
  <c r="F33" i="213"/>
  <c r="H35" i="213"/>
  <c r="F35" i="213"/>
  <c r="H38" i="213"/>
  <c r="F38" i="213"/>
  <c r="H34" i="213"/>
  <c r="F34" i="213"/>
  <c r="O19" i="213"/>
  <c r="M27" i="216"/>
  <c r="L19" i="213"/>
  <c r="J27" i="216"/>
  <c r="BH5" i="181"/>
  <c r="BG60" i="181"/>
  <c r="BH5" i="187"/>
  <c r="BG60" i="187"/>
  <c r="Q9" i="216"/>
  <c r="Q50" i="216" s="1"/>
  <c r="S7" i="213"/>
  <c r="U27" i="216"/>
  <c r="W19" i="213"/>
  <c r="D28" i="213"/>
  <c r="U8" i="216"/>
  <c r="W6" i="213"/>
  <c r="F36" i="213"/>
  <c r="H36" i="213"/>
  <c r="K14" i="221"/>
  <c r="K9" i="221" l="1"/>
  <c r="K11" i="221"/>
  <c r="K20" i="221"/>
  <c r="S6" i="216"/>
  <c r="K32" i="221"/>
  <c r="K6" i="221"/>
  <c r="K43" i="221"/>
  <c r="K23" i="221"/>
  <c r="K30" i="221"/>
  <c r="K12" i="221"/>
  <c r="K38" i="221"/>
  <c r="K10" i="221"/>
  <c r="K41" i="221"/>
  <c r="K15" i="221"/>
  <c r="K31" i="221"/>
  <c r="K35" i="221"/>
  <c r="K33" i="221"/>
  <c r="K37" i="221"/>
  <c r="K40" i="221"/>
  <c r="K39" i="221"/>
  <c r="K45" i="221"/>
  <c r="K17" i="221"/>
  <c r="E13" i="216"/>
  <c r="K44" i="221"/>
  <c r="K36" i="221"/>
  <c r="K29" i="221"/>
  <c r="K22" i="221"/>
  <c r="K19" i="221"/>
  <c r="K21" i="221"/>
  <c r="K25" i="221"/>
  <c r="K26" i="221"/>
  <c r="K16" i="221"/>
  <c r="K42" i="221"/>
  <c r="K24" i="221"/>
  <c r="K8" i="221"/>
  <c r="K28" i="221"/>
  <c r="K34" i="221"/>
  <c r="K27" i="221"/>
  <c r="T6" i="274"/>
  <c r="N9" i="273"/>
  <c r="M6" i="213"/>
  <c r="K7" i="216" s="1"/>
  <c r="K8" i="216"/>
  <c r="H53" i="273"/>
  <c r="G53" i="273" s="1"/>
  <c r="E52" i="216"/>
  <c r="E31" i="216"/>
  <c r="T31" i="221"/>
  <c r="E58" i="216"/>
  <c r="H59" i="273"/>
  <c r="G59" i="273" s="1"/>
  <c r="N18" i="221"/>
  <c r="N6" i="221" s="1"/>
  <c r="O23" i="221" s="1"/>
  <c r="J7" i="273"/>
  <c r="J49" i="273" s="1"/>
  <c r="H49" i="273" s="1"/>
  <c r="G49" i="273" s="1"/>
  <c r="G6" i="216"/>
  <c r="G48" i="216" s="1"/>
  <c r="F48" i="216" s="1"/>
  <c r="E48" i="216" s="1"/>
  <c r="V7" i="274"/>
  <c r="X8" i="273"/>
  <c r="R8" i="274"/>
  <c r="T9" i="273"/>
  <c r="M18" i="274"/>
  <c r="O19" i="273"/>
  <c r="S7" i="274"/>
  <c r="U8" i="273"/>
  <c r="O6" i="216"/>
  <c r="P6" i="274"/>
  <c r="R7" i="273"/>
  <c r="K8" i="274"/>
  <c r="M9" i="273"/>
  <c r="H28" i="273"/>
  <c r="G28" i="273" s="1"/>
  <c r="I12" i="221"/>
  <c r="I30" i="221"/>
  <c r="I40" i="221"/>
  <c r="I33" i="221"/>
  <c r="I44" i="221"/>
  <c r="I32" i="221"/>
  <c r="I23" i="221"/>
  <c r="I37" i="221"/>
  <c r="I27" i="221"/>
  <c r="I35" i="221"/>
  <c r="I31" i="221"/>
  <c r="I41" i="221"/>
  <c r="I13" i="221"/>
  <c r="I22" i="221"/>
  <c r="I38" i="221"/>
  <c r="I36" i="221"/>
  <c r="I43" i="221"/>
  <c r="I6" i="221"/>
  <c r="I10" i="221"/>
  <c r="I19" i="221"/>
  <c r="I16" i="221"/>
  <c r="I25" i="221"/>
  <c r="I45" i="221"/>
  <c r="I24" i="221"/>
  <c r="I11" i="221"/>
  <c r="I15" i="221"/>
  <c r="I28" i="221"/>
  <c r="I14" i="221"/>
  <c r="I20" i="221"/>
  <c r="I26" i="221"/>
  <c r="I17" i="221"/>
  <c r="I39" i="221"/>
  <c r="I9" i="221"/>
  <c r="I29" i="221"/>
  <c r="I21" i="221"/>
  <c r="I42" i="221"/>
  <c r="I34" i="221"/>
  <c r="I8" i="221"/>
  <c r="Q8" i="274"/>
  <c r="S9" i="273"/>
  <c r="L8" i="216"/>
  <c r="M8" i="274"/>
  <c r="O9" i="273"/>
  <c r="N18" i="274"/>
  <c r="P19" i="273"/>
  <c r="J18" i="274"/>
  <c r="L19" i="273"/>
  <c r="M8" i="216"/>
  <c r="N8" i="274"/>
  <c r="P9" i="273"/>
  <c r="I8" i="216"/>
  <c r="J8" i="274"/>
  <c r="L9" i="273"/>
  <c r="Q18" i="216"/>
  <c r="R18" i="274"/>
  <c r="T19" i="273"/>
  <c r="D27" i="274"/>
  <c r="K18" i="274"/>
  <c r="M19" i="273"/>
  <c r="U18" i="216"/>
  <c r="V18" i="274"/>
  <c r="X19" i="273"/>
  <c r="K18" i="216"/>
  <c r="L18" i="274"/>
  <c r="N19" i="273"/>
  <c r="H48" i="274"/>
  <c r="D48" i="274" s="1"/>
  <c r="J8" i="216"/>
  <c r="L6" i="213"/>
  <c r="L5" i="213" s="1"/>
  <c r="T5" i="213"/>
  <c r="R7" i="216"/>
  <c r="O6" i="213"/>
  <c r="N6" i="213"/>
  <c r="K6" i="213"/>
  <c r="R6" i="213"/>
  <c r="P8" i="216"/>
  <c r="F27" i="216"/>
  <c r="E27" i="216" s="1"/>
  <c r="L18" i="216"/>
  <c r="I18" i="216"/>
  <c r="J18" i="216"/>
  <c r="M18" i="216"/>
  <c r="Q8" i="216"/>
  <c r="S6" i="213"/>
  <c r="U7" i="216"/>
  <c r="W5" i="213"/>
  <c r="H28" i="213"/>
  <c r="F28" i="213"/>
  <c r="K283" i="3"/>
  <c r="K174" i="3" s="1"/>
  <c r="K5" i="3" s="1"/>
  <c r="W283" i="3"/>
  <c r="W174" i="3" s="1"/>
  <c r="W5" i="3" s="1"/>
  <c r="X12" i="184"/>
  <c r="BG12" i="184" s="1"/>
  <c r="K12" i="184" s="1"/>
  <c r="X12" i="190"/>
  <c r="BG12" i="190" s="1"/>
  <c r="K12" i="190" s="1"/>
  <c r="X9" i="184"/>
  <c r="R9" i="184" s="1"/>
  <c r="Q283" i="3"/>
  <c r="Q174" i="3" s="1"/>
  <c r="Q5" i="3" s="1"/>
  <c r="X9" i="190"/>
  <c r="R9" i="190" s="1"/>
  <c r="X11" i="190"/>
  <c r="R11" i="190" s="1"/>
  <c r="R9" i="217" s="1"/>
  <c r="X15" i="190"/>
  <c r="R15" i="190" s="1"/>
  <c r="R13" i="217" s="1"/>
  <c r="X11" i="184"/>
  <c r="R11" i="184" s="1"/>
  <c r="L9" i="217" s="1"/>
  <c r="X15" i="184"/>
  <c r="R15" i="184" s="1"/>
  <c r="L13" i="217" s="1"/>
  <c r="X9" i="177"/>
  <c r="R9" i="177" s="1"/>
  <c r="X8" i="184"/>
  <c r="BG8" i="184" s="1"/>
  <c r="X8" i="190"/>
  <c r="X9" i="223"/>
  <c r="R9" i="223" s="1"/>
  <c r="X11" i="223"/>
  <c r="X11" i="177"/>
  <c r="R11" i="177" s="1"/>
  <c r="F9" i="217" s="1"/>
  <c r="X12" i="177"/>
  <c r="R12" i="177" s="1"/>
  <c r="F10" i="217" s="1"/>
  <c r="X15" i="177"/>
  <c r="R15" i="177" s="1"/>
  <c r="F13" i="217" s="1"/>
  <c r="X8" i="177"/>
  <c r="X9" i="234"/>
  <c r="M5" i="213" l="1"/>
  <c r="N8" i="273"/>
  <c r="L7" i="274"/>
  <c r="K18" i="221"/>
  <c r="K7" i="221"/>
  <c r="T18" i="221"/>
  <c r="O25" i="221"/>
  <c r="O37" i="221"/>
  <c r="O19" i="221"/>
  <c r="O29" i="221"/>
  <c r="O34" i="221"/>
  <c r="O13" i="221"/>
  <c r="O30" i="221"/>
  <c r="O18" i="221"/>
  <c r="O28" i="221"/>
  <c r="O7" i="221"/>
  <c r="O20" i="221"/>
  <c r="O26" i="221"/>
  <c r="O35" i="221"/>
  <c r="O42" i="221"/>
  <c r="O45" i="221"/>
  <c r="O21" i="221"/>
  <c r="O44" i="221"/>
  <c r="O9" i="221"/>
  <c r="O14" i="221"/>
  <c r="O6" i="221"/>
  <c r="O16" i="221"/>
  <c r="O11" i="221"/>
  <c r="O12" i="221"/>
  <c r="O39" i="221"/>
  <c r="O22" i="221"/>
  <c r="O41" i="221"/>
  <c r="O43" i="221"/>
  <c r="O38" i="221"/>
  <c r="O8" i="221"/>
  <c r="O24" i="221"/>
  <c r="O31" i="221"/>
  <c r="O15" i="221"/>
  <c r="O36" i="221"/>
  <c r="O40" i="221"/>
  <c r="O10" i="221"/>
  <c r="O33" i="221"/>
  <c r="O27" i="221"/>
  <c r="O17" i="221"/>
  <c r="O32" i="221"/>
  <c r="L7" i="216"/>
  <c r="M7" i="274"/>
  <c r="O8" i="273"/>
  <c r="R6" i="216"/>
  <c r="S6" i="274"/>
  <c r="U7" i="273"/>
  <c r="K6" i="216"/>
  <c r="L6" i="274"/>
  <c r="N7" i="273"/>
  <c r="J6" i="216"/>
  <c r="K6" i="274"/>
  <c r="M7" i="273"/>
  <c r="Q7" i="274"/>
  <c r="S8" i="273"/>
  <c r="J7" i="216"/>
  <c r="K7" i="274"/>
  <c r="M8" i="273"/>
  <c r="R7" i="274"/>
  <c r="T8" i="273"/>
  <c r="G27" i="274"/>
  <c r="I7" i="221"/>
  <c r="U6" i="216"/>
  <c r="V6" i="274"/>
  <c r="X7" i="273"/>
  <c r="I7" i="216"/>
  <c r="J7" i="274"/>
  <c r="L8" i="273"/>
  <c r="M7" i="216"/>
  <c r="N7" i="274"/>
  <c r="P8" i="273"/>
  <c r="G48" i="274"/>
  <c r="I18" i="221"/>
  <c r="O5" i="213"/>
  <c r="K5" i="213"/>
  <c r="N5" i="213"/>
  <c r="R5" i="213"/>
  <c r="P7" i="216"/>
  <c r="D9" i="217"/>
  <c r="Q7" i="216"/>
  <c r="S5" i="213"/>
  <c r="X10" i="234"/>
  <c r="R10" i="234" s="1"/>
  <c r="D13" i="217"/>
  <c r="BG11" i="190"/>
  <c r="J11" i="190" s="1"/>
  <c r="J6" i="190" s="1"/>
  <c r="J5" i="190" s="1"/>
  <c r="BG12" i="177"/>
  <c r="K12" i="177" s="1"/>
  <c r="K6" i="177" s="1"/>
  <c r="K5" i="177" s="1"/>
  <c r="BG9" i="184"/>
  <c r="H9" i="184" s="1"/>
  <c r="H6" i="184" s="1"/>
  <c r="H5" i="184" s="1"/>
  <c r="H60" i="184" s="1"/>
  <c r="BH9" i="184" s="1"/>
  <c r="BI9" i="184" s="1"/>
  <c r="R9" i="234"/>
  <c r="X12" i="223"/>
  <c r="X13" i="234"/>
  <c r="X7" i="177"/>
  <c r="R8" i="177"/>
  <c r="X6" i="177"/>
  <c r="X5" i="177" s="1"/>
  <c r="BG9" i="234"/>
  <c r="G9" i="234" s="1"/>
  <c r="E283" i="3"/>
  <c r="E174" i="3" s="1"/>
  <c r="E5" i="3" s="1"/>
  <c r="X8" i="223"/>
  <c r="BG8" i="177"/>
  <c r="BG15" i="177"/>
  <c r="N15" i="177" s="1"/>
  <c r="X15" i="223"/>
  <c r="X16" i="234"/>
  <c r="G8" i="184"/>
  <c r="X7" i="190"/>
  <c r="X6" i="190"/>
  <c r="X5" i="190" s="1"/>
  <c r="X12" i="234"/>
  <c r="BG9" i="177"/>
  <c r="H9" i="177" s="1"/>
  <c r="R8" i="190"/>
  <c r="BG11" i="177"/>
  <c r="J11" i="177" s="1"/>
  <c r="R11" i="223"/>
  <c r="BG11" i="223"/>
  <c r="L7" i="275" s="1"/>
  <c r="L8" i="275" s="1"/>
  <c r="BG8" i="190"/>
  <c r="X7" i="184"/>
  <c r="X6" i="184"/>
  <c r="X5" i="184" s="1"/>
  <c r="R8" i="184"/>
  <c r="BG9" i="223"/>
  <c r="K7" i="275" s="1"/>
  <c r="K8" i="275" s="1"/>
  <c r="K6" i="190"/>
  <c r="K5" i="190" s="1"/>
  <c r="E12" i="190"/>
  <c r="BG11" i="184"/>
  <c r="J11" i="184" s="1"/>
  <c r="BG9" i="190"/>
  <c r="H9" i="190" s="1"/>
  <c r="K6" i="184"/>
  <c r="K5" i="184" s="1"/>
  <c r="E12" i="184"/>
  <c r="BG15" i="184"/>
  <c r="N15" i="184" s="1"/>
  <c r="BG15" i="190"/>
  <c r="N15" i="190" s="1"/>
  <c r="R12" i="190"/>
  <c r="R10" i="217" s="1"/>
  <c r="R12" i="184"/>
  <c r="L10" i="217" s="1"/>
  <c r="T6" i="221" l="1"/>
  <c r="U18" i="221" s="1"/>
  <c r="P9" i="213"/>
  <c r="P9" i="276"/>
  <c r="Q6" i="216"/>
  <c r="R6" i="274"/>
  <c r="T7" i="273"/>
  <c r="I6" i="216"/>
  <c r="J6" i="274"/>
  <c r="L7" i="273"/>
  <c r="L6" i="216"/>
  <c r="M6" i="274"/>
  <c r="O7" i="273"/>
  <c r="M6" i="216"/>
  <c r="N6" i="274"/>
  <c r="P7" i="273"/>
  <c r="P6" i="216"/>
  <c r="Q6" i="274"/>
  <c r="S7" i="273"/>
  <c r="BG7" i="184"/>
  <c r="F7" i="184" s="1"/>
  <c r="E12" i="177"/>
  <c r="X8" i="234"/>
  <c r="H7" i="184"/>
  <c r="F9" i="184"/>
  <c r="E9" i="184" s="1"/>
  <c r="H61" i="184"/>
  <c r="E11" i="190"/>
  <c r="BG10" i="234"/>
  <c r="H10" i="234" s="1"/>
  <c r="F10" i="234" s="1"/>
  <c r="E10" i="234" s="1"/>
  <c r="D10" i="217"/>
  <c r="K61" i="184"/>
  <c r="K60" i="184"/>
  <c r="BH12" i="184" s="1"/>
  <c r="BI12" i="184" s="1"/>
  <c r="BJ9" i="223"/>
  <c r="H9" i="223"/>
  <c r="X60" i="184"/>
  <c r="BH25" i="184" s="1"/>
  <c r="BI25" i="184" s="1"/>
  <c r="P31" i="276" s="1"/>
  <c r="P25" i="276" s="1"/>
  <c r="X61" i="184"/>
  <c r="BG7" i="190"/>
  <c r="F7" i="190" s="1"/>
  <c r="BG6" i="190"/>
  <c r="BG5" i="190" s="1"/>
  <c r="G8" i="190"/>
  <c r="BJ11" i="223"/>
  <c r="J11" i="223"/>
  <c r="E11" i="177"/>
  <c r="J6" i="177"/>
  <c r="J5" i="177" s="1"/>
  <c r="J61" i="190"/>
  <c r="J60" i="190"/>
  <c r="BH11" i="190" s="1"/>
  <c r="BI11" i="190" s="1"/>
  <c r="R7" i="190"/>
  <c r="R7" i="217" s="1"/>
  <c r="R8" i="217"/>
  <c r="R6" i="190"/>
  <c r="E15" i="190"/>
  <c r="N6" i="190"/>
  <c r="N5" i="190" s="1"/>
  <c r="E11" i="184"/>
  <c r="J6" i="184"/>
  <c r="J5" i="184" s="1"/>
  <c r="K61" i="190"/>
  <c r="K60" i="190"/>
  <c r="BH12" i="190" s="1"/>
  <c r="BI12" i="190" s="1"/>
  <c r="L8" i="217"/>
  <c r="R7" i="184"/>
  <c r="L7" i="217" s="1"/>
  <c r="R6" i="184"/>
  <c r="H7" i="177"/>
  <c r="F9" i="177"/>
  <c r="E9" i="177" s="1"/>
  <c r="H6" i="177"/>
  <c r="H5" i="177" s="1"/>
  <c r="X61" i="190"/>
  <c r="X60" i="190"/>
  <c r="BH25" i="190" s="1"/>
  <c r="BI25" i="190" s="1"/>
  <c r="V31" i="276" s="1"/>
  <c r="V25" i="276" s="1"/>
  <c r="G7" i="184"/>
  <c r="F8" i="184"/>
  <c r="G6" i="184"/>
  <c r="G5" i="184" s="1"/>
  <c r="R15" i="223"/>
  <c r="BG15" i="223"/>
  <c r="N7" i="275" s="1"/>
  <c r="N8" i="275" s="1"/>
  <c r="BG7" i="177"/>
  <c r="F7" i="177" s="1"/>
  <c r="BG6" i="177"/>
  <c r="BG5" i="177" s="1"/>
  <c r="G8" i="177"/>
  <c r="X61" i="177"/>
  <c r="X60" i="177"/>
  <c r="BH25" i="177" s="1"/>
  <c r="BI25" i="177" s="1"/>
  <c r="J31" i="276" s="1"/>
  <c r="R12" i="223"/>
  <c r="BG12" i="223"/>
  <c r="M7" i="275" s="1"/>
  <c r="M8" i="275" s="1"/>
  <c r="R8" i="234"/>
  <c r="K61" i="177"/>
  <c r="K60" i="177"/>
  <c r="BH12" i="177" s="1"/>
  <c r="BI12" i="177" s="1"/>
  <c r="E15" i="184"/>
  <c r="N6" i="184"/>
  <c r="N5" i="184" s="1"/>
  <c r="H7" i="190"/>
  <c r="F9" i="190"/>
  <c r="E9" i="190" s="1"/>
  <c r="H6" i="190"/>
  <c r="H5" i="190" s="1"/>
  <c r="R12" i="234"/>
  <c r="BG12" i="234"/>
  <c r="J12" i="234" s="1"/>
  <c r="BG6" i="184"/>
  <c r="BG5" i="184" s="1"/>
  <c r="R16" i="234"/>
  <c r="BG16" i="234"/>
  <c r="N16" i="234" s="1"/>
  <c r="E15" i="177"/>
  <c r="N6" i="177"/>
  <c r="N5" i="177" s="1"/>
  <c r="X7" i="223"/>
  <c r="X6" i="223"/>
  <c r="X5" i="223" s="1"/>
  <c r="BG8" i="223"/>
  <c r="J7" i="275" s="1"/>
  <c r="J8" i="275" s="1"/>
  <c r="R8" i="223"/>
  <c r="G8" i="234"/>
  <c r="F9" i="234"/>
  <c r="G7" i="234"/>
  <c r="G6" i="234" s="1"/>
  <c r="F8" i="217"/>
  <c r="R7" i="177"/>
  <c r="F7" i="217" s="1"/>
  <c r="R6" i="177"/>
  <c r="R13" i="234"/>
  <c r="BG13" i="234"/>
  <c r="K13" i="234" s="1"/>
  <c r="X7" i="234"/>
  <c r="X6" i="234" s="1"/>
  <c r="U6" i="221" l="1"/>
  <c r="U31" i="221"/>
  <c r="J25" i="276"/>
  <c r="D31" i="276"/>
  <c r="P12" i="213"/>
  <c r="Q12" i="273" s="1"/>
  <c r="Q52" i="273" s="1"/>
  <c r="P12" i="276"/>
  <c r="V12" i="213"/>
  <c r="T11" i="216" s="1"/>
  <c r="T51" i="216" s="1"/>
  <c r="V12" i="276"/>
  <c r="J12" i="213"/>
  <c r="I11" i="274" s="1"/>
  <c r="J12" i="276"/>
  <c r="V11" i="213"/>
  <c r="U10" i="274" s="1"/>
  <c r="V11" i="276"/>
  <c r="N11" i="216"/>
  <c r="N51" i="216" s="1"/>
  <c r="D7" i="217"/>
  <c r="H7" i="234"/>
  <c r="H6" i="234" s="1"/>
  <c r="H61" i="234" s="1"/>
  <c r="BH10" i="234" s="1"/>
  <c r="BI10" i="234" s="1"/>
  <c r="H8" i="234"/>
  <c r="D8" i="217"/>
  <c r="R7" i="234"/>
  <c r="R6" i="234" s="1"/>
  <c r="R61" i="234" s="1"/>
  <c r="BH20" i="234" s="1"/>
  <c r="X62" i="234"/>
  <c r="X61" i="234"/>
  <c r="BH26" i="234" s="1"/>
  <c r="BI26" i="234" s="1"/>
  <c r="G31" i="276" s="1"/>
  <c r="G62" i="234"/>
  <c r="G61" i="234"/>
  <c r="BH9" i="234" s="1"/>
  <c r="BI9" i="234" s="1"/>
  <c r="G8" i="276" s="1"/>
  <c r="BJ8" i="223"/>
  <c r="G8" i="223"/>
  <c r="E12" i="234"/>
  <c r="J7" i="234"/>
  <c r="J6" i="234" s="1"/>
  <c r="H61" i="190"/>
  <c r="H60" i="190"/>
  <c r="BH9" i="190" s="1"/>
  <c r="BI9" i="190" s="1"/>
  <c r="BJ15" i="223"/>
  <c r="N15" i="223"/>
  <c r="G61" i="184"/>
  <c r="G60" i="184"/>
  <c r="J61" i="184"/>
  <c r="J60" i="184"/>
  <c r="BH11" i="184" s="1"/>
  <c r="BI11" i="184" s="1"/>
  <c r="N61" i="190"/>
  <c r="N60" i="190"/>
  <c r="BH15" i="190" s="1"/>
  <c r="BI15" i="190" s="1"/>
  <c r="R6" i="217"/>
  <c r="R5" i="190"/>
  <c r="H7" i="223"/>
  <c r="F9" i="223"/>
  <c r="E9" i="223" s="1"/>
  <c r="H6" i="223"/>
  <c r="H5" i="223" s="1"/>
  <c r="E13" i="234"/>
  <c r="K7" i="234"/>
  <c r="K6" i="234" s="1"/>
  <c r="R5" i="177"/>
  <c r="F6" i="217"/>
  <c r="F7" i="234"/>
  <c r="F6" i="234" s="1"/>
  <c r="F8" i="234"/>
  <c r="BG8" i="234" s="1"/>
  <c r="E9" i="234"/>
  <c r="R7" i="223"/>
  <c r="R6" i="223"/>
  <c r="R5" i="223" s="1"/>
  <c r="X61" i="223"/>
  <c r="X60" i="223"/>
  <c r="BH25" i="223" s="1"/>
  <c r="BI25" i="223" s="1"/>
  <c r="BI19" i="223" s="1"/>
  <c r="N61" i="177"/>
  <c r="N60" i="177"/>
  <c r="BH15" i="177" s="1"/>
  <c r="BI15" i="177" s="1"/>
  <c r="E16" i="234"/>
  <c r="N7" i="234"/>
  <c r="N6" i="234" s="1"/>
  <c r="N61" i="184"/>
  <c r="N60" i="184"/>
  <c r="BH15" i="184" s="1"/>
  <c r="BI15" i="184" s="1"/>
  <c r="BJ12" i="223"/>
  <c r="K12" i="223"/>
  <c r="BI19" i="177"/>
  <c r="J25" i="213"/>
  <c r="G7" i="177"/>
  <c r="F8" i="177"/>
  <c r="G6" i="177"/>
  <c r="G5" i="177" s="1"/>
  <c r="F6" i="184"/>
  <c r="F5" i="184" s="1"/>
  <c r="E8" i="184"/>
  <c r="BI19" i="190"/>
  <c r="V25" i="213"/>
  <c r="H61" i="177"/>
  <c r="H60" i="177"/>
  <c r="BH9" i="177" s="1"/>
  <c r="BI9" i="177" s="1"/>
  <c r="L6" i="217"/>
  <c r="R5" i="184"/>
  <c r="J61" i="177"/>
  <c r="J60" i="177"/>
  <c r="BH11" i="177" s="1"/>
  <c r="BI11" i="177" s="1"/>
  <c r="E11" i="223"/>
  <c r="J6" i="223"/>
  <c r="J5" i="223" s="1"/>
  <c r="G7" i="190"/>
  <c r="F8" i="190"/>
  <c r="G6" i="190"/>
  <c r="G5" i="190" s="1"/>
  <c r="BI19" i="184"/>
  <c r="P25" i="213"/>
  <c r="D12" i="213" l="1"/>
  <c r="F12" i="213" s="1"/>
  <c r="W11" i="273"/>
  <c r="H11" i="216"/>
  <c r="H51" i="216" s="1"/>
  <c r="F51" i="216" s="1"/>
  <c r="D51" i="274" s="1"/>
  <c r="O11" i="274"/>
  <c r="O51" i="274" s="1"/>
  <c r="U11" i="274"/>
  <c r="U51" i="274" s="1"/>
  <c r="T10" i="216"/>
  <c r="W12" i="273"/>
  <c r="W52" i="273" s="1"/>
  <c r="G9" i="213"/>
  <c r="G9" i="276"/>
  <c r="P15" i="213"/>
  <c r="N14" i="216" s="1"/>
  <c r="N54" i="216" s="1"/>
  <c r="P19" i="276"/>
  <c r="P21" i="276" s="1"/>
  <c r="J15" i="213"/>
  <c r="K15" i="273" s="1"/>
  <c r="J19" i="276"/>
  <c r="P11" i="213"/>
  <c r="N10" i="216" s="1"/>
  <c r="P11" i="276"/>
  <c r="K12" i="273"/>
  <c r="K52" i="273" s="1"/>
  <c r="J11" i="213"/>
  <c r="I10" i="274" s="1"/>
  <c r="J11" i="276"/>
  <c r="J9" i="213"/>
  <c r="J9" i="276"/>
  <c r="H31" i="276"/>
  <c r="F31" i="276"/>
  <c r="D25" i="276"/>
  <c r="F25" i="276" s="1"/>
  <c r="V15" i="213"/>
  <c r="W15" i="273" s="1"/>
  <c r="W55" i="273" s="1"/>
  <c r="V19" i="276"/>
  <c r="V21" i="276" s="1"/>
  <c r="V9" i="213"/>
  <c r="V9" i="276"/>
  <c r="D12" i="276"/>
  <c r="I51" i="274"/>
  <c r="O14" i="274"/>
  <c r="O54" i="274" s="1"/>
  <c r="I24" i="274"/>
  <c r="K25" i="273"/>
  <c r="O24" i="274"/>
  <c r="Q25" i="273"/>
  <c r="U24" i="274"/>
  <c r="W25" i="273"/>
  <c r="H62" i="234"/>
  <c r="R62" i="234"/>
  <c r="P19" i="213"/>
  <c r="N24" i="216"/>
  <c r="G61" i="190"/>
  <c r="G60" i="190"/>
  <c r="F61" i="184"/>
  <c r="F60" i="184"/>
  <c r="BH6" i="184" s="1"/>
  <c r="E8" i="177"/>
  <c r="F6" i="177"/>
  <c r="F5" i="177" s="1"/>
  <c r="H24" i="216"/>
  <c r="J19" i="213"/>
  <c r="D25" i="213"/>
  <c r="E12" i="223"/>
  <c r="K6" i="223"/>
  <c r="K5" i="223" s="1"/>
  <c r="N62" i="234"/>
  <c r="N61" i="234"/>
  <c r="BH16" i="234" s="1"/>
  <c r="BI16" i="234" s="1"/>
  <c r="R61" i="223"/>
  <c r="R60" i="223"/>
  <c r="BH19" i="223" s="1"/>
  <c r="E8" i="234"/>
  <c r="E7" i="234"/>
  <c r="F61" i="234"/>
  <c r="BH8" i="234" s="1"/>
  <c r="F62" i="234"/>
  <c r="R61" i="177"/>
  <c r="R60" i="177"/>
  <c r="BH19" i="177" s="1"/>
  <c r="R61" i="190"/>
  <c r="R60" i="190"/>
  <c r="BH19" i="190" s="1"/>
  <c r="BH7" i="184"/>
  <c r="BH8" i="184"/>
  <c r="BI8" i="184" s="1"/>
  <c r="P8" i="276" s="1"/>
  <c r="P7" i="276" s="1"/>
  <c r="E15" i="223"/>
  <c r="N6" i="223"/>
  <c r="N5" i="223" s="1"/>
  <c r="J62" i="234"/>
  <c r="J61" i="234"/>
  <c r="BH12" i="234" s="1"/>
  <c r="BI12" i="234" s="1"/>
  <c r="G7" i="223"/>
  <c r="F8" i="223"/>
  <c r="G6" i="223"/>
  <c r="G5" i="223" s="1"/>
  <c r="BI8" i="234"/>
  <c r="G8" i="213"/>
  <c r="G25" i="213"/>
  <c r="BI20" i="234"/>
  <c r="E8" i="190"/>
  <c r="F6" i="190"/>
  <c r="F5" i="190" s="1"/>
  <c r="J61" i="223"/>
  <c r="J60" i="223"/>
  <c r="BH11" i="223" s="1"/>
  <c r="BI11" i="223" s="1"/>
  <c r="R60" i="184"/>
  <c r="BH19" i="184" s="1"/>
  <c r="R61" i="184"/>
  <c r="T24" i="216"/>
  <c r="V19" i="213"/>
  <c r="E7" i="184"/>
  <c r="E6" i="184"/>
  <c r="E5" i="184" s="1"/>
  <c r="G61" i="177"/>
  <c r="G60" i="177"/>
  <c r="D6" i="217"/>
  <c r="K62" i="234"/>
  <c r="K61" i="234"/>
  <c r="BH13" i="234" s="1"/>
  <c r="BI13" i="234" s="1"/>
  <c r="H61" i="223"/>
  <c r="H60" i="223"/>
  <c r="BH9" i="223" s="1"/>
  <c r="BI9" i="223" s="1"/>
  <c r="F11" i="216" l="1"/>
  <c r="E11" i="216" s="1"/>
  <c r="H10" i="216"/>
  <c r="D11" i="213"/>
  <c r="F11" i="213" s="1"/>
  <c r="K11" i="273"/>
  <c r="D11" i="274"/>
  <c r="G11" i="274" s="1"/>
  <c r="E51" i="216"/>
  <c r="H52" i="273"/>
  <c r="G52" i="273" s="1"/>
  <c r="I14" i="274"/>
  <c r="I54" i="274" s="1"/>
  <c r="H14" i="216"/>
  <c r="H54" i="216" s="1"/>
  <c r="D15" i="213"/>
  <c r="F15" i="213" s="1"/>
  <c r="U14" i="274"/>
  <c r="U54" i="274" s="1"/>
  <c r="D9" i="213"/>
  <c r="F9" i="213" s="1"/>
  <c r="T14" i="216"/>
  <c r="T54" i="216" s="1"/>
  <c r="Q15" i="273"/>
  <c r="Q55" i="273" s="1"/>
  <c r="Q11" i="273"/>
  <c r="H12" i="273"/>
  <c r="G12" i="273" s="1"/>
  <c r="O10" i="274"/>
  <c r="D10" i="274" s="1"/>
  <c r="G10" i="274" s="1"/>
  <c r="F10" i="216"/>
  <c r="E10" i="216" s="1"/>
  <c r="P6" i="276"/>
  <c r="P5" i="276" s="1"/>
  <c r="G12" i="213"/>
  <c r="H12" i="213" s="1"/>
  <c r="G12" i="276"/>
  <c r="H12" i="276" s="1"/>
  <c r="G15" i="213"/>
  <c r="H15" i="213" s="1"/>
  <c r="G19" i="276"/>
  <c r="D11" i="276"/>
  <c r="G7" i="213"/>
  <c r="G7" i="276"/>
  <c r="G11" i="213"/>
  <c r="H11" i="213" s="1"/>
  <c r="G11" i="276"/>
  <c r="J21" i="276"/>
  <c r="D19" i="276"/>
  <c r="D21" i="276" s="1"/>
  <c r="G19" i="213"/>
  <c r="G25" i="276"/>
  <c r="H25" i="276" s="1"/>
  <c r="F12" i="276"/>
  <c r="D9" i="276"/>
  <c r="H25" i="273"/>
  <c r="G25" i="273" s="1"/>
  <c r="D24" i="274"/>
  <c r="T18" i="216"/>
  <c r="U18" i="274"/>
  <c r="W19" i="273"/>
  <c r="H18" i="216"/>
  <c r="I18" i="274"/>
  <c r="K19" i="273"/>
  <c r="N18" i="216"/>
  <c r="O18" i="274"/>
  <c r="Q19" i="273"/>
  <c r="K55" i="273"/>
  <c r="H25" i="213"/>
  <c r="BH7" i="177"/>
  <c r="BH8" i="177"/>
  <c r="BI8" i="177" s="1"/>
  <c r="J8" i="276" s="1"/>
  <c r="E61" i="184"/>
  <c r="E60" i="184"/>
  <c r="F61" i="190"/>
  <c r="F60" i="190"/>
  <c r="BH6" i="190" s="1"/>
  <c r="BI7" i="234"/>
  <c r="G6" i="276" s="1"/>
  <c r="F7" i="223"/>
  <c r="BG7" i="223" s="1"/>
  <c r="BJ7" i="223" s="1"/>
  <c r="F6" i="223"/>
  <c r="F5" i="223" s="1"/>
  <c r="E8" i="223"/>
  <c r="N61" i="223"/>
  <c r="N60" i="223"/>
  <c r="BH15" i="223" s="1"/>
  <c r="BI15" i="223" s="1"/>
  <c r="BI6" i="184"/>
  <c r="BI5" i="184" s="1"/>
  <c r="BI7" i="184"/>
  <c r="P8" i="213"/>
  <c r="F61" i="177"/>
  <c r="F60" i="177"/>
  <c r="BH6" i="177" s="1"/>
  <c r="BH7" i="190"/>
  <c r="BH8" i="190"/>
  <c r="BI8" i="190" s="1"/>
  <c r="V8" i="276" s="1"/>
  <c r="E7" i="190"/>
  <c r="E6" i="190"/>
  <c r="E5" i="190" s="1"/>
  <c r="G61" i="223"/>
  <c r="G60" i="223"/>
  <c r="BH8" i="223" s="1"/>
  <c r="BI8" i="223" s="1"/>
  <c r="BG7" i="234"/>
  <c r="BG6" i="234" s="1"/>
  <c r="E6" i="234"/>
  <c r="K60" i="223"/>
  <c r="BH12" i="223" s="1"/>
  <c r="BI12" i="223" s="1"/>
  <c r="K61" i="223"/>
  <c r="F25" i="213"/>
  <c r="D19" i="213"/>
  <c r="F19" i="213" s="1"/>
  <c r="F24" i="216"/>
  <c r="E24" i="216" s="1"/>
  <c r="E7" i="177"/>
  <c r="E6" i="177"/>
  <c r="E5" i="177" s="1"/>
  <c r="F11" i="221" l="1"/>
  <c r="F7" i="221" s="1"/>
  <c r="D14" i="274"/>
  <c r="G14" i="274" s="1"/>
  <c r="H11" i="273"/>
  <c r="G11" i="273" s="1"/>
  <c r="H9" i="213"/>
  <c r="H15" i="273"/>
  <c r="G15" i="273" s="1"/>
  <c r="F54" i="216"/>
  <c r="D54" i="274" s="1"/>
  <c r="F14" i="216"/>
  <c r="E14" i="216" s="1"/>
  <c r="H9" i="276"/>
  <c r="F9" i="276"/>
  <c r="V7" i="276"/>
  <c r="V6" i="276" s="1"/>
  <c r="V5" i="276" s="1"/>
  <c r="H19" i="276"/>
  <c r="F19" i="276"/>
  <c r="J7" i="276"/>
  <c r="D8" i="276"/>
  <c r="H11" i="276"/>
  <c r="F11" i="276"/>
  <c r="F18" i="216"/>
  <c r="E18" i="216" s="1"/>
  <c r="O9" i="274"/>
  <c r="O50" i="274" s="1"/>
  <c r="Q10" i="273"/>
  <c r="Q51" i="273" s="1"/>
  <c r="H19" i="273"/>
  <c r="G19" i="273" s="1"/>
  <c r="D18" i="274"/>
  <c r="G24" i="274"/>
  <c r="E62" i="234"/>
  <c r="E61" i="234"/>
  <c r="BI6" i="223"/>
  <c r="BI7" i="223"/>
  <c r="N9" i="216"/>
  <c r="N50" i="216" s="1"/>
  <c r="P7" i="213"/>
  <c r="E7" i="223"/>
  <c r="E6" i="223"/>
  <c r="G6" i="213"/>
  <c r="BI6" i="234"/>
  <c r="BH5" i="184"/>
  <c r="BG60" i="184"/>
  <c r="BI7" i="177"/>
  <c r="BI6" i="177"/>
  <c r="BI5" i="177" s="1"/>
  <c r="J8" i="213"/>
  <c r="F6" i="221"/>
  <c r="E60" i="177"/>
  <c r="E61" i="177"/>
  <c r="E61" i="190"/>
  <c r="E60" i="190"/>
  <c r="BI7" i="190"/>
  <c r="BI6" i="190"/>
  <c r="BI5" i="190" s="1"/>
  <c r="V8" i="213"/>
  <c r="F61" i="223"/>
  <c r="F60" i="223"/>
  <c r="BH7" i="223" s="1"/>
  <c r="F65" i="223"/>
  <c r="H19" i="213"/>
  <c r="E54" i="216" l="1"/>
  <c r="H55" i="273"/>
  <c r="G55" i="273" s="1"/>
  <c r="L14" i="221"/>
  <c r="L7" i="221" s="1"/>
  <c r="L6" i="221" s="1"/>
  <c r="M14" i="221" s="1"/>
  <c r="D7" i="276"/>
  <c r="H7" i="276" s="1"/>
  <c r="G5" i="213"/>
  <c r="G5" i="276"/>
  <c r="H8" i="276"/>
  <c r="F8" i="276"/>
  <c r="J6" i="276"/>
  <c r="J5" i="276" s="1"/>
  <c r="BI5" i="223"/>
  <c r="BK6" i="223" s="1"/>
  <c r="O8" i="274"/>
  <c r="Q9" i="273"/>
  <c r="G18" i="274"/>
  <c r="U9" i="274"/>
  <c r="U50" i="274" s="1"/>
  <c r="W10" i="273"/>
  <c r="W51" i="273" s="1"/>
  <c r="I9" i="274"/>
  <c r="K10" i="273"/>
  <c r="G6" i="221"/>
  <c r="G24" i="221"/>
  <c r="G29" i="221"/>
  <c r="G20" i="221"/>
  <c r="G41" i="221"/>
  <c r="G38" i="221"/>
  <c r="G42" i="221"/>
  <c r="G34" i="221"/>
  <c r="G16" i="221"/>
  <c r="G35" i="221"/>
  <c r="G8" i="221"/>
  <c r="G23" i="221"/>
  <c r="G14" i="221"/>
  <c r="G21" i="221"/>
  <c r="G15" i="221"/>
  <c r="G10" i="221"/>
  <c r="G25" i="221"/>
  <c r="G27" i="221"/>
  <c r="G43" i="221"/>
  <c r="G39" i="221"/>
  <c r="G26" i="221"/>
  <c r="G22" i="221"/>
  <c r="G12" i="221"/>
  <c r="G31" i="221"/>
  <c r="G40" i="221"/>
  <c r="G44" i="221"/>
  <c r="G19" i="221"/>
  <c r="G9" i="221"/>
  <c r="G36" i="221"/>
  <c r="G32" i="221"/>
  <c r="G28" i="221"/>
  <c r="G37" i="221"/>
  <c r="G33" i="221"/>
  <c r="G45" i="221"/>
  <c r="G18" i="221"/>
  <c r="G30" i="221"/>
  <c r="G17" i="221"/>
  <c r="G13" i="221"/>
  <c r="G11" i="221"/>
  <c r="D8" i="213"/>
  <c r="H9" i="216"/>
  <c r="H50" i="216" s="1"/>
  <c r="J7" i="213"/>
  <c r="T9" i="216"/>
  <c r="T50" i="216" s="1"/>
  <c r="V7" i="213"/>
  <c r="BH5" i="177"/>
  <c r="BG60" i="177"/>
  <c r="G7" i="221"/>
  <c r="E5" i="223"/>
  <c r="BG6" i="223"/>
  <c r="N8" i="216"/>
  <c r="P6" i="213"/>
  <c r="BG61" i="234"/>
  <c r="BH7" i="234"/>
  <c r="D61" i="234"/>
  <c r="BH6" i="234" s="1"/>
  <c r="BH5" i="190"/>
  <c r="BG60" i="190"/>
  <c r="M28" i="221" l="1"/>
  <c r="M12" i="221"/>
  <c r="M36" i="221"/>
  <c r="M35" i="221"/>
  <c r="M33" i="221"/>
  <c r="M34" i="221"/>
  <c r="M17" i="221"/>
  <c r="M40" i="221"/>
  <c r="M44" i="221"/>
  <c r="M8" i="221"/>
  <c r="M30" i="221"/>
  <c r="M26" i="221"/>
  <c r="M41" i="221"/>
  <c r="M37" i="221"/>
  <c r="M38" i="221"/>
  <c r="M45" i="221"/>
  <c r="M42" i="221"/>
  <c r="M32" i="221"/>
  <c r="M29" i="221"/>
  <c r="M24" i="221"/>
  <c r="M31" i="221"/>
  <c r="M6" i="221"/>
  <c r="M39" i="221"/>
  <c r="M19" i="221"/>
  <c r="M20" i="221"/>
  <c r="M23" i="221"/>
  <c r="M11" i="221"/>
  <c r="M21" i="221"/>
  <c r="M9" i="221"/>
  <c r="M27" i="221"/>
  <c r="M43" i="221"/>
  <c r="M13" i="221"/>
  <c r="M25" i="221"/>
  <c r="M22" i="221"/>
  <c r="M16" i="221"/>
  <c r="M10" i="221"/>
  <c r="M15" i="221"/>
  <c r="D6" i="276"/>
  <c r="F6" i="276" s="1"/>
  <c r="F7" i="276"/>
  <c r="BK59" i="223"/>
  <c r="BK19" i="223"/>
  <c r="I50" i="274"/>
  <c r="D9" i="274"/>
  <c r="I8" i="274"/>
  <c r="K9" i="273"/>
  <c r="BG5" i="223"/>
  <c r="BJ6" i="223"/>
  <c r="F50" i="216"/>
  <c r="D50" i="274" s="1"/>
  <c r="O7" i="274"/>
  <c r="Q8" i="273"/>
  <c r="U8" i="274"/>
  <c r="W9" i="273"/>
  <c r="K51" i="273"/>
  <c r="H10" i="273"/>
  <c r="G10" i="273" s="1"/>
  <c r="N7" i="216"/>
  <c r="P5" i="213"/>
  <c r="V6" i="213"/>
  <c r="T8" i="216"/>
  <c r="J6" i="213"/>
  <c r="H8" i="216"/>
  <c r="D7" i="213"/>
  <c r="F8" i="213"/>
  <c r="H8" i="213"/>
  <c r="E61" i="223"/>
  <c r="E60" i="223"/>
  <c r="F9" i="216"/>
  <c r="E50" i="216" l="1"/>
  <c r="H51" i="273"/>
  <c r="G51" i="273" s="1"/>
  <c r="M7" i="221"/>
  <c r="M18" i="221"/>
  <c r="H6" i="276"/>
  <c r="D5" i="276"/>
  <c r="F5" i="276" s="1"/>
  <c r="D8" i="274"/>
  <c r="G8" i="274" s="1"/>
  <c r="H9" i="273"/>
  <c r="G9" i="273" s="1"/>
  <c r="U7" i="274"/>
  <c r="W8" i="273"/>
  <c r="G9" i="274"/>
  <c r="I7" i="274"/>
  <c r="K8" i="273"/>
  <c r="N6" i="216"/>
  <c r="O6" i="274"/>
  <c r="Q7" i="273"/>
  <c r="F8" i="216"/>
  <c r="E8" i="216" s="1"/>
  <c r="BH6" i="223"/>
  <c r="BG60" i="223"/>
  <c r="D60" i="223"/>
  <c r="F7" i="213"/>
  <c r="D6" i="213"/>
  <c r="H7" i="213"/>
  <c r="T7" i="216"/>
  <c r="V5" i="213"/>
  <c r="E9" i="216"/>
  <c r="D9" i="221"/>
  <c r="H7" i="216"/>
  <c r="J5" i="213"/>
  <c r="H5" i="276" l="1"/>
  <c r="H8" i="273"/>
  <c r="G8" i="273" s="1"/>
  <c r="D7" i="274"/>
  <c r="G7" i="274" s="1"/>
  <c r="H6" i="216"/>
  <c r="I6" i="274"/>
  <c r="K7" i="273"/>
  <c r="T6" i="216"/>
  <c r="U6" i="274"/>
  <c r="W7" i="273"/>
  <c r="F7" i="216"/>
  <c r="E7" i="216" s="1"/>
  <c r="D7" i="221"/>
  <c r="D6" i="221" s="1"/>
  <c r="F6" i="213"/>
  <c r="D5" i="213"/>
  <c r="H6" i="213"/>
  <c r="BH5" i="223"/>
  <c r="BJ60" i="223"/>
  <c r="F6" i="216" l="1"/>
  <c r="E6" i="216" s="1"/>
  <c r="D6" i="274"/>
  <c r="H7" i="273"/>
  <c r="G7" i="273" s="1"/>
  <c r="E23" i="221"/>
  <c r="E6" i="221"/>
  <c r="E40" i="221"/>
  <c r="E25" i="221"/>
  <c r="E30" i="221"/>
  <c r="E35" i="221"/>
  <c r="E33" i="221"/>
  <c r="E21" i="221"/>
  <c r="E34" i="221"/>
  <c r="E44" i="221"/>
  <c r="E29" i="221"/>
  <c r="E11" i="221"/>
  <c r="E10" i="221"/>
  <c r="E17" i="221"/>
  <c r="E27" i="221"/>
  <c r="E28" i="221"/>
  <c r="E43" i="221"/>
  <c r="E41" i="221"/>
  <c r="E8" i="221"/>
  <c r="E39" i="221"/>
  <c r="E32" i="221"/>
  <c r="E20" i="221"/>
  <c r="E15" i="221"/>
  <c r="E37" i="221"/>
  <c r="E13" i="221"/>
  <c r="E12" i="221"/>
  <c r="E31" i="221"/>
  <c r="E26" i="221"/>
  <c r="E36" i="221"/>
  <c r="E45" i="221"/>
  <c r="E24" i="221"/>
  <c r="E22" i="221"/>
  <c r="E38" i="221"/>
  <c r="E16" i="221"/>
  <c r="E14" i="221"/>
  <c r="E42" i="221"/>
  <c r="E19" i="221"/>
  <c r="F5" i="213"/>
  <c r="H5" i="213"/>
  <c r="E9" i="221"/>
  <c r="E56" i="274" l="1"/>
  <c r="E57" i="274"/>
  <c r="E52" i="274"/>
  <c r="E53" i="274"/>
  <c r="E55" i="274"/>
  <c r="E58" i="274"/>
  <c r="E51" i="274"/>
  <c r="E54" i="274"/>
  <c r="E50" i="274"/>
  <c r="I57" i="273"/>
  <c r="I58" i="273"/>
  <c r="I54" i="273"/>
  <c r="I53" i="273"/>
  <c r="I56" i="273"/>
  <c r="I59" i="273"/>
  <c r="I52" i="273"/>
  <c r="I55" i="273"/>
  <c r="I51" i="273"/>
  <c r="I7" i="273"/>
  <c r="I48" i="273"/>
  <c r="I47" i="273"/>
  <c r="I33" i="273"/>
  <c r="I37" i="273"/>
  <c r="I20" i="273"/>
  <c r="I16" i="273"/>
  <c r="I46" i="273"/>
  <c r="I18" i="273"/>
  <c r="I42" i="273"/>
  <c r="I40" i="273"/>
  <c r="I21" i="273"/>
  <c r="I43" i="273"/>
  <c r="I13" i="273"/>
  <c r="I17" i="273"/>
  <c r="I39" i="273"/>
  <c r="I45" i="273"/>
  <c r="I26" i="273"/>
  <c r="I34" i="273"/>
  <c r="I44" i="273"/>
  <c r="I22" i="273"/>
  <c r="I31" i="273"/>
  <c r="I41" i="273"/>
  <c r="I29" i="273"/>
  <c r="I24" i="273"/>
  <c r="I27" i="273"/>
  <c r="I38" i="273"/>
  <c r="I35" i="273"/>
  <c r="I30" i="273"/>
  <c r="I23" i="273"/>
  <c r="I36" i="273"/>
  <c r="I14" i="273"/>
  <c r="I32" i="273"/>
  <c r="I28" i="273"/>
  <c r="I49" i="273"/>
  <c r="I25" i="273"/>
  <c r="I11" i="273"/>
  <c r="I12" i="273"/>
  <c r="I15" i="273"/>
  <c r="I19" i="273"/>
  <c r="I10" i="273"/>
  <c r="I9" i="273"/>
  <c r="I8" i="273"/>
  <c r="E6" i="274"/>
  <c r="G6" i="274"/>
  <c r="E46" i="274"/>
  <c r="E47" i="274"/>
  <c r="E17" i="274"/>
  <c r="E19" i="274"/>
  <c r="E40" i="274"/>
  <c r="E28" i="274"/>
  <c r="E23" i="274"/>
  <c r="E32" i="274"/>
  <c r="E22" i="274"/>
  <c r="E42" i="274"/>
  <c r="E15" i="274"/>
  <c r="E26" i="274"/>
  <c r="E37" i="274"/>
  <c r="E43" i="274"/>
  <c r="E34" i="274"/>
  <c r="E41" i="274"/>
  <c r="E29" i="274"/>
  <c r="E25" i="274"/>
  <c r="E30" i="274"/>
  <c r="E20" i="274"/>
  <c r="E35" i="274"/>
  <c r="E31" i="274"/>
  <c r="E44" i="274"/>
  <c r="E33" i="274"/>
  <c r="E39" i="274"/>
  <c r="E38" i="274"/>
  <c r="E36" i="274"/>
  <c r="E45" i="274"/>
  <c r="E21" i="274"/>
  <c r="E16" i="274"/>
  <c r="E12" i="274"/>
  <c r="E13" i="274"/>
  <c r="E27" i="274"/>
  <c r="E48" i="274"/>
  <c r="E10" i="274"/>
  <c r="E11" i="274"/>
  <c r="E24" i="274"/>
  <c r="E14" i="274"/>
  <c r="E18" i="274"/>
  <c r="E8" i="274"/>
  <c r="E9" i="274"/>
  <c r="E7" i="274"/>
  <c r="E18" i="221"/>
  <c r="E7" i="221"/>
</calcChain>
</file>

<file path=xl/comments1.xml><?xml version="1.0" encoding="utf-8"?>
<comments xmlns="http://schemas.openxmlformats.org/spreadsheetml/2006/main">
  <authors>
    <author>congtyphuongbac.jsc@gmail.com</author>
  </authors>
  <commentList>
    <comment ref="D4" authorId="0" shapeId="0">
      <text>
        <r>
          <rPr>
            <b/>
            <sz val="9"/>
            <color indexed="81"/>
            <rFont val="Tahoma"/>
            <family val="2"/>
          </rPr>
          <t>QĐ 526 ngày 25/2/2019</t>
        </r>
      </text>
    </comment>
  </commentList>
</comments>
</file>

<file path=xl/sharedStrings.xml><?xml version="1.0" encoding="utf-8"?>
<sst xmlns="http://schemas.openxmlformats.org/spreadsheetml/2006/main" count="14117" uniqueCount="2118">
  <si>
    <t>Đơn vị tính: ha</t>
  </si>
  <si>
    <t>TT</t>
  </si>
  <si>
    <t>CHỈ TIÊU</t>
  </si>
  <si>
    <t>MÃ</t>
  </si>
  <si>
    <t>TỔNG DIỆN TÍCH TỰ NHIÊN PHÂN THEO ĐƠN VỊ HÀNH CHÍNH</t>
  </si>
  <si>
    <t>Đất đô thị</t>
  </si>
  <si>
    <t>TỔNG DIỆN TÍCH TỰ NHIÊN</t>
  </si>
  <si>
    <t>Đất nông nghiệp</t>
  </si>
  <si>
    <t>NNP</t>
  </si>
  <si>
    <t>LUA</t>
  </si>
  <si>
    <t>1.1</t>
  </si>
  <si>
    <t>LUC</t>
  </si>
  <si>
    <t>LUK</t>
  </si>
  <si>
    <t>1.2</t>
  </si>
  <si>
    <t>LUN</t>
  </si>
  <si>
    <t>1.3</t>
  </si>
  <si>
    <t>HNK</t>
  </si>
  <si>
    <t>1.4</t>
  </si>
  <si>
    <t>CLN</t>
  </si>
  <si>
    <t>1.5</t>
  </si>
  <si>
    <t>RPH</t>
  </si>
  <si>
    <t>RDD</t>
  </si>
  <si>
    <t>RSX</t>
  </si>
  <si>
    <t>NTS</t>
  </si>
  <si>
    <t>LMU</t>
  </si>
  <si>
    <t>NKH</t>
  </si>
  <si>
    <t>Đất phi nông nghiệp</t>
  </si>
  <si>
    <t>PNN</t>
  </si>
  <si>
    <t>2.1</t>
  </si>
  <si>
    <t>TSC</t>
  </si>
  <si>
    <t>2.2</t>
  </si>
  <si>
    <t>CQP</t>
  </si>
  <si>
    <t>2.3</t>
  </si>
  <si>
    <t>CAN</t>
  </si>
  <si>
    <t>2.4</t>
  </si>
  <si>
    <t>SKK</t>
  </si>
  <si>
    <t>2.5</t>
  </si>
  <si>
    <t>SKC</t>
  </si>
  <si>
    <t>2.6</t>
  </si>
  <si>
    <t>SKX</t>
  </si>
  <si>
    <t>SKS</t>
  </si>
  <si>
    <t>DDT</t>
  </si>
  <si>
    <t>DRA</t>
  </si>
  <si>
    <t>TON</t>
  </si>
  <si>
    <t>TIN</t>
  </si>
  <si>
    <t>NTD</t>
  </si>
  <si>
    <t>MNC</t>
  </si>
  <si>
    <t>SON</t>
  </si>
  <si>
    <t>DHT</t>
  </si>
  <si>
    <t>DGT</t>
  </si>
  <si>
    <t>DTL</t>
  </si>
  <si>
    <t>DNL</t>
  </si>
  <si>
    <t>DBV</t>
  </si>
  <si>
    <t>DVH</t>
  </si>
  <si>
    <t>DYT</t>
  </si>
  <si>
    <t>DGD</t>
  </si>
  <si>
    <t>DTT</t>
  </si>
  <si>
    <t>DKH</t>
  </si>
  <si>
    <t>DXH</t>
  </si>
  <si>
    <t>DCH</t>
  </si>
  <si>
    <t>PNK</t>
  </si>
  <si>
    <t>Đất chưa sử dụng</t>
  </si>
  <si>
    <t>ODT</t>
  </si>
  <si>
    <t>DDL</t>
  </si>
  <si>
    <t>ONT</t>
  </si>
  <si>
    <t>1.1.1</t>
  </si>
  <si>
    <t>1.1.2</t>
  </si>
  <si>
    <t xml:space="preserve">  Đất làm muối</t>
  </si>
  <si>
    <t xml:space="preserve">  Đất nông nghiệp khác</t>
  </si>
  <si>
    <t xml:space="preserve">    Đất quốc phòng</t>
  </si>
  <si>
    <t>HẠNG MỤC CÔNG TRÌNH QUY HOẠCH</t>
  </si>
  <si>
    <t>LĐ HTr</t>
  </si>
  <si>
    <t>LĐ QH</t>
  </si>
  <si>
    <t>DIỆN TÍCH CHU CHUYỂN</t>
  </si>
  <si>
    <t>PHÂN THEO ĐƠN VỊ HÀNH CHÍNH CẤP HUYỆN</t>
  </si>
  <si>
    <t>Trong khu
đô thị</t>
  </si>
  <si>
    <t>Trong khu
BTTN</t>
  </si>
  <si>
    <t>Trong khu
du lịch</t>
  </si>
  <si>
    <t>Trong khu
DCNT</t>
  </si>
  <si>
    <t>Trong đó: Diện tích</t>
  </si>
  <si>
    <t>Đất trồng cây lâu năm</t>
  </si>
  <si>
    <t>Đất rừng phòng hộ</t>
  </si>
  <si>
    <t>Đất rừng đặc dụng</t>
  </si>
  <si>
    <t>Đất rừng sản xuất</t>
  </si>
  <si>
    <t>1.6</t>
  </si>
  <si>
    <t>Đất quốc phòng</t>
  </si>
  <si>
    <t>Đất an ninh</t>
  </si>
  <si>
    <t>Đất khu công nghiệp</t>
  </si>
  <si>
    <t>2.7</t>
  </si>
  <si>
    <t>2.8</t>
  </si>
  <si>
    <t>2.9</t>
  </si>
  <si>
    <t>2.10</t>
  </si>
  <si>
    <t>Đất nuôi trồng thuỷ sản</t>
  </si>
  <si>
    <t>1.7</t>
  </si>
  <si>
    <t>Đất làm muối</t>
  </si>
  <si>
    <t>2.11</t>
  </si>
  <si>
    <t>2.12</t>
  </si>
  <si>
    <t>2.13</t>
  </si>
  <si>
    <t>Đất có mặt nước chuyên dùng</t>
  </si>
  <si>
    <t>I</t>
  </si>
  <si>
    <t>II</t>
  </si>
  <si>
    <t>Đất bãi thải, xử lý chất thải</t>
  </si>
  <si>
    <t>CSD</t>
  </si>
  <si>
    <t>2.14</t>
  </si>
  <si>
    <t>2.15</t>
  </si>
  <si>
    <t>2.16</t>
  </si>
  <si>
    <t>Đất trồng lúa</t>
  </si>
  <si>
    <t>1.8</t>
  </si>
  <si>
    <t>Khu vực chuyên trồng lúa nước</t>
  </si>
  <si>
    <t>Khu vực chuyên trồng cây công nghiệp lâu năm</t>
  </si>
  <si>
    <t>Khu vực rừng phòng hộ</t>
  </si>
  <si>
    <t>Khu vực rừng đặc dụng</t>
  </si>
  <si>
    <t>Khu vực rừng sản xuất</t>
  </si>
  <si>
    <t>Khu vực công nghiệp, cụm công nghiệp</t>
  </si>
  <si>
    <t>Khu du lịch</t>
  </si>
  <si>
    <t>Khu ở, làng nghề, sản xuất phi nông nghiệp nông thôn</t>
  </si>
  <si>
    <t>Đất trồng cây hàng năm khác</t>
  </si>
  <si>
    <t>Đất nông nghiệp khác</t>
  </si>
  <si>
    <t>1.9</t>
  </si>
  <si>
    <t>Đất khu chế xuất</t>
  </si>
  <si>
    <t>Đất cụm công nghiệp</t>
  </si>
  <si>
    <t>SKT</t>
  </si>
  <si>
    <t>SKN</t>
  </si>
  <si>
    <t>Đất thương mại dịch vụ</t>
  </si>
  <si>
    <t>TMD</t>
  </si>
  <si>
    <t>Đất cơ sở sản xuất phi nông nghiệp</t>
  </si>
  <si>
    <t>Đất có di tích lịch sử văn hóa</t>
  </si>
  <si>
    <t>Đất danh lam thắng cảnh</t>
  </si>
  <si>
    <t>Đất xây dựng trụ sở cơ quan</t>
  </si>
  <si>
    <t>Đất xây dựng trụ sở của tổ chức sự nghiệp</t>
  </si>
  <si>
    <t>DTS</t>
  </si>
  <si>
    <t>Đất làm nghĩa trang, nghĩa địa, nhà tang lễ, nhà hỏa táng</t>
  </si>
  <si>
    <t>Đất sản xuất vật liệu xây dựng, làm đồ gốm</t>
  </si>
  <si>
    <t>Đất sinh hoạt cộng đồng</t>
  </si>
  <si>
    <t>Đất khu vui chơi giải trí công cộng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</si>
  <si>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</si>
  <si>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</si>
  <si>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</si>
  <si>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</si>
  <si>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</si>
  <si>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</si>
  <si>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</si>
  <si>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</si>
  <si>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</si>
  <si>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</si>
  <si>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Đất sử dụng cho hoạt động khoáng sản</t>
  </si>
  <si>
    <t>Đất ở tại nông thôn</t>
  </si>
  <si>
    <t>Đất ở tại đô thị</t>
  </si>
  <si>
    <t>Đất xây dựng cơ sở ngoại giao</t>
  </si>
  <si>
    <t>DNG</t>
  </si>
  <si>
    <t>Đất cơ sở tôn giáo</t>
  </si>
  <si>
    <t>DSH</t>
  </si>
  <si>
    <t>DKV</t>
  </si>
  <si>
    <t>Đất cơ sở tín ngưỡng</t>
  </si>
  <si>
    <t>Đất sông, ngòi, kênh, rạch, suối</t>
  </si>
  <si>
    <t>Đất phi nông nghiệp khác</t>
  </si>
  <si>
    <t>Đất khu công nghệ cao</t>
  </si>
  <si>
    <t>KCN</t>
  </si>
  <si>
    <t>Đất khu kinh tế</t>
  </si>
  <si>
    <t>KKT</t>
  </si>
  <si>
    <t>KDT</t>
  </si>
  <si>
    <t>Đất giao thông</t>
  </si>
  <si>
    <t>Đất thủy lợi</t>
  </si>
  <si>
    <t>Đất chợ</t>
  </si>
  <si>
    <t>Đất phát triển hạ tầng cấp quốc gia, cấp tỉnh, cấp huyện, cấp xã</t>
  </si>
  <si>
    <t>LOẠI ĐẤT</t>
  </si>
  <si>
    <t>Đất xây dựng cơ sở văn hóa</t>
  </si>
  <si>
    <t>Đất xây dựng cơ sở dịch vụ xã hội</t>
  </si>
  <si>
    <t>Đất xây dựng cơ sở y tế</t>
  </si>
  <si>
    <t>Đất xây dựng cơ sở giáo dục đào tạo</t>
  </si>
  <si>
    <t>Đất xây dựng cơ sở thể dục thể thao</t>
  </si>
  <si>
    <t>Đất xây dựng cơ sở khoa học và công nghệ</t>
  </si>
  <si>
    <t>Đất xây dựng công trình sự nghiệp khác</t>
  </si>
  <si>
    <t>Đất công trình năng lượng</t>
  </si>
  <si>
    <t>Đất công trình bưu chính viễn thông</t>
  </si>
  <si>
    <t>Đất công trình công cộng khác</t>
  </si>
  <si>
    <t>DSK</t>
  </si>
  <si>
    <t>DCK</t>
  </si>
  <si>
    <t>KHU CHỨC NĂNG</t>
  </si>
  <si>
    <t>Khu đô thị - thương mại - dịch vụ</t>
  </si>
  <si>
    <t>KVL</t>
  </si>
  <si>
    <t>KVN</t>
  </si>
  <si>
    <t>KPH</t>
  </si>
  <si>
    <t>KDD</t>
  </si>
  <si>
    <t>KSX</t>
  </si>
  <si>
    <t>KKN</t>
  </si>
  <si>
    <t>KDV</t>
  </si>
  <si>
    <t>KDL</t>
  </si>
  <si>
    <t>KON</t>
  </si>
  <si>
    <t>Đất chuyên trồng lúa nước</t>
  </si>
  <si>
    <t xml:space="preserve">Đất nuôi trồng thủy sản </t>
  </si>
  <si>
    <t>Đất trồng lúa nước còn lại</t>
  </si>
  <si>
    <t>Đất trồng lúa nương</t>
  </si>
  <si>
    <t>Đất thượng mại, dịch vụ</t>
  </si>
  <si>
    <t>2.9.1</t>
  </si>
  <si>
    <t>2.9.2</t>
  </si>
  <si>
    <t>2.9.3</t>
  </si>
  <si>
    <t>2.9.4</t>
  </si>
  <si>
    <t>2.9.5</t>
  </si>
  <si>
    <t>2.9.6</t>
  </si>
  <si>
    <t>2.9.7</t>
  </si>
  <si>
    <t>2.9.8</t>
  </si>
  <si>
    <t>2.9.9</t>
  </si>
  <si>
    <t>2.9.10</t>
  </si>
  <si>
    <t>2.9.11</t>
  </si>
  <si>
    <t>2.9.12</t>
  </si>
  <si>
    <t>2.9.13</t>
  </si>
  <si>
    <t xml:space="preserve">  Đất chưa sử dụng</t>
  </si>
  <si>
    <t>CHU CHUYỂN CÁC LOẠI ĐẤT</t>
  </si>
  <si>
    <t>1.1.3</t>
  </si>
  <si>
    <t>DIỆN TÍCH NĂM 2015</t>
  </si>
  <si>
    <t>Chu chuyển các loại đất đến năm 2020</t>
  </si>
  <si>
    <t>Cộng giảm</t>
  </si>
  <si>
    <t>Biến động tăng giảm</t>
  </si>
  <si>
    <t>Cộng tăng</t>
  </si>
  <si>
    <t>Diện tích cuối kỳ, năm 2020</t>
  </si>
  <si>
    <t>DT cuối kỳ năm 2020</t>
  </si>
  <si>
    <t>DIỆN TÍCH NĂM 2020</t>
  </si>
  <si>
    <t>KIỂM TRA</t>
  </si>
  <si>
    <t>Tổng diện tích</t>
  </si>
  <si>
    <t>Phân theo đơn vị hành chính</t>
  </si>
  <si>
    <t>BIỂU 01/CH</t>
  </si>
  <si>
    <t>Diện tích (ha)</t>
  </si>
  <si>
    <t>So sánh</t>
  </si>
  <si>
    <t>Tăng, giảm (ha)</t>
  </si>
  <si>
    <t>Đất nông nghiệp chuyển sang đất phi nông nghiệp</t>
  </si>
  <si>
    <t>NNP/PNN</t>
  </si>
  <si>
    <t>LUA/PNN</t>
  </si>
  <si>
    <t xml:space="preserve">Trong đó: Đất chuyên trồng lúa nước </t>
  </si>
  <si>
    <t>LUC/PNN</t>
  </si>
  <si>
    <t>HNK/PNN</t>
  </si>
  <si>
    <t>CLN/PNN</t>
  </si>
  <si>
    <t>RPH/PNN</t>
  </si>
  <si>
    <t>RDD/PNN</t>
  </si>
  <si>
    <t>RSX/PNN</t>
  </si>
  <si>
    <t>NTS/PNN</t>
  </si>
  <si>
    <t>LMU/PNN</t>
  </si>
  <si>
    <t>NKH/PNN</t>
  </si>
  <si>
    <t>Đất trồng lúa chuyển sang đất trồng cây lâu năm</t>
  </si>
  <si>
    <t>LUA/CLN</t>
  </si>
  <si>
    <t>LUA/LNP</t>
  </si>
  <si>
    <t>Đất trồng lúa chuyển sang đất nuôi trồng thuỷ sản</t>
  </si>
  <si>
    <t>LUA/NTS</t>
  </si>
  <si>
    <t>Đất trồng cây hàng năm khác chuyển sang đất nuôi trồng thủy sản</t>
  </si>
  <si>
    <t>HNK/NTS</t>
  </si>
  <si>
    <t>Đất rừng sản xuất chuyển sang đất sản xuất nông nghiệp, đất nuôi trồng thủy sản, đất làm muối và đất nông nghiệp khác</t>
  </si>
  <si>
    <r>
      <t>RSX/NKR</t>
    </r>
    <r>
      <rPr>
        <vertAlign val="superscript"/>
        <sz val="11"/>
        <rFont val="Times New Roman"/>
        <family val="1"/>
      </rPr>
      <t>(a)</t>
    </r>
  </si>
  <si>
    <t>Đất rừng đặc dụng chuyển sang đất sản xuất nông nghiệp, đất nuôi trồng thủy sản, đất làm muối và đất nông nghiệp khác</t>
  </si>
  <si>
    <r>
      <t>RDD/NKR</t>
    </r>
    <r>
      <rPr>
        <vertAlign val="superscript"/>
        <sz val="11"/>
        <rFont val="Times New Roman"/>
        <family val="1"/>
      </rPr>
      <t>(a)</t>
    </r>
  </si>
  <si>
    <t>Đất rừng phòng hộ chuyển sang đất sản xuất nông nghiệp, đất nuôi trồng thủy sản, đất làm muối và đất nông nghiệp khác</t>
  </si>
  <si>
    <r>
      <t>RPH/NKR</t>
    </r>
    <r>
      <rPr>
        <vertAlign val="superscript"/>
        <sz val="11"/>
        <rFont val="Times New Roman"/>
        <family val="1"/>
      </rPr>
      <t>(a)</t>
    </r>
  </si>
  <si>
    <t>Đất phi nông nghiệp không phải đất ở chuyển sang đất ở</t>
  </si>
  <si>
    <t>PKO/OCT</t>
  </si>
  <si>
    <r>
      <t xml:space="preserve">Chuyển đổi cơ cấu sử dụng đất trong nội bộ đất nông nghiệp
</t>
    </r>
    <r>
      <rPr>
        <i/>
        <sz val="11"/>
        <rFont val="Times New Roman"/>
        <family val="1"/>
      </rPr>
      <t>Trong đó:</t>
    </r>
  </si>
  <si>
    <t>Đất trồng lúa chuyển sang đất trồng rừng</t>
  </si>
  <si>
    <t>Đất trồng lúa chuyển sang đất làm muối</t>
  </si>
  <si>
    <t>LUA/LMU</t>
  </si>
  <si>
    <t>Đất trồng cây hàng năm khác chuyển sang đất làm muối</t>
  </si>
  <si>
    <t>HNK/LMU</t>
  </si>
  <si>
    <t>STT</t>
  </si>
  <si>
    <t>Mã</t>
  </si>
  <si>
    <t>Khu đô thị - thương mại, dịch vụ</t>
  </si>
  <si>
    <t>Cơ cấu (%)</t>
  </si>
  <si>
    <t>BIỂU 11/CH</t>
  </si>
  <si>
    <t>DIỆN TÍCH, CƠ CẤU SỬ DỤNG ĐẤT CÁC KHU CHỨC NĂNG</t>
  </si>
  <si>
    <t>CHU CHUYỂN ĐẤT ĐAI TRONG KẾ HOẠCH SỬ DỤNG ĐẤT NĂM 2016</t>
  </si>
  <si>
    <t>Tổng diện tích đất tự nhiên</t>
  </si>
  <si>
    <t>Diện tích cuối kỳ, năm 2016</t>
  </si>
  <si>
    <t>Diện tích cuối kỳ năm 2016</t>
  </si>
  <si>
    <t xml:space="preserve">                                                                                                                                                          </t>
  </si>
  <si>
    <t>BIỂU 03/CH</t>
  </si>
  <si>
    <t>BIỂU 04/CH</t>
  </si>
  <si>
    <t>BIỂU 05/CH</t>
  </si>
  <si>
    <t>BIỂU 12/CH</t>
  </si>
  <si>
    <t xml:space="preserve">Diện tích (ha) </t>
  </si>
  <si>
    <t>-</t>
  </si>
  <si>
    <t>Ký hiệu biểu</t>
  </si>
  <si>
    <t>Tên biểu</t>
  </si>
  <si>
    <t>Biểu 01/CH</t>
  </si>
  <si>
    <t>Biểu 02/CH</t>
  </si>
  <si>
    <t>Biểu 03/CH</t>
  </si>
  <si>
    <t>Biểu 04/CH</t>
  </si>
  <si>
    <t>Biểu 05/CH</t>
  </si>
  <si>
    <t>Biểu 11/CH</t>
  </si>
  <si>
    <t>Diện tích, cơ cấu sử dụng đất các khu chức năng</t>
  </si>
  <si>
    <t>Biểu 12/CH</t>
  </si>
  <si>
    <t>Tỷ lệ 
(%)</t>
  </si>
  <si>
    <t>BIỂU 02/CH</t>
  </si>
  <si>
    <t>Đất khu công nghệ cao*</t>
  </si>
  <si>
    <t>Đất khu kinh tế*</t>
  </si>
  <si>
    <t>Đất đô thị*</t>
  </si>
  <si>
    <t>KHU CHỨC NĂNG*</t>
  </si>
  <si>
    <t>Ghi chú: * Không tổng hợp khi tính tổng diện tích tự nhiên</t>
  </si>
  <si>
    <t>Chỉ tiêu sử dụng đất</t>
  </si>
  <si>
    <t>Diện tích cấp tỉnh phân bổ</t>
  </si>
  <si>
    <t>Diện tích cấp huyện xác định, xác định bổ sung</t>
  </si>
  <si>
    <t>Tổng diện tích (ha)</t>
  </si>
  <si>
    <t>PHỤ LỤC:</t>
  </si>
  <si>
    <t>Diện tích năm 2020</t>
  </si>
  <si>
    <t>Hiện trạng sử dụng đất năm 2020</t>
  </si>
  <si>
    <t>Quy hoạch sử dụng đất đến năm 2030</t>
  </si>
  <si>
    <t>Diện tích chuyển mục đích sử dụng đất trong kỳ quy hoạch phân bổ đến từng đơn vị hành chính cấp xã</t>
  </si>
  <si>
    <t>Diện tích đất chưa sử dụng đưa vào sử dụng trong kỳ quy hoạch phân bổ đến từng đơn vị hành chính cấp xã</t>
  </si>
  <si>
    <t>Chu chuyển đất đai trong kỳ quy hoạch sử dụng đất 10 năm (2021 - 2030)</t>
  </si>
  <si>
    <t>HIỆN TRẠNG SỬ DỤNG ĐẤT NĂM 2020</t>
  </si>
  <si>
    <t>HIỆN TRẠNG SỬ DỤNG ĐẤT NĂM 2020 (Dự báo 31/12/2020)</t>
  </si>
  <si>
    <t>Tổng diện tích QH đến năm 2030 (ha)</t>
  </si>
  <si>
    <t>Chu chuyển các loại đất đến năm 2030</t>
  </si>
  <si>
    <t>Diện tích cuối kỳ năm 2030</t>
  </si>
  <si>
    <t>Diện tích  năm 2030</t>
  </si>
  <si>
    <t>QH ĐẾN NĂM 2030</t>
  </si>
  <si>
    <t>DIỆN TÍCH NĂM 2030</t>
  </si>
  <si>
    <t>QUY HOẠCH SỬ DỤNG ĐẤT ĐẾN NĂM 2030</t>
  </si>
  <si>
    <t>DIỆN TÍCH CHUYỂN MỤC ĐÍCH SỬ DỤNG ĐẤT TRONG KỲ QUY HOẠCH PHÂN BỔ ĐẾN TỪNG ĐƠN VỊ HÀNH CHÍNH CẤP XÃ</t>
  </si>
  <si>
    <t>DIỆN TÍCH ĐẤT CHƯA SỬ DỤNG ĐƯA VÀO SỬ DỤNG TRONG KỲ QUY HOẠCH PHÂN BỔ ĐẾN TỪNG ĐƠN VỊ HÀNH CHÍNH CẤP XÃ</t>
  </si>
  <si>
    <t>CHU CHUYỂN ĐẤT ĐAI TRONG KỲ QUY HOẠCH SỬ DỤNG ĐẤT 10 NĂM (2021 - 2030)</t>
  </si>
  <si>
    <t>Kết quả thực hiện đến 31/12/2020</t>
  </si>
  <si>
    <t>Điều chỉnh QHSDĐ đến năm 2020 được duyệt (ha)</t>
  </si>
  <si>
    <t>KẾT QUẢ THỰC HIỆN ĐIỀU CHỈNH QUY HOẠCH SỬ DỤNG ĐẤT KỲ TRƯỚC</t>
  </si>
  <si>
    <t>Kết quả thực hiện điều chỉnh quy hoạch sử dụng đất kỳ trước</t>
  </si>
  <si>
    <t>Hiện trạng năm 2020</t>
  </si>
  <si>
    <t>Diện tích năm 2015</t>
  </si>
  <si>
    <t>Biến động</t>
  </si>
  <si>
    <t>Giai đoạn 2010 - 2015</t>
  </si>
  <si>
    <t>Giai đoạn 2015 - 2020</t>
  </si>
  <si>
    <t xml:space="preserve">Diện tích năm 2010 </t>
  </si>
  <si>
    <t>HUYỆN VÕ NHAI - TỈNH THÁI NGUYÊN</t>
  </si>
  <si>
    <t>Thị trấn Đình Cả</t>
  </si>
  <si>
    <t>Xã Sảng Mộc</t>
  </si>
  <si>
    <t>Xã Nghinh Tường</t>
  </si>
  <si>
    <t>Xã Thần Sa</t>
  </si>
  <si>
    <t>Xã Vũ Chấn</t>
  </si>
  <si>
    <t>Xã Thượng Nung</t>
  </si>
  <si>
    <t>Xã Phú Thượng</t>
  </si>
  <si>
    <t>Xã Cúc Đường</t>
  </si>
  <si>
    <t>Xã La Hiên</t>
  </si>
  <si>
    <t>Xã Lâu Thượng</t>
  </si>
  <si>
    <t>Xã Tràng Xá</t>
  </si>
  <si>
    <t>Xã Phương Giao</t>
  </si>
  <si>
    <t>Xã Liên Minh</t>
  </si>
  <si>
    <t>Xã Dân Tiến</t>
  </si>
  <si>
    <t>Xã Bình Long</t>
  </si>
  <si>
    <t xml:space="preserve"> </t>
  </si>
  <si>
    <t>Mở rộng QL 1B</t>
  </si>
  <si>
    <t>Nâng cấp mở rộng TL 265 (Đình Cả - Bình Long)</t>
  </si>
  <si>
    <t>'Nâng cấp mở rộng TL 271 (La Hiên - Sảng Mộc)</t>
  </si>
  <si>
    <t>Đường Tràng Xá - Phương Giao, huyện Võ Nhai, tỉnh Thái Nguyên nối huyện Bắc Sơn, tỉnh Lạng Sơn</t>
  </si>
  <si>
    <t>Xây dựng đường Na Rang, Khe Rạc, Cao Sơn đi Cao Biền, xã Phú Thượng</t>
  </si>
  <si>
    <t>GTNT</t>
  </si>
  <si>
    <t>Nhà giáo họ Đình Cả</t>
  </si>
  <si>
    <t>Đình Là Mọ</t>
  </si>
  <si>
    <t>Đình Là Bo</t>
  </si>
  <si>
    <t>Đình Là Đông</t>
  </si>
  <si>
    <t>Đình Đồng Ẻn</t>
  </si>
  <si>
    <t>Đình Làng Đèn</t>
  </si>
  <si>
    <t>Hồ sinh thái - Công viên cây xanh thị trấn Đình Cả</t>
  </si>
  <si>
    <t>Cây xanh</t>
  </si>
  <si>
    <t>Khuôn viên cây xanh - Làng Đèn</t>
  </si>
  <si>
    <t xml:space="preserve">Nghĩa địa xóm Nhâu </t>
  </si>
  <si>
    <t>Nghĩa địa xóm Nho</t>
  </si>
  <si>
    <t>Nghĩa địa xóm Thâm</t>
  </si>
  <si>
    <t>Nghĩa địa xóm Vang</t>
  </si>
  <si>
    <t>Nghĩa địa Đồi Khe Cái</t>
  </si>
  <si>
    <t>Nghĩa địa Bãi Bông</t>
  </si>
  <si>
    <t>Nghĩa địa Đồi  Lịch Sơn</t>
  </si>
  <si>
    <t>Nghĩa địa Đồi Chu Khét</t>
  </si>
  <si>
    <t>Nghĩa địa Sau trạm Vi Ba</t>
  </si>
  <si>
    <t>Nghĩa địa Khu GọngVợt</t>
  </si>
  <si>
    <t>Nghĩa địa Khu Vực bếp</t>
  </si>
  <si>
    <t>Nghĩa địa Khu đập Đồng Đình</t>
  </si>
  <si>
    <t>- Nghĩa địa Trúc Mai</t>
  </si>
  <si>
    <t>- Nghĩa địa Cây Hồng</t>
  </si>
  <si>
    <t>- Nghĩa địa Làng Áng</t>
  </si>
  <si>
    <t>- Nghĩa địa La Hóa</t>
  </si>
  <si>
    <t>- Nghĩa địa Đồng Chăn</t>
  </si>
  <si>
    <t>QH nghĩa địa xóm Làng Chiềng</t>
  </si>
  <si>
    <t>Nghĩa Địa xóm Đồng Dong</t>
  </si>
  <si>
    <t>- Nghĩa địa Xuất Tác</t>
  </si>
  <si>
    <t>Mở rộng nghĩa địa Cổ Rồng</t>
  </si>
  <si>
    <t>Xây dựng nghĩa trang liệt sỹ huyện Võ Nhai</t>
  </si>
  <si>
    <t>Nghĩa địa xã</t>
  </si>
  <si>
    <t>- Quy hoạch nghĩa địa xóm Mỏ Gà, xóm Phượng Hoàng</t>
  </si>
  <si>
    <t>- Quy hoạch nghĩa địa xóm Cao Lầm</t>
  </si>
  <si>
    <t>Nghĩa địa khu Pò Nà Mỵ</t>
  </si>
  <si>
    <t>Quy hoạch đất nghĩa địa Hạ Sơn Dao</t>
  </si>
  <si>
    <t>QH nghĩa Xuyên Sơn</t>
  </si>
  <si>
    <t>Quy hoạch đấ nghĩa địa Kim Sơn</t>
  </si>
  <si>
    <t>Quy hoạch đấ nghĩa địa Ngọc Sơn II</t>
  </si>
  <si>
    <t xml:space="preserve">Nghĩa địa Nà Hấu </t>
  </si>
  <si>
    <t>Nghĩa địa Pa Dứa</t>
  </si>
  <si>
    <t>Nghĩa địa đồi Co Bứa</t>
  </si>
  <si>
    <t>Nghĩa địa Thượng Kim</t>
  </si>
  <si>
    <t>- Quy hoạch nghĩa địa xóm Làng Tràng ( Hồng Đảng)</t>
  </si>
  <si>
    <t>- Quy hoạch nghĩa địa xóm Đồng Ruộng (Đồi K1, đồi đình)</t>
  </si>
  <si>
    <t>- Quy hoạch nghĩa địa xóm Đồng Mỏ</t>
  </si>
  <si>
    <t>- Quy hoạch nghĩa địa xóm Đồng Tác</t>
  </si>
  <si>
    <t>- Quy hoạch nghĩa địa xóm Là Đông (cây si)</t>
  </si>
  <si>
    <t>- Quy hoạch nghĩa địa xóm Đồng Ẻn (cạnh dân Khe Lữ 7)</t>
  </si>
  <si>
    <t>- Quy hoạch mở mới nghĩa địa Đồng Đình</t>
  </si>
  <si>
    <t>- Quy hoạch mở mới nghĩa địa Na Rang</t>
  </si>
  <si>
    <t>- Quy hoạch mở mới nghĩa địa Na Đồng</t>
  </si>
  <si>
    <t>Nghĩa địa Vẽn - Nà Sọc</t>
  </si>
  <si>
    <t>Nghĩa địa Hang Cá</t>
  </si>
  <si>
    <t>Nghĩa địa Long Thành (Mỏ ÔRô)</t>
  </si>
  <si>
    <t>Nghĩa địa Lân Hoi</t>
  </si>
  <si>
    <t>Nghĩa địa Trà Thoong - Quảng Phúc</t>
  </si>
  <si>
    <t>Nghĩa địa xóm Chùa</t>
  </si>
  <si>
    <t>Nghĩa địa Đồng Bản</t>
  </si>
  <si>
    <t>Nghĩa địa Nà Dâm</t>
  </si>
  <si>
    <t>Nghĩa địa Lòng Thuyền</t>
  </si>
  <si>
    <t>Nghĩa địa Làng Đông</t>
  </si>
  <si>
    <t>Nghĩa địa Đồng Bứa</t>
  </si>
  <si>
    <t xml:space="preserve"> - Nghĩa địa Voi Đầm</t>
  </si>
  <si>
    <t xml:space="preserve"> - Nghĩa địa Đồng Quáu</t>
  </si>
  <si>
    <t>Xây dựng tái tạo Chùa Xả</t>
  </si>
  <si>
    <t>Nhà thờ họ Đạo Công Giáo</t>
  </si>
  <si>
    <t>Nhà thờ nguyện xóm Lam Sơn</t>
  </si>
  <si>
    <t>Tôn giáo cơ sở Tin lành</t>
  </si>
  <si>
    <t>Bảo hiểm xã hội huyện Võ Nhai</t>
  </si>
  <si>
    <t>Trạm Kiểm lâm Nghinh Tường</t>
  </si>
  <si>
    <t>Xây dựng trạm kiểm lâm</t>
  </si>
  <si>
    <t>Xây dựng trạm khuyến nông</t>
  </si>
  <si>
    <t>Trụ sở BQL khu bảo tồn thiên nhiên Thần Sa - Phượng Hoàng</t>
  </si>
  <si>
    <t>Xây dựng trạm kiểm dịch động vật</t>
  </si>
  <si>
    <t>Trạm kiểm lâm xóm Phố</t>
  </si>
  <si>
    <t>Quy hoạch trụ sở các cơ quan công trình sự nghiệp</t>
  </si>
  <si>
    <t>Trụ sở UBND huyện (trụ sở phòng ban của huyện)</t>
  </si>
  <si>
    <t>Mở rộng tòa án huyện Võ Nhai</t>
  </si>
  <si>
    <t>Trụ sở kho bạc huyện Võ Nhai</t>
  </si>
  <si>
    <t>XD trụ sở UBND  xã Phương Giao</t>
  </si>
  <si>
    <t>Mở rộng Trụ sở UBND xã</t>
  </si>
  <si>
    <t>Xây dựng trụ sở UBND xã</t>
  </si>
  <si>
    <t>Trụ sở làm việc UBND xã Thượng Nung</t>
  </si>
  <si>
    <t>Xây dựng UBND xã</t>
  </si>
  <si>
    <t>Điểm thu gom rác thải xã</t>
  </si>
  <si>
    <t>- Điểm chung chuyển rác</t>
  </si>
  <si>
    <t>Khu xử lý nước thải</t>
  </si>
  <si>
    <t>QH khu xử lý rác thải</t>
  </si>
  <si>
    <t>Bãi xử lý rác thải sinh hoạt phía Nam huyện Võ Nhai</t>
  </si>
  <si>
    <t>Bãi xử lý rác thải sinh hoạt phía Bắc huyện Võ Nhai</t>
  </si>
  <si>
    <t>Điểm chung chuyển rác</t>
  </si>
  <si>
    <t>Quy hoạch bãi rác tập trung</t>
  </si>
  <si>
    <t>Bãi xử lý rác thải của xã</t>
  </si>
  <si>
    <t>Quy hoaạch khu thể thao và sân vận động huyện Võ Nhai</t>
  </si>
  <si>
    <t>Khu thể thao xã Bình Long</t>
  </si>
  <si>
    <t>Quy hoach sân thể thao xã</t>
  </si>
  <si>
    <t>Quy hoạch sân thể thao thôn Nà Leng</t>
  </si>
  <si>
    <t>Quy hoạch sân thể thao thôn Nà Hấu</t>
  </si>
  <si>
    <t>Quy hoạch sân thể thao thôn  Nà Châu</t>
  </si>
  <si>
    <t>Quy hoạch sân thể thao thôn Thâm Thạo</t>
  </si>
  <si>
    <t>Quy hoạch sân thể thao thôn Hạ Lương</t>
  </si>
  <si>
    <t>Quy hoạch sân thể thao thôn Bản Cái</t>
  </si>
  <si>
    <t>Quy hoạch sân thể thao thôn Thượng Lương</t>
  </si>
  <si>
    <t>Quy hoạch sân thể thao thôn Bản Chang</t>
  </si>
  <si>
    <t>Quy hoạch sân thể thao thôn Bản Nhàu</t>
  </si>
  <si>
    <t>Quy hoạch sân thể thao thôn Bản Nưa</t>
  </si>
  <si>
    <t>Quy hoạch sân thể thao thôn Bản Rãi</t>
  </si>
  <si>
    <t>Quy hoạch sân thể thao thôn Nà Giàm</t>
  </si>
  <si>
    <t>Sân thể thao xã</t>
  </si>
  <si>
    <t xml:space="preserve">Khu thể thao cụm xã Cúc Đường </t>
  </si>
  <si>
    <t>Sân thể thao xã - tại Bản Chương</t>
  </si>
  <si>
    <t>Sân thể thao các xóm</t>
  </si>
  <si>
    <t>Khu thể thao xã</t>
  </si>
  <si>
    <t>Sân thể thao và khu vui chơi xóm Cao Lầm</t>
  </si>
  <si>
    <t>Sân thể thao xóm Lục Thành</t>
  </si>
  <si>
    <t>Sân thể thao xóm An Thành</t>
  </si>
  <si>
    <t>Sân thể thao xóm Tân Thành</t>
  </si>
  <si>
    <t>- Sân TT thể thao xã</t>
  </si>
  <si>
    <t>- Sân thể thao xóm Làng Chiềng</t>
  </si>
  <si>
    <t>Sân thể thao Trung tâm - xóm Vang</t>
  </si>
  <si>
    <t>Sân thể thao xóm Đồng Danh</t>
  </si>
  <si>
    <t>Sân thể thao xóm Đồng Mỏ</t>
  </si>
  <si>
    <t>Sân thể thao xóm Là Bo</t>
  </si>
  <si>
    <t>Sân thể thao xóm Làng Tràng</t>
  </si>
  <si>
    <t>Sân thể thao xóm Là Đông</t>
  </si>
  <si>
    <t>Sân thể thao xóm Đồng Ẻn</t>
  </si>
  <si>
    <t>Sân thể thao xóm Thành Tiến</t>
  </si>
  <si>
    <t>Công trình cải tạo, nâng cấp trường mầm non Thống Nhất</t>
  </si>
  <si>
    <t>Phân trường mầm non và tiểu học xóm Đồng Bản</t>
  </si>
  <si>
    <t>Mở rộng trường MN Dân Tiến I</t>
  </si>
  <si>
    <t>Mở rộng trường tiểu học và trung học cơ sở</t>
  </si>
  <si>
    <t>Sân thể dục TH và THCS Làng Mười</t>
  </si>
  <si>
    <t>- Xây dựng sân thể chất trường THCS La Mạ</t>
  </si>
  <si>
    <t xml:space="preserve">- Xây dựng trường mầm non trung tâm xã </t>
  </si>
  <si>
    <t>Trường MN Nghinh Tường</t>
  </si>
  <si>
    <t>- XD mới phân trường MN xóm Kẹ</t>
  </si>
  <si>
    <t>- XD mới phân trường MN xóm Khuân Nang</t>
  </si>
  <si>
    <t>- Mở rộng phân trường Tiểu học xóm Nho</t>
  </si>
  <si>
    <t>- Mở rộng phân trường tiểu học xóm Vang</t>
  </si>
  <si>
    <t>- Mở rộng điểm trường mầm non xóm Nhâu</t>
  </si>
  <si>
    <t>- Mở rộng điểm trường mầm non xóm Nác</t>
  </si>
  <si>
    <t>- Mở rộng trường mầm non xã Liên Minh</t>
  </si>
  <si>
    <t>- Mở rộng Trường THPT Dân tộc bán trú Xóm Vang</t>
  </si>
  <si>
    <t>- MR trường MN Trúc Mai</t>
  </si>
  <si>
    <t>- Mở rộng trường THCS Lịch Sơn</t>
  </si>
  <si>
    <t>QH sân thể thao trường THCS La Hiên</t>
  </si>
  <si>
    <t>Mở rộng trường mầm non La Hiên</t>
  </si>
  <si>
    <t>XD Trường Tiểu học Lũng Luông</t>
  </si>
  <si>
    <t>Trường MN xã Phương Giao</t>
  </si>
  <si>
    <t>- Trường tiểu học Phương Giao</t>
  </si>
  <si>
    <t>- Trường tiểu học và THCS Phương Giao</t>
  </si>
  <si>
    <t>- Phân trường Trường MN Đồng Bo (Chòi Hồng)</t>
  </si>
  <si>
    <t>Phân trường Mầm non Tràng Xá (Xóm Tân Thành)</t>
  </si>
  <si>
    <t>- Trường Tiểu học và THCS Tiên Sơn</t>
  </si>
  <si>
    <t>- Phân trường mầm non của 03 xóm (Bản Nà Lay, Khuổi Chạo, Bản Chấu)</t>
  </si>
  <si>
    <t>- Xây dựng điểm trường Mầm non xóm Cao Biền</t>
  </si>
  <si>
    <t>Trường học( trong khu di dân)</t>
  </si>
  <si>
    <t>Xây dựng phân trường mầm non Xuyên Sơn</t>
  </si>
  <si>
    <t>- Xây dựng phân trường mầm non Thượng Kim</t>
  </si>
  <si>
    <t>MR phân trường TH Tân Kim</t>
  </si>
  <si>
    <t>MR phân trường MN Hạ Sơn Dao</t>
  </si>
  <si>
    <t>Trường phổ thông dân tộc bán trú Trung học sơ sở Thần Sa</t>
  </si>
  <si>
    <t>- Phân trường Trường TH Cúc Đường</t>
  </si>
  <si>
    <t>Trường THCS Cúc Đường</t>
  </si>
  <si>
    <t>MR trường MN Cúc Đường</t>
  </si>
  <si>
    <t>- Quy hoạch mở rộng trường THPT Trần Phú (Tân Sơn)</t>
  </si>
  <si>
    <t>Xây dựng phân trường Mầm non Khe Cái</t>
  </si>
  <si>
    <t>Xây dựng phân trường Mầm non Khe Rịa</t>
  </si>
  <si>
    <t>Xây dựng Nhà công vụ giáo viên trường PTDTBT THCS xã Vũ Chấn</t>
  </si>
  <si>
    <t>Mở rộng trường tiểu học</t>
  </si>
  <si>
    <t xml:space="preserve">Quy hoạch mở rộng trạm y tế xã </t>
  </si>
  <si>
    <t>- Mở rộng đất cơ sở y tế để xây dựng vườn thuốc nam mẫu</t>
  </si>
  <si>
    <t xml:space="preserve">- Quy hoạch mở rộng trạm y tế xã </t>
  </si>
  <si>
    <t>Nhà văn hóa thị trấn Đình Cả</t>
  </si>
  <si>
    <t>Nhà văn hóa TDP 1</t>
  </si>
  <si>
    <t xml:space="preserve">Tượng đài cách mạng </t>
  </si>
  <si>
    <t>- Xây dựng NVH Phố Thái Long</t>
  </si>
  <si>
    <t>- Xây dựng NVH Làng Lường</t>
  </si>
  <si>
    <t>- Nhà văn hóa khu dân cư số 3</t>
  </si>
  <si>
    <t>- Mở rộng NVH Hùng Sơn</t>
  </si>
  <si>
    <t>Mở rộng nhà văn hóa Đồng Bản</t>
  </si>
  <si>
    <t>Mở rộng nhà văn hóa  Nà Sọc</t>
  </si>
  <si>
    <t>Mở rộng nhà văn hóa  Chiến Thắng</t>
  </si>
  <si>
    <t>Mở rộng nhà văn hóa Đèo Ngà</t>
  </si>
  <si>
    <t>Mở rộng nhà văn hóa Long Thành</t>
  </si>
  <si>
    <t>Mở rộng nhà văn hóa  Xóm Chùa</t>
  </si>
  <si>
    <t>Mở rộng nhà văn hóa Quảng Phúc</t>
  </si>
  <si>
    <t>Mở rộng nhà văn hóa xóm Đại Long</t>
  </si>
  <si>
    <t>Mở rộng nhà văn hóa  xóm Phố</t>
  </si>
  <si>
    <t>Mở rộng nhà văn hóa xóm Chịp</t>
  </si>
  <si>
    <t>Mở rộng nhà văn hóa  Đồng Bứa</t>
  </si>
  <si>
    <t>Mở rộng nhà văn hóa An Long</t>
  </si>
  <si>
    <t>Mở rộng nhà văn hóa Ót Giải</t>
  </si>
  <si>
    <t>Mở rộng nhà văn hóa xóm Chợ</t>
  </si>
  <si>
    <t>Mở rộng nhà văn hóa Xóm Vẽn</t>
  </si>
  <si>
    <t>Mở rộng nhà văn hóa Bình An</t>
  </si>
  <si>
    <t>Mở rộng nhà văn hóa Trại rẽo</t>
  </si>
  <si>
    <t>Mở rộng nhà văn hóa xóm Bậu</t>
  </si>
  <si>
    <t xml:space="preserve">Nhà văn hóa </t>
  </si>
  <si>
    <t>Mở rộng NVH Tân Sơn</t>
  </si>
  <si>
    <t>Mở rộng NVH Trường Sơn</t>
  </si>
  <si>
    <t>Mở rộng NVH Lam Sơn</t>
  </si>
  <si>
    <t>Mở rộng NVH Bình Sơn</t>
  </si>
  <si>
    <t>Mở rộng NVH Mỏ Chì</t>
  </si>
  <si>
    <t>Nhà văn hóa xóm Thâm</t>
  </si>
  <si>
    <t>Nhà văn hóa xóm Nác</t>
  </si>
  <si>
    <t>Nhà văn hóa xóm Kẹ</t>
  </si>
  <si>
    <t>Nhà văn hóa Làng Nhâu</t>
  </si>
  <si>
    <t>Xây dựng NVH xóm Nho</t>
  </si>
  <si>
    <t>Xây dựng NVH xóm Ngọc Mỹ</t>
  </si>
  <si>
    <t>Nhà Văn Hóa xóm Khuôn Nang</t>
  </si>
  <si>
    <t>Nhà Văn Hóa xóm Khuôn Đã</t>
  </si>
  <si>
    <t>Nhà Văn Hóa xómVang</t>
  </si>
  <si>
    <t>- Xây dựng NVH Cây Thị</t>
  </si>
  <si>
    <t>- Xây dựng NVH Cây Bòng</t>
  </si>
  <si>
    <t xml:space="preserve">- Xây dựng NVH Làng Lai </t>
  </si>
  <si>
    <t>- Xây dựng NVH Trúc Mai 1</t>
  </si>
  <si>
    <t>- Xây dựng NVH Xuân Hòa</t>
  </si>
  <si>
    <t>- Xây dựng NVH Hiên Bình 1</t>
  </si>
  <si>
    <t>- Xây dựng NVH La Đồng 1</t>
  </si>
  <si>
    <t>- Xây dựng NVH La Đồng 2</t>
  </si>
  <si>
    <t>- Xây dựng NVH Hiên Minh</t>
  </si>
  <si>
    <t>- Xây dựng NVH Đồng Đình</t>
  </si>
  <si>
    <t>- Xây dựng NVH Hang Hon</t>
  </si>
  <si>
    <t>- Xây dựng NVH Làng Kèn</t>
  </si>
  <si>
    <t>- Xây dựng NVH Khuân Vạc</t>
  </si>
  <si>
    <t>- Xây dựng NVH Đồng Dong</t>
  </si>
  <si>
    <t>- Xây dựng NVH Làng Giai</t>
  </si>
  <si>
    <t>- Xây dựng NVH Khuân Ngục</t>
  </si>
  <si>
    <t>- Xây dựng nhà văn hóa xóm Làng Áng</t>
  </si>
  <si>
    <t>- Mở rộng nhà văn hóa xóm Là Dương</t>
  </si>
  <si>
    <t>- Mở rộng nhà văn hóa xóm La Hóa</t>
  </si>
  <si>
    <t>- Mở rộng nhà văn hóa xóm Yên Ngựa</t>
  </si>
  <si>
    <t>- Mở rộng nhà văn hóa xóm Làng Hang</t>
  </si>
  <si>
    <t>- Mở rộng nhà văn hóa xóm Trúc Mai</t>
  </si>
  <si>
    <t>- Mở rộng nhà văn hóa xóm Đồng Chăn</t>
  </si>
  <si>
    <t>- Xây dựng nhà văn hóa xóm Đồng Đình</t>
  </si>
  <si>
    <t>- Xây dựng Nhà văn hóa Na Rang</t>
  </si>
  <si>
    <t>- Xây dựng Nhà văn hóa Na Mấy</t>
  </si>
  <si>
    <t>- Xây dựng Nhà văn hóa Cao Sơn</t>
  </si>
  <si>
    <t>- Xây dựng Nhà văn hóa Khe Rịa</t>
  </si>
  <si>
    <t>- Xây dựng Nhà văn hóa Khe Rạc</t>
  </si>
  <si>
    <t>- Xây dựng Nhà văn hóa Khe Cái</t>
  </si>
  <si>
    <t>- Xây dựng nhà văn hóa xóm Na Cà</t>
  </si>
  <si>
    <t>- Xây dựng nhà văn hóa Nà Đồng</t>
  </si>
  <si>
    <t>- Mở rộng NVH xóm Nà Canh (kết hợp sân thể thao)</t>
  </si>
  <si>
    <t>- Xây dựng NVH xóm Na Bả (kết hợp sân thể thao)</t>
  </si>
  <si>
    <t>- Mở rộng NVH xóm Phương Đông (kết hợp sân thể thao)</t>
  </si>
  <si>
    <t xml:space="preserve">- Mở rộng NVH xóm Làng Hang (kết hợp sân thể thao) </t>
  </si>
  <si>
    <t>- Mở rộng NVH xóm Xuất Tác (kết hợp sân thể thao)</t>
  </si>
  <si>
    <t>- Mở rộng NVH xóm Đồng Dong (kết hợp sân thể thao)</t>
  </si>
  <si>
    <t>- NVH xóm Đồng Dong Dao</t>
  </si>
  <si>
    <t>- NVH cụm Lân Thùng</t>
  </si>
  <si>
    <t>- Mở rộng NVH xóm Là Khoan (kết hợp sân thể thao)</t>
  </si>
  <si>
    <t xml:space="preserve">- Mở rộng NVH xóm Làng Cũ </t>
  </si>
  <si>
    <t>- Mở rộng NVH xóm Là Mè</t>
  </si>
  <si>
    <t>- Mở rộng NVH xóm Cao</t>
  </si>
  <si>
    <t>- Mở rộng NVH xóm Bản</t>
  </si>
  <si>
    <t>- Mở rộng NVH xóm Giữa</t>
  </si>
  <si>
    <t>- XD nhà văn hóa Bản Chấu</t>
  </si>
  <si>
    <t>- XD Nhà văn hóa Khuổi Uốn</t>
  </si>
  <si>
    <t>- XD Nhà văn hóa 6 xóm (Bản Chương, Nghinh Tác, Nà Ca, Phú Cốc, Tân Lập, Nà Lay)</t>
  </si>
  <si>
    <t xml:space="preserve">- Nhà Văn hóa xóm Ba Nhất </t>
  </si>
  <si>
    <t>- Nhà văn hóa xóm Cao Lầm</t>
  </si>
  <si>
    <t>- Nhà văn hóa xóm suối Cạn</t>
  </si>
  <si>
    <t>MR  Nhà văn hóa Nà Kháo</t>
  </si>
  <si>
    <t>NVH xóm Đồng Mới</t>
  </si>
  <si>
    <t>Nhà văn hóa Lũng Luông</t>
  </si>
  <si>
    <t>Nhà văn hóa Tân Thành</t>
  </si>
  <si>
    <t>Nhà văn hóa Trung Thành</t>
  </si>
  <si>
    <t>Nhà văn hóa An Thành</t>
  </si>
  <si>
    <t>Nhà văn hóa Lũng Hoài</t>
  </si>
  <si>
    <t>Nhà văn hóa Lục Thành</t>
  </si>
  <si>
    <t>Nhà văn hóa Lũng Cà</t>
  </si>
  <si>
    <t>Xây dựng  nhà bia ghi  tên liệt sỹ</t>
  </si>
  <si>
    <t>- Xây dựng nhà trưng bày khảo cổ học</t>
  </si>
  <si>
    <t>- Xây dựng nhà văn hóa xóm Kim Sơn</t>
  </si>
  <si>
    <t>- Xây dựng nhà văn hóa xóm Trung Sơn</t>
  </si>
  <si>
    <t>- Xây dựng nhà văn hóa xóm Xuyên Sơn</t>
  </si>
  <si>
    <t>Nhà văn hóa Thịnh Khánh</t>
  </si>
  <si>
    <t>Nhà văn hóa Đồng Quán</t>
  </si>
  <si>
    <t>Nhà văn hóa Tân Tiến</t>
  </si>
  <si>
    <t>Nhà văn hóa Làng Mười</t>
  </si>
  <si>
    <t>Nhà văn hoá thôn Nà Leng</t>
  </si>
  <si>
    <t>Nhà văn hoá thôn Nà Hấu</t>
  </si>
  <si>
    <t>Nhà văn hoá thôn Nà Châu</t>
  </si>
  <si>
    <t>Nhà văn hoá thôn Thâm Thạo</t>
  </si>
  <si>
    <t>Nhà văn hoá thôn Hạ Lương</t>
  </si>
  <si>
    <t>Nhà văn hoá thôn Bản Cái</t>
  </si>
  <si>
    <t>Nhà văn hoá thôn Thượng Lương</t>
  </si>
  <si>
    <t>Nhà văn hoá thôn Bản Chang</t>
  </si>
  <si>
    <t>Nhà văn hoá thôn Bản Nhàu</t>
  </si>
  <si>
    <t>Nhà văn hoá thôn Bản Nưa</t>
  </si>
  <si>
    <t>Nhà văn hoá thôn Bản Rãi</t>
  </si>
  <si>
    <t>Nhà văn hoá thôn Nà Giàm</t>
  </si>
  <si>
    <t>Nhà văn hóa xóm Làng Tràng</t>
  </si>
  <si>
    <t>Nhà văn hóa xóm Cầu Nhọ</t>
  </si>
  <si>
    <t>Nhà văn hóa xóm ThànhTiến</t>
  </si>
  <si>
    <t>Nhà văn hóa xóm Tân Thành</t>
  </si>
  <si>
    <t>Nhà văn hóa xóm Đồng Ẻn</t>
  </si>
  <si>
    <t>Nhà văn hóa xóm Đồng Ruộng</t>
  </si>
  <si>
    <t>Nhà văn hóa xóm Làng Đèn</t>
  </si>
  <si>
    <t>Nhà văn hóa xóm Mỏ Bễn</t>
  </si>
  <si>
    <t>Nhà văn hóa xóm Lò Gạch</t>
  </si>
  <si>
    <t>Nhà văn hóa xóm Đồng Mỏ</t>
  </si>
  <si>
    <t>Nhà văn hóa xóm Là Đông</t>
  </si>
  <si>
    <t>Nhà văn hóa xóm Tân Đào</t>
  </si>
  <si>
    <t>Nhà văn hóa xóm Chòi Hồng</t>
  </si>
  <si>
    <t>Nhà văn hóa xóm Đồng Danh</t>
  </si>
  <si>
    <t>Nhà văn hóa xóm Đồng Tác</t>
  </si>
  <si>
    <t>Nhà văn hóa xóm Mỏ Đinh</t>
  </si>
  <si>
    <t>Nhà văn hóa xóm Nà Lưu</t>
  </si>
  <si>
    <t>Nhà văn hóa xóm Là Bo</t>
  </si>
  <si>
    <t>Nhà văn hóa xóm Đồng Bài</t>
  </si>
  <si>
    <t>Quy hoạch đến năm 2030</t>
  </si>
  <si>
    <t>So sánh với hiện trạng năm 2020</t>
  </si>
  <si>
    <t>Tăng, giảm</t>
  </si>
  <si>
    <t xml:space="preserve"> Xây dựng NVH Cổ Rồng</t>
  </si>
  <si>
    <t>Đài tưởng niệm</t>
  </si>
  <si>
    <t>Xây dựng nhà văn hóa xóm La Mạ</t>
  </si>
  <si>
    <t>Xây dựng nhà văn hóa xóm Làng Chiềng</t>
  </si>
  <si>
    <t>Xây dựng nhà văn hóa xóm Cây Hồng</t>
  </si>
  <si>
    <t>Xây dựng nhà văn hóa +  Sân thể thao xóm Đất đỏ</t>
  </si>
  <si>
    <t>NVH thôn Mìn</t>
  </si>
  <si>
    <t>Sân thể thao xóm Hợp Nhất</t>
  </si>
  <si>
    <t>Sân thể thao xóm Thắng Lợi</t>
  </si>
  <si>
    <t>Biểu 10a/CH</t>
  </si>
  <si>
    <t>Tên công trình, dự án</t>
  </si>
  <si>
    <t>Địa điểm</t>
  </si>
  <si>
    <t>Xã/thị trấn</t>
  </si>
  <si>
    <t>Loại đất lấy vào</t>
  </si>
  <si>
    <t>Quy hoạch</t>
  </si>
  <si>
    <t>Hiện trạng</t>
  </si>
  <si>
    <t>Tăng thêm</t>
  </si>
  <si>
    <t>Khu trồng cây lâu năm</t>
  </si>
  <si>
    <t>Phù Trì, Nà Hang</t>
  </si>
  <si>
    <t>xã Lâu Thượng</t>
  </si>
  <si>
    <t>Trồng cây ăn quả (Là Dương)</t>
  </si>
  <si>
    <t>Trồng cây ăn quả (Yên Ngựa)</t>
  </si>
  <si>
    <t>xã Cúc Đường</t>
  </si>
  <si>
    <t>xã Phú Thượng</t>
  </si>
  <si>
    <t>Chuyển mục đích sang đất trồng cây lâu năm</t>
  </si>
  <si>
    <t>Các xã, thị trấn</t>
  </si>
  <si>
    <t>Trồng rừng sản xuất</t>
  </si>
  <si>
    <t>Chuyển mục đích sang đất nuôi trồng thủy sản</t>
  </si>
  <si>
    <t>Các khu dân cư</t>
  </si>
  <si>
    <t>Khu chăn nuôi tập trung</t>
  </si>
  <si>
    <t>Xóm Vang</t>
  </si>
  <si>
    <t xml:space="preserve"> xã Liên Minh</t>
  </si>
  <si>
    <t>Xóm Thâm</t>
  </si>
  <si>
    <t>Xóm Nho</t>
  </si>
  <si>
    <t>Xóm Nhâu</t>
  </si>
  <si>
    <t>Xóm Khuân Nang</t>
  </si>
  <si>
    <t>Xóm Nác</t>
  </si>
  <si>
    <t>Xóm Khuôn Đã</t>
  </si>
  <si>
    <t>xã Nghinh Tường</t>
  </si>
  <si>
    <t>xã Thượng Nung</t>
  </si>
  <si>
    <t>Xây dựng khu chăn nuôi tập trung</t>
  </si>
  <si>
    <t xml:space="preserve">Khu chăn nuôi tập trung </t>
  </si>
  <si>
    <t>Xuất Tác</t>
  </si>
  <si>
    <t>Nà Mè</t>
  </si>
  <si>
    <t>Nà Hang</t>
  </si>
  <si>
    <t>Nà Pả</t>
  </si>
  <si>
    <t>Phù Trì</t>
  </si>
  <si>
    <t>Xóm Ngọc Sơn II</t>
  </si>
  <si>
    <t>Xóm Ngọc Sơn I</t>
  </si>
  <si>
    <t>Tân Tiến</t>
  </si>
  <si>
    <t>Đoàn Kết</t>
  </si>
  <si>
    <t>Xóm Khuân Ngục</t>
  </si>
  <si>
    <t>Xây dựng trang trại chăn nuôi xóm Làng Lai</t>
  </si>
  <si>
    <t>Xóm Làng Lai</t>
  </si>
  <si>
    <t>Xây dựng trang trại chăn nuôi xóm Đồng Đình</t>
  </si>
  <si>
    <t>Xóm Đồng Đình</t>
  </si>
  <si>
    <t>Xây dựng trang trại chăn nuôi xóm Cây Bòng</t>
  </si>
  <si>
    <t>Xóm Cây Bòng</t>
  </si>
  <si>
    <t>Xây dựng trang trại chăn nuôi xóm Cây Thị</t>
  </si>
  <si>
    <t>Xóm Cây Thị</t>
  </si>
  <si>
    <t>Chăn nuôi sinh học cao kết hợp với du lịch sinh thái</t>
  </si>
  <si>
    <t>Trúc Mai</t>
  </si>
  <si>
    <t>Đồng Chăn</t>
  </si>
  <si>
    <t>Hợp Nhất</t>
  </si>
  <si>
    <t>Trận địa phòng không</t>
  </si>
  <si>
    <t>xã La Hiên</t>
  </si>
  <si>
    <t>Trận địa phòng ngự</t>
  </si>
  <si>
    <t>Trạm phòng không tại núi trạm ViBa</t>
  </si>
  <si>
    <t>Xóm Phố</t>
  </si>
  <si>
    <t>Trạm phòng không tại núi Cột cờ</t>
  </si>
  <si>
    <t>Thao trường quân sự</t>
  </si>
  <si>
    <t>TT Đình Cả</t>
  </si>
  <si>
    <t>Yên Ngựa</t>
  </si>
  <si>
    <t xml:space="preserve">Xây dựng bãi tập quân sự </t>
  </si>
  <si>
    <t>xã Thần Sa</t>
  </si>
  <si>
    <t xml:space="preserve">Thao trường quân sự </t>
  </si>
  <si>
    <t>xã Tràng Xá</t>
  </si>
  <si>
    <t>Bãi huấn luyện dân quân tự vệ</t>
  </si>
  <si>
    <t>Thao trường huấn luyện 1</t>
  </si>
  <si>
    <t>Căn cứ chiến đấu 1</t>
  </si>
  <si>
    <t>Trụ sở ban chỉ huy quân sự xã</t>
  </si>
  <si>
    <t>Đồng Chuối</t>
  </si>
  <si>
    <t>xã Dân Tiến</t>
  </si>
  <si>
    <t xml:space="preserve">Bãi tập quân sự </t>
  </si>
  <si>
    <t>Làng 10</t>
  </si>
  <si>
    <t>Thao trường huấn luyện 2</t>
  </si>
  <si>
    <t>Đồng Rã</t>
  </si>
  <si>
    <t>Căn cứ hậu phương 2</t>
  </si>
  <si>
    <t>Làng Mười</t>
  </si>
  <si>
    <t>Căn cứ chiến đấu 2</t>
  </si>
  <si>
    <t xml:space="preserve">Cụm công trình quốc phòng </t>
  </si>
  <si>
    <t>xóm Trường Sơn</t>
  </si>
  <si>
    <t>Căn cứ chiến đấu 3</t>
  </si>
  <si>
    <t>xã Vũ Chấn</t>
  </si>
  <si>
    <t>Bãi tập quân sự</t>
  </si>
  <si>
    <t>Xóm Na Rang</t>
  </si>
  <si>
    <t>xã Bình Long</t>
  </si>
  <si>
    <t>Ót Giải</t>
  </si>
  <si>
    <t>Xóm Chợ</t>
  </si>
  <si>
    <t>Thôn Mìn</t>
  </si>
  <si>
    <t>Công trình phòng thủ phòng không nhân dân</t>
  </si>
  <si>
    <t>Xóm Na Phài</t>
  </si>
  <si>
    <t>Xóm Nà Kháo</t>
  </si>
  <si>
    <t>Thao trường huấn luyện</t>
  </si>
  <si>
    <t>Xóm Làng Phật</t>
  </si>
  <si>
    <t>Bản Chương</t>
  </si>
  <si>
    <t>Trạm Cảnh sát giao thông đường bộ</t>
  </si>
  <si>
    <t>Trụ sở làm việc Công an xã</t>
  </si>
  <si>
    <t>TT. Đình Cả</t>
  </si>
  <si>
    <t>Trụ sở làm việc Công an thị trấn</t>
  </si>
  <si>
    <t>xóm Kim Sơn</t>
  </si>
  <si>
    <t>Xóm Làng Đèn</t>
  </si>
  <si>
    <t>Dự án đầu tư xây dựng hạ tầng Cụm công nghiệp Trúc Mai</t>
  </si>
  <si>
    <t>Dự án đầu tư xây dựng hạ tầng kỹ thuật Cụm công nghiệp Cây Bòng</t>
  </si>
  <si>
    <t>Cụm công nghiệp</t>
  </si>
  <si>
    <t>xóm Nà Kháo, Nà Phài</t>
  </si>
  <si>
    <t>Trụ sở làm việc và nơi trưng bày sản phẩm hợp tác xã nông nghiệp sạch xã Tràng Xá</t>
  </si>
  <si>
    <t>Xóm Tân Thành</t>
  </si>
  <si>
    <t>Điểm giao dịch trung tâm dịch vụ nông nghiệp huyện Võ Nhai</t>
  </si>
  <si>
    <t>xóm Làng Đèn</t>
  </si>
  <si>
    <t>Cửa hàng xăng dầu</t>
  </si>
  <si>
    <t>Khu sinh thái</t>
  </si>
  <si>
    <t>Điểm giới thiệu và trưng bày sản phẩm</t>
  </si>
  <si>
    <t>xã Phương Giao</t>
  </si>
  <si>
    <t>Xóm Tân Sơn</t>
  </si>
  <si>
    <t>Cơ sở dịch vụ, thương mại</t>
  </si>
  <si>
    <t>Xóm Trường Sơn</t>
  </si>
  <si>
    <t>Trụ sở dịch vụ nông nghiệp</t>
  </si>
  <si>
    <t>Xây dựng cửa hàng cung ứng vật tư (khu ruộng nhà ông Cần thuộc xóm Ót Giải)</t>
  </si>
  <si>
    <t>Cửa hàng xăng dầu và dịch vụ tiện ích Hùng Hanh số 1 Võ Nhai</t>
  </si>
  <si>
    <t>xóm Suối Cạn</t>
  </si>
  <si>
    <t>xóm Phượng Hoàng</t>
  </si>
  <si>
    <t>Khu giới thiệu và trưng bày sản phẩm địa phương</t>
  </si>
  <si>
    <t>xóm Mỏ Gà</t>
  </si>
  <si>
    <t>Trụ sở HTX xóm Phượng Hoàng</t>
  </si>
  <si>
    <t>Dự án Tổ hợp dịch vụ tổng hợp Võ Nhai</t>
  </si>
  <si>
    <t>Thương mại - dịch vụ (Trụ sở cơ quan các phòng ban cũ của huyện)</t>
  </si>
  <si>
    <t>Điểm giới thiệu, trưng bày và tiêu thụ sản phẩm nông, lâm nghiệp, thủy sản</t>
  </si>
  <si>
    <t>Xây dựng cửa hàng cung ứng vật tư</t>
  </si>
  <si>
    <t>Cơ sở dịch vụ, Thương Mại</t>
  </si>
  <si>
    <t>Khu du lịch sinh thái khu Rõm xóm Trung Thành</t>
  </si>
  <si>
    <t>Xóm Trung Thành</t>
  </si>
  <si>
    <t>Trụ sở hợp tác xã xây dựng</t>
  </si>
  <si>
    <t>Xây dựng khu du lịch Thác Bẩy Tầng</t>
  </si>
  <si>
    <t>xóm Ngọc Sơn, Trung Sơn</t>
  </si>
  <si>
    <t>Xây dựng khu du lịch sinh thái Bản Ná</t>
  </si>
  <si>
    <t>xóm Xuyên Sơn</t>
  </si>
  <si>
    <t>Khu trung bày giới thiệu sản phẩm</t>
  </si>
  <si>
    <t>Xóm La Đồng</t>
  </si>
  <si>
    <t xml:space="preserve">Khu cơ sở sản xuất kinh doanh </t>
  </si>
  <si>
    <t>xóm Thâm</t>
  </si>
  <si>
    <t>Đất TTCN, sản xuất kinh doanh</t>
  </si>
  <si>
    <t>Khu giết mổ tập trung Nà Kháo</t>
  </si>
  <si>
    <t>Khu chế suất tinh dầu cây dược liệu xã</t>
  </si>
  <si>
    <t>Khu giết mổ gia xúc tập trung xã</t>
  </si>
  <si>
    <t>Cơ sở sản xuất kinh doanh vật tư nông nghiệp</t>
  </si>
  <si>
    <t>Thôn Bản</t>
  </si>
  <si>
    <t xml:space="preserve">Cơ sở sản xuất kinh doanh </t>
  </si>
  <si>
    <t>Thôn Cao</t>
  </si>
  <si>
    <t>Đất HTX dịch vụ &amp; môi trường</t>
  </si>
  <si>
    <t>Xưởng băm bóc gỗ xóm Cây Bòng</t>
  </si>
  <si>
    <t>Xưởng băm bóc gỗ xóm Cây Thị</t>
  </si>
  <si>
    <t>Xưởng băm bóc gỗ xóm Làng Giai</t>
  </si>
  <si>
    <t>Xóm Làng Giai</t>
  </si>
  <si>
    <t>xóm Làng Trang</t>
  </si>
  <si>
    <t>Xưởng chế biến chè</t>
  </si>
  <si>
    <t>Xây dựng cơ sở chế biến nông lâm sản (chế biến chè)</t>
  </si>
  <si>
    <t>xóm Chiến Thắng</t>
  </si>
  <si>
    <t>Cơ sở sản xuất tiểu thủ công nghiệp</t>
  </si>
  <si>
    <t>Khu giết mổ gia súc gia cầm tập trung</t>
  </si>
  <si>
    <t>xóm Chợ</t>
  </si>
  <si>
    <t>Xưởng chế biến và dịch vụ nông nghiệp ( khu giết mổ tập trung)</t>
  </si>
  <si>
    <t>xóm Tân Sơn</t>
  </si>
  <si>
    <t>Xưởng chế biến lâm sản gỗ băm</t>
  </si>
  <si>
    <t>xóm Bình Sơn</t>
  </si>
  <si>
    <t>Xây dựng cơ sở giết mổ tập trung</t>
  </si>
  <si>
    <t>Cơ sở sản xuất tiểu thủ công nghiệp, sản xuất kinh doanh</t>
  </si>
  <si>
    <t>xóm Trung Sơn</t>
  </si>
  <si>
    <t>Xưởng bóc gỗ</t>
  </si>
  <si>
    <t>Xưởng bóc gỗ Tân Tiến</t>
  </si>
  <si>
    <t>Xưởng bóc gỗ Làng Mười</t>
  </si>
  <si>
    <t>Nhà máy phân bón Hữu cơ vi sinh</t>
  </si>
  <si>
    <t>Làng Chiềng</t>
  </si>
  <si>
    <t>Khu giết mổ tập trung</t>
  </si>
  <si>
    <t>Cây Hồng</t>
  </si>
  <si>
    <t>Xây dựng cơ sở sản xuất kinh doanh</t>
  </si>
  <si>
    <t>Khuổi Chạo</t>
  </si>
  <si>
    <t>Mỏ đồng Khau Vàng</t>
  </si>
  <si>
    <t>Khuôn Vạc</t>
  </si>
  <si>
    <t>Ngọc Sơn</t>
  </si>
  <si>
    <t>Mỏ vàng sa khoáng Khắc Kiệm</t>
  </si>
  <si>
    <t>Xuyên Sơn</t>
  </si>
  <si>
    <t>Mỏ vàng gốc Khau Âu</t>
  </si>
  <si>
    <t>Mỏ vàng Tân Kim</t>
  </si>
  <si>
    <t>Tân Kim</t>
  </si>
  <si>
    <t>Trường Sơn, Lam Sơn, Mỏ chì A</t>
  </si>
  <si>
    <t>Mỏ vàng gốc Bồ Cu</t>
  </si>
  <si>
    <t>Làng Nhâu</t>
  </si>
  <si>
    <t>Mỏ đá vôi La Hiên</t>
  </si>
  <si>
    <t>Cây Bòng</t>
  </si>
  <si>
    <t>Mỏ sét Cúc Đường</t>
  </si>
  <si>
    <t>Mỏ đá Lịch Sơn</t>
  </si>
  <si>
    <t>Làng Giai</t>
  </si>
  <si>
    <t>Mỏ đá vôi Làng Giai 2</t>
  </si>
  <si>
    <t>Mỏ đá La Đồng</t>
  </si>
  <si>
    <t>La Đồng</t>
  </si>
  <si>
    <t>Mỏ đá vôi Hiên Bình</t>
  </si>
  <si>
    <t>Hiên Bình</t>
  </si>
  <si>
    <t>Mỏ đá vôi Làng Giai</t>
  </si>
  <si>
    <t>Mỏ đá cát kết La Hiên</t>
  </si>
  <si>
    <t>Mỏ đá cát kết Hang Hon</t>
  </si>
  <si>
    <t>Mỏ đá vôi La Hiên II</t>
  </si>
  <si>
    <t>Mỏ đá cát kết La Hiên 2</t>
  </si>
  <si>
    <t>Mỏ đá cát kết Ba Đình và Đồng Dong</t>
  </si>
  <si>
    <t>Mỏ đá cát kết Cầu Mai</t>
  </si>
  <si>
    <t>Mỏ đá Trúc Mai</t>
  </si>
  <si>
    <t>Mỏ đá Trúc Mai 2</t>
  </si>
  <si>
    <t>Mỏ đá Trúc Mai 1</t>
  </si>
  <si>
    <t>Mỏ đá Vạn Xuân</t>
  </si>
  <si>
    <t>Mỏ cát kết Yên Ngựa</t>
  </si>
  <si>
    <t>Mỏ đá vôi Trúc Mai 4</t>
  </si>
  <si>
    <t>Mỏ đá vôi Núi Cộc</t>
  </si>
  <si>
    <t>Mỏ cát sỏi Suối Cái</t>
  </si>
  <si>
    <t>Kim Sơn</t>
  </si>
  <si>
    <t>Mỏ cát sỏi sông Rong</t>
  </si>
  <si>
    <t>Mỏ sắt Nhâu</t>
  </si>
  <si>
    <t xml:space="preserve">Xã Liên Minh </t>
  </si>
  <si>
    <t>Mỏ đất san lấp Cổ Rồng</t>
  </si>
  <si>
    <t>Mỏ cát sỏi suối Thượng Nung</t>
  </si>
  <si>
    <t>Xã Thượng Nung, Sảng Mộc</t>
  </si>
  <si>
    <t>Mỏ cát sỏi suối Nho - sông Rong</t>
  </si>
  <si>
    <t>Xã Liên Minh, Tràng Xá</t>
  </si>
  <si>
    <t>TT Đình cả</t>
  </si>
  <si>
    <t>Nâng cấp mở rộng TL 271 (La Hiên - Sảng Mộc)</t>
  </si>
  <si>
    <t>Mở mới Đường Làng Giang Làng Mười - xóm Nác xã Liên Minh</t>
  </si>
  <si>
    <t>Cầu tràn liên hợp đường Đồng Chuối vào Làng Mười</t>
  </si>
  <si>
    <t>Phương Bá</t>
  </si>
  <si>
    <t>Đồng Quán</t>
  </si>
  <si>
    <t>Đường vào sân vận động xã</t>
  </si>
  <si>
    <t>Mở mới đường Làng Áng (từ QL 1B - Nhà văn hóa xóm Làng Áng)</t>
  </si>
  <si>
    <t xml:space="preserve">Dự án đường liên tỉnh xóm Vang - Nác - xuân Lương huyên đồng Hỷ </t>
  </si>
  <si>
    <t>Xóm Vang, Xóm Nác</t>
  </si>
  <si>
    <t>Mở rộng tuyến (Tràng Xá - Xóm Khuôn Nang)</t>
  </si>
  <si>
    <t xml:space="preserve">Mở rộng tuyến (Trung tâm xóm Ngọc Mỹ - Đồng Xa) </t>
  </si>
  <si>
    <t>Xóm Ngọc Mỹ</t>
  </si>
  <si>
    <t>Mở rộng tuyến (Xóm Thâm - Nho - Đồng Danh Tràng Xá)</t>
  </si>
  <si>
    <t>Xóm Thâm, xóm Nho</t>
  </si>
  <si>
    <t>Mở rộng tuyến (Đường Nác đi Máng Lợn)</t>
  </si>
  <si>
    <t>Xóm Vang, xóm Nác</t>
  </si>
  <si>
    <t>Nâng cấp mở rộng tuyến đường Thâm - Nho - Khuân Đã đi Đồng Danh xã Tràng Xá</t>
  </si>
  <si>
    <t>Xóm Thâm, xóm Khuân Đã</t>
  </si>
  <si>
    <t>Đường Suối Trám xóm Nác xã Liên Minh đi Bãi Vàng xã  Hợp Tiến huyện Đồng hỷ</t>
  </si>
  <si>
    <t>Xóm Kẹ</t>
  </si>
  <si>
    <t xml:space="preserve">Đường bê tông trục xóm Vang </t>
  </si>
  <si>
    <t xml:space="preserve">Đường bê tông trục xóm Kẹ </t>
  </si>
  <si>
    <t xml:space="preserve">Đường bê tông trục xóm Nhâu </t>
  </si>
  <si>
    <t xml:space="preserve">Đường bê tông trục xóm Ngọc Mỹ </t>
  </si>
  <si>
    <t xml:space="preserve">Đường bê tông trục xóm Thâm </t>
  </si>
  <si>
    <t>Đường bê tông trục xóm Khuân Nang</t>
  </si>
  <si>
    <t xml:space="preserve">Đường bê tông trục xóm Khuân Đã </t>
  </si>
  <si>
    <t>Xóm Khuân Đã</t>
  </si>
  <si>
    <t>Đường bê tông trục xóm Nác</t>
  </si>
  <si>
    <t>Đường bê tông trục xóm Nho</t>
  </si>
  <si>
    <t>Mở rộng tuyến đi từ Khuân Đã - Nác</t>
  </si>
  <si>
    <t>Xóm Khuân Đã, xóm Nác</t>
  </si>
  <si>
    <t>Nâng cấp mở rộng tuyến đường Ngọc Mỹ - Khuân Nang</t>
  </si>
  <si>
    <t>Xóm Ngọc Mỹ, xóm Khuân Nang</t>
  </si>
  <si>
    <t>Cầu tràn Nà Giàm, xã Nghinh Tường</t>
  </si>
  <si>
    <t>Cầu tràn Nà Châu, xã Nghinh Tường</t>
  </si>
  <si>
    <t>Đường bê tông xóm Na Hấu, xã Nghinh Tường</t>
  </si>
  <si>
    <t>Đường bê tông xóm Bản Nhàu, xã Nghinh Tường</t>
  </si>
  <si>
    <t>Đường bê tông xóm Thâm Thạo, xã Nghinh Tường</t>
  </si>
  <si>
    <t>Đường bê tông xóm Bản Chang, xã Nghinh Tường</t>
  </si>
  <si>
    <t>Đường bê tông xóm Bản Cái, xã Nghinh Tường</t>
  </si>
  <si>
    <t>Đường bê tông xóm Nà Châu, xã Nghinh Tường</t>
  </si>
  <si>
    <t>Đường bê tông xóm Nà Lẹng, xã Nghinh Tường</t>
  </si>
  <si>
    <t>Đường bê tông xóm Bản Rãi, xã Nghinh Tường</t>
  </si>
  <si>
    <t>Đường bê tông xóm Hạ Lương, xã Nghinh Tường</t>
  </si>
  <si>
    <t>Cầu tràn Nà Lẹng  xã Nghinh Tường</t>
  </si>
  <si>
    <t>Mở mới tuyến đường giao thông Hạ Lương- Khuổi Pha xóm Thượng Lương</t>
  </si>
  <si>
    <t>Đường bê tông xóm Hạ Lương - xóm Bình An xã Tân Tri huyện Bắc Sơn</t>
  </si>
  <si>
    <t>Mở mới bến xe Nghinh Tường</t>
  </si>
  <si>
    <t>Mở rộng  tuyến (Nà Giàm-Nà Châu)</t>
  </si>
  <si>
    <t>Mở rộng  tuyến (Bản Nhàu-Suối Khuông)</t>
  </si>
  <si>
    <t>Đường vào nghĩa địa Na Đồng</t>
  </si>
  <si>
    <t>Đường Suối Tặng</t>
  </si>
  <si>
    <t>Tuyến đường Phù Trì- Na Bả</t>
  </si>
  <si>
    <t>Đường bê tông Là Khoan</t>
  </si>
  <si>
    <t>Mở mới tuyến đường nội đồng từ nhà Thi Hải đi hang tối</t>
  </si>
  <si>
    <t>Nâng cấp tuyến Thần Sa - Cúc Đường (VD 2)</t>
  </si>
  <si>
    <t>Nâng cấp tuyến Cúc Đường - Thượng Nung - Sảng Mộc</t>
  </si>
  <si>
    <t>Giao thông trong khu dân cư số 2</t>
  </si>
  <si>
    <t>Nâng cấp mở rộng tuyến đường nội bộ xóm Lam Sơn</t>
  </si>
  <si>
    <t>Nâng cấp mở rộng tuyến (Lam Sơn - Mỏ Chì khu A)</t>
  </si>
  <si>
    <t>Đường vào khu dược liệu xóm Tân Sơn</t>
  </si>
  <si>
    <t>Mở mới đường vào khu xử lý rác thải (Tân Sơn - Trường Sơn)</t>
  </si>
  <si>
    <t>Làm mới tuyến đường Lầm Thăng - Rọ Động</t>
  </si>
  <si>
    <t>Mở mới tuyến đường Hoằng Then - Nước Hai xóm Tân Sơn</t>
  </si>
  <si>
    <t>Mở mới tuyến đường Co Cheng đi Mỏ Chì</t>
  </si>
  <si>
    <t>Mở rộng bến xe Đình Cả (Giai đoạn 2)</t>
  </si>
  <si>
    <t>Đường giao thông Bãi Lai</t>
  </si>
  <si>
    <t>Đường giao thông xóm Tiền Phong, thị trấn Đình Cả, huyện Võ Nhai (giai đoạn 2)</t>
  </si>
  <si>
    <t>Mở mới tuyến (Cuối Huyện Uỷ -Cổng Bệnh viện)</t>
  </si>
  <si>
    <t>Nâng cấp mở rộng tuyến (từ Quốc lộ 1B - X.Tiền Phong)</t>
  </si>
  <si>
    <t>Nâng cấp mở rộng tuyến (từ Quốc lộ 1B - X.Bãi Lai)</t>
  </si>
  <si>
    <t>Mở rộng tuyến (từ Cổng Bệnh viện - Làng Lường)</t>
  </si>
  <si>
    <t>Mở đầu mối tuyến tổ dân phố Làng Lường đi Tiền Phong</t>
  </si>
  <si>
    <t>Nâng cấp tuyến đường Cúc Đường - Thượng Nung - Sảng Mộc</t>
  </si>
  <si>
    <t>Mở mới tuyến đường (Khuổi Mèo - Lũng Luông)</t>
  </si>
  <si>
    <t>Nâng cấp mở rộng tuyến đường Khuổi Chạo - Khau vàng</t>
  </si>
  <si>
    <t>Tuyến đường Tân Lập - xã Liêm Thủy, huyện Na Rì</t>
  </si>
  <si>
    <t>Mở rộng tuyến (NVH xóm - cuối bản Chấn xóm Lũng Hoài)</t>
  </si>
  <si>
    <t>Mở rộng tuyến (Pác Lân - Lũng Cóm) - xóm Trung Thành</t>
  </si>
  <si>
    <t>Mở rộng tuyến (Lũng Luông - Thâm Tâm)</t>
  </si>
  <si>
    <t>Mở rộng tuyến (Lũng Luông - Lũng Hon) xóm Lũng Luông</t>
  </si>
  <si>
    <t>Mở rộng tuyến (NVH - Lũng Thậu)</t>
  </si>
  <si>
    <t>Mở rộng tuyến (Nhà ông Đỗ - Đập Bó Bé - xóm Trung Thành</t>
  </si>
  <si>
    <t>Mở mới tuyến (NVH - Co Vầy) - xóm Tân Thành</t>
  </si>
  <si>
    <t>Mở rộng tuyến (Lo Muối - Phiêng Luộng) - xóm Lũng Cà</t>
  </si>
  <si>
    <t>Mở mới tuyến đường từ Hoàng Rịa - Nước Hai</t>
  </si>
  <si>
    <t>Mở mới vào khu thể  thao xã xóm Trung Thành</t>
  </si>
  <si>
    <t>Mở mới tuyến nội đồng (ông Trần Sơn - Nà Thâm) xóm Trung Thành</t>
  </si>
  <si>
    <t>Mở rộng tuyến ông Hiển - ông Quốc xóm Trung Thành</t>
  </si>
  <si>
    <t>Mở mới tuyến Ông Sinh Ông  Nó xóm Lũng Cà</t>
  </si>
  <si>
    <t>Mở mới tuyến NVH xóm - nhà ông Ma Hành Du xóm Lũng Cà</t>
  </si>
  <si>
    <t>Mở mới tuyến ông Bàn Sinh Đức - Ông Mai Hồng Công xóm Lũng Cà</t>
  </si>
  <si>
    <t xml:space="preserve">Mở mới tuyến Bó Bún -  Nặm Lù  xóm Lũng Cà </t>
  </si>
  <si>
    <t>Mở mới tuyến Bó Ún - Co Nâm xóm Lũng Cà</t>
  </si>
  <si>
    <t>Cầu từ trạm y tế sang Công an xã</t>
  </si>
  <si>
    <t>Cầu An Thành</t>
  </si>
  <si>
    <t>Nâng cấp mở rộng tuyến (1B đi Hang Hon - Đồng Đình - La Đồng -Hiên Bình)</t>
  </si>
  <si>
    <t>Xử lý điểm đen La Hiên - Vũ Chấn</t>
  </si>
  <si>
    <t>Nâng cấp mở rộng tuyến (Đồng Dong - Cây Thị)</t>
  </si>
  <si>
    <t>Mở mới tuyến từ NVH xóm Hang Hon - QL 1B</t>
  </si>
  <si>
    <t>Nâng cấp mở rộng các tuyến nội thôn</t>
  </si>
  <si>
    <t>Nâng cấp mở rộng đường liên xóm</t>
  </si>
  <si>
    <t>Mở rộng tuyến (Quốc lộ 1B - Làng Phật)</t>
  </si>
  <si>
    <t>Mở rộng tuyến (Quốc lộ 1B - Làng Nghé)</t>
  </si>
  <si>
    <t>Mở tuyến đường giao thông trong KDC xóm Na Nhài</t>
  </si>
  <si>
    <t>Đường vào khu giếp mổ tập trung</t>
  </si>
  <si>
    <t>Mở rộng tuyến (Quốc lộ 1B - xóm Mỏ Gà)</t>
  </si>
  <si>
    <t>Tuyến từ Trung tâm xã - Ngọc Sơn I - Ngọc Sơn II - Giáp địa giới tỉnh Bắc Kạn</t>
  </si>
  <si>
    <t>Đường trục chính Cầu Ngầm-Nà Cấy-Nà Thâm</t>
  </si>
  <si>
    <t>Đường Nà Cấy-Thâm Phùng-Khu thao trường QS xã</t>
  </si>
  <si>
    <t>Đường Bãi Dứa</t>
  </si>
  <si>
    <t>Đường Cầu Ngầm-Suối Bó</t>
  </si>
  <si>
    <t>Đường nội đồng Nà Kháo-Nà Lầm-Nà Lốc-Phiêng Lung</t>
  </si>
  <si>
    <t>Đường nội đồng Nà Pháy</t>
  </si>
  <si>
    <t>Đường trục xóm Kim Sơn</t>
  </si>
  <si>
    <t>Đường nội đồng NVH-cánh đồng</t>
  </si>
  <si>
    <t>Đường trục xóm Tân Kim-Thượng Kim</t>
  </si>
  <si>
    <t>Đường trục xóm Xuyên Sơn-Thượng Kim</t>
  </si>
  <si>
    <t>Đường trục NVH xóm-Khe Trang</t>
  </si>
  <si>
    <t>Đường trục xóm-Lũng Ngọc Sơn I</t>
  </si>
  <si>
    <t>Đường Nội đồng xóm Ngọc Sơn I</t>
  </si>
  <si>
    <t>Đường trục cầu tràn trục xã đến đình làng xóm Ngọc Sơn I</t>
  </si>
  <si>
    <t xml:space="preserve">Bến xe xã Bình Long </t>
  </si>
  <si>
    <t>Mở rộng đường từ nhà bà Luân Thị Bài - nhà bà Tràn Thị Thực - nhà ông Dương Văn Nguyên (xóm Chịp)</t>
  </si>
  <si>
    <t>Mở rộng đường nội đồng từ nhà ông Chéo - Đồng Quân (xóm Chịp)</t>
  </si>
  <si>
    <t>Đường xóm Đèo Ngà</t>
  </si>
  <si>
    <t>Mở rộng đường xóm Chiến Thắng</t>
  </si>
  <si>
    <t>Mở rộng đường nội thôn xóm Trại Rẽo</t>
  </si>
  <si>
    <t>Mở rộng đường nội thôn từ cầu treo vòng quanh xóm - đường tiếp giáp đường (Bình Long -Quảng Phúc) khu nhà ông Hưng (xóm Vẽn)</t>
  </si>
  <si>
    <t>Mở rộng đường từ BL-QP qua sông - cổng nhà ông Trang (xóm Nà Sọc)</t>
  </si>
  <si>
    <t>Mở rộng đường nội thôn tuyến  từ nhà ông Kiệm vòng quanh xóm - nhà ông Huy - đường trục (xóm QP)</t>
  </si>
  <si>
    <t>Mở rộng đường nội thôn tuyến  từ nhà ông Dinh - nhà ông Nguyện giáp xóm Chùa (xóm QP)</t>
  </si>
  <si>
    <t>Đường bê tông xóm Đèo Ngà</t>
  </si>
  <si>
    <t>Đường bê tông xóm Đồng Bản</t>
  </si>
  <si>
    <t>Đường bê tông xóm Nà Sọc</t>
  </si>
  <si>
    <t>Đường bê tông xóm Phố</t>
  </si>
  <si>
    <t>Đường bê tông xóm Vẽn</t>
  </si>
  <si>
    <t>Đường bê tông xóm Đại Long</t>
  </si>
  <si>
    <t>Đường bê tông xóm Đồng Bứa</t>
  </si>
  <si>
    <t>Tuyến từ nhà ông Phong - nhà ông Kim (xóm Vẽn)</t>
  </si>
  <si>
    <t>Tuyến nội đồng vào nghĩa địa (xóm Phố)</t>
  </si>
  <si>
    <t>Mở rộng đường nội đồng từ nhà bà Tuyến - nhà ông Lâm (xóm Chiến Thắng)</t>
  </si>
  <si>
    <t>Mở rộng đường nội đồng từ nhà VH - ngõ An Vạ (xóm ĐL)</t>
  </si>
  <si>
    <t>Mở rộng đường nội đồng từ An Long - Trại Rẽo (dọc kênh N5 (xóm An Long)</t>
  </si>
  <si>
    <t>Mở rộng đường nội đồng từ Ô. Ngát theo đường mương - nhà Ô. Thi - đường Đại Long (xóm An Long)</t>
  </si>
  <si>
    <t>Mở rộng đường nội đồng từ Trại Rẽo - nhà ông Hiện - Mỏ Bậu (xóm Bình An)</t>
  </si>
  <si>
    <t>Mở rộng đường nội đồng từ nhà Ô. Thông - nhà Ô. Dũng (xóm Bình An)</t>
  </si>
  <si>
    <t>Mở rộng đường nội đồng từ nhà Ô. Quốc - Đất đỏ (xóm Bình An)</t>
  </si>
  <si>
    <t>Mở rộng đường nội đồng từ nhà ông Nhịp - Vực cầu (xóm Bậu)</t>
  </si>
  <si>
    <t>Mở rộng đường nội đồng từ đầu ngầm phố - xóm Bậu (Xóm Phố)</t>
  </si>
  <si>
    <t>Mở rộng đường nội đồng từ cổng nhà Ô. Khôn - Soi (Xóm Phố)</t>
  </si>
  <si>
    <t>Mở rộng đường nội đồng từ nhà ông Cháng - khu Lân Vang xóm Phố (xóm Vẽn)</t>
  </si>
  <si>
    <t>Mở rộng đường nội đồng từ nhà Ô. Dân - lán Ô. Công (xóm Vẽn)</t>
  </si>
  <si>
    <t>Nối dài đường nội đồng từ nhà ông Tài - Cửa Nghè (xóm NS)</t>
  </si>
  <si>
    <t>Mở rộng đường nội đồng từ nhà ông Chéo - nhà ông Quân (xóm Chịp)</t>
  </si>
  <si>
    <t>Mở rộng đường nội đồng từ nhà ông Hồi - Đồng Hút (xóm Chịp)</t>
  </si>
  <si>
    <t>Mở rộng đường từ nhà Ô. Đàm Văn Phú - Hoàng Văn Chéo (xóm Chịp)</t>
  </si>
  <si>
    <t>Mở rộng đường nội đồng từ nhà ông Vi Văn Thành - Bến Tràng (xóm Đèo Ngà)</t>
  </si>
  <si>
    <t>Mở rộng đường nội đồng nhà ông Tỵ - đường nội đồng Long Thành (xóm Đèo Ngà)</t>
  </si>
  <si>
    <t>Sửa chữa Tràn Bình Long ĐT265</t>
  </si>
  <si>
    <t>Đường nội đồng từ nhà Sen - nhà Nam xóm Đại Long</t>
  </si>
  <si>
    <t>Đường nội đồng từ nhà Thủy Vị  - nhà An xóm Đại Long</t>
  </si>
  <si>
    <t>Đường nội đồng từ Ngã tư mương  - rừng già xóm Đại Long</t>
  </si>
  <si>
    <t>Mở rộng đường giao thông nông thôn các xóm</t>
  </si>
  <si>
    <t>Đường Liên Xã Tràng Xá - xóm Khuân Nang, xã Liên Minh</t>
  </si>
  <si>
    <t>Mở rộng tuyến từ Cầu treo - Ông Hoàng  xóm Đồng Ruộng</t>
  </si>
  <si>
    <t>Mở rộng tuyến từ Đường 265 - Núi Lều (X.Làng Tràng)</t>
  </si>
  <si>
    <t>Mở rộng tuyến từ Đội 1 - Đội 2 (X.Chòi Hồng)</t>
  </si>
  <si>
    <t>Đường lên khu SX tại Đồng Ẻn -Nho Tài - Là Đông</t>
  </si>
  <si>
    <t>Đường vào Khu sản xuất xóm Là Bo</t>
  </si>
  <si>
    <t>Mở rộng đường trục xóm Thành Tiến</t>
  </si>
  <si>
    <t>Mở rộng tuyến đường Làng Đèn đi trường tiểu học Đông Bo</t>
  </si>
  <si>
    <t>Mở rộng đường vào khu sản xuất Lân Rì xóm Là Đông</t>
  </si>
  <si>
    <t>Bến xe Tràng Xá</t>
  </si>
  <si>
    <t>Thủy lợi trong khu dân cư số 3</t>
  </si>
  <si>
    <t xml:space="preserve">Mở mới tuyến mương từ xóm Đồng Đình </t>
  </si>
  <si>
    <t>Mở mới tuyến mương từ nhà Ô. Chính - nhà Ô. Hà</t>
  </si>
  <si>
    <t>Mở mới tuyến mương từ  nhà Ô. Lâm Văn Quân - nhà Ô. Nguyễn Văn Tùng</t>
  </si>
  <si>
    <t>Mở mới tuyến mương từ NVH - nhà Ô. Lâm Văn Thành</t>
  </si>
  <si>
    <t>Nâng cấp, mở mới tuyến mương tưới từ đập thủy lợi xóm Đồng Dong - cánh đồng</t>
  </si>
  <si>
    <t>Nâng cấp mở rộng các tuyến mương nội đồng</t>
  </si>
  <si>
    <t>Kênh và đập Là Riệc - La Mạ</t>
  </si>
  <si>
    <t>Sửa chữa, nâng cấp hệ thống nước sinh hoạt tập trung xóm Bản Cái, xã Nghinh Tường</t>
  </si>
  <si>
    <t>Sửa chữa, nâng cấp hệ thống nước sinh hoạt tập trung xóm Nà Giàm, xã Nghinh Tường</t>
  </si>
  <si>
    <t>Sửa chữa, nâng cấp hệ thống nước sinh hoạt tập trung xóm Nà Lẹng, xã Nghinh Tường</t>
  </si>
  <si>
    <t>Cấp nước sinh hoạt tập trung xóm Nà Châu, xã Nghinh Tường</t>
  </si>
  <si>
    <t>Cấp nước sinh hoạt tập trung xóm Thâm Thạo, xã Nghinh Tường</t>
  </si>
  <si>
    <t>Cấp nước sinh hoạt tập trung xóm Bản Rãi, xã Nghinh Tường</t>
  </si>
  <si>
    <t>Hệ thống đập và kênh mương xóm Bản Rãi</t>
  </si>
  <si>
    <t>xóm Hạ Sơn Tày</t>
  </si>
  <si>
    <t>Trạm bơm Nà Lốc</t>
  </si>
  <si>
    <t>Trạm bơm Nà Chú</t>
  </si>
  <si>
    <t>Kênh mương Co Póp</t>
  </si>
  <si>
    <t>Kênh mương Nà Thắm-Bản Trang</t>
  </si>
  <si>
    <t>Kênh mương Nà Mìn</t>
  </si>
  <si>
    <t>Kênh mương Nà Nong</t>
  </si>
  <si>
    <t>Kênh mương Nà Lầm</t>
  </si>
  <si>
    <t>Trạm bơm Nà Ruộc+kênh mương vào khu cánh đồng Bán Đâng</t>
  </si>
  <si>
    <t>Trạm bơm +kênh mương Nà Ruộc đến đầu cầu treo</t>
  </si>
  <si>
    <t>Trạm bơm suối Phung+kênh mương vào cánh đồng NVH</t>
  </si>
  <si>
    <t>xóm Ngọc Sơn II</t>
  </si>
  <si>
    <t>Trạm bơm Bó Thấm</t>
  </si>
  <si>
    <t>Công trình khơi thông dòng chảy và hệ thống lắng bùn Suối Bó</t>
  </si>
  <si>
    <t xml:space="preserve">Xây dựng Công trình đập Rõm </t>
  </si>
  <si>
    <t>Xây dựng trạm bơm Hoằng Muông</t>
  </si>
  <si>
    <t>Nâng cấp công trình nước sinh hoạt tập trung khu So xe xóm An Thành</t>
  </si>
  <si>
    <t>Công trình nước sinh hoạt tâp trung khu Đon Mấm xóm Tân Thành</t>
  </si>
  <si>
    <t>Kè bờ sông Rong</t>
  </si>
  <si>
    <t>Nâng cấp tuyến mương từ Cầu Máng số 3 - Mương Vẽn</t>
  </si>
  <si>
    <t>Nâng cấp tuyến mương từ đập Vẽn (2 nhánh)</t>
  </si>
  <si>
    <t>Nâng cấp, nối dài tuyến mương từ N5 - Đồng Ruộc (Trại Rẽo)</t>
  </si>
  <si>
    <t>Tuyến mương nội đồng từ N5 - gốc Gạo (xóm Trại Rẽo)</t>
  </si>
  <si>
    <t>Tuyến mương nội đồng từ N5 - nhà A. Thiết (xóm Long Thành)</t>
  </si>
  <si>
    <t>Tuyến mương nội đồng Làng Hề từ N5 - bến Sàn (xóm Long Thành)</t>
  </si>
  <si>
    <t>Tuyến mương nội đồng đi bến giang từ kênh Quán Trẽ - bến Giang (xóm Chợ)</t>
  </si>
  <si>
    <t>Tuyến mương nội đồng từ Hố Bom - đồng mương quan (xóm An Long)</t>
  </si>
  <si>
    <t>Tuyến mương đồng Mỏ nước từ mương quán Trẽ - khu nhà máy nước (xóm Đông Tiến)</t>
  </si>
  <si>
    <t>Tuyến mương nối từ kênh Bình Tiến - Nà Rọ</t>
  </si>
  <si>
    <t xml:space="preserve">Tuyến mương từ trạm bơm - kênh bến Phang (Ót Giải) </t>
  </si>
  <si>
    <t xml:space="preserve">Tuyến mương nhánh từ mương nhà C. Thuyết - Đồng Quân (xóm Chịp) </t>
  </si>
  <si>
    <t>Tuyến mương nội đồng làng Rõng (Đèo Ngà)</t>
  </si>
  <si>
    <t>Tuyến mương từ kênh - cầu máng ao Đông (Đèo Ngà)</t>
  </si>
  <si>
    <t>Kênh mương từ Ông Đệ - Xóm Chợ - Dọ Muống</t>
  </si>
  <si>
    <t>Mở rộng đường kênh mương nội đồng xóm Quảng Phúc, xóm Vẽn, xóm Bậu</t>
  </si>
  <si>
    <t>Kênh mương nội đồng</t>
  </si>
  <si>
    <t>Cầu tràn Đồng Bứa</t>
  </si>
  <si>
    <t>Mương từ nhà ông Lượng - Dọ Muống</t>
  </si>
  <si>
    <t>Trạm bơm Bình An</t>
  </si>
  <si>
    <t>Nâng cấp mở rộng tuyến mương (Ông Phùng - Ông Hoan) - Đồng Ẻn</t>
  </si>
  <si>
    <t xml:space="preserve">Nâng cấp, mở rộng tuyến mương chính từ đập Suối Bùn - Đồng Đảng </t>
  </si>
  <si>
    <t xml:space="preserve">Nâng cấp, mở rộng tuyến mương chính từ ông Tý - ruộng ông Đồng </t>
  </si>
  <si>
    <t>Nâng cấp, mở rộng tuyến mương chính từ ao ông Mậu - ông Hoàng Văn Viên</t>
  </si>
  <si>
    <t>Nâng cấp, mở rộng tuyến mương chính từ ông Mùng - xóm Lò Gạch</t>
  </si>
  <si>
    <t>Kênh mương Đông Tác</t>
  </si>
  <si>
    <t>Xóm Na Cả</t>
  </si>
  <si>
    <t>Xây dựng đập thủy lợi Đồng Thăm Đông (Cao)</t>
  </si>
  <si>
    <t>Xây dựng đập thủy lợi (5 đập nhỏ thuộc Là Khoan) - Là Khoan</t>
  </si>
  <si>
    <t>Xây dựng đập thủy lợi Đập Suối Đát, Đập Ông Tiên (Na Bả)</t>
  </si>
  <si>
    <t>Xây mới trạm bơm Mỏ Mai</t>
  </si>
  <si>
    <t>Xây mới trạm bơm Đồng Đình</t>
  </si>
  <si>
    <t>Xây mới trạm bơm Là Bo</t>
  </si>
  <si>
    <t>Đập kênh mương Đồng Rịa</t>
  </si>
  <si>
    <t>Phú Cốc, Khuổi Uốn</t>
  </si>
  <si>
    <t>Khuổi Uốn</t>
  </si>
  <si>
    <t>Xây mới hệ thống cấp nước sinh hoạt tập trung ở Tân Lập - Khuổi Chạo</t>
  </si>
  <si>
    <t>Tân Lập, Khuổi Chạo</t>
  </si>
  <si>
    <t>Nâng cấp sửa chữa công trình nước sinh hoạt ở Bản Chấu</t>
  </si>
  <si>
    <t>Bản Chấu</t>
  </si>
  <si>
    <t>Xây mới hệ thống nước sinh hoạt Kéo Kham xóm Phù Cốc, Nà Ca</t>
  </si>
  <si>
    <t>Phù Cốc, Nà Ca</t>
  </si>
  <si>
    <t>Trạm bơm xóm Nho</t>
  </si>
  <si>
    <t>Kênh mương Ngọc Mỹ</t>
  </si>
  <si>
    <t>Ngầm tràn xóm Nác</t>
  </si>
  <si>
    <t>Ngầm tràn xóm Nhâu</t>
  </si>
  <si>
    <t>Ngầm tràn xóm Vang</t>
  </si>
  <si>
    <t>Ngầm tràn xóm Kẹ</t>
  </si>
  <si>
    <t>Đập Nà Kháo</t>
  </si>
  <si>
    <t>Đập Pác Phai</t>
  </si>
  <si>
    <t>Đất thủy lợi trên địa bàn huyện</t>
  </si>
  <si>
    <t>Nhà văn hóa tổ dân phố số 1 và Khu thể thao</t>
  </si>
  <si>
    <t>Cổ Rồng</t>
  </si>
  <si>
    <t>Nhà văn hóa + Sân thể thao xóm Đồng Bản</t>
  </si>
  <si>
    <t>Xóm Đồng Bản</t>
  </si>
  <si>
    <t>Nhà văn hóa + Sân thể thao xóm Nà Sọc</t>
  </si>
  <si>
    <t>Xóm Nà Sọc</t>
  </si>
  <si>
    <t>Nhà văn hóa + Sân thể thao xóm Chiến Thắng</t>
  </si>
  <si>
    <t>Xóm Chiến Thắng</t>
  </si>
  <si>
    <t>Nhà văn hóa + Sân thể thao xóm Đèo Ngà</t>
  </si>
  <si>
    <t>Xóm Đèo Ngà</t>
  </si>
  <si>
    <t>Nhà văn hóa + Sân thể thao xóm Long Thành</t>
  </si>
  <si>
    <t>Xóm Long Thành</t>
  </si>
  <si>
    <t>Nhà văn hóa + Sân thể thao Xóm Chùa</t>
  </si>
  <si>
    <t>Xóm Chùa</t>
  </si>
  <si>
    <t>Nhà văn hóa + Sân thể thao xóm Quảng Phúc</t>
  </si>
  <si>
    <t>Xóm Quảng Phúc</t>
  </si>
  <si>
    <t>Nhà văn hóa + Sân thể thao xóm Đại Long</t>
  </si>
  <si>
    <t>Xóm Đại Long</t>
  </si>
  <si>
    <t>Nhà văn hóa + Sân thể thao xóm Phố</t>
  </si>
  <si>
    <t>Nhà văn hóa + Sân thể thao xóm Chịp</t>
  </si>
  <si>
    <t>Xóm Chịp</t>
  </si>
  <si>
    <t>Nhà văn hóa + Sân thể thao xóm Đồng Bứa</t>
  </si>
  <si>
    <t>Xóm Đồng Bứa</t>
  </si>
  <si>
    <t>Nhà văn hóa + Sân thể thao xóm An Long</t>
  </si>
  <si>
    <t>Xóm An Long</t>
  </si>
  <si>
    <t>Nhà văn hóa + Sân thể thao xóm Ót Giải</t>
  </si>
  <si>
    <t>Xóm Ót Giải</t>
  </si>
  <si>
    <t>Nhà văn hóa + Sân thể thao xóm Chợ</t>
  </si>
  <si>
    <t>Nhà văn hóa + Sân thể thao xóm Xóm Vẽn</t>
  </si>
  <si>
    <t>Xóm Vẽn</t>
  </si>
  <si>
    <t>Nhà văn hóa + Sân thể thao xóm Bình An</t>
  </si>
  <si>
    <t>Xóm Bình An</t>
  </si>
  <si>
    <t>Xóm Trại Rẽo</t>
  </si>
  <si>
    <t>Nhà văn hóa + Sân thể thao xóm Bậu</t>
  </si>
  <si>
    <t>Xóm Bậu</t>
  </si>
  <si>
    <t>Nhà văn hóa xã Cúc Đường</t>
  </si>
  <si>
    <t>xóm Lam Sơn</t>
  </si>
  <si>
    <t>Làng Áng</t>
  </si>
  <si>
    <t>Là Dương</t>
  </si>
  <si>
    <t>Xây dựng nhà văn hóa xóm La Hóa</t>
  </si>
  <si>
    <t>La Hóa</t>
  </si>
  <si>
    <t>Xây dựng nhà văn hóa + Sân thể thao xóm Làng Hang</t>
  </si>
  <si>
    <t>Làng Hang</t>
  </si>
  <si>
    <t>Xây dựng nhà văn hóa xóm Đồng Chăn</t>
  </si>
  <si>
    <t>La Mạ</t>
  </si>
  <si>
    <t>Đất Đỏ</t>
  </si>
  <si>
    <t>Xóm Na Mấy</t>
  </si>
  <si>
    <t>Xóm Cao Sơn</t>
  </si>
  <si>
    <t>Xóm Khe Rịa</t>
  </si>
  <si>
    <t>Xóm Khe Rạc</t>
  </si>
  <si>
    <t>Xóm Khe Cái</t>
  </si>
  <si>
    <t>Xóm Na Cà</t>
  </si>
  <si>
    <t>Xóm Na Đồng</t>
  </si>
  <si>
    <t>Phương Đông</t>
  </si>
  <si>
    <t>Đồng Dong</t>
  </si>
  <si>
    <t>Đồng Dong Dao</t>
  </si>
  <si>
    <t>Là Mè</t>
  </si>
  <si>
    <t>Thôn Giữa</t>
  </si>
  <si>
    <t>Khuổi Mèo</t>
  </si>
  <si>
    <t>Khuối Chạo</t>
  </si>
  <si>
    <t>Xóm Ba Nhất</t>
  </si>
  <si>
    <t>Xóm Cao Lầm</t>
  </si>
  <si>
    <t>Xóm Suối Cạn</t>
  </si>
  <si>
    <t>Xóm Đồng Mới</t>
  </si>
  <si>
    <t>Xóm Phượng Hoàng</t>
  </si>
  <si>
    <t>Xóm Mỏ Gà</t>
  </si>
  <si>
    <t>Xóm Cao Biền</t>
  </si>
  <si>
    <t>Nhà bia tưởng niệm các anh hùng liệt sỹ</t>
  </si>
  <si>
    <t>Xóm Lũng Luông</t>
  </si>
  <si>
    <t>Xóm An Thành</t>
  </si>
  <si>
    <t>Xóm Lũng Hoài</t>
  </si>
  <si>
    <t>Xóm Lục Thành</t>
  </si>
  <si>
    <t>Xóm Lũng Cà</t>
  </si>
  <si>
    <t>Xóm Kim Sơn</t>
  </si>
  <si>
    <t>Xóm Trung Sơn</t>
  </si>
  <si>
    <t>Xóm Xuyên Sơn</t>
  </si>
  <si>
    <t>xóm Ngọc Sơn I</t>
  </si>
  <si>
    <t>Nhà văn hóa và sân TT xóm Ngọc Sơn II</t>
  </si>
  <si>
    <t>Nhà văn hóa và sân TT xóm Tân Kim</t>
  </si>
  <si>
    <t>xóm Tân Kim</t>
  </si>
  <si>
    <t>Nhà văn hóa và sân TT xóm Thượng Kim</t>
  </si>
  <si>
    <t>xóm Thượng Kim</t>
  </si>
  <si>
    <t>Nhà văn hóa và sân TT xóm Hạ Sơn Tày</t>
  </si>
  <si>
    <t>Nhà văn hóa và sân TT xóm Hạ Sơn Dao</t>
  </si>
  <si>
    <t>xóm Hạ Sơn Dao</t>
  </si>
  <si>
    <t>Nhà văn hóa Bắc Phong</t>
  </si>
  <si>
    <t>Nhà văn hóa Lân Vai</t>
  </si>
  <si>
    <t>Nhà văn hóa Làng Chẽ</t>
  </si>
  <si>
    <t>Nhà văn hóa xóm Ba Phiêng</t>
  </si>
  <si>
    <t>Nhà văn hóa xóm Đồng Vòi</t>
  </si>
  <si>
    <t>Nhà văn hóa xóm Đoàn Kết</t>
  </si>
  <si>
    <t>Nhà văn hóa xóm Đồng Chuối</t>
  </si>
  <si>
    <t>Nhà văn hóa Đồng Rã</t>
  </si>
  <si>
    <t>Nhà văn hóa xóm Hợp Nhất</t>
  </si>
  <si>
    <t>Mở rộng đất cơ sở y tế để xây dựng vườn thuốc nam mẫu</t>
  </si>
  <si>
    <t>Trạm y tế xã</t>
  </si>
  <si>
    <t xml:space="preserve">Mở rộng trường tiểu học và trung học cơ sở Làng Mười </t>
  </si>
  <si>
    <t xml:space="preserve">Làng Mười </t>
  </si>
  <si>
    <t>Lân Vai</t>
  </si>
  <si>
    <t>LânVai</t>
  </si>
  <si>
    <t>Trường tiểu học Dân Tiến 2</t>
  </si>
  <si>
    <t>Xây dựng sân thể chất trường THCS La Mạ</t>
  </si>
  <si>
    <t>Phân trường mầm non xóm Thượng Lương</t>
  </si>
  <si>
    <t>Phân trường mầm non xóm Nà Hấu</t>
  </si>
  <si>
    <t>Phân trường Tiểu học xóm Nho</t>
  </si>
  <si>
    <t>Phân trường tiểu học xóm Vang</t>
  </si>
  <si>
    <t>Điểm trường mầm non xóm Nác</t>
  </si>
  <si>
    <t>Xóm Hiên Bình</t>
  </si>
  <si>
    <t>Xóm Khuân Vạc</t>
  </si>
  <si>
    <t>xóm Làng Kè</t>
  </si>
  <si>
    <t>Mở rộng trường mầm non Lịch Sơn</t>
  </si>
  <si>
    <t>xóm Lũng Luông</t>
  </si>
  <si>
    <t>xóm Lũng Hoài</t>
  </si>
  <si>
    <t>xóm Lũng Cà</t>
  </si>
  <si>
    <t>xóm Trung Thành</t>
  </si>
  <si>
    <t>xã Sảng Mộc</t>
  </si>
  <si>
    <t>Nà Lay, Khuổi Chạo, Bản Chấu</t>
  </si>
  <si>
    <t>Xóm Tân Kim</t>
  </si>
  <si>
    <t>Xóm Thượng Kim</t>
  </si>
  <si>
    <t>Xóm Hạ Sơn Dao</t>
  </si>
  <si>
    <t>Trường MN xã Thần Sa</t>
  </si>
  <si>
    <t xml:space="preserve"> Nà Lay, Bản Chương, Tân Lập, Khuổi Chạo, Khuổi Mèo, Nà Ca, Khuổi Uốn, Nghinh Tác</t>
  </si>
  <si>
    <t>Khu thể thao xã Thượng Nung</t>
  </si>
  <si>
    <t>Sân thể thao xóm Lũng Luông</t>
  </si>
  <si>
    <t>Sân thể thao xóm Lũng Cà</t>
  </si>
  <si>
    <t>Sân thể thao xóm Lũng Hoài</t>
  </si>
  <si>
    <t>Sân thể thao xóm Trung Thành</t>
  </si>
  <si>
    <t>Sân thể thao Trung tâm  xóm Vang</t>
  </si>
  <si>
    <t>Sân thể thao xóm Nho</t>
  </si>
  <si>
    <t>Mở rộng khu thể thao xã La Hiên</t>
  </si>
  <si>
    <t>Trạm biến áp thôn Đèo Ngà</t>
  </si>
  <si>
    <t>Trạm biến áp thôn Ót Giải</t>
  </si>
  <si>
    <t>Dự án đường điện Nác - Đá Mài</t>
  </si>
  <si>
    <t>Trạm biến áp xóm Nác</t>
  </si>
  <si>
    <t>Trạm biến áp xóm Thâm</t>
  </si>
  <si>
    <t>Dự án cấp điện nông thôn</t>
  </si>
  <si>
    <t>xã Liên Minh,</t>
  </si>
  <si>
    <t>Chợ xã Thần Sa</t>
  </si>
  <si>
    <t>Chợ xã Thượng Nung</t>
  </si>
  <si>
    <t>Chợ xã La Hiên</t>
  </si>
  <si>
    <t>Chợ trung tâm Võ Nhai (chợ Đình Cả)</t>
  </si>
  <si>
    <t>Chợ xã Vũ Chấn</t>
  </si>
  <si>
    <t>Chợ xã Phương Giao</t>
  </si>
  <si>
    <t>Quy hoạch chợ Tràng Xá</t>
  </si>
  <si>
    <t>Mở rộng chợ Cúc Đường</t>
  </si>
  <si>
    <t>Chợ mới  xóm Vang</t>
  </si>
  <si>
    <t>Xómm Na Mấy</t>
  </si>
  <si>
    <t>xóm Nà Pháo</t>
  </si>
  <si>
    <t>xóm Na Phài</t>
  </si>
  <si>
    <t>xóm Đồng Mới</t>
  </si>
  <si>
    <t>Khu Tái Định Cư</t>
  </si>
  <si>
    <t>Khu di dân tập trung xóm Tân Kim</t>
  </si>
  <si>
    <t>Nghinh Tác</t>
  </si>
  <si>
    <t>Bản Chương, Bản Chấu</t>
  </si>
  <si>
    <t>Nà Lay</t>
  </si>
  <si>
    <t>Xây dựng khu tái định cư tập trung vùng đặc biệt khó khăn</t>
  </si>
  <si>
    <t>Dọc trục đường trung tâm</t>
  </si>
  <si>
    <t>Điểm dân cư Đồng Danh</t>
  </si>
  <si>
    <t>Đấu giá quyền sử dụng đất chợ Tràng Xá</t>
  </si>
  <si>
    <t>Chuyển mục đích đất ở nông thôn</t>
  </si>
  <si>
    <t>Khu dân cư số 01</t>
  </si>
  <si>
    <t>Khu dân cư số 03</t>
  </si>
  <si>
    <t>Chuyển mục đích sang đất ở tại đô thị</t>
  </si>
  <si>
    <t>Di tích điểm thành lập Đội cứu quốc quân II ngày 15/9/1941 (Rừng Khuôn Mánh)</t>
  </si>
  <si>
    <t>xóm Đồng Ruộng</t>
  </si>
  <si>
    <t>Di tích và danh thắng Hang Huyện</t>
  </si>
  <si>
    <t>Di tích Chủ tịch Hồ chí Minh ở Làng Vang</t>
  </si>
  <si>
    <t>Cấp GCN QSD đất và mở rộng DTLS Đình Làng Vang</t>
  </si>
  <si>
    <t>Bảo tồn bản truyền thống dân tộc Tày, xóm Mỏ Gà, xã Phú Thượng, huyện Võ Nhai, tỉnh Thái Nguyên (tu bổ, tôn tạo Đình Mỏ Gà)</t>
  </si>
  <si>
    <t>Mở rộng Di tích lịch sử địa điểm thành lập Chi bộ đảng đầu tiên của Đảng bộ huyện Võ Nhai</t>
  </si>
  <si>
    <t>xóm Cao Lầm</t>
  </si>
  <si>
    <t>Tôn tạo di tích lịch sử và thắng cảnh hang Phượng Hoàng Suối Mỏ Gà</t>
  </si>
  <si>
    <t>Di tích lịch sử văn hóa Hang Ốc + Xây dựng nhà trưng bày</t>
  </si>
  <si>
    <t>Di tích địa điểm Chủ tịch Hồ Chí Minh thăm tổ Đảng Na Chế</t>
  </si>
  <si>
    <t>Điểm chung chuyển rác thải xóm Tân Thành</t>
  </si>
  <si>
    <t xml:space="preserve">Trạm xử lý nước thải </t>
  </si>
  <si>
    <t>Chuyển từ đất trụ sở Agribank chi nhánh huyện Võ Nhai (cũ) sang làm trụ sở các cơ quan chuyên môn của UBND huyện Võ Nhai</t>
  </si>
  <si>
    <t>Trụ sở làm việc UBND xã Nghinh Tường</t>
  </si>
  <si>
    <t>Trung tâm dịch vụ nông nghiệp</t>
  </si>
  <si>
    <t>Trụ sở BQL khu bảo tồn thiên nhiên Thần Sa  Phượng Hoàng</t>
  </si>
  <si>
    <t>Xóm Lam Sơn</t>
  </si>
  <si>
    <t>xóm Chòi Hồng</t>
  </si>
  <si>
    <t>Nhà nguyện xóm Ngọc Sơn I</t>
  </si>
  <si>
    <t>Nhà nguyện xóm Xuyên Sơn</t>
  </si>
  <si>
    <t>Đất tôn giáo xóm La mạ</t>
  </si>
  <si>
    <t>Nghĩa địa xóm Ngọc Mỹ</t>
  </si>
  <si>
    <t>Nghĩa địa xóm Nác</t>
  </si>
  <si>
    <t>Nghĩa địa xóm Khuân Nang</t>
  </si>
  <si>
    <t>Nghĩa địa xóm Kẹ</t>
  </si>
  <si>
    <t>Nghĩa địa xóm Khuân Đã</t>
  </si>
  <si>
    <t>Nghĩa địa xóm Đồng Dong</t>
  </si>
  <si>
    <t xml:space="preserve">Trúc Mai </t>
  </si>
  <si>
    <t>Nghĩa địa Là Dương</t>
  </si>
  <si>
    <t>Nghĩa địa Làng Hang</t>
  </si>
  <si>
    <t>Nghĩa địa Yên Ngựa</t>
  </si>
  <si>
    <t>Nghĩa trang xã</t>
  </si>
  <si>
    <t>Na Canh</t>
  </si>
  <si>
    <t>Mở rộng nghĩa trang nhân dân thị trấn Đình Cả</t>
  </si>
  <si>
    <t>Nghĩa trang thôn Khuổi Chạo</t>
  </si>
  <si>
    <t>Nghĩa trang thôn Nghinh Tác</t>
  </si>
  <si>
    <t>Nghĩa trang thôn Bản Chấu</t>
  </si>
  <si>
    <t>Nghĩa trang thôn Tân Lập</t>
  </si>
  <si>
    <t>Tân Lập</t>
  </si>
  <si>
    <t>Nghĩa trang thôn Nà Lay</t>
  </si>
  <si>
    <t>Nghĩa địa khu Đông Hấu</t>
  </si>
  <si>
    <t>Nghĩa địa Vẽn  Nà Sọc</t>
  </si>
  <si>
    <t>Nghĩa địa Đại Long</t>
  </si>
  <si>
    <t>xóm Đại Long</t>
  </si>
  <si>
    <t>Nghĩa địa xóm Chợ</t>
  </si>
  <si>
    <t>Nghĩa địa Bèo Duỗi - Xóm chùa</t>
  </si>
  <si>
    <t>Đình Đồng Mỏ</t>
  </si>
  <si>
    <t>Đình làng xóm Kim Sơn</t>
  </si>
  <si>
    <t>Đình làng xóm Trung Sơn</t>
  </si>
  <si>
    <t>Đình làng xóm Ngọc Sơn I</t>
  </si>
  <si>
    <t>Đình làng xóm Ngọc Sơn II</t>
  </si>
  <si>
    <t>Ngọc Sơn II</t>
  </si>
  <si>
    <t>Đình làng, đền Bản Ná xóm Xuyên Sơn</t>
  </si>
  <si>
    <t>Đình làng Khắc Kiệm xóm Xuyên Sơn</t>
  </si>
  <si>
    <t>Đình làng Hạ Sơn Tày</t>
  </si>
  <si>
    <t>Xóm Hạ Sơn Tày</t>
  </si>
  <si>
    <t>Phương Đồng</t>
  </si>
  <si>
    <t>Đất đền Phủ Trì</t>
  </si>
  <si>
    <t>Na Hang</t>
  </si>
  <si>
    <t>Đền chùa Đá Mài</t>
  </si>
  <si>
    <t>Đình làng Khuân Đã</t>
  </si>
  <si>
    <t>Đình xóm Vẽn</t>
  </si>
  <si>
    <t>Đình làng Tân Tiến</t>
  </si>
  <si>
    <t>xóm Tân Tiến</t>
  </si>
  <si>
    <t>Đình làng Phương Bá</t>
  </si>
  <si>
    <t>Xây dựng Công trình đập Đồng Tóoc (x. Đồng Rã). Diện tích Đất mặt nước chuyên dùng tăng thêm</t>
  </si>
  <si>
    <t>Xây dựng hồ đập Ao Làng</t>
  </si>
  <si>
    <t>Xây dựng Hồ Lũng Cà</t>
  </si>
  <si>
    <t>DANH MỤC CÔNG TRÌNH, DỰ ÁN THỰC HIỆN TRONG QUY HOẠCH SỬ DỤNG ĐẤT THỜI KỲ 2021-2030</t>
  </si>
  <si>
    <t>Xây dựng tuyến đường từ xóm Vang đi xóm Nác xã Liên Minh đến xã Xuân Lương huyện Yên Thế tỉnh Bắc Giang</t>
  </si>
  <si>
    <t>Cầu tràn đường từ xóm Đồng Danh xã Tràng Xá qua Sông Rong đi xóm Kẹ xã Liên Minh</t>
  </si>
  <si>
    <t>Khu trồng chè tập trung</t>
  </si>
  <si>
    <t>Khu chăn nuôi tập trung xóm Ngọc Sơn II</t>
  </si>
  <si>
    <t>Khu chăn nuôi tập trung xóm Ngọc Sơn I</t>
  </si>
  <si>
    <t>Khu chăn nuôi tập trung Đoàn Kết</t>
  </si>
  <si>
    <t>Đất XD trang trại xóm Khuân Ngục</t>
  </si>
  <si>
    <t>Vùng SX nông nghiệp công nghệ cao gắn với bảo tồn dược liệu và dịch vụ du lịch cộng đồng xóm Là Đông</t>
  </si>
  <si>
    <t>Khu chăn nuôi tập trung thôn Na Mấy</t>
  </si>
  <si>
    <t xml:space="preserve">Trụ sở hợp tác xã nông nghiệp Ô Cốp </t>
  </si>
  <si>
    <t>Khu giết mổ tập trung tại xóm Làng Trang</t>
  </si>
  <si>
    <t>Đất kinh doanh bán vật liệu xây dựng</t>
  </si>
  <si>
    <t>Mỏ Quắc-zit</t>
  </si>
  <si>
    <t>Mở rộng tuyến TL 265- Làng Mười</t>
  </si>
  <si>
    <t>Mở rộng đường xóm Đồng Rã</t>
  </si>
  <si>
    <t>Mở rộng đường Đồng Chuối -Tân Tiến - Đồng Giã</t>
  </si>
  <si>
    <t>Mở rộng đường Làng Chẽ - Đồng Quán</t>
  </si>
  <si>
    <t>Mở rộng đường vào xóm Thịnh Khánh</t>
  </si>
  <si>
    <t>Mở rộng tuyến Đoàn Kết đi Làng Chẽ</t>
  </si>
  <si>
    <t>Mở rộng tuyến đường xóm Phương Bá</t>
  </si>
  <si>
    <t>Mở rộng tuyến đường Đồng Quán</t>
  </si>
  <si>
    <t>Cầu treo tuyến Nho - Liên Minh đi Đồng Danh - Tràng Xá</t>
  </si>
  <si>
    <t>Mở rộng đường Bản Cái Thượng Lương</t>
  </si>
  <si>
    <t>Mở rộng tuyến từ nhà bà Thoa - nhà ông Tài (xóm Khe Cái)</t>
  </si>
  <si>
    <t>Mở rộng tuyến từ nhà ông Minh - nhà ông Báo (xóm Khe Cái)</t>
  </si>
  <si>
    <t>Mở rộng tuyến từ đường trục chính - Suối Niếng (xóm Khe Cái)</t>
  </si>
  <si>
    <t>Mở rộng tuyến từ nhà ông Đường - nhà ông Phúc (xóm Na Rang)</t>
  </si>
  <si>
    <t>Mở rộng tuyến từ nhà ông Giáp - Suối Tung (xóm Na Rang)</t>
  </si>
  <si>
    <t>Mở rộng tuyến từ nhà ông Minh - nhà ông Hương (xóm Khe Rạc)</t>
  </si>
  <si>
    <t>Mở rộng tuyến từ nhà ông Thắng - nhà ông Hiện (xóm Khe Rạc)</t>
  </si>
  <si>
    <t>Mở rộng tuyến từ trường mầm non Khe Rạc - Suối Thá</t>
  </si>
  <si>
    <t>Mở rộng tuyến từ nhà ông Quý - nhà ông Phương (xóm Cao Sơn)</t>
  </si>
  <si>
    <t>Bãi đỗ xe (xóm Mìn)</t>
  </si>
  <si>
    <t>Bến xe Cúc Đường</t>
  </si>
  <si>
    <t>Mở mới tuyến (Rọ Khon - Nà Phòn - Bình Sơn)</t>
  </si>
  <si>
    <t>Xây dựng  Ngầm tràn dân  sinh khu Nước Hai xóm An Thành</t>
  </si>
  <si>
    <t>Xây dựng Cầu tràn xóm Trung Thành - Tân Thành</t>
  </si>
  <si>
    <t>Xây dựng Công trình sửa chữa, cải tạo đường cong tại Km 115+700- Km 126+200, Quốc lộ 1B</t>
  </si>
  <si>
    <t>Xây dựng Công trình sửa chữa, cải tạo đường cong tại Km 126+100- Km 126+800, Quốc lộ 1B</t>
  </si>
  <si>
    <t>Đường từ Khu di tích Thần Sa đến xóm Trung Sơn</t>
  </si>
  <si>
    <t>Mở rộng đường lên khu Hang Ốc xóm Phố</t>
  </si>
  <si>
    <t>Mở rộng đường xóm Nà Sọc</t>
  </si>
  <si>
    <t>Mở rộng đường xóm Đại Long</t>
  </si>
  <si>
    <t>Mở rộng đường xóm Đồng Bản</t>
  </si>
  <si>
    <t>Cầu tràn Xóm Phố</t>
  </si>
  <si>
    <t>Cầu tràn Xóm  Vẽn</t>
  </si>
  <si>
    <t>Mở mới tuyến mương tưới từ đập Khe Cái - cánh đồng (tưới cho 50 ha 2 vụ - địa điểm xóm Cây Thị)</t>
  </si>
  <si>
    <t>Tuyến mương (Suối Suồn - Nà Châu)</t>
  </si>
  <si>
    <t>Tuyến mương (Nà Hấu - Bản Nhàu)</t>
  </si>
  <si>
    <t>Tuyến mương (Bản Cái - Nà Giàm)</t>
  </si>
  <si>
    <t>Tuyến mương xóm Thượng Lương</t>
  </si>
  <si>
    <t>Tuyến mương (Keo cắn- Bản Rãi)</t>
  </si>
  <si>
    <t>Xây dựng trạm bơm - Hạ Sơn Tày</t>
  </si>
  <si>
    <t>Xây dựng trạm bơm - Kim Sơn</t>
  </si>
  <si>
    <t>Xây dựng nâng cấp đập Bó  Bé xóm Lục Thành</t>
  </si>
  <si>
    <t>Tuyến kênh từ đập Đồng Toóc- Suối Kheo</t>
  </si>
  <si>
    <t>Tuyến kênh dẫn từ đập Đồng Toóc- Đồng Đảng</t>
  </si>
  <si>
    <t>Xây dựng đập dâng và mương dẫn từ đập - suối bờ Lình Đồng Bản</t>
  </si>
  <si>
    <t>Tuyến mương (Suối Bún - Là Nụng) - X. Cầu Nhọ</t>
  </si>
  <si>
    <t>Xây dựng trạm bơm Đồng Ẻn</t>
  </si>
  <si>
    <t>Tuyến mương (Khuôi Đeng - Khuôi Phát)</t>
  </si>
  <si>
    <t>Tuyến mương (Ngủ Hâu - Nhà Lương)</t>
  </si>
  <si>
    <t>Nhà máy nước sạch</t>
  </si>
  <si>
    <t>Xây dựng đập thủy lợi Khuổi Nhò tại Bình Sơn</t>
  </si>
  <si>
    <t xml:space="preserve">Làm mới tuyến kênh mương Đồng Héo - Đồng Dội </t>
  </si>
  <si>
    <t>Làm mới tuyến kênh mương Co Dầm - Chó Đá</t>
  </si>
  <si>
    <t>Đập thủy lợi Co Dầm</t>
  </si>
  <si>
    <t>Làm mới tuyến kênh nối UB - Mó Đin</t>
  </si>
  <si>
    <t>Làm mới tuyến kênh Co Sâu - Đầu Cầu</t>
  </si>
  <si>
    <t>Làm mới tuyến kênh mương dẫn từ đập Khuổi Nhò - cánh đồng Đình</t>
  </si>
  <si>
    <t>Xây dựng NVH Phố Thái Long và Khu thể thao</t>
  </si>
  <si>
    <t>Nhà văn hóa khu dân cư số 3</t>
  </si>
  <si>
    <t>Mở rộng NVH Hùng Sơn</t>
  </si>
  <si>
    <t>Xây dựng NVH Cổ Rồng</t>
  </si>
  <si>
    <t>Nhà văn hóa + Sân thể thao xóm Tân Sơn</t>
  </si>
  <si>
    <t>Nhà văn hóa + Sân thể thao Trường Sơn</t>
  </si>
  <si>
    <t>Nhà văn hóa + Sân thể thao xóm Lam Sơn</t>
  </si>
  <si>
    <t>Nhà văn hóa + Sân thể thao xóm Bình Sơn</t>
  </si>
  <si>
    <t>Mở rộng Nhà văn hóa Mỏ Chì</t>
  </si>
  <si>
    <t>Xây dựng Nhà văn hóa xóm Nho</t>
  </si>
  <si>
    <t>Xây dựng Nhà văn hóa xóm Ngọc Mỹ</t>
  </si>
  <si>
    <t>Nhà văn hóa xóm Cây Thị</t>
  </si>
  <si>
    <t>Nhà văn hóa xóm Cây Bòng</t>
  </si>
  <si>
    <t xml:space="preserve">Nhà văn hóa xóm Làng Lai </t>
  </si>
  <si>
    <t>Nhà văn hóa xóm Trúc Mai 1</t>
  </si>
  <si>
    <t>Nhà văn hóa xóm Xuân Hòa</t>
  </si>
  <si>
    <t>Nhà văn hóa xóm Hiên Bình 1</t>
  </si>
  <si>
    <t>Nhà văn hóa xóm La Đồng 1</t>
  </si>
  <si>
    <t>Nhà văn hóa xóm La Đồng 2</t>
  </si>
  <si>
    <t>Nhà văn hóa xóm Hiên Minh</t>
  </si>
  <si>
    <t>Nhà văn hóa xóm Đồng Đình</t>
  </si>
  <si>
    <t>Nhà văn hóa xóm Hang Hon</t>
  </si>
  <si>
    <t>Nhà văn hóa xóm Làng Kèn</t>
  </si>
  <si>
    <t>Nhà văn hóa xóm Khuân Vạc</t>
  </si>
  <si>
    <t>Nhà văn hóa xóm Đồng Dong</t>
  </si>
  <si>
    <t>Nhà văn hóa xóm Làng Giai</t>
  </si>
  <si>
    <t>Nhà văn hóa xóm Khuân Ngục</t>
  </si>
  <si>
    <t>Xây dựng nhà văn hóa + Sân thể thao xóm Là Dương</t>
  </si>
  <si>
    <t>Xây dựng nhà văn hóa + Sân thể thao xóm Yên Ngựa</t>
  </si>
  <si>
    <t>Xây dựng nhà văn hóa xóm Đồng Đình</t>
  </si>
  <si>
    <t>Xây dựng Nhà văn hóa Na Rang</t>
  </si>
  <si>
    <t>Xây dựng Nhà văn hóa Na Mấy</t>
  </si>
  <si>
    <t>Xây dựng Nhà văn hóa Cao Sơn</t>
  </si>
  <si>
    <t>Xây dựng Nhà văn hóa Khe Rịa</t>
  </si>
  <si>
    <t>Xây dựng Nhà văn hóa Khe Rạc</t>
  </si>
  <si>
    <t>Xây dựng Nhà văn hóa Khe Cái</t>
  </si>
  <si>
    <t>Xây dựng nhà văn hóa xóm Na Cà</t>
  </si>
  <si>
    <t>Nhà văn hóa cụm Lân Thùng</t>
  </si>
  <si>
    <t>Nhà văn hóa Bản Chấu</t>
  </si>
  <si>
    <t>Nhà văn hóa Khuổi Uốn</t>
  </si>
  <si>
    <t>Nhà văn hóa 6 xóm (Bản Chương, Nghinh Tác, Nà Ca, Phú Cốc, Tân Lập, Nà Lay)</t>
  </si>
  <si>
    <t>Nhà văn hóa Khuổi Mèo</t>
  </si>
  <si>
    <t>Nhà văn hóa Khuổi Chạo</t>
  </si>
  <si>
    <t>Nhà văn hóa xóm Cao Lầm</t>
  </si>
  <si>
    <t>Nhà văn hóa xóm Mỏ Gà</t>
  </si>
  <si>
    <t>Xây dựng nhà trưng bày khảo cổ học</t>
  </si>
  <si>
    <t>Xây dựng nhà văn hóa xóm Kim Sơn</t>
  </si>
  <si>
    <t>Xây dựng NVH và sân TT xóm Trung Sơn</t>
  </si>
  <si>
    <t>Xây dựng NVH và sân TT xóm Xuyên Sơn</t>
  </si>
  <si>
    <t xml:space="preserve">Mở rộng trạm y tế xã </t>
  </si>
  <si>
    <t>Phân trường MN Dân Tiến 2</t>
  </si>
  <si>
    <t>Phân trường MN Dân Tiến 1</t>
  </si>
  <si>
    <t>Phân trường Tiểu học Dân Tiến 2</t>
  </si>
  <si>
    <t xml:space="preserve">Xây dựng trường mầm non trung tâm xã </t>
  </si>
  <si>
    <t>Xây dựng mới phân trường MN xóm Kẹ</t>
  </si>
  <si>
    <t>Xây dựng mới phân trường MN xóm Khuân Nang</t>
  </si>
  <si>
    <t>Điểm trường mầm non xóm Nhâu</t>
  </si>
  <si>
    <t>Mở rộng trường mầm non xã Liên Minh</t>
  </si>
  <si>
    <t>Mở rộng trường MN Trúc Mai</t>
  </si>
  <si>
    <t>Mở rộng trường THCS Lịch Sơn</t>
  </si>
  <si>
    <t>Sân thể thao trường THCS La Hiên</t>
  </si>
  <si>
    <t>Xây dựng Trường Tiểu học Lũng Luông</t>
  </si>
  <si>
    <t>Trường tiểu học Phương Giao</t>
  </si>
  <si>
    <t>Mở rộng Trường tiểu học và THCS Phương Giao</t>
  </si>
  <si>
    <t>Trường Tiểu học và THCS Tiên Sơn</t>
  </si>
  <si>
    <t>Phân trường mầm non của 03 xóm (Bản Nà Lay, Khuổi Chạo, Bản Chấu)</t>
  </si>
  <si>
    <t>Xây dựng điểm trường Mầm non và tiểu học xóm Cao Biền</t>
  </si>
  <si>
    <t>Xây dựng phân trường mầm non Thượng Kim</t>
  </si>
  <si>
    <t>Mở rộng phân trường TH Tân Kim</t>
  </si>
  <si>
    <t>Mở rộng phân trường MN Hạ Sơn Dao</t>
  </si>
  <si>
    <t>Phân trường Trường TH Cúc Đường</t>
  </si>
  <si>
    <t>Mở rộng trường MN Cúc Đường</t>
  </si>
  <si>
    <t>Mở rộng trường THPT Trần Phú (Tân Sơn)</t>
  </si>
  <si>
    <t>Khu thể thao và sân vận động huyện Võ Nhai</t>
  </si>
  <si>
    <t>Sân thể thao thôn Nà Leng</t>
  </si>
  <si>
    <t>Sân thể thao thôn Nà Hấu</t>
  </si>
  <si>
    <t>Sân thể thao thôn Thâm Thạo</t>
  </si>
  <si>
    <t>Sân thể thao thôn Hạ Lương</t>
  </si>
  <si>
    <t>Sân thể thao thôn Bản Cái</t>
  </si>
  <si>
    <t>Sân thể thao thôn Thượng Lương</t>
  </si>
  <si>
    <t>Sân thể thao thôn Bản Chang</t>
  </si>
  <si>
    <t>Sân thể thao thôn Bản Nưa</t>
  </si>
  <si>
    <t>Sân thể thao thôn Bản Rãi</t>
  </si>
  <si>
    <t>Sân thể thao thôn Nà Giàm</t>
  </si>
  <si>
    <t>Sân bóng đá nhân tạo</t>
  </si>
  <si>
    <t>Sân thể thao xóm Mỏ Gà</t>
  </si>
  <si>
    <t>Sân thể thao xóm Làng Chiềng</t>
  </si>
  <si>
    <t>Sân thể thao xóm Cây Hồng</t>
  </si>
  <si>
    <t>Hệ thống điện cao thế</t>
  </si>
  <si>
    <t>Dự án Đường điện xóm Nác</t>
  </si>
  <si>
    <t>Dự án Đường điện xóm Khuân Nang</t>
  </si>
  <si>
    <t>Dự án Đường điện xóm Kẹ</t>
  </si>
  <si>
    <t>Xây dựng 6 trạm hạ thế (Cao Sơn, Khe Cái 1, Khe Cái 2, Khe Rịa, Đồng Đình, Khe Rạc) và đường dây</t>
  </si>
  <si>
    <t>Xây dựng Trạm  biến áp tại xóm An Thành</t>
  </si>
  <si>
    <t>Chợ, dịch vụ thương mại  xóm Bản Chương</t>
  </si>
  <si>
    <t>Chợ La Mạ</t>
  </si>
  <si>
    <t>Chợ Nghinh Tường</t>
  </si>
  <si>
    <t>Điểm dân cư xóm Trúc Mai</t>
  </si>
  <si>
    <t>Điểm dân cư xóm Đất Đỏ, Làng Hang</t>
  </si>
  <si>
    <t>Điểm dân cư Làng Hang 1</t>
  </si>
  <si>
    <t>Điểm dân cư Làng Hang 2</t>
  </si>
  <si>
    <t>Điểm dân cư các xóm</t>
  </si>
  <si>
    <t>Đất ở dọc tuyến Nghinh TườngSảng Mộc</t>
  </si>
  <si>
    <t>Đất ở dọc tuyến Bản Cái  Nà Hấu</t>
  </si>
  <si>
    <t>Đất ở dọc tuyến Bản Cái  Thượng Lương</t>
  </si>
  <si>
    <t>Điểm dân cư xóm Na Cà</t>
  </si>
  <si>
    <t>Điểm dân cư xóm Na Đồng</t>
  </si>
  <si>
    <t>Điểm dân cư xóm Khe Rạc</t>
  </si>
  <si>
    <t>Điểm dân cư xóm Cao Sơn</t>
  </si>
  <si>
    <t>Điểm dân cư xóm Khe Cái</t>
  </si>
  <si>
    <t>Điểm dân cư xóm Na Rang</t>
  </si>
  <si>
    <t>Điểm dân cư xóm Na Mấy</t>
  </si>
  <si>
    <t>Điểm dân cư xóm Đồng Đình</t>
  </si>
  <si>
    <t>Các điểm dân cư ở các xóm</t>
  </si>
  <si>
    <t>Điểm dân cư Trúc Mai</t>
  </si>
  <si>
    <t>Chuyển mục đích trong khu dân cư xóm Phố (khu dân cư xóm 1)</t>
  </si>
  <si>
    <t>Điểm dân cư Làng Lai</t>
  </si>
  <si>
    <t>Điểm dân cư La Đồng</t>
  </si>
  <si>
    <t>Điểm dân cư Hiên Bình</t>
  </si>
  <si>
    <t>Điểm dân cư Xuân Hoà</t>
  </si>
  <si>
    <t>Điểm dân cư Đồng Đình</t>
  </si>
  <si>
    <t>Điểm dân cư Hiên Minh</t>
  </si>
  <si>
    <t>Điểm dân cư Xóm Phố</t>
  </si>
  <si>
    <t>Điểm dân cư Hang Hon</t>
  </si>
  <si>
    <t>Điểm dân cư Cây Bòng</t>
  </si>
  <si>
    <t>Điểm dân cư Khuôn Vạc</t>
  </si>
  <si>
    <t>Điểm dân cư Đồng Dong</t>
  </si>
  <si>
    <t>Điểm dân cư Cây Thị</t>
  </si>
  <si>
    <t>Điểm dân cư Làng Giai</t>
  </si>
  <si>
    <t>Đất ở: Điểm trường MN Nà Kháo</t>
  </si>
  <si>
    <t xml:space="preserve">Đất ở: NVH xóm Nà Pheo cũ </t>
  </si>
  <si>
    <t>Điểm dân cư xóm Trung Thành</t>
  </si>
  <si>
    <t>Điểm dân cư xóm Lục Thành</t>
  </si>
  <si>
    <t>Điểm dân cư xóm Tân Thành</t>
  </si>
  <si>
    <t>Điểm dân cư mới tại xóm Khuổi Mèo</t>
  </si>
  <si>
    <t>Điểm dân cư mới tại xóm Nghinh Tác</t>
  </si>
  <si>
    <t>Điểm dân cư mới tại bản chương, bản Chấu</t>
  </si>
  <si>
    <t>Điểm dân cư mới tại xóm Khuổi Chạo</t>
  </si>
  <si>
    <t>Điểm dân cư mới tại xóm Nà Lay</t>
  </si>
  <si>
    <t>Điểm tái định cư</t>
  </si>
  <si>
    <t>Đất ở bám theo bên phải đường ĐT 265</t>
  </si>
  <si>
    <t>Điểm dân cư Đồng ruộng</t>
  </si>
  <si>
    <t>Điểm dân cư Tân Thành</t>
  </si>
  <si>
    <t>Điểm dân Cầu Nhọ (dọc đường)</t>
  </si>
  <si>
    <t>Điểm dân cư Lò Gạch</t>
  </si>
  <si>
    <t>Điểm dân cư làng Tràng</t>
  </si>
  <si>
    <t>Điểm dân cư Đồng Chuối</t>
  </si>
  <si>
    <t>Đất ở hai bên đường ĐT 265</t>
  </si>
  <si>
    <t>Đất ở hai bên đường Tràng Xá đi Phương Giao</t>
  </si>
  <si>
    <t>Đất ở khu vực ngã ba đường làng Chẽ nhà Ô.Bàn</t>
  </si>
  <si>
    <t>Đất ở khu vực Từ kênh mương Hồ Quán Chẽ - nhà bà Oanh (2 bên đường)  xóm Làng Chẽ</t>
  </si>
  <si>
    <t>Đất ở khu vực từ đầu cầu trần - cổng trường tiểu học Dân Tiến 1</t>
  </si>
  <si>
    <t>Tu bổ, tôn tạo di tích lịch sử đền Đình Cả, thị trấn Đình Cả, huyện Võ Nhai</t>
  </si>
  <si>
    <t>Bãi rác tập trung</t>
  </si>
  <si>
    <t>Nghĩa địa Đồng Chăn</t>
  </si>
  <si>
    <t>Nghĩa địa Trúc Mai</t>
  </si>
  <si>
    <t>Nghĩa địa Cây Hồng</t>
  </si>
  <si>
    <t>Nghĩa địa Làng Áng</t>
  </si>
  <si>
    <t>Nghĩa địa La Hóa</t>
  </si>
  <si>
    <t>Nghĩa địa La Mạ</t>
  </si>
  <si>
    <t>Nghĩa địa Đất Đỏ</t>
  </si>
  <si>
    <t>Nghĩa địa  xóm Bản Cái</t>
  </si>
  <si>
    <t>Nghĩa địa xóm Bản Chang</t>
  </si>
  <si>
    <t>Nghĩa địa  xóm Bản Rãi</t>
  </si>
  <si>
    <t>Nghĩa địa  xóm Nà Lẹng</t>
  </si>
  <si>
    <t>Nghĩa địa xóm Nà Châu</t>
  </si>
  <si>
    <t>Nghĩa địa xóm Bản Nưa</t>
  </si>
  <si>
    <t>Nghĩa địa các Thượng Lương</t>
  </si>
  <si>
    <t>Nghĩa địa các Thâm Thạo</t>
  </si>
  <si>
    <t>Nghĩa địa các Bản Nhàu</t>
  </si>
  <si>
    <t>Nghĩa địa các Nà Hấu</t>
  </si>
  <si>
    <t>Nghĩa địa các Hạ Lương</t>
  </si>
  <si>
    <t>Nghĩa địa Xuất Tác</t>
  </si>
  <si>
    <t>Nghĩa địa xóm Tân Sơn</t>
  </si>
  <si>
    <t>Nghĩa địa xóm Lam Sơn</t>
  </si>
  <si>
    <t>Nghĩa địa xóm Bình Sơn</t>
  </si>
  <si>
    <t>Nghĩa địa xóm Trường Sơn</t>
  </si>
  <si>
    <t>Nghĩa địa xóm Mỏ Gà</t>
  </si>
  <si>
    <t>Nghĩa địa xóm Cao Lầm + Làng Phật</t>
  </si>
  <si>
    <t>Nghĩa địa xóm Phượng Hoàng</t>
  </si>
  <si>
    <t>Nghĩa địa xóm Nà Kháo + Suối Cạn</t>
  </si>
  <si>
    <t>Nghĩa địa xóm Na Phài</t>
  </si>
  <si>
    <t>Nghĩa địa xóm Đồng Mới</t>
  </si>
  <si>
    <t>Nghĩa địa Hạ Sơn Dao</t>
  </si>
  <si>
    <t>Nghĩa địa Xuyên Sơn</t>
  </si>
  <si>
    <t>Nghĩa địa Kim Sơn</t>
  </si>
  <si>
    <t>Nghĩa địa Ngọc Sơn II</t>
  </si>
  <si>
    <t>Nghĩa địa xóm Đồng Ruộng (Đồi K1, đồi đình)</t>
  </si>
  <si>
    <t>Nghĩa địa xóm Đồng Mỏ</t>
  </si>
  <si>
    <t>Nghĩa địa xóm Đồng Tác</t>
  </si>
  <si>
    <t>Nghĩa địa xóm Là Đông (cây si)</t>
  </si>
  <si>
    <t>Nghĩa địa xóm Đồng Ẻn (cạnh dân Khe Lữ 7)</t>
  </si>
  <si>
    <t>Nghĩa địa xóm Làng Chiềng</t>
  </si>
  <si>
    <t>Nghĩa địa xóm Là Bo</t>
  </si>
  <si>
    <t>Nghĩa địa xóm Thành Tiến (Ao Da)</t>
  </si>
  <si>
    <t>Khu nghĩa địa xóm Thắng Lợi</t>
  </si>
  <si>
    <t>Nghĩa địa Đồng Bài - Làng Đèn</t>
  </si>
  <si>
    <t>Nghĩa địa xóm Hợp Nhất</t>
  </si>
  <si>
    <t>Mở mới nghĩa địa xóm Đồng Đình</t>
  </si>
  <si>
    <t>Mở mới nghĩa địa xóm Na Rang</t>
  </si>
  <si>
    <t>Mở mới nghĩa địa xóm Na Đồng</t>
  </si>
  <si>
    <t>Mở mới nghĩa địa xóm Khe Rịa</t>
  </si>
  <si>
    <t>Mở mới nghĩa địa xóm Khe Rạc</t>
  </si>
  <si>
    <t>Mở mới nghĩa địa xóm Khe Cái</t>
  </si>
  <si>
    <t>Mở mới nghĩa địa xóm Na Cà</t>
  </si>
  <si>
    <t>Mở mới nghĩa địa xóm Na Mấy</t>
  </si>
  <si>
    <t>Nghĩa địa Voi Đầm</t>
  </si>
  <si>
    <t>Nghĩa địa Đồng Quáu</t>
  </si>
  <si>
    <t>Xây dựng Đập, hồ thủy lợi Khe cái xóm Cây Thị</t>
  </si>
  <si>
    <t>Thịnh Khánh</t>
  </si>
  <si>
    <t>Hồ Đồng Rã</t>
  </si>
  <si>
    <t>HỆ THỐNG BIỂU TRONG QUY HOẠCH SỬ DỤNG ĐẤT THỜI KỲ 
2021-2030, KẾ HOẠCH SỬ DỤNG ĐẤT NĂM 2021</t>
  </si>
  <si>
    <t>Nâng cấp, mở rộng ĐT.269 (Linh Nham- Đèo Nhâu- Tràng Xá)</t>
  </si>
  <si>
    <t>DÂN TIẾN</t>
  </si>
  <si>
    <t>Nghĩa địa Ba Phiêng</t>
  </si>
  <si>
    <t>Nghĩa địa Làng Chẽ</t>
  </si>
  <si>
    <t>Nghĩa địa Phương Bá</t>
  </si>
  <si>
    <t>Trồng cây ăn quả (chuyển đổi cơ cấu cây trồng, không chuyển mục đích)</t>
  </si>
  <si>
    <t>Khu trồng cây dược liệu (chuyển đổi cơ cấu cây trồng, không chuyển mục đích)</t>
  </si>
  <si>
    <t>Khu trồng cây ăn quả (chuyển đổi cơ cấu cây trồng, không chuyển mục đích)</t>
  </si>
  <si>
    <t>Khu nông nghiệp công nghệ cao</t>
  </si>
  <si>
    <t>Trụ sở ban chỉ huy quân sự thị trấn</t>
  </si>
  <si>
    <t>Khu sơ tán (dự án định hướng)</t>
  </si>
  <si>
    <t>Xây dựng trụ sở Công an xã Cúc Đường và Cụm các xã Phía Bắc</t>
  </si>
  <si>
    <t>Xây dựng trụ sở Công an xã Tràng Xá và Cụm các xã Phía Nam</t>
  </si>
  <si>
    <t>Khu du lịch sinh thái Phượng Hoàng huyện Võ Nhai tỉnh Thái Nguyên</t>
  </si>
  <si>
    <t>Khu thương mại, dịch vụ</t>
  </si>
  <si>
    <t>Xuân Hòa</t>
  </si>
  <si>
    <t>Xưởng gỗ bóc xóm Tân Thành</t>
  </si>
  <si>
    <t>Xưởng gỗ bóc xóm Đồng Ẻn</t>
  </si>
  <si>
    <t>Xóm Đồng Ẻn</t>
  </si>
  <si>
    <t>Xưởng gỗ bóc xóm Cầu Nhọ</t>
  </si>
  <si>
    <t>Xóm Cầu Nhọ</t>
  </si>
  <si>
    <t>Xưởng gỗ băm xóm Đồng Ruộng</t>
  </si>
  <si>
    <t>Xóm Đồng Ruộng</t>
  </si>
  <si>
    <t xml:space="preserve">Xưởng gỗ băm xóm Tân Thành </t>
  </si>
  <si>
    <t>Cầu tràn xóm Đồng Quán</t>
  </si>
  <si>
    <t>Cầu tràn xóm Na Đồng</t>
  </si>
  <si>
    <t>Cầu tràn xóm Na Rang</t>
  </si>
  <si>
    <t>Cầu Tràn Khau Bó xóm Tân Sơn</t>
  </si>
  <si>
    <t>Cầu tràn đường trục xóm Bản Chấu</t>
  </si>
  <si>
    <t>Cầu Tràn Khe Lạnh, xóm Khuổi Chạo</t>
  </si>
  <si>
    <t>Cầu Tràn Nà Sộc, xóm Nghinh Tác</t>
  </si>
  <si>
    <t>Cầu Tràn xóm Trung Sơn</t>
  </si>
  <si>
    <t>Cầu Tràn xóm Ngọc Son 1</t>
  </si>
  <si>
    <t>Cầu tràn Xóm Đồng Bứa</t>
  </si>
  <si>
    <t>Khu sơ tán của Bộ Y tế (dự án định hướng)</t>
  </si>
  <si>
    <t>Sân thể thao xóm Thịnh Khánh</t>
  </si>
  <si>
    <t>Xóm Thịnh Khánh</t>
  </si>
  <si>
    <t>Sân thể thao xóm Đồng Quán</t>
  </si>
  <si>
    <t xml:space="preserve">Xóm Đồng Quán </t>
  </si>
  <si>
    <t>Sân thể thao xóm Tân Tiến</t>
  </si>
  <si>
    <t>Xóm Tân Tiến</t>
  </si>
  <si>
    <t>Sân thể thao xóm Bắc Phong</t>
  </si>
  <si>
    <t xml:space="preserve">Xóm Bắc Phong </t>
  </si>
  <si>
    <t>Sân thể thao xóm Phương Bá</t>
  </si>
  <si>
    <t xml:space="preserve">Xóm Phương Bá </t>
  </si>
  <si>
    <t>Sân thể thao xóm Làng Chẽ</t>
  </si>
  <si>
    <t>Xóm Làng Chẽ</t>
  </si>
  <si>
    <t>Sân thể thao xóm Ba Phiêng</t>
  </si>
  <si>
    <t xml:space="preserve">Xóm Ba Phiêng </t>
  </si>
  <si>
    <t>Sân thể thao xóm Đồng Vòi</t>
  </si>
  <si>
    <t xml:space="preserve">Xóm Đồng Vòi </t>
  </si>
  <si>
    <t>Khu thể thao xã Tràng Xá</t>
  </si>
  <si>
    <t>Di tích điểm Đồn Đình Cả</t>
  </si>
  <si>
    <t>Di tích Đồng Toong - Cơ sở cách mạng thời kỳ 1941-1943</t>
  </si>
  <si>
    <t>Danh thắng Hang Sa Khao</t>
  </si>
  <si>
    <t>Khu di tích khảo cổ học thời kỳ đồ đá cũ Thần Sa</t>
  </si>
  <si>
    <t>Đình Là Mạ</t>
  </si>
  <si>
    <t>Đình Làng Mười</t>
  </si>
  <si>
    <t>Mở mới tuyến đường từ QL 1B - Di tích lịch sử thành lập chi bộ Đảng bộ đầu tiên của Đảng Bộ huyện Võ Nhai</t>
  </si>
  <si>
    <t>Công trình cấp nước sinh hoạt</t>
  </si>
  <si>
    <t>Xây dựng trang trại xóm Đồng Dong</t>
  </si>
  <si>
    <t>Khu sản xuất dược liệu kết hợp du lịch sinh thái (Không chuyển mục đích)</t>
  </si>
  <si>
    <t>xã Liên Minh</t>
  </si>
  <si>
    <t>xóm Vang</t>
  </si>
  <si>
    <t>Xóm Là Đông</t>
  </si>
  <si>
    <t>Công trình phụ trợ của mỏ vàng sa khoáng Khắc Kiệm và mỏ vàng sa khoáng nam thung lũng Khắc Kiệm</t>
  </si>
  <si>
    <t>Mở rộng tuyến giao thông từ nhà bà Lăng Thanh Thị đến đập Nà Kháo</t>
  </si>
  <si>
    <t>Mở mới đường vào khu giết mổ tập trung</t>
  </si>
  <si>
    <t>Đường trong khu dân cư Nà Phài</t>
  </si>
  <si>
    <t>Xóm Nà Phài</t>
  </si>
  <si>
    <t>Mở mới tuyến mương từ nhà Ô. Mai - Nà Trang (X.Trung Thành)</t>
  </si>
  <si>
    <t>Mở mới tuyến mương Bó Rịa -Nà Hón (X. Lục Thành)</t>
  </si>
  <si>
    <t>Mở mới tuyến mương Bó Cái - Nặm Lù - Nà Thượng (X.Lũng Cà)</t>
  </si>
  <si>
    <t>Mở mới tuyến mương Nhà ông Hiểu - Nà Roa (X.Trung Thành)</t>
  </si>
  <si>
    <t>Mở mới tuyến mương Ông Thường - Ông Thắng (X.An Thành)</t>
  </si>
  <si>
    <t>Mở mới tuyến mương Ông Chấn - Ông Tốt (X.An Thành)</t>
  </si>
  <si>
    <t>Mở mới tuyến mương từ đầu nguồn nhà Ô. Nhinh - nhà Ô. Lự</t>
  </si>
  <si>
    <t>Mở mới tuyến mương từ đầu nguồn nhà Ô. Nhinh - nhà Ô. Khừu</t>
  </si>
  <si>
    <t>Trạm cấp nước sinh hoạt</t>
  </si>
  <si>
    <t>Nhà văn hóa xóm Phố</t>
  </si>
  <si>
    <t>Trường Mầm non Liên Cơ</t>
  </si>
  <si>
    <t>Trường MN Dân Tiến I</t>
  </si>
  <si>
    <t>Trường tiểu học Dân Tiến II, Điểm trường Đồng Ươm</t>
  </si>
  <si>
    <t>Trường TH Đông Bo</t>
  </si>
  <si>
    <t>Dự án cấp điện nông thôn từ lưới điện quốc gia tỉnh Thái Nguyên giai đoạn 2018-2020 do EU tài trợ</t>
  </si>
  <si>
    <t>Xây dựng đường dây trung thế, các TBA các xã</t>
  </si>
  <si>
    <t>Công trình năng lượng</t>
  </si>
  <si>
    <t>Chợ Mủng</t>
  </si>
  <si>
    <t xml:space="preserve">Các xã </t>
  </si>
  <si>
    <r>
      <t xml:space="preserve">Chuyển mục đích sang đất ở đô thị </t>
    </r>
    <r>
      <rPr>
        <i/>
        <sz val="9"/>
        <rFont val="Times New Roman"/>
        <family val="1"/>
        <charset val="163"/>
      </rPr>
      <t/>
    </r>
  </si>
  <si>
    <t>Giao đất cho hộ gia đình, cá nhân (Hộ ông: Nguyễn Văn Thành)</t>
  </si>
  <si>
    <t>Tu  bổ di tích lịch sử Đình Kim Bài</t>
  </si>
  <si>
    <t>Điểm chung chuyển rác thải xóm Mỏ Bễn</t>
  </si>
  <si>
    <t>Điểm chung chuyển rác thải</t>
  </si>
  <si>
    <t>Đất tin lành miền Bắc Vệt Nam</t>
  </si>
  <si>
    <t>Nghĩa địa Lòng Thành</t>
  </si>
  <si>
    <r>
      <t>Chuyển mục đích sang đất trồng cây lâu năm</t>
    </r>
    <r>
      <rPr>
        <i/>
        <sz val="11"/>
        <rFont val="Times New Roman"/>
        <family val="1"/>
      </rPr>
      <t xml:space="preserve"> </t>
    </r>
  </si>
  <si>
    <t xml:space="preserve">Chuyển mục đích sang đất ở nông thôn  </t>
  </si>
  <si>
    <t>Khu vực chuyên trồng cây lâu năm</t>
  </si>
  <si>
    <t>Khu căn cứ hậu phương</t>
  </si>
  <si>
    <t>Khu giết mổ tập trung tại xóm Là Đông</t>
  </si>
  <si>
    <t>Cơ sở sản xuất kinh doanh</t>
  </si>
  <si>
    <t>Mở rộng tuyến (nhà nguyện - Lũng Chó, xóm Lũng Hoài)</t>
  </si>
  <si>
    <t>Mở mới tuyến đường từ nhà Ô.Vàng - ông Vận xóm Tân Thành</t>
  </si>
  <si>
    <t>Nghĩa địa khu So Xe  Tân Thành + An Thành</t>
  </si>
  <si>
    <t>Đình Thượng Numg</t>
  </si>
  <si>
    <t>Mỏ đất xã Liên Minh</t>
  </si>
  <si>
    <t>Đất lâm nghiệp</t>
  </si>
  <si>
    <t>Quy hoạch rà soát, chuyển đổi 3 loại rừng</t>
  </si>
  <si>
    <t>+ Chuyển rừng đặc dụng sang rừng phòng hộ</t>
  </si>
  <si>
    <t>+ Chuyển rừng sản xuất sang cây lâu năm</t>
  </si>
  <si>
    <t>+ Chuyển rừng đặc dụng sang rừng sản xuất</t>
  </si>
  <si>
    <t>+ Chuyển rừng phòng hộ sang rừng sản xuất</t>
  </si>
  <si>
    <t>+ Chuyển cây lâu năm sang rừng sản xuất</t>
  </si>
  <si>
    <t>Danh mục công trình, dự án thực hiện trong quy hoạch sử dụng đất thời kỳ 2021 - 2030</t>
  </si>
  <si>
    <t>Xóm Phủ Trì</t>
  </si>
  <si>
    <t>Mỏ đất san lấp</t>
  </si>
  <si>
    <t>Mỏ đất xóm Trúc Mai</t>
  </si>
  <si>
    <t>Mỏ đất xóm Đất Đỏ, Làng Hang</t>
  </si>
  <si>
    <t>Mỏ kẽm chì Khuổi Chạo</t>
  </si>
  <si>
    <t>Mỏ kẽm chì Khuôn Vạc</t>
  </si>
  <si>
    <t>Mỏ kẽm chì Lũng Đinh - Lũng Sấu</t>
  </si>
  <si>
    <t>Mỏ kẽm chì Đán Đeng</t>
  </si>
  <si>
    <t>Xã Thần Sa, Sảng Mộc</t>
  </si>
  <si>
    <t>Mỏ kẽm chì Bó Tòong-Lũng Áp</t>
  </si>
  <si>
    <t xml:space="preserve"> Xã Sảng Mộc</t>
  </si>
  <si>
    <t>Mỏ kẽm chì Khuổi Mèo</t>
  </si>
  <si>
    <t>Xây dựng nhà văn hóa Na Đồng</t>
  </si>
  <si>
    <t>Mỏ kẽm chì khu vực Cúc Đường</t>
  </si>
  <si>
    <t>Mở rộng Trường PTDTBT THCS Liên Minh</t>
  </si>
  <si>
    <t xml:space="preserve">Nghĩa địa Nà Mỵ </t>
  </si>
  <si>
    <t>Nghĩa địa Nà Ten</t>
  </si>
  <si>
    <t>Điểm dân cư xóm An Thành</t>
  </si>
  <si>
    <t>Khu thể thao xã Nghinh Tường</t>
  </si>
  <si>
    <t>Khu thể thao xã Phương Giao</t>
  </si>
  <si>
    <t>Khu thể thao xã Vũ Chấn</t>
  </si>
  <si>
    <t>Khu thể thao xã Sảng Mộc</t>
  </si>
  <si>
    <t>Khu thể thao xã Lâu Thượng</t>
  </si>
  <si>
    <t>Khu thể thao xã Thần Sa</t>
  </si>
  <si>
    <t>Khu thể thao xã Phú Thượng</t>
  </si>
  <si>
    <t>TK2020</t>
  </si>
  <si>
    <t>So sánh với TK 2020</t>
  </si>
  <si>
    <t>Đất sản xuất nông nghiệp</t>
  </si>
  <si>
    <t>SXN</t>
  </si>
  <si>
    <t>Đất trồng cây hàng năm</t>
  </si>
  <si>
    <t>CHN</t>
  </si>
  <si>
    <t>1.1.1.1</t>
  </si>
  <si>
    <t xml:space="preserve">     Đất trồng lúa </t>
  </si>
  <si>
    <t>1.1.1.1.1</t>
  </si>
  <si>
    <t xml:space="preserve">         Đất chuyên trồng lúa nước</t>
  </si>
  <si>
    <t>1.1.1.1.2</t>
  </si>
  <si>
    <t xml:space="preserve">         Đất trồng lúa nước còn lại</t>
  </si>
  <si>
    <t>1.1.1.1.3</t>
  </si>
  <si>
    <t xml:space="preserve">         Đất trồng lúa nương</t>
  </si>
  <si>
    <t>1.1.1.2</t>
  </si>
  <si>
    <t xml:space="preserve"> Đất trồng cây hàng năm khác</t>
  </si>
  <si>
    <t>1.1.1.2.1</t>
  </si>
  <si>
    <t xml:space="preserve">    Đất bằng trồng cây hàng năm khác</t>
  </si>
  <si>
    <t>BHK</t>
  </si>
  <si>
    <t>1.1.1.2.2</t>
  </si>
  <si>
    <t xml:space="preserve">    Đất nương rẫy trồng cây hàng năm khác</t>
  </si>
  <si>
    <t>NHK</t>
  </si>
  <si>
    <t>LNP</t>
  </si>
  <si>
    <t>1.2.1</t>
  </si>
  <si>
    <t xml:space="preserve">  Đất rừng sản xuất</t>
  </si>
  <si>
    <t>1.2.1.1</t>
  </si>
  <si>
    <t xml:space="preserve">       Đất có rừng sản xuất là rừng tự nhiên</t>
  </si>
  <si>
    <t>RSN</t>
  </si>
  <si>
    <t>1.2.1.2</t>
  </si>
  <si>
    <t xml:space="preserve">       Đất có rừng sản xuất là rừng trồng</t>
  </si>
  <si>
    <t>RST</t>
  </si>
  <si>
    <t>1.2.1.3</t>
  </si>
  <si>
    <t xml:space="preserve">       Đất đang sử dụng để bảo vệ, phát triển rừng sản xuất</t>
  </si>
  <si>
    <t>RSM</t>
  </si>
  <si>
    <t>1.2.2</t>
  </si>
  <si>
    <t xml:space="preserve">  Đất rừng phòng hộ</t>
  </si>
  <si>
    <t>1.2.2.1</t>
  </si>
  <si>
    <t xml:space="preserve">       Đất có rừng phòng hộ là rừng tự nhiên </t>
  </si>
  <si>
    <t>RPN</t>
  </si>
  <si>
    <t>1.2.2.2</t>
  </si>
  <si>
    <t>RPT</t>
  </si>
  <si>
    <t>1.2.2.3</t>
  </si>
  <si>
    <t xml:space="preserve">       Đất đang sử dụng để bảo vệ, phát triển rừng phòng hộ</t>
  </si>
  <si>
    <t>RPM</t>
  </si>
  <si>
    <t>1.2.3</t>
  </si>
  <si>
    <t xml:space="preserve">  Đất rừng đặc dụng</t>
  </si>
  <si>
    <t>1.2.3.1</t>
  </si>
  <si>
    <t xml:space="preserve">       Đất có rừng đặc dụng là rừng tự nhiên</t>
  </si>
  <si>
    <t>RDN</t>
  </si>
  <si>
    <t>1.2.3.2</t>
  </si>
  <si>
    <t xml:space="preserve">       Đất có rừng đặc dụng là rừng trồng </t>
  </si>
  <si>
    <t>RDT</t>
  </si>
  <si>
    <t>1.2.3.3</t>
  </si>
  <si>
    <t xml:space="preserve">       Đất đang sử dụng để bảo vệ, phát triển rừng đặc dụng</t>
  </si>
  <si>
    <t>RDM</t>
  </si>
  <si>
    <t>Đất nuôi trồng thủy sản</t>
  </si>
  <si>
    <t>Đất ở</t>
  </si>
  <si>
    <t>OTC</t>
  </si>
  <si>
    <t>2.1.1</t>
  </si>
  <si>
    <t xml:space="preserve">  Đất ở tại nông thôn</t>
  </si>
  <si>
    <t>2.1.2</t>
  </si>
  <si>
    <t xml:space="preserve">   Đất ở tại đô thị</t>
  </si>
  <si>
    <t>Đất chuyên dùng</t>
  </si>
  <si>
    <t>CDG</t>
  </si>
  <si>
    <t>2.2.1</t>
  </si>
  <si>
    <t xml:space="preserve">  Đất xây dựng trụ sở cơ quan </t>
  </si>
  <si>
    <t>2.2.2</t>
  </si>
  <si>
    <t xml:space="preserve">  Đất quốc phòng</t>
  </si>
  <si>
    <t>2.2.3</t>
  </si>
  <si>
    <t xml:space="preserve">  Đất an ninh</t>
  </si>
  <si>
    <t>2.2.4</t>
  </si>
  <si>
    <t xml:space="preserve">  Đất xây dựng công trình sự nghiệp</t>
  </si>
  <si>
    <t>DSN</t>
  </si>
  <si>
    <t>2.2.4.1</t>
  </si>
  <si>
    <t xml:space="preserve">        Đất xây dựng trụ sở của tổ chức sự nghiệp</t>
  </si>
  <si>
    <t>2.2.4.2</t>
  </si>
  <si>
    <t xml:space="preserve">        Đất  xây dựng cơ sở văn hóa</t>
  </si>
  <si>
    <t>2.2.4.3</t>
  </si>
  <si>
    <t xml:space="preserve">        Đất xây dựng  cơ sở dịch vụ xã hội</t>
  </si>
  <si>
    <t>2.2.4.4</t>
  </si>
  <si>
    <t xml:space="preserve">        Đất xây dựng cơ sở y tế</t>
  </si>
  <si>
    <t>2.2.4.5</t>
  </si>
  <si>
    <t xml:space="preserve">        Đất xây dựng cơ sở giáo dục và đào tạo</t>
  </si>
  <si>
    <t>2.2.4.6</t>
  </si>
  <si>
    <t xml:space="preserve">        Đất xây dựng cơ sở thể dục thể thao</t>
  </si>
  <si>
    <t>2.2.4.7</t>
  </si>
  <si>
    <t xml:space="preserve">        Đất xây dựng cơ sở khoa học và công nghệ</t>
  </si>
  <si>
    <t>2.2.4.8</t>
  </si>
  <si>
    <t xml:space="preserve">        Đất xây dựng cơ sở ngoại giao</t>
  </si>
  <si>
    <t>2.2.4.9</t>
  </si>
  <si>
    <t xml:space="preserve">        Đất xây dựng công trình sự nghiệp khác</t>
  </si>
  <si>
    <t>2.2.5</t>
  </si>
  <si>
    <t xml:space="preserve">  Đất sản xuất, kinh doanh phi nông nghiệp</t>
  </si>
  <si>
    <t>CSK</t>
  </si>
  <si>
    <t>2.2.5.1</t>
  </si>
  <si>
    <t xml:space="preserve">     Đất khu công nghiệp</t>
  </si>
  <si>
    <t>2.2.5.2</t>
  </si>
  <si>
    <t xml:space="preserve">     Đất cụm công nghiệp</t>
  </si>
  <si>
    <t>2.2.5.3</t>
  </si>
  <si>
    <t xml:space="preserve">     Đất khu chế xuất</t>
  </si>
  <si>
    <t>2.2.5.4</t>
  </si>
  <si>
    <t xml:space="preserve">     Đất thương mại, dịch vụ</t>
  </si>
  <si>
    <t>2.2.5.5</t>
  </si>
  <si>
    <t xml:space="preserve">     Đất cơ sở sản xuất phi nông nghiệp</t>
  </si>
  <si>
    <t>2.2.5.6</t>
  </si>
  <si>
    <t xml:space="preserve">     Đất sử dụng cho hoạt động khoáng sản</t>
  </si>
  <si>
    <t>2.2.5.7</t>
  </si>
  <si>
    <t xml:space="preserve">    Đất sản xuất vật liệu xây dựng, làm đồ gốm </t>
  </si>
  <si>
    <t>2.2.6</t>
  </si>
  <si>
    <t xml:space="preserve">  Đất có mục đích công cộng</t>
  </si>
  <si>
    <t>CCC</t>
  </si>
  <si>
    <t>2.2.6.1</t>
  </si>
  <si>
    <t xml:space="preserve">     Đất giao thông</t>
  </si>
  <si>
    <t>2.2.6.2</t>
  </si>
  <si>
    <t xml:space="preserve">     Đất thủy lợi</t>
  </si>
  <si>
    <t>2.2.6.3</t>
  </si>
  <si>
    <t xml:space="preserve">     Đất có di tích lịch sử - văn hóa </t>
  </si>
  <si>
    <t>2.2.6.4</t>
  </si>
  <si>
    <t xml:space="preserve">     Đất danh lam thắng cảnh</t>
  </si>
  <si>
    <t>2.2.6.5</t>
  </si>
  <si>
    <t xml:space="preserve">    Đất sinh hoạt cộng đồng</t>
  </si>
  <si>
    <t>2.2.6.6</t>
  </si>
  <si>
    <t xml:space="preserve">    Đất khu vui chơi, giải trí công cộng</t>
  </si>
  <si>
    <t>2.2.6.7</t>
  </si>
  <si>
    <t xml:space="preserve">     Đất công trình năng lượng</t>
  </si>
  <si>
    <t>2.2.6.8</t>
  </si>
  <si>
    <t xml:space="preserve">     Đất công trình bưu chính, viễn thông</t>
  </si>
  <si>
    <t>2.2.6.9</t>
  </si>
  <si>
    <t xml:space="preserve">     Đất chợ</t>
  </si>
  <si>
    <t>2.2.6.10</t>
  </si>
  <si>
    <t xml:space="preserve">     Đất bãi thải, xử lý chất thải</t>
  </si>
  <si>
    <t>2.2.6.11</t>
  </si>
  <si>
    <t xml:space="preserve">     Đất công trình công cộng khác</t>
  </si>
  <si>
    <t xml:space="preserve"> Đất cơ sở tôn giáo</t>
  </si>
  <si>
    <t xml:space="preserve"> Đất cơ sở tín ngưỡng</t>
  </si>
  <si>
    <t>Đất làm nghĩa trang, nghĩa địa, nhà tang lễ, NHT</t>
  </si>
  <si>
    <t xml:space="preserve">  Đất phi nông nghiệp khác </t>
  </si>
  <si>
    <r>
      <rPr>
        <sz val="11"/>
        <color rgb="FF000000"/>
        <rFont val="Arial"/>
        <family val="2"/>
      </rPr>
      <t xml:space="preserve">    </t>
    </r>
    <r>
      <rPr>
        <sz val="11"/>
        <color rgb="FF000000"/>
        <rFont val="Arial"/>
        <family val="2"/>
      </rPr>
      <t xml:space="preserve">   Đất có rừng phòng hộ là rừng trồng </t>
    </r>
  </si>
  <si>
    <t xml:space="preserve"> Đất chưa sử dụng</t>
  </si>
  <si>
    <t>3.1</t>
  </si>
  <si>
    <t xml:space="preserve">   Đất bằng chưa sử dụng</t>
  </si>
  <si>
    <t>BCS</t>
  </si>
  <si>
    <t>3.2</t>
  </si>
  <si>
    <t xml:space="preserve">   Đất đồi núi chưa sử dụng</t>
  </si>
  <si>
    <t>DCS</t>
  </si>
  <si>
    <t>3.3</t>
  </si>
  <si>
    <t xml:space="preserve">   Núi đá không có rừng cây</t>
  </si>
  <si>
    <t>NCS</t>
  </si>
  <si>
    <t>41</t>
  </si>
  <si>
    <t>4387</t>
  </si>
  <si>
    <t xml:space="preserve">HIỆN TRẠNG SỬ DỤNG ĐẤT NĂM 2020 </t>
  </si>
  <si>
    <t>Trang trại chăn nuôi</t>
  </si>
  <si>
    <t>Khu trang trại và nông nghiệp công nghệ cao</t>
  </si>
  <si>
    <t>Mỏ đá vôi khu vực Đồng Dong và khu vực phụ trợ</t>
  </si>
  <si>
    <t>Đường kết nối ĐT.265 (Xã Bình Long, huyện Võ Nhai) đi Bắc Giang</t>
  </si>
  <si>
    <t>Đất ở: trạm thuế cũ xã Cúc Đường</t>
  </si>
  <si>
    <t>Khu du lịch Nà Kháo</t>
  </si>
  <si>
    <t>Khu dân cư số 1 xã Phương Giao</t>
  </si>
  <si>
    <t>Khu dân cư số 04</t>
  </si>
  <si>
    <t>Mỏ đá cát kết Đồng Dong</t>
  </si>
  <si>
    <t>Cấp tỉnh phân bổ (ha)</t>
  </si>
  <si>
    <t>Cấp huyện xác định, xác định bổ sung (ha)</t>
  </si>
  <si>
    <t xml:space="preserve"> Tổng số </t>
  </si>
  <si>
    <t>Nhà thờ giáo họ Đình Cả</t>
  </si>
  <si>
    <t>Trùng tu, xây dựng Chùa Xả</t>
  </si>
  <si>
    <t>Trụ sở công an huyện Võ Nhai</t>
  </si>
  <si>
    <t>Điểm dân cư La Mạ</t>
  </si>
  <si>
    <t xml:space="preserve">Điểm dân cư số 4 </t>
  </si>
  <si>
    <t>Điểm dân cư Đồng Chăn 4</t>
  </si>
  <si>
    <t>Điểm dân cư số 1 xã Liên Minh</t>
  </si>
  <si>
    <t>Điểm dân cư số 1 xã Cúc Đường</t>
  </si>
  <si>
    <t>Điểm dân cư và chợ Cúc Đường</t>
  </si>
  <si>
    <t>Điểm dân cư số 3 xã Cúc Đường</t>
  </si>
  <si>
    <t>Điểm dân cư mới Làng Kèn</t>
  </si>
  <si>
    <t>Điểm dân cư mới</t>
  </si>
  <si>
    <t>Điểm dân cư xóm Na Phài</t>
  </si>
  <si>
    <t>Điểm dân cư trục xóm Kim Sơn</t>
  </si>
  <si>
    <t>Điểm dân cư Bản Trang</t>
  </si>
  <si>
    <t>Điểm dân cư Nà Cấy Thâm Phùng</t>
  </si>
  <si>
    <t>Điểm dân cư từ trục đường Liên xã đến trụ sở Công ty Việt Cường</t>
  </si>
  <si>
    <t>Điểm dân cư xóm Hạ Sơn Dao</t>
  </si>
  <si>
    <t>Điểm dân cư xóm Hạ Sơn Tày</t>
  </si>
  <si>
    <t>Điểm dân cư xóm Ngọc Sơn I</t>
  </si>
  <si>
    <t>Điểm dân cư xóm Ngọc Sơn II</t>
  </si>
  <si>
    <t>Điểm dân cư xóm Đồng Ẻn</t>
  </si>
  <si>
    <t>Điểm Dân cư Làng Đèn</t>
  </si>
  <si>
    <t>Đồng Ẻn, Mỏ Đinh, Là Đông</t>
  </si>
  <si>
    <t>Xây dựng khu chăn nuôi tập trung tại xóm Hợp Nhất</t>
  </si>
  <si>
    <t>Khu chăn nuôi tập trung xóm Đồng Ẻn, Mỏ Đinh, Là Đông</t>
  </si>
  <si>
    <t>Mở rộng nhà máy Z115</t>
  </si>
  <si>
    <t xml:space="preserve">Phòng Cảnh sát PCCCC CNCH </t>
  </si>
  <si>
    <t>Trụ sở HTX Nông nghiệp sạch Đồng Tâm, xóm Mỏ Đinh</t>
  </si>
  <si>
    <t>Trụ sở HTX Sản xuất dược liệu xóm Đồng Ẻn</t>
  </si>
  <si>
    <t>Khu giới thiệu, trưng bày và tiêu thụ sản phẩm nông nghiệp địa phương</t>
  </si>
  <si>
    <t>Mỏ vàng sa khoáng Nam thung lũng Khắc Kiệm</t>
  </si>
  <si>
    <t xml:space="preserve">Mỏ đá vôi Núi Cộc </t>
  </si>
  <si>
    <t>Mở rộng tuyến (Đường Nác đi xóm Bãi Vàng)</t>
  </si>
  <si>
    <t>Đường bê tông Thượng Lương - xã Tân Hòa huyện Bình Gia</t>
  </si>
  <si>
    <t>Đường bê tông xóm Nà Canh</t>
  </si>
  <si>
    <t>Đường Nà Canh - Lân Thùng</t>
  </si>
  <si>
    <t xml:space="preserve">Mở mới tuyến Khuân Chấu Đồng Dong đi xã Nhất Tiến </t>
  </si>
  <si>
    <t>Mở mới tuyến đường từ khu DC số 01 đi xóm Giữa, xóm Bản</t>
  </si>
  <si>
    <t>Mở rộng tuyến giao thông (đoạn từ Quốc lộ 1B (TDP.Thái Long sau khu dân cư) - Bãi Lai)</t>
  </si>
  <si>
    <t>Mở rộng tuyến vào trường học, xóm Lũng Cà</t>
  </si>
  <si>
    <t>Nâng cấp mở rộng tuyến (Hang Hon-Văn Hán) - Đồng Hỷ</t>
  </si>
  <si>
    <t>Mở rộng tuyến (Trường Phú Thượng 2 - Ranh Xã)</t>
  </si>
  <si>
    <t>Mở rộng tuyến (Tiểu học Nà Kháo - Sa Khao)</t>
  </si>
  <si>
    <t>Mở rộng tuyến (Quốc lộ 1B - Đập Nà Kháo)</t>
  </si>
  <si>
    <t>Mở rộng tuyến (Quốc lộ 1B - Cao Lầm)</t>
  </si>
  <si>
    <t>Tuyến từ Đường ngõ, đường cánh đồng xóm Kim Sơn</t>
  </si>
  <si>
    <t>Đường ngõ, đường cánh đồng xóm Trung Sơn</t>
  </si>
  <si>
    <t>Đường ngõ, đường cánh đồng xóm Ngọc Sơn I</t>
  </si>
  <si>
    <t>Đường ngõ, đường cánh đồng xóm Hạ Sơn Dao</t>
  </si>
  <si>
    <t>Đường ngõ, đường cánh đồng xóm Tân Kim</t>
  </si>
  <si>
    <t>Đường ngõ, đường cánh đồng xóm Hạ Kim</t>
  </si>
  <si>
    <t>Đường nội đồng Cầu Tràn-Đình Làng-Thà Rặc(Nhà ông Vị)</t>
  </si>
  <si>
    <t>Mở rộng tuyến nội thôn từ nhà văn hóa - cổng nhà ông Cừ (xóm Đồng Bứa)</t>
  </si>
  <si>
    <t>Mở rộng tuyến nội thôn từ nhà ông Thìn- nhà bà Dậu xóm Chợ khu vực lâu (xóm Cây Trôi)</t>
  </si>
  <si>
    <t>Mở rộng đường nội đồng từ nhà ông Hắng - đèo Giao (xóm Đông Tiến)</t>
  </si>
  <si>
    <t>Mở mới tuyến Làng Đèn Đông Bo - Nghĩa địa xóm Làng Đèn</t>
  </si>
  <si>
    <t>Mở mới tuyến từ đường ĐT 265 (Đình Cả - Bình Long) đi Hang Huyện</t>
  </si>
  <si>
    <t>Đường lên khu SX tại xóm Đồng Mỏ - Cầu Nhọ - Làng Tràng</t>
  </si>
  <si>
    <t>Đường Đồng Tác - Đồng Bài</t>
  </si>
  <si>
    <t>Tuyến thoát nước sau khu dân cư Thái Long (Từ TDP Tiền Phong ra Thái Long cầu Nà Trang)</t>
  </si>
  <si>
    <t>Tuyến mương (khuổi Tó - Hạ Lương)</t>
  </si>
  <si>
    <t>Xây dựng bể chứa nước sinh hoạt  tập  trung xóm Lũng Luông</t>
  </si>
  <si>
    <t>Xây dựng bể chứa nước sinh hoạt  tập  trung xóm Lũng Cà</t>
  </si>
  <si>
    <t>Xây dựng bể chứa nước sinh hoạt  tập  trung xóm Lũng Hoài</t>
  </si>
  <si>
    <t>Nối dài tuyến mương từ Đập dâng gần nhà ông Liên - Đồng Đình - Đồng Chùa (Đồng Bứa)</t>
  </si>
  <si>
    <t xml:space="preserve">Tuyến mương từ mương nội đồng Bình Tiến - cổng nhà Ô. Toản (Ót Giải) </t>
  </si>
  <si>
    <t>Xây dựng kênh mương nội đồng Quảng Phúc</t>
  </si>
  <si>
    <t xml:space="preserve">Tuyến mương nhánh từ nhà A. Hay - Đồng Đình (Quảng Phúc) </t>
  </si>
  <si>
    <t>Trạm bơm xóm Na Cà</t>
  </si>
  <si>
    <t>Xây dựng đập thủy lợi Ngân Hai (Bản)</t>
  </si>
  <si>
    <t>Xây dựng NVH Làng Lường và Khu thể thao</t>
  </si>
  <si>
    <t>Nhà văn hóa + Sân thể thao xóm Trại Tẽo</t>
  </si>
  <si>
    <t>Nhà Văn Hóa xóm Vang</t>
  </si>
  <si>
    <t>Xây dựng nhà văn hóa + Sân thể thao xóm Làng Áng</t>
  </si>
  <si>
    <t>Xây dựng nhà văn hóa + Sân thể thao xóm Trúc Mai</t>
  </si>
  <si>
    <t>Xây dựng nhà văn hóa + Sân thể thao xóm Đất Đỏ</t>
  </si>
  <si>
    <t>Nhà văn hóa xóm Nà Canh (kết hợp sân thể thao)</t>
  </si>
  <si>
    <t>Nhà văn hóa xóm Na Bả (kết hợp sân thể thao)</t>
  </si>
  <si>
    <t>Nhà văn hóa xóm Phương Đông (kết hợp sân thể thao)</t>
  </si>
  <si>
    <t xml:space="preserve">Nhà văn hóa xóm Làng Hang (kết hợp sân thể thao) </t>
  </si>
  <si>
    <t>Nhà văn hóa xóm Xuất Tác (kết hợp sân thể thao)</t>
  </si>
  <si>
    <t>Nhà văn hóa xóm Đồng Dong (kết hợp sân thể thao)</t>
  </si>
  <si>
    <t>Nhà văn hóaxóm Đồng Dong Dao</t>
  </si>
  <si>
    <t>Nhà văn hóa xóm Là Khoan (kết hợp sân thể thao)</t>
  </si>
  <si>
    <t>Nhà văn hóa xóm Phù Trì</t>
  </si>
  <si>
    <t>Nhà văn hóa xóm Là Mè</t>
  </si>
  <si>
    <t>Nhà văn hóa xóm Cao</t>
  </si>
  <si>
    <t>Nhà văn hóa xóm Bản</t>
  </si>
  <si>
    <t>Nhà văn hóa xóm Giữa</t>
  </si>
  <si>
    <t>Nhà văn hóa xóm Mìn</t>
  </si>
  <si>
    <t xml:space="preserve">Nhà văn hóa và sân thể thao xóm Ba Nhất </t>
  </si>
  <si>
    <t>Nhà văn hóa và sân thể thao xóm Suối Cạn</t>
  </si>
  <si>
    <t>Nhà văn hóa và sân thể thao Nà Kháo</t>
  </si>
  <si>
    <t>Nhà văn hóa và sân thể thao xóm Đồng Mới</t>
  </si>
  <si>
    <t>Nhà văn hóa và sân thể thao xóm Phượng Hoàng</t>
  </si>
  <si>
    <t>Nhà văn hóa và sân thể thao xóm Làng Phật</t>
  </si>
  <si>
    <t>Nhà văn hóa và sân thể thao xóm Na Phài</t>
  </si>
  <si>
    <t>Nhà văn hóa và sân thể thao xóm Cao Biền</t>
  </si>
  <si>
    <t>Xây dựng nhà bia ghi tên liệt sỹ</t>
  </si>
  <si>
    <t>Nhà văn hóa và sân TT xóm Ngọc Sơn I</t>
  </si>
  <si>
    <t>Nhà văn hoá thôn Nà Lẹng</t>
  </si>
  <si>
    <t>Nhà văn hóa xóm Thành Tiến</t>
  </si>
  <si>
    <t>Xây dựng  phân trường Mầm non Lũng Luông</t>
  </si>
  <si>
    <t>Xây dựng phân trường Mầm non Lũng Hoài</t>
  </si>
  <si>
    <t>Xây dựng phân trường Mầm non Lũng Cà</t>
  </si>
  <si>
    <t>Xây dựng phân trường Mầm non xóm Trung Thành</t>
  </si>
  <si>
    <t>Phân trường Trường MN Đông Bo (Chòi Hồng)</t>
  </si>
  <si>
    <t>Phân trường Mầm non Tràng Xá (xóm Tân Thành)</t>
  </si>
  <si>
    <t>Phân trường tiểu học Tân Thành (Trường tiểu học Tràng Xá)</t>
  </si>
  <si>
    <t>Xây dựng phân trường MN+TH Tân Kim (trong khu di dân)</t>
  </si>
  <si>
    <t>Xây dựng phân trường MN+TH Xuyên Sơn (trong khu TĐC)</t>
  </si>
  <si>
    <t>Dự án IOV Cải tạo lưới điện trung áp nông thôn (XD trạm biến áp xóm Phố)</t>
  </si>
  <si>
    <t>Trạm biến áp Xóm Mỏ chì Khu 1</t>
  </si>
  <si>
    <t>Trạm biến áp Xóm Mỏ chì Khu 2</t>
  </si>
  <si>
    <t>Điểm dân cư xóm Cây Hồng</t>
  </si>
  <si>
    <t>Điểm dân cư xóm La Hóa</t>
  </si>
  <si>
    <t>Điểm dân cư xóm La Mạ</t>
  </si>
  <si>
    <t>Điểm dân cư xóm Là Dương</t>
  </si>
  <si>
    <t>Điểm dân cư xóm Làng Áng  Làng Chiềng</t>
  </si>
  <si>
    <t>Điểm dân cư xóm Đồng Chăn</t>
  </si>
  <si>
    <t>Xây dựng điểm dân cư từ Cầu treo Nà Ruộc</t>
  </si>
  <si>
    <t xml:space="preserve">Điểm dân cư </t>
  </si>
  <si>
    <t>Đất ở (Nhà văn hóa cũ xóm An Thành)</t>
  </si>
  <si>
    <t>Đất ở (Nhà văn hóa cũ xóm Lục Thành)</t>
  </si>
  <si>
    <t>XD trụ sở UBND xã Phương Giao</t>
  </si>
  <si>
    <t>Đất cơ sở tin đạo tin lành các xóm (Trung Thành, Lũng Hoài, Lũng Luông, Lũng Cà)</t>
  </si>
  <si>
    <t>Nghĩa địa Khu Gọng Vợt</t>
  </si>
  <si>
    <t>Nghĩa trang Nà Canh</t>
  </si>
  <si>
    <t>Nghĩa địa xóm Làng Tràng (Hồng Đảng)</t>
  </si>
  <si>
    <t>Nghĩa địa Trà Thoong Quảng Phúc</t>
  </si>
  <si>
    <t>Khuôn viên cây xanh Làng Đèn</t>
  </si>
  <si>
    <t>Sân thể thao thôn Nà Châu</t>
  </si>
  <si>
    <t>Sân thể thao thôn Bản Nhàu</t>
  </si>
  <si>
    <t>Đất chùa Phương Đông</t>
  </si>
  <si>
    <t>Đất nhà nguyện Lân Thùng</t>
  </si>
  <si>
    <t>Đền Thác Bóng</t>
  </si>
  <si>
    <t>Mỏ vàng gốc, deluvi Bãi Mố</t>
  </si>
  <si>
    <t>Mỏ vàng gốc, delivi khu vực Đèo Cắng, Lũng Địa chất và công trình phụ trợ</t>
  </si>
  <si>
    <t>Bãi Mố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</si>
</sst>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_-* #,##0.00\ _₫_-;\-* #,##0.00\ _₫_-;_-* &quot;-&quot;??\ _₫_-;_-@_-"/>
    <numFmt numFmtId="165" formatCode="_-* #,##0.00_-;\-* #,##0.00_-;_-* &quot;-&quot;??_-;_-@_-"/>
    <numFmt numFmtId="166" formatCode="_(* #,##0.0_);_(* \(#,##0.0\);_(* &quot;-&quot;??_);_(@_)"/>
    <numFmt numFmtId="167" formatCode="_(* #,##0_);_(* \(#,##0\);_(* &quot;-&quot;??_);_(@_)"/>
    <numFmt numFmtId="168" formatCode="#,##0.000"/>
    <numFmt numFmtId="169" formatCode="_(* #,##0.00_);_(* \(#,##0.00\);_(* &quot;-&quot;&quot;?&quot;&quot;?&quot;_);_(@_)"/>
    <numFmt numFmtId="170" formatCode="_(* #,##0.00_);_(* \(#,##0.00\);_(* &quot;-&quot;_);_(@_)"/>
    <numFmt numFmtId="171" formatCode="#,##0.000_);[Red]\(#,##0.000\)"/>
    <numFmt numFmtId="172" formatCode="#,##0.0000"/>
    <numFmt numFmtId="173" formatCode="0.000"/>
  </numFmts>
  <fonts count="56">
    <font>
      <sz val="11"/>
      <name val="UVnTime"/>
    </font>
    <font>
      <sz val="11"/>
      <color theme="1"/>
      <name val="Calibri"/>
      <family val="2"/>
      <charset val="163"/>
      <scheme val="minor"/>
    </font>
    <font>
      <sz val="11"/>
      <name val="UVnTime"/>
    </font>
    <font>
      <b/>
      <sz val="11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8"/>
      <name val="UVnTime"/>
    </font>
    <font>
      <b/>
      <sz val="12"/>
      <name val="Arial"/>
      <family val="2"/>
    </font>
    <font>
      <sz val="12"/>
      <name val="Arial"/>
      <family val="2"/>
    </font>
    <font>
      <b/>
      <sz val="10.5"/>
      <name val="Arial"/>
      <family val="2"/>
    </font>
    <font>
      <b/>
      <sz val="10"/>
      <name val="Times New Roman"/>
      <family val="1"/>
    </font>
    <font>
      <i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i/>
      <sz val="1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2"/>
      <name val=".VnTime"/>
      <family val="2"/>
    </font>
    <font>
      <b/>
      <i/>
      <sz val="10"/>
      <name val="Times New Roman"/>
      <family val="1"/>
    </font>
    <font>
      <b/>
      <sz val="10"/>
      <name val="Arial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vertAlign val="superscript"/>
      <sz val="11"/>
      <name val="Times New Roman"/>
      <family val="1"/>
    </font>
    <font>
      <b/>
      <sz val="10.5"/>
      <name val="Times New Roman"/>
      <family val="1"/>
    </font>
    <font>
      <sz val="10.5"/>
      <name val="Times New Roman"/>
      <family val="1"/>
    </font>
    <font>
      <sz val="14"/>
      <name val="Times New Roman"/>
      <family val="1"/>
    </font>
    <font>
      <sz val="11"/>
      <name val="Arial"/>
      <family val="2"/>
    </font>
    <font>
      <sz val="14"/>
      <name val=".VnTime"/>
      <family val="2"/>
    </font>
    <font>
      <i/>
      <sz val="12"/>
      <name val="Times New Roman"/>
      <family val="1"/>
    </font>
    <font>
      <sz val="10"/>
      <name val="Arial"/>
      <family val="2"/>
      <charset val="163"/>
    </font>
    <font>
      <sz val="10.5"/>
      <name val="Arial"/>
      <family val="2"/>
    </font>
    <font>
      <sz val="10"/>
      <name val="Calibri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sz val="9"/>
      <name val="Times New Roman"/>
      <family val="1"/>
    </font>
    <font>
      <sz val="10"/>
      <name val="Calibri"/>
      <family val="2"/>
      <scheme val="minor"/>
    </font>
    <font>
      <sz val="10"/>
      <name val="Times New Roman"/>
      <family val="1"/>
      <charset val="163"/>
    </font>
    <font>
      <sz val="11"/>
      <name val="Times New Roman"/>
      <family val="1"/>
      <charset val="163"/>
    </font>
    <font>
      <b/>
      <sz val="11"/>
      <name val="Times New Roman"/>
      <family val="1"/>
      <charset val="163"/>
    </font>
    <font>
      <sz val="10"/>
      <color theme="1"/>
      <name val="Times New Roman"/>
      <family val="1"/>
    </font>
    <font>
      <b/>
      <i/>
      <sz val="11"/>
      <name val="Times New Roman"/>
      <family val="1"/>
    </font>
    <font>
      <sz val="10"/>
      <color rgb="FFFF0000"/>
      <name val="Times New Roman"/>
      <family val="1"/>
    </font>
    <font>
      <i/>
      <sz val="9"/>
      <name val="Times New Roman"/>
      <family val="1"/>
      <charset val="163"/>
    </font>
    <font>
      <b/>
      <sz val="10"/>
      <color rgb="FFFF0000"/>
      <name val="Times New Roman"/>
      <family val="1"/>
    </font>
    <font>
      <b/>
      <sz val="9"/>
      <name val="Arial"/>
      <family val="2"/>
    </font>
    <font>
      <sz val="9"/>
      <name val="Arial"/>
      <family val="2"/>
      <charset val="163"/>
    </font>
    <font>
      <b/>
      <sz val="11"/>
      <name val="Arial"/>
      <family val="2"/>
      <charset val="163"/>
    </font>
    <font>
      <b/>
      <i/>
      <sz val="9"/>
      <name val="Arial"/>
      <family val="2"/>
      <charset val="163"/>
    </font>
    <font>
      <b/>
      <i/>
      <sz val="11"/>
      <name val="Arial"/>
      <family val="2"/>
      <charset val="163"/>
    </font>
    <font>
      <sz val="9"/>
      <name val="Arial"/>
      <family val="2"/>
    </font>
    <font>
      <sz val="11"/>
      <name val="Arial"/>
      <family val="2"/>
      <charset val="163"/>
    </font>
    <font>
      <sz val="11"/>
      <color rgb="FF000000"/>
      <name val="Arial"/>
      <family val="2"/>
    </font>
    <font>
      <sz val="11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</borders>
  <cellStyleXfs count="33">
    <xf numFmtId="0" fontId="0" fillId="0" borderId="0"/>
    <xf numFmtId="43" fontId="2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Border="0"/>
    <xf numFmtId="0" fontId="13" fillId="0" borderId="0"/>
    <xf numFmtId="0" fontId="29" fillId="0" borderId="0"/>
    <xf numFmtId="0" fontId="2" fillId="0" borderId="0"/>
    <xf numFmtId="0" fontId="2" fillId="0" borderId="0"/>
    <xf numFmtId="0" fontId="17" fillId="0" borderId="0"/>
    <xf numFmtId="0" fontId="4" fillId="0" borderId="0"/>
    <xf numFmtId="0" fontId="4" fillId="0" borderId="0"/>
    <xf numFmtId="0" fontId="2" fillId="0" borderId="0"/>
    <xf numFmtId="0" fontId="13" fillId="0" borderId="0"/>
    <xf numFmtId="0" fontId="27" fillId="0" borderId="0"/>
    <xf numFmtId="0" fontId="33" fillId="0" borderId="0"/>
    <xf numFmtId="0" fontId="2" fillId="0" borderId="0"/>
    <xf numFmtId="0" fontId="33" fillId="0" borderId="0"/>
    <xf numFmtId="0" fontId="4" fillId="0" borderId="0"/>
    <xf numFmtId="0" fontId="1" fillId="0" borderId="0"/>
    <xf numFmtId="0" fontId="34" fillId="0" borderId="0"/>
    <xf numFmtId="0" fontId="17" fillId="0" borderId="0"/>
    <xf numFmtId="164" fontId="29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17" fillId="0" borderId="0"/>
    <xf numFmtId="0" fontId="17" fillId="0" borderId="0"/>
  </cellStyleXfs>
  <cellXfs count="688">
    <xf numFmtId="0" fontId="0" fillId="0" borderId="0" xfId="0"/>
    <xf numFmtId="40" fontId="4" fillId="0" borderId="0" xfId="0" applyNumberFormat="1" applyFont="1" applyFill="1" applyAlignment="1">
      <alignment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vertical="center" wrapText="1"/>
    </xf>
    <xf numFmtId="0" fontId="16" fillId="0" borderId="1" xfId="0" applyFont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/>
    </xf>
    <xf numFmtId="40" fontId="4" fillId="0" borderId="2" xfId="0" applyNumberFormat="1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20" applyFont="1" applyFill="1" applyBorder="1" applyAlignment="1">
      <alignment horizontal="center" vertical="center"/>
    </xf>
    <xf numFmtId="0" fontId="10" fillId="0" borderId="1" xfId="20" applyFont="1" applyFill="1" applyBorder="1" applyAlignment="1">
      <alignment horizontal="center" vertical="center"/>
    </xf>
    <xf numFmtId="0" fontId="10" fillId="0" borderId="1" xfId="20" applyFont="1" applyFill="1" applyBorder="1" applyAlignment="1">
      <alignment horizontal="left" vertical="center"/>
    </xf>
    <xf numFmtId="0" fontId="10" fillId="0" borderId="1" xfId="20" applyFont="1" applyFill="1" applyBorder="1" applyAlignment="1">
      <alignment vertical="center"/>
    </xf>
    <xf numFmtId="0" fontId="12" fillId="0" borderId="1" xfId="20" applyFont="1" applyFill="1" applyBorder="1" applyAlignment="1">
      <alignment horizontal="left" vertical="center"/>
    </xf>
    <xf numFmtId="0" fontId="12" fillId="0" borderId="1" xfId="20" applyFont="1" applyFill="1" applyBorder="1" applyAlignment="1">
      <alignment vertical="center"/>
    </xf>
    <xf numFmtId="40" fontId="3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Continuous" vertical="center"/>
    </xf>
    <xf numFmtId="0" fontId="12" fillId="0" borderId="0" xfId="0" applyFont="1" applyFill="1" applyAlignment="1">
      <alignment vertical="center"/>
    </xf>
    <xf numFmtId="0" fontId="10" fillId="0" borderId="1" xfId="20" applyFont="1" applyFill="1" applyBorder="1" applyAlignment="1">
      <alignment horizontal="centerContinuous" vertical="center"/>
    </xf>
    <xf numFmtId="40" fontId="10" fillId="0" borderId="1" xfId="0" applyNumberFormat="1" applyFont="1" applyFill="1" applyBorder="1" applyAlignment="1">
      <alignment horizontal="center" vertical="center"/>
    </xf>
    <xf numFmtId="40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40" fontId="12" fillId="0" borderId="1" xfId="0" applyNumberFormat="1" applyFont="1" applyFill="1" applyBorder="1" applyAlignment="1">
      <alignment horizontal="center" vertical="center"/>
    </xf>
    <xf numFmtId="40" fontId="12" fillId="0" borderId="0" xfId="0" applyNumberFormat="1" applyFont="1" applyFill="1" applyBorder="1" applyAlignment="1">
      <alignment horizontal="center" vertical="center"/>
    </xf>
    <xf numFmtId="0" fontId="18" fillId="0" borderId="1" xfId="20" applyFont="1" applyFill="1" applyBorder="1" applyAlignment="1">
      <alignment horizontal="left" vertical="center"/>
    </xf>
    <xf numFmtId="0" fontId="18" fillId="0" borderId="1" xfId="20" applyFont="1" applyFill="1" applyBorder="1" applyAlignment="1">
      <alignment vertical="center"/>
    </xf>
    <xf numFmtId="0" fontId="18" fillId="0" borderId="1" xfId="20" applyFont="1" applyFill="1" applyBorder="1" applyAlignment="1">
      <alignment horizontal="center" vertical="center"/>
    </xf>
    <xf numFmtId="40" fontId="18" fillId="0" borderId="1" xfId="0" applyNumberFormat="1" applyFont="1" applyFill="1" applyBorder="1" applyAlignment="1">
      <alignment horizontal="center" vertical="center"/>
    </xf>
    <xf numFmtId="40" fontId="18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10" fillId="0" borderId="1" xfId="20" applyFont="1" applyFill="1" applyBorder="1" applyAlignment="1">
      <alignment horizontal="center" vertical="center" wrapText="1"/>
    </xf>
    <xf numFmtId="0" fontId="10" fillId="0" borderId="1" xfId="20" applyFont="1" applyFill="1" applyBorder="1" applyAlignment="1">
      <alignment horizontal="centerContinuous" vertical="center" wrapText="1"/>
    </xf>
    <xf numFmtId="0" fontId="10" fillId="0" borderId="1" xfId="0" applyFont="1" applyFill="1" applyBorder="1" applyAlignment="1">
      <alignment horizontal="centerContinuous" vertical="center"/>
    </xf>
    <xf numFmtId="0" fontId="10" fillId="0" borderId="0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43" fontId="3" fillId="0" borderId="3" xfId="1" applyFont="1" applyFill="1" applyBorder="1" applyAlignment="1">
      <alignment horizontal="center" vertical="center" wrapText="1"/>
    </xf>
    <xf numFmtId="43" fontId="0" fillId="0" borderId="1" xfId="1" applyFont="1" applyBorder="1" applyAlignment="1">
      <alignment vertical="center" wrapText="1"/>
    </xf>
    <xf numFmtId="43" fontId="2" fillId="2" borderId="1" xfId="1" applyFont="1" applyFill="1" applyBorder="1" applyAlignment="1">
      <alignment vertical="center" wrapText="1"/>
    </xf>
    <xf numFmtId="43" fontId="4" fillId="0" borderId="4" xfId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3" fontId="4" fillId="2" borderId="4" xfId="1" applyFont="1" applyFill="1" applyBorder="1" applyAlignment="1" applyProtection="1">
      <alignment horizontal="center" vertical="center" wrapText="1"/>
    </xf>
    <xf numFmtId="43" fontId="0" fillId="0" borderId="1" xfId="1" applyFont="1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43" fontId="2" fillId="2" borderId="5" xfId="1" applyFont="1" applyFill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center" wrapText="1"/>
    </xf>
    <xf numFmtId="43" fontId="3" fillId="2" borderId="3" xfId="1" applyFont="1" applyFill="1" applyBorder="1" applyAlignment="1">
      <alignment horizontal="center" vertical="center" wrapText="1"/>
    </xf>
    <xf numFmtId="43" fontId="2" fillId="2" borderId="1" xfId="1" applyFont="1" applyFill="1" applyBorder="1" applyAlignment="1">
      <alignment vertical="center" wrapText="1"/>
    </xf>
    <xf numFmtId="0" fontId="0" fillId="2" borderId="0" xfId="0" applyFill="1" applyAlignment="1">
      <alignment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vertical="center" wrapText="1"/>
    </xf>
    <xf numFmtId="43" fontId="3" fillId="3" borderId="3" xfId="1" applyFont="1" applyFill="1" applyBorder="1" applyAlignment="1">
      <alignment horizontal="center" vertical="center" wrapText="1"/>
    </xf>
    <xf numFmtId="43" fontId="2" fillId="3" borderId="1" xfId="1" applyFont="1" applyFill="1" applyBorder="1" applyAlignment="1">
      <alignment vertical="center" wrapText="1"/>
    </xf>
    <xf numFmtId="0" fontId="0" fillId="3" borderId="0" xfId="0" applyFill="1" applyAlignment="1">
      <alignment vertical="center" wrapText="1"/>
    </xf>
    <xf numFmtId="43" fontId="4" fillId="3" borderId="4" xfId="1" applyFont="1" applyFill="1" applyBorder="1" applyAlignment="1" applyProtection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vertical="center" wrapText="1"/>
    </xf>
    <xf numFmtId="43" fontId="3" fillId="2" borderId="6" xfId="1" applyFont="1" applyFill="1" applyBorder="1" applyAlignment="1">
      <alignment horizontal="center" vertical="center" wrapText="1"/>
    </xf>
    <xf numFmtId="43" fontId="4" fillId="2" borderId="7" xfId="1" applyFont="1" applyFill="1" applyBorder="1" applyAlignment="1" applyProtection="1">
      <alignment horizontal="center" vertical="center" wrapText="1"/>
    </xf>
    <xf numFmtId="43" fontId="2" fillId="2" borderId="5" xfId="1" applyFont="1" applyFill="1" applyBorder="1" applyAlignment="1">
      <alignment vertical="center" wrapText="1"/>
    </xf>
    <xf numFmtId="0" fontId="0" fillId="2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43" fontId="8" fillId="0" borderId="0" xfId="0" applyNumberFormat="1" applyFont="1" applyFill="1" applyAlignment="1">
      <alignment horizontal="center" vertical="center"/>
    </xf>
    <xf numFmtId="43" fontId="8" fillId="0" borderId="0" xfId="0" applyNumberFormat="1" applyFont="1" applyFill="1" applyAlignment="1">
      <alignment vertical="center"/>
    </xf>
    <xf numFmtId="43" fontId="4" fillId="0" borderId="0" xfId="0" applyNumberFormat="1" applyFont="1" applyFill="1" applyAlignment="1">
      <alignment vertical="center"/>
    </xf>
    <xf numFmtId="43" fontId="16" fillId="0" borderId="1" xfId="0" applyNumberFormat="1" applyFont="1" applyBorder="1" applyAlignment="1">
      <alignment horizontal="center" vertical="center"/>
    </xf>
    <xf numFmtId="43" fontId="16" fillId="0" borderId="1" xfId="0" applyNumberFormat="1" applyFont="1" applyBorder="1" applyAlignment="1">
      <alignment horizontal="left" vertical="center"/>
    </xf>
    <xf numFmtId="43" fontId="3" fillId="0" borderId="1" xfId="0" applyNumberFormat="1" applyFont="1" applyFill="1" applyBorder="1" applyAlignment="1">
      <alignment horizontal="center" vertical="center"/>
    </xf>
    <xf numFmtId="43" fontId="9" fillId="0" borderId="0" xfId="0" applyNumberFormat="1" applyFont="1" applyFill="1" applyAlignment="1">
      <alignment vertical="center"/>
    </xf>
    <xf numFmtId="43" fontId="16" fillId="0" borderId="1" xfId="0" applyNumberFormat="1" applyFont="1" applyBorder="1" applyAlignment="1">
      <alignment vertical="center" wrapText="1"/>
    </xf>
    <xf numFmtId="43" fontId="15" fillId="0" borderId="1" xfId="0" applyNumberFormat="1" applyFont="1" applyBorder="1" applyAlignment="1">
      <alignment horizontal="center" vertical="center"/>
    </xf>
    <xf numFmtId="43" fontId="15" fillId="0" borderId="1" xfId="0" applyNumberFormat="1" applyFont="1" applyBorder="1" applyAlignment="1">
      <alignment vertical="center" wrapText="1"/>
    </xf>
    <xf numFmtId="43" fontId="14" fillId="0" borderId="1" xfId="0" applyNumberFormat="1" applyFont="1" applyBorder="1" applyAlignment="1">
      <alignment vertical="center" wrapText="1"/>
    </xf>
    <xf numFmtId="43" fontId="15" fillId="0" borderId="1" xfId="0" applyNumberFormat="1" applyFont="1" applyFill="1" applyBorder="1" applyAlignment="1">
      <alignment horizontal="center" vertical="center"/>
    </xf>
    <xf numFmtId="43" fontId="15" fillId="0" borderId="1" xfId="0" applyNumberFormat="1" applyFont="1" applyFill="1" applyBorder="1" applyAlignment="1">
      <alignment vertical="center" wrapText="1"/>
    </xf>
    <xf numFmtId="43" fontId="5" fillId="0" borderId="0" xfId="0" applyNumberFormat="1" applyFont="1" applyFill="1" applyAlignment="1">
      <alignment vertical="center"/>
    </xf>
    <xf numFmtId="43" fontId="16" fillId="0" borderId="1" xfId="0" applyNumberFormat="1" applyFont="1" applyFill="1" applyBorder="1" applyAlignment="1">
      <alignment horizontal="center" vertical="center"/>
    </xf>
    <xf numFmtId="43" fontId="16" fillId="0" borderId="1" xfId="0" applyNumberFormat="1" applyFont="1" applyFill="1" applyBorder="1" applyAlignment="1">
      <alignment vertical="center" wrapText="1"/>
    </xf>
    <xf numFmtId="43" fontId="15" fillId="0" borderId="1" xfId="0" applyNumberFormat="1" applyFont="1" applyBorder="1" applyAlignment="1">
      <alignment horizontal="left" vertical="center" wrapText="1"/>
    </xf>
    <xf numFmtId="43" fontId="15" fillId="0" borderId="1" xfId="0" applyNumberFormat="1" applyFont="1" applyBorder="1" applyAlignment="1">
      <alignment horizontal="center" vertical="center" wrapText="1"/>
    </xf>
    <xf numFmtId="37" fontId="4" fillId="0" borderId="0" xfId="0" applyNumberFormat="1" applyFont="1" applyFill="1" applyAlignment="1">
      <alignment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19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3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2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vertical="center" wrapText="1"/>
    </xf>
    <xf numFmtId="43" fontId="0" fillId="2" borderId="0" xfId="0" applyNumberFormat="1" applyFill="1" applyAlignment="1">
      <alignment vertical="center" wrapText="1"/>
    </xf>
    <xf numFmtId="0" fontId="15" fillId="4" borderId="1" xfId="0" applyFont="1" applyFill="1" applyBorder="1" applyAlignment="1">
      <alignment horizontal="center" vertical="center" wrapText="1"/>
    </xf>
    <xf numFmtId="43" fontId="3" fillId="4" borderId="3" xfId="1" applyFont="1" applyFill="1" applyBorder="1" applyAlignment="1">
      <alignment horizontal="center" vertical="center" wrapText="1"/>
    </xf>
    <xf numFmtId="43" fontId="2" fillId="4" borderId="1" xfId="1" applyFont="1" applyFill="1" applyBorder="1" applyAlignment="1">
      <alignment vertical="center" wrapText="1"/>
    </xf>
    <xf numFmtId="43" fontId="4" fillId="4" borderId="4" xfId="1" applyFont="1" applyFill="1" applyBorder="1" applyAlignment="1" applyProtection="1">
      <alignment horizontal="center" vertical="center" wrapText="1"/>
    </xf>
    <xf numFmtId="43" fontId="2" fillId="4" borderId="1" xfId="1" applyFont="1" applyFill="1" applyBorder="1" applyAlignment="1">
      <alignment vertical="center" wrapText="1"/>
    </xf>
    <xf numFmtId="0" fontId="0" fillId="4" borderId="0" xfId="0" applyFill="1" applyAlignment="1">
      <alignment vertical="center" wrapText="1"/>
    </xf>
    <xf numFmtId="0" fontId="0" fillId="4" borderId="1" xfId="0" applyFill="1" applyBorder="1" applyAlignment="1">
      <alignment horizontal="center" vertical="center" wrapText="1"/>
    </xf>
    <xf numFmtId="43" fontId="4" fillId="4" borderId="7" xfId="1" applyFont="1" applyFill="1" applyBorder="1" applyAlignment="1" applyProtection="1">
      <alignment horizontal="center" vertical="center" wrapText="1"/>
    </xf>
    <xf numFmtId="43" fontId="0" fillId="4" borderId="0" xfId="0" applyNumberFormat="1" applyFill="1" applyAlignment="1">
      <alignment vertical="center" wrapText="1"/>
    </xf>
    <xf numFmtId="0" fontId="21" fillId="4" borderId="0" xfId="0" applyFont="1" applyFill="1" applyBorder="1" applyAlignment="1">
      <alignment vertical="center"/>
    </xf>
    <xf numFmtId="0" fontId="21" fillId="4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43" fontId="0" fillId="3" borderId="0" xfId="0" applyNumberFormat="1" applyFill="1" applyAlignment="1">
      <alignment vertical="center" wrapText="1"/>
    </xf>
    <xf numFmtId="43" fontId="16" fillId="0" borderId="1" xfId="0" applyNumberFormat="1" applyFont="1" applyFill="1" applyBorder="1" applyAlignment="1">
      <alignment horizontal="center" vertical="center" wrapText="1"/>
    </xf>
    <xf numFmtId="43" fontId="15" fillId="0" borderId="0" xfId="0" applyNumberFormat="1" applyFont="1" applyFill="1" applyAlignment="1">
      <alignment vertical="center" wrapText="1"/>
    </xf>
    <xf numFmtId="0" fontId="20" fillId="0" borderId="1" xfId="0" applyFont="1" applyFill="1" applyBorder="1" applyAlignment="1">
      <alignment horizontal="left" vertical="center" wrapText="1"/>
    </xf>
    <xf numFmtId="40" fontId="8" fillId="0" borderId="0" xfId="0" applyNumberFormat="1" applyFont="1" applyFill="1" applyAlignment="1">
      <alignment vertical="center"/>
    </xf>
    <xf numFmtId="40" fontId="8" fillId="0" borderId="2" xfId="0" applyNumberFormat="1" applyFont="1" applyFill="1" applyBorder="1" applyAlignment="1">
      <alignment vertical="center"/>
    </xf>
    <xf numFmtId="40" fontId="4" fillId="0" borderId="1" xfId="0" applyNumberFormat="1" applyFont="1" applyFill="1" applyBorder="1" applyAlignment="1">
      <alignment horizontal="center" vertical="center" wrapText="1"/>
    </xf>
    <xf numFmtId="43" fontId="15" fillId="0" borderId="1" xfId="0" applyNumberFormat="1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0" fontId="11" fillId="2" borderId="0" xfId="20" applyFont="1" applyFill="1" applyAlignment="1">
      <alignment horizontal="right" vertical="top" indent="2"/>
    </xf>
    <xf numFmtId="40" fontId="10" fillId="2" borderId="1" xfId="0" applyNumberFormat="1" applyFont="1" applyFill="1" applyBorder="1" applyAlignment="1">
      <alignment horizontal="center" vertical="center"/>
    </xf>
    <xf numFmtId="40" fontId="12" fillId="2" borderId="1" xfId="0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10" fillId="0" borderId="1" xfId="0" applyFont="1" applyFill="1" applyBorder="1" applyAlignment="1">
      <alignment vertical="center"/>
    </xf>
    <xf numFmtId="40" fontId="10" fillId="0" borderId="1" xfId="20" applyNumberFormat="1" applyFont="1" applyFill="1" applyBorder="1" applyAlignment="1">
      <alignment horizontal="left" vertical="center"/>
    </xf>
    <xf numFmtId="43" fontId="12" fillId="0" borderId="0" xfId="0" applyNumberFormat="1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2" xfId="0" applyFont="1" applyFill="1" applyBorder="1" applyAlignment="1">
      <alignment vertical="center"/>
    </xf>
    <xf numFmtId="0" fontId="16" fillId="0" borderId="0" xfId="0" applyFont="1" applyFill="1" applyAlignment="1">
      <alignment vertical="center" wrapText="1"/>
    </xf>
    <xf numFmtId="4" fontId="15" fillId="0" borderId="0" xfId="0" applyNumberFormat="1" applyFont="1" applyFill="1" applyAlignment="1">
      <alignment vertical="center" wrapText="1"/>
    </xf>
    <xf numFmtId="43" fontId="16" fillId="0" borderId="1" xfId="1" applyFont="1" applyFill="1" applyBorder="1" applyAlignment="1">
      <alignment horizontal="center" vertical="center" wrapText="1"/>
    </xf>
    <xf numFmtId="43" fontId="16" fillId="0" borderId="1" xfId="1" applyFont="1" applyFill="1" applyBorder="1" applyAlignment="1">
      <alignment vertical="center" wrapText="1"/>
    </xf>
    <xf numFmtId="4" fontId="16" fillId="0" borderId="1" xfId="1" applyNumberFormat="1" applyFont="1" applyFill="1" applyBorder="1" applyAlignment="1">
      <alignment vertical="center" wrapText="1"/>
    </xf>
    <xf numFmtId="43" fontId="15" fillId="0" borderId="1" xfId="1" applyFont="1" applyFill="1" applyBorder="1" applyAlignment="1">
      <alignment horizontal="center" vertical="center" wrapText="1"/>
    </xf>
    <xf numFmtId="43" fontId="15" fillId="0" borderId="1" xfId="1" applyFont="1" applyFill="1" applyBorder="1" applyAlignment="1">
      <alignment vertical="center" wrapText="1"/>
    </xf>
    <xf numFmtId="4" fontId="15" fillId="0" borderId="1" xfId="1" applyNumberFormat="1" applyFont="1" applyFill="1" applyBorder="1" applyAlignment="1">
      <alignment vertical="center" wrapText="1"/>
    </xf>
    <xf numFmtId="43" fontId="15" fillId="0" borderId="1" xfId="1" applyFont="1" applyFill="1" applyBorder="1" applyAlignment="1" applyProtection="1">
      <alignment horizontal="center" vertical="center" wrapText="1"/>
    </xf>
    <xf numFmtId="43" fontId="16" fillId="0" borderId="1" xfId="1" applyFont="1" applyFill="1" applyBorder="1" applyAlignment="1" applyProtection="1">
      <alignment horizontal="center" vertical="center" wrapText="1"/>
    </xf>
    <xf numFmtId="0" fontId="25" fillId="0" borderId="0" xfId="0" applyFont="1" applyFill="1" applyAlignment="1">
      <alignment vertical="center" wrapText="1"/>
    </xf>
    <xf numFmtId="2" fontId="12" fillId="0" borderId="1" xfId="20" applyNumberFormat="1" applyFont="1" applyFill="1" applyBorder="1" applyAlignment="1">
      <alignment vertical="center"/>
    </xf>
    <xf numFmtId="2" fontId="12" fillId="0" borderId="1" xfId="20" applyNumberFormat="1" applyFont="1" applyFill="1" applyBorder="1" applyAlignment="1">
      <alignment horizontal="center" vertical="center"/>
    </xf>
    <xf numFmtId="2" fontId="12" fillId="0" borderId="1" xfId="0" applyNumberFormat="1" applyFont="1" applyFill="1" applyBorder="1" applyAlignment="1">
      <alignment horizontal="center" vertical="center"/>
    </xf>
    <xf numFmtId="43" fontId="15" fillId="0" borderId="0" xfId="0" applyNumberFormat="1" applyFont="1" applyFill="1" applyAlignment="1">
      <alignment vertical="center"/>
    </xf>
    <xf numFmtId="0" fontId="21" fillId="0" borderId="0" xfId="2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4" fontId="15" fillId="0" borderId="0" xfId="0" applyNumberFormat="1" applyFont="1" applyFill="1" applyBorder="1" applyAlignment="1">
      <alignment vertical="center"/>
    </xf>
    <xf numFmtId="40" fontId="26" fillId="0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 wrapText="1"/>
    </xf>
    <xf numFmtId="4" fontId="12" fillId="0" borderId="0" xfId="0" applyNumberFormat="1" applyFont="1" applyFill="1" applyAlignment="1">
      <alignment vertical="center"/>
    </xf>
    <xf numFmtId="3" fontId="15" fillId="0" borderId="1" xfId="0" applyNumberFormat="1" applyFont="1" applyFill="1" applyBorder="1" applyAlignment="1">
      <alignment horizontal="center" vertical="center"/>
    </xf>
    <xf numFmtId="3" fontId="16" fillId="0" borderId="1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Alignment="1">
      <alignment vertical="center"/>
    </xf>
    <xf numFmtId="4" fontId="12" fillId="0" borderId="0" xfId="0" applyNumberFormat="1" applyFont="1" applyFill="1" applyAlignment="1">
      <alignment horizontal="center" vertical="center"/>
    </xf>
    <xf numFmtId="4" fontId="15" fillId="0" borderId="0" xfId="0" applyNumberFormat="1" applyFont="1" applyFill="1" applyAlignment="1">
      <alignment horizontal="right" vertical="center"/>
    </xf>
    <xf numFmtId="4" fontId="16" fillId="0" borderId="1" xfId="0" applyNumberFormat="1" applyFont="1" applyBorder="1" applyAlignment="1">
      <alignment horizontal="right" vertical="center"/>
    </xf>
    <xf numFmtId="4" fontId="15" fillId="0" borderId="1" xfId="0" applyNumberFormat="1" applyFont="1" applyBorder="1" applyAlignment="1">
      <alignment horizontal="right" vertical="center"/>
    </xf>
    <xf numFmtId="3" fontId="12" fillId="0" borderId="1" xfId="0" applyNumberFormat="1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4" fontId="16" fillId="0" borderId="1" xfId="0" applyNumberFormat="1" applyFont="1" applyFill="1" applyBorder="1" applyAlignment="1">
      <alignment horizontal="center" vertical="center"/>
    </xf>
    <xf numFmtId="4" fontId="15" fillId="0" borderId="1" xfId="0" applyNumberFormat="1" applyFont="1" applyFill="1" applyBorder="1" applyAlignment="1">
      <alignment horizontal="center" vertical="center"/>
    </xf>
    <xf numFmtId="3" fontId="15" fillId="0" borderId="1" xfId="0" applyNumberFormat="1" applyFont="1" applyFill="1" applyBorder="1" applyAlignment="1">
      <alignment horizontal="center" vertical="center" wrapText="1"/>
    </xf>
    <xf numFmtId="3" fontId="16" fillId="0" borderId="1" xfId="0" applyNumberFormat="1" applyFont="1" applyFill="1" applyBorder="1" applyAlignment="1">
      <alignment horizontal="center" vertical="center" wrapText="1"/>
    </xf>
    <xf numFmtId="0" fontId="12" fillId="4" borderId="1" xfId="20" applyFont="1" applyFill="1" applyBorder="1" applyAlignment="1">
      <alignment horizontal="center" vertical="center"/>
    </xf>
    <xf numFmtId="0" fontId="12" fillId="4" borderId="1" xfId="20" applyFont="1" applyFill="1" applyBorder="1" applyAlignment="1">
      <alignment horizontal="left" vertical="center"/>
    </xf>
    <xf numFmtId="0" fontId="12" fillId="4" borderId="1" xfId="20" applyFont="1" applyFill="1" applyBorder="1" applyAlignment="1">
      <alignment vertical="center"/>
    </xf>
    <xf numFmtId="40" fontId="12" fillId="4" borderId="1" xfId="0" applyNumberFormat="1" applyFont="1" applyFill="1" applyBorder="1" applyAlignment="1">
      <alignment horizontal="center" vertical="center"/>
    </xf>
    <xf numFmtId="40" fontId="10" fillId="4" borderId="1" xfId="0" applyNumberFormat="1" applyFont="1" applyFill="1" applyBorder="1" applyAlignment="1">
      <alignment horizontal="center" vertical="center"/>
    </xf>
    <xf numFmtId="40" fontId="12" fillId="4" borderId="0" xfId="0" applyNumberFormat="1" applyFont="1" applyFill="1" applyBorder="1" applyAlignment="1">
      <alignment horizontal="center" vertical="center"/>
    </xf>
    <xf numFmtId="0" fontId="12" fillId="4" borderId="0" xfId="0" applyFont="1" applyFill="1" applyAlignment="1">
      <alignment vertical="center"/>
    </xf>
    <xf numFmtId="0" fontId="11" fillId="4" borderId="1" xfId="20" applyFont="1" applyFill="1" applyBorder="1" applyAlignment="1">
      <alignment horizontal="left" vertical="center"/>
    </xf>
    <xf numFmtId="0" fontId="11" fillId="4" borderId="1" xfId="20" applyFont="1" applyFill="1" applyBorder="1" applyAlignment="1">
      <alignment vertical="center"/>
    </xf>
    <xf numFmtId="0" fontId="11" fillId="4" borderId="1" xfId="20" applyFont="1" applyFill="1" applyBorder="1" applyAlignment="1">
      <alignment horizontal="center" vertical="center"/>
    </xf>
    <xf numFmtId="0" fontId="18" fillId="4" borderId="1" xfId="20" applyFont="1" applyFill="1" applyBorder="1" applyAlignment="1">
      <alignment horizontal="center" vertical="center"/>
    </xf>
    <xf numFmtId="0" fontId="18" fillId="4" borderId="1" xfId="20" applyFont="1" applyFill="1" applyBorder="1" applyAlignment="1">
      <alignment horizontal="left" vertical="center"/>
    </xf>
    <xf numFmtId="0" fontId="18" fillId="4" borderId="1" xfId="20" applyFont="1" applyFill="1" applyBorder="1" applyAlignment="1">
      <alignment vertical="center"/>
    </xf>
    <xf numFmtId="40" fontId="18" fillId="4" borderId="1" xfId="0" applyNumberFormat="1" applyFont="1" applyFill="1" applyBorder="1" applyAlignment="1">
      <alignment horizontal="center" vertical="center"/>
    </xf>
    <xf numFmtId="40" fontId="18" fillId="4" borderId="0" xfId="0" applyNumberFormat="1" applyFont="1" applyFill="1" applyBorder="1" applyAlignment="1">
      <alignment horizontal="center" vertical="center"/>
    </xf>
    <xf numFmtId="0" fontId="18" fillId="4" borderId="0" xfId="0" applyFont="1" applyFill="1" applyAlignment="1">
      <alignment vertical="center"/>
    </xf>
    <xf numFmtId="0" fontId="10" fillId="4" borderId="1" xfId="20" applyFont="1" applyFill="1" applyBorder="1" applyAlignment="1">
      <alignment horizontal="center" vertical="center"/>
    </xf>
    <xf numFmtId="0" fontId="10" fillId="4" borderId="1" xfId="20" applyFont="1" applyFill="1" applyBorder="1" applyAlignment="1">
      <alignment vertical="center"/>
    </xf>
    <xf numFmtId="40" fontId="10" fillId="4" borderId="0" xfId="0" applyNumberFormat="1" applyFont="1" applyFill="1" applyBorder="1" applyAlignment="1">
      <alignment horizontal="center" vertical="center"/>
    </xf>
    <xf numFmtId="0" fontId="10" fillId="4" borderId="0" xfId="0" applyFont="1" applyFill="1" applyAlignment="1">
      <alignment vertical="center"/>
    </xf>
    <xf numFmtId="0" fontId="12" fillId="4" borderId="1" xfId="0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43" fontId="16" fillId="5" borderId="1" xfId="1" applyFont="1" applyFill="1" applyBorder="1" applyAlignment="1">
      <alignment horizontal="center" vertical="center" wrapText="1"/>
    </xf>
    <xf numFmtId="43" fontId="16" fillId="5" borderId="1" xfId="1" applyFont="1" applyFill="1" applyBorder="1" applyAlignment="1">
      <alignment vertical="center" wrapText="1"/>
    </xf>
    <xf numFmtId="43" fontId="15" fillId="5" borderId="1" xfId="1" applyFont="1" applyFill="1" applyBorder="1" applyAlignment="1">
      <alignment vertical="center" wrapText="1"/>
    </xf>
    <xf numFmtId="43" fontId="16" fillId="5" borderId="1" xfId="1" applyFont="1" applyFill="1" applyBorder="1" applyAlignment="1" applyProtection="1">
      <alignment horizontal="center" vertical="center" wrapText="1"/>
    </xf>
    <xf numFmtId="43" fontId="15" fillId="5" borderId="1" xfId="1" applyFont="1" applyFill="1" applyBorder="1" applyAlignment="1" applyProtection="1">
      <alignment horizontal="center" vertical="center" wrapText="1"/>
    </xf>
    <xf numFmtId="43" fontId="4" fillId="0" borderId="10" xfId="20" applyNumberFormat="1" applyFont="1" applyFill="1" applyBorder="1" applyAlignment="1">
      <alignment horizontal="center" vertical="center" wrapText="1"/>
    </xf>
    <xf numFmtId="43" fontId="4" fillId="0" borderId="11" xfId="2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15" fillId="0" borderId="0" xfId="0" applyFont="1"/>
    <xf numFmtId="0" fontId="21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0" fontId="10" fillId="4" borderId="1" xfId="2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left" vertical="center" wrapText="1"/>
    </xf>
    <xf numFmtId="43" fontId="15" fillId="0" borderId="1" xfId="0" applyNumberFormat="1" applyFont="1" applyFill="1" applyBorder="1" applyAlignment="1">
      <alignment horizontal="right" vertical="center"/>
    </xf>
    <xf numFmtId="0" fontId="0" fillId="0" borderId="1" xfId="0" applyFont="1" applyBorder="1" applyAlignment="1">
      <alignment horizontal="center" vertical="center" wrapText="1"/>
    </xf>
    <xf numFmtId="43" fontId="2" fillId="2" borderId="1" xfId="1" applyFont="1" applyFill="1" applyBorder="1" applyAlignment="1">
      <alignment vertical="center" wrapText="1"/>
    </xf>
    <xf numFmtId="43" fontId="2" fillId="3" borderId="1" xfId="1" applyFont="1" applyFill="1" applyBorder="1" applyAlignment="1">
      <alignment vertical="center" wrapText="1"/>
    </xf>
    <xf numFmtId="43" fontId="2" fillId="4" borderId="1" xfId="1" applyFont="1" applyFill="1" applyBorder="1" applyAlignment="1">
      <alignment vertical="center" wrapText="1"/>
    </xf>
    <xf numFmtId="0" fontId="0" fillId="0" borderId="0" xfId="0" applyFont="1" applyAlignment="1">
      <alignment vertical="center" wrapText="1"/>
    </xf>
    <xf numFmtId="166" fontId="2" fillId="2" borderId="1" xfId="1" applyNumberFormat="1" applyFont="1" applyFill="1" applyBorder="1" applyAlignment="1">
      <alignment vertical="center" wrapText="1"/>
    </xf>
    <xf numFmtId="38" fontId="4" fillId="0" borderId="0" xfId="0" applyNumberFormat="1" applyFont="1" applyFill="1" applyAlignment="1">
      <alignment vertical="center"/>
    </xf>
    <xf numFmtId="167" fontId="4" fillId="0" borderId="0" xfId="0" applyNumberFormat="1" applyFont="1" applyFill="1" applyAlignment="1">
      <alignment vertical="center"/>
    </xf>
    <xf numFmtId="167" fontId="16" fillId="0" borderId="1" xfId="0" applyNumberFormat="1" applyFont="1" applyBorder="1" applyAlignment="1">
      <alignment horizontal="center" vertical="center"/>
    </xf>
    <xf numFmtId="167" fontId="15" fillId="0" borderId="1" xfId="0" applyNumberFormat="1" applyFont="1" applyBorder="1" applyAlignment="1">
      <alignment horizontal="center" vertical="center"/>
    </xf>
    <xf numFmtId="167" fontId="15" fillId="0" borderId="1" xfId="0" applyNumberFormat="1" applyFont="1" applyFill="1" applyBorder="1" applyAlignment="1">
      <alignment horizontal="center" vertical="center"/>
    </xf>
    <xf numFmtId="167" fontId="16" fillId="0" borderId="1" xfId="0" applyNumberFormat="1" applyFont="1" applyFill="1" applyBorder="1" applyAlignment="1">
      <alignment horizontal="center" vertical="center"/>
    </xf>
    <xf numFmtId="43" fontId="26" fillId="0" borderId="1" xfId="0" applyNumberFormat="1" applyFont="1" applyFill="1" applyBorder="1" applyAlignment="1">
      <alignment horizontal="center" vertical="center"/>
    </xf>
    <xf numFmtId="43" fontId="30" fillId="0" borderId="0" xfId="0" applyNumberFormat="1" applyFont="1" applyFill="1" applyAlignment="1">
      <alignment vertical="center"/>
    </xf>
    <xf numFmtId="4" fontId="15" fillId="0" borderId="1" xfId="0" applyNumberFormat="1" applyFont="1" applyBorder="1" applyAlignment="1">
      <alignment horizontal="right" vertical="center" wrapText="1"/>
    </xf>
    <xf numFmtId="0" fontId="16" fillId="0" borderId="1" xfId="20" applyFont="1" applyFill="1" applyBorder="1" applyAlignment="1">
      <alignment horizontal="center" vertical="center" wrapText="1"/>
    </xf>
    <xf numFmtId="0" fontId="21" fillId="0" borderId="0" xfId="2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 wrapText="1"/>
    </xf>
    <xf numFmtId="0" fontId="21" fillId="0" borderId="0" xfId="0" applyFont="1" applyFill="1" applyAlignment="1">
      <alignment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4" fontId="15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15" fillId="0" borderId="2" xfId="0" applyFont="1" applyFill="1" applyBorder="1" applyAlignment="1">
      <alignment vertical="center" wrapText="1"/>
    </xf>
    <xf numFmtId="0" fontId="16" fillId="0" borderId="3" xfId="0" applyFont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4" fontId="14" fillId="0" borderId="1" xfId="0" applyNumberFormat="1" applyFont="1" applyBorder="1" applyAlignment="1">
      <alignment horizontal="right" vertical="center"/>
    </xf>
    <xf numFmtId="4" fontId="16" fillId="0" borderId="1" xfId="0" applyNumberFormat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" fontId="21" fillId="0" borderId="0" xfId="20" applyNumberFormat="1" applyFont="1" applyFill="1" applyBorder="1" applyAlignment="1">
      <alignment vertical="center" wrapText="1"/>
    </xf>
    <xf numFmtId="4" fontId="16" fillId="0" borderId="1" xfId="20" applyNumberFormat="1" applyFont="1" applyFill="1" applyBorder="1" applyAlignment="1">
      <alignment horizontal="center" vertical="center" wrapText="1"/>
    </xf>
    <xf numFmtId="4" fontId="16" fillId="0" borderId="9" xfId="0" applyNumberFormat="1" applyFont="1" applyBorder="1" applyAlignment="1">
      <alignment horizontal="center" vertical="center" wrapText="1"/>
    </xf>
    <xf numFmtId="4" fontId="15" fillId="0" borderId="9" xfId="0" applyNumberFormat="1" applyFont="1" applyBorder="1" applyAlignment="1">
      <alignment horizontal="center" vertical="center" wrapText="1"/>
    </xf>
    <xf numFmtId="4" fontId="31" fillId="0" borderId="1" xfId="0" applyNumberFormat="1" applyFont="1" applyBorder="1" applyAlignment="1">
      <alignment vertical="center"/>
    </xf>
    <xf numFmtId="4" fontId="16" fillId="0" borderId="12" xfId="0" applyNumberFormat="1" applyFont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horizontal="right" vertical="center"/>
    </xf>
    <xf numFmtId="4" fontId="16" fillId="0" borderId="1" xfId="0" applyNumberFormat="1" applyFont="1" applyFill="1" applyBorder="1" applyAlignment="1">
      <alignment horizontal="right" vertical="center" wrapText="1"/>
    </xf>
    <xf numFmtId="4" fontId="15" fillId="0" borderId="1" xfId="0" applyNumberFormat="1" applyFont="1" applyFill="1" applyBorder="1" applyAlignment="1">
      <alignment horizontal="right" vertical="center" wrapText="1"/>
    </xf>
    <xf numFmtId="168" fontId="15" fillId="0" borderId="1" xfId="0" applyNumberFormat="1" applyFont="1" applyFill="1" applyBorder="1" applyAlignment="1">
      <alignment horizontal="right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43" fontId="21" fillId="0" borderId="0" xfId="20" applyNumberFormat="1" applyFont="1" applyFill="1" applyBorder="1" applyAlignment="1">
      <alignment vertical="center" wrapText="1"/>
    </xf>
    <xf numFmtId="0" fontId="10" fillId="0" borderId="1" xfId="20" applyFont="1" applyFill="1" applyBorder="1" applyAlignment="1">
      <alignment horizontal="center" vertical="center"/>
    </xf>
    <xf numFmtId="0" fontId="10" fillId="0" borderId="1" xfId="20" applyFont="1" applyFill="1" applyBorder="1" applyAlignment="1">
      <alignment horizontal="left" vertical="center"/>
    </xf>
    <xf numFmtId="0" fontId="10" fillId="0" borderId="1" xfId="20" applyFont="1" applyFill="1" applyBorder="1" applyAlignment="1">
      <alignment horizontal="center" vertical="center"/>
    </xf>
    <xf numFmtId="2" fontId="12" fillId="0" borderId="1" xfId="0" applyNumberFormat="1" applyFont="1" applyFill="1" applyBorder="1" applyAlignment="1">
      <alignment horizontal="right" vertical="center" wrapText="1"/>
    </xf>
    <xf numFmtId="43" fontId="10" fillId="0" borderId="1" xfId="1" applyNumberFormat="1" applyFont="1" applyFill="1" applyBorder="1" applyAlignment="1">
      <alignment horizontal="center" vertical="center" wrapText="1"/>
    </xf>
    <xf numFmtId="43" fontId="12" fillId="0" borderId="1" xfId="1" applyFont="1" applyFill="1" applyBorder="1" applyAlignment="1">
      <alignment horizontal="right" vertical="center" wrapText="1"/>
    </xf>
    <xf numFmtId="0" fontId="10" fillId="0" borderId="1" xfId="20" applyFont="1" applyFill="1" applyBorder="1" applyAlignment="1">
      <alignment horizontal="center" vertical="center"/>
    </xf>
    <xf numFmtId="0" fontId="10" fillId="0" borderId="1" xfId="20" applyFont="1" applyFill="1" applyBorder="1" applyAlignment="1">
      <alignment horizontal="left" vertical="center"/>
    </xf>
    <xf numFmtId="0" fontId="10" fillId="0" borderId="1" xfId="20" applyFont="1" applyFill="1" applyBorder="1" applyAlignment="1">
      <alignment horizontal="center" vertical="center"/>
    </xf>
    <xf numFmtId="0" fontId="10" fillId="0" borderId="1" xfId="20" applyFont="1" applyFill="1" applyBorder="1" applyAlignment="1">
      <alignment horizontal="center" vertical="center"/>
    </xf>
    <xf numFmtId="0" fontId="12" fillId="0" borderId="1" xfId="21" applyFont="1" applyFill="1" applyBorder="1" applyAlignment="1">
      <alignment horizontal="left" vertical="center" wrapText="1"/>
    </xf>
    <xf numFmtId="0" fontId="12" fillId="0" borderId="1" xfId="22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 wrapText="1"/>
    </xf>
    <xf numFmtId="0" fontId="12" fillId="0" borderId="1" xfId="0" quotePrefix="1" applyFont="1" applyFill="1" applyBorder="1" applyAlignment="1">
      <alignment vertical="center"/>
    </xf>
    <xf numFmtId="170" fontId="12" fillId="0" borderId="1" xfId="0" applyNumberFormat="1" applyFont="1" applyFill="1" applyBorder="1" applyAlignment="1">
      <alignment horizontal="right" vertical="center"/>
    </xf>
    <xf numFmtId="0" fontId="12" fillId="0" borderId="1" xfId="9" quotePrefix="1" applyFont="1" applyFill="1" applyBorder="1" applyAlignment="1">
      <alignment horizontal="left" vertical="center" wrapText="1"/>
    </xf>
    <xf numFmtId="0" fontId="12" fillId="0" borderId="1" xfId="9" applyFont="1" applyFill="1" applyBorder="1" applyAlignment="1">
      <alignment horizontal="left" vertical="center" wrapText="1"/>
    </xf>
    <xf numFmtId="170" fontId="15" fillId="0" borderId="1" xfId="23" applyNumberFormat="1" applyFont="1" applyFill="1" applyBorder="1" applyAlignment="1">
      <alignment vertical="center"/>
    </xf>
    <xf numFmtId="0" fontId="12" fillId="0" borderId="1" xfId="1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right" vertical="center"/>
    </xf>
    <xf numFmtId="0" fontId="35" fillId="6" borderId="1" xfId="24" applyFont="1" applyFill="1" applyBorder="1" applyAlignment="1">
      <alignment horizontal="left" vertical="center" wrapText="1"/>
    </xf>
    <xf numFmtId="4" fontId="12" fillId="0" borderId="1" xfId="0" applyNumberFormat="1" applyFont="1" applyFill="1" applyBorder="1" applyAlignment="1">
      <alignment horizontal="left" vertical="center" wrapText="1"/>
    </xf>
    <xf numFmtId="0" fontId="12" fillId="0" borderId="1" xfId="0" quotePrefix="1" applyFont="1" applyFill="1" applyBorder="1" applyAlignment="1">
      <alignment horizontal="left" vertical="center" wrapText="1"/>
    </xf>
    <xf numFmtId="43" fontId="15" fillId="0" borderId="1" xfId="25" applyNumberFormat="1" applyFont="1" applyFill="1" applyBorder="1" applyAlignment="1">
      <alignment horizontal="right" vertical="center"/>
    </xf>
    <xf numFmtId="0" fontId="12" fillId="0" borderId="1" xfId="0" quotePrefix="1" applyFont="1" applyFill="1" applyBorder="1" applyAlignment="1">
      <alignment horizontal="left" vertical="center"/>
    </xf>
    <xf numFmtId="170" fontId="36" fillId="0" borderId="1" xfId="0" applyNumberFormat="1" applyFont="1" applyFill="1" applyBorder="1" applyAlignment="1">
      <alignment vertical="center"/>
    </xf>
    <xf numFmtId="0" fontId="12" fillId="0" borderId="1" xfId="0" applyNumberFormat="1" applyFont="1" applyFill="1" applyBorder="1" applyAlignment="1">
      <alignment vertical="center" wrapText="1"/>
    </xf>
    <xf numFmtId="43" fontId="12" fillId="0" borderId="1" xfId="25" applyNumberFormat="1" applyFont="1" applyFill="1" applyBorder="1" applyAlignment="1">
      <alignment horizontal="right" vertical="center"/>
    </xf>
    <xf numFmtId="0" fontId="12" fillId="0" borderId="1" xfId="9" applyFont="1" applyFill="1" applyBorder="1" applyAlignment="1">
      <alignment vertical="center"/>
    </xf>
    <xf numFmtId="170" fontId="12" fillId="0" borderId="1" xfId="23" applyNumberFormat="1" applyFont="1" applyFill="1" applyBorder="1" applyAlignment="1">
      <alignment horizontal="right" vertical="center"/>
    </xf>
    <xf numFmtId="167" fontId="12" fillId="0" borderId="1" xfId="26" applyNumberFormat="1" applyFont="1" applyFill="1" applyBorder="1" applyAlignment="1">
      <alignment vertical="center" wrapText="1"/>
    </xf>
    <xf numFmtId="0" fontId="12" fillId="0" borderId="1" xfId="0" applyFont="1" applyFill="1" applyBorder="1"/>
    <xf numFmtId="0" fontId="12" fillId="0" borderId="1" xfId="23" applyFont="1" applyFill="1" applyBorder="1" applyAlignment="1">
      <alignment horizontal="center" vertical="center" wrapText="1"/>
    </xf>
    <xf numFmtId="0" fontId="12" fillId="0" borderId="1" xfId="23" applyFont="1" applyFill="1" applyBorder="1" applyAlignment="1">
      <alignment vertical="center" wrapText="1"/>
    </xf>
    <xf numFmtId="0" fontId="12" fillId="0" borderId="1" xfId="0" applyFont="1" applyFill="1" applyBorder="1" applyAlignment="1">
      <alignment wrapText="1"/>
    </xf>
    <xf numFmtId="0" fontId="12" fillId="0" borderId="1" xfId="23" quotePrefix="1" applyFont="1" applyFill="1" applyBorder="1" applyAlignment="1">
      <alignment horizontal="left"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0" fontId="12" fillId="0" borderId="1" xfId="21" applyFont="1" applyFill="1" applyBorder="1" applyAlignment="1">
      <alignment vertical="center" wrapText="1"/>
    </xf>
    <xf numFmtId="0" fontId="12" fillId="0" borderId="1" xfId="23" applyFont="1" applyFill="1" applyBorder="1" applyAlignment="1">
      <alignment horizontal="left" vertical="center"/>
    </xf>
    <xf numFmtId="0" fontId="12" fillId="0" borderId="1" xfId="23" applyFont="1" applyFill="1" applyBorder="1" applyAlignment="1">
      <alignment horizontal="left" vertical="center" wrapText="1"/>
    </xf>
    <xf numFmtId="0" fontId="12" fillId="0" borderId="1" xfId="23" quotePrefix="1" applyFont="1" applyFill="1" applyBorder="1" applyAlignment="1">
      <alignment horizontal="left" vertical="center"/>
    </xf>
    <xf numFmtId="4" fontId="12" fillId="0" borderId="1" xfId="0" applyNumberFormat="1" applyFont="1" applyFill="1" applyBorder="1" applyAlignment="1">
      <alignment horizontal="center" vertical="center"/>
    </xf>
    <xf numFmtId="43" fontId="12" fillId="0" borderId="1" xfId="1" applyFont="1" applyFill="1" applyBorder="1" applyAlignment="1">
      <alignment horizontal="right" vertical="center"/>
    </xf>
    <xf numFmtId="0" fontId="12" fillId="0" borderId="1" xfId="23" quotePrefix="1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right"/>
    </xf>
    <xf numFmtId="0" fontId="38" fillId="0" borderId="1" xfId="0" applyFont="1" applyFill="1" applyBorder="1"/>
    <xf numFmtId="2" fontId="12" fillId="0" borderId="1" xfId="0" applyNumberFormat="1" applyFont="1" applyFill="1" applyBorder="1" applyAlignment="1">
      <alignment horizontal="right"/>
    </xf>
    <xf numFmtId="0" fontId="12" fillId="0" borderId="1" xfId="23" quotePrefix="1" applyFont="1" applyFill="1" applyBorder="1" applyAlignment="1">
      <alignment vertical="center"/>
    </xf>
    <xf numFmtId="0" fontId="39" fillId="0" borderId="1" xfId="2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left" vertical="center" wrapText="1"/>
    </xf>
    <xf numFmtId="0" fontId="39" fillId="0" borderId="1" xfId="20" applyFont="1" applyFill="1" applyBorder="1" applyAlignment="1">
      <alignment vertical="center"/>
    </xf>
    <xf numFmtId="0" fontId="39" fillId="0" borderId="1" xfId="0" applyFont="1" applyFill="1" applyBorder="1" applyAlignment="1">
      <alignment horizontal="center" vertical="center"/>
    </xf>
    <xf numFmtId="40" fontId="39" fillId="2" borderId="1" xfId="0" applyNumberFormat="1" applyFont="1" applyFill="1" applyBorder="1" applyAlignment="1">
      <alignment horizontal="center" vertical="center"/>
    </xf>
    <xf numFmtId="40" fontId="39" fillId="0" borderId="1" xfId="0" applyNumberFormat="1" applyFont="1" applyFill="1" applyBorder="1" applyAlignment="1">
      <alignment horizontal="center" vertical="center"/>
    </xf>
    <xf numFmtId="40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10" fillId="0" borderId="1" xfId="20" applyFont="1" applyFill="1" applyBorder="1" applyAlignment="1">
      <alignment horizontal="center" vertical="center"/>
    </xf>
    <xf numFmtId="0" fontId="10" fillId="0" borderId="1" xfId="20" applyFont="1" applyFill="1" applyBorder="1" applyAlignment="1">
      <alignment horizontal="left" vertical="center"/>
    </xf>
    <xf numFmtId="167" fontId="37" fillId="0" borderId="1" xfId="26" applyNumberFormat="1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2" fontId="10" fillId="0" borderId="1" xfId="20" applyNumberFormat="1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20" applyFont="1" applyFill="1" applyBorder="1" applyAlignment="1">
      <alignment horizontal="center" vertical="center" wrapText="1"/>
    </xf>
    <xf numFmtId="4" fontId="16" fillId="0" borderId="1" xfId="20" applyNumberFormat="1" applyFont="1" applyFill="1" applyBorder="1" applyAlignment="1">
      <alignment horizontal="center" vertical="center" wrapText="1"/>
    </xf>
    <xf numFmtId="43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" fontId="15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 wrapText="1"/>
    </xf>
    <xf numFmtId="43" fontId="41" fillId="0" borderId="1" xfId="0" applyNumberFormat="1" applyFont="1" applyFill="1" applyBorder="1" applyAlignment="1">
      <alignment horizontal="center" vertical="center" wrapText="1"/>
    </xf>
    <xf numFmtId="4" fontId="41" fillId="0" borderId="1" xfId="0" applyNumberFormat="1" applyFont="1" applyFill="1" applyBorder="1" applyAlignment="1">
      <alignment horizontal="right" vertical="center" wrapText="1"/>
    </xf>
    <xf numFmtId="0" fontId="23" fillId="0" borderId="0" xfId="0" applyFont="1" applyFill="1" applyAlignment="1">
      <alignment vertical="center" wrapText="1"/>
    </xf>
    <xf numFmtId="0" fontId="12" fillId="0" borderId="0" xfId="0" applyFont="1" applyFill="1" applyAlignment="1">
      <alignment vertical="center" wrapText="1"/>
    </xf>
    <xf numFmtId="43" fontId="40" fillId="0" borderId="1" xfId="0" applyNumberFormat="1" applyFont="1" applyFill="1" applyBorder="1" applyAlignment="1">
      <alignment horizontal="center" vertical="center" wrapText="1"/>
    </xf>
    <xf numFmtId="4" fontId="40" fillId="0" borderId="1" xfId="0" applyNumberFormat="1" applyFont="1" applyFill="1" applyBorder="1" applyAlignment="1">
      <alignment horizontal="right" vertical="center" wrapText="1"/>
    </xf>
    <xf numFmtId="0" fontId="11" fillId="0" borderId="0" xfId="0" applyFont="1" applyFill="1" applyAlignment="1">
      <alignment vertical="center" wrapText="1"/>
    </xf>
    <xf numFmtId="43" fontId="15" fillId="0" borderId="1" xfId="0" applyNumberFormat="1" applyFont="1" applyFill="1" applyBorder="1" applyAlignment="1">
      <alignment horizontal="right" vertical="center" wrapText="1"/>
    </xf>
    <xf numFmtId="0" fontId="24" fillId="0" borderId="0" xfId="0" applyFont="1" applyFill="1" applyAlignment="1">
      <alignment vertical="center" wrapText="1"/>
    </xf>
    <xf numFmtId="0" fontId="12" fillId="0" borderId="2" xfId="0" applyFont="1" applyFill="1" applyBorder="1" applyAlignment="1">
      <alignment vertical="center" wrapText="1"/>
    </xf>
    <xf numFmtId="4" fontId="15" fillId="0" borderId="0" xfId="0" applyNumberFormat="1" applyFont="1" applyFill="1" applyAlignment="1">
      <alignment horizontal="right" vertical="center" wrapText="1"/>
    </xf>
    <xf numFmtId="0" fontId="10" fillId="0" borderId="1" xfId="20" applyFont="1" applyFill="1" applyBorder="1" applyAlignment="1">
      <alignment horizontal="center" vertical="center"/>
    </xf>
    <xf numFmtId="0" fontId="10" fillId="0" borderId="1" xfId="20" applyFont="1" applyFill="1" applyBorder="1" applyAlignment="1">
      <alignment horizontal="left" vertical="center"/>
    </xf>
    <xf numFmtId="0" fontId="10" fillId="0" borderId="1" xfId="20" applyFont="1" applyFill="1" applyBorder="1" applyAlignment="1">
      <alignment horizontal="center" vertical="center"/>
    </xf>
    <xf numFmtId="0" fontId="10" fillId="0" borderId="1" xfId="20" applyFont="1" applyFill="1" applyBorder="1" applyAlignment="1">
      <alignment horizontal="left" vertical="center"/>
    </xf>
    <xf numFmtId="0" fontId="10" fillId="0" borderId="1" xfId="20" applyFont="1" applyFill="1" applyBorder="1" applyAlignment="1">
      <alignment horizontal="center" vertical="center"/>
    </xf>
    <xf numFmtId="0" fontId="42" fillId="0" borderId="1" xfId="23" quotePrefix="1" applyFont="1" applyFill="1" applyBorder="1" applyAlignment="1">
      <alignment horizontal="left" vertical="center" wrapText="1"/>
    </xf>
    <xf numFmtId="43" fontId="12" fillId="0" borderId="1" xfId="1" applyNumberFormat="1" applyFont="1" applyFill="1" applyBorder="1" applyAlignment="1">
      <alignment horizontal="center" vertical="center" wrapText="1"/>
    </xf>
    <xf numFmtId="43" fontId="12" fillId="0" borderId="0" xfId="1" applyNumberFormat="1" applyFont="1" applyFill="1" applyBorder="1" applyAlignment="1">
      <alignment horizontal="center" vertical="center" wrapText="1"/>
    </xf>
    <xf numFmtId="171" fontId="10" fillId="2" borderId="1" xfId="0" applyNumberFormat="1" applyFont="1" applyFill="1" applyBorder="1" applyAlignment="1">
      <alignment horizontal="center" vertical="center"/>
    </xf>
    <xf numFmtId="4" fontId="16" fillId="0" borderId="1" xfId="1" applyNumberFormat="1" applyFont="1" applyFill="1" applyBorder="1" applyAlignment="1">
      <alignment horizontal="center" vertical="center" wrapText="1"/>
    </xf>
    <xf numFmtId="2" fontId="15" fillId="0" borderId="1" xfId="0" applyNumberFormat="1" applyFont="1" applyFill="1" applyBorder="1" applyAlignment="1">
      <alignment horizontal="center" vertical="center" wrapText="1"/>
    </xf>
    <xf numFmtId="4" fontId="15" fillId="0" borderId="1" xfId="1" applyNumberFormat="1" applyFont="1" applyFill="1" applyBorder="1" applyAlignment="1">
      <alignment horizontal="center" vertical="center" wrapText="1"/>
    </xf>
    <xf numFmtId="4" fontId="15" fillId="0" borderId="1" xfId="1" applyNumberFormat="1" applyFont="1" applyFill="1" applyBorder="1" applyAlignment="1">
      <alignment horizontal="right" vertical="center" wrapText="1"/>
    </xf>
    <xf numFmtId="0" fontId="15" fillId="0" borderId="1" xfId="23" applyFont="1" applyFill="1" applyBorder="1" applyAlignment="1">
      <alignment vertical="center" wrapText="1"/>
    </xf>
    <xf numFmtId="0" fontId="15" fillId="0" borderId="1" xfId="23" applyFont="1" applyFill="1" applyBorder="1" applyAlignment="1">
      <alignment horizontal="center" vertical="center" wrapText="1"/>
    </xf>
    <xf numFmtId="0" fontId="15" fillId="0" borderId="1" xfId="23" quotePrefix="1" applyFont="1" applyFill="1" applyBorder="1" applyAlignment="1">
      <alignment horizontal="left" vertical="center" wrapText="1"/>
    </xf>
    <xf numFmtId="0" fontId="15" fillId="0" borderId="1" xfId="23" quotePrefix="1" applyFont="1" applyFill="1" applyBorder="1" applyAlignment="1">
      <alignment horizontal="center" vertical="center" wrapText="1"/>
    </xf>
    <xf numFmtId="0" fontId="15" fillId="0" borderId="1" xfId="21" applyFont="1" applyFill="1" applyBorder="1" applyAlignment="1">
      <alignment vertical="center" wrapText="1"/>
    </xf>
    <xf numFmtId="0" fontId="15" fillId="0" borderId="1" xfId="21" applyFont="1" applyFill="1" applyBorder="1" applyAlignment="1">
      <alignment horizontal="center" vertical="center" wrapText="1"/>
    </xf>
    <xf numFmtId="4" fontId="15" fillId="0" borderId="1" xfId="25" applyNumberFormat="1" applyFont="1" applyFill="1" applyBorder="1" applyAlignment="1">
      <alignment horizontal="right" vertical="center" wrapText="1"/>
    </xf>
    <xf numFmtId="4" fontId="15" fillId="0" borderId="1" xfId="25" applyNumberFormat="1" applyFont="1" applyFill="1" applyBorder="1" applyAlignment="1">
      <alignment horizontal="center" vertical="center" wrapText="1"/>
    </xf>
    <xf numFmtId="0" fontId="15" fillId="0" borderId="1" xfId="0" quotePrefix="1" applyFont="1" applyFill="1" applyBorder="1" applyAlignment="1">
      <alignment horizontal="center" vertical="center" wrapText="1"/>
    </xf>
    <xf numFmtId="1" fontId="15" fillId="0" borderId="1" xfId="0" applyNumberFormat="1" applyFont="1" applyFill="1" applyBorder="1" applyAlignment="1">
      <alignment vertical="center" wrapText="1"/>
    </xf>
    <xf numFmtId="0" fontId="15" fillId="0" borderId="1" xfId="23" quotePrefix="1" applyFont="1" applyFill="1" applyBorder="1" applyAlignment="1">
      <alignment vertical="center" wrapText="1"/>
    </xf>
    <xf numFmtId="0" fontId="15" fillId="0" borderId="1" xfId="0" quotePrefix="1" applyFont="1" applyFill="1" applyBorder="1" applyAlignment="1">
      <alignment vertical="center" wrapText="1"/>
    </xf>
    <xf numFmtId="0" fontId="15" fillId="0" borderId="1" xfId="30" quotePrefix="1" applyFont="1" applyFill="1" applyBorder="1" applyAlignment="1">
      <alignment horizontal="center" vertical="center" wrapText="1"/>
    </xf>
    <xf numFmtId="167" fontId="15" fillId="0" borderId="1" xfId="26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vertical="center" wrapText="1"/>
    </xf>
    <xf numFmtId="2" fontId="15" fillId="0" borderId="1" xfId="0" applyNumberFormat="1" applyFont="1" applyFill="1" applyBorder="1" applyAlignment="1">
      <alignment vertical="center" wrapText="1"/>
    </xf>
    <xf numFmtId="0" fontId="15" fillId="0" borderId="1" xfId="21" applyFont="1" applyFill="1" applyBorder="1" applyAlignment="1">
      <alignment horizontal="left" vertical="center" wrapText="1"/>
    </xf>
    <xf numFmtId="0" fontId="15" fillId="0" borderId="1" xfId="22" applyFont="1" applyFill="1" applyBorder="1" applyAlignment="1">
      <alignment vertical="center" wrapText="1"/>
    </xf>
    <xf numFmtId="0" fontId="15" fillId="0" borderId="1" xfId="22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left" vertical="center" wrapText="1"/>
    </xf>
    <xf numFmtId="167" fontId="15" fillId="0" borderId="1" xfId="26" applyNumberFormat="1" applyFont="1" applyFill="1" applyBorder="1" applyAlignment="1">
      <alignment vertical="center" wrapText="1"/>
    </xf>
    <xf numFmtId="0" fontId="15" fillId="0" borderId="1" xfId="31" quotePrefix="1" applyFont="1" applyFill="1" applyBorder="1" applyAlignment="1">
      <alignment vertical="center" wrapText="1"/>
    </xf>
    <xf numFmtId="0" fontId="15" fillId="0" borderId="1" xfId="31" quotePrefix="1" applyFont="1" applyFill="1" applyBorder="1" applyAlignment="1">
      <alignment horizontal="center" vertical="center" wrapText="1"/>
    </xf>
    <xf numFmtId="4" fontId="43" fillId="0" borderId="1" xfId="1" applyNumberFormat="1" applyFont="1" applyFill="1" applyBorder="1" applyAlignment="1">
      <alignment horizontal="right" vertical="center" wrapText="1"/>
    </xf>
    <xf numFmtId="49" fontId="15" fillId="0" borderId="1" xfId="0" applyNumberFormat="1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" fontId="15" fillId="0" borderId="1" xfId="23" applyNumberFormat="1" applyFont="1" applyFill="1" applyBorder="1" applyAlignment="1">
      <alignment horizontal="right" vertical="center" wrapText="1"/>
    </xf>
    <xf numFmtId="1" fontId="14" fillId="0" borderId="1" xfId="0" applyNumberFormat="1" applyFont="1" applyFill="1" applyBorder="1" applyAlignment="1">
      <alignment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1" fontId="43" fillId="0" borderId="1" xfId="0" applyNumberFormat="1" applyFont="1" applyFill="1" applyBorder="1" applyAlignment="1">
      <alignment vertical="center" wrapText="1"/>
    </xf>
    <xf numFmtId="2" fontId="15" fillId="0" borderId="1" xfId="0" applyNumberFormat="1" applyFont="1" applyFill="1" applyBorder="1" applyAlignment="1">
      <alignment horizontal="left" vertical="center" wrapText="1"/>
    </xf>
    <xf numFmtId="0" fontId="15" fillId="0" borderId="1" xfId="23" quotePrefix="1" applyFont="1" applyFill="1" applyBorder="1" applyAlignment="1">
      <alignment horizontal="justify" vertical="center" wrapText="1"/>
    </xf>
    <xf numFmtId="43" fontId="15" fillId="0" borderId="1" xfId="25" applyNumberFormat="1" applyFont="1" applyFill="1" applyBorder="1" applyAlignment="1">
      <alignment horizontal="right" vertical="center" wrapText="1"/>
    </xf>
    <xf numFmtId="43" fontId="15" fillId="0" borderId="1" xfId="1" applyFont="1" applyFill="1" applyBorder="1" applyAlignment="1">
      <alignment horizontal="right" vertical="center" wrapText="1"/>
    </xf>
    <xf numFmtId="0" fontId="16" fillId="0" borderId="1" xfId="23" applyFont="1" applyFill="1" applyBorder="1" applyAlignment="1">
      <alignment horizontal="center" vertical="center" wrapText="1"/>
    </xf>
    <xf numFmtId="0" fontId="15" fillId="0" borderId="1" xfId="24" applyFont="1" applyFill="1" applyBorder="1" applyAlignment="1">
      <alignment horizontal="left" vertical="center" wrapText="1"/>
    </xf>
    <xf numFmtId="0" fontId="15" fillId="0" borderId="1" xfId="24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right" vertical="center" wrapText="1"/>
    </xf>
    <xf numFmtId="4" fontId="14" fillId="0" borderId="1" xfId="25" applyNumberFormat="1" applyFont="1" applyFill="1" applyBorder="1" applyAlignment="1">
      <alignment horizontal="right" vertical="center" wrapText="1"/>
    </xf>
    <xf numFmtId="0" fontId="43" fillId="0" borderId="1" xfId="22" applyFont="1" applyFill="1" applyBorder="1" applyAlignment="1">
      <alignment horizontal="left" vertical="center" wrapText="1"/>
    </xf>
    <xf numFmtId="0" fontId="43" fillId="0" borderId="1" xfId="22" applyFont="1" applyFill="1" applyBorder="1" applyAlignment="1">
      <alignment horizontal="center" vertical="center" wrapText="1"/>
    </xf>
    <xf numFmtId="0" fontId="43" fillId="0" borderId="1" xfId="21" applyFont="1" applyFill="1" applyBorder="1" applyAlignment="1">
      <alignment vertical="center" wrapText="1"/>
    </xf>
    <xf numFmtId="2" fontId="43" fillId="0" borderId="1" xfId="0" applyNumberFormat="1" applyFont="1" applyFill="1" applyBorder="1" applyAlignment="1">
      <alignment horizontal="center" vertical="center" wrapText="1"/>
    </xf>
    <xf numFmtId="0" fontId="43" fillId="0" borderId="1" xfId="21" applyFont="1" applyFill="1" applyBorder="1" applyAlignment="1">
      <alignment horizontal="center" vertical="center" wrapText="1"/>
    </xf>
    <xf numFmtId="4" fontId="43" fillId="0" borderId="1" xfId="0" applyNumberFormat="1" applyFont="1" applyFill="1" applyBorder="1" applyAlignment="1">
      <alignment horizontal="right" vertical="center" wrapText="1"/>
    </xf>
    <xf numFmtId="0" fontId="43" fillId="0" borderId="1" xfId="21" applyFont="1" applyFill="1" applyBorder="1" applyAlignment="1">
      <alignment horizontal="left" vertical="center" wrapText="1"/>
    </xf>
    <xf numFmtId="49" fontId="43" fillId="0" borderId="1" xfId="0" applyNumberFormat="1" applyFont="1" applyFill="1" applyBorder="1" applyAlignment="1">
      <alignment vertical="center" wrapText="1"/>
    </xf>
    <xf numFmtId="49" fontId="43" fillId="0" borderId="1" xfId="0" applyNumberFormat="1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vertical="center" wrapText="1"/>
    </xf>
    <xf numFmtId="0" fontId="43" fillId="0" borderId="1" xfId="0" applyFont="1" applyFill="1" applyBorder="1" applyAlignment="1">
      <alignment horizontal="center" vertical="center" wrapText="1"/>
    </xf>
    <xf numFmtId="2" fontId="15" fillId="0" borderId="0" xfId="0" applyNumberFormat="1" applyFont="1" applyFill="1" applyBorder="1" applyAlignment="1">
      <alignment vertical="center" wrapText="1"/>
    </xf>
    <xf numFmtId="4" fontId="16" fillId="0" borderId="0" xfId="1" applyNumberFormat="1" applyFont="1" applyFill="1" applyBorder="1" applyAlignment="1">
      <alignment horizontal="center" vertical="center" wrapText="1"/>
    </xf>
    <xf numFmtId="4" fontId="15" fillId="0" borderId="0" xfId="1" applyNumberFormat="1" applyFont="1" applyFill="1" applyBorder="1" applyAlignment="1">
      <alignment horizontal="center" vertical="center" wrapText="1"/>
    </xf>
    <xf numFmtId="4" fontId="16" fillId="0" borderId="0" xfId="1" applyNumberFormat="1" applyFont="1" applyFill="1" applyBorder="1" applyAlignment="1">
      <alignment horizontal="right" vertical="center" wrapText="1"/>
    </xf>
    <xf numFmtId="2" fontId="16" fillId="0" borderId="0" xfId="0" applyNumberFormat="1" applyFont="1" applyFill="1" applyBorder="1" applyAlignment="1">
      <alignment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Border="1" applyAlignment="1">
      <alignment horizontal="center" vertical="center" wrapText="1"/>
    </xf>
    <xf numFmtId="4" fontId="15" fillId="0" borderId="0" xfId="0" applyNumberFormat="1" applyFont="1" applyFill="1" applyBorder="1" applyAlignment="1">
      <alignment horizontal="right" vertical="center" wrapText="1"/>
    </xf>
    <xf numFmtId="4" fontId="15" fillId="0" borderId="0" xfId="1" applyNumberFormat="1" applyFont="1" applyFill="1" applyBorder="1" applyAlignment="1">
      <alignment horizontal="right" vertical="center" wrapText="1"/>
    </xf>
    <xf numFmtId="4" fontId="43" fillId="0" borderId="0" xfId="0" applyNumberFormat="1" applyFont="1" applyFill="1" applyBorder="1" applyAlignment="1">
      <alignment horizontal="right" vertical="center" wrapText="1"/>
    </xf>
    <xf numFmtId="4" fontId="43" fillId="0" borderId="0" xfId="0" applyNumberFormat="1" applyFont="1" applyFill="1" applyBorder="1" applyAlignment="1">
      <alignment vertical="center" wrapText="1"/>
    </xf>
    <xf numFmtId="4" fontId="43" fillId="0" borderId="0" xfId="0" applyNumberFormat="1" applyFont="1" applyFill="1" applyBorder="1" applyAlignment="1">
      <alignment horizontal="center" vertical="center" wrapText="1"/>
    </xf>
    <xf numFmtId="4" fontId="14" fillId="0" borderId="0" xfId="0" applyNumberFormat="1" applyFont="1" applyFill="1" applyBorder="1" applyAlignment="1">
      <alignment horizontal="center" vertical="center" wrapText="1"/>
    </xf>
    <xf numFmtId="2" fontId="43" fillId="0" borderId="0" xfId="0" applyNumberFormat="1" applyFont="1" applyFill="1" applyBorder="1" applyAlignment="1">
      <alignment vertical="center" wrapText="1"/>
    </xf>
    <xf numFmtId="4" fontId="15" fillId="0" borderId="0" xfId="0" applyNumberFormat="1" applyFont="1" applyFill="1" applyBorder="1" applyAlignment="1">
      <alignment horizontal="center" vertical="center" wrapText="1"/>
    </xf>
    <xf numFmtId="4" fontId="15" fillId="0" borderId="0" xfId="25" applyNumberFormat="1" applyFont="1" applyFill="1" applyBorder="1" applyAlignment="1">
      <alignment horizontal="right" vertical="center" wrapText="1"/>
    </xf>
    <xf numFmtId="4" fontId="15" fillId="0" borderId="0" xfId="25" applyNumberFormat="1" applyFont="1" applyFill="1" applyBorder="1" applyAlignment="1">
      <alignment horizontal="center" vertical="center" wrapText="1"/>
    </xf>
    <xf numFmtId="4" fontId="15" fillId="0" borderId="0" xfId="23" applyNumberFormat="1" applyFont="1" applyFill="1" applyBorder="1" applyAlignment="1">
      <alignment horizontal="center" vertical="center" wrapText="1"/>
    </xf>
    <xf numFmtId="4" fontId="43" fillId="0" borderId="0" xfId="1" applyNumberFormat="1" applyFont="1" applyFill="1" applyBorder="1" applyAlignment="1">
      <alignment horizontal="right" vertical="center" wrapText="1"/>
    </xf>
    <xf numFmtId="4" fontId="43" fillId="0" borderId="0" xfId="1" applyNumberFormat="1" applyFont="1" applyFill="1" applyBorder="1" applyAlignment="1">
      <alignment horizontal="center" vertical="center" wrapText="1"/>
    </xf>
    <xf numFmtId="4" fontId="14" fillId="0" borderId="0" xfId="1" applyNumberFormat="1" applyFont="1" applyFill="1" applyBorder="1" applyAlignment="1">
      <alignment horizontal="center" vertical="center" wrapText="1"/>
    </xf>
    <xf numFmtId="4" fontId="15" fillId="0" borderId="0" xfId="23" applyNumberFormat="1" applyFont="1" applyFill="1" applyBorder="1" applyAlignment="1">
      <alignment horizontal="right" vertical="center" wrapText="1"/>
    </xf>
    <xf numFmtId="4" fontId="15" fillId="0" borderId="0" xfId="23" applyNumberFormat="1" applyFont="1" applyFill="1" applyBorder="1" applyAlignment="1">
      <alignment vertical="center" wrapText="1"/>
    </xf>
    <xf numFmtId="4" fontId="15" fillId="0" borderId="0" xfId="3" applyNumberFormat="1" applyFont="1" applyFill="1" applyBorder="1" applyAlignment="1">
      <alignment horizontal="center" vertical="center" wrapText="1"/>
    </xf>
    <xf numFmtId="4" fontId="16" fillId="0" borderId="0" xfId="25" applyNumberFormat="1" applyFont="1" applyFill="1" applyBorder="1" applyAlignment="1">
      <alignment horizontal="right" vertical="center" wrapText="1"/>
    </xf>
    <xf numFmtId="4" fontId="16" fillId="0" borderId="0" xfId="25" applyNumberFormat="1" applyFont="1" applyFill="1" applyBorder="1" applyAlignment="1">
      <alignment horizontal="center" vertical="center" wrapText="1"/>
    </xf>
    <xf numFmtId="4" fontId="15" fillId="0" borderId="0" xfId="22" applyNumberFormat="1" applyFont="1" applyFill="1" applyBorder="1" applyAlignment="1">
      <alignment horizontal="center" vertical="center" wrapText="1"/>
    </xf>
    <xf numFmtId="4" fontId="15" fillId="0" borderId="0" xfId="22" applyNumberFormat="1" applyFont="1" applyFill="1" applyBorder="1" applyAlignment="1">
      <alignment horizontal="right" vertical="center" wrapText="1"/>
    </xf>
    <xf numFmtId="4" fontId="15" fillId="0" borderId="0" xfId="32" applyNumberFormat="1" applyFont="1" applyFill="1" applyBorder="1" applyAlignment="1">
      <alignment horizontal="center" vertical="center" wrapText="1"/>
    </xf>
    <xf numFmtId="4" fontId="14" fillId="0" borderId="0" xfId="25" applyNumberFormat="1" applyFont="1" applyFill="1" applyBorder="1" applyAlignment="1">
      <alignment horizontal="center" vertical="center" wrapText="1"/>
    </xf>
    <xf numFmtId="4" fontId="14" fillId="0" borderId="0" xfId="23" applyNumberFormat="1" applyFont="1" applyFill="1" applyBorder="1" applyAlignment="1">
      <alignment horizontal="center" vertical="center" wrapText="1"/>
    </xf>
    <xf numFmtId="4" fontId="14" fillId="0" borderId="0" xfId="25" applyNumberFormat="1" applyFont="1" applyFill="1" applyBorder="1" applyAlignment="1">
      <alignment horizontal="right" vertical="center" wrapText="1"/>
    </xf>
    <xf numFmtId="2" fontId="15" fillId="0" borderId="1" xfId="0" applyNumberFormat="1" applyFont="1" applyFill="1" applyBorder="1" applyAlignment="1">
      <alignment horizontal="right" vertical="center" wrapText="1"/>
    </xf>
    <xf numFmtId="2" fontId="0" fillId="2" borderId="0" xfId="0" applyNumberFormat="1" applyFill="1" applyAlignment="1">
      <alignment vertical="center" wrapText="1"/>
    </xf>
    <xf numFmtId="0" fontId="10" fillId="0" borderId="1" xfId="20" applyFont="1" applyFill="1" applyBorder="1" applyAlignment="1">
      <alignment horizontal="center" vertical="center"/>
    </xf>
    <xf numFmtId="0" fontId="10" fillId="0" borderId="1" xfId="20" applyFont="1" applyFill="1" applyBorder="1" applyAlignment="1">
      <alignment horizontal="left" vertical="center"/>
    </xf>
    <xf numFmtId="0" fontId="10" fillId="0" borderId="1" xfId="20" applyFont="1" applyFill="1" applyBorder="1" applyAlignment="1">
      <alignment horizontal="center" vertical="center"/>
    </xf>
    <xf numFmtId="43" fontId="10" fillId="0" borderId="1" xfId="0" applyNumberFormat="1" applyFont="1" applyFill="1" applyBorder="1" applyAlignment="1">
      <alignment horizontal="center" vertical="center"/>
    </xf>
    <xf numFmtId="43" fontId="16" fillId="0" borderId="0" xfId="0" applyNumberFormat="1" applyFont="1" applyFill="1" applyBorder="1" applyAlignment="1">
      <alignment horizontal="right" vertical="center" wrapText="1"/>
    </xf>
    <xf numFmtId="43" fontId="16" fillId="0" borderId="0" xfId="1" applyNumberFormat="1" applyFont="1" applyFill="1" applyBorder="1" applyAlignment="1">
      <alignment horizontal="right" vertical="center" wrapText="1"/>
    </xf>
    <xf numFmtId="43" fontId="15" fillId="0" borderId="0" xfId="1" applyNumberFormat="1" applyFont="1" applyFill="1" applyBorder="1" applyAlignment="1">
      <alignment horizontal="right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0" fillId="0" borderId="1" xfId="20" applyFont="1" applyFill="1" applyBorder="1" applyAlignment="1">
      <alignment horizontal="center" vertical="center"/>
    </xf>
    <xf numFmtId="0" fontId="10" fillId="0" borderId="1" xfId="20" applyFont="1" applyFill="1" applyBorder="1" applyAlignment="1">
      <alignment horizontal="left" vertical="center"/>
    </xf>
    <xf numFmtId="172" fontId="15" fillId="0" borderId="1" xfId="0" applyNumberFormat="1" applyFont="1" applyFill="1" applyBorder="1" applyAlignment="1">
      <alignment horizontal="right" vertical="center" wrapText="1"/>
    </xf>
    <xf numFmtId="168" fontId="15" fillId="0" borderId="0" xfId="1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173" fontId="15" fillId="0" borderId="1" xfId="22" applyNumberFormat="1" applyFont="1" applyFill="1" applyBorder="1" applyAlignment="1">
      <alignment horizontal="center" vertical="center" wrapText="1"/>
    </xf>
    <xf numFmtId="173" fontId="15" fillId="0" borderId="1" xfId="0" applyNumberFormat="1" applyFont="1" applyFill="1" applyBorder="1" applyAlignment="1">
      <alignment horizontal="right" vertical="center" wrapText="1"/>
    </xf>
    <xf numFmtId="173" fontId="15" fillId="0" borderId="1" xfId="0" applyNumberFormat="1" applyFont="1" applyFill="1" applyBorder="1" applyAlignment="1">
      <alignment horizontal="center" vertical="center" wrapText="1"/>
    </xf>
    <xf numFmtId="173" fontId="15" fillId="0" borderId="0" xfId="0" applyNumberFormat="1" applyFont="1" applyFill="1" applyBorder="1" applyAlignment="1">
      <alignment horizontal="right" vertical="center" wrapText="1"/>
    </xf>
    <xf numFmtId="173" fontId="15" fillId="0" borderId="0" xfId="0" applyNumberFormat="1" applyFont="1" applyFill="1" applyBorder="1" applyAlignment="1">
      <alignment horizontal="center" vertical="center" wrapText="1"/>
    </xf>
    <xf numFmtId="0" fontId="44" fillId="7" borderId="1" xfId="20" applyFont="1" applyFill="1" applyBorder="1" applyAlignment="1">
      <alignment horizontal="center" vertical="center"/>
    </xf>
    <xf numFmtId="0" fontId="44" fillId="7" borderId="1" xfId="20" applyFont="1" applyFill="1" applyBorder="1" applyAlignment="1">
      <alignment vertical="center"/>
    </xf>
    <xf numFmtId="40" fontId="44" fillId="7" borderId="1" xfId="0" applyNumberFormat="1" applyFont="1" applyFill="1" applyBorder="1" applyAlignment="1">
      <alignment horizontal="center" vertical="center"/>
    </xf>
    <xf numFmtId="0" fontId="44" fillId="7" borderId="1" xfId="0" applyFont="1" applyFill="1" applyBorder="1" applyAlignment="1">
      <alignment vertical="center"/>
    </xf>
    <xf numFmtId="167" fontId="15" fillId="7" borderId="1" xfId="0" applyNumberFormat="1" applyFont="1" applyFill="1" applyBorder="1" applyAlignment="1">
      <alignment horizontal="center" vertical="center"/>
    </xf>
    <xf numFmtId="43" fontId="15" fillId="7" borderId="1" xfId="0" applyNumberFormat="1" applyFont="1" applyFill="1" applyBorder="1" applyAlignment="1">
      <alignment vertical="center" wrapText="1"/>
    </xf>
    <xf numFmtId="43" fontId="15" fillId="7" borderId="1" xfId="0" applyNumberFormat="1" applyFont="1" applyFill="1" applyBorder="1" applyAlignment="1">
      <alignment horizontal="center" vertical="center"/>
    </xf>
    <xf numFmtId="43" fontId="26" fillId="7" borderId="1" xfId="0" applyNumberFormat="1" applyFont="1" applyFill="1" applyBorder="1" applyAlignment="1">
      <alignment horizontal="center" vertical="center"/>
    </xf>
    <xf numFmtId="40" fontId="26" fillId="7" borderId="1" xfId="0" applyNumberFormat="1" applyFont="1" applyFill="1" applyBorder="1" applyAlignment="1">
      <alignment horizontal="center" vertical="center"/>
    </xf>
    <xf numFmtId="43" fontId="4" fillId="7" borderId="0" xfId="0" applyNumberFormat="1" applyFont="1" applyFill="1" applyAlignment="1">
      <alignment vertical="center"/>
    </xf>
    <xf numFmtId="43" fontId="5" fillId="7" borderId="0" xfId="0" applyNumberFormat="1" applyFont="1" applyFill="1" applyAlignment="1">
      <alignment vertical="center"/>
    </xf>
    <xf numFmtId="40" fontId="12" fillId="7" borderId="1" xfId="0" applyNumberFormat="1" applyFont="1" applyFill="1" applyBorder="1" applyAlignment="1">
      <alignment horizontal="center" vertical="center"/>
    </xf>
    <xf numFmtId="0" fontId="10" fillId="0" borderId="1" xfId="20" applyFont="1" applyFill="1" applyBorder="1" applyAlignment="1">
      <alignment horizontal="center" vertical="center"/>
    </xf>
    <xf numFmtId="0" fontId="10" fillId="0" borderId="1" xfId="20" applyFont="1" applyFill="1" applyBorder="1" applyAlignment="1">
      <alignment horizontal="left" vertical="center"/>
    </xf>
    <xf numFmtId="43" fontId="4" fillId="0" borderId="10" xfId="20" applyNumberFormat="1" applyFont="1" applyFill="1" applyBorder="1" applyAlignment="1">
      <alignment horizontal="center" vertical="center" wrapText="1"/>
    </xf>
    <xf numFmtId="43" fontId="4" fillId="0" borderId="11" xfId="2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right" vertical="center" wrapText="1"/>
    </xf>
    <xf numFmtId="0" fontId="15" fillId="0" borderId="1" xfId="21" quotePrefix="1" applyFont="1" applyFill="1" applyBorder="1" applyAlignment="1">
      <alignment vertical="center" wrapText="1"/>
    </xf>
    <xf numFmtId="0" fontId="10" fillId="0" borderId="1" xfId="20" applyFont="1" applyFill="1" applyBorder="1" applyAlignment="1">
      <alignment horizontal="center" vertical="center"/>
    </xf>
    <xf numFmtId="0" fontId="10" fillId="0" borderId="1" xfId="20" applyFont="1" applyFill="1" applyBorder="1" applyAlignment="1">
      <alignment horizontal="left" vertical="center"/>
    </xf>
    <xf numFmtId="40" fontId="10" fillId="4" borderId="0" xfId="0" applyNumberFormat="1" applyFont="1" applyFill="1" applyAlignment="1">
      <alignment vertical="center"/>
    </xf>
    <xf numFmtId="43" fontId="16" fillId="0" borderId="1" xfId="0" applyNumberFormat="1" applyFont="1" applyFill="1" applyBorder="1" applyAlignment="1">
      <alignment horizontal="center" vertical="center" wrapText="1"/>
    </xf>
    <xf numFmtId="0" fontId="10" fillId="0" borderId="1" xfId="20" applyFont="1" applyFill="1" applyBorder="1" applyAlignment="1">
      <alignment horizontal="center" vertical="center"/>
    </xf>
    <xf numFmtId="0" fontId="10" fillId="0" borderId="1" xfId="20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left" vertical="center" wrapText="1"/>
    </xf>
    <xf numFmtId="0" fontId="46" fillId="0" borderId="1" xfId="20" applyFont="1" applyFill="1" applyBorder="1" applyAlignment="1">
      <alignment vertical="center"/>
    </xf>
    <xf numFmtId="0" fontId="44" fillId="0" borderId="1" xfId="0" applyFont="1" applyFill="1" applyBorder="1" applyAlignment="1">
      <alignment horizontal="center" vertical="center"/>
    </xf>
    <xf numFmtId="40" fontId="44" fillId="2" borderId="1" xfId="0" applyNumberFormat="1" applyFont="1" applyFill="1" applyBorder="1" applyAlignment="1">
      <alignment horizontal="center" vertical="center"/>
    </xf>
    <xf numFmtId="40" fontId="46" fillId="0" borderId="1" xfId="0" applyNumberFormat="1" applyFont="1" applyFill="1" applyBorder="1" applyAlignment="1">
      <alignment horizontal="center" vertical="center"/>
    </xf>
    <xf numFmtId="40" fontId="46" fillId="0" borderId="0" xfId="0" applyNumberFormat="1" applyFont="1" applyFill="1" applyBorder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44" fillId="0" borderId="1" xfId="23" applyFont="1" applyFill="1" applyBorder="1" applyAlignment="1">
      <alignment vertical="center" wrapText="1"/>
    </xf>
    <xf numFmtId="43" fontId="44" fillId="0" borderId="1" xfId="1" applyFont="1" applyFill="1" applyBorder="1" applyAlignment="1">
      <alignment horizontal="right" vertical="center" wrapText="1"/>
    </xf>
    <xf numFmtId="0" fontId="44" fillId="0" borderId="1" xfId="23" quotePrefix="1" applyFont="1" applyFill="1" applyBorder="1" applyAlignment="1">
      <alignment horizontal="left" vertical="center" wrapText="1"/>
    </xf>
    <xf numFmtId="43" fontId="44" fillId="0" borderId="1" xfId="25" applyNumberFormat="1" applyFont="1" applyFill="1" applyBorder="1" applyAlignment="1">
      <alignment horizontal="right" vertical="center"/>
    </xf>
    <xf numFmtId="0" fontId="46" fillId="0" borderId="1" xfId="20" applyFont="1" applyFill="1" applyBorder="1" applyAlignment="1">
      <alignment horizontal="center" vertical="center"/>
    </xf>
    <xf numFmtId="40" fontId="44" fillId="0" borderId="1" xfId="0" applyNumberFormat="1" applyFont="1" applyFill="1" applyBorder="1" applyAlignment="1">
      <alignment horizontal="center" vertical="center"/>
    </xf>
    <xf numFmtId="43" fontId="16" fillId="0" borderId="1" xfId="1" applyNumberFormat="1" applyFont="1" applyFill="1" applyBorder="1" applyAlignment="1">
      <alignment horizontal="right" vertical="center" wrapText="1"/>
    </xf>
    <xf numFmtId="0" fontId="15" fillId="0" borderId="1" xfId="0" applyFont="1" applyFill="1" applyBorder="1" applyAlignment="1">
      <alignment horizontal="left"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8" fillId="0" borderId="2" xfId="0" applyFont="1" applyFill="1" applyBorder="1" applyAlignment="1">
      <alignment vertical="center" wrapText="1"/>
    </xf>
    <xf numFmtId="0" fontId="19" fillId="0" borderId="0" xfId="0" applyFont="1" applyFill="1" applyAlignment="1">
      <alignment vertical="center" wrapText="1"/>
    </xf>
    <xf numFmtId="0" fontId="16" fillId="2" borderId="1" xfId="0" applyFont="1" applyFill="1" applyBorder="1" applyAlignment="1">
      <alignment horizontal="left" vertical="center" wrapText="1"/>
    </xf>
    <xf numFmtId="4" fontId="16" fillId="2" borderId="1" xfId="0" applyNumberFormat="1" applyFont="1" applyFill="1" applyBorder="1" applyAlignment="1">
      <alignment horizontal="center" vertical="center" wrapText="1"/>
    </xf>
    <xf numFmtId="40" fontId="3" fillId="0" borderId="1" xfId="0" applyNumberFormat="1" applyFont="1" applyFill="1" applyBorder="1" applyAlignment="1">
      <alignment horizontal="center" vertical="center" wrapText="1"/>
    </xf>
    <xf numFmtId="40" fontId="3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 wrapText="1"/>
    </xf>
    <xf numFmtId="40" fontId="3" fillId="4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15" fillId="2" borderId="1" xfId="0" applyFont="1" applyFill="1" applyBorder="1" applyAlignment="1">
      <alignment horizontal="center" vertical="center" wrapText="1"/>
    </xf>
    <xf numFmtId="4" fontId="15" fillId="2" borderId="1" xfId="0" applyNumberFormat="1" applyFont="1" applyFill="1" applyBorder="1" applyAlignment="1">
      <alignment horizontal="center" vertical="center" wrapText="1"/>
    </xf>
    <xf numFmtId="40" fontId="26" fillId="0" borderId="1" xfId="0" applyNumberFormat="1" applyFont="1" applyFill="1" applyBorder="1" applyAlignment="1">
      <alignment horizontal="center" vertical="center" wrapText="1"/>
    </xf>
    <xf numFmtId="40" fontId="26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40" fontId="26" fillId="4" borderId="1" xfId="0" applyNumberFormat="1" applyFont="1" applyFill="1" applyBorder="1" applyAlignment="1">
      <alignment horizontal="center" vertical="center" wrapText="1"/>
    </xf>
    <xf numFmtId="0" fontId="30" fillId="0" borderId="0" xfId="0" applyFont="1" applyFill="1" applyAlignment="1">
      <alignment vertical="center" wrapText="1"/>
    </xf>
    <xf numFmtId="0" fontId="5" fillId="2" borderId="0" xfId="0" applyFont="1" applyFill="1" applyAlignment="1">
      <alignment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9" fillId="4" borderId="0" xfId="0" applyFont="1" applyFill="1" applyAlignment="1">
      <alignment vertical="center" wrapText="1"/>
    </xf>
    <xf numFmtId="0" fontId="4" fillId="4" borderId="0" xfId="0" applyFont="1" applyFill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47" fillId="8" borderId="18" xfId="0" applyFont="1" applyFill="1" applyBorder="1" applyAlignment="1" applyProtection="1">
      <alignment horizontal="right"/>
    </xf>
    <xf numFmtId="0" fontId="19" fillId="8" borderId="4" xfId="0" applyFont="1" applyFill="1" applyBorder="1" applyProtection="1"/>
    <xf numFmtId="0" fontId="47" fillId="8" borderId="4" xfId="0" applyFont="1" applyFill="1" applyBorder="1" applyAlignment="1" applyProtection="1">
      <alignment horizontal="center"/>
    </xf>
    <xf numFmtId="0" fontId="48" fillId="8" borderId="18" xfId="0" applyFont="1" applyFill="1" applyBorder="1" applyAlignment="1" applyProtection="1">
      <alignment horizontal="right"/>
    </xf>
    <xf numFmtId="0" fontId="4" fillId="8" borderId="4" xfId="0" applyFont="1" applyFill="1" applyBorder="1" applyProtection="1"/>
    <xf numFmtId="0" fontId="48" fillId="8" borderId="4" xfId="0" applyFont="1" applyFill="1" applyBorder="1" applyAlignment="1" applyProtection="1">
      <alignment horizontal="center"/>
    </xf>
    <xf numFmtId="0" fontId="47" fillId="8" borderId="19" xfId="0" applyFont="1" applyFill="1" applyBorder="1" applyAlignment="1" applyProtection="1">
      <alignment horizontal="right"/>
    </xf>
    <xf numFmtId="0" fontId="19" fillId="8" borderId="20" xfId="0" applyFont="1" applyFill="1" applyBorder="1" applyProtection="1"/>
    <xf numFmtId="0" fontId="47" fillId="8" borderId="20" xfId="0" applyFont="1" applyFill="1" applyBorder="1" applyAlignment="1" applyProtection="1">
      <alignment horizontal="center"/>
    </xf>
    <xf numFmtId="0" fontId="49" fillId="8" borderId="4" xfId="0" applyFont="1" applyFill="1" applyBorder="1" applyProtection="1"/>
    <xf numFmtId="0" fontId="50" fillId="8" borderId="18" xfId="0" applyFont="1" applyFill="1" applyBorder="1" applyAlignment="1" applyProtection="1">
      <alignment horizontal="right"/>
    </xf>
    <xf numFmtId="0" fontId="51" fillId="8" borderId="4" xfId="0" applyFont="1" applyFill="1" applyBorder="1" applyProtection="1"/>
    <xf numFmtId="0" fontId="50" fillId="8" borderId="4" xfId="0" applyFont="1" applyFill="1" applyBorder="1" applyAlignment="1" applyProtection="1">
      <alignment horizontal="center"/>
    </xf>
    <xf numFmtId="0" fontId="52" fillId="8" borderId="18" xfId="0" applyFont="1" applyFill="1" applyBorder="1" applyAlignment="1" applyProtection="1">
      <alignment horizontal="right"/>
    </xf>
    <xf numFmtId="0" fontId="53" fillId="8" borderId="4" xfId="0" applyFont="1" applyFill="1" applyBorder="1" applyProtection="1"/>
    <xf numFmtId="0" fontId="52" fillId="8" borderId="4" xfId="0" applyFont="1" applyFill="1" applyBorder="1" applyAlignment="1" applyProtection="1">
      <alignment horizontal="center"/>
    </xf>
    <xf numFmtId="0" fontId="53" fillId="8" borderId="4" xfId="0" applyFont="1" applyFill="1" applyBorder="1" applyAlignment="1" applyProtection="1">
      <alignment wrapText="1"/>
    </xf>
    <xf numFmtId="0" fontId="52" fillId="8" borderId="18" xfId="0" applyFont="1" applyFill="1" applyBorder="1" applyAlignment="1" applyProtection="1">
      <alignment horizontal="right" wrapText="1"/>
    </xf>
    <xf numFmtId="0" fontId="52" fillId="8" borderId="4" xfId="0" applyFont="1" applyFill="1" applyBorder="1" applyAlignment="1" applyProtection="1">
      <alignment horizontal="center" wrapText="1"/>
    </xf>
    <xf numFmtId="0" fontId="49" fillId="8" borderId="20" xfId="0" applyFont="1" applyFill="1" applyBorder="1" applyProtection="1"/>
    <xf numFmtId="0" fontId="4" fillId="8" borderId="18" xfId="0" applyFont="1" applyFill="1" applyBorder="1" applyAlignment="1" applyProtection="1">
      <alignment horizontal="right"/>
    </xf>
    <xf numFmtId="0" fontId="4" fillId="8" borderId="4" xfId="0" applyFont="1" applyFill="1" applyBorder="1" applyAlignment="1" applyProtection="1">
      <alignment horizontal="center"/>
    </xf>
    <xf numFmtId="0" fontId="4" fillId="8" borderId="21" xfId="0" applyFont="1" applyFill="1" applyBorder="1" applyAlignment="1" applyProtection="1">
      <alignment horizontal="right"/>
    </xf>
    <xf numFmtId="0" fontId="4" fillId="8" borderId="7" xfId="0" applyFont="1" applyFill="1" applyBorder="1" applyProtection="1"/>
    <xf numFmtId="0" fontId="4" fillId="8" borderId="7" xfId="0" applyFont="1" applyFill="1" applyBorder="1" applyAlignment="1" applyProtection="1">
      <alignment horizontal="center"/>
    </xf>
    <xf numFmtId="0" fontId="4" fillId="0" borderId="1" xfId="0" applyFont="1" applyFill="1" applyBorder="1" applyAlignment="1">
      <alignment vertical="center" wrapText="1"/>
    </xf>
    <xf numFmtId="0" fontId="47" fillId="4" borderId="16" xfId="0" applyFont="1" applyFill="1" applyBorder="1" applyAlignment="1" applyProtection="1">
      <alignment horizontal="right"/>
    </xf>
    <xf numFmtId="0" fontId="49" fillId="4" borderId="17" xfId="0" applyFont="1" applyFill="1" applyBorder="1" applyProtection="1"/>
    <xf numFmtId="0" fontId="47" fillId="4" borderId="17" xfId="0" applyFont="1" applyFill="1" applyBorder="1" applyAlignment="1" applyProtection="1">
      <alignment horizontal="center"/>
    </xf>
    <xf numFmtId="0" fontId="19" fillId="4" borderId="17" xfId="0" applyFont="1" applyFill="1" applyBorder="1" applyProtection="1"/>
    <xf numFmtId="0" fontId="19" fillId="4" borderId="18" xfId="0" applyFont="1" applyFill="1" applyBorder="1" applyAlignment="1" applyProtection="1">
      <alignment horizontal="right"/>
    </xf>
    <xf numFmtId="0" fontId="19" fillId="4" borderId="4" xfId="0" applyFont="1" applyFill="1" applyBorder="1" applyProtection="1"/>
    <xf numFmtId="0" fontId="19" fillId="4" borderId="4" xfId="0" applyFont="1" applyFill="1" applyBorder="1" applyAlignment="1" applyProtection="1">
      <alignment horizontal="center"/>
    </xf>
    <xf numFmtId="0" fontId="4" fillId="4" borderId="1" xfId="0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 wrapText="1"/>
    </xf>
    <xf numFmtId="40" fontId="55" fillId="4" borderId="1" xfId="0" applyNumberFormat="1" applyFont="1" applyFill="1" applyBorder="1" applyAlignment="1">
      <alignment horizontal="center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171" fontId="3" fillId="0" borderId="1" xfId="0" applyNumberFormat="1" applyFont="1" applyFill="1" applyBorder="1" applyAlignment="1">
      <alignment horizontal="center" vertical="center" wrapText="1"/>
    </xf>
    <xf numFmtId="4" fontId="40" fillId="0" borderId="9" xfId="0" applyNumberFormat="1" applyFont="1" applyFill="1" applyBorder="1" applyAlignment="1">
      <alignment horizontal="right" vertical="center"/>
    </xf>
    <xf numFmtId="4" fontId="41" fillId="0" borderId="9" xfId="0" applyNumberFormat="1" applyFont="1" applyFill="1" applyBorder="1" applyAlignment="1">
      <alignment horizontal="right" vertical="center"/>
    </xf>
    <xf numFmtId="0" fontId="16" fillId="0" borderId="1" xfId="0" applyFont="1" applyFill="1" applyBorder="1" applyAlignment="1">
      <alignment horizontal="center" vertical="center"/>
    </xf>
    <xf numFmtId="2" fontId="16" fillId="0" borderId="1" xfId="2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/>
    </xf>
    <xf numFmtId="0" fontId="10" fillId="0" borderId="1" xfId="20" applyFont="1" applyFill="1" applyBorder="1" applyAlignment="1">
      <alignment horizontal="center" vertical="center"/>
    </xf>
    <xf numFmtId="0" fontId="10" fillId="0" borderId="1" xfId="2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" xfId="0" applyNumberFormat="1" applyFont="1" applyFill="1" applyBorder="1" applyAlignment="1">
      <alignment horizontal="center" vertical="center" wrapText="1"/>
    </xf>
    <xf numFmtId="43" fontId="16" fillId="0" borderId="1" xfId="1" applyNumberFormat="1" applyFont="1" applyFill="1" applyBorder="1" applyAlignment="1">
      <alignment horizontal="center" vertical="center" wrapText="1"/>
    </xf>
    <xf numFmtId="43" fontId="0" fillId="0" borderId="0" xfId="0" applyNumberFormat="1" applyAlignment="1">
      <alignment vertical="center" wrapText="1"/>
    </xf>
    <xf numFmtId="0" fontId="10" fillId="0" borderId="9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 wrapText="1"/>
    </xf>
    <xf numFmtId="43" fontId="16" fillId="0" borderId="9" xfId="0" applyNumberFormat="1" applyFont="1" applyFill="1" applyBorder="1" applyAlignment="1">
      <alignment horizontal="center" vertical="center"/>
    </xf>
    <xf numFmtId="43" fontId="15" fillId="0" borderId="9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5" fillId="0" borderId="1" xfId="0" quotePrefix="1" applyFont="1" applyFill="1" applyBorder="1" applyAlignment="1">
      <alignment horizontal="left" vertical="center" wrapText="1"/>
    </xf>
    <xf numFmtId="1" fontId="43" fillId="0" borderId="1" xfId="0" applyNumberFormat="1" applyFont="1" applyFill="1" applyBorder="1" applyAlignment="1">
      <alignment horizontal="center" vertical="center" wrapText="1"/>
    </xf>
    <xf numFmtId="0" fontId="15" fillId="0" borderId="1" xfId="22" applyFont="1" applyFill="1" applyBorder="1" applyAlignment="1">
      <alignment horizontal="left" vertical="center" wrapText="1"/>
    </xf>
    <xf numFmtId="1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23" applyFont="1" applyFill="1" applyBorder="1" applyAlignment="1">
      <alignment horizontal="left" vertical="center" wrapText="1"/>
    </xf>
    <xf numFmtId="4" fontId="16" fillId="0" borderId="0" xfId="0" applyNumberFormat="1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0" fontId="16" fillId="0" borderId="1" xfId="28" applyFont="1" applyFill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6" fillId="0" borderId="1" xfId="29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right" vertical="center" wrapText="1"/>
    </xf>
    <xf numFmtId="1" fontId="15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1" xfId="20" applyFont="1" applyFill="1" applyBorder="1" applyAlignment="1">
      <alignment horizontal="center" vertical="center" wrapText="1"/>
    </xf>
    <xf numFmtId="0" fontId="4" fillId="0" borderId="3" xfId="20" applyFont="1" applyFill="1" applyBorder="1" applyAlignment="1">
      <alignment horizontal="center" vertical="center" wrapText="1"/>
    </xf>
    <xf numFmtId="0" fontId="4" fillId="0" borderId="5" xfId="20" applyFont="1" applyFill="1" applyBorder="1" applyAlignment="1">
      <alignment horizontal="center" vertical="center" wrapText="1"/>
    </xf>
    <xf numFmtId="0" fontId="4" fillId="0" borderId="12" xfId="20" applyFont="1" applyFill="1" applyBorder="1" applyAlignment="1">
      <alignment horizontal="center" vertical="center" wrapText="1"/>
    </xf>
    <xf numFmtId="40" fontId="4" fillId="0" borderId="1" xfId="0" applyNumberFormat="1" applyFont="1" applyFill="1" applyBorder="1" applyAlignment="1">
      <alignment horizontal="center" vertical="center"/>
    </xf>
    <xf numFmtId="43" fontId="4" fillId="0" borderId="6" xfId="20" applyNumberFormat="1" applyFont="1" applyFill="1" applyBorder="1" applyAlignment="1">
      <alignment horizontal="center" vertical="center" wrapText="1"/>
    </xf>
    <xf numFmtId="43" fontId="4" fillId="0" borderId="10" xfId="20" applyNumberFormat="1" applyFont="1" applyFill="1" applyBorder="1" applyAlignment="1">
      <alignment horizontal="center" vertical="center" wrapText="1"/>
    </xf>
    <xf numFmtId="43" fontId="4" fillId="0" borderId="15" xfId="20" applyNumberFormat="1" applyFont="1" applyFill="1" applyBorder="1" applyAlignment="1">
      <alignment horizontal="center" vertical="center" wrapText="1"/>
    </xf>
    <xf numFmtId="43" fontId="4" fillId="0" borderId="11" xfId="20" applyNumberFormat="1" applyFont="1" applyFill="1" applyBorder="1" applyAlignment="1">
      <alignment horizontal="center" vertical="center" wrapText="1"/>
    </xf>
    <xf numFmtId="43" fontId="7" fillId="0" borderId="0" xfId="20" applyNumberFormat="1" applyFont="1" applyFill="1" applyAlignment="1">
      <alignment horizontal="center" vertical="center"/>
    </xf>
    <xf numFmtId="167" fontId="4" fillId="0" borderId="1" xfId="20" applyNumberFormat="1" applyFont="1" applyFill="1" applyBorder="1" applyAlignment="1">
      <alignment horizontal="center" vertical="center"/>
    </xf>
    <xf numFmtId="43" fontId="4" fillId="0" borderId="1" xfId="20" applyNumberFormat="1" applyFont="1" applyFill="1" applyBorder="1" applyAlignment="1">
      <alignment horizontal="center" vertical="center"/>
    </xf>
    <xf numFmtId="43" fontId="4" fillId="0" borderId="1" xfId="2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vertical="center"/>
    </xf>
    <xf numFmtId="0" fontId="10" fillId="0" borderId="0" xfId="20" applyFont="1" applyFill="1" applyAlignment="1">
      <alignment horizontal="center" vertical="center"/>
    </xf>
    <xf numFmtId="0" fontId="10" fillId="2" borderId="1" xfId="20" applyFont="1" applyFill="1" applyBorder="1" applyAlignment="1">
      <alignment horizontal="center" vertical="center" wrapText="1"/>
    </xf>
    <xf numFmtId="0" fontId="10" fillId="0" borderId="1" xfId="20" applyFont="1" applyFill="1" applyBorder="1" applyAlignment="1">
      <alignment horizontal="center" vertical="center"/>
    </xf>
    <xf numFmtId="0" fontId="10" fillId="0" borderId="1" xfId="20" applyFont="1" applyFill="1" applyBorder="1" applyAlignment="1">
      <alignment horizontal="left" vertical="center"/>
    </xf>
    <xf numFmtId="0" fontId="10" fillId="0" borderId="1" xfId="20" applyFont="1" applyFill="1" applyBorder="1" applyAlignment="1">
      <alignment horizontal="center" vertical="center" wrapText="1"/>
    </xf>
    <xf numFmtId="43" fontId="21" fillId="0" borderId="0" xfId="0" applyNumberFormat="1" applyFont="1" applyFill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 wrapText="1"/>
    </xf>
    <xf numFmtId="43" fontId="16" fillId="0" borderId="3" xfId="20" applyNumberFormat="1" applyFont="1" applyFill="1" applyBorder="1" applyAlignment="1">
      <alignment horizontal="center" vertical="center" wrapText="1"/>
    </xf>
    <xf numFmtId="43" fontId="16" fillId="0" borderId="9" xfId="20" applyNumberFormat="1" applyFont="1" applyFill="1" applyBorder="1" applyAlignment="1">
      <alignment horizontal="center" vertical="center" wrapText="1"/>
    </xf>
    <xf numFmtId="0" fontId="21" fillId="0" borderId="0" xfId="20" applyFont="1" applyFill="1" applyBorder="1" applyAlignment="1">
      <alignment horizontal="left" vertical="center" wrapText="1"/>
    </xf>
    <xf numFmtId="0" fontId="21" fillId="0" borderId="0" xfId="2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16" fillId="0" borderId="1" xfId="2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  <xf numFmtId="43" fontId="16" fillId="0" borderId="1" xfId="20" applyNumberFormat="1" applyFont="1" applyFill="1" applyBorder="1" applyAlignment="1">
      <alignment horizontal="center" vertical="center" wrapText="1"/>
    </xf>
    <xf numFmtId="0" fontId="21" fillId="0" borderId="0" xfId="20" applyFont="1" applyFill="1" applyBorder="1" applyAlignment="1">
      <alignment horizontal="left" vertical="center"/>
    </xf>
    <xf numFmtId="0" fontId="21" fillId="0" borderId="0" xfId="20" applyFont="1" applyFill="1" applyBorder="1" applyAlignment="1">
      <alignment horizontal="center" vertical="center"/>
    </xf>
    <xf numFmtId="0" fontId="16" fillId="0" borderId="1" xfId="2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4" fontId="16" fillId="0" borderId="1" xfId="20" applyNumberFormat="1" applyFont="1" applyFill="1" applyBorder="1" applyAlignment="1">
      <alignment horizontal="center" vertical="center" wrapText="1"/>
    </xf>
    <xf numFmtId="0" fontId="16" fillId="0" borderId="3" xfId="20" applyFont="1" applyFill="1" applyBorder="1" applyAlignment="1">
      <alignment horizontal="center" vertical="center" wrapText="1"/>
    </xf>
    <xf numFmtId="0" fontId="16" fillId="0" borderId="9" xfId="2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4" fontId="16" fillId="0" borderId="3" xfId="20" applyNumberFormat="1" applyFont="1" applyFill="1" applyBorder="1" applyAlignment="1">
      <alignment horizontal="center" vertical="center" wrapText="1"/>
    </xf>
    <xf numFmtId="4" fontId="16" fillId="0" borderId="9" xfId="20" applyNumberFormat="1" applyFont="1" applyFill="1" applyBorder="1" applyAlignment="1">
      <alignment horizontal="center" vertical="center" wrapText="1"/>
    </xf>
    <xf numFmtId="4" fontId="16" fillId="0" borderId="5" xfId="20" applyNumberFormat="1" applyFont="1" applyFill="1" applyBorder="1" applyAlignment="1">
      <alignment horizontal="center" vertical="center" wrapText="1"/>
    </xf>
    <xf numFmtId="4" fontId="16" fillId="0" borderId="12" xfId="20" applyNumberFormat="1" applyFont="1" applyFill="1" applyBorder="1" applyAlignment="1">
      <alignment horizontal="center" vertical="center" wrapText="1"/>
    </xf>
    <xf numFmtId="4" fontId="16" fillId="0" borderId="13" xfId="20" applyNumberFormat="1" applyFont="1" applyFill="1" applyBorder="1" applyAlignment="1">
      <alignment horizontal="center" vertical="center" wrapText="1"/>
    </xf>
    <xf numFmtId="0" fontId="7" fillId="0" borderId="0" xfId="20" applyFont="1" applyFill="1" applyAlignment="1">
      <alignment horizontal="center" vertical="center" wrapText="1"/>
    </xf>
    <xf numFmtId="0" fontId="19" fillId="0" borderId="1" xfId="2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5" xfId="20" applyFont="1" applyFill="1" applyBorder="1" applyAlignment="1">
      <alignment horizontal="center" vertical="center" wrapText="1"/>
    </xf>
    <xf numFmtId="0" fontId="19" fillId="0" borderId="12" xfId="20" applyFont="1" applyFill="1" applyBorder="1" applyAlignment="1">
      <alignment horizontal="center" vertical="center" wrapText="1"/>
    </xf>
    <xf numFmtId="4" fontId="19" fillId="0" borderId="5" xfId="20" applyNumberFormat="1" applyFont="1" applyFill="1" applyBorder="1" applyAlignment="1">
      <alignment horizontal="center" vertical="center" wrapText="1"/>
    </xf>
    <xf numFmtId="4" fontId="19" fillId="0" borderId="12" xfId="2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2" fontId="16" fillId="0" borderId="1" xfId="20" applyNumberFormat="1" applyFont="1" applyFill="1" applyBorder="1" applyAlignment="1">
      <alignment horizontal="center" vertical="center" wrapText="1"/>
    </xf>
    <xf numFmtId="43" fontId="10" fillId="0" borderId="1" xfId="20" applyNumberFormat="1" applyFont="1" applyFill="1" applyBorder="1" applyAlignment="1">
      <alignment horizontal="center" vertical="center" wrapText="1"/>
    </xf>
    <xf numFmtId="3" fontId="10" fillId="0" borderId="1" xfId="2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1" fontId="15" fillId="0" borderId="1" xfId="0" applyNumberFormat="1" applyFont="1" applyFill="1" applyBorder="1" applyAlignment="1">
      <alignment horizontal="center" vertical="center" wrapText="1"/>
    </xf>
    <xf numFmtId="167" fontId="15" fillId="0" borderId="1" xfId="26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1" fontId="21" fillId="0" borderId="0" xfId="0" applyNumberFormat="1" applyFont="1" applyFill="1" applyBorder="1" applyAlignment="1">
      <alignment horizontal="left" vertical="center" wrapText="1"/>
    </xf>
    <xf numFmtId="2" fontId="21" fillId="0" borderId="0" xfId="27" applyNumberFormat="1" applyFont="1" applyFill="1" applyBorder="1" applyAlignment="1">
      <alignment horizontal="center" vertical="center" wrapText="1"/>
    </xf>
    <xf numFmtId="4" fontId="16" fillId="0" borderId="0" xfId="0" applyNumberFormat="1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0" fontId="16" fillId="0" borderId="1" xfId="28" applyFont="1" applyFill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6" fillId="0" borderId="1" xfId="29" applyFont="1" applyFill="1" applyBorder="1" applyAlignment="1">
      <alignment horizontal="center" vertical="center" wrapText="1"/>
    </xf>
    <xf numFmtId="1" fontId="43" fillId="0" borderId="1" xfId="0" applyNumberFormat="1" applyFont="1" applyFill="1" applyBorder="1" applyAlignment="1">
      <alignment horizontal="center" vertical="center" wrapText="1"/>
    </xf>
    <xf numFmtId="0" fontId="15" fillId="0" borderId="1" xfId="22" applyFont="1" applyFill="1" applyBorder="1" applyAlignment="1">
      <alignment horizontal="left" vertical="center" wrapText="1"/>
    </xf>
    <xf numFmtId="0" fontId="15" fillId="0" borderId="1" xfId="23" applyFont="1" applyFill="1" applyBorder="1" applyAlignment="1">
      <alignment horizontal="left" vertical="center" wrapText="1"/>
    </xf>
    <xf numFmtId="0" fontId="15" fillId="0" borderId="1" xfId="0" quotePrefix="1" applyFont="1" applyFill="1" applyBorder="1" applyAlignment="1">
      <alignment horizontal="left" vertical="center" wrapText="1"/>
    </xf>
    <xf numFmtId="43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</cellXfs>
  <cellStyles count="33">
    <cellStyle name="Comma" xfId="1" builtinId="3"/>
    <cellStyle name="Comma 13" xfId="2"/>
    <cellStyle name="Comma 2" xfId="3"/>
    <cellStyle name="Comma 3 3" xfId="26"/>
    <cellStyle name="Comma 4" xfId="4"/>
    <cellStyle name="Comma 5" xfId="5"/>
    <cellStyle name="Normal" xfId="0" builtinId="0"/>
    <cellStyle name="Normal 10" xfId="6"/>
    <cellStyle name="Normal 10 2" xfId="7"/>
    <cellStyle name="Normal 17" xfId="8"/>
    <cellStyle name="Normal 19" xfId="22"/>
    <cellStyle name="Normal 2" xfId="9"/>
    <cellStyle name="Normal 2 2" xfId="10"/>
    <cellStyle name="Normal 2 2 2" xfId="23"/>
    <cellStyle name="Normal 22" xfId="11"/>
    <cellStyle name="Normal 24" xfId="12"/>
    <cellStyle name="Normal 3" xfId="13"/>
    <cellStyle name="Normal 3 3" xfId="21"/>
    <cellStyle name="Normal 4" xfId="14"/>
    <cellStyle name="Normal 45" xfId="24"/>
    <cellStyle name="Normal 47" xfId="29"/>
    <cellStyle name="Normal 48" xfId="30"/>
    <cellStyle name="Normal 5" xfId="15"/>
    <cellStyle name="Normal 52" xfId="28"/>
    <cellStyle name="Normal 6" xfId="16"/>
    <cellStyle name="Normal 6 2" xfId="17"/>
    <cellStyle name="Normal 8" xfId="18"/>
    <cellStyle name="Normal 9" xfId="19"/>
    <cellStyle name="Normal_Bieu_xa" xfId="20"/>
    <cellStyle name="Normal_CCDH " xfId="32"/>
    <cellStyle name="Normal_copy" xfId="25"/>
    <cellStyle name="Normal_KTKS,VLXD(SKS,SKX)" xfId="31"/>
    <cellStyle name="Normal_Sheet1" xfId="2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3"/>
  <sheetViews>
    <sheetView zoomScaleNormal="100" workbookViewId="0">
      <pane xSplit="4" ySplit="5" topLeftCell="E6" activePane="bottomRight" state="frozen"/>
      <selection activeCell="A9" sqref="A9:IV9"/>
      <selection pane="topRight" activeCell="A9" sqref="A9:IV9"/>
      <selection pane="bottomLeft" activeCell="A9" sqref="A9:IV9"/>
      <selection pane="bottomRight"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7.375" style="66" bestFit="1" customWidth="1"/>
    <col min="19" max="26" width="5.5" style="50" customWidth="1"/>
    <col min="27" max="27" width="6.375" style="71" bestFit="1" customWidth="1"/>
    <col min="28" max="58" width="5.5" style="50" customWidth="1"/>
    <col min="59" max="59" width="8.375" style="50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49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>
        <f>HTg!G5</f>
        <v>1053.1199999999999</v>
      </c>
      <c r="E5" s="65">
        <f>SUM(E6,E19,E59)</f>
        <v>819.1</v>
      </c>
      <c r="F5" s="70">
        <f>SUM(F6,F19,F59)</f>
        <v>25.57</v>
      </c>
      <c r="G5" s="53">
        <f>SUM(G6,G19,G59)</f>
        <v>15.259999999999998</v>
      </c>
      <c r="H5" s="53">
        <f t="shared" ref="H5:BF5" si="0">SUM(H6,H19,H59)</f>
        <v>10.31</v>
      </c>
      <c r="I5" s="53">
        <f t="shared" si="0"/>
        <v>0</v>
      </c>
      <c r="J5" s="53">
        <f t="shared" si="0"/>
        <v>56.08</v>
      </c>
      <c r="K5" s="53">
        <f t="shared" si="0"/>
        <v>111.6</v>
      </c>
      <c r="L5" s="53">
        <f t="shared" si="0"/>
        <v>0</v>
      </c>
      <c r="M5" s="53">
        <f t="shared" si="0"/>
        <v>452.19</v>
      </c>
      <c r="N5" s="53">
        <f t="shared" si="0"/>
        <v>155.15</v>
      </c>
      <c r="O5" s="53">
        <f t="shared" si="0"/>
        <v>13.51</v>
      </c>
      <c r="P5" s="53">
        <f t="shared" si="0"/>
        <v>0</v>
      </c>
      <c r="Q5" s="53">
        <f t="shared" si="0"/>
        <v>5</v>
      </c>
      <c r="R5" s="65">
        <f t="shared" si="0"/>
        <v>228.93</v>
      </c>
      <c r="S5" s="53">
        <f t="shared" si="0"/>
        <v>4.57</v>
      </c>
      <c r="T5" s="53">
        <f t="shared" si="0"/>
        <v>4.54</v>
      </c>
      <c r="U5" s="53">
        <f t="shared" si="0"/>
        <v>0</v>
      </c>
      <c r="V5" s="53">
        <f t="shared" si="0"/>
        <v>0</v>
      </c>
      <c r="W5" s="53">
        <f t="shared" si="0"/>
        <v>0</v>
      </c>
      <c r="X5" s="53">
        <f t="shared" si="0"/>
        <v>14.069999999999999</v>
      </c>
      <c r="Y5" s="53">
        <f t="shared" si="0"/>
        <v>1.8199999999999998</v>
      </c>
      <c r="Z5" s="53">
        <f t="shared" si="0"/>
        <v>0.28000000000000003</v>
      </c>
      <c r="AA5" s="70">
        <f t="shared" si="0"/>
        <v>60.740000000000009</v>
      </c>
      <c r="AB5" s="53">
        <f t="shared" si="0"/>
        <v>1.8000000000000003</v>
      </c>
      <c r="AC5" s="53">
        <f t="shared" si="0"/>
        <v>0</v>
      </c>
      <c r="AD5" s="53">
        <f t="shared" si="0"/>
        <v>3.5599999999999996</v>
      </c>
      <c r="AE5" s="53">
        <f t="shared" si="0"/>
        <v>6.35</v>
      </c>
      <c r="AF5" s="53">
        <f t="shared" si="0"/>
        <v>7</v>
      </c>
      <c r="AG5" s="53">
        <f t="shared" si="0"/>
        <v>0</v>
      </c>
      <c r="AH5" s="53">
        <f t="shared" si="0"/>
        <v>0</v>
      </c>
      <c r="AI5" s="53">
        <f t="shared" si="0"/>
        <v>31.950000000000003</v>
      </c>
      <c r="AJ5" s="53">
        <f t="shared" si="0"/>
        <v>4.3099999999999996</v>
      </c>
      <c r="AK5" s="53">
        <f t="shared" si="0"/>
        <v>3.39</v>
      </c>
      <c r="AL5" s="53">
        <f t="shared" si="0"/>
        <v>0.23</v>
      </c>
      <c r="AM5" s="53">
        <f t="shared" si="0"/>
        <v>2.15</v>
      </c>
      <c r="AN5" s="53">
        <f t="shared" si="0"/>
        <v>0</v>
      </c>
      <c r="AO5" s="53">
        <f t="shared" si="0"/>
        <v>0</v>
      </c>
      <c r="AP5" s="53">
        <f t="shared" si="0"/>
        <v>0.62</v>
      </c>
      <c r="AQ5" s="53">
        <f t="shared" si="0"/>
        <v>1.22</v>
      </c>
      <c r="AR5" s="53">
        <f t="shared" si="0"/>
        <v>0</v>
      </c>
      <c r="AS5" s="53">
        <f t="shared" si="0"/>
        <v>72.660000000000011</v>
      </c>
      <c r="AT5" s="53">
        <f t="shared" si="0"/>
        <v>7.22</v>
      </c>
      <c r="AU5" s="53">
        <f t="shared" si="0"/>
        <v>1.84</v>
      </c>
      <c r="AV5" s="53">
        <f t="shared" si="0"/>
        <v>0</v>
      </c>
      <c r="AW5" s="53">
        <f t="shared" si="0"/>
        <v>1.88</v>
      </c>
      <c r="AX5" s="53">
        <f t="shared" si="0"/>
        <v>14.09</v>
      </c>
      <c r="AY5" s="53">
        <f t="shared" si="0"/>
        <v>17.79</v>
      </c>
      <c r="AZ5" s="53">
        <f t="shared" si="0"/>
        <v>0</v>
      </c>
      <c r="BA5" s="53">
        <f t="shared" si="0"/>
        <v>6.66</v>
      </c>
      <c r="BB5" s="53">
        <f t="shared" si="0"/>
        <v>0.06</v>
      </c>
      <c r="BC5" s="53">
        <f t="shared" si="0"/>
        <v>23.96</v>
      </c>
      <c r="BD5" s="53">
        <f t="shared" si="0"/>
        <v>0</v>
      </c>
      <c r="BE5" s="53">
        <f t="shared" si="0"/>
        <v>0</v>
      </c>
      <c r="BF5" s="53">
        <f t="shared" si="0"/>
        <v>0</v>
      </c>
      <c r="BG5" s="53">
        <f>SUM(BG6,BG19,BG59)</f>
        <v>211.14999999999998</v>
      </c>
      <c r="BH5" s="53">
        <f>E60-BG5</f>
        <v>-116.23999999999998</v>
      </c>
      <c r="BI5" s="53">
        <f>SUM(BI6,BI19,BI59)</f>
        <v>1053.1200000000001</v>
      </c>
    </row>
    <row r="6" spans="1:61" s="66" customFormat="1" ht="15">
      <c r="A6" s="62">
        <v>1</v>
      </c>
      <c r="B6" s="63" t="s">
        <v>7</v>
      </c>
      <c r="C6" s="62" t="s">
        <v>8</v>
      </c>
      <c r="D6" s="64">
        <f>HTg!G8</f>
        <v>930.25</v>
      </c>
      <c r="E6" s="54">
        <f>SUM(E8:E18)</f>
        <v>819.1</v>
      </c>
      <c r="F6" s="65">
        <f>SUM(F8:F18)</f>
        <v>25.57</v>
      </c>
      <c r="G6" s="65">
        <f t="shared" ref="G6:BF6" si="1">SUM(G8:G18)</f>
        <v>15.259999999999998</v>
      </c>
      <c r="H6" s="65">
        <f t="shared" si="1"/>
        <v>10.31</v>
      </c>
      <c r="I6" s="65">
        <f t="shared" si="1"/>
        <v>0</v>
      </c>
      <c r="J6" s="65">
        <f t="shared" si="1"/>
        <v>56.08</v>
      </c>
      <c r="K6" s="65">
        <f t="shared" si="1"/>
        <v>111.6</v>
      </c>
      <c r="L6" s="65">
        <f t="shared" si="1"/>
        <v>0</v>
      </c>
      <c r="M6" s="65">
        <f t="shared" si="1"/>
        <v>452.19</v>
      </c>
      <c r="N6" s="65">
        <f t="shared" si="1"/>
        <v>155.15</v>
      </c>
      <c r="O6" s="65">
        <f t="shared" si="1"/>
        <v>13.51</v>
      </c>
      <c r="P6" s="65">
        <f t="shared" si="1"/>
        <v>0</v>
      </c>
      <c r="Q6" s="65">
        <f t="shared" si="1"/>
        <v>5</v>
      </c>
      <c r="R6" s="65">
        <f t="shared" si="1"/>
        <v>111.14999999999999</v>
      </c>
      <c r="S6" s="65">
        <f t="shared" si="1"/>
        <v>1.77</v>
      </c>
      <c r="T6" s="65">
        <f t="shared" si="1"/>
        <v>3.3</v>
      </c>
      <c r="U6" s="65">
        <f t="shared" si="1"/>
        <v>0</v>
      </c>
      <c r="V6" s="65">
        <f t="shared" si="1"/>
        <v>0</v>
      </c>
      <c r="W6" s="65">
        <f t="shared" si="1"/>
        <v>0</v>
      </c>
      <c r="X6" s="65">
        <f t="shared" si="1"/>
        <v>12.979999999999999</v>
      </c>
      <c r="Y6" s="65">
        <f t="shared" si="1"/>
        <v>0.2</v>
      </c>
      <c r="Z6" s="65">
        <f t="shared" si="1"/>
        <v>0</v>
      </c>
      <c r="AA6" s="65">
        <f t="shared" si="1"/>
        <v>17.73</v>
      </c>
      <c r="AB6" s="65">
        <f t="shared" si="1"/>
        <v>1.1300000000000001</v>
      </c>
      <c r="AC6" s="65">
        <f t="shared" si="1"/>
        <v>0</v>
      </c>
      <c r="AD6" s="65">
        <f t="shared" si="1"/>
        <v>0.03</v>
      </c>
      <c r="AE6" s="65">
        <f t="shared" si="1"/>
        <v>0.37</v>
      </c>
      <c r="AF6" s="65">
        <f t="shared" si="1"/>
        <v>7</v>
      </c>
      <c r="AG6" s="65">
        <f t="shared" si="1"/>
        <v>0</v>
      </c>
      <c r="AH6" s="65">
        <f t="shared" si="1"/>
        <v>0</v>
      </c>
      <c r="AI6" s="65">
        <f t="shared" si="1"/>
        <v>3.8899999999999997</v>
      </c>
      <c r="AJ6" s="65">
        <f t="shared" si="1"/>
        <v>1.4000000000000001</v>
      </c>
      <c r="AK6" s="65">
        <f t="shared" si="1"/>
        <v>3.17</v>
      </c>
      <c r="AL6" s="65">
        <f t="shared" si="1"/>
        <v>0</v>
      </c>
      <c r="AM6" s="65">
        <f t="shared" si="1"/>
        <v>0.74</v>
      </c>
      <c r="AN6" s="65">
        <f t="shared" si="1"/>
        <v>0</v>
      </c>
      <c r="AO6" s="65">
        <f t="shared" si="1"/>
        <v>0</v>
      </c>
      <c r="AP6" s="65">
        <f t="shared" si="1"/>
        <v>0.47</v>
      </c>
      <c r="AQ6" s="65">
        <f t="shared" si="1"/>
        <v>0.19999999999999998</v>
      </c>
      <c r="AR6" s="65">
        <f t="shared" si="1"/>
        <v>0</v>
      </c>
      <c r="AS6" s="65">
        <f t="shared" si="1"/>
        <v>41.150000000000006</v>
      </c>
      <c r="AT6" s="65">
        <f t="shared" si="1"/>
        <v>0.96000000000000008</v>
      </c>
      <c r="AU6" s="65">
        <f t="shared" si="1"/>
        <v>1.1300000000000001</v>
      </c>
      <c r="AV6" s="65">
        <f t="shared" si="1"/>
        <v>0</v>
      </c>
      <c r="AW6" s="65">
        <f t="shared" si="1"/>
        <v>1.17</v>
      </c>
      <c r="AX6" s="65">
        <f t="shared" si="1"/>
        <v>11.1</v>
      </c>
      <c r="AY6" s="65">
        <f t="shared" si="1"/>
        <v>17.79</v>
      </c>
      <c r="AZ6" s="65">
        <f t="shared" si="1"/>
        <v>0</v>
      </c>
      <c r="BA6" s="65">
        <f t="shared" si="1"/>
        <v>1.2</v>
      </c>
      <c r="BB6" s="65">
        <f t="shared" si="1"/>
        <v>0</v>
      </c>
      <c r="BC6" s="65">
        <f t="shared" si="1"/>
        <v>0</v>
      </c>
      <c r="BD6" s="65">
        <f t="shared" si="1"/>
        <v>0</v>
      </c>
      <c r="BE6" s="65">
        <f t="shared" si="1"/>
        <v>0</v>
      </c>
      <c r="BF6" s="65">
        <f t="shared" si="1"/>
        <v>0</v>
      </c>
      <c r="BG6" s="65">
        <f>SUM(BG8:BG18)</f>
        <v>206.05999999999997</v>
      </c>
      <c r="BH6" s="65">
        <f>F60-BG6</f>
        <v>-206.05999999999997</v>
      </c>
      <c r="BI6" s="65">
        <f>SUM(BI8:BI18)</f>
        <v>819.1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69">
        <f>HTg!G9</f>
        <v>80.509999999999991</v>
      </c>
      <c r="E7" s="65">
        <f>SUM(E8,E9,E10)</f>
        <v>35.869999999999997</v>
      </c>
      <c r="F7" s="54">
        <f>D7-BG7</f>
        <v>25.569999999999993</v>
      </c>
      <c r="G7" s="70">
        <f>SUM(G8,G9,G10)</f>
        <v>15.259999999999998</v>
      </c>
      <c r="H7" s="70">
        <f t="shared" ref="H7:Q7" si="2">SUM(H8,H9,H10)</f>
        <v>10.31</v>
      </c>
      <c r="I7" s="70">
        <f t="shared" si="2"/>
        <v>0</v>
      </c>
      <c r="J7" s="70">
        <f t="shared" si="2"/>
        <v>0</v>
      </c>
      <c r="K7" s="70">
        <f t="shared" si="2"/>
        <v>5</v>
      </c>
      <c r="L7" s="70">
        <f t="shared" si="2"/>
        <v>0</v>
      </c>
      <c r="M7" s="70">
        <f t="shared" si="2"/>
        <v>0</v>
      </c>
      <c r="N7" s="70">
        <f t="shared" si="2"/>
        <v>0</v>
      </c>
      <c r="O7" s="70">
        <f t="shared" si="2"/>
        <v>0.30000000000000004</v>
      </c>
      <c r="P7" s="70">
        <f t="shared" si="2"/>
        <v>0</v>
      </c>
      <c r="Q7" s="70">
        <f t="shared" si="2"/>
        <v>5</v>
      </c>
      <c r="R7" s="70">
        <f t="shared" ref="R7:BF7" si="3">SUM(R8,R9,R10)</f>
        <v>44.64</v>
      </c>
      <c r="S7" s="70">
        <f t="shared" si="3"/>
        <v>0</v>
      </c>
      <c r="T7" s="70">
        <f t="shared" si="3"/>
        <v>0.3</v>
      </c>
      <c r="U7" s="70">
        <f t="shared" si="3"/>
        <v>0</v>
      </c>
      <c r="V7" s="70">
        <f t="shared" si="3"/>
        <v>0</v>
      </c>
      <c r="W7" s="70">
        <f t="shared" si="3"/>
        <v>0</v>
      </c>
      <c r="X7" s="70">
        <f t="shared" si="3"/>
        <v>4.1900000000000004</v>
      </c>
      <c r="Y7" s="70">
        <f t="shared" si="3"/>
        <v>0</v>
      </c>
      <c r="Z7" s="70">
        <f t="shared" si="3"/>
        <v>0</v>
      </c>
      <c r="AA7" s="70">
        <f t="shared" si="3"/>
        <v>11.880000000000003</v>
      </c>
      <c r="AB7" s="70">
        <f t="shared" si="3"/>
        <v>0.85000000000000009</v>
      </c>
      <c r="AC7" s="70">
        <f t="shared" si="3"/>
        <v>0</v>
      </c>
      <c r="AD7" s="70">
        <f t="shared" si="3"/>
        <v>0.03</v>
      </c>
      <c r="AE7" s="70">
        <f t="shared" si="3"/>
        <v>0.37</v>
      </c>
      <c r="AF7" s="70">
        <f t="shared" si="3"/>
        <v>7</v>
      </c>
      <c r="AG7" s="70">
        <f t="shared" si="3"/>
        <v>0</v>
      </c>
      <c r="AH7" s="70">
        <f t="shared" si="3"/>
        <v>0</v>
      </c>
      <c r="AI7" s="70">
        <f t="shared" si="3"/>
        <v>1.19</v>
      </c>
      <c r="AJ7" s="70">
        <f t="shared" si="3"/>
        <v>1</v>
      </c>
      <c r="AK7" s="70">
        <f t="shared" si="3"/>
        <v>0.70000000000000007</v>
      </c>
      <c r="AL7" s="70">
        <f t="shared" si="3"/>
        <v>0</v>
      </c>
      <c r="AM7" s="70">
        <f t="shared" si="3"/>
        <v>0.74</v>
      </c>
      <c r="AN7" s="70">
        <f t="shared" si="3"/>
        <v>0</v>
      </c>
      <c r="AO7" s="70">
        <f t="shared" si="3"/>
        <v>0</v>
      </c>
      <c r="AP7" s="70">
        <f t="shared" si="3"/>
        <v>0</v>
      </c>
      <c r="AQ7" s="70">
        <f t="shared" si="3"/>
        <v>0.15</v>
      </c>
      <c r="AR7" s="70">
        <f t="shared" si="3"/>
        <v>0</v>
      </c>
      <c r="AS7" s="70">
        <f t="shared" si="3"/>
        <v>24.82</v>
      </c>
      <c r="AT7" s="70">
        <f t="shared" si="3"/>
        <v>0.96000000000000008</v>
      </c>
      <c r="AU7" s="70">
        <f t="shared" si="3"/>
        <v>0.53</v>
      </c>
      <c r="AV7" s="70">
        <f t="shared" si="3"/>
        <v>0</v>
      </c>
      <c r="AW7" s="70">
        <f t="shared" si="3"/>
        <v>0.97</v>
      </c>
      <c r="AX7" s="70">
        <f t="shared" si="3"/>
        <v>0.1</v>
      </c>
      <c r="AY7" s="70">
        <f t="shared" si="3"/>
        <v>0</v>
      </c>
      <c r="AZ7" s="70">
        <f t="shared" si="3"/>
        <v>0</v>
      </c>
      <c r="BA7" s="70">
        <f t="shared" si="3"/>
        <v>0.74</v>
      </c>
      <c r="BB7" s="70">
        <f t="shared" si="3"/>
        <v>0</v>
      </c>
      <c r="BC7" s="70">
        <f t="shared" si="3"/>
        <v>0</v>
      </c>
      <c r="BD7" s="70">
        <f t="shared" si="3"/>
        <v>0</v>
      </c>
      <c r="BE7" s="70">
        <f t="shared" si="3"/>
        <v>0</v>
      </c>
      <c r="BF7" s="70">
        <f t="shared" si="3"/>
        <v>0</v>
      </c>
      <c r="BG7" s="70">
        <f>SUM(BG8:BG10)</f>
        <v>54.94</v>
      </c>
      <c r="BH7" s="70">
        <f>G60-BG7</f>
        <v>-54.94</v>
      </c>
      <c r="BI7" s="70">
        <f>SUM(BI8,BI9,BI10)</f>
        <v>25.57</v>
      </c>
    </row>
    <row r="8" spans="1:61" ht="15">
      <c r="A8" s="8"/>
      <c r="B8" s="6" t="s">
        <v>189</v>
      </c>
      <c r="C8" s="8" t="s">
        <v>11</v>
      </c>
      <c r="D8" s="52">
        <f>HTg!G10</f>
        <v>55.04</v>
      </c>
      <c r="E8" s="65">
        <f>SUM(F8,J8,K8,L8,M8,N8,O8,P8,Q8)</f>
        <v>22.459999999999997</v>
      </c>
      <c r="F8" s="70">
        <f>G8+H8+I8</f>
        <v>15.259999999999998</v>
      </c>
      <c r="G8" s="54">
        <f>D8-BG8</f>
        <v>15.259999999999998</v>
      </c>
      <c r="H8" s="55">
        <f>SUMIF(NSL!$C$12:$C$13,C8,NSL!$J$12:$J$13)</f>
        <v>0</v>
      </c>
      <c r="I8" s="55">
        <f>SUMIF(NSL!$C$15:$C$16,C8,NSL!$J$15:$J$16)</f>
        <v>0</v>
      </c>
      <c r="J8" s="55">
        <f>SUMIF(NSL!$C$18:$C$19,C8,NSL!$J$18:$J$19)</f>
        <v>0</v>
      </c>
      <c r="K8" s="55">
        <f>SUMIF(NSL!$C$21:$C$43,C8,NSL!$J$21:$J$43)</f>
        <v>2</v>
      </c>
      <c r="L8" s="55">
        <f>SUMIF(NSL!$C$45:$C$51,C8,NSL!$J$45:$J$51)</f>
        <v>0</v>
      </c>
      <c r="M8" s="55">
        <f>SUMIF(NSL!$C$53:$C$55,C8,NSL!$J$53:$J$55)</f>
        <v>0</v>
      </c>
      <c r="N8" s="55">
        <f>SUMIF(NSL!$C$57:$C$65,C8,NSL!$J$57:$J$65)</f>
        <v>0</v>
      </c>
      <c r="O8" s="55">
        <f>SUMIF(NSL!$C$67:$C$76,C8,NSL!$J$67:$J$76)</f>
        <v>0.2</v>
      </c>
      <c r="P8" s="55">
        <f>SUMIF(NSL!$C$78:$C$79,C8,NSL!$J$78:$J$79)</f>
        <v>0</v>
      </c>
      <c r="Q8" s="55">
        <f>SUMIF(NSL!$C$81:$C$173,C8,NSL!$J$81:$J$173)</f>
        <v>5</v>
      </c>
      <c r="R8" s="65">
        <f>SUM(S8:AA8)+SUM(AO8:BF8)</f>
        <v>32.58</v>
      </c>
      <c r="S8" s="55">
        <f>SUMIF(NSL!$C$176:$C$214,C8,NSL!$J$176:$J$214)</f>
        <v>0</v>
      </c>
      <c r="T8" s="55">
        <f>SUMIF(NSL!$C$216:$C$238,C8,NSL!$J$216:$J$238)</f>
        <v>0.3</v>
      </c>
      <c r="U8" s="55">
        <f>SUMIF(NSL!$C$240:$C$252,C8,NSL!$J$240:$J$252)</f>
        <v>0</v>
      </c>
      <c r="V8" s="55">
        <f>SUMIF(NSL!$C$254:$C$255,C8,NSL!$J$254:$J$255)</f>
        <v>0</v>
      </c>
      <c r="W8" s="55">
        <f>SUMIF(NSL!$C$257:$C$282,C8,NSL!$J$257:$J$282)</f>
        <v>0</v>
      </c>
      <c r="X8" s="55">
        <f>SUMIF(NSL!$C$284:$C$346,C8,NSL!$J$284:$J$346)</f>
        <v>0.7</v>
      </c>
      <c r="Y8" s="55">
        <f>SUMIF(NSL!$C$348:$C$436,C8,NSL!$J$348:$J$436)</f>
        <v>0</v>
      </c>
      <c r="Z8" s="55">
        <f>SUMIF(NSL!$C$438:$C$480,C8,NSL!$J$438:$J$480)</f>
        <v>0</v>
      </c>
      <c r="AA8" s="70">
        <f>SUM(AB8:AN8)</f>
        <v>10.580000000000002</v>
      </c>
      <c r="AB8" s="55">
        <f>SUMIF(NSL!$C$483:$C$679,C8,NSL!$J$483:$J$679)</f>
        <v>0.85000000000000009</v>
      </c>
      <c r="AC8" s="55">
        <f>SUMIF(NSL!$C$681:$C$682,C8,NSL!$J$681:$J$682)</f>
        <v>0</v>
      </c>
      <c r="AD8" s="55">
        <f>SUMIF(NSL!$C$684:$C$692,C8,NSL!$J$684:$J$692)</f>
        <v>0.03</v>
      </c>
      <c r="AE8" s="55">
        <f>SUMIF(NSL!$C$694:$C$776,C8,NSL!$J$694:$J$776)</f>
        <v>0.37</v>
      </c>
      <c r="AF8" s="55">
        <f>SUMIF(NSL!$C$778:$C$810,C8,NSL!$J$778:$J$810)</f>
        <v>7</v>
      </c>
      <c r="AG8" s="55">
        <f>SUMIF(NSL!$C$812:$C$813,C8,NSL!$J$812:$J$813)</f>
        <v>0</v>
      </c>
      <c r="AH8" s="55">
        <f>SUMIF(NSL!$C$815:$C$816,C8,NSL!$J$815:$J$816)</f>
        <v>0</v>
      </c>
      <c r="AI8" s="55">
        <f>SUMIF(NSL!$C$818:$C$889,C8,NSL!$J$818:$J$889)</f>
        <v>0.63</v>
      </c>
      <c r="AJ8" s="55">
        <f>SUMIF(NSL!$C$891:$C$917,C8,NSL!$J$891:$J$917)</f>
        <v>0.8</v>
      </c>
      <c r="AK8" s="55">
        <f>SUMIF(NSL!$C$919:$C$981,C8,NSL!$J$919:$J$981)</f>
        <v>0.30000000000000004</v>
      </c>
      <c r="AL8" s="55">
        <f>SUMIF(NSL!$C$983:$C$1000,C8,NSL!$J$983:$J$1000)</f>
        <v>0</v>
      </c>
      <c r="AM8" s="55">
        <f>SUMIF(NSL!$C$1002:$C$1028,C8,NSL!$J$1002:$J$1028)</f>
        <v>0.6</v>
      </c>
      <c r="AN8" s="55">
        <f>SUMIF(NSL!$C$1030:$C$1045,C8,NSL!$J$1030:$J$1045)</f>
        <v>0</v>
      </c>
      <c r="AO8" s="55">
        <f>SUMIF(NSL!$C$1047:$C$1048,C8,NSL!$J$1047:$J$1048)</f>
        <v>0</v>
      </c>
      <c r="AP8" s="55">
        <f>SUMIF(NSL!$C$1050:$C$1074,C8,NSL!$J$1050:$J$1074)</f>
        <v>0</v>
      </c>
      <c r="AQ8" s="55">
        <f>SUMIF(NSL!$C$1076:$C$1099,C8,NSL!$J$1076:$J$1099)</f>
        <v>0</v>
      </c>
      <c r="AR8" s="55">
        <f>SUMIF(NSL!$C$1101:$C$1121,C8,NSL!$J$1101:$J$1121)</f>
        <v>0</v>
      </c>
      <c r="AS8" s="55">
        <f>SUMIF(NSL!$C$1123:$C$1164,C8,NSL!$J$1123:$J$1164)</f>
        <v>17.84</v>
      </c>
      <c r="AT8" s="55">
        <f>SUMIF(NSL!$C$1166:$C$1201,C8,NSL!$J$1166:$J$1201)</f>
        <v>0.96000000000000008</v>
      </c>
      <c r="AU8" s="55">
        <f>SUMIF(NSL!$C$1203:$C$1223,C8,NSL!$J$1203:$J$1223)</f>
        <v>0.43000000000000005</v>
      </c>
      <c r="AV8" s="55">
        <f>SUMIF(NSL!$C$1225:$C$1226,C8,NSL!$J$1225:$J$1226)</f>
        <v>0</v>
      </c>
      <c r="AW8" s="55">
        <f>SUMIF(NSL!$C$1228:$C$1244,C8,NSL!$J$1228:$J$1244)</f>
        <v>0.97</v>
      </c>
      <c r="AX8" s="55">
        <f>SUMIF(NSL!$C$1246:$C$1351,C8,NSL!$J$1246:$J$1351)</f>
        <v>0.1</v>
      </c>
      <c r="AY8" s="55">
        <f>SUMIF(NSL!$C$1353:$C$1434,C8,NSL!$J$1353:$J$1434)</f>
        <v>0</v>
      </c>
      <c r="AZ8" s="55">
        <f>SUMIF(NSL!$C$1436:$C$1440,C8,NSL!$J$1436:$J$1440)</f>
        <v>0</v>
      </c>
      <c r="BA8" s="55">
        <f>SUMIF(NSL!$C$1442:$C$1507,C8,NSL!$J$1442:$J$1507)</f>
        <v>0.7</v>
      </c>
      <c r="BB8" s="55">
        <f>SUMIF(NSL!$C$1509:$C$1540,C8,NSL!$J$1509:$J$1540)</f>
        <v>0</v>
      </c>
      <c r="BC8" s="55">
        <f>SUMIF(NSL!$C$1542:$C$1545,C8,NSL!$J$1542:$J$1545)</f>
        <v>0</v>
      </c>
      <c r="BD8" s="55">
        <f>SUMIF(NSL!$C$1547:$C$1560,C8,NSL!$J$1547:$J$1560)</f>
        <v>0</v>
      </c>
      <c r="BE8" s="55">
        <f>SUMIF(NSL!$C$1562:$C$1565,C8,NSL!$J$1562:$J$1565)</f>
        <v>0</v>
      </c>
      <c r="BF8" s="55">
        <f>SUMIF(NSL!$C$1567:$C$1569,C8,NSL!$J$1567:$J$1569)</f>
        <v>0</v>
      </c>
      <c r="BG8" s="53">
        <f>SUM(H8:Q8)+SUM(S8:Z8)+SUM(AB8:BF8)</f>
        <v>39.78</v>
      </c>
      <c r="BH8" s="53">
        <f>G60-BG8</f>
        <v>-39.78</v>
      </c>
      <c r="BI8" s="53">
        <f>BH8+D8</f>
        <v>15.259999999999998</v>
      </c>
    </row>
    <row r="9" spans="1:61" ht="15">
      <c r="A9" s="8"/>
      <c r="B9" s="6" t="s">
        <v>191</v>
      </c>
      <c r="C9" s="8" t="s">
        <v>12</v>
      </c>
      <c r="D9" s="52">
        <f>HTg!G11</f>
        <v>25.47</v>
      </c>
      <c r="E9" s="65">
        <f t="shared" ref="E9:E18" si="4">SUM(F9,J9,K9,L9,M9,N9,O9,P9,Q9)</f>
        <v>13.41</v>
      </c>
      <c r="F9" s="70">
        <f t="shared" ref="F9:F18" si="5">G9+H9+I9</f>
        <v>10.31</v>
      </c>
      <c r="G9" s="55">
        <f>SUMIF(NSL!$C$9:$C$10,C9,NSL!$J$9:$J$10)</f>
        <v>0</v>
      </c>
      <c r="H9" s="54">
        <f>D9-BG9</f>
        <v>10.31</v>
      </c>
      <c r="I9" s="55">
        <f>SUMIF(NSL!$C$15:$C$16,C9,NSL!$J$15:$J$16)</f>
        <v>0</v>
      </c>
      <c r="J9" s="55">
        <f>SUMIF(NSL!$C$18:$C$19,C9,NSL!$J$18:$J$19)</f>
        <v>0</v>
      </c>
      <c r="K9" s="55">
        <f>SUMIF(NSL!$C$21:$C$43,C9,NSL!$J$21:$J$43)</f>
        <v>3</v>
      </c>
      <c r="L9" s="55">
        <f>SUMIF(NSL!$C$45:$C$51,C9,NSL!$J$45:$J$51)</f>
        <v>0</v>
      </c>
      <c r="M9" s="55">
        <f>SUMIF(NSL!$C$53:$C$55,C9,NSL!$J$53:$J$55)</f>
        <v>0</v>
      </c>
      <c r="N9" s="55">
        <f>SUMIF(NSL!$C$57:$C$65,C9,NSL!$J$57:$J$65)</f>
        <v>0</v>
      </c>
      <c r="O9" s="55">
        <f>SUMIF(NSL!$C$67:$C$76,C9,NSL!$J$67:$J$76)</f>
        <v>0.1</v>
      </c>
      <c r="P9" s="55">
        <f>SUMIF(NSL!$C$78:$C$79,C9,NSL!$J$78:$J$79)</f>
        <v>0</v>
      </c>
      <c r="Q9" s="55">
        <f>SUMIF(NSL!$C$81:$C$173,C9,NSL!$J$81:$J$173)</f>
        <v>0</v>
      </c>
      <c r="R9" s="65">
        <f>SUM(S9:AA9)+SUM(AO9:BF9)</f>
        <v>12.060000000000002</v>
      </c>
      <c r="S9" s="55">
        <f>SUMIF(NSL!$C$176:$C$214,C9,NSL!$J$176:$J$214)</f>
        <v>0</v>
      </c>
      <c r="T9" s="55">
        <f>SUMIF(NSL!$C$216:$C$238,C9,NSL!$J$216:$J$238)</f>
        <v>0</v>
      </c>
      <c r="U9" s="55">
        <f>SUMIF(NSL!$C$240:$C$252,C9,NSL!$J$240:$J$252)</f>
        <v>0</v>
      </c>
      <c r="V9" s="55">
        <f>SUMIF(NSL!$C$254:$C$255,C9,NSL!$J$254:$J$255)</f>
        <v>0</v>
      </c>
      <c r="W9" s="55">
        <f>SUMIF(NSL!$C$257:$C$282,C9,NSL!$J$257:$J$282)</f>
        <v>0</v>
      </c>
      <c r="X9" s="55">
        <f>SUMIF(NSL!$C$284:$C$346,C9,NSL!$J$284:$J$346)</f>
        <v>3.49</v>
      </c>
      <c r="Y9" s="55">
        <f>SUMIF(NSL!$C$348:$C$436,C9,NSL!$J$348:$J$436)</f>
        <v>0</v>
      </c>
      <c r="Z9" s="55">
        <f>SUMIF(NSL!$C$438:$C$480,C9,NSL!$J$438:$J$480)</f>
        <v>0</v>
      </c>
      <c r="AA9" s="70">
        <f t="shared" ref="AA9:AA18" si="6">SUM(AB9:AN9)</f>
        <v>1.3000000000000003</v>
      </c>
      <c r="AB9" s="55">
        <f>SUMIF(NSL!$C$483:$C$679,C9,NSL!$J$483:$J$679)</f>
        <v>0</v>
      </c>
      <c r="AC9" s="55">
        <f>SUMIF(NSL!$C$681:$C$682,C9,NSL!$J$681:$J$682)</f>
        <v>0</v>
      </c>
      <c r="AD9" s="55">
        <f>SUMIF(NSL!$C$684:$C$692,C9,NSL!$J$684:$J$692)</f>
        <v>0</v>
      </c>
      <c r="AE9" s="55">
        <f>SUMIF(NSL!$C$694:$C$776,C9,NSL!$J$694:$J$776)</f>
        <v>0</v>
      </c>
      <c r="AF9" s="55">
        <f>SUMIF(NSL!$C$778:$C$810,C9,NSL!$J$778:$J$810)</f>
        <v>0</v>
      </c>
      <c r="AG9" s="55">
        <f>SUMIF(NSL!$C$812:$C$813,C9,NSL!$J$812:$J$813)</f>
        <v>0</v>
      </c>
      <c r="AH9" s="55">
        <f>SUMIF(NSL!$C$815:$C$816,C9,NSL!$J$815:$J$816)</f>
        <v>0</v>
      </c>
      <c r="AI9" s="55">
        <f>SUMIF(NSL!$C$818:$C$889,C9,NSL!$J$818:$J$889)</f>
        <v>0.56000000000000005</v>
      </c>
      <c r="AJ9" s="55">
        <f>SUMIF(NSL!$C$891:$C$917,C9,NSL!$J$891:$J$917)</f>
        <v>0.2</v>
      </c>
      <c r="AK9" s="55">
        <f>SUMIF(NSL!$C$919:$C$981,C9,NSL!$J$919:$J$981)</f>
        <v>0.4</v>
      </c>
      <c r="AL9" s="55">
        <f>SUMIF(NSL!$C$983:$C$1000,C9,NSL!$J$983:$J$1000)</f>
        <v>0</v>
      </c>
      <c r="AM9" s="55">
        <f>SUMIF(NSL!$C$1002:$C$1028,C9,NSL!$J$1002:$J$1028)</f>
        <v>0.14000000000000001</v>
      </c>
      <c r="AN9" s="55">
        <f>SUMIF(NSL!$C$1030:$C$1045,C9,NSL!$J$1030:$J$1045)</f>
        <v>0</v>
      </c>
      <c r="AO9" s="55">
        <f>SUMIF(NSL!$C$1047:$C$1048,C9,NSL!$J$1047:$J$1048)</f>
        <v>0</v>
      </c>
      <c r="AP9" s="55">
        <f>SUMIF(NSL!$C$1050:$C$1074,C9,NSL!$J$1050:$J$1074)</f>
        <v>0</v>
      </c>
      <c r="AQ9" s="55">
        <f>SUMIF(NSL!$C$1076:$C$1099,C9,NSL!$J$1076:$J$1099)</f>
        <v>0.15</v>
      </c>
      <c r="AR9" s="55">
        <f>SUMIF(NSL!$C$1101:$C$1121,C9,NSL!$J$1101:$J$1121)</f>
        <v>0</v>
      </c>
      <c r="AS9" s="55">
        <f>SUMIF(NSL!$C$1123:$C$1164,C9,NSL!$J$1123:$J$1164)</f>
        <v>6.98</v>
      </c>
      <c r="AT9" s="55">
        <f>SUMIF(NSL!$C$1166:$C$1201,C9,NSL!$J$1166:$J$1201)</f>
        <v>0</v>
      </c>
      <c r="AU9" s="55">
        <f>SUMIF(NSL!$C$1203:$C$1223,C9,NSL!$J$1203:$J$1223)</f>
        <v>0.1</v>
      </c>
      <c r="AV9" s="55">
        <f>SUMIF(NSL!$C$1225:$C$1226,C9,NSL!$J$1225:$J$1226)</f>
        <v>0</v>
      </c>
      <c r="AW9" s="55">
        <f>SUMIF(NSL!$C$1228:$C$1244,C9,NSL!$J$1228:$J$1244)</f>
        <v>0</v>
      </c>
      <c r="AX9" s="55">
        <f>SUMIF(NSL!$C$1246:$C$1351,C9,NSL!$J$1246:$J$1351)</f>
        <v>0</v>
      </c>
      <c r="AY9" s="55">
        <f>SUMIF(NSL!$C$1353:$C$1434,C9,NSL!$J$1353:$J$1434)</f>
        <v>0</v>
      </c>
      <c r="AZ9" s="55">
        <f>SUMIF(NSL!$C$1436:$C$1440,C9,NSL!$J$1436:$J$1440)</f>
        <v>0</v>
      </c>
      <c r="BA9" s="55">
        <f>SUMIF(NSL!$C$1442:$C$1507,C9,NSL!$J$1442:$J$1507)</f>
        <v>0.04</v>
      </c>
      <c r="BB9" s="55">
        <f>SUMIF(NSL!$C$1509:$C$1540,C9,NSL!$J$1509:$J$1540)</f>
        <v>0</v>
      </c>
      <c r="BC9" s="55">
        <f>SUMIF(NSL!$C$1542:$C$1545,C9,NSL!$J$1542:$J$1545)</f>
        <v>0</v>
      </c>
      <c r="BD9" s="55">
        <f>SUMIF(NSL!$C$1547:$C$1560,C9,NSL!$J$1547:$J$1560)</f>
        <v>0</v>
      </c>
      <c r="BE9" s="55">
        <f>SUMIF(NSL!$C$1562:$C$1565,C9,NSL!$J$1562:$J$1565)</f>
        <v>0</v>
      </c>
      <c r="BF9" s="55">
        <f>SUMIF(NSL!$C$1567:$C$1569,C9,NSL!$J$1567:$J$1569)</f>
        <v>0</v>
      </c>
      <c r="BG9" s="53">
        <f>SUM(G9)+SUM(I9:Q9)+SUM(S9:Z9)+SUM(AB9:BF9)</f>
        <v>15.159999999999998</v>
      </c>
      <c r="BH9" s="53">
        <f>H60-BG9</f>
        <v>-15.159999999999998</v>
      </c>
      <c r="BI9" s="53">
        <f t="shared" ref="BI9:BI59" si="7">BH9+D9</f>
        <v>10.31</v>
      </c>
    </row>
    <row r="10" spans="1:61" ht="15">
      <c r="A10" s="8"/>
      <c r="B10" s="6" t="s">
        <v>192</v>
      </c>
      <c r="C10" s="8" t="s">
        <v>14</v>
      </c>
      <c r="D10" s="52">
        <f>HTg!G12</f>
        <v>0</v>
      </c>
      <c r="E10" s="65">
        <f t="shared" si="4"/>
        <v>0</v>
      </c>
      <c r="F10" s="70">
        <f t="shared" si="5"/>
        <v>0</v>
      </c>
      <c r="G10" s="55">
        <f>SUMIF(NSL!$C$9:$C$10,C10,NSL!$J$9:$J$10)</f>
        <v>0</v>
      </c>
      <c r="H10" s="55">
        <f>SUMIF(NSL!$C$12:$C$13,C10,NSL!$J$12:$J$13)</f>
        <v>0</v>
      </c>
      <c r="I10" s="54">
        <f>D10-BG10</f>
        <v>0</v>
      </c>
      <c r="J10" s="55">
        <f>SUMIF(NSL!$C$18:$C$19,C10,NSL!$J$18:$J$19)</f>
        <v>0</v>
      </c>
      <c r="K10" s="55">
        <f>SUMIF(NSL!$C$21:$C$43,C10,NSL!$J$21:$J$43)</f>
        <v>0</v>
      </c>
      <c r="L10" s="55">
        <f>SUMIF(NSL!$C$45:$C$51,C10,NSL!$J$45:$J$51)</f>
        <v>0</v>
      </c>
      <c r="M10" s="55">
        <f>SUMIF(NSL!$C$53:$C$55,C10,NSL!$J$53:$J$55)</f>
        <v>0</v>
      </c>
      <c r="N10" s="55">
        <f>SUMIF(NSL!$C$57:$C$65,C10,NSL!$J$57:$J$65)</f>
        <v>0</v>
      </c>
      <c r="O10" s="55">
        <f>SUMIF(NSL!$C$67:$C$76,C10,NSL!$J$67:$J$76)</f>
        <v>0</v>
      </c>
      <c r="P10" s="55">
        <f>SUMIF(NSL!$C$78:$C$79,C10,NSL!$J$78:$J$79)</f>
        <v>0</v>
      </c>
      <c r="Q10" s="55">
        <f>SUMIF(NSL!$C$81:$C$173,C10,NSL!$J$81:$J$173)</f>
        <v>0</v>
      </c>
      <c r="R10" s="65">
        <f>SUM(S10:AA10)+SUM(AO10:BF10)</f>
        <v>0</v>
      </c>
      <c r="S10" s="55">
        <f>SUMIF(NSL!$C$176:$C$214,C10,NSL!$J$176:$J$214)</f>
        <v>0</v>
      </c>
      <c r="T10" s="55">
        <f>SUMIF(NSL!$C$216:$C$238,C10,NSL!$J$216:$J$238)</f>
        <v>0</v>
      </c>
      <c r="U10" s="55">
        <f>SUMIF(NSL!$C$240:$C$252,C10,NSL!$J$240:$J$252)</f>
        <v>0</v>
      </c>
      <c r="V10" s="55">
        <f>SUMIF(NSL!$C$254:$C$255,C10,NSL!$J$254:$J$255)</f>
        <v>0</v>
      </c>
      <c r="W10" s="55">
        <f>SUMIF(NSL!$C$257:$C$282,C10,NSL!$J$257:$J$282)</f>
        <v>0</v>
      </c>
      <c r="X10" s="55">
        <f>SUMIF(NSL!$C$284:$C$346,C10,NSL!$J$284:$J$346)</f>
        <v>0</v>
      </c>
      <c r="Y10" s="55">
        <f>SUMIF(NSL!$C$348:$C$436,C10,NSL!$J$348:$J$436)</f>
        <v>0</v>
      </c>
      <c r="Z10" s="55">
        <f>SUMIF(NSL!$C$438:$C$480,C10,NSL!$J$438:$J$480)</f>
        <v>0</v>
      </c>
      <c r="AA10" s="70">
        <f t="shared" si="6"/>
        <v>0</v>
      </c>
      <c r="AB10" s="55">
        <f>SUMIF(NSL!$C$483:$C$679,C10,NSL!$J$483:$J$679)</f>
        <v>0</v>
      </c>
      <c r="AC10" s="55">
        <f>SUMIF(NSL!$C$681:$C$682,C10,NSL!$J$681:$J$682)</f>
        <v>0</v>
      </c>
      <c r="AD10" s="55">
        <f>SUMIF(NSL!$C$684:$C$692,C10,NSL!$J$684:$J$692)</f>
        <v>0</v>
      </c>
      <c r="AE10" s="55">
        <f>SUMIF(NSL!$C$694:$C$776,C10,NSL!$J$694:$J$776)</f>
        <v>0</v>
      </c>
      <c r="AF10" s="55">
        <f>SUMIF(NSL!$C$778:$C$810,C10,NSL!$J$778:$J$810)</f>
        <v>0</v>
      </c>
      <c r="AG10" s="55">
        <f>SUMIF(NSL!$C$812:$C$813,C10,NSL!$J$812:$J$813)</f>
        <v>0</v>
      </c>
      <c r="AH10" s="55">
        <f>SUMIF(NSL!$C$815:$C$816,C10,NSL!$J$815:$J$816)</f>
        <v>0</v>
      </c>
      <c r="AI10" s="55">
        <f>SUMIF(NSL!$C$818:$C$889,C10,NSL!$J$818:$J$889)</f>
        <v>0</v>
      </c>
      <c r="AJ10" s="55">
        <f>SUMIF(NSL!$C$891:$C$917,C10,NSL!$J$891:$J$917)</f>
        <v>0</v>
      </c>
      <c r="AK10" s="55">
        <f>SUMIF(NSL!$C$919:$C$981,C10,NSL!$J$919:$J$981)</f>
        <v>0</v>
      </c>
      <c r="AL10" s="55">
        <f>SUMIF(NSL!$C$983:$C$1000,C10,NSL!$J$983:$J$1000)</f>
        <v>0</v>
      </c>
      <c r="AM10" s="55">
        <f>SUMIF(NSL!$C$1002:$C$1028,C10,NSL!$J$1002:$J$1028)</f>
        <v>0</v>
      </c>
      <c r="AN10" s="55">
        <f>SUMIF(NSL!$C$1030:$C$1045,C10,NSL!$J$1030:$J$1045)</f>
        <v>0</v>
      </c>
      <c r="AO10" s="55">
        <f>SUMIF(NSL!$C$1047:$C$1048,C10,NSL!$J$1047:$J$1048)</f>
        <v>0</v>
      </c>
      <c r="AP10" s="55">
        <f>SUMIF(NSL!$C$1050:$C$1074,C10,NSL!$J$1050:$J$1074)</f>
        <v>0</v>
      </c>
      <c r="AQ10" s="55">
        <f>SUMIF(NSL!$C$1076:$C$1099,C10,NSL!$J$1076:$J$1099)</f>
        <v>0</v>
      </c>
      <c r="AR10" s="55">
        <f>SUMIF(NSL!$C$1101:$C$1121,C10,NSL!$J$1101:$J$1121)</f>
        <v>0</v>
      </c>
      <c r="AS10" s="55">
        <f>SUMIF(NSL!$C$1123:$C$1164,C10,NSL!$J$1123:$J$1164)</f>
        <v>0</v>
      </c>
      <c r="AT10" s="55">
        <f>SUMIF(NSL!$C$1166:$C$1201,C10,NSL!$J$1166:$J$1201)</f>
        <v>0</v>
      </c>
      <c r="AU10" s="55">
        <f>SUMIF(NSL!$C$1203:$C$1223,C10,NSL!$J$1203:$J$1223)</f>
        <v>0</v>
      </c>
      <c r="AV10" s="55">
        <f>SUMIF(NSL!$C$1225:$C$1226,C10,NSL!$J$1225:$J$1226)</f>
        <v>0</v>
      </c>
      <c r="AW10" s="55">
        <f>SUMIF(NSL!$C$1228:$C$1244,C10,NSL!$J$1228:$J$1244)</f>
        <v>0</v>
      </c>
      <c r="AX10" s="55">
        <f>SUMIF(NSL!$C$1246:$C$1351,C10,NSL!$J$1246:$J$1351)</f>
        <v>0</v>
      </c>
      <c r="AY10" s="55">
        <f>SUMIF(NSL!$C$1353:$C$1434,C10,NSL!$J$1353:$J$1434)</f>
        <v>0</v>
      </c>
      <c r="AZ10" s="55">
        <f>SUMIF(NSL!$C$1436:$C$1440,C10,NSL!$J$1436:$J$1440)</f>
        <v>0</v>
      </c>
      <c r="BA10" s="55">
        <f>SUMIF(NSL!$C$1442:$C$1507,C10,NSL!$J$1442:$J$1507)</f>
        <v>0</v>
      </c>
      <c r="BB10" s="55">
        <f>SUMIF(NSL!$C$1509:$C$1540,C10,NSL!$J$1509:$J$1540)</f>
        <v>0</v>
      </c>
      <c r="BC10" s="55">
        <f>SUMIF(NSL!$C$1542:$C$1545,C10,NSL!$J$1542:$J$1545)</f>
        <v>0</v>
      </c>
      <c r="BD10" s="55">
        <f>SUMIF(NSL!$C$1547:$C$1560,C10,NSL!$J$1547:$J$1560)</f>
        <v>0</v>
      </c>
      <c r="BE10" s="55">
        <f>SUMIF(NSL!$C$1562:$C$1565,C10,NSL!$J$1562:$J$1565)</f>
        <v>0</v>
      </c>
      <c r="BF10" s="55">
        <f>SUMIF(NSL!$C$1567:$C$1569,C10,NSL!$J$1567:$J$1569)</f>
        <v>0</v>
      </c>
      <c r="BG10" s="53">
        <f>SUM(G10:H10)+SUM(J10:Q10)+SUM(S10:Z10)+SUM(AB10:BF10)</f>
        <v>0</v>
      </c>
      <c r="BH10" s="53">
        <f>I60-BG10</f>
        <v>0</v>
      </c>
      <c r="BI10" s="53">
        <f t="shared" si="7"/>
        <v>0</v>
      </c>
    </row>
    <row r="11" spans="1:61" ht="15">
      <c r="A11" s="56" t="s">
        <v>13</v>
      </c>
      <c r="B11" s="13" t="s">
        <v>116</v>
      </c>
      <c r="C11" s="56" t="s">
        <v>16</v>
      </c>
      <c r="D11" s="52">
        <f>HTg!G13</f>
        <v>73.31</v>
      </c>
      <c r="E11" s="65">
        <f t="shared" si="4"/>
        <v>59.379999999999995</v>
      </c>
      <c r="F11" s="70">
        <f t="shared" si="5"/>
        <v>0</v>
      </c>
      <c r="G11" s="55">
        <f>SUMIF(NSL!$C$9:$C$10,C11,NSL!$J$9:$J$10)</f>
        <v>0</v>
      </c>
      <c r="H11" s="55">
        <f>SUMIF(NSL!$C$12:$C$13,C11,NSL!$J$12:$J$13)</f>
        <v>0</v>
      </c>
      <c r="I11" s="55">
        <f>SUMIF(NSL!$C$15:$C$16,C11,NSL!$J$15:$J$16)</f>
        <v>0</v>
      </c>
      <c r="J11" s="54">
        <f>D11-BG11</f>
        <v>56.08</v>
      </c>
      <c r="K11" s="55">
        <f>SUMIF(NSL!$C$21:$C$43,C11,NSL!$J$21:$J$43)</f>
        <v>3</v>
      </c>
      <c r="L11" s="55">
        <f>SUMIF(NSL!$C$45:$C$51,C11,NSL!$J$45:$J$51)</f>
        <v>0</v>
      </c>
      <c r="M11" s="55">
        <f>SUMIF(NSL!$C$53:$C$55,C11,NSL!$J$53:$J$55)</f>
        <v>0</v>
      </c>
      <c r="N11" s="55">
        <f>SUMIF(NSL!$C$57:$C$65,C11,NSL!$J$57:$J$65)</f>
        <v>0</v>
      </c>
      <c r="O11" s="55">
        <f>SUMIF(NSL!$C$67:$C$76,C11,NSL!$J$67:$J$76)</f>
        <v>0.3</v>
      </c>
      <c r="P11" s="55">
        <f>SUMIF(NSL!$C$78:$C$79,C11,NSL!$J$78:$J$79)</f>
        <v>0</v>
      </c>
      <c r="Q11" s="55">
        <f>SUMIF(NSL!$C$81:$C$173,C11,NSL!$J$81:$J$173)</f>
        <v>0</v>
      </c>
      <c r="R11" s="65">
        <f t="shared" ref="R11:R17" si="8">SUM(S11:AA11)+SUM(AO11:BF11)</f>
        <v>13.93</v>
      </c>
      <c r="S11" s="55">
        <f>SUMIF(NSL!$C$176:$C$214,C11,NSL!$J$176:$J$214)</f>
        <v>0</v>
      </c>
      <c r="T11" s="55">
        <f>SUMIF(NSL!$C$216:$C$238,C11,NSL!$J$216:$J$238)</f>
        <v>1</v>
      </c>
      <c r="U11" s="55">
        <f>SUMIF(NSL!$C$240:$C$252,C11,NSL!$J$240:$J$252)</f>
        <v>0</v>
      </c>
      <c r="V11" s="55">
        <f>SUMIF(NSL!$C$254:$C$255,C11,NSL!$J$254:$J$255)</f>
        <v>0</v>
      </c>
      <c r="W11" s="55">
        <f>SUMIF(NSL!$C$257:$C$282,C11,NSL!$J$257:$J$282)</f>
        <v>0</v>
      </c>
      <c r="X11" s="55">
        <f>SUMIF(NSL!$C$284:$C$346,C11,NSL!$J$284:$J$346)</f>
        <v>2.75</v>
      </c>
      <c r="Y11" s="55">
        <f>SUMIF(NSL!$C$348:$C$436,C11,NSL!$J$348:$J$436)</f>
        <v>0.2</v>
      </c>
      <c r="Z11" s="55">
        <f>SUMIF(NSL!$C$438:$C$480,C11,NSL!$J$438:$J$480)</f>
        <v>0</v>
      </c>
      <c r="AA11" s="70">
        <f t="shared" si="6"/>
        <v>2.54</v>
      </c>
      <c r="AB11" s="55">
        <f>SUMIF(NSL!$C$483:$C$679,C11,NSL!$J$483:$J$679)</f>
        <v>0.1</v>
      </c>
      <c r="AC11" s="55">
        <f>SUMIF(NSL!$C$681:$C$682,C11,NSL!$J$681:$J$682)</f>
        <v>0</v>
      </c>
      <c r="AD11" s="55">
        <f>SUMIF(NSL!$C$684:$C$692,C11,NSL!$J$684:$J$692)</f>
        <v>0</v>
      </c>
      <c r="AE11" s="55">
        <f>SUMIF(NSL!$C$694:$C$776,C11,NSL!$J$694:$J$776)</f>
        <v>0</v>
      </c>
      <c r="AF11" s="55">
        <f>SUMIF(NSL!$C$778:$C$810,C11,NSL!$J$778:$J$810)</f>
        <v>0</v>
      </c>
      <c r="AG11" s="55">
        <f>SUMIF(NSL!$C$812:$C$813,C11,NSL!$J$812:$J$813)</f>
        <v>0</v>
      </c>
      <c r="AH11" s="55">
        <f>SUMIF(NSL!$C$815:$C$816,C11,NSL!$J$815:$J$816)</f>
        <v>0</v>
      </c>
      <c r="AI11" s="55">
        <f>SUMIF(NSL!$C$818:$C$889,C11,NSL!$J$818:$J$889)</f>
        <v>1.49</v>
      </c>
      <c r="AJ11" s="55">
        <f>SUMIF(NSL!$C$891:$C$917,C11,NSL!$J$891:$J$917)</f>
        <v>0.3</v>
      </c>
      <c r="AK11" s="55">
        <f>SUMIF(NSL!$C$919:$C$981,C11,NSL!$J$919:$J$981)</f>
        <v>0.65</v>
      </c>
      <c r="AL11" s="55">
        <f>SUMIF(NSL!$C$983:$C$1000,C11,NSL!$J$983:$J$1000)</f>
        <v>0</v>
      </c>
      <c r="AM11" s="55">
        <f>SUMIF(NSL!$C$1002:$C$1028,C11,NSL!$J$1002:$J$1028)</f>
        <v>0</v>
      </c>
      <c r="AN11" s="55">
        <f>SUMIF(NSL!$C$1030:$C$1045,C11,NSL!$J$1030:$J$1045)</f>
        <v>0</v>
      </c>
      <c r="AO11" s="55">
        <f>SUMIF(NSL!$C$1047:$C$1048,C11,NSL!$J$1047:$J$1048)</f>
        <v>0</v>
      </c>
      <c r="AP11" s="55">
        <f>SUMIF(NSL!$C$1050:$C$1074,C11,NSL!$J$1050:$J$1074)</f>
        <v>0</v>
      </c>
      <c r="AQ11" s="55">
        <f>SUMIF(NSL!$C$1076:$C$1099,C11,NSL!$J$1076:$J$1099)</f>
        <v>0.02</v>
      </c>
      <c r="AR11" s="55">
        <f>SUMIF(NSL!$C$1101:$C$1121,C11,NSL!$J$1101:$J$1121)</f>
        <v>0</v>
      </c>
      <c r="AS11" s="55">
        <f>SUMIF(NSL!$C$1123:$C$1164,C11,NSL!$J$1123:$J$1164)</f>
        <v>6.45</v>
      </c>
      <c r="AT11" s="55">
        <f>SUMIF(NSL!$C$1166:$C$1201,C11,NSL!$J$1166:$J$1201)</f>
        <v>0</v>
      </c>
      <c r="AU11" s="55">
        <f>SUMIF(NSL!$C$1203:$C$1223,C11,NSL!$J$1203:$J$1223)</f>
        <v>0.5</v>
      </c>
      <c r="AV11" s="55">
        <f>SUMIF(NSL!$C$1225:$C$1226,C11,NSL!$J$1225:$J$1226)</f>
        <v>0</v>
      </c>
      <c r="AW11" s="55">
        <f>SUMIF(NSL!$C$1228:$C$1244,C11,NSL!$J$1228:$J$1244)</f>
        <v>0.05</v>
      </c>
      <c r="AX11" s="55">
        <f>SUMIF(NSL!$C$1246:$C$1351,C11,NSL!$J$1246:$J$1351)</f>
        <v>0</v>
      </c>
      <c r="AY11" s="55">
        <f>SUMIF(NSL!$C$1353:$C$1434,C11,NSL!$J$1353:$J$1434)</f>
        <v>0</v>
      </c>
      <c r="AZ11" s="55">
        <f>SUMIF(NSL!$C$1436:$C$1440,C11,NSL!$J$1436:$J$1440)</f>
        <v>0</v>
      </c>
      <c r="BA11" s="55">
        <f>SUMIF(NSL!$C$1442:$C$1507,C11,NSL!$J$1442:$J$1507)</f>
        <v>0.42</v>
      </c>
      <c r="BB11" s="55">
        <f>SUMIF(NSL!$C$1509:$C$1540,C11,NSL!$J$1509:$J$1540)</f>
        <v>0</v>
      </c>
      <c r="BC11" s="55">
        <f>SUMIF(NSL!$C$1542:$C$1545,C11,NSL!$J$1542:$J$1545)</f>
        <v>0</v>
      </c>
      <c r="BD11" s="55">
        <f>SUMIF(NSL!$C$1547:$C$1560,C11,NSL!$J$1547:$J$1560)</f>
        <v>0</v>
      </c>
      <c r="BE11" s="55">
        <f>SUMIF(NSL!$C$1562:$C$1565,C11,NSL!$J$1562:$J$1565)</f>
        <v>0</v>
      </c>
      <c r="BF11" s="55">
        <f>SUMIF(NSL!$C$1567:$C$1569,C11,NSL!$J$1567:$J$1569)</f>
        <v>0</v>
      </c>
      <c r="BG11" s="53">
        <f>SUM(G11:I11)+SUM(K11:Q11)+SUM(S11:Z11)+SUM(AB11:BF11)</f>
        <v>17.23</v>
      </c>
      <c r="BH11" s="53">
        <f>J60-BG11</f>
        <v>-17.23</v>
      </c>
      <c r="BI11" s="53">
        <f t="shared" si="7"/>
        <v>56.08</v>
      </c>
    </row>
    <row r="12" spans="1:61" ht="15">
      <c r="A12" s="56" t="s">
        <v>15</v>
      </c>
      <c r="B12" s="13" t="s">
        <v>80</v>
      </c>
      <c r="C12" s="56" t="s">
        <v>18</v>
      </c>
      <c r="D12" s="52">
        <f>HTg!G14</f>
        <v>53.699999999999996</v>
      </c>
      <c r="E12" s="65">
        <f t="shared" si="4"/>
        <v>44.23</v>
      </c>
      <c r="F12" s="70">
        <f t="shared" si="5"/>
        <v>0</v>
      </c>
      <c r="G12" s="55">
        <f>SUMIF(NSL!$C$9:$C$10,C12,NSL!$J$9:$J$10)</f>
        <v>0</v>
      </c>
      <c r="H12" s="55">
        <f>SUMIF(NSL!$C$12:$C$13,C12,NSL!$J$12:$J$13)</f>
        <v>0</v>
      </c>
      <c r="I12" s="55">
        <f>SUMIF(NSL!$C$15:$C$16,C12,NSL!$J$15:$J$16)</f>
        <v>0</v>
      </c>
      <c r="J12" s="55">
        <f>SUMIF(NSL!$C$18:$C$19,C12,NSL!$J$18:$J$19)</f>
        <v>0</v>
      </c>
      <c r="K12" s="54">
        <f>D12-BG12</f>
        <v>43.73</v>
      </c>
      <c r="L12" s="55">
        <f>SUMIF(NSL!$C$45:$C$51,C12,NSL!$J$45:$J$51)</f>
        <v>0</v>
      </c>
      <c r="M12" s="55">
        <f>SUMIF(NSL!$C$53:$C$55,C12,NSL!$J$53:$J$55)</f>
        <v>0</v>
      </c>
      <c r="N12" s="55">
        <f>SUMIF(NSL!$C$57:$C$65,C12,NSL!$J$57:$J$65)</f>
        <v>0</v>
      </c>
      <c r="O12" s="55">
        <f>SUMIF(NSL!$C$67:$C$76,C12,NSL!$J$67:$J$76)</f>
        <v>0.5</v>
      </c>
      <c r="P12" s="55">
        <f>SUMIF(NSL!$C$78:$C$79,C12,NSL!$J$78:$J$79)</f>
        <v>0</v>
      </c>
      <c r="Q12" s="55">
        <f>SUMIF(NSL!$C$81:$C$173,C12,NSL!$J$81:$J$173)</f>
        <v>0</v>
      </c>
      <c r="R12" s="65">
        <f t="shared" si="8"/>
        <v>9.4699999999999989</v>
      </c>
      <c r="S12" s="55">
        <f>SUMIF(NSL!$C$176:$C$214,C12,NSL!$J$176:$J$214)</f>
        <v>0</v>
      </c>
      <c r="T12" s="55">
        <f>SUMIF(NSL!$C$216:$C$238,C12,NSL!$J$216:$J$238)</f>
        <v>0</v>
      </c>
      <c r="U12" s="55">
        <f>SUMIF(NSL!$C$240:$C$252,C12,NSL!$J$240:$J$252)</f>
        <v>0</v>
      </c>
      <c r="V12" s="55">
        <f>SUMIF(NSL!$C$254:$C$255,C12,NSL!$J$254:$J$255)</f>
        <v>0</v>
      </c>
      <c r="W12" s="55">
        <f>SUMIF(NSL!$C$257:$C$282,C12,NSL!$J$257:$J$282)</f>
        <v>0</v>
      </c>
      <c r="X12" s="55">
        <f>SUMIF(NSL!$C$284:$C$346,C12,NSL!$J$284:$J$346)</f>
        <v>2.4</v>
      </c>
      <c r="Y12" s="55">
        <f>SUMIF(NSL!$C$348:$C$436,C12,NSL!$J$348:$J$436)</f>
        <v>0</v>
      </c>
      <c r="Z12" s="55">
        <f>SUMIF(NSL!$C$438:$C$480,C12,NSL!$J$438:$J$480)</f>
        <v>0</v>
      </c>
      <c r="AA12" s="70">
        <f t="shared" si="6"/>
        <v>1.64</v>
      </c>
      <c r="AB12" s="55">
        <f>SUMIF(NSL!$C$483:$C$679,C12,NSL!$J$483:$J$679)</f>
        <v>0.02</v>
      </c>
      <c r="AC12" s="55">
        <f>SUMIF(NSL!$C$681:$C$682,C12,NSL!$J$681:$J$682)</f>
        <v>0</v>
      </c>
      <c r="AD12" s="55">
        <f>SUMIF(NSL!$C$684:$C$692,C12,NSL!$J$684:$J$692)</f>
        <v>0</v>
      </c>
      <c r="AE12" s="55">
        <f>SUMIF(NSL!$C$694:$C$776,C12,NSL!$J$694:$J$776)</f>
        <v>0</v>
      </c>
      <c r="AF12" s="55">
        <f>SUMIF(NSL!$C$778:$C$810,C12,NSL!$J$778:$J$810)</f>
        <v>0</v>
      </c>
      <c r="AG12" s="55">
        <f>SUMIF(NSL!$C$812:$C$813,C12,NSL!$J$812:$J$813)</f>
        <v>0</v>
      </c>
      <c r="AH12" s="55">
        <f>SUMIF(NSL!$C$815:$C$816,C12,NSL!$J$815:$J$816)</f>
        <v>0</v>
      </c>
      <c r="AI12" s="55">
        <f>SUMIF(NSL!$C$818:$C$889,C12,NSL!$J$818:$J$889)</f>
        <v>0.47</v>
      </c>
      <c r="AJ12" s="55">
        <f>SUMIF(NSL!$C$891:$C$917,C12,NSL!$J$891:$J$917)</f>
        <v>0</v>
      </c>
      <c r="AK12" s="55">
        <f>SUMIF(NSL!$C$919:$C$981,C12,NSL!$J$919:$J$981)</f>
        <v>1.1499999999999999</v>
      </c>
      <c r="AL12" s="55">
        <f>SUMIF(NSL!$C$983:$C$1000,C12,NSL!$J$983:$J$1000)</f>
        <v>0</v>
      </c>
      <c r="AM12" s="55">
        <f>SUMIF(NSL!$C$1002:$C$1028,C12,NSL!$J$1002:$J$1028)</f>
        <v>0</v>
      </c>
      <c r="AN12" s="55">
        <f>SUMIF(NSL!$C$1030:$C$1045,C12,NSL!$J$1030:$J$1045)</f>
        <v>0</v>
      </c>
      <c r="AO12" s="55">
        <f>SUMIF(NSL!$C$1047:$C$1048,C12,NSL!$J$1047:$J$1048)</f>
        <v>0</v>
      </c>
      <c r="AP12" s="55">
        <f>SUMIF(NSL!$C$1050:$C$1074,C12,NSL!$J$1050:$J$1074)</f>
        <v>0</v>
      </c>
      <c r="AQ12" s="55">
        <f>SUMIF(NSL!$C$1076:$C$1099,C12,NSL!$J$1076:$J$1099)</f>
        <v>0</v>
      </c>
      <c r="AR12" s="55">
        <f>SUMIF(NSL!$C$1101:$C$1121,C12,NSL!$J$1101:$J$1121)</f>
        <v>0</v>
      </c>
      <c r="AS12" s="55">
        <f>SUMIF(NSL!$C$1123:$C$1164,C12,NSL!$J$1123:$J$1164)</f>
        <v>5.18</v>
      </c>
      <c r="AT12" s="55">
        <f>SUMIF(NSL!$C$1166:$C$1201,C12,NSL!$J$1166:$J$1201)</f>
        <v>0</v>
      </c>
      <c r="AU12" s="55">
        <f>SUMIF(NSL!$C$1203:$C$1223,C12,NSL!$J$1203:$J$1223)</f>
        <v>0.1</v>
      </c>
      <c r="AV12" s="55">
        <f>SUMIF(NSL!$C$1225:$C$1226,C12,NSL!$J$1225:$J$1226)</f>
        <v>0</v>
      </c>
      <c r="AW12" s="55">
        <f>SUMIF(NSL!$C$1228:$C$1244,C12,NSL!$J$1228:$J$1244)</f>
        <v>0.15</v>
      </c>
      <c r="AX12" s="55">
        <f>SUMIF(NSL!$C$1246:$C$1351,C12,NSL!$J$1246:$J$1351)</f>
        <v>0</v>
      </c>
      <c r="AY12" s="55">
        <f>SUMIF(NSL!$C$1353:$C$1434,C12,NSL!$J$1353:$J$1434)</f>
        <v>0</v>
      </c>
      <c r="AZ12" s="55">
        <f>SUMIF(NSL!$C$1436:$C$1440,C12,NSL!$J$1436:$J$1440)</f>
        <v>0</v>
      </c>
      <c r="BA12" s="55">
        <f>SUMIF(NSL!$C$1442:$C$1507,C12,NSL!$J$1442:$J$1507)</f>
        <v>0</v>
      </c>
      <c r="BB12" s="55">
        <f>SUMIF(NSL!$C$1509:$C$1540,C12,NSL!$J$1509:$J$1540)</f>
        <v>0</v>
      </c>
      <c r="BC12" s="55">
        <f>SUMIF(NSL!$C$1542:$C$1545,C12,NSL!$J$1542:$J$1545)</f>
        <v>0</v>
      </c>
      <c r="BD12" s="55">
        <f>SUMIF(NSL!$C$1547:$C$1560,C12,NSL!$J$1547:$J$1560)</f>
        <v>0</v>
      </c>
      <c r="BE12" s="55">
        <f>SUMIF(NSL!$C$1562:$C$1565,C12,NSL!$J$1562:$J$1565)</f>
        <v>0</v>
      </c>
      <c r="BF12" s="55">
        <f>SUMIF(NSL!$C$1567:$C$1569,C12,NSL!$J$1567:$J$1569)</f>
        <v>0</v>
      </c>
      <c r="BG12" s="53">
        <f>SUM(G12:J12)+SUM(L12:Q12)+SUM(S12:Z12)+SUM(AB12:BF12)</f>
        <v>9.9699999999999989</v>
      </c>
      <c r="BH12" s="53">
        <f>K60-BG12</f>
        <v>57.900000000000006</v>
      </c>
      <c r="BI12" s="53">
        <f t="shared" si="7"/>
        <v>111.6</v>
      </c>
    </row>
    <row r="13" spans="1:61" ht="15">
      <c r="A13" s="56" t="s">
        <v>17</v>
      </c>
      <c r="B13" s="13" t="s">
        <v>81</v>
      </c>
      <c r="C13" s="56" t="s">
        <v>20</v>
      </c>
      <c r="D13" s="52">
        <f>HTg!G15</f>
        <v>0</v>
      </c>
      <c r="E13" s="65">
        <f t="shared" si="4"/>
        <v>0</v>
      </c>
      <c r="F13" s="70">
        <f t="shared" si="5"/>
        <v>0</v>
      </c>
      <c r="G13" s="55">
        <f>SUMIF(NSL!$C$9:$C$10,C13,NSL!$J$9:$J$10)</f>
        <v>0</v>
      </c>
      <c r="H13" s="55">
        <f>SUMIF(NSL!$C$12:$C$13,C13,NSL!$J$12:$J$13)</f>
        <v>0</v>
      </c>
      <c r="I13" s="55">
        <f>SUMIF(NSL!$C$15:$C$16,C13,NSL!$J$15:$J$16)</f>
        <v>0</v>
      </c>
      <c r="J13" s="55">
        <f>SUMIF(NSL!$C$18:$C$19,C13,NSL!$J$18:$J$19)</f>
        <v>0</v>
      </c>
      <c r="K13" s="55">
        <f>SUMIF(NSL!$C$21:$C$43,C13,NSL!$J$21:$J$43)</f>
        <v>0</v>
      </c>
      <c r="L13" s="54">
        <f>D13-BG13</f>
        <v>0</v>
      </c>
      <c r="M13" s="55">
        <f>SUMIF(NSL!$C$53:$C$55,C13,NSL!$J$53:$J$55)</f>
        <v>0</v>
      </c>
      <c r="N13" s="55">
        <f>SUMIF(NSL!$C$57:$C$65,C13,NSL!$J$57:$J$65)</f>
        <v>0</v>
      </c>
      <c r="O13" s="55">
        <f>SUMIF(NSL!$C$67:$C$76,C13,NSL!$J$67:$J$76)</f>
        <v>0</v>
      </c>
      <c r="P13" s="55">
        <f>SUMIF(NSL!$C$78:$C$79,C13,NSL!$J$78:$J$79)</f>
        <v>0</v>
      </c>
      <c r="Q13" s="55">
        <f>SUMIF(NSL!$C$81:$C$173,C13,NSL!$J$81:$J$173)</f>
        <v>0</v>
      </c>
      <c r="R13" s="65">
        <f t="shared" si="8"/>
        <v>0</v>
      </c>
      <c r="S13" s="55">
        <f>SUMIF(NSL!$C$176:$C$214,C13,NSL!$J$176:$J$214)</f>
        <v>0</v>
      </c>
      <c r="T13" s="55">
        <f>SUMIF(NSL!$C$216:$C$238,C13,NSL!$J$216:$J$238)</f>
        <v>0</v>
      </c>
      <c r="U13" s="55">
        <f>SUMIF(NSL!$C$240:$C$252,C13,NSL!$J$240:$J$252)</f>
        <v>0</v>
      </c>
      <c r="V13" s="55">
        <f>SUMIF(NSL!$C$254:$C$255,C13,NSL!$J$254:$J$255)</f>
        <v>0</v>
      </c>
      <c r="W13" s="55">
        <f>SUMIF(NSL!$C$257:$C$282,C13,NSL!$J$257:$J$282)</f>
        <v>0</v>
      </c>
      <c r="X13" s="55">
        <f>SUMIF(NSL!$C$284:$C$346,C13,NSL!$J$284:$J$346)</f>
        <v>0</v>
      </c>
      <c r="Y13" s="55">
        <f>SUMIF(NSL!$C$348:$C$436,C13,NSL!$J$348:$J$436)</f>
        <v>0</v>
      </c>
      <c r="Z13" s="55">
        <f>SUMIF(NSL!$C$438:$C$480,C13,NSL!$J$438:$J$480)</f>
        <v>0</v>
      </c>
      <c r="AA13" s="70">
        <f t="shared" si="6"/>
        <v>0</v>
      </c>
      <c r="AB13" s="55">
        <f>SUMIF(NSL!$C$483:$C$679,C13,NSL!$J$483:$J$679)</f>
        <v>0</v>
      </c>
      <c r="AC13" s="55">
        <f>SUMIF(NSL!$C$681:$C$682,C13,NSL!$J$681:$J$682)</f>
        <v>0</v>
      </c>
      <c r="AD13" s="55">
        <f>SUMIF(NSL!$C$684:$C$692,C13,NSL!$J$684:$J$692)</f>
        <v>0</v>
      </c>
      <c r="AE13" s="55">
        <f>SUMIF(NSL!$C$694:$C$776,C13,NSL!$J$694:$J$776)</f>
        <v>0</v>
      </c>
      <c r="AF13" s="55">
        <f>SUMIF(NSL!$C$778:$C$810,C13,NSL!$J$778:$J$810)</f>
        <v>0</v>
      </c>
      <c r="AG13" s="55">
        <f>SUMIF(NSL!$C$812:$C$813,C13,NSL!$J$812:$J$813)</f>
        <v>0</v>
      </c>
      <c r="AH13" s="55">
        <f>SUMIF(NSL!$C$815:$C$816,C13,NSL!$J$815:$J$816)</f>
        <v>0</v>
      </c>
      <c r="AI13" s="55">
        <f>SUMIF(NSL!$C$818:$C$889,C13,NSL!$J$818:$J$889)</f>
        <v>0</v>
      </c>
      <c r="AJ13" s="55">
        <f>SUMIF(NSL!$C$891:$C$917,C13,NSL!$J$891:$J$917)</f>
        <v>0</v>
      </c>
      <c r="AK13" s="55">
        <f>SUMIF(NSL!$C$919:$C$981,C13,NSL!$J$919:$J$981)</f>
        <v>0</v>
      </c>
      <c r="AL13" s="55">
        <f>SUMIF(NSL!$C$983:$C$1000,C13,NSL!$J$983:$J$1000)</f>
        <v>0</v>
      </c>
      <c r="AM13" s="55">
        <f>SUMIF(NSL!$C$1002:$C$1028,C13,NSL!$J$1002:$J$1028)</f>
        <v>0</v>
      </c>
      <c r="AN13" s="55">
        <f>SUMIF(NSL!$C$1030:$C$1045,C13,NSL!$J$1030:$J$1045)</f>
        <v>0</v>
      </c>
      <c r="AO13" s="55">
        <f>SUMIF(NSL!$C$1047:$C$1048,C13,NSL!$J$1047:$J$1048)</f>
        <v>0</v>
      </c>
      <c r="AP13" s="55">
        <f>SUMIF(NSL!$C$1050:$C$1074,C13,NSL!$J$1050:$J$1074)</f>
        <v>0</v>
      </c>
      <c r="AQ13" s="55">
        <f>SUMIF(NSL!$C$1076:$C$1099,C13,NSL!$J$1076:$J$1099)</f>
        <v>0</v>
      </c>
      <c r="AR13" s="55">
        <f>SUMIF(NSL!$C$1101:$C$1121,C13,NSL!$J$1101:$J$1121)</f>
        <v>0</v>
      </c>
      <c r="AS13" s="55">
        <f>SUMIF(NSL!$C$1123:$C$1164,C13,NSL!$J$1123:$J$1164)</f>
        <v>0</v>
      </c>
      <c r="AT13" s="55">
        <f>SUMIF(NSL!$C$1166:$C$1201,C13,NSL!$J$1166:$J$1201)</f>
        <v>0</v>
      </c>
      <c r="AU13" s="55">
        <f>SUMIF(NSL!$C$1203:$C$1223,C13,NSL!$J$1203:$J$1223)</f>
        <v>0</v>
      </c>
      <c r="AV13" s="55">
        <f>SUMIF(NSL!$C$1225:$C$1226,C13,NSL!$J$1225:$J$1226)</f>
        <v>0</v>
      </c>
      <c r="AW13" s="55">
        <f>SUMIF(NSL!$C$1228:$C$1244,C13,NSL!$J$1228:$J$1244)</f>
        <v>0</v>
      </c>
      <c r="AX13" s="55">
        <f>SUMIF(NSL!$C$1246:$C$1351,C13,NSL!$J$1246:$J$1351)</f>
        <v>0</v>
      </c>
      <c r="AY13" s="55">
        <f>SUMIF(NSL!$C$1353:$C$1434,C13,NSL!$J$1353:$J$1434)</f>
        <v>0</v>
      </c>
      <c r="AZ13" s="55">
        <f>SUMIF(NSL!$C$1436:$C$1440,C13,NSL!$J$1436:$J$1440)</f>
        <v>0</v>
      </c>
      <c r="BA13" s="55">
        <f>SUMIF(NSL!$C$1442:$C$1507,C13,NSL!$J$1442:$J$1507)</f>
        <v>0</v>
      </c>
      <c r="BB13" s="55">
        <f>SUMIF(NSL!$C$1509:$C$1540,C13,NSL!$J$1509:$J$1540)</f>
        <v>0</v>
      </c>
      <c r="BC13" s="55">
        <f>SUMIF(NSL!$C$1542:$C$1545,C13,NSL!$J$1542:$J$1545)</f>
        <v>0</v>
      </c>
      <c r="BD13" s="55">
        <f>SUMIF(NSL!$C$1547:$C$1560,C13,NSL!$J$1547:$J$1560)</f>
        <v>0</v>
      </c>
      <c r="BE13" s="55">
        <f>SUMIF(NSL!$C$1562:$C$1565,C13,NSL!$J$1562:$J$1565)</f>
        <v>0</v>
      </c>
      <c r="BF13" s="55">
        <f>SUMIF(NSL!$C$1567:$C$1569,C13,NSL!$J$1567:$J$1569)</f>
        <v>0</v>
      </c>
      <c r="BG13" s="53">
        <f>SUM(G13:K13)+SUM(M13:Q13)+SUM(S13:Z13)+SUM(AB13:BF13)</f>
        <v>0</v>
      </c>
      <c r="BH13" s="53">
        <f>L60-BG13</f>
        <v>0</v>
      </c>
      <c r="BI13" s="53">
        <f t="shared" si="7"/>
        <v>0</v>
      </c>
    </row>
    <row r="14" spans="1:61" ht="15">
      <c r="A14" s="56" t="s">
        <v>19</v>
      </c>
      <c r="B14" s="13" t="s">
        <v>82</v>
      </c>
      <c r="C14" s="56" t="s">
        <v>21</v>
      </c>
      <c r="D14" s="52">
        <f>HTg!G16</f>
        <v>473.13</v>
      </c>
      <c r="E14" s="65">
        <f t="shared" si="4"/>
        <v>473.13</v>
      </c>
      <c r="F14" s="70">
        <f t="shared" si="5"/>
        <v>0</v>
      </c>
      <c r="G14" s="55">
        <f>SUMIF(NSL!$C$9:$C$10,C14,NSL!$J$9:$J$10)</f>
        <v>0</v>
      </c>
      <c r="H14" s="55">
        <f>SUMIF(NSL!$C$12:$C$13,C14,NSL!$J$12:$J$13)</f>
        <v>0</v>
      </c>
      <c r="I14" s="55">
        <f>SUMIF(NSL!$C$15:$C$16,C14,NSL!$J$15:$J$16)</f>
        <v>0</v>
      </c>
      <c r="J14" s="55">
        <f>SUMIF(NSL!$C$18:$C$19,C14,NSL!$J$18:$J$19)</f>
        <v>0</v>
      </c>
      <c r="K14" s="55">
        <f>SUMIF(NSL!$C$21:$C$43,C14,NSL!$J$21:$J$43)</f>
        <v>0</v>
      </c>
      <c r="L14" s="55">
        <f>SUMIF(NSL!$C$45:$C$51,C14,NSL!$J$45:$J$51)</f>
        <v>0</v>
      </c>
      <c r="M14" s="54">
        <f>D14-BG14</f>
        <v>452.19</v>
      </c>
      <c r="N14" s="55">
        <f>SUMIF(NSL!$C$57:$C$65,C14,NSL!$J$57:$J$65)</f>
        <v>20.939999999999998</v>
      </c>
      <c r="O14" s="55">
        <f>SUMIF(NSL!$C$67:$C$76,C14,NSL!$J$67:$J$76)</f>
        <v>0</v>
      </c>
      <c r="P14" s="55">
        <f>SUMIF(NSL!$C$78:$C$79,C14,NSL!$J$78:$J$79)</f>
        <v>0</v>
      </c>
      <c r="Q14" s="55">
        <f>SUMIF(NSL!$C$81:$C$173,C14,NSL!$J$81:$J$173)</f>
        <v>0</v>
      </c>
      <c r="R14" s="65">
        <f t="shared" si="8"/>
        <v>0</v>
      </c>
      <c r="S14" s="55">
        <f>SUMIF(NSL!$C$176:$C$214,C14,NSL!$J$176:$J$214)</f>
        <v>0</v>
      </c>
      <c r="T14" s="55">
        <f>SUMIF(NSL!$C$216:$C$238,C14,NSL!$J$216:$J$238)</f>
        <v>0</v>
      </c>
      <c r="U14" s="55">
        <f>SUMIF(NSL!$C$240:$C$252,C14,NSL!$J$240:$J$252)</f>
        <v>0</v>
      </c>
      <c r="V14" s="55">
        <f>SUMIF(NSL!$C$254:$C$255,C14,NSL!$J$254:$J$255)</f>
        <v>0</v>
      </c>
      <c r="W14" s="55">
        <f>SUMIF(NSL!$C$257:$C$282,C14,NSL!$J$257:$J$282)</f>
        <v>0</v>
      </c>
      <c r="X14" s="55">
        <f>SUMIF(NSL!$C$284:$C$346,C14,NSL!$J$284:$J$346)</f>
        <v>0</v>
      </c>
      <c r="Y14" s="55">
        <f>SUMIF(NSL!$C$348:$C$436,C14,NSL!$J$348:$J$436)</f>
        <v>0</v>
      </c>
      <c r="Z14" s="55">
        <f>SUMIF(NSL!$C$438:$C$480,C14,NSL!$J$438:$J$480)</f>
        <v>0</v>
      </c>
      <c r="AA14" s="70">
        <f t="shared" si="6"/>
        <v>0</v>
      </c>
      <c r="AB14" s="55">
        <f>SUMIF(NSL!$C$483:$C$679,C14,NSL!$J$483:$J$679)</f>
        <v>0</v>
      </c>
      <c r="AC14" s="55">
        <f>SUMIF(NSL!$C$681:$C$682,C14,NSL!$J$681:$J$682)</f>
        <v>0</v>
      </c>
      <c r="AD14" s="55">
        <f>SUMIF(NSL!$C$684:$C$692,C14,NSL!$J$684:$J$692)</f>
        <v>0</v>
      </c>
      <c r="AE14" s="55">
        <f>SUMIF(NSL!$C$694:$C$776,C14,NSL!$J$694:$J$776)</f>
        <v>0</v>
      </c>
      <c r="AF14" s="55">
        <f>SUMIF(NSL!$C$778:$C$810,C14,NSL!$J$778:$J$810)</f>
        <v>0</v>
      </c>
      <c r="AG14" s="55">
        <f>SUMIF(NSL!$C$812:$C$813,C14,NSL!$J$812:$J$813)</f>
        <v>0</v>
      </c>
      <c r="AH14" s="55">
        <f>SUMIF(NSL!$C$815:$C$816,C14,NSL!$J$815:$J$816)</f>
        <v>0</v>
      </c>
      <c r="AI14" s="55">
        <f>SUMIF(NSL!$C$818:$C$889,C14,NSL!$J$818:$J$889)</f>
        <v>0</v>
      </c>
      <c r="AJ14" s="55">
        <f>SUMIF(NSL!$C$891:$C$917,C14,NSL!$J$891:$J$917)</f>
        <v>0</v>
      </c>
      <c r="AK14" s="55">
        <f>SUMIF(NSL!$C$919:$C$981,C14,NSL!$J$919:$J$981)</f>
        <v>0</v>
      </c>
      <c r="AL14" s="55">
        <f>SUMIF(NSL!$C$983:$C$1000,C14,NSL!$J$983:$J$1000)</f>
        <v>0</v>
      </c>
      <c r="AM14" s="55">
        <f>SUMIF(NSL!$C$1002:$C$1028,C14,NSL!$J$1002:$J$1028)</f>
        <v>0</v>
      </c>
      <c r="AN14" s="55">
        <f>SUMIF(NSL!$C$1030:$C$1045,C14,NSL!$J$1030:$J$1045)</f>
        <v>0</v>
      </c>
      <c r="AO14" s="55">
        <f>SUMIF(NSL!$C$1047:$C$1048,C14,NSL!$J$1047:$J$1048)</f>
        <v>0</v>
      </c>
      <c r="AP14" s="55">
        <f>SUMIF(NSL!$C$1050:$C$1074,C14,NSL!$J$1050:$J$1074)</f>
        <v>0</v>
      </c>
      <c r="AQ14" s="55">
        <f>SUMIF(NSL!$C$1076:$C$1099,C14,NSL!$J$1076:$J$1099)</f>
        <v>0</v>
      </c>
      <c r="AR14" s="55">
        <f>SUMIF(NSL!$C$1101:$C$1121,C14,NSL!$J$1101:$J$1121)</f>
        <v>0</v>
      </c>
      <c r="AS14" s="55">
        <f>SUMIF(NSL!$C$1123:$C$1164,C14,NSL!$J$1123:$J$1164)</f>
        <v>0</v>
      </c>
      <c r="AT14" s="55">
        <f>SUMIF(NSL!$C$1166:$C$1201,C14,NSL!$J$1166:$J$1201)</f>
        <v>0</v>
      </c>
      <c r="AU14" s="55">
        <f>SUMIF(NSL!$C$1203:$C$1223,C14,NSL!$J$1203:$J$1223)</f>
        <v>0</v>
      </c>
      <c r="AV14" s="55">
        <f>SUMIF(NSL!$C$1225:$C$1226,C14,NSL!$J$1225:$J$1226)</f>
        <v>0</v>
      </c>
      <c r="AW14" s="55">
        <f>SUMIF(NSL!$C$1228:$C$1244,C14,NSL!$J$1228:$J$1244)</f>
        <v>0</v>
      </c>
      <c r="AX14" s="55">
        <f>SUMIF(NSL!$C$1246:$C$1351,C14,NSL!$J$1246:$J$1351)</f>
        <v>0</v>
      </c>
      <c r="AY14" s="55">
        <f>SUMIF(NSL!$C$1353:$C$1434,C14,NSL!$J$1353:$J$1434)</f>
        <v>0</v>
      </c>
      <c r="AZ14" s="55">
        <f>SUMIF(NSL!$C$1436:$C$1440,C14,NSL!$J$1436:$J$1440)</f>
        <v>0</v>
      </c>
      <c r="BA14" s="55">
        <f>SUMIF(NSL!$C$1442:$C$1507,C14,NSL!$J$1442:$J$1507)</f>
        <v>0</v>
      </c>
      <c r="BB14" s="55">
        <f>SUMIF(NSL!$C$1509:$C$1540,C14,NSL!$J$1509:$J$1540)</f>
        <v>0</v>
      </c>
      <c r="BC14" s="55">
        <f>SUMIF(NSL!$C$1542:$C$1545,C14,NSL!$J$1542:$J$1545)</f>
        <v>0</v>
      </c>
      <c r="BD14" s="55">
        <f>SUMIF(NSL!$C$1547:$C$1560,C14,NSL!$J$1547:$J$1560)</f>
        <v>0</v>
      </c>
      <c r="BE14" s="55">
        <f>SUMIF(NSL!$C$1562:$C$1565,C14,NSL!$J$1562:$J$1565)</f>
        <v>0</v>
      </c>
      <c r="BF14" s="55">
        <f>SUMIF(NSL!$C$1567:$C$1569,C14,NSL!$J$1567:$J$1569)</f>
        <v>0</v>
      </c>
      <c r="BG14" s="53">
        <f>SUM(G14:L14)+SUM(N14:Q14)+SUM(S14:Z14)+SUM(AB14:BF14)</f>
        <v>20.939999999999998</v>
      </c>
      <c r="BH14" s="53">
        <f>M60-BG14</f>
        <v>-20.939999999999998</v>
      </c>
      <c r="BI14" s="53">
        <f t="shared" si="7"/>
        <v>452.19</v>
      </c>
    </row>
    <row r="15" spans="1:61" ht="15">
      <c r="A15" s="56" t="s">
        <v>84</v>
      </c>
      <c r="B15" s="13" t="s">
        <v>83</v>
      </c>
      <c r="C15" s="56" t="s">
        <v>22</v>
      </c>
      <c r="D15" s="52">
        <f>HTg!G17</f>
        <v>234.91</v>
      </c>
      <c r="E15" s="65">
        <f t="shared" si="4"/>
        <v>194.08</v>
      </c>
      <c r="F15" s="70">
        <f t="shared" si="5"/>
        <v>0</v>
      </c>
      <c r="G15" s="55">
        <f>SUMIF(NSL!$C$9:$C$10,C15,NSL!$J$9:$J$10)</f>
        <v>0</v>
      </c>
      <c r="H15" s="55">
        <f>SUMIF(NSL!$C$12:$C$13,C15,NSL!$J$12:$J$13)</f>
        <v>0</v>
      </c>
      <c r="I15" s="55">
        <f>SUMIF(NSL!$C$15:$C$16,C15,NSL!$J$15:$J$16)</f>
        <v>0</v>
      </c>
      <c r="J15" s="55">
        <f>SUMIF(NSL!$C$18:$C$19,C15,NSL!$J$18:$J$19)</f>
        <v>0</v>
      </c>
      <c r="K15" s="55">
        <f>SUMIF(NSL!$C$21:$C$43,C15,NSL!$J$21:$J$43)</f>
        <v>59.87</v>
      </c>
      <c r="L15" s="55">
        <f>SUMIF(NSL!$C$45:$C$51,C15,NSL!$J$45:$J$51)</f>
        <v>0</v>
      </c>
      <c r="M15" s="55">
        <f>SUMIF(NSL!$C$53:$C$55,C15,NSL!$J$53:$J$55)</f>
        <v>0</v>
      </c>
      <c r="N15" s="54">
        <f>D15-BG15</f>
        <v>134.21</v>
      </c>
      <c r="O15" s="55">
        <f>SUMIF(NSL!$C$67:$C$76,C15,NSL!$J$67:$J$76)</f>
        <v>0</v>
      </c>
      <c r="P15" s="55">
        <f>SUMIF(NSL!$C$78:$C$79,C15,NSL!$J$78:$J$79)</f>
        <v>0</v>
      </c>
      <c r="Q15" s="55">
        <f>SUMIF(NSL!$C$81:$C$173,C15,NSL!$J$81:$J$173)</f>
        <v>0</v>
      </c>
      <c r="R15" s="65">
        <f t="shared" si="8"/>
        <v>40.83</v>
      </c>
      <c r="S15" s="55">
        <f>SUMIF(NSL!$C$176:$C$214,C15,NSL!$J$176:$J$214)</f>
        <v>1.77</v>
      </c>
      <c r="T15" s="55">
        <f>SUMIF(NSL!$C$216:$C$238,C15,NSL!$J$216:$J$238)</f>
        <v>2</v>
      </c>
      <c r="U15" s="55">
        <f>SUMIF(NSL!$C$240:$C$252,C15,NSL!$J$240:$J$252)</f>
        <v>0</v>
      </c>
      <c r="V15" s="55">
        <f>SUMIF(NSL!$C$254:$C$255,C15,NSL!$J$254:$J$255)</f>
        <v>0</v>
      </c>
      <c r="W15" s="55">
        <f>SUMIF(NSL!$C$257:$C$282,C15,NSL!$J$257:$J$282)</f>
        <v>0</v>
      </c>
      <c r="X15" s="55">
        <f>SUMIF(NSL!$C$284:$C$346,C15,NSL!$J$284:$J$346)</f>
        <v>2.94</v>
      </c>
      <c r="Y15" s="55">
        <f>SUMIF(NSL!$C$348:$C$436,C15,NSL!$J$348:$J$436)</f>
        <v>0</v>
      </c>
      <c r="Z15" s="55">
        <f>SUMIF(NSL!$C$438:$C$480,C15,NSL!$J$438:$J$480)</f>
        <v>0</v>
      </c>
      <c r="AA15" s="70">
        <f t="shared" si="6"/>
        <v>1.3599999999999999</v>
      </c>
      <c r="AB15" s="55">
        <f>SUMIF(NSL!$C$483:$C$679,C15,NSL!$J$483:$J$679)</f>
        <v>0.16</v>
      </c>
      <c r="AC15" s="55">
        <f>SUMIF(NSL!$C$681:$C$682,C15,NSL!$J$681:$J$682)</f>
        <v>0</v>
      </c>
      <c r="AD15" s="55">
        <f>SUMIF(NSL!$C$684:$C$692,C15,NSL!$J$684:$J$692)</f>
        <v>0</v>
      </c>
      <c r="AE15" s="55">
        <f>SUMIF(NSL!$C$694:$C$776,C15,NSL!$J$694:$J$776)</f>
        <v>0</v>
      </c>
      <c r="AF15" s="55">
        <f>SUMIF(NSL!$C$778:$C$810,C15,NSL!$J$778:$J$810)</f>
        <v>0</v>
      </c>
      <c r="AG15" s="55">
        <f>SUMIF(NSL!$C$812:$C$813,C15,NSL!$J$812:$J$813)</f>
        <v>0</v>
      </c>
      <c r="AH15" s="55">
        <f>SUMIF(NSL!$C$815:$C$816,C15,NSL!$J$815:$J$816)</f>
        <v>0</v>
      </c>
      <c r="AI15" s="55">
        <f>SUMIF(NSL!$C$818:$C$889,C15,NSL!$J$818:$J$889)</f>
        <v>0.43</v>
      </c>
      <c r="AJ15" s="55">
        <f>SUMIF(NSL!$C$891:$C$917,C15,NSL!$J$891:$J$917)</f>
        <v>0.1</v>
      </c>
      <c r="AK15" s="55">
        <f>SUMIF(NSL!$C$919:$C$981,C15,NSL!$J$919:$J$981)</f>
        <v>0.67</v>
      </c>
      <c r="AL15" s="55">
        <f>SUMIF(NSL!$C$983:$C$1000,C15,NSL!$J$983:$J$1000)</f>
        <v>0</v>
      </c>
      <c r="AM15" s="55">
        <f>SUMIF(NSL!$C$1002:$C$1028,C15,NSL!$J$1002:$J$1028)</f>
        <v>0</v>
      </c>
      <c r="AN15" s="55">
        <f>SUMIF(NSL!$C$1030:$C$1045,C15,NSL!$J$1030:$J$1045)</f>
        <v>0</v>
      </c>
      <c r="AO15" s="55">
        <f>SUMIF(NSL!$C$1047:$C$1048,C15,NSL!$J$1047:$J$1048)</f>
        <v>0</v>
      </c>
      <c r="AP15" s="55">
        <f>SUMIF(NSL!$C$1050:$C$1074,C15,NSL!$J$1050:$J$1074)</f>
        <v>0.47</v>
      </c>
      <c r="AQ15" s="55">
        <f>SUMIF(NSL!$C$1076:$C$1099,C15,NSL!$J$1076:$J$1099)</f>
        <v>0</v>
      </c>
      <c r="AR15" s="55">
        <f>SUMIF(NSL!$C$1101:$C$1121,C15,NSL!$J$1101:$J$1121)</f>
        <v>0</v>
      </c>
      <c r="AS15" s="55">
        <f>SUMIF(NSL!$C$1123:$C$1164,C15,NSL!$J$1123:$J$1164)</f>
        <v>3.5</v>
      </c>
      <c r="AT15" s="55">
        <f>SUMIF(NSL!$C$1166:$C$1201,C15,NSL!$J$1166:$J$1201)</f>
        <v>0</v>
      </c>
      <c r="AU15" s="55">
        <f>SUMIF(NSL!$C$1203:$C$1223,C15,NSL!$J$1203:$J$1223)</f>
        <v>0</v>
      </c>
      <c r="AV15" s="55">
        <f>SUMIF(NSL!$C$1225:$C$1226,C15,NSL!$J$1225:$J$1226)</f>
        <v>0</v>
      </c>
      <c r="AW15" s="55">
        <f>SUMIF(NSL!$C$1228:$C$1244,C15,NSL!$J$1228:$J$1244)</f>
        <v>0</v>
      </c>
      <c r="AX15" s="55">
        <f>SUMIF(NSL!$C$1246:$C$1351,C15,NSL!$J$1246:$J$1351)</f>
        <v>11</v>
      </c>
      <c r="AY15" s="55">
        <f>SUMIF(NSL!$C$1353:$C$1434,C15,NSL!$J$1353:$J$1434)</f>
        <v>17.79</v>
      </c>
      <c r="AZ15" s="55">
        <f>SUMIF(NSL!$C$1436:$C$1440,C15,NSL!$J$1436:$J$1440)</f>
        <v>0</v>
      </c>
      <c r="BA15" s="55">
        <f>SUMIF(NSL!$C$1442:$C$1507,C15,NSL!$J$1442:$J$1507)</f>
        <v>0</v>
      </c>
      <c r="BB15" s="55">
        <f>SUMIF(NSL!$C$1509:$C$1540,C15,NSL!$J$1509:$J$1540)</f>
        <v>0</v>
      </c>
      <c r="BC15" s="55">
        <f>SUMIF(NSL!$C$1542:$C$1545,C15,NSL!$J$1542:$J$1545)</f>
        <v>0</v>
      </c>
      <c r="BD15" s="55">
        <f>SUMIF(NSL!$C$1547:$C$1560,C15,NSL!$J$1547:$J$1560)</f>
        <v>0</v>
      </c>
      <c r="BE15" s="55">
        <f>SUMIF(NSL!$C$1562:$C$1565,C15,NSL!$J$1562:$J$1565)</f>
        <v>0</v>
      </c>
      <c r="BF15" s="55">
        <f>SUMIF(NSL!$C$1567:$C$1569,C15,NSL!$J$1567:$J$1569)</f>
        <v>0</v>
      </c>
      <c r="BG15" s="53">
        <f>SUM(G15:M15)+SUM(O15:Q15)+SUM(S15:Z15)+SUM(AB15:BF15)</f>
        <v>100.69999999999999</v>
      </c>
      <c r="BH15" s="53">
        <f>N60-BG15</f>
        <v>-79.759999999999991</v>
      </c>
      <c r="BI15" s="53">
        <f t="shared" si="7"/>
        <v>155.15</v>
      </c>
    </row>
    <row r="16" spans="1:61" ht="15">
      <c r="A16" s="56" t="s">
        <v>93</v>
      </c>
      <c r="B16" s="13" t="s">
        <v>92</v>
      </c>
      <c r="C16" s="56" t="s">
        <v>23</v>
      </c>
      <c r="D16" s="52">
        <f>HTg!G18</f>
        <v>14.69</v>
      </c>
      <c r="E16" s="65">
        <f t="shared" si="4"/>
        <v>12.41</v>
      </c>
      <c r="F16" s="70">
        <f t="shared" si="5"/>
        <v>0</v>
      </c>
      <c r="G16" s="55">
        <f>SUMIF(NSL!$C$9:$C$10,C16,NSL!$J$9:$J$10)</f>
        <v>0</v>
      </c>
      <c r="H16" s="55">
        <f>SUMIF(NSL!$C$12:$C$13,C16,NSL!$J$12:$J$13)</f>
        <v>0</v>
      </c>
      <c r="I16" s="55">
        <f>SUMIF(NSL!$C$15:$C$16,C16,NSL!$J$15:$J$16)</f>
        <v>0</v>
      </c>
      <c r="J16" s="55">
        <f>SUMIF(NSL!$C$18:$C$19,C16,NSL!$J$18:$J$19)</f>
        <v>0</v>
      </c>
      <c r="K16" s="55">
        <f>SUMIF(NSL!$C$21:$C$43,C16,NSL!$J$21:$J$43)</f>
        <v>0</v>
      </c>
      <c r="L16" s="55">
        <f>SUMIF(NSL!$C$45:$C$51,C16,NSL!$J$45:$J$51)</f>
        <v>0</v>
      </c>
      <c r="M16" s="55">
        <f>SUMIF(NSL!$C$53:$C$55,C16,NSL!$J$53:$J$55)</f>
        <v>0</v>
      </c>
      <c r="N16" s="55">
        <f>SUMIF(NSL!$C$57:$C$65,C16,NSL!$J$57:$J$65)</f>
        <v>0</v>
      </c>
      <c r="O16" s="54">
        <f>D16-BG16</f>
        <v>12.41</v>
      </c>
      <c r="P16" s="55">
        <f>SUMIF(NSL!$C$78:$C$79,C16,NSL!$J$78:$J$79)</f>
        <v>0</v>
      </c>
      <c r="Q16" s="55">
        <f>SUMIF(NSL!$C$81:$C$173,C16,NSL!$J$81:$J$173)</f>
        <v>0</v>
      </c>
      <c r="R16" s="65">
        <f t="shared" si="8"/>
        <v>2.2800000000000002</v>
      </c>
      <c r="S16" s="55">
        <f>SUMIF(NSL!$C$176:$C$214,C16,NSL!$J$176:$J$214)</f>
        <v>0</v>
      </c>
      <c r="T16" s="55">
        <f>SUMIF(NSL!$C$216:$C$238,C16,NSL!$J$216:$J$238)</f>
        <v>0</v>
      </c>
      <c r="U16" s="55">
        <f>SUMIF(NSL!$C$240:$C$252,C16,NSL!$J$240:$J$252)</f>
        <v>0</v>
      </c>
      <c r="V16" s="55">
        <f>SUMIF(NSL!$C$254:$C$255,C16,NSL!$J$254:$J$255)</f>
        <v>0</v>
      </c>
      <c r="W16" s="55">
        <f>SUMIF(NSL!$C$257:$C$282,C16,NSL!$J$257:$J$282)</f>
        <v>0</v>
      </c>
      <c r="X16" s="55">
        <f>SUMIF(NSL!$C$284:$C$346,C16,NSL!$J$284:$J$346)</f>
        <v>0.7</v>
      </c>
      <c r="Y16" s="55">
        <f>SUMIF(NSL!$C$348:$C$436,C16,NSL!$J$348:$J$436)</f>
        <v>0</v>
      </c>
      <c r="Z16" s="55">
        <f>SUMIF(NSL!$C$438:$C$480,C16,NSL!$J$438:$J$480)</f>
        <v>0</v>
      </c>
      <c r="AA16" s="70">
        <f t="shared" si="6"/>
        <v>0.31</v>
      </c>
      <c r="AB16" s="55">
        <f>SUMIF(NSL!$C$483:$C$679,C16,NSL!$J$483:$J$679)</f>
        <v>0</v>
      </c>
      <c r="AC16" s="55">
        <f>SUMIF(NSL!$C$681:$C$682,C16,NSL!$J$681:$J$682)</f>
        <v>0</v>
      </c>
      <c r="AD16" s="55">
        <f>SUMIF(NSL!$C$684:$C$692,C16,NSL!$J$684:$J$692)</f>
        <v>0</v>
      </c>
      <c r="AE16" s="55">
        <f>SUMIF(NSL!$C$694:$C$776,C16,NSL!$J$694:$J$776)</f>
        <v>0</v>
      </c>
      <c r="AF16" s="55">
        <f>SUMIF(NSL!$C$778:$C$810,C16,NSL!$J$778:$J$810)</f>
        <v>0</v>
      </c>
      <c r="AG16" s="55">
        <f>SUMIF(NSL!$C$812:$C$813,C16,NSL!$J$812:$J$813)</f>
        <v>0</v>
      </c>
      <c r="AH16" s="55">
        <f>SUMIF(NSL!$C$815:$C$816,C16,NSL!$J$815:$J$816)</f>
        <v>0</v>
      </c>
      <c r="AI16" s="55">
        <f>SUMIF(NSL!$C$818:$C$889,C16,NSL!$J$818:$J$889)</f>
        <v>0.31</v>
      </c>
      <c r="AJ16" s="55">
        <f>SUMIF(NSL!$C$891:$C$917,C16,NSL!$J$891:$J$917)</f>
        <v>0</v>
      </c>
      <c r="AK16" s="55">
        <f>SUMIF(NSL!$C$919:$C$981,C16,NSL!$J$919:$J$981)</f>
        <v>0</v>
      </c>
      <c r="AL16" s="55">
        <f>SUMIF(NSL!$C$983:$C$1000,C16,NSL!$J$983:$J$1000)</f>
        <v>0</v>
      </c>
      <c r="AM16" s="55">
        <f>SUMIF(NSL!$C$1002:$C$1028,C16,NSL!$J$1002:$J$1028)</f>
        <v>0</v>
      </c>
      <c r="AN16" s="55">
        <f>SUMIF(NSL!$C$1030:$C$1045,C16,NSL!$J$1030:$J$1045)</f>
        <v>0</v>
      </c>
      <c r="AO16" s="55">
        <f>SUMIF(NSL!$C$1047:$C$1048,C16,NSL!$J$1047:$J$1048)</f>
        <v>0</v>
      </c>
      <c r="AP16" s="55">
        <f>SUMIF(NSL!$C$1050:$C$1074,C16,NSL!$J$1050:$J$1074)</f>
        <v>0</v>
      </c>
      <c r="AQ16" s="55">
        <f>SUMIF(NSL!$C$1076:$C$1099,C16,NSL!$J$1076:$J$1099)</f>
        <v>0.03</v>
      </c>
      <c r="AR16" s="55">
        <f>SUMIF(NSL!$C$1101:$C$1121,C16,NSL!$J$1101:$J$1121)</f>
        <v>0</v>
      </c>
      <c r="AS16" s="55">
        <f>SUMIF(NSL!$C$1123:$C$1164,C16,NSL!$J$1123:$J$1164)</f>
        <v>1.2</v>
      </c>
      <c r="AT16" s="55">
        <f>SUMIF(NSL!$C$1166:$C$1201,C16,NSL!$J$1166:$J$1201)</f>
        <v>0</v>
      </c>
      <c r="AU16" s="55">
        <f>SUMIF(NSL!$C$1203:$C$1223,C16,NSL!$J$1203:$J$1223)</f>
        <v>0</v>
      </c>
      <c r="AV16" s="55">
        <f>SUMIF(NSL!$C$1225:$C$1226,C16,NSL!$J$1225:$J$1226)</f>
        <v>0</v>
      </c>
      <c r="AW16" s="55">
        <f>SUMIF(NSL!$C$1228:$C$1244,C16,NSL!$J$1228:$J$1244)</f>
        <v>0</v>
      </c>
      <c r="AX16" s="55">
        <f>SUMIF(NSL!$C$1246:$C$1351,C16,NSL!$J$1246:$J$1351)</f>
        <v>0</v>
      </c>
      <c r="AY16" s="55">
        <f>SUMIF(NSL!$C$1353:$C$1434,C16,NSL!$J$1353:$J$1434)</f>
        <v>0</v>
      </c>
      <c r="AZ16" s="55">
        <f>SUMIF(NSL!$C$1436:$C$1440,C16,NSL!$J$1436:$J$1440)</f>
        <v>0</v>
      </c>
      <c r="BA16" s="55">
        <f>SUMIF(NSL!$C$1442:$C$1507,C16,NSL!$J$1442:$J$1507)</f>
        <v>0.04</v>
      </c>
      <c r="BB16" s="55">
        <f>SUMIF(NSL!$C$1509:$C$1540,C16,NSL!$J$1509:$J$1540)</f>
        <v>0</v>
      </c>
      <c r="BC16" s="55">
        <f>SUMIF(NSL!$C$1542:$C$1545,C16,NSL!$J$1542:$J$1545)</f>
        <v>0</v>
      </c>
      <c r="BD16" s="55">
        <f>SUMIF(NSL!$C$1547:$C$1560,C16,NSL!$J$1547:$J$1560)</f>
        <v>0</v>
      </c>
      <c r="BE16" s="55">
        <f>SUMIF(NSL!$C$1562:$C$1565,C16,NSL!$J$1562:$J$1565)</f>
        <v>0</v>
      </c>
      <c r="BF16" s="55">
        <f>SUMIF(NSL!$C$1567:$C$1569,C16,NSL!$J$1567:$J$1569)</f>
        <v>0</v>
      </c>
      <c r="BG16" s="53">
        <f>SUM(G16:N16)+SUM(P16:Q16)+SUM(S16:Z16)+SUM(AB16:BF16)</f>
        <v>2.2800000000000002</v>
      </c>
      <c r="BH16" s="53">
        <f>O60-BG16</f>
        <v>-1.1800000000000006</v>
      </c>
      <c r="BI16" s="53">
        <f t="shared" si="7"/>
        <v>13.509999999999998</v>
      </c>
    </row>
    <row r="17" spans="1:61" ht="15">
      <c r="A17" s="56" t="s">
        <v>107</v>
      </c>
      <c r="B17" s="13" t="s">
        <v>94</v>
      </c>
      <c r="C17" s="56" t="s">
        <v>24</v>
      </c>
      <c r="D17" s="52">
        <f>HTg!G19</f>
        <v>0</v>
      </c>
      <c r="E17" s="65">
        <f t="shared" si="4"/>
        <v>0</v>
      </c>
      <c r="F17" s="70">
        <f t="shared" si="5"/>
        <v>0</v>
      </c>
      <c r="G17" s="55">
        <f>SUMIF(NSL!$C$9:$C$10,C17,NSL!$J$9:$J$10)</f>
        <v>0</v>
      </c>
      <c r="H17" s="55">
        <f>SUMIF(NSL!$C$12:$C$13,C17,NSL!$J$12:$J$13)</f>
        <v>0</v>
      </c>
      <c r="I17" s="55">
        <f>SUMIF(NSL!$C$15:$C$16,C17,NSL!$J$15:$J$16)</f>
        <v>0</v>
      </c>
      <c r="J17" s="55">
        <f>SUMIF(NSL!$C$18:$C$19,C17,NSL!$J$18:$J$19)</f>
        <v>0</v>
      </c>
      <c r="K17" s="55">
        <f>SUMIF(NSL!$C$21:$C$43,C17,NSL!$J$21:$J$43)</f>
        <v>0</v>
      </c>
      <c r="L17" s="55">
        <f>SUMIF(NSL!$C$45:$C$51,C17,NSL!$J$45:$J$51)</f>
        <v>0</v>
      </c>
      <c r="M17" s="55">
        <f>SUMIF(NSL!$C$53:$C$55,C17,NSL!$J$53:$J$55)</f>
        <v>0</v>
      </c>
      <c r="N17" s="55">
        <f>SUMIF(NSL!$C$57:$C$65,C17,NSL!$J$57:$J$65)</f>
        <v>0</v>
      </c>
      <c r="O17" s="55">
        <f>SUMIF(NSL!$C$67:$C$76,C17,NSL!$J$67:$J$76)</f>
        <v>0</v>
      </c>
      <c r="P17" s="54">
        <f>D17-BG17</f>
        <v>0</v>
      </c>
      <c r="Q17" s="55">
        <f>SUMIF(NSL!$C$81:$C$173,C17,NSL!$J$81:$J$173)</f>
        <v>0</v>
      </c>
      <c r="R17" s="65">
        <f t="shared" si="8"/>
        <v>0</v>
      </c>
      <c r="S17" s="55">
        <f>SUMIF(NSL!$C$176:$C$214,C17,NSL!$J$176:$J$214)</f>
        <v>0</v>
      </c>
      <c r="T17" s="55">
        <f>SUMIF(NSL!$C$216:$C$238,C17,NSL!$J$216:$J$238)</f>
        <v>0</v>
      </c>
      <c r="U17" s="55">
        <f>SUMIF(NSL!$C$240:$C$252,C17,NSL!$J$240:$J$252)</f>
        <v>0</v>
      </c>
      <c r="V17" s="55">
        <f>SUMIF(NSL!$C$254:$C$255,C17,NSL!$J$254:$J$255)</f>
        <v>0</v>
      </c>
      <c r="W17" s="55">
        <f>SUMIF(NSL!$C$257:$C$282,C17,NSL!$J$257:$J$282)</f>
        <v>0</v>
      </c>
      <c r="X17" s="55">
        <f>SUMIF(NSL!$C$284:$C$346,C17,NSL!$J$284:$J$346)</f>
        <v>0</v>
      </c>
      <c r="Y17" s="55">
        <f>SUMIF(NSL!$C$348:$C$436,C17,NSL!$J$348:$J$436)</f>
        <v>0</v>
      </c>
      <c r="Z17" s="55">
        <f>SUMIF(NSL!$C$438:$C$480,C17,NSL!$J$438:$J$480)</f>
        <v>0</v>
      </c>
      <c r="AA17" s="70">
        <f t="shared" si="6"/>
        <v>0</v>
      </c>
      <c r="AB17" s="55">
        <f>SUMIF(NSL!$C$483:$C$679,C17,NSL!$J$483:$J$679)</f>
        <v>0</v>
      </c>
      <c r="AC17" s="55">
        <f>SUMIF(NSL!$C$681:$C$682,C17,NSL!$J$681:$J$682)</f>
        <v>0</v>
      </c>
      <c r="AD17" s="55">
        <f>SUMIF(NSL!$C$684:$C$692,C17,NSL!$J$684:$J$692)</f>
        <v>0</v>
      </c>
      <c r="AE17" s="55">
        <f>SUMIF(NSL!$C$694:$C$776,C17,NSL!$J$694:$J$776)</f>
        <v>0</v>
      </c>
      <c r="AF17" s="55">
        <f>SUMIF(NSL!$C$778:$C$810,C17,NSL!$J$778:$J$810)</f>
        <v>0</v>
      </c>
      <c r="AG17" s="55">
        <f>SUMIF(NSL!$C$812:$C$813,C17,NSL!$J$812:$J$813)</f>
        <v>0</v>
      </c>
      <c r="AH17" s="55">
        <f>SUMIF(NSL!$C$815:$C$816,C17,NSL!$J$815:$J$816)</f>
        <v>0</v>
      </c>
      <c r="AI17" s="55">
        <f>SUMIF(NSL!$C$818:$C$889,C17,NSL!$J$818:$J$889)</f>
        <v>0</v>
      </c>
      <c r="AJ17" s="55">
        <f>SUMIF(NSL!$C$891:$C$917,C17,NSL!$J$891:$J$917)</f>
        <v>0</v>
      </c>
      <c r="AK17" s="55">
        <f>SUMIF(NSL!$C$919:$C$981,C17,NSL!$J$919:$J$981)</f>
        <v>0</v>
      </c>
      <c r="AL17" s="55">
        <f>SUMIF(NSL!$C$983:$C$1000,C17,NSL!$J$983:$J$1000)</f>
        <v>0</v>
      </c>
      <c r="AM17" s="55">
        <f>SUMIF(NSL!$C$1002:$C$1028,C17,NSL!$J$1002:$J$1028)</f>
        <v>0</v>
      </c>
      <c r="AN17" s="55">
        <f>SUMIF(NSL!$C$1030:$C$1045,C17,NSL!$J$1030:$J$1045)</f>
        <v>0</v>
      </c>
      <c r="AO17" s="55">
        <f>SUMIF(NSL!$C$1047:$C$1048,C17,NSL!$J$1047:$J$1048)</f>
        <v>0</v>
      </c>
      <c r="AP17" s="55">
        <f>SUMIF(NSL!$C$1050:$C$1074,C17,NSL!$J$1050:$J$1074)</f>
        <v>0</v>
      </c>
      <c r="AQ17" s="55">
        <f>SUMIF(NSL!$C$1076:$C$1099,C17,NSL!$J$1076:$J$1099)</f>
        <v>0</v>
      </c>
      <c r="AR17" s="55">
        <f>SUMIF(NSL!$C$1101:$C$1121,C17,NSL!$J$1101:$J$1121)</f>
        <v>0</v>
      </c>
      <c r="AS17" s="55">
        <f>SUMIF(NSL!$C$1123:$C$1164,C17,NSL!$J$1123:$J$1164)</f>
        <v>0</v>
      </c>
      <c r="AT17" s="55">
        <f>SUMIF(NSL!$C$1166:$C$1201,C17,NSL!$J$1166:$J$1201)</f>
        <v>0</v>
      </c>
      <c r="AU17" s="55">
        <f>SUMIF(NSL!$C$1203:$C$1223,C17,NSL!$J$1203:$J$1223)</f>
        <v>0</v>
      </c>
      <c r="AV17" s="55">
        <f>SUMIF(NSL!$C$1225:$C$1226,C17,NSL!$J$1225:$J$1226)</f>
        <v>0</v>
      </c>
      <c r="AW17" s="55">
        <f>SUMIF(NSL!$C$1228:$C$1244,C17,NSL!$J$1228:$J$1244)</f>
        <v>0</v>
      </c>
      <c r="AX17" s="55">
        <f>SUMIF(NSL!$C$1246:$C$1351,C17,NSL!$J$1246:$J$1351)</f>
        <v>0</v>
      </c>
      <c r="AY17" s="55">
        <f>SUMIF(NSL!$C$1353:$C$1434,C17,NSL!$J$1353:$J$1434)</f>
        <v>0</v>
      </c>
      <c r="AZ17" s="55">
        <f>SUMIF(NSL!$C$1436:$C$1440,C17,NSL!$J$1436:$J$1440)</f>
        <v>0</v>
      </c>
      <c r="BA17" s="55">
        <f>SUMIF(NSL!$C$1442:$C$1507,C17,NSL!$J$1442:$J$1507)</f>
        <v>0</v>
      </c>
      <c r="BB17" s="55">
        <f>SUMIF(NSL!$C$1509:$C$1540,C17,NSL!$J$1509:$J$1540)</f>
        <v>0</v>
      </c>
      <c r="BC17" s="55">
        <f>SUMIF(NSL!$C$1542:$C$1545,C17,NSL!$J$1542:$J$1545)</f>
        <v>0</v>
      </c>
      <c r="BD17" s="55">
        <f>SUMIF(NSL!$C$1547:$C$1560,C17,NSL!$J$1547:$J$1560)</f>
        <v>0</v>
      </c>
      <c r="BE17" s="55">
        <f>SUMIF(NSL!$C$1562:$C$1565,C17,NSL!$J$1562:$J$1565)</f>
        <v>0</v>
      </c>
      <c r="BF17" s="55">
        <f>SUMIF(NSL!$C$1567:$C$1569,C17,NSL!$J$1567:$J$1569)</f>
        <v>0</v>
      </c>
      <c r="BG17" s="53">
        <f>SUM(G17:O17)+Q17+SUM(S17:Z17)+SUM(AB17:BF17)</f>
        <v>0</v>
      </c>
      <c r="BH17" s="53">
        <f>P60-BG17</f>
        <v>0</v>
      </c>
      <c r="BI17" s="53">
        <f t="shared" si="7"/>
        <v>0</v>
      </c>
    </row>
    <row r="18" spans="1:61" ht="15">
      <c r="A18" s="56" t="s">
        <v>118</v>
      </c>
      <c r="B18" s="15" t="s">
        <v>117</v>
      </c>
      <c r="C18" s="56" t="s">
        <v>25</v>
      </c>
      <c r="D18" s="52">
        <f>HTg!G20</f>
        <v>0</v>
      </c>
      <c r="E18" s="65">
        <f t="shared" si="4"/>
        <v>0</v>
      </c>
      <c r="F18" s="70">
        <f t="shared" si="5"/>
        <v>0</v>
      </c>
      <c r="G18" s="55">
        <f>SUMIF(NSL!$C$9:$C$10,C18,NSL!$J$9:$J$10)</f>
        <v>0</v>
      </c>
      <c r="H18" s="55">
        <f>SUMIF(NSL!$C$12:$C$13,C18,NSL!$J$12:$J$13)</f>
        <v>0</v>
      </c>
      <c r="I18" s="55">
        <f>SUMIF(NSL!$C$15:$C$16,C18,NSL!$J$15:$J$16)</f>
        <v>0</v>
      </c>
      <c r="J18" s="55">
        <f>SUMIF(NSL!$C$18:$C$19,C18,NSL!$J$18:$J$19)</f>
        <v>0</v>
      </c>
      <c r="K18" s="55">
        <f>SUMIF(NSL!$C$21:$C$43,C18,NSL!$J$21:$J$43)</f>
        <v>0</v>
      </c>
      <c r="L18" s="55">
        <f>SUMIF(NSL!$C$45:$C$51,C18,NSL!$J$45:$J$51)</f>
        <v>0</v>
      </c>
      <c r="M18" s="55">
        <f>SUMIF(NSL!$C$53:$C$55,C18,NSL!$J$53:$J$55)</f>
        <v>0</v>
      </c>
      <c r="N18" s="55">
        <f>SUMIF(NSL!$C$57:$C$65,C18,NSL!$J$57:$J$65)</f>
        <v>0</v>
      </c>
      <c r="O18" s="55">
        <f>SUMIF(NSL!$C$67:$C$76,C18,NSL!$J$67:$J$76)</f>
        <v>0</v>
      </c>
      <c r="P18" s="55">
        <f>SUMIF(NSL!$C$78:$C$79,C18,NSL!$J$78:$J$79)</f>
        <v>0</v>
      </c>
      <c r="Q18" s="54">
        <f>D18-BG18</f>
        <v>0</v>
      </c>
      <c r="R18" s="65">
        <f>SUM(S18:AA18)+SUM(AO18:BF18)</f>
        <v>0</v>
      </c>
      <c r="S18" s="55">
        <f>SUMIF(NSL!$C$176:$C$214,C18,NSL!$J$176:$J$214)</f>
        <v>0</v>
      </c>
      <c r="T18" s="55">
        <f>SUMIF(NSL!$C$216:$C$238,C18,NSL!$J$216:$J$238)</f>
        <v>0</v>
      </c>
      <c r="U18" s="55">
        <f>SUMIF(NSL!$C$240:$C$252,C18,NSL!$J$240:$J$252)</f>
        <v>0</v>
      </c>
      <c r="V18" s="55">
        <f>SUMIF(NSL!$C$254:$C$255,C18,NSL!$J$254:$J$255)</f>
        <v>0</v>
      </c>
      <c r="W18" s="55">
        <f>SUMIF(NSL!$C$257:$C$282,C18,NSL!$J$257:$J$282)</f>
        <v>0</v>
      </c>
      <c r="X18" s="55">
        <f>SUMIF(NSL!$C$284:$C$346,C18,NSL!$J$284:$J$346)</f>
        <v>0</v>
      </c>
      <c r="Y18" s="55">
        <f>SUMIF(NSL!$C$348:$C$436,C18,NSL!$J$348:$J$436)</f>
        <v>0</v>
      </c>
      <c r="Z18" s="55">
        <f>SUMIF(NSL!$C$438:$C$480,C18,NSL!$J$438:$J$480)</f>
        <v>0</v>
      </c>
      <c r="AA18" s="70">
        <f t="shared" si="6"/>
        <v>0</v>
      </c>
      <c r="AB18" s="55">
        <f>SUMIF(NSL!$C$483:$C$679,C18,NSL!$J$483:$J$679)</f>
        <v>0</v>
      </c>
      <c r="AC18" s="55">
        <f>SUMIF(NSL!$C$681:$C$682,C18,NSL!$J$681:$J$682)</f>
        <v>0</v>
      </c>
      <c r="AD18" s="55">
        <f>SUMIF(NSL!$C$684:$C$692,C18,NSL!$J$684:$J$692)</f>
        <v>0</v>
      </c>
      <c r="AE18" s="55">
        <f>SUMIF(NSL!$C$694:$C$776,C18,NSL!$J$694:$J$776)</f>
        <v>0</v>
      </c>
      <c r="AF18" s="55">
        <f>SUMIF(NSL!$C$778:$C$810,C18,NSL!$J$778:$J$810)</f>
        <v>0</v>
      </c>
      <c r="AG18" s="55">
        <f>SUMIF(NSL!$C$812:$C$813,C18,NSL!$J$812:$J$813)</f>
        <v>0</v>
      </c>
      <c r="AH18" s="55">
        <f>SUMIF(NSL!$C$815:$C$816,C18,NSL!$J$815:$J$816)</f>
        <v>0</v>
      </c>
      <c r="AI18" s="55">
        <f>SUMIF(NSL!$C$818:$C$889,C18,NSL!$J$818:$J$889)</f>
        <v>0</v>
      </c>
      <c r="AJ18" s="55">
        <f>SUMIF(NSL!$C$891:$C$917,C18,NSL!$J$891:$J$917)</f>
        <v>0</v>
      </c>
      <c r="AK18" s="55">
        <f>SUMIF(NSL!$C$919:$C$981,C18,NSL!$J$919:$J$981)</f>
        <v>0</v>
      </c>
      <c r="AL18" s="55">
        <f>SUMIF(NSL!$C$983:$C$1000,C18,NSL!$J$983:$J$1000)</f>
        <v>0</v>
      </c>
      <c r="AM18" s="55">
        <f>SUMIF(NSL!$C$1002:$C$1028,C18,NSL!$J$1002:$J$1028)</f>
        <v>0</v>
      </c>
      <c r="AN18" s="55">
        <f>SUMIF(NSL!$C$1030:$C$1045,C18,NSL!$J$1030:$J$1045)</f>
        <v>0</v>
      </c>
      <c r="AO18" s="55">
        <f>SUMIF(NSL!$C$1047:$C$1048,C18,NSL!$J$1047:$J$1048)</f>
        <v>0</v>
      </c>
      <c r="AP18" s="55">
        <f>SUMIF(NSL!$C$1050:$C$1074,C18,NSL!$J$1050:$J$1074)</f>
        <v>0</v>
      </c>
      <c r="AQ18" s="55">
        <f>SUMIF(NSL!$C$1076:$C$1099,C18,NSL!$J$1076:$J$1099)</f>
        <v>0</v>
      </c>
      <c r="AR18" s="55">
        <f>SUMIF(NSL!$C$1101:$C$1121,C18,NSL!$J$1101:$J$1121)</f>
        <v>0</v>
      </c>
      <c r="AS18" s="55">
        <f>SUMIF(NSL!$C$1123:$C$1164,C18,NSL!$J$1123:$J$1164)</f>
        <v>0</v>
      </c>
      <c r="AT18" s="55">
        <f>SUMIF(NSL!$C$1166:$C$1201,C18,NSL!$J$1166:$J$1201)</f>
        <v>0</v>
      </c>
      <c r="AU18" s="55">
        <f>SUMIF(NSL!$C$1203:$C$1223,C18,NSL!$J$1203:$J$1223)</f>
        <v>0</v>
      </c>
      <c r="AV18" s="55">
        <f>SUMIF(NSL!$C$1225:$C$1226,C18,NSL!$J$1225:$J$1226)</f>
        <v>0</v>
      </c>
      <c r="AW18" s="55">
        <f>SUMIF(NSL!$C$1228:$C$1244,C18,NSL!$J$1228:$J$1244)</f>
        <v>0</v>
      </c>
      <c r="AX18" s="55">
        <f>SUMIF(NSL!$C$1246:$C$1351,C18,NSL!$J$1246:$J$1351)</f>
        <v>0</v>
      </c>
      <c r="AY18" s="55">
        <f>SUMIF(NSL!$C$1353:$C$1434,C18,NSL!$J$1353:$J$1434)</f>
        <v>0</v>
      </c>
      <c r="AZ18" s="55">
        <f>SUMIF(NSL!$C$1436:$C$1440,C18,NSL!$J$1436:$J$1440)</f>
        <v>0</v>
      </c>
      <c r="BA18" s="55">
        <f>SUMIF(NSL!$C$1442:$C$1507,C18,NSL!$J$1442:$J$1507)</f>
        <v>0</v>
      </c>
      <c r="BB18" s="55">
        <f>SUMIF(NSL!$C$1509:$C$1540,C18,NSL!$J$1509:$J$1540)</f>
        <v>0</v>
      </c>
      <c r="BC18" s="55">
        <f>SUMIF(NSL!$C$1542:$C$1545,C18,NSL!$J$1542:$J$1545)</f>
        <v>0</v>
      </c>
      <c r="BD18" s="55">
        <f>SUMIF(NSL!$C$1547:$C$1560,C18,NSL!$J$1547:$J$1560)</f>
        <v>0</v>
      </c>
      <c r="BE18" s="55">
        <f>SUMIF(NSL!$C$1562:$C$1565,C18,NSL!$J$1562:$J$1565)</f>
        <v>0</v>
      </c>
      <c r="BF18" s="55">
        <f>SUMIF(NSL!$C$1567:$C$1569,C18,NSL!$J$1567:$J$1569)</f>
        <v>0</v>
      </c>
      <c r="BG18" s="53">
        <f>SUM(G18:P18)+SUM(S18:Z18)+SUM(AB18:BF18)</f>
        <v>0</v>
      </c>
      <c r="BH18" s="53">
        <f>Q60-BG18</f>
        <v>5</v>
      </c>
      <c r="BI18" s="53">
        <f t="shared" si="7"/>
        <v>5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64">
        <f>HTg!G21</f>
        <v>122.87</v>
      </c>
      <c r="E19" s="65">
        <f>SUM(E20:E28)+SUM(E42:E58)</f>
        <v>0</v>
      </c>
      <c r="F19" s="70">
        <f>SUM(F20:F28)+SUM(F42:F58)</f>
        <v>0</v>
      </c>
      <c r="G19" s="57">
        <f>SUM(G20:G28)+SUM(G42:G58)</f>
        <v>0</v>
      </c>
      <c r="H19" s="57">
        <f t="shared" ref="H19:Q19" si="9">SUM(H20:H28)+SUM(H42:H58)</f>
        <v>0</v>
      </c>
      <c r="I19" s="57">
        <f t="shared" si="9"/>
        <v>0</v>
      </c>
      <c r="J19" s="57">
        <f t="shared" si="9"/>
        <v>0</v>
      </c>
      <c r="K19" s="57">
        <f t="shared" si="9"/>
        <v>0</v>
      </c>
      <c r="L19" s="57">
        <f t="shared" si="9"/>
        <v>0</v>
      </c>
      <c r="M19" s="57">
        <f t="shared" si="9"/>
        <v>0</v>
      </c>
      <c r="N19" s="57">
        <f t="shared" si="9"/>
        <v>0</v>
      </c>
      <c r="O19" s="57">
        <f t="shared" si="9"/>
        <v>0</v>
      </c>
      <c r="P19" s="57">
        <f t="shared" si="9"/>
        <v>0</v>
      </c>
      <c r="Q19" s="57">
        <f t="shared" si="9"/>
        <v>0</v>
      </c>
      <c r="R19" s="57">
        <f>D19-BG19</f>
        <v>117.78</v>
      </c>
      <c r="S19" s="57">
        <f>SUM(S20:S28)+SUM(S42:S58)</f>
        <v>2.8</v>
      </c>
      <c r="T19" s="57">
        <f t="shared" ref="T19:Z19" si="10">SUM(T20:T28)+SUM(T42:T58)</f>
        <v>1.24</v>
      </c>
      <c r="U19" s="57">
        <f t="shared" si="10"/>
        <v>0</v>
      </c>
      <c r="V19" s="57">
        <f t="shared" si="10"/>
        <v>0</v>
      </c>
      <c r="W19" s="57">
        <f t="shared" si="10"/>
        <v>0</v>
      </c>
      <c r="X19" s="57">
        <f t="shared" si="10"/>
        <v>1.0899999999999999</v>
      </c>
      <c r="Y19" s="57">
        <f t="shared" si="10"/>
        <v>1.6199999999999999</v>
      </c>
      <c r="Z19" s="57">
        <f t="shared" si="10"/>
        <v>0.28000000000000003</v>
      </c>
      <c r="AA19" s="72">
        <f t="shared" ref="AA19:BF19" si="11">SUM(AA20:AA28)+SUM(AA42:AA58)</f>
        <v>43.010000000000005</v>
      </c>
      <c r="AB19" s="57">
        <f t="shared" si="11"/>
        <v>0.67</v>
      </c>
      <c r="AC19" s="57">
        <f t="shared" si="11"/>
        <v>0</v>
      </c>
      <c r="AD19" s="57">
        <f t="shared" si="11"/>
        <v>3.53</v>
      </c>
      <c r="AE19" s="57">
        <f t="shared" si="11"/>
        <v>5.9799999999999995</v>
      </c>
      <c r="AF19" s="57">
        <f t="shared" si="11"/>
        <v>0</v>
      </c>
      <c r="AG19" s="57">
        <f t="shared" si="11"/>
        <v>0</v>
      </c>
      <c r="AH19" s="57">
        <f t="shared" si="11"/>
        <v>0</v>
      </c>
      <c r="AI19" s="57">
        <f t="shared" si="11"/>
        <v>28.060000000000002</v>
      </c>
      <c r="AJ19" s="57">
        <f t="shared" si="11"/>
        <v>2.9099999999999997</v>
      </c>
      <c r="AK19" s="57">
        <f t="shared" si="11"/>
        <v>0.22000000000000003</v>
      </c>
      <c r="AL19" s="57">
        <f t="shared" si="11"/>
        <v>0.23</v>
      </c>
      <c r="AM19" s="57">
        <f t="shared" si="11"/>
        <v>1.41</v>
      </c>
      <c r="AN19" s="57">
        <f t="shared" si="11"/>
        <v>0</v>
      </c>
      <c r="AO19" s="57">
        <f t="shared" si="11"/>
        <v>0</v>
      </c>
      <c r="AP19" s="57">
        <f t="shared" si="11"/>
        <v>0.15000000000000002</v>
      </c>
      <c r="AQ19" s="57">
        <f t="shared" si="11"/>
        <v>1.02</v>
      </c>
      <c r="AR19" s="57">
        <f t="shared" si="11"/>
        <v>0</v>
      </c>
      <c r="AS19" s="57">
        <f t="shared" si="11"/>
        <v>31.51</v>
      </c>
      <c r="AT19" s="57">
        <f t="shared" si="11"/>
        <v>6.26</v>
      </c>
      <c r="AU19" s="57">
        <f t="shared" si="11"/>
        <v>0.71</v>
      </c>
      <c r="AV19" s="57">
        <f t="shared" si="11"/>
        <v>0</v>
      </c>
      <c r="AW19" s="57">
        <f t="shared" si="11"/>
        <v>0.71</v>
      </c>
      <c r="AX19" s="57">
        <f t="shared" si="11"/>
        <v>2.99</v>
      </c>
      <c r="AY19" s="57">
        <f t="shared" si="11"/>
        <v>0</v>
      </c>
      <c r="AZ19" s="57">
        <f t="shared" si="11"/>
        <v>0</v>
      </c>
      <c r="BA19" s="57">
        <f t="shared" si="11"/>
        <v>5.46</v>
      </c>
      <c r="BB19" s="57">
        <f t="shared" si="11"/>
        <v>0.06</v>
      </c>
      <c r="BC19" s="57">
        <f t="shared" si="11"/>
        <v>23.96</v>
      </c>
      <c r="BD19" s="57">
        <f t="shared" si="11"/>
        <v>0</v>
      </c>
      <c r="BE19" s="57">
        <f t="shared" si="11"/>
        <v>0</v>
      </c>
      <c r="BF19" s="57">
        <f t="shared" si="11"/>
        <v>0</v>
      </c>
      <c r="BG19" s="65">
        <f>SUM(BG20:BG28)+SUM(BG42:BG58)</f>
        <v>5.089999999999999</v>
      </c>
      <c r="BH19" s="65">
        <f>R60-BG19</f>
        <v>106.06</v>
      </c>
      <c r="BI19" s="65">
        <f>SUM(BI20:BI28)+SUM(BI42:BI58)</f>
        <v>234.02</v>
      </c>
    </row>
    <row r="20" spans="1:61" ht="15">
      <c r="A20" s="8" t="s">
        <v>28</v>
      </c>
      <c r="B20" s="7" t="s">
        <v>85</v>
      </c>
      <c r="C20" s="8" t="s">
        <v>31</v>
      </c>
      <c r="D20" s="52">
        <f>HTg!G22</f>
        <v>2.8</v>
      </c>
      <c r="E20" s="65">
        <f>SUM(F20,J20,K20,L20,M20,N20,O20,P20,Q20)</f>
        <v>0</v>
      </c>
      <c r="F20" s="70">
        <f>G20+H20+I20</f>
        <v>0</v>
      </c>
      <c r="G20" s="55">
        <f>SUMIF(NSL!$C$9:$C$10,C20,NSL!$J$9:$J$10)</f>
        <v>0</v>
      </c>
      <c r="H20" s="55">
        <f>SUMIF(NSL!$C$12:$C$13,C20,NSL!$J$12:$J$13)</f>
        <v>0</v>
      </c>
      <c r="I20" s="55">
        <f>SUMIF(NSL!$C$15:$C$16,C20,NSL!$J$15:$J$16)</f>
        <v>0</v>
      </c>
      <c r="J20" s="55">
        <f>SUMIF(NSL!$C$18:$C$19,C20,NSL!$J$18:$J$19)</f>
        <v>0</v>
      </c>
      <c r="K20" s="55">
        <f>SUMIF(NSL!$C$21:$C$43,C20,NSL!$J$21:$J$43)</f>
        <v>0</v>
      </c>
      <c r="L20" s="55">
        <f>SUMIF(NSL!$C$45:$C$51,C20,NSL!$J$45:$J$51)</f>
        <v>0</v>
      </c>
      <c r="M20" s="55">
        <f>SUMIF(NSL!$C$53:$C$55,C20,NSL!$J$53:$J$55)</f>
        <v>0</v>
      </c>
      <c r="N20" s="55">
        <f>SUMIF(NSL!$C$57:$C$65,C20,NSL!$J$57:$J$65)</f>
        <v>0</v>
      </c>
      <c r="O20" s="55">
        <f>SUMIF(NSL!$C$67:$C$76,C20,NSL!$J$67:$J$76)</f>
        <v>0</v>
      </c>
      <c r="P20" s="55">
        <f>SUMIF(NSL!$C$78:$C$79,C20,NSL!$J$78:$J$79)</f>
        <v>0</v>
      </c>
      <c r="Q20" s="55">
        <f>SUMIF(NSL!$C$81:$C$173,C20,NSL!$J$81:$J$173)</f>
        <v>0</v>
      </c>
      <c r="R20" s="65">
        <f>SUM(S20:Z20)+SUM(AB20:BF20)</f>
        <v>2.8</v>
      </c>
      <c r="S20" s="54">
        <f>D20-BG20</f>
        <v>2.8</v>
      </c>
      <c r="T20" s="55">
        <f>SUMIF(NSL!$C$216:$C$238,C20,NSL!$J$216:$J$238)</f>
        <v>0</v>
      </c>
      <c r="U20" s="55">
        <f>SUMIF(NSL!$C$240:$C$252,C20,NSL!$J$240:$J$252)</f>
        <v>0</v>
      </c>
      <c r="V20" s="55">
        <f>SUMIF(NSL!$C$254:$C$255,C20,NSL!$J$254:$J$255)</f>
        <v>0</v>
      </c>
      <c r="W20" s="55">
        <f>SUMIF(NSL!$C$257:$C$282,C20,NSL!$J$257:$J$282)</f>
        <v>0</v>
      </c>
      <c r="X20" s="55">
        <f>SUMIF(NSL!$C$284:$C$346,C20,NSL!$J$284:$J$346)</f>
        <v>0</v>
      </c>
      <c r="Y20" s="55">
        <f>SUMIF(NSL!$C$348:$C$436,C20,NSL!$J$348:$J$436)</f>
        <v>0</v>
      </c>
      <c r="Z20" s="55">
        <f>SUMIF(NSL!$C$438:$C$480,C20,NSL!$J$438:$J$480)</f>
        <v>0</v>
      </c>
      <c r="AA20" s="70">
        <f>SUM(AB20:AN20)</f>
        <v>0</v>
      </c>
      <c r="AB20" s="55">
        <f>SUMIF(NSL!$C$483:$C$679,C20,NSL!$J$483:$J$679)</f>
        <v>0</v>
      </c>
      <c r="AC20" s="55">
        <f>SUMIF(NSL!$C$681:$C$682,C20,NSL!$J$681:$J$682)</f>
        <v>0</v>
      </c>
      <c r="AD20" s="55">
        <f>SUMIF(NSL!$C$684:$C$692,C20,NSL!$J$684:$J$692)</f>
        <v>0</v>
      </c>
      <c r="AE20" s="55">
        <f>SUMIF(NSL!$C$694:$C$776,C20,NSL!$J$694:$J$776)</f>
        <v>0</v>
      </c>
      <c r="AF20" s="55">
        <f>SUMIF(NSL!$C$778:$C$810,C20,NSL!$J$778:$J$810)</f>
        <v>0</v>
      </c>
      <c r="AG20" s="55">
        <f>SUMIF(NSL!$C$812:$C$813,C20,NSL!$J$812:$J$813)</f>
        <v>0</v>
      </c>
      <c r="AH20" s="55">
        <f>SUMIF(NSL!$C$815:$C$816,C20,NSL!$J$815:$J$816)</f>
        <v>0</v>
      </c>
      <c r="AI20" s="55">
        <f>SUMIF(NSL!$C$818:$C$889,C20,NSL!$J$818:$J$889)</f>
        <v>0</v>
      </c>
      <c r="AJ20" s="55">
        <f>SUMIF(NSL!$C$891:$C$917,C20,NSL!$J$891:$J$917)</f>
        <v>0</v>
      </c>
      <c r="AK20" s="55">
        <f>SUMIF(NSL!$C$919:$C$981,C20,NSL!$J$919:$J$981)</f>
        <v>0</v>
      </c>
      <c r="AL20" s="55">
        <f>SUMIF(NSL!$C$983:$C$1000,C20,NSL!$J$983:$J$1000)</f>
        <v>0</v>
      </c>
      <c r="AM20" s="55">
        <f>SUMIF(NSL!$C$1002:$C$1028,C20,NSL!$J$1002:$J$1028)</f>
        <v>0</v>
      </c>
      <c r="AN20" s="55">
        <f>SUMIF(NSL!$C$1030:$C$1045,C20,NSL!$J$1030:$J$1045)</f>
        <v>0</v>
      </c>
      <c r="AO20" s="55">
        <f>SUMIF(NSL!$C$1047:$C$1048,C20,NSL!$J$1047:$J$1048)</f>
        <v>0</v>
      </c>
      <c r="AP20" s="55">
        <f>SUMIF(NSL!$C$1050:$C$1074,C20,NSL!$J$1050:$J$1074)</f>
        <v>0</v>
      </c>
      <c r="AQ20" s="55">
        <f>SUMIF(NSL!$C$1076:$C$1099,C20,NSL!$J$1076:$J$1099)</f>
        <v>0</v>
      </c>
      <c r="AR20" s="55">
        <f>SUMIF(NSL!$C$1101:$C$1121,C20,NSL!$J$1101:$J$1121)</f>
        <v>0</v>
      </c>
      <c r="AS20" s="55">
        <f>SUMIF(NSL!$C$1123:$C$1164,C20,NSL!$J$1123:$J$1164)</f>
        <v>0</v>
      </c>
      <c r="AT20" s="55">
        <f>SUMIF(NSL!$C$1166:$C$1201,C20,NSL!$J$1166:$J$1201)</f>
        <v>0</v>
      </c>
      <c r="AU20" s="55">
        <f>SUMIF(NSL!$C$1203:$C$1223,C20,NSL!$J$1203:$J$1223)</f>
        <v>0</v>
      </c>
      <c r="AV20" s="55">
        <f>SUMIF(NSL!$C$1225:$C$1226,C20,NSL!$J$1225:$J$1226)</f>
        <v>0</v>
      </c>
      <c r="AW20" s="55">
        <f>SUMIF(NSL!$C$1228:$C$1244,C20,NSL!$J$1228:$J$1244)</f>
        <v>0</v>
      </c>
      <c r="AX20" s="55">
        <f>SUMIF(NSL!$C$1246:$C$1351,C20,NSL!$J$1246:$J$1351)</f>
        <v>0</v>
      </c>
      <c r="AY20" s="55">
        <f>SUMIF(NSL!$C$1353:$C$1434,C20,NSL!$J$1353:$J$1434)</f>
        <v>0</v>
      </c>
      <c r="AZ20" s="55">
        <f>SUMIF(NSL!$C$1436:$C$1440,C20,NSL!$J$1436:$J$1440)</f>
        <v>0</v>
      </c>
      <c r="BA20" s="55">
        <f>SUMIF(NSL!$C$1442:$C$1507,C20,NSL!$J$1442:$J$1507)</f>
        <v>0</v>
      </c>
      <c r="BB20" s="55">
        <f>SUMIF(NSL!$C$1509:$C$1540,C20,NSL!$J$1509:$J$1540)</f>
        <v>0</v>
      </c>
      <c r="BC20" s="55">
        <f>SUMIF(NSL!$C$1542:$C$1545,C20,NSL!$J$1542:$J$1545)</f>
        <v>0</v>
      </c>
      <c r="BD20" s="55">
        <f>SUMIF(NSL!$C$1547:$C$1560,C20,NSL!$J$1547:$J$1560)</f>
        <v>0</v>
      </c>
      <c r="BE20" s="55">
        <f>SUMIF(NSL!$C$1562:$C$1565,C20,NSL!$J$1562:$J$1565)</f>
        <v>0</v>
      </c>
      <c r="BF20" s="55">
        <f>SUMIF(NSL!$C$1567:$C$1569,C20,NSL!$J$1567:$J$1569)</f>
        <v>0</v>
      </c>
      <c r="BG20" s="53">
        <f>SUM(G20:Q20)+SUM(T20:Z20)+SUM(AB20:BF20)</f>
        <v>0</v>
      </c>
      <c r="BH20" s="53">
        <f>S60-BG20</f>
        <v>1.7700000000000005</v>
      </c>
      <c r="BI20" s="53">
        <f t="shared" si="7"/>
        <v>4.57</v>
      </c>
    </row>
    <row r="21" spans="1:61" ht="15">
      <c r="A21" s="8" t="s">
        <v>30</v>
      </c>
      <c r="B21" s="7" t="s">
        <v>86</v>
      </c>
      <c r="C21" s="8" t="s">
        <v>33</v>
      </c>
      <c r="D21" s="52">
        <f>HTg!G23</f>
        <v>1.24</v>
      </c>
      <c r="E21" s="65">
        <f t="shared" ref="E21:E59" si="12">SUM(F21,J21,K21,L21,M21,N21,O21,P21,Q21)</f>
        <v>0</v>
      </c>
      <c r="F21" s="70">
        <f t="shared" ref="F21:F59" si="13">G21+H21+I21</f>
        <v>0</v>
      </c>
      <c r="G21" s="55">
        <f>SUMIF(NSL!$C$9:$C$10,C21,NSL!$J$9:$J$10)</f>
        <v>0</v>
      </c>
      <c r="H21" s="55">
        <f>SUMIF(NSL!$C$12:$C$13,C21,NSL!$J$12:$J$13)</f>
        <v>0</v>
      </c>
      <c r="I21" s="55">
        <f>SUMIF(NSL!$C$15:$C$16,C21,NSL!$J$15:$J$16)</f>
        <v>0</v>
      </c>
      <c r="J21" s="55">
        <f>SUMIF(NSL!$C$18:$C$19,C21,NSL!$J$18:$J$19)</f>
        <v>0</v>
      </c>
      <c r="K21" s="55">
        <f>SUMIF(NSL!$C$21:$C$43,C21,NSL!$J$21:$J$43)</f>
        <v>0</v>
      </c>
      <c r="L21" s="55">
        <f>SUMIF(NSL!$C$45:$C$51,C21,NSL!$J$45:$J$51)</f>
        <v>0</v>
      </c>
      <c r="M21" s="55">
        <f>SUMIF(NSL!$C$53:$C$55,C21,NSL!$J$53:$J$55)</f>
        <v>0</v>
      </c>
      <c r="N21" s="55">
        <f>SUMIF(NSL!$C$57:$C$65,C21,NSL!$J$57:$J$65)</f>
        <v>0</v>
      </c>
      <c r="O21" s="55">
        <f>SUMIF(NSL!$C$67:$C$76,C21,NSL!$J$67:$J$76)</f>
        <v>0</v>
      </c>
      <c r="P21" s="55">
        <f>SUMIF(NSL!$C$78:$C$79,C21,NSL!$J$78:$J$79)</f>
        <v>0</v>
      </c>
      <c r="Q21" s="55">
        <f>SUMIF(NSL!$C$81:$C$173,C21,NSL!$J$81:$J$173)</f>
        <v>0</v>
      </c>
      <c r="R21" s="65">
        <f t="shared" ref="R21:R58" si="14">SUM(S21:Z21)+SUM(AB21:BF21)</f>
        <v>1.24</v>
      </c>
      <c r="S21" s="55">
        <f>SUMIF(NSL!$C$176:$C$214,C21,NSL!$J$176:$J$214)</f>
        <v>0</v>
      </c>
      <c r="T21" s="54">
        <f>D21-BG21</f>
        <v>1.24</v>
      </c>
      <c r="U21" s="55">
        <f>SUMIF(NSL!$C$240:$C$252,C21,NSL!$J$240:$J$252)</f>
        <v>0</v>
      </c>
      <c r="V21" s="55">
        <f>SUMIF(NSL!$C$254:$C$255,C21,NSL!$J$254:$J$255)</f>
        <v>0</v>
      </c>
      <c r="W21" s="55">
        <f>SUMIF(NSL!$C$257:$C$282,C21,NSL!$J$257:$J$282)</f>
        <v>0</v>
      </c>
      <c r="X21" s="55">
        <f>SUMIF(NSL!$C$284:$C$346,C21,NSL!$J$284:$J$346)</f>
        <v>0</v>
      </c>
      <c r="Y21" s="55">
        <f>SUMIF(NSL!$C$348:$C$436,C21,NSL!$J$348:$J$436)</f>
        <v>0</v>
      </c>
      <c r="Z21" s="55">
        <f>SUMIF(NSL!$C$438:$C$480,C21,NSL!$J$438:$J$480)</f>
        <v>0</v>
      </c>
      <c r="AA21" s="70">
        <f t="shared" ref="AA21:AA27" si="15">SUM(AB21:AN21)</f>
        <v>0</v>
      </c>
      <c r="AB21" s="55">
        <f>SUMIF(NSL!$C$483:$C$679,C21,NSL!$J$483:$J$679)</f>
        <v>0</v>
      </c>
      <c r="AC21" s="55">
        <f>SUMIF(NSL!$C$681:$C$682,C21,NSL!$J$681:$J$682)</f>
        <v>0</v>
      </c>
      <c r="AD21" s="55">
        <f>SUMIF(NSL!$C$684:$C$692,C21,NSL!$J$684:$J$692)</f>
        <v>0</v>
      </c>
      <c r="AE21" s="55">
        <f>SUMIF(NSL!$C$694:$C$776,C21,NSL!$J$694:$J$776)</f>
        <v>0</v>
      </c>
      <c r="AF21" s="55">
        <f>SUMIF(NSL!$C$778:$C$810,C21,NSL!$J$778:$J$810)</f>
        <v>0</v>
      </c>
      <c r="AG21" s="55">
        <f>SUMIF(NSL!$C$812:$C$813,C21,NSL!$J$812:$J$813)</f>
        <v>0</v>
      </c>
      <c r="AH21" s="55">
        <f>SUMIF(NSL!$C$815:$C$816,C21,NSL!$J$815:$J$816)</f>
        <v>0</v>
      </c>
      <c r="AI21" s="55">
        <f>SUMIF(NSL!$C$818:$C$889,C21,NSL!$J$818:$J$889)</f>
        <v>0</v>
      </c>
      <c r="AJ21" s="55">
        <f>SUMIF(NSL!$C$891:$C$917,C21,NSL!$J$891:$J$917)</f>
        <v>0</v>
      </c>
      <c r="AK21" s="55">
        <f>SUMIF(NSL!$C$919:$C$981,C21,NSL!$J$919:$J$981)</f>
        <v>0</v>
      </c>
      <c r="AL21" s="55">
        <f>SUMIF(NSL!$C$983:$C$1000,C21,NSL!$J$983:$J$1000)</f>
        <v>0</v>
      </c>
      <c r="AM21" s="55">
        <f>SUMIF(NSL!$C$1002:$C$1028,C21,NSL!$J$1002:$J$1028)</f>
        <v>0</v>
      </c>
      <c r="AN21" s="55">
        <f>SUMIF(NSL!$C$1030:$C$1045,C21,NSL!$J$1030:$J$1045)</f>
        <v>0</v>
      </c>
      <c r="AO21" s="55">
        <f>SUMIF(NSL!$C$1047:$C$1048,C21,NSL!$J$1047:$J$1048)</f>
        <v>0</v>
      </c>
      <c r="AP21" s="55">
        <f>SUMIF(NSL!$C$1050:$C$1074,C21,NSL!$J$1050:$J$1074)</f>
        <v>0</v>
      </c>
      <c r="AQ21" s="55">
        <f>SUMIF(NSL!$C$1076:$C$1099,C21,NSL!$J$1076:$J$1099)</f>
        <v>0</v>
      </c>
      <c r="AR21" s="55">
        <f>SUMIF(NSL!$C$1101:$C$1121,C21,NSL!$J$1101:$J$1121)</f>
        <v>0</v>
      </c>
      <c r="AS21" s="55">
        <f>SUMIF(NSL!$C$1123:$C$1164,C21,NSL!$J$1123:$J$1164)</f>
        <v>0</v>
      </c>
      <c r="AT21" s="55">
        <f>SUMIF(NSL!$C$1166:$C$1201,C21,NSL!$J$1166:$J$1201)</f>
        <v>0</v>
      </c>
      <c r="AU21" s="55">
        <f>SUMIF(NSL!$C$1203:$C$1223,C21,NSL!$J$1203:$J$1223)</f>
        <v>0</v>
      </c>
      <c r="AV21" s="55">
        <f>SUMIF(NSL!$C$1225:$C$1226,C21,NSL!$J$1225:$J$1226)</f>
        <v>0</v>
      </c>
      <c r="AW21" s="55">
        <f>SUMIF(NSL!$C$1228:$C$1244,C21,NSL!$J$1228:$J$1244)</f>
        <v>0</v>
      </c>
      <c r="AX21" s="55">
        <f>SUMIF(NSL!$C$1246:$C$1351,C21,NSL!$J$1246:$J$1351)</f>
        <v>0</v>
      </c>
      <c r="AY21" s="55">
        <f>SUMIF(NSL!$C$1353:$C$1434,C21,NSL!$J$1353:$J$1434)</f>
        <v>0</v>
      </c>
      <c r="AZ21" s="55">
        <f>SUMIF(NSL!$C$1436:$C$1440,C21,NSL!$J$1436:$J$1440)</f>
        <v>0</v>
      </c>
      <c r="BA21" s="55">
        <f>SUMIF(NSL!$C$1442:$C$1507,C21,NSL!$J$1442:$J$1507)</f>
        <v>0</v>
      </c>
      <c r="BB21" s="55">
        <f>SUMIF(NSL!$C$1509:$C$1540,C21,NSL!$J$1509:$J$1540)</f>
        <v>0</v>
      </c>
      <c r="BC21" s="55">
        <f>SUMIF(NSL!$C$1542:$C$1545,C21,NSL!$J$1542:$J$1545)</f>
        <v>0</v>
      </c>
      <c r="BD21" s="55">
        <f>SUMIF(NSL!$C$1547:$C$1560,C21,NSL!$J$1547:$J$1560)</f>
        <v>0</v>
      </c>
      <c r="BE21" s="55">
        <f>SUMIF(NSL!$C$1562:$C$1565,C21,NSL!$J$1562:$J$1565)</f>
        <v>0</v>
      </c>
      <c r="BF21" s="55">
        <f>SUMIF(NSL!$C$1567:$C$1569,C21,NSL!$J$1567:$J$1569)</f>
        <v>0</v>
      </c>
      <c r="BG21" s="53">
        <f>SUM(G21:Q21)+S21+SUM(U21:Z21)+SUM(AB21:BF21)</f>
        <v>0</v>
      </c>
      <c r="BH21" s="53">
        <f>T60-BG21</f>
        <v>3.3</v>
      </c>
      <c r="BI21" s="53">
        <f t="shared" si="7"/>
        <v>4.54</v>
      </c>
    </row>
    <row r="22" spans="1:61" ht="15">
      <c r="A22" s="56" t="s">
        <v>32</v>
      </c>
      <c r="B22" s="7" t="s">
        <v>87</v>
      </c>
      <c r="C22" s="8" t="s">
        <v>35</v>
      </c>
      <c r="D22" s="52">
        <f>HTg!G24</f>
        <v>0</v>
      </c>
      <c r="E22" s="65">
        <f t="shared" si="12"/>
        <v>0</v>
      </c>
      <c r="F22" s="70">
        <f t="shared" si="13"/>
        <v>0</v>
      </c>
      <c r="G22" s="55">
        <f>SUMIF(NSL!$C$9:$C$10,C22,NSL!$J$9:$J$10)</f>
        <v>0</v>
      </c>
      <c r="H22" s="55">
        <f>SUMIF(NSL!$C$12:$C$13,C22,NSL!$J$12:$J$13)</f>
        <v>0</v>
      </c>
      <c r="I22" s="55">
        <f>SUMIF(NSL!$C$15:$C$16,C22,NSL!$J$15:$J$16)</f>
        <v>0</v>
      </c>
      <c r="J22" s="55">
        <f>SUMIF(NSL!$C$18:$C$19,C22,NSL!$J$18:$J$19)</f>
        <v>0</v>
      </c>
      <c r="K22" s="55">
        <f>SUMIF(NSL!$C$21:$C$43,C22,NSL!$J$21:$J$43)</f>
        <v>0</v>
      </c>
      <c r="L22" s="55">
        <f>SUMIF(NSL!$C$45:$C$51,C22,NSL!$J$45:$J$51)</f>
        <v>0</v>
      </c>
      <c r="M22" s="55">
        <f>SUMIF(NSL!$C$53:$C$55,C22,NSL!$J$53:$J$55)</f>
        <v>0</v>
      </c>
      <c r="N22" s="55">
        <f>SUMIF(NSL!$C$57:$C$65,C22,NSL!$J$57:$J$65)</f>
        <v>0</v>
      </c>
      <c r="O22" s="55">
        <f>SUMIF(NSL!$C$67:$C$76,C22,NSL!$J$67:$J$76)</f>
        <v>0</v>
      </c>
      <c r="P22" s="55">
        <f>SUMIF(NSL!$C$78:$C$79,C22,NSL!$J$78:$J$79)</f>
        <v>0</v>
      </c>
      <c r="Q22" s="55">
        <f>SUMIF(NSL!$C$81:$C$173,C22,NSL!$J$81:$J$173)</f>
        <v>0</v>
      </c>
      <c r="R22" s="65">
        <f t="shared" si="14"/>
        <v>0</v>
      </c>
      <c r="S22" s="55">
        <f>SUMIF(NSL!$C$176:$C$214,C22,NSL!$J$176:$J$214)</f>
        <v>0</v>
      </c>
      <c r="T22" s="55">
        <f>SUMIF(NSL!$C$216:$C$238,C22,NSL!$J$216:$J$238)</f>
        <v>0</v>
      </c>
      <c r="U22" s="54">
        <f>D22-BG22</f>
        <v>0</v>
      </c>
      <c r="V22" s="55">
        <f>SUMIF(NSL!$C$254:$C$255,C22,NSL!$J$254:$J$255)</f>
        <v>0</v>
      </c>
      <c r="W22" s="55">
        <f>SUMIF(NSL!$C$257:$C$282,C22,NSL!$J$257:$J$282)</f>
        <v>0</v>
      </c>
      <c r="X22" s="55">
        <f>SUMIF(NSL!$C$284:$C$346,C22,NSL!$J$284:$J$346)</f>
        <v>0</v>
      </c>
      <c r="Y22" s="55">
        <f>SUMIF(NSL!$C$348:$C$436,C22,NSL!$J$348:$J$436)</f>
        <v>0</v>
      </c>
      <c r="Z22" s="55">
        <f>SUMIF(NSL!$C$438:$C$480,C22,NSL!$J$438:$J$480)</f>
        <v>0</v>
      </c>
      <c r="AA22" s="70">
        <f t="shared" si="15"/>
        <v>0</v>
      </c>
      <c r="AB22" s="55">
        <f>SUMIF(NSL!$C$483:$C$679,C22,NSL!$J$483:$J$679)</f>
        <v>0</v>
      </c>
      <c r="AC22" s="55">
        <f>SUMIF(NSL!$C$681:$C$682,C22,NSL!$J$681:$J$682)</f>
        <v>0</v>
      </c>
      <c r="AD22" s="55">
        <f>SUMIF(NSL!$C$684:$C$692,C22,NSL!$J$684:$J$692)</f>
        <v>0</v>
      </c>
      <c r="AE22" s="55">
        <f>SUMIF(NSL!$C$694:$C$776,C22,NSL!$J$694:$J$776)</f>
        <v>0</v>
      </c>
      <c r="AF22" s="55">
        <f>SUMIF(NSL!$C$778:$C$810,C22,NSL!$J$778:$J$810)</f>
        <v>0</v>
      </c>
      <c r="AG22" s="55">
        <f>SUMIF(NSL!$C$812:$C$813,C22,NSL!$J$812:$J$813)</f>
        <v>0</v>
      </c>
      <c r="AH22" s="55">
        <f>SUMIF(NSL!$C$815:$C$816,C22,NSL!$J$815:$J$816)</f>
        <v>0</v>
      </c>
      <c r="AI22" s="55">
        <f>SUMIF(NSL!$C$818:$C$889,C22,NSL!$J$818:$J$889)</f>
        <v>0</v>
      </c>
      <c r="AJ22" s="55">
        <f>SUMIF(NSL!$C$891:$C$917,C22,NSL!$J$891:$J$917)</f>
        <v>0</v>
      </c>
      <c r="AK22" s="55">
        <f>SUMIF(NSL!$C$919:$C$981,C22,NSL!$J$919:$J$981)</f>
        <v>0</v>
      </c>
      <c r="AL22" s="55">
        <f>SUMIF(NSL!$C$983:$C$1000,C22,NSL!$J$983:$J$1000)</f>
        <v>0</v>
      </c>
      <c r="AM22" s="55">
        <f>SUMIF(NSL!$C$1002:$C$1028,C22,NSL!$J$1002:$J$1028)</f>
        <v>0</v>
      </c>
      <c r="AN22" s="55">
        <f>SUMIF(NSL!$C$1030:$C$1045,C22,NSL!$J$1030:$J$1045)</f>
        <v>0</v>
      </c>
      <c r="AO22" s="55">
        <f>SUMIF(NSL!$C$1047:$C$1048,C22,NSL!$J$1047:$J$1048)</f>
        <v>0</v>
      </c>
      <c r="AP22" s="55">
        <f>SUMIF(NSL!$C$1050:$C$1074,C22,NSL!$J$1050:$J$1074)</f>
        <v>0</v>
      </c>
      <c r="AQ22" s="55">
        <f>SUMIF(NSL!$C$1076:$C$1099,C22,NSL!$J$1076:$J$1099)</f>
        <v>0</v>
      </c>
      <c r="AR22" s="55">
        <f>SUMIF(NSL!$C$1101:$C$1121,C22,NSL!$J$1101:$J$1121)</f>
        <v>0</v>
      </c>
      <c r="AS22" s="55">
        <f>SUMIF(NSL!$C$1123:$C$1164,C22,NSL!$J$1123:$J$1164)</f>
        <v>0</v>
      </c>
      <c r="AT22" s="55">
        <f>SUMIF(NSL!$C$1166:$C$1201,C22,NSL!$J$1166:$J$1201)</f>
        <v>0</v>
      </c>
      <c r="AU22" s="55">
        <f>SUMIF(NSL!$C$1203:$C$1223,C22,NSL!$J$1203:$J$1223)</f>
        <v>0</v>
      </c>
      <c r="AV22" s="55">
        <f>SUMIF(NSL!$C$1225:$C$1226,C22,NSL!$J$1225:$J$1226)</f>
        <v>0</v>
      </c>
      <c r="AW22" s="55">
        <f>SUMIF(NSL!$C$1228:$C$1244,C22,NSL!$J$1228:$J$1244)</f>
        <v>0</v>
      </c>
      <c r="AX22" s="55">
        <f>SUMIF(NSL!$C$1246:$C$1351,C22,NSL!$J$1246:$J$1351)</f>
        <v>0</v>
      </c>
      <c r="AY22" s="55">
        <f>SUMIF(NSL!$C$1353:$C$1434,C22,NSL!$J$1353:$J$1434)</f>
        <v>0</v>
      </c>
      <c r="AZ22" s="55">
        <f>SUMIF(NSL!$C$1436:$C$1440,C22,NSL!$J$1436:$J$1440)</f>
        <v>0</v>
      </c>
      <c r="BA22" s="55">
        <f>SUMIF(NSL!$C$1442:$C$1507,C22,NSL!$J$1442:$J$1507)</f>
        <v>0</v>
      </c>
      <c r="BB22" s="55">
        <f>SUMIF(NSL!$C$1509:$C$1540,C22,NSL!$J$1509:$J$1540)</f>
        <v>0</v>
      </c>
      <c r="BC22" s="55">
        <f>SUMIF(NSL!$C$1542:$C$1545,C22,NSL!$J$1542:$J$1545)</f>
        <v>0</v>
      </c>
      <c r="BD22" s="55">
        <f>SUMIF(NSL!$C$1547:$C$1560,C22,NSL!$J$1547:$J$1560)</f>
        <v>0</v>
      </c>
      <c r="BE22" s="55">
        <f>SUMIF(NSL!$C$1562:$C$1565,C22,NSL!$J$1562:$J$1565)</f>
        <v>0</v>
      </c>
      <c r="BF22" s="55">
        <f>SUMIF(NSL!$C$1567:$C$1569,C22,NSL!$J$1567:$J$1569)</f>
        <v>0</v>
      </c>
      <c r="BG22" s="53">
        <f>SUM(G22:Q22)+S22+T22+SUM(V22:Z22)+SUM(AB22:BF22)</f>
        <v>0</v>
      </c>
      <c r="BH22" s="53">
        <f>U60-BG22</f>
        <v>0</v>
      </c>
      <c r="BI22" s="53">
        <f t="shared" si="7"/>
        <v>0</v>
      </c>
    </row>
    <row r="23" spans="1:61" ht="15">
      <c r="A23" s="56" t="s">
        <v>34</v>
      </c>
      <c r="B23" s="7" t="s">
        <v>119</v>
      </c>
      <c r="C23" s="8" t="s">
        <v>121</v>
      </c>
      <c r="D23" s="52">
        <f>HTg!G25</f>
        <v>0</v>
      </c>
      <c r="E23" s="65">
        <f t="shared" si="12"/>
        <v>0</v>
      </c>
      <c r="F23" s="70">
        <f t="shared" si="13"/>
        <v>0</v>
      </c>
      <c r="G23" s="55">
        <f>SUMIF(NSL!$C$9:$C$10,C23,NSL!$J$9:$J$10)</f>
        <v>0</v>
      </c>
      <c r="H23" s="55">
        <f>SUMIF(NSL!$C$12:$C$13,C23,NSL!$J$12:$J$13)</f>
        <v>0</v>
      </c>
      <c r="I23" s="55">
        <f>SUMIF(NSL!$C$15:$C$16,C23,NSL!$J$15:$J$16)</f>
        <v>0</v>
      </c>
      <c r="J23" s="55">
        <f>SUMIF(NSL!$C$18:$C$19,C23,NSL!$J$18:$J$19)</f>
        <v>0</v>
      </c>
      <c r="K23" s="55">
        <f>SUMIF(NSL!$C$21:$C$43,C23,NSL!$J$21:$J$43)</f>
        <v>0</v>
      </c>
      <c r="L23" s="55">
        <f>SUMIF(NSL!$C$45:$C$51,C23,NSL!$J$45:$J$51)</f>
        <v>0</v>
      </c>
      <c r="M23" s="55">
        <f>SUMIF(NSL!$C$53:$C$55,C23,NSL!$J$53:$J$55)</f>
        <v>0</v>
      </c>
      <c r="N23" s="55">
        <f>SUMIF(NSL!$C$57:$C$65,C23,NSL!$J$57:$J$65)</f>
        <v>0</v>
      </c>
      <c r="O23" s="55">
        <f>SUMIF(NSL!$C$67:$C$76,C23,NSL!$J$67:$J$76)</f>
        <v>0</v>
      </c>
      <c r="P23" s="55">
        <f>SUMIF(NSL!$C$78:$C$79,C23,NSL!$J$78:$J$79)</f>
        <v>0</v>
      </c>
      <c r="Q23" s="55">
        <f>SUMIF(NSL!$C$81:$C$173,C23,NSL!$J$81:$J$173)</f>
        <v>0</v>
      </c>
      <c r="R23" s="65">
        <f t="shared" si="14"/>
        <v>0</v>
      </c>
      <c r="S23" s="55">
        <f>SUMIF(NSL!$C$176:$C$214,C23,NSL!$J$176:$J$214)</f>
        <v>0</v>
      </c>
      <c r="T23" s="55">
        <f>SUMIF(NSL!$C$216:$C$238,C23,NSL!$J$216:$J$238)</f>
        <v>0</v>
      </c>
      <c r="U23" s="55">
        <f>SUMIF(NSL!$C$240:$C$252,C23,NSL!$J$240:$J$252)</f>
        <v>0</v>
      </c>
      <c r="V23" s="54">
        <f>D23-BG23</f>
        <v>0</v>
      </c>
      <c r="W23" s="55">
        <f>SUMIF(NSL!$C$257:$C$282,C23,NSL!$J$257:$J$282)</f>
        <v>0</v>
      </c>
      <c r="X23" s="55">
        <f>SUMIF(NSL!$C$284:$C$346,C23,NSL!$J$284:$J$346)</f>
        <v>0</v>
      </c>
      <c r="Y23" s="55">
        <f>SUMIF(NSL!$C$348:$C$436,C23,NSL!$J$348:$J$436)</f>
        <v>0</v>
      </c>
      <c r="Z23" s="55">
        <f>SUMIF(NSL!$C$438:$C$480,C23,NSL!$J$438:$J$480)</f>
        <v>0</v>
      </c>
      <c r="AA23" s="70">
        <f t="shared" si="15"/>
        <v>0</v>
      </c>
      <c r="AB23" s="55">
        <f>SUMIF(NSL!$C$483:$C$679,C23,NSL!$J$483:$J$679)</f>
        <v>0</v>
      </c>
      <c r="AC23" s="55">
        <f>SUMIF(NSL!$C$681:$C$682,C23,NSL!$J$681:$J$682)</f>
        <v>0</v>
      </c>
      <c r="AD23" s="55">
        <f>SUMIF(NSL!$C$684:$C$692,C23,NSL!$J$684:$J$692)</f>
        <v>0</v>
      </c>
      <c r="AE23" s="55">
        <f>SUMIF(NSL!$C$694:$C$776,C23,NSL!$J$694:$J$776)</f>
        <v>0</v>
      </c>
      <c r="AF23" s="55">
        <f>SUMIF(NSL!$C$778:$C$810,C23,NSL!$J$778:$J$810)</f>
        <v>0</v>
      </c>
      <c r="AG23" s="55">
        <f>SUMIF(NSL!$C$812:$C$813,C23,NSL!$J$812:$J$813)</f>
        <v>0</v>
      </c>
      <c r="AH23" s="55">
        <f>SUMIF(NSL!$C$815:$C$816,C23,NSL!$J$815:$J$816)</f>
        <v>0</v>
      </c>
      <c r="AI23" s="55">
        <f>SUMIF(NSL!$C$818:$C$889,C23,NSL!$J$818:$J$889)</f>
        <v>0</v>
      </c>
      <c r="AJ23" s="55">
        <f>SUMIF(NSL!$C$891:$C$917,C23,NSL!$J$891:$J$917)</f>
        <v>0</v>
      </c>
      <c r="AK23" s="55">
        <f>SUMIF(NSL!$C$919:$C$981,C23,NSL!$J$919:$J$981)</f>
        <v>0</v>
      </c>
      <c r="AL23" s="55">
        <f>SUMIF(NSL!$C$983:$C$1000,C23,NSL!$J$983:$J$1000)</f>
        <v>0</v>
      </c>
      <c r="AM23" s="55">
        <f>SUMIF(NSL!$C$1002:$C$1028,C23,NSL!$J$1002:$J$1028)</f>
        <v>0</v>
      </c>
      <c r="AN23" s="55">
        <f>SUMIF(NSL!$C$1030:$C$1045,C23,NSL!$J$1030:$J$1045)</f>
        <v>0</v>
      </c>
      <c r="AO23" s="55">
        <f>SUMIF(NSL!$C$1047:$C$1048,C23,NSL!$J$1047:$J$1048)</f>
        <v>0</v>
      </c>
      <c r="AP23" s="55">
        <f>SUMIF(NSL!$C$1050:$C$1074,C23,NSL!$J$1050:$J$1074)</f>
        <v>0</v>
      </c>
      <c r="AQ23" s="55">
        <f>SUMIF(NSL!$C$1076:$C$1099,C23,NSL!$J$1076:$J$1099)</f>
        <v>0</v>
      </c>
      <c r="AR23" s="55">
        <f>SUMIF(NSL!$C$1101:$C$1121,C23,NSL!$J$1101:$J$1121)</f>
        <v>0</v>
      </c>
      <c r="AS23" s="55">
        <f>SUMIF(NSL!$C$1123:$C$1164,C23,NSL!$J$1123:$J$1164)</f>
        <v>0</v>
      </c>
      <c r="AT23" s="55">
        <f>SUMIF(NSL!$C$1166:$C$1201,C23,NSL!$J$1166:$J$1201)</f>
        <v>0</v>
      </c>
      <c r="AU23" s="55">
        <f>SUMIF(NSL!$C$1203:$C$1223,C23,NSL!$J$1203:$J$1223)</f>
        <v>0</v>
      </c>
      <c r="AV23" s="55">
        <f>SUMIF(NSL!$C$1225:$C$1226,C23,NSL!$J$1225:$J$1226)</f>
        <v>0</v>
      </c>
      <c r="AW23" s="55">
        <f>SUMIF(NSL!$C$1228:$C$1244,C23,NSL!$J$1228:$J$1244)</f>
        <v>0</v>
      </c>
      <c r="AX23" s="55">
        <f>SUMIF(NSL!$C$1246:$C$1351,C23,NSL!$J$1246:$J$1351)</f>
        <v>0</v>
      </c>
      <c r="AY23" s="55">
        <f>SUMIF(NSL!$C$1353:$C$1434,C23,NSL!$J$1353:$J$1434)</f>
        <v>0</v>
      </c>
      <c r="AZ23" s="55">
        <f>SUMIF(NSL!$C$1436:$C$1440,C23,NSL!$J$1436:$J$1440)</f>
        <v>0</v>
      </c>
      <c r="BA23" s="55">
        <f>SUMIF(NSL!$C$1442:$C$1507,C23,NSL!$J$1442:$J$1507)</f>
        <v>0</v>
      </c>
      <c r="BB23" s="55">
        <f>SUMIF(NSL!$C$1509:$C$1540,C23,NSL!$J$1509:$J$1540)</f>
        <v>0</v>
      </c>
      <c r="BC23" s="55">
        <f>SUMIF(NSL!$C$1542:$C$1545,C23,NSL!$J$1542:$J$1545)</f>
        <v>0</v>
      </c>
      <c r="BD23" s="55">
        <f>SUMIF(NSL!$C$1547:$C$1560,C23,NSL!$J$1547:$J$1560)</f>
        <v>0</v>
      </c>
      <c r="BE23" s="55">
        <f>SUMIF(NSL!$C$1562:$C$1565,C23,NSL!$J$1562:$J$1565)</f>
        <v>0</v>
      </c>
      <c r="BF23" s="55">
        <f>SUMIF(NSL!$C$1567:$C$1569,C23,NSL!$J$1567:$J$1569)</f>
        <v>0</v>
      </c>
      <c r="BG23" s="53">
        <f>SUM(G23:Q23)+SUM(S23:U23)+SUM(W23:Z23)+SUM(AB23:BF23)</f>
        <v>0</v>
      </c>
      <c r="BH23" s="53">
        <f>V60-BG23</f>
        <v>0</v>
      </c>
      <c r="BI23" s="53">
        <f t="shared" si="7"/>
        <v>0</v>
      </c>
    </row>
    <row r="24" spans="1:61" ht="15">
      <c r="A24" s="56" t="s">
        <v>36</v>
      </c>
      <c r="B24" s="7" t="s">
        <v>120</v>
      </c>
      <c r="C24" s="8" t="s">
        <v>122</v>
      </c>
      <c r="D24" s="52">
        <f>HTg!G26</f>
        <v>0</v>
      </c>
      <c r="E24" s="65">
        <f t="shared" si="12"/>
        <v>0</v>
      </c>
      <c r="F24" s="70">
        <f t="shared" si="13"/>
        <v>0</v>
      </c>
      <c r="G24" s="55">
        <f>SUMIF(NSL!$C$9:$C$10,C24,NSL!$J$9:$J$10)</f>
        <v>0</v>
      </c>
      <c r="H24" s="55">
        <f>SUMIF(NSL!$C$12:$C$13,C24,NSL!$J$12:$J$13)</f>
        <v>0</v>
      </c>
      <c r="I24" s="55">
        <f>SUMIF(NSL!$C$15:$C$16,C24,NSL!$J$15:$J$16)</f>
        <v>0</v>
      </c>
      <c r="J24" s="55">
        <f>SUMIF(NSL!$C$18:$C$19,C24,NSL!$J$18:$J$19)</f>
        <v>0</v>
      </c>
      <c r="K24" s="55">
        <f>SUMIF(NSL!$C$21:$C$43,C24,NSL!$J$21:$J$43)</f>
        <v>0</v>
      </c>
      <c r="L24" s="55">
        <f>SUMIF(NSL!$C$45:$C$51,C24,NSL!$J$45:$J$51)</f>
        <v>0</v>
      </c>
      <c r="M24" s="55">
        <f>SUMIF(NSL!$C$53:$C$55,C24,NSL!$J$53:$J$55)</f>
        <v>0</v>
      </c>
      <c r="N24" s="55">
        <f>SUMIF(NSL!$C$57:$C$65,C24,NSL!$J$57:$J$65)</f>
        <v>0</v>
      </c>
      <c r="O24" s="55">
        <f>SUMIF(NSL!$C$67:$C$76,C24,NSL!$J$67:$J$76)</f>
        <v>0</v>
      </c>
      <c r="P24" s="55">
        <f>SUMIF(NSL!$C$78:$C$79,C24,NSL!$J$78:$J$79)</f>
        <v>0</v>
      </c>
      <c r="Q24" s="55">
        <f>SUMIF(NSL!$C$81:$C$173,C24,NSL!$J$81:$J$173)</f>
        <v>0</v>
      </c>
      <c r="R24" s="65">
        <f t="shared" si="14"/>
        <v>0</v>
      </c>
      <c r="S24" s="55">
        <f>SUMIF(NSL!$C$176:$C$214,C24,NSL!$J$176:$J$214)</f>
        <v>0</v>
      </c>
      <c r="T24" s="55">
        <f>SUMIF(NSL!$C$216:$C$238,C24,NSL!$J$216:$J$238)</f>
        <v>0</v>
      </c>
      <c r="U24" s="55">
        <f>SUMIF(NSL!$C$240:$C$252,C24,NSL!$J$240:$J$252)</f>
        <v>0</v>
      </c>
      <c r="V24" s="55">
        <f>SUMIF(NSL!$C$254:$C$255,C24,NSL!$J$254:$J$255)</f>
        <v>0</v>
      </c>
      <c r="W24" s="54">
        <f>D24-BG24</f>
        <v>0</v>
      </c>
      <c r="X24" s="55">
        <f>SUMIF(NSL!$C$284:$C$346,C24,NSL!$J$284:$J$346)</f>
        <v>0</v>
      </c>
      <c r="Y24" s="55">
        <f>SUMIF(NSL!$C$348:$C$436,C24,NSL!$J$348:$J$436)</f>
        <v>0</v>
      </c>
      <c r="Z24" s="55">
        <f>SUMIF(NSL!$C$438:$C$480,C24,NSL!$J$438:$J$480)</f>
        <v>0</v>
      </c>
      <c r="AA24" s="70">
        <f t="shared" si="15"/>
        <v>0</v>
      </c>
      <c r="AB24" s="55">
        <f>SUMIF(NSL!$C$483:$C$679,C24,NSL!$J$483:$J$679)</f>
        <v>0</v>
      </c>
      <c r="AC24" s="55">
        <f>SUMIF(NSL!$C$681:$C$682,C24,NSL!$J$681:$J$682)</f>
        <v>0</v>
      </c>
      <c r="AD24" s="55">
        <f>SUMIF(NSL!$C$684:$C$692,C24,NSL!$J$684:$J$692)</f>
        <v>0</v>
      </c>
      <c r="AE24" s="55">
        <f>SUMIF(NSL!$C$694:$C$776,C24,NSL!$J$694:$J$776)</f>
        <v>0</v>
      </c>
      <c r="AF24" s="55">
        <f>SUMIF(NSL!$C$778:$C$810,C24,NSL!$J$778:$J$810)</f>
        <v>0</v>
      </c>
      <c r="AG24" s="55">
        <f>SUMIF(NSL!$C$812:$C$813,C24,NSL!$J$812:$J$813)</f>
        <v>0</v>
      </c>
      <c r="AH24" s="55">
        <f>SUMIF(NSL!$C$815:$C$816,C24,NSL!$J$815:$J$816)</f>
        <v>0</v>
      </c>
      <c r="AI24" s="55">
        <f>SUMIF(NSL!$C$818:$C$889,C24,NSL!$J$818:$J$889)</f>
        <v>0</v>
      </c>
      <c r="AJ24" s="55">
        <f>SUMIF(NSL!$C$891:$C$917,C24,NSL!$J$891:$J$917)</f>
        <v>0</v>
      </c>
      <c r="AK24" s="55">
        <f>SUMIF(NSL!$C$919:$C$981,C24,NSL!$J$919:$J$981)</f>
        <v>0</v>
      </c>
      <c r="AL24" s="55">
        <f>SUMIF(NSL!$C$983:$C$1000,C24,NSL!$J$983:$J$1000)</f>
        <v>0</v>
      </c>
      <c r="AM24" s="55">
        <f>SUMIF(NSL!$C$1002:$C$1028,C24,NSL!$J$1002:$J$1028)</f>
        <v>0</v>
      </c>
      <c r="AN24" s="55">
        <f>SUMIF(NSL!$C$1030:$C$1045,C24,NSL!$J$1030:$J$1045)</f>
        <v>0</v>
      </c>
      <c r="AO24" s="55">
        <f>SUMIF(NSL!$C$1047:$C$1048,C24,NSL!$J$1047:$J$1048)</f>
        <v>0</v>
      </c>
      <c r="AP24" s="55">
        <f>SUMIF(NSL!$C$1050:$C$1074,C24,NSL!$J$1050:$J$1074)</f>
        <v>0</v>
      </c>
      <c r="AQ24" s="55">
        <f>SUMIF(NSL!$C$1076:$C$1099,C24,NSL!$J$1076:$J$1099)</f>
        <v>0</v>
      </c>
      <c r="AR24" s="55">
        <f>SUMIF(NSL!$C$1101:$C$1121,C24,NSL!$J$1101:$J$1121)</f>
        <v>0</v>
      </c>
      <c r="AS24" s="55">
        <f>SUMIF(NSL!$C$1123:$C$1164,C24,NSL!$J$1123:$J$1164)</f>
        <v>0</v>
      </c>
      <c r="AT24" s="55">
        <f>SUMIF(NSL!$C$1166:$C$1201,C24,NSL!$J$1166:$J$1201)</f>
        <v>0</v>
      </c>
      <c r="AU24" s="55">
        <f>SUMIF(NSL!$C$1203:$C$1223,C24,NSL!$J$1203:$J$1223)</f>
        <v>0</v>
      </c>
      <c r="AV24" s="55">
        <f>SUMIF(NSL!$C$1225:$C$1226,C24,NSL!$J$1225:$J$1226)</f>
        <v>0</v>
      </c>
      <c r="AW24" s="55">
        <f>SUMIF(NSL!$C$1228:$C$1244,C24,NSL!$J$1228:$J$1244)</f>
        <v>0</v>
      </c>
      <c r="AX24" s="55">
        <f>SUMIF(NSL!$C$1246:$C$1351,C24,NSL!$J$1246:$J$1351)</f>
        <v>0</v>
      </c>
      <c r="AY24" s="55">
        <f>SUMIF(NSL!$C$1353:$C$1434,C24,NSL!$J$1353:$J$1434)</f>
        <v>0</v>
      </c>
      <c r="AZ24" s="55">
        <f>SUMIF(NSL!$C$1436:$C$1440,C24,NSL!$J$1436:$J$1440)</f>
        <v>0</v>
      </c>
      <c r="BA24" s="55">
        <f>SUMIF(NSL!$C$1442:$C$1507,C24,NSL!$J$1442:$J$1507)</f>
        <v>0</v>
      </c>
      <c r="BB24" s="55">
        <f>SUMIF(NSL!$C$1509:$C$1540,C24,NSL!$J$1509:$J$1540)</f>
        <v>0</v>
      </c>
      <c r="BC24" s="55">
        <f>SUMIF(NSL!$C$1542:$C$1545,C24,NSL!$J$1542:$J$1545)</f>
        <v>0</v>
      </c>
      <c r="BD24" s="55">
        <f>SUMIF(NSL!$C$1547:$C$1560,C24,NSL!$J$1547:$J$1560)</f>
        <v>0</v>
      </c>
      <c r="BE24" s="55">
        <f>SUMIF(NSL!$C$1562:$C$1565,C24,NSL!$J$1562:$J$1565)</f>
        <v>0</v>
      </c>
      <c r="BF24" s="55">
        <f>SUMIF(NSL!$C$1567:$C$1569,C24,NSL!$J$1567:$J$1569)</f>
        <v>0</v>
      </c>
      <c r="BG24" s="53">
        <f>SUM(G24:Q24)+S24+T24+U24+V24+X24+Y24+Z24+SUM(AB24:BF24)</f>
        <v>0</v>
      </c>
      <c r="BH24" s="53">
        <f>W60-BG24</f>
        <v>0</v>
      </c>
      <c r="BI24" s="53">
        <f t="shared" si="7"/>
        <v>0</v>
      </c>
    </row>
    <row r="25" spans="1:61" ht="15">
      <c r="A25" s="56" t="s">
        <v>38</v>
      </c>
      <c r="B25" s="7" t="s">
        <v>123</v>
      </c>
      <c r="C25" s="8" t="s">
        <v>124</v>
      </c>
      <c r="D25" s="52">
        <f>HTg!G27</f>
        <v>0.15</v>
      </c>
      <c r="E25" s="65">
        <f t="shared" si="12"/>
        <v>0</v>
      </c>
      <c r="F25" s="70">
        <f t="shared" si="13"/>
        <v>0</v>
      </c>
      <c r="G25" s="55">
        <f>SUMIF(NSL!$C$9:$C$10,C25,NSL!$J$9:$J$10)</f>
        <v>0</v>
      </c>
      <c r="H25" s="55">
        <f>SUMIF(NSL!$C$12:$C$13,C25,NSL!$J$12:$J$13)</f>
        <v>0</v>
      </c>
      <c r="I25" s="55">
        <f>SUMIF(NSL!$C$15:$C$16,C25,NSL!$J$15:$J$16)</f>
        <v>0</v>
      </c>
      <c r="J25" s="55">
        <f>SUMIF(NSL!$C$18:$C$19,C25,NSL!$J$18:$J$19)</f>
        <v>0</v>
      </c>
      <c r="K25" s="55">
        <f>SUMIF(NSL!$C$21:$C$43,C25,NSL!$J$21:$J$43)</f>
        <v>0</v>
      </c>
      <c r="L25" s="55">
        <f>SUMIF(NSL!$C$45:$C$51,C25,NSL!$J$45:$J$51)</f>
        <v>0</v>
      </c>
      <c r="M25" s="55">
        <f>SUMIF(NSL!$C$53:$C$55,C25,NSL!$J$53:$J$55)</f>
        <v>0</v>
      </c>
      <c r="N25" s="55">
        <f>SUMIF(NSL!$C$57:$C$65,C25,NSL!$J$57:$J$65)</f>
        <v>0</v>
      </c>
      <c r="O25" s="55">
        <f>SUMIF(NSL!$C$67:$C$76,C25,NSL!$J$67:$J$76)</f>
        <v>0</v>
      </c>
      <c r="P25" s="55">
        <f>SUMIF(NSL!$C$78:$C$79,C25,NSL!$J$78:$J$79)</f>
        <v>0</v>
      </c>
      <c r="Q25" s="55">
        <f>SUMIF(NSL!$C$81:$C$173,C25,NSL!$J$81:$J$173)</f>
        <v>0</v>
      </c>
      <c r="R25" s="65">
        <f t="shared" si="14"/>
        <v>0.15</v>
      </c>
      <c r="S25" s="55">
        <f>SUMIF(NSL!$C$176:$C$214,C25,NSL!$J$176:$J$214)</f>
        <v>0</v>
      </c>
      <c r="T25" s="55">
        <f>SUMIF(NSL!$C$216:$C$238,C25,NSL!$J$216:$J$238)</f>
        <v>0</v>
      </c>
      <c r="U25" s="55">
        <f>SUMIF(NSL!$C$240:$C$252,C25,NSL!$J$240:$J$252)</f>
        <v>0</v>
      </c>
      <c r="V25" s="55">
        <f>SUMIF(NSL!$C$254:$C$255,C25,NSL!$J$254:$J$255)</f>
        <v>0</v>
      </c>
      <c r="W25" s="55">
        <f>SUMIF(NSL!$C$257:$C$282,C25,NSL!$J$257:$J$282)</f>
        <v>0</v>
      </c>
      <c r="X25" s="54">
        <f>D25-BG25</f>
        <v>0.15</v>
      </c>
      <c r="Y25" s="55">
        <f>SUMIF(NSL!$C$348:$C$436,C25,NSL!$J$348:$J$436)</f>
        <v>0</v>
      </c>
      <c r="Z25" s="55">
        <f>SUMIF(NSL!$C$438:$C$480,C25,NSL!$J$438:$J$480)</f>
        <v>0</v>
      </c>
      <c r="AA25" s="70">
        <f t="shared" si="15"/>
        <v>0</v>
      </c>
      <c r="AB25" s="55">
        <f>SUMIF(NSL!$C$483:$C$679,C25,NSL!$J$483:$J$679)</f>
        <v>0</v>
      </c>
      <c r="AC25" s="55">
        <f>SUMIF(NSL!$C$681:$C$682,C25,NSL!$J$681:$J$682)</f>
        <v>0</v>
      </c>
      <c r="AD25" s="55">
        <f>SUMIF(NSL!$C$684:$C$692,C25,NSL!$J$684:$J$692)</f>
        <v>0</v>
      </c>
      <c r="AE25" s="55">
        <f>SUMIF(NSL!$C$694:$C$776,C25,NSL!$J$694:$J$776)</f>
        <v>0</v>
      </c>
      <c r="AF25" s="55">
        <f>SUMIF(NSL!$C$778:$C$810,C25,NSL!$J$778:$J$810)</f>
        <v>0</v>
      </c>
      <c r="AG25" s="55">
        <f>SUMIF(NSL!$C$812:$C$813,C25,NSL!$J$812:$J$813)</f>
        <v>0</v>
      </c>
      <c r="AH25" s="55">
        <f>SUMIF(NSL!$C$815:$C$816,C25,NSL!$J$815:$J$816)</f>
        <v>0</v>
      </c>
      <c r="AI25" s="55">
        <f>SUMIF(NSL!$C$818:$C$889,C25,NSL!$J$818:$J$889)</f>
        <v>0</v>
      </c>
      <c r="AJ25" s="55">
        <f>SUMIF(NSL!$C$891:$C$917,C25,NSL!$J$891:$J$917)</f>
        <v>0</v>
      </c>
      <c r="AK25" s="55">
        <f>SUMIF(NSL!$C$919:$C$981,C25,NSL!$J$919:$J$981)</f>
        <v>0</v>
      </c>
      <c r="AL25" s="55">
        <f>SUMIF(NSL!$C$983:$C$1000,C25,NSL!$J$983:$J$1000)</f>
        <v>0</v>
      </c>
      <c r="AM25" s="55">
        <f>SUMIF(NSL!$C$1002:$C$1028,C25,NSL!$J$1002:$J$1028)</f>
        <v>0</v>
      </c>
      <c r="AN25" s="55">
        <f>SUMIF(NSL!$C$1030:$C$1045,C25,NSL!$J$1030:$J$1045)</f>
        <v>0</v>
      </c>
      <c r="AO25" s="55">
        <f>SUMIF(NSL!$C$1047:$C$1048,C25,NSL!$J$1047:$J$1048)</f>
        <v>0</v>
      </c>
      <c r="AP25" s="55">
        <f>SUMIF(NSL!$C$1050:$C$1074,C25,NSL!$J$1050:$J$1074)</f>
        <v>0</v>
      </c>
      <c r="AQ25" s="55">
        <f>SUMIF(NSL!$C$1076:$C$1099,C25,NSL!$J$1076:$J$1099)</f>
        <v>0</v>
      </c>
      <c r="AR25" s="55">
        <f>SUMIF(NSL!$C$1101:$C$1121,C25,NSL!$J$1101:$J$1121)</f>
        <v>0</v>
      </c>
      <c r="AS25" s="55">
        <f>SUMIF(NSL!$C$1123:$C$1164,C25,NSL!$J$1123:$J$1164)</f>
        <v>0</v>
      </c>
      <c r="AT25" s="55">
        <f>SUMIF(NSL!$C$1166:$C$1201,C25,NSL!$J$1166:$J$1201)</f>
        <v>0</v>
      </c>
      <c r="AU25" s="55">
        <f>SUMIF(NSL!$C$1203:$C$1223,C25,NSL!$J$1203:$J$1223)</f>
        <v>0</v>
      </c>
      <c r="AV25" s="55">
        <f>SUMIF(NSL!$C$1225:$C$1226,C25,NSL!$J$1225:$J$1226)</f>
        <v>0</v>
      </c>
      <c r="AW25" s="55">
        <f>SUMIF(NSL!$C$1228:$C$1244,C25,NSL!$J$1228:$J$1244)</f>
        <v>0</v>
      </c>
      <c r="AX25" s="55">
        <f>SUMIF(NSL!$C$1246:$C$1351,C25,NSL!$J$1246:$J$1351)</f>
        <v>0</v>
      </c>
      <c r="AY25" s="55">
        <f>SUMIF(NSL!$C$1353:$C$1434,C25,NSL!$J$1353:$J$1434)</f>
        <v>0</v>
      </c>
      <c r="AZ25" s="55">
        <f>SUMIF(NSL!$C$1436:$C$1440,C25,NSL!$J$1436:$J$1440)</f>
        <v>0</v>
      </c>
      <c r="BA25" s="55">
        <f>SUMIF(NSL!$C$1442:$C$1507,C25,NSL!$J$1442:$J$1507)</f>
        <v>0</v>
      </c>
      <c r="BB25" s="55">
        <f>SUMIF(NSL!$C$1509:$C$1540,C25,NSL!$J$1509:$J$1540)</f>
        <v>0</v>
      </c>
      <c r="BC25" s="55">
        <f>SUMIF(NSL!$C$1542:$C$1545,C25,NSL!$J$1542:$J$1545)</f>
        <v>0</v>
      </c>
      <c r="BD25" s="55">
        <f>SUMIF(NSL!$C$1547:$C$1560,C25,NSL!$J$1547:$J$1560)</f>
        <v>0</v>
      </c>
      <c r="BE25" s="55">
        <f>SUMIF(NSL!$C$1562:$C$1565,C25,NSL!$J$1562:$J$1565)</f>
        <v>0</v>
      </c>
      <c r="BF25" s="55">
        <f>SUMIF(NSL!$C$1567:$C$1569,C25,NSL!$J$1567:$J$1569)</f>
        <v>0</v>
      </c>
      <c r="BG25" s="53">
        <f>SUM(G25:Q25)+SUM(S25:W25)+Y25+Z25+SUM(AB25:BF25)</f>
        <v>0</v>
      </c>
      <c r="BH25" s="53">
        <f>X60-BG25</f>
        <v>13.919999999999998</v>
      </c>
      <c r="BI25" s="53">
        <f t="shared" si="7"/>
        <v>14.069999999999999</v>
      </c>
    </row>
    <row r="26" spans="1:61" ht="15">
      <c r="A26" s="56" t="s">
        <v>88</v>
      </c>
      <c r="B26" s="7" t="s">
        <v>125</v>
      </c>
      <c r="C26" s="8" t="s">
        <v>37</v>
      </c>
      <c r="D26" s="52">
        <f>HTg!G28</f>
        <v>1.67</v>
      </c>
      <c r="E26" s="65">
        <f t="shared" si="12"/>
        <v>0</v>
      </c>
      <c r="F26" s="70">
        <f t="shared" si="13"/>
        <v>0</v>
      </c>
      <c r="G26" s="55">
        <f>SUMIF(NSL!$C$9:$C$10,C26,NSL!$J$9:$J$10)</f>
        <v>0</v>
      </c>
      <c r="H26" s="55">
        <f>SUMIF(NSL!$C$12:$C$13,C26,NSL!$J$12:$J$13)</f>
        <v>0</v>
      </c>
      <c r="I26" s="55">
        <f>SUMIF(NSL!$C$15:$C$16,C26,NSL!$J$15:$J$16)</f>
        <v>0</v>
      </c>
      <c r="J26" s="55">
        <f>SUMIF(NSL!$C$18:$C$19,C26,NSL!$J$18:$J$19)</f>
        <v>0</v>
      </c>
      <c r="K26" s="55">
        <f>SUMIF(NSL!$C$21:$C$43,C26,NSL!$J$21:$J$43)</f>
        <v>0</v>
      </c>
      <c r="L26" s="55">
        <f>SUMIF(NSL!$C$45:$C$51,C26,NSL!$J$45:$J$51)</f>
        <v>0</v>
      </c>
      <c r="M26" s="55">
        <f>SUMIF(NSL!$C$53:$C$55,C26,NSL!$J$53:$J$55)</f>
        <v>0</v>
      </c>
      <c r="N26" s="55">
        <f>SUMIF(NSL!$C$57:$C$65,C26,NSL!$J$57:$J$65)</f>
        <v>0</v>
      </c>
      <c r="O26" s="55">
        <f>SUMIF(NSL!$C$67:$C$76,C26,NSL!$J$67:$J$76)</f>
        <v>0</v>
      </c>
      <c r="P26" s="55">
        <f>SUMIF(NSL!$C$78:$C$79,C26,NSL!$J$78:$J$79)</f>
        <v>0</v>
      </c>
      <c r="Q26" s="55">
        <f>SUMIF(NSL!$C$81:$C$173,C26,NSL!$J$81:$J$173)</f>
        <v>0</v>
      </c>
      <c r="R26" s="65">
        <f t="shared" si="14"/>
        <v>1.67</v>
      </c>
      <c r="S26" s="55">
        <f>SUMIF(NSL!$C$176:$C$214,C26,NSL!$J$176:$J$214)</f>
        <v>0</v>
      </c>
      <c r="T26" s="55">
        <f>SUMIF(NSL!$C$216:$C$238,C26,NSL!$J$216:$J$238)</f>
        <v>0</v>
      </c>
      <c r="U26" s="55">
        <f>SUMIF(NSL!$C$240:$C$252,C26,NSL!$J$240:$J$252)</f>
        <v>0</v>
      </c>
      <c r="V26" s="55">
        <f>SUMIF(NSL!$C$254:$C$255,C26,NSL!$J$254:$J$255)</f>
        <v>0</v>
      </c>
      <c r="W26" s="55">
        <f>SUMIF(NSL!$C$257:$C$282,C26,NSL!$J$257:$J$282)</f>
        <v>0</v>
      </c>
      <c r="X26" s="55">
        <f>SUMIF(NSL!$C$284:$C$346,C26,NSL!$J$284:$J$346)</f>
        <v>0</v>
      </c>
      <c r="Y26" s="54">
        <f>D26-BG26</f>
        <v>1.6199999999999999</v>
      </c>
      <c r="Z26" s="55">
        <f>SUMIF(NSL!$C$438:$C$480,C26,NSL!$J$438:$J$480)</f>
        <v>0</v>
      </c>
      <c r="AA26" s="70">
        <f t="shared" si="15"/>
        <v>0</v>
      </c>
      <c r="AB26" s="55">
        <f>SUMIF(NSL!$C$483:$C$679,C26,NSL!$J$483:$J$679)</f>
        <v>0</v>
      </c>
      <c r="AC26" s="55">
        <f>SUMIF(NSL!$C$681:$C$682,C26,NSL!$J$681:$J$682)</f>
        <v>0</v>
      </c>
      <c r="AD26" s="55">
        <f>SUMIF(NSL!$C$684:$C$692,C26,NSL!$J$684:$J$692)</f>
        <v>0</v>
      </c>
      <c r="AE26" s="55">
        <f>SUMIF(NSL!$C$694:$C$776,C26,NSL!$J$694:$J$776)</f>
        <v>0</v>
      </c>
      <c r="AF26" s="55">
        <f>SUMIF(NSL!$C$778:$C$810,C26,NSL!$J$778:$J$810)</f>
        <v>0</v>
      </c>
      <c r="AG26" s="55">
        <f>SUMIF(NSL!$C$812:$C$813,C26,NSL!$J$812:$J$813)</f>
        <v>0</v>
      </c>
      <c r="AH26" s="55">
        <f>SUMIF(NSL!$C$815:$C$816,C26,NSL!$J$815:$J$816)</f>
        <v>0</v>
      </c>
      <c r="AI26" s="55">
        <f>SUMIF(NSL!$C$818:$C$889,C26,NSL!$J$818:$J$889)</f>
        <v>0</v>
      </c>
      <c r="AJ26" s="55">
        <f>SUMIF(NSL!$C$891:$C$917,C26,NSL!$J$891:$J$917)</f>
        <v>0</v>
      </c>
      <c r="AK26" s="55">
        <f>SUMIF(NSL!$C$919:$C$981,C26,NSL!$J$919:$J$981)</f>
        <v>0</v>
      </c>
      <c r="AL26" s="55">
        <f>SUMIF(NSL!$C$983:$C$1000,C26,NSL!$J$983:$J$1000)</f>
        <v>0</v>
      </c>
      <c r="AM26" s="55">
        <f>SUMIF(NSL!$C$1002:$C$1028,C26,NSL!$J$1002:$J$1028)</f>
        <v>0</v>
      </c>
      <c r="AN26" s="55">
        <f>SUMIF(NSL!$C$1030:$C$1045,C26,NSL!$J$1030:$J$1045)</f>
        <v>0</v>
      </c>
      <c r="AO26" s="55">
        <f>SUMIF(NSL!$C$1047:$C$1048,C26,NSL!$J$1047:$J$1048)</f>
        <v>0</v>
      </c>
      <c r="AP26" s="55">
        <f>SUMIF(NSL!$C$1050:$C$1074,C26,NSL!$J$1050:$J$1074)</f>
        <v>0</v>
      </c>
      <c r="AQ26" s="55">
        <f>SUMIF(NSL!$C$1076:$C$1099,C26,NSL!$J$1076:$J$1099)</f>
        <v>0</v>
      </c>
      <c r="AR26" s="55">
        <f>SUMIF(NSL!$C$1101:$C$1121,C26,NSL!$J$1101:$J$1121)</f>
        <v>0</v>
      </c>
      <c r="AS26" s="55">
        <f>SUMIF(NSL!$C$1123:$C$1164,C26,NSL!$J$1123:$J$1164)</f>
        <v>0.05</v>
      </c>
      <c r="AT26" s="55">
        <f>SUMIF(NSL!$C$1166:$C$1201,C26,NSL!$J$1166:$J$1201)</f>
        <v>0</v>
      </c>
      <c r="AU26" s="55">
        <f>SUMIF(NSL!$C$1203:$C$1223,C26,NSL!$J$1203:$J$1223)</f>
        <v>0</v>
      </c>
      <c r="AV26" s="55">
        <f>SUMIF(NSL!$C$1225:$C$1226,C26,NSL!$J$1225:$J$1226)</f>
        <v>0</v>
      </c>
      <c r="AW26" s="55">
        <f>SUMIF(NSL!$C$1228:$C$1244,C26,NSL!$J$1228:$J$1244)</f>
        <v>0</v>
      </c>
      <c r="AX26" s="55">
        <f>SUMIF(NSL!$C$1246:$C$1351,C26,NSL!$J$1246:$J$1351)</f>
        <v>0</v>
      </c>
      <c r="AY26" s="55">
        <f>SUMIF(NSL!$C$1353:$C$1434,C26,NSL!$J$1353:$J$1434)</f>
        <v>0</v>
      </c>
      <c r="AZ26" s="55">
        <f>SUMIF(NSL!$C$1436:$C$1440,C26,NSL!$J$1436:$J$1440)</f>
        <v>0</v>
      </c>
      <c r="BA26" s="55">
        <f>SUMIF(NSL!$C$1442:$C$1507,C26,NSL!$J$1442:$J$1507)</f>
        <v>0</v>
      </c>
      <c r="BB26" s="55">
        <f>SUMIF(NSL!$C$1509:$C$1540,C26,NSL!$J$1509:$J$1540)</f>
        <v>0</v>
      </c>
      <c r="BC26" s="55">
        <f>SUMIF(NSL!$C$1542:$C$1545,C26,NSL!$J$1542:$J$1545)</f>
        <v>0</v>
      </c>
      <c r="BD26" s="55">
        <f>SUMIF(NSL!$C$1547:$C$1560,C26,NSL!$J$1547:$J$1560)</f>
        <v>0</v>
      </c>
      <c r="BE26" s="55">
        <f>SUMIF(NSL!$C$1562:$C$1565,C26,NSL!$J$1562:$J$1565)</f>
        <v>0</v>
      </c>
      <c r="BF26" s="55">
        <f>SUMIF(NSL!$C$1567:$C$1569,C26,NSL!$J$1567:$J$1569)</f>
        <v>0</v>
      </c>
      <c r="BG26" s="53">
        <f>SUM(G26:Q26)+SUM(S26:X26)+Z26+SUM(AB26:BF26)</f>
        <v>0.05</v>
      </c>
      <c r="BH26" s="53">
        <f>Y60-BG26</f>
        <v>0.14999999999999997</v>
      </c>
      <c r="BI26" s="53">
        <f t="shared" si="7"/>
        <v>1.8199999999999998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>
        <f>HTg!G29</f>
        <v>0.28000000000000003</v>
      </c>
      <c r="E27" s="65">
        <f t="shared" si="12"/>
        <v>0</v>
      </c>
      <c r="F27" s="70">
        <f t="shared" si="13"/>
        <v>0</v>
      </c>
      <c r="G27" s="55">
        <f>SUMIF(NSL!$C$9:$C$10,C27,NSL!$J$9:$J$10)</f>
        <v>0</v>
      </c>
      <c r="H27" s="55">
        <f>SUMIF(NSL!$C$12:$C$13,C27,NSL!$J$12:$J$13)</f>
        <v>0</v>
      </c>
      <c r="I27" s="55">
        <f>SUMIF(NSL!$C$15:$C$16,C27,NSL!$J$15:$J$16)</f>
        <v>0</v>
      </c>
      <c r="J27" s="55">
        <f>SUMIF(NSL!$C$18:$C$19,C27,NSL!$J$18:$J$19)</f>
        <v>0</v>
      </c>
      <c r="K27" s="55">
        <f>SUMIF(NSL!$C$21:$C$43,C27,NSL!$J$21:$J$43)</f>
        <v>0</v>
      </c>
      <c r="L27" s="55">
        <f>SUMIF(NSL!$C$45:$C$51,C27,NSL!$J$45:$J$51)</f>
        <v>0</v>
      </c>
      <c r="M27" s="55">
        <f>SUMIF(NSL!$C$53:$C$55,C27,NSL!$J$53:$J$55)</f>
        <v>0</v>
      </c>
      <c r="N27" s="55">
        <f>SUMIF(NSL!$C$57:$C$65,C27,NSL!$J$57:$J$65)</f>
        <v>0</v>
      </c>
      <c r="O27" s="55">
        <f>SUMIF(NSL!$C$67:$C$76,C27,NSL!$J$67:$J$76)</f>
        <v>0</v>
      </c>
      <c r="P27" s="55">
        <f>SUMIF(NSL!$C$78:$C$79,C27,NSL!$J$78:$J$79)</f>
        <v>0</v>
      </c>
      <c r="Q27" s="55">
        <f>SUMIF(NSL!$C$81:$C$173,C27,NSL!$J$81:$J$173)</f>
        <v>0</v>
      </c>
      <c r="R27" s="65">
        <f t="shared" si="14"/>
        <v>0.28000000000000003</v>
      </c>
      <c r="S27" s="55">
        <f>SUMIF(NSL!$C$176:$C$214,C27,NSL!$J$176:$J$214)</f>
        <v>0</v>
      </c>
      <c r="T27" s="55">
        <f>SUMIF(NSL!$C$216:$C$238,C27,NSL!$J$216:$J$238)</f>
        <v>0</v>
      </c>
      <c r="U27" s="55">
        <f>SUMIF(NSL!$C$240:$C$252,C27,NSL!$J$240:$J$252)</f>
        <v>0</v>
      </c>
      <c r="V27" s="55">
        <f>SUMIF(NSL!$C$254:$C$255,C27,NSL!$J$254:$J$255)</f>
        <v>0</v>
      </c>
      <c r="W27" s="55">
        <f>SUMIF(NSL!$C$257:$C$282,C27,NSL!$J$257:$J$282)</f>
        <v>0</v>
      </c>
      <c r="X27" s="55">
        <f>SUMIF(NSL!$C$284:$C$346,C27,NSL!$J$284:$J$346)</f>
        <v>0</v>
      </c>
      <c r="Y27" s="55">
        <f>SUMIF(NSL!$C$348:$C$436,C27,NSL!$J$348:$J$436)</f>
        <v>0</v>
      </c>
      <c r="Z27" s="54">
        <f>D27-BG27</f>
        <v>0.28000000000000003</v>
      </c>
      <c r="AA27" s="70">
        <f t="shared" si="15"/>
        <v>0</v>
      </c>
      <c r="AB27" s="55">
        <f>SUMIF(NSL!$C$483:$C$679,C27,NSL!$J$483:$J$679)</f>
        <v>0</v>
      </c>
      <c r="AC27" s="55">
        <f>SUMIF(NSL!$C$681:$C$682,C27,NSL!$J$681:$J$682)</f>
        <v>0</v>
      </c>
      <c r="AD27" s="55">
        <f>SUMIF(NSL!$C$684:$C$692,C27,NSL!$J$684:$J$692)</f>
        <v>0</v>
      </c>
      <c r="AE27" s="55">
        <f>SUMIF(NSL!$C$694:$C$776,C27,NSL!$J$694:$J$776)</f>
        <v>0</v>
      </c>
      <c r="AF27" s="55">
        <f>SUMIF(NSL!$C$778:$C$810,C27,NSL!$J$778:$J$810)</f>
        <v>0</v>
      </c>
      <c r="AG27" s="55">
        <f>SUMIF(NSL!$C$812:$C$813,C27,NSL!$J$812:$J$813)</f>
        <v>0</v>
      </c>
      <c r="AH27" s="55">
        <f>SUMIF(NSL!$C$815:$C$816,C27,NSL!$J$815:$J$816)</f>
        <v>0</v>
      </c>
      <c r="AI27" s="55">
        <f>SUMIF(NSL!$C$818:$C$889,C27,NSL!$J$818:$J$889)</f>
        <v>0</v>
      </c>
      <c r="AJ27" s="55">
        <f>SUMIF(NSL!$C$891:$C$917,C27,NSL!$J$891:$J$917)</f>
        <v>0</v>
      </c>
      <c r="AK27" s="55">
        <f>SUMIF(NSL!$C$919:$C$981,C27,NSL!$J$919:$J$981)</f>
        <v>0</v>
      </c>
      <c r="AL27" s="55">
        <f>SUMIF(NSL!$C$983:$C$1000,C27,NSL!$J$983:$J$1000)</f>
        <v>0</v>
      </c>
      <c r="AM27" s="55">
        <f>SUMIF(NSL!$C$1002:$C$1028,C27,NSL!$J$1002:$J$1028)</f>
        <v>0</v>
      </c>
      <c r="AN27" s="55">
        <f>SUMIF(NSL!$C$1030:$C$1045,C27,NSL!$J$1030:$J$1045)</f>
        <v>0</v>
      </c>
      <c r="AO27" s="55">
        <f>SUMIF(NSL!$C$1047:$C$1048,C27,NSL!$J$1047:$J$1048)</f>
        <v>0</v>
      </c>
      <c r="AP27" s="55">
        <f>SUMIF(NSL!$C$1050:$C$1074,C27,NSL!$J$1050:$J$1074)</f>
        <v>0</v>
      </c>
      <c r="AQ27" s="55">
        <f>SUMIF(NSL!$C$1076:$C$1099,C27,NSL!$J$1076:$J$1099)</f>
        <v>0</v>
      </c>
      <c r="AR27" s="55">
        <f>SUMIF(NSL!$C$1101:$C$1121,C27,NSL!$J$1101:$J$1121)</f>
        <v>0</v>
      </c>
      <c r="AS27" s="55">
        <f>SUMIF(NSL!$C$1123:$C$1164,C27,NSL!$J$1123:$J$1164)</f>
        <v>0</v>
      </c>
      <c r="AT27" s="55">
        <f>SUMIF(NSL!$C$1166:$C$1201,C27,NSL!$J$1166:$J$1201)</f>
        <v>0</v>
      </c>
      <c r="AU27" s="55">
        <f>SUMIF(NSL!$C$1203:$C$1223,C27,NSL!$J$1203:$J$1223)</f>
        <v>0</v>
      </c>
      <c r="AV27" s="55">
        <f>SUMIF(NSL!$C$1225:$C$1226,C27,NSL!$J$1225:$J$1226)</f>
        <v>0</v>
      </c>
      <c r="AW27" s="55">
        <f>SUMIF(NSL!$C$1228:$C$1244,C27,NSL!$J$1228:$J$1244)</f>
        <v>0</v>
      </c>
      <c r="AX27" s="55">
        <f>SUMIF(NSL!$C$1246:$C$1351,C27,NSL!$J$1246:$J$1351)</f>
        <v>0</v>
      </c>
      <c r="AY27" s="55">
        <f>SUMIF(NSL!$C$1353:$C$1434,C27,NSL!$J$1353:$J$1434)</f>
        <v>0</v>
      </c>
      <c r="AZ27" s="55">
        <f>SUMIF(NSL!$C$1436:$C$1440,C27,NSL!$J$1436:$J$1440)</f>
        <v>0</v>
      </c>
      <c r="BA27" s="55">
        <f>SUMIF(NSL!$C$1442:$C$1507,C27,NSL!$J$1442:$J$1507)</f>
        <v>0</v>
      </c>
      <c r="BB27" s="55">
        <f>SUMIF(NSL!$C$1509:$C$1540,C27,NSL!$J$1509:$J$1540)</f>
        <v>0</v>
      </c>
      <c r="BC27" s="55">
        <f>SUMIF(NSL!$C$1542:$C$1545,C27,NSL!$J$1542:$J$1545)</f>
        <v>0</v>
      </c>
      <c r="BD27" s="55">
        <f>SUMIF(NSL!$C$1547:$C$1560,C27,NSL!$J$1547:$J$1560)</f>
        <v>0</v>
      </c>
      <c r="BE27" s="55">
        <f>SUMIF(NSL!$C$1562:$C$1565,C27,NSL!$J$1562:$J$1565)</f>
        <v>0</v>
      </c>
      <c r="BF27" s="55">
        <f>SUMIF(NSL!$C$1567:$C$1569,C27,NSL!$J$1567:$J$1569)</f>
        <v>0</v>
      </c>
      <c r="BG27" s="58">
        <f>SUM(G27:Q27)+SUM(S27:Y27)+SUM(AB27:BF27)</f>
        <v>0</v>
      </c>
      <c r="BH27" s="58">
        <f>Z60-BG27</f>
        <v>0</v>
      </c>
      <c r="BI27" s="53">
        <f t="shared" si="7"/>
        <v>0.28000000000000003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69">
        <f>HTg!G30</f>
        <v>45.46</v>
      </c>
      <c r="E28" s="65">
        <f t="shared" si="12"/>
        <v>0</v>
      </c>
      <c r="F28" s="70">
        <f t="shared" si="13"/>
        <v>0</v>
      </c>
      <c r="G28" s="72">
        <f>SUM(G29:G41)</f>
        <v>0</v>
      </c>
      <c r="H28" s="72">
        <f t="shared" ref="H28:Z28" si="16">SUM(H29:H41)</f>
        <v>0</v>
      </c>
      <c r="I28" s="72">
        <f t="shared" si="16"/>
        <v>0</v>
      </c>
      <c r="J28" s="72">
        <f t="shared" si="16"/>
        <v>0</v>
      </c>
      <c r="K28" s="72">
        <f t="shared" si="16"/>
        <v>0</v>
      </c>
      <c r="L28" s="72">
        <f t="shared" si="16"/>
        <v>0</v>
      </c>
      <c r="M28" s="72">
        <f t="shared" si="16"/>
        <v>0</v>
      </c>
      <c r="N28" s="72">
        <f t="shared" si="16"/>
        <v>0</v>
      </c>
      <c r="O28" s="72">
        <f t="shared" si="16"/>
        <v>0</v>
      </c>
      <c r="P28" s="72">
        <f t="shared" si="16"/>
        <v>0</v>
      </c>
      <c r="Q28" s="72">
        <f t="shared" si="16"/>
        <v>0</v>
      </c>
      <c r="R28" s="65">
        <f>SUM(R29:R41)</f>
        <v>45.46</v>
      </c>
      <c r="S28" s="72">
        <f t="shared" si="16"/>
        <v>0</v>
      </c>
      <c r="T28" s="72">
        <f t="shared" si="16"/>
        <v>0</v>
      </c>
      <c r="U28" s="72">
        <f t="shared" si="16"/>
        <v>0</v>
      </c>
      <c r="V28" s="72">
        <f t="shared" si="16"/>
        <v>0</v>
      </c>
      <c r="W28" s="72">
        <f t="shared" si="16"/>
        <v>0</v>
      </c>
      <c r="X28" s="72">
        <f t="shared" si="16"/>
        <v>0</v>
      </c>
      <c r="Y28" s="72">
        <f t="shared" si="16"/>
        <v>0</v>
      </c>
      <c r="Z28" s="72">
        <f t="shared" si="16"/>
        <v>0</v>
      </c>
      <c r="AA28" s="72">
        <f>D28-BG28</f>
        <v>42.52</v>
      </c>
      <c r="AB28" s="72">
        <f t="shared" ref="AB28:BF28" si="17">SUM(AB29:AB41)</f>
        <v>0.67</v>
      </c>
      <c r="AC28" s="72">
        <f t="shared" si="17"/>
        <v>0</v>
      </c>
      <c r="AD28" s="72">
        <f t="shared" si="17"/>
        <v>3.53</v>
      </c>
      <c r="AE28" s="72">
        <f t="shared" si="17"/>
        <v>5.9799999999999995</v>
      </c>
      <c r="AF28" s="72">
        <f t="shared" si="17"/>
        <v>0</v>
      </c>
      <c r="AG28" s="72">
        <f t="shared" si="17"/>
        <v>0</v>
      </c>
      <c r="AH28" s="72">
        <f t="shared" si="17"/>
        <v>0</v>
      </c>
      <c r="AI28" s="72">
        <f t="shared" si="17"/>
        <v>27.67</v>
      </c>
      <c r="AJ28" s="72">
        <f t="shared" si="17"/>
        <v>2.86</v>
      </c>
      <c r="AK28" s="72">
        <f t="shared" si="17"/>
        <v>0.17</v>
      </c>
      <c r="AL28" s="72">
        <f t="shared" si="17"/>
        <v>0.23</v>
      </c>
      <c r="AM28" s="72">
        <f t="shared" si="17"/>
        <v>1.41</v>
      </c>
      <c r="AN28" s="72">
        <f t="shared" si="17"/>
        <v>0</v>
      </c>
      <c r="AO28" s="72">
        <f t="shared" si="17"/>
        <v>0</v>
      </c>
      <c r="AP28" s="72">
        <f t="shared" si="17"/>
        <v>0.01</v>
      </c>
      <c r="AQ28" s="72">
        <f t="shared" si="17"/>
        <v>0</v>
      </c>
      <c r="AR28" s="72">
        <f t="shared" si="17"/>
        <v>0</v>
      </c>
      <c r="AS28" s="72">
        <f t="shared" si="17"/>
        <v>2.23</v>
      </c>
      <c r="AT28" s="72">
        <f t="shared" si="17"/>
        <v>0.7</v>
      </c>
      <c r="AU28" s="72">
        <f t="shared" si="17"/>
        <v>0</v>
      </c>
      <c r="AV28" s="72">
        <f t="shared" si="17"/>
        <v>0</v>
      </c>
      <c r="AW28" s="72">
        <f t="shared" si="17"/>
        <v>0</v>
      </c>
      <c r="AX28" s="72">
        <f t="shared" si="17"/>
        <v>0</v>
      </c>
      <c r="AY28" s="72">
        <f t="shared" si="17"/>
        <v>0</v>
      </c>
      <c r="AZ28" s="72">
        <f t="shared" si="17"/>
        <v>0</v>
      </c>
      <c r="BA28" s="72">
        <f t="shared" si="17"/>
        <v>0</v>
      </c>
      <c r="BB28" s="72">
        <f t="shared" si="17"/>
        <v>0</v>
      </c>
      <c r="BC28" s="72">
        <f t="shared" si="17"/>
        <v>0</v>
      </c>
      <c r="BD28" s="72">
        <f t="shared" si="17"/>
        <v>0</v>
      </c>
      <c r="BE28" s="72">
        <f t="shared" si="17"/>
        <v>0</v>
      </c>
      <c r="BF28" s="72">
        <f t="shared" si="17"/>
        <v>0</v>
      </c>
      <c r="BG28" s="70">
        <f>SUM(G28:Q28)+SUM(S28:Z28)+SUM(AO28:BF28)</f>
        <v>2.9399999999999995</v>
      </c>
      <c r="BH28" s="70">
        <f>AA60-BG28</f>
        <v>15.280000000000006</v>
      </c>
      <c r="BI28" s="70">
        <f>SUM(BI29:BI41)</f>
        <v>60.74</v>
      </c>
    </row>
    <row r="29" spans="1:61" ht="15">
      <c r="A29" s="56"/>
      <c r="B29" s="7" t="s">
        <v>166</v>
      </c>
      <c r="C29" s="8" t="s">
        <v>53</v>
      </c>
      <c r="D29" s="52">
        <f>HTg!G31</f>
        <v>0.64</v>
      </c>
      <c r="E29" s="65">
        <f t="shared" si="12"/>
        <v>0</v>
      </c>
      <c r="F29" s="70">
        <f t="shared" si="13"/>
        <v>0</v>
      </c>
      <c r="G29" s="55">
        <f>SUMIF(NSL!$C$9:$C$10,C29,NSL!$J$9:$J$10)</f>
        <v>0</v>
      </c>
      <c r="H29" s="55">
        <f>SUMIF(NSL!$C$12:$C$13,C29,NSL!$J$12:$J$13)</f>
        <v>0</v>
      </c>
      <c r="I29" s="55">
        <f>SUMIF(NSL!$C$15:$C$16,C29,NSL!$J$15:$J$16)</f>
        <v>0</v>
      </c>
      <c r="J29" s="55">
        <f>SUMIF(NSL!$C$18:$C$19,C29,NSL!$J$18:$J$19)</f>
        <v>0</v>
      </c>
      <c r="K29" s="55">
        <f>SUMIF(NSL!$C$21:$C$43,C29,NSL!$J$21:$J$43)</f>
        <v>0</v>
      </c>
      <c r="L29" s="55">
        <f>SUMIF(NSL!$C$45:$C$51,C29,NSL!$J$45:$J$51)</f>
        <v>0</v>
      </c>
      <c r="M29" s="55">
        <f>SUMIF(NSL!$C$53:$C$55,C29,NSL!$J$53:$J$55)</f>
        <v>0</v>
      </c>
      <c r="N29" s="55">
        <f>SUMIF(NSL!$C$57:$C$65,C29,NSL!$J$57:$J$65)</f>
        <v>0</v>
      </c>
      <c r="O29" s="55">
        <f>SUMIF(NSL!$C$67:$C$76,C29,NSL!$J$67:$J$76)</f>
        <v>0</v>
      </c>
      <c r="P29" s="55">
        <f>SUMIF(NSL!$C$78:$C$79,C29,NSL!$J$78:$J$79)</f>
        <v>0</v>
      </c>
      <c r="Q29" s="55">
        <f>SUMIF(NSL!$C$81:$C$173,C29,NSL!$J$81:$J$173)</f>
        <v>0</v>
      </c>
      <c r="R29" s="65">
        <f t="shared" si="14"/>
        <v>0.64</v>
      </c>
      <c r="S29" s="55">
        <f>SUMIF(NSL!$C$176:$C$214,C29,NSL!$J$176:$J$214)</f>
        <v>0</v>
      </c>
      <c r="T29" s="55">
        <f>SUMIF(NSL!$C$216:$C$238,C29,NSL!$J$216:$J$238)</f>
        <v>0</v>
      </c>
      <c r="U29" s="55">
        <f>SUMIF(NSL!$C$240:$C$252,C29,NSL!$J$240:$J$252)</f>
        <v>0</v>
      </c>
      <c r="V29" s="55">
        <f>SUMIF(NSL!$C$254:$C$255,C29,NSL!$J$254:$J$255)</f>
        <v>0</v>
      </c>
      <c r="W29" s="55">
        <f>SUMIF(NSL!$C$257:$C$282,C29,NSL!$J$257:$J$282)</f>
        <v>0</v>
      </c>
      <c r="X29" s="55">
        <f>SUMIF(NSL!$C$284:$C$346,C29,NSL!$J$284:$J$346)</f>
        <v>0</v>
      </c>
      <c r="Y29" s="55">
        <f>SUMIF(NSL!$C$348:$C$436,C29,NSL!$J$348:$J$436)</f>
        <v>0</v>
      </c>
      <c r="Z29" s="55">
        <f>SUMIF(NSL!$C$438:$C$480,C29,NSL!$J$438:$J$480)</f>
        <v>0</v>
      </c>
      <c r="AA29" s="72">
        <f>SUM(AB29:AN29)</f>
        <v>0.63</v>
      </c>
      <c r="AB29" s="54">
        <f>D29-BG29</f>
        <v>0.63</v>
      </c>
      <c r="AC29" s="55">
        <f>SUMIF(NSL!$C$681:$C$682,C29,NSL!$J$681:$J$682)</f>
        <v>0</v>
      </c>
      <c r="AD29" s="55">
        <f>SUMIF(NSL!$C$684:$C$692,C29,NSL!$J$684:$J$692)</f>
        <v>0</v>
      </c>
      <c r="AE29" s="55">
        <f>SUMIF(NSL!$C$694:$C$776,C29,NSL!$J$694:$J$776)</f>
        <v>0</v>
      </c>
      <c r="AF29" s="55">
        <f>SUMIF(NSL!$C$778:$C$810,C29,NSL!$J$778:$J$810)</f>
        <v>0</v>
      </c>
      <c r="AG29" s="55">
        <f>SUMIF(NSL!$C$812:$C$813,C29,NSL!$J$812:$J$813)</f>
        <v>0</v>
      </c>
      <c r="AH29" s="55">
        <f>SUMIF(NSL!$C$815:$C$816,C29,NSL!$J$815:$J$816)</f>
        <v>0</v>
      </c>
      <c r="AI29" s="55">
        <f>SUMIF(NSL!$C$818:$C$889,C29,NSL!$J$818:$J$889)</f>
        <v>0</v>
      </c>
      <c r="AJ29" s="55">
        <f>SUMIF(NSL!$C$891:$C$917,C29,NSL!$J$891:$J$917)</f>
        <v>0</v>
      </c>
      <c r="AK29" s="55">
        <f>SUMIF(NSL!$C$919:$C$981,C29,NSL!$J$919:$J$981)</f>
        <v>0</v>
      </c>
      <c r="AL29" s="55">
        <f>SUMIF(NSL!$C$983:$C$1000,C29,NSL!$J$983:$J$1000)</f>
        <v>0</v>
      </c>
      <c r="AM29" s="55">
        <f>SUMIF(NSL!$C$1002:$C$1028,C29,NSL!$J$1002:$J$1028)</f>
        <v>0</v>
      </c>
      <c r="AN29" s="55">
        <f>SUMIF(NSL!$C$1030:$C$1045,C29,NSL!$J$1030:$J$1045)</f>
        <v>0</v>
      </c>
      <c r="AO29" s="55">
        <f>SUMIF(NSL!$C$1047:$C$1048,C29,NSL!$J$1047:$J$1048)</f>
        <v>0</v>
      </c>
      <c r="AP29" s="55">
        <f>SUMIF(NSL!$C$1050:$C$1074,C29,NSL!$J$1050:$J$1074)</f>
        <v>0.01</v>
      </c>
      <c r="AQ29" s="55">
        <f>SUMIF(NSL!$C$1076:$C$1099,C29,NSL!$J$1076:$J$1099)</f>
        <v>0</v>
      </c>
      <c r="AR29" s="55">
        <f>SUMIF(NSL!$C$1101:$C$1121,C29,NSL!$J$1101:$J$1121)</f>
        <v>0</v>
      </c>
      <c r="AS29" s="55">
        <f>SUMIF(NSL!$C$1123:$C$1164,C29,NSL!$J$1123:$J$1164)</f>
        <v>0</v>
      </c>
      <c r="AT29" s="55">
        <f>SUMIF(NSL!$C$1166:$C$1201,C29,NSL!$J$1166:$J$1201)</f>
        <v>0</v>
      </c>
      <c r="AU29" s="55">
        <f>SUMIF(NSL!$C$1203:$C$1223,C29,NSL!$J$1203:$J$1223)</f>
        <v>0</v>
      </c>
      <c r="AV29" s="55">
        <f>SUMIF(NSL!$C$1225:$C$1226,C29,NSL!$J$1225:$J$1226)</f>
        <v>0</v>
      </c>
      <c r="AW29" s="55">
        <f>SUMIF(NSL!$C$1228:$C$1244,C29,NSL!$J$1228:$J$1244)</f>
        <v>0</v>
      </c>
      <c r="AX29" s="55">
        <f>SUMIF(NSL!$C$1246:$C$1351,C29,NSL!$J$1246:$J$1351)</f>
        <v>0</v>
      </c>
      <c r="AY29" s="55">
        <f>SUMIF(NSL!$C$1353:$C$1434,C29,NSL!$J$1353:$J$1434)</f>
        <v>0</v>
      </c>
      <c r="AZ29" s="55">
        <f>SUMIF(NSL!$C$1436:$C$1440,C29,NSL!$J$1436:$J$1440)</f>
        <v>0</v>
      </c>
      <c r="BA29" s="55">
        <f>SUMIF(NSL!$C$1442:$C$1507,C29,NSL!$J$1442:$J$1507)</f>
        <v>0</v>
      </c>
      <c r="BB29" s="55">
        <f>SUMIF(NSL!$C$1509:$C$1540,C29,NSL!$J$1509:$J$1540)</f>
        <v>0</v>
      </c>
      <c r="BC29" s="55">
        <f>SUMIF(NSL!$C$1542:$C$1545,C29,NSL!$J$1542:$J$1545)</f>
        <v>0</v>
      </c>
      <c r="BD29" s="55">
        <f>SUMIF(NSL!$C$1547:$C$1560,C29,NSL!$J$1547:$J$1560)</f>
        <v>0</v>
      </c>
      <c r="BE29" s="55">
        <f>SUMIF(NSL!$C$1562:$C$1565,C29,NSL!$J$1562:$J$1565)</f>
        <v>0</v>
      </c>
      <c r="BF29" s="55">
        <f>SUMIF(NSL!$C$1567:$C$1569,C29,NSL!$J$1567:$J$1569)</f>
        <v>0</v>
      </c>
      <c r="BG29" s="53">
        <f>SUM(G29:Q29)+SUM(S29:Z29)+SUM(AC29:BF29)</f>
        <v>0.01</v>
      </c>
      <c r="BH29" s="53">
        <f>AB60-BG29</f>
        <v>1.1600000000000004</v>
      </c>
      <c r="BI29" s="53">
        <f t="shared" si="7"/>
        <v>1.8000000000000003</v>
      </c>
    </row>
    <row r="30" spans="1:61" ht="15">
      <c r="A30" s="56"/>
      <c r="B30" s="7" t="s">
        <v>167</v>
      </c>
      <c r="C30" s="8" t="s">
        <v>58</v>
      </c>
      <c r="D30" s="52">
        <f>HTg!G32</f>
        <v>0</v>
      </c>
      <c r="E30" s="65">
        <f t="shared" si="12"/>
        <v>0</v>
      </c>
      <c r="F30" s="70">
        <f t="shared" si="13"/>
        <v>0</v>
      </c>
      <c r="G30" s="55">
        <f>SUMIF(NSL!$C$9:$C$10,C30,NSL!$J$9:$J$10)</f>
        <v>0</v>
      </c>
      <c r="H30" s="55">
        <f>SUMIF(NSL!$C$12:$C$13,C30,NSL!$J$12:$J$13)</f>
        <v>0</v>
      </c>
      <c r="I30" s="55">
        <f>SUMIF(NSL!$C$15:$C$16,C30,NSL!$J$15:$J$16)</f>
        <v>0</v>
      </c>
      <c r="J30" s="55">
        <f>SUMIF(NSL!$C$18:$C$19,C30,NSL!$J$18:$J$19)</f>
        <v>0</v>
      </c>
      <c r="K30" s="55">
        <f>SUMIF(NSL!$C$21:$C$43,C30,NSL!$J$21:$J$43)</f>
        <v>0</v>
      </c>
      <c r="L30" s="55">
        <f>SUMIF(NSL!$C$45:$C$51,C30,NSL!$J$45:$J$51)</f>
        <v>0</v>
      </c>
      <c r="M30" s="55">
        <f>SUMIF(NSL!$C$53:$C$55,C30,NSL!$J$53:$J$55)</f>
        <v>0</v>
      </c>
      <c r="N30" s="55">
        <f>SUMIF(NSL!$C$57:$C$65,C30,NSL!$J$57:$J$65)</f>
        <v>0</v>
      </c>
      <c r="O30" s="55">
        <f>SUMIF(NSL!$C$67:$C$76,C30,NSL!$J$67:$J$76)</f>
        <v>0</v>
      </c>
      <c r="P30" s="55">
        <f>SUMIF(NSL!$C$78:$C$79,C30,NSL!$J$78:$J$79)</f>
        <v>0</v>
      </c>
      <c r="Q30" s="55">
        <f>SUMIF(NSL!$C$81:$C$173,C30,NSL!$J$81:$J$173)</f>
        <v>0</v>
      </c>
      <c r="R30" s="65">
        <f t="shared" si="14"/>
        <v>0</v>
      </c>
      <c r="S30" s="55">
        <f>SUMIF(NSL!$C$176:$C$214,C30,NSL!$J$176:$J$214)</f>
        <v>0</v>
      </c>
      <c r="T30" s="55">
        <f>SUMIF(NSL!$C$216:$C$238,C30,NSL!$J$216:$J$238)</f>
        <v>0</v>
      </c>
      <c r="U30" s="55">
        <f>SUMIF(NSL!$C$240:$C$252,C30,NSL!$J$240:$J$252)</f>
        <v>0</v>
      </c>
      <c r="V30" s="55">
        <f>SUMIF(NSL!$C$254:$C$255,C30,NSL!$J$254:$J$255)</f>
        <v>0</v>
      </c>
      <c r="W30" s="55">
        <f>SUMIF(NSL!$C$257:$C$282,C30,NSL!$J$257:$J$282)</f>
        <v>0</v>
      </c>
      <c r="X30" s="55">
        <f>SUMIF(NSL!$C$284:$C$346,C30,NSL!$J$284:$J$346)</f>
        <v>0</v>
      </c>
      <c r="Y30" s="55">
        <f>SUMIF(NSL!$C$348:$C$436,C30,NSL!$J$348:$J$436)</f>
        <v>0</v>
      </c>
      <c r="Z30" s="55">
        <f>SUMIF(NSL!$C$438:$C$480,C30,NSL!$J$438:$J$480)</f>
        <v>0</v>
      </c>
      <c r="AA30" s="72">
        <f t="shared" ref="AA30:AA59" si="18">SUM(AB30:AN30)</f>
        <v>0</v>
      </c>
      <c r="AB30" s="55">
        <f>SUMIF(NSL!$C$483:$C$679,C30,NSL!$J$483:$J$679)</f>
        <v>0</v>
      </c>
      <c r="AC30" s="54">
        <f>D30-BG30</f>
        <v>0</v>
      </c>
      <c r="AD30" s="55">
        <f>SUMIF(NSL!$C$684:$C$692,C30,NSL!$J$684:$J$692)</f>
        <v>0</v>
      </c>
      <c r="AE30" s="55">
        <f>SUMIF(NSL!$C$694:$C$776,C30,NSL!$J$694:$J$776)</f>
        <v>0</v>
      </c>
      <c r="AF30" s="55">
        <f>SUMIF(NSL!$C$778:$C$810,C30,NSL!$J$778:$J$810)</f>
        <v>0</v>
      </c>
      <c r="AG30" s="55">
        <f>SUMIF(NSL!$C$812:$C$813,C30,NSL!$J$812:$J$813)</f>
        <v>0</v>
      </c>
      <c r="AH30" s="55">
        <f>SUMIF(NSL!$C$815:$C$816,C30,NSL!$J$815:$J$816)</f>
        <v>0</v>
      </c>
      <c r="AI30" s="55">
        <f>SUMIF(NSL!$C$818:$C$889,C30,NSL!$J$818:$J$889)</f>
        <v>0</v>
      </c>
      <c r="AJ30" s="55">
        <f>SUMIF(NSL!$C$891:$C$917,C30,NSL!$J$891:$J$917)</f>
        <v>0</v>
      </c>
      <c r="AK30" s="55">
        <f>SUMIF(NSL!$C$919:$C$981,C30,NSL!$J$919:$J$981)</f>
        <v>0</v>
      </c>
      <c r="AL30" s="55">
        <f>SUMIF(NSL!$C$983:$C$1000,C30,NSL!$J$983:$J$1000)</f>
        <v>0</v>
      </c>
      <c r="AM30" s="55">
        <f>SUMIF(NSL!$C$1002:$C$1028,C30,NSL!$J$1002:$J$1028)</f>
        <v>0</v>
      </c>
      <c r="AN30" s="55">
        <f>SUMIF(NSL!$C$1030:$C$1045,C30,NSL!$J$1030:$J$1045)</f>
        <v>0</v>
      </c>
      <c r="AO30" s="55">
        <f>SUMIF(NSL!$C$1047:$C$1048,C30,NSL!$J$1047:$J$1048)</f>
        <v>0</v>
      </c>
      <c r="AP30" s="55">
        <f>SUMIF(NSL!$C$1050:$C$1074,C30,NSL!$J$1050:$J$1074)</f>
        <v>0</v>
      </c>
      <c r="AQ30" s="55">
        <f>SUMIF(NSL!$C$1076:$C$1099,C30,NSL!$J$1076:$J$1099)</f>
        <v>0</v>
      </c>
      <c r="AR30" s="55">
        <f>SUMIF(NSL!$C$1101:$C$1121,C30,NSL!$J$1101:$J$1121)</f>
        <v>0</v>
      </c>
      <c r="AS30" s="55">
        <f>SUMIF(NSL!$C$1123:$C$1164,C30,NSL!$J$1123:$J$1164)</f>
        <v>0</v>
      </c>
      <c r="AT30" s="55">
        <f>SUMIF(NSL!$C$1166:$C$1201,C30,NSL!$J$1166:$J$1201)</f>
        <v>0</v>
      </c>
      <c r="AU30" s="55">
        <f>SUMIF(NSL!$C$1203:$C$1223,C30,NSL!$J$1203:$J$1223)</f>
        <v>0</v>
      </c>
      <c r="AV30" s="55">
        <f>SUMIF(NSL!$C$1225:$C$1226,C30,NSL!$J$1225:$J$1226)</f>
        <v>0</v>
      </c>
      <c r="AW30" s="55">
        <f>SUMIF(NSL!$C$1228:$C$1244,C30,NSL!$J$1228:$J$1244)</f>
        <v>0</v>
      </c>
      <c r="AX30" s="55">
        <f>SUMIF(NSL!$C$1246:$C$1351,C30,NSL!$J$1246:$J$1351)</f>
        <v>0</v>
      </c>
      <c r="AY30" s="55">
        <f>SUMIF(NSL!$C$1353:$C$1434,C30,NSL!$J$1353:$J$1434)</f>
        <v>0</v>
      </c>
      <c r="AZ30" s="55">
        <f>SUMIF(NSL!$C$1436:$C$1440,C30,NSL!$J$1436:$J$1440)</f>
        <v>0</v>
      </c>
      <c r="BA30" s="55">
        <f>SUMIF(NSL!$C$1442:$C$1507,C30,NSL!$J$1442:$J$1507)</f>
        <v>0</v>
      </c>
      <c r="BB30" s="55">
        <f>SUMIF(NSL!$C$1509:$C$1540,C30,NSL!$J$1509:$J$1540)</f>
        <v>0</v>
      </c>
      <c r="BC30" s="55">
        <f>SUMIF(NSL!$C$1542:$C$1545,C30,NSL!$J$1542:$J$1545)</f>
        <v>0</v>
      </c>
      <c r="BD30" s="55">
        <f>SUMIF(NSL!$C$1547:$C$1560,C30,NSL!$J$1547:$J$1560)</f>
        <v>0</v>
      </c>
      <c r="BE30" s="55">
        <f>SUMIF(NSL!$C$1562:$C$1565,C30,NSL!$J$1562:$J$1565)</f>
        <v>0</v>
      </c>
      <c r="BF30" s="55">
        <f>SUMIF(NSL!$C$1567:$C$1569,C30,NSL!$J$1567:$J$1569)</f>
        <v>0</v>
      </c>
      <c r="BG30" s="53">
        <f>SUM(G30:Q30)+SUM(S30:Z30)+AB30+SUM(AD30:BF30)</f>
        <v>0</v>
      </c>
      <c r="BH30" s="53">
        <f>AC60-BG30</f>
        <v>0</v>
      </c>
      <c r="BI30" s="53">
        <f t="shared" si="7"/>
        <v>0</v>
      </c>
    </row>
    <row r="31" spans="1:61" ht="15">
      <c r="A31" s="56"/>
      <c r="B31" s="7" t="s">
        <v>168</v>
      </c>
      <c r="C31" s="8" t="s">
        <v>54</v>
      </c>
      <c r="D31" s="52">
        <f>HTg!G33</f>
        <v>3.53</v>
      </c>
      <c r="E31" s="65">
        <f t="shared" si="12"/>
        <v>0</v>
      </c>
      <c r="F31" s="70">
        <f t="shared" si="13"/>
        <v>0</v>
      </c>
      <c r="G31" s="55">
        <f>SUMIF(NSL!$C$9:$C$10,C31,NSL!$J$9:$J$10)</f>
        <v>0</v>
      </c>
      <c r="H31" s="55">
        <f>SUMIF(NSL!$C$12:$C$13,C31,NSL!$J$12:$J$13)</f>
        <v>0</v>
      </c>
      <c r="I31" s="55">
        <f>SUMIF(NSL!$C$15:$C$16,C31,NSL!$J$15:$J$16)</f>
        <v>0</v>
      </c>
      <c r="J31" s="55">
        <f>SUMIF(NSL!$C$18:$C$19,C31,NSL!$J$18:$J$19)</f>
        <v>0</v>
      </c>
      <c r="K31" s="55">
        <f>SUMIF(NSL!$C$21:$C$43,C31,NSL!$J$21:$J$43)</f>
        <v>0</v>
      </c>
      <c r="L31" s="55">
        <f>SUMIF(NSL!$C$45:$C$51,C31,NSL!$J$45:$J$51)</f>
        <v>0</v>
      </c>
      <c r="M31" s="55">
        <f>SUMIF(NSL!$C$53:$C$55,C31,NSL!$J$53:$J$55)</f>
        <v>0</v>
      </c>
      <c r="N31" s="55">
        <f>SUMIF(NSL!$C$57:$C$65,C31,NSL!$J$57:$J$65)</f>
        <v>0</v>
      </c>
      <c r="O31" s="55">
        <f>SUMIF(NSL!$C$67:$C$76,C31,NSL!$J$67:$J$76)</f>
        <v>0</v>
      </c>
      <c r="P31" s="55">
        <f>SUMIF(NSL!$C$78:$C$79,C31,NSL!$J$78:$J$79)</f>
        <v>0</v>
      </c>
      <c r="Q31" s="55">
        <f>SUMIF(NSL!$C$81:$C$173,C31,NSL!$J$81:$J$173)</f>
        <v>0</v>
      </c>
      <c r="R31" s="65">
        <f t="shared" si="14"/>
        <v>3.53</v>
      </c>
      <c r="S31" s="55">
        <f>SUMIF(NSL!$C$176:$C$214,C31,NSL!$J$176:$J$214)</f>
        <v>0</v>
      </c>
      <c r="T31" s="55">
        <f>SUMIF(NSL!$C$216:$C$238,C31,NSL!$J$216:$J$238)</f>
        <v>0</v>
      </c>
      <c r="U31" s="55">
        <f>SUMIF(NSL!$C$240:$C$252,C31,NSL!$J$240:$J$252)</f>
        <v>0</v>
      </c>
      <c r="V31" s="55">
        <f>SUMIF(NSL!$C$254:$C$255,C31,NSL!$J$254:$J$255)</f>
        <v>0</v>
      </c>
      <c r="W31" s="55">
        <f>SUMIF(NSL!$C$257:$C$282,C31,NSL!$J$257:$J$282)</f>
        <v>0</v>
      </c>
      <c r="X31" s="55">
        <f>SUMIF(NSL!$C$284:$C$346,C31,NSL!$J$284:$J$346)</f>
        <v>0</v>
      </c>
      <c r="Y31" s="55">
        <f>SUMIF(NSL!$C$348:$C$436,C31,NSL!$J$348:$J$436)</f>
        <v>0</v>
      </c>
      <c r="Z31" s="55">
        <f>SUMIF(NSL!$C$438:$C$480,C31,NSL!$J$438:$J$480)</f>
        <v>0</v>
      </c>
      <c r="AA31" s="72">
        <f t="shared" si="18"/>
        <v>3.53</v>
      </c>
      <c r="AB31" s="55">
        <f>SUMIF(NSL!$C$483:$C$679,C31,NSL!$J$483:$J$679)</f>
        <v>0</v>
      </c>
      <c r="AC31" s="55">
        <f>SUMIF(NSL!$C$681:$C$682,C31,NSL!$J$681:$J$682)</f>
        <v>0</v>
      </c>
      <c r="AD31" s="54">
        <f>D31-BG31</f>
        <v>3.53</v>
      </c>
      <c r="AE31" s="55">
        <f>SUMIF(NSL!$C$694:$C$776,C31,NSL!$J$694:$J$776)</f>
        <v>0</v>
      </c>
      <c r="AF31" s="55">
        <f>SUMIF(NSL!$C$778:$C$810,C31,NSL!$J$778:$J$810)</f>
        <v>0</v>
      </c>
      <c r="AG31" s="55">
        <f>SUMIF(NSL!$C$812:$C$813,C31,NSL!$J$812:$J$813)</f>
        <v>0</v>
      </c>
      <c r="AH31" s="55">
        <f>SUMIF(NSL!$C$815:$C$816,C31,NSL!$J$815:$J$816)</f>
        <v>0</v>
      </c>
      <c r="AI31" s="55">
        <f>SUMIF(NSL!$C$818:$C$889,C31,NSL!$J$818:$J$889)</f>
        <v>0</v>
      </c>
      <c r="AJ31" s="55">
        <f>SUMIF(NSL!$C$891:$C$917,C31,NSL!$J$891:$J$917)</f>
        <v>0</v>
      </c>
      <c r="AK31" s="55">
        <f>SUMIF(NSL!$C$919:$C$981,C31,NSL!$J$919:$J$981)</f>
        <v>0</v>
      </c>
      <c r="AL31" s="55">
        <f>SUMIF(NSL!$C$983:$C$1000,C31,NSL!$J$983:$J$1000)</f>
        <v>0</v>
      </c>
      <c r="AM31" s="55">
        <f>SUMIF(NSL!$C$1002:$C$1028,C31,NSL!$J$1002:$J$1028)</f>
        <v>0</v>
      </c>
      <c r="AN31" s="55">
        <f>SUMIF(NSL!$C$1030:$C$1045,C31,NSL!$J$1030:$J$1045)</f>
        <v>0</v>
      </c>
      <c r="AO31" s="55">
        <f>SUMIF(NSL!$C$1047:$C$1048,C31,NSL!$J$1047:$J$1048)</f>
        <v>0</v>
      </c>
      <c r="AP31" s="55">
        <f>SUMIF(NSL!$C$1050:$C$1074,C31,NSL!$J$1050:$J$1074)</f>
        <v>0</v>
      </c>
      <c r="AQ31" s="55">
        <f>SUMIF(NSL!$C$1076:$C$1099,C31,NSL!$J$1076:$J$1099)</f>
        <v>0</v>
      </c>
      <c r="AR31" s="55">
        <f>SUMIF(NSL!$C$1101:$C$1121,C31,NSL!$J$1101:$J$1121)</f>
        <v>0</v>
      </c>
      <c r="AS31" s="55">
        <f>SUMIF(NSL!$C$1123:$C$1164,C31,NSL!$J$1123:$J$1164)</f>
        <v>0</v>
      </c>
      <c r="AT31" s="55">
        <f>SUMIF(NSL!$C$1166:$C$1201,C31,NSL!$J$1166:$J$1201)</f>
        <v>0</v>
      </c>
      <c r="AU31" s="55">
        <f>SUMIF(NSL!$C$1203:$C$1223,C31,NSL!$J$1203:$J$1223)</f>
        <v>0</v>
      </c>
      <c r="AV31" s="55">
        <f>SUMIF(NSL!$C$1225:$C$1226,C31,NSL!$J$1225:$J$1226)</f>
        <v>0</v>
      </c>
      <c r="AW31" s="55">
        <f>SUMIF(NSL!$C$1228:$C$1244,C31,NSL!$J$1228:$J$1244)</f>
        <v>0</v>
      </c>
      <c r="AX31" s="55">
        <f>SUMIF(NSL!$C$1246:$C$1351,C31,NSL!$J$1246:$J$1351)</f>
        <v>0</v>
      </c>
      <c r="AY31" s="55">
        <f>SUMIF(NSL!$C$1353:$C$1434,C31,NSL!$J$1353:$J$1434)</f>
        <v>0</v>
      </c>
      <c r="AZ31" s="55">
        <f>SUMIF(NSL!$C$1436:$C$1440,C31,NSL!$J$1436:$J$1440)</f>
        <v>0</v>
      </c>
      <c r="BA31" s="55">
        <f>SUMIF(NSL!$C$1442:$C$1507,C31,NSL!$J$1442:$J$1507)</f>
        <v>0</v>
      </c>
      <c r="BB31" s="55">
        <f>SUMIF(NSL!$C$1509:$C$1540,C31,NSL!$J$1509:$J$1540)</f>
        <v>0</v>
      </c>
      <c r="BC31" s="55">
        <f>SUMIF(NSL!$C$1542:$C$1545,C31,NSL!$J$1542:$J$1545)</f>
        <v>0</v>
      </c>
      <c r="BD31" s="55">
        <f>SUMIF(NSL!$C$1547:$C$1560,C31,NSL!$J$1547:$J$1560)</f>
        <v>0</v>
      </c>
      <c r="BE31" s="55">
        <f>SUMIF(NSL!$C$1562:$C$1565,C31,NSL!$J$1562:$J$1565)</f>
        <v>0</v>
      </c>
      <c r="BF31" s="55">
        <f>SUMIF(NSL!$C$1567:$C$1569,C31,NSL!$J$1567:$J$1569)</f>
        <v>0</v>
      </c>
      <c r="BG31" s="53">
        <f>SUM(G31:Q31)+SUM(S31:Z31)+SUM(AB31:AC31)+SUM(AE31:BF31)</f>
        <v>0</v>
      </c>
      <c r="BH31" s="53">
        <f>AD60-BG31</f>
        <v>2.9999999999999805E-2</v>
      </c>
      <c r="BI31" s="53">
        <f t="shared" si="7"/>
        <v>3.5599999999999996</v>
      </c>
    </row>
    <row r="32" spans="1:61" ht="15">
      <c r="A32" s="56"/>
      <c r="B32" s="7" t="s">
        <v>169</v>
      </c>
      <c r="C32" s="8" t="s">
        <v>55</v>
      </c>
      <c r="D32" s="52">
        <f>HTg!G34</f>
        <v>6.68</v>
      </c>
      <c r="E32" s="65">
        <f t="shared" si="12"/>
        <v>0</v>
      </c>
      <c r="F32" s="70">
        <f t="shared" si="13"/>
        <v>0</v>
      </c>
      <c r="G32" s="55">
        <f>SUMIF(NSL!$C$9:$C$10,C32,NSL!$J$9:$J$10)</f>
        <v>0</v>
      </c>
      <c r="H32" s="55">
        <f>SUMIF(NSL!$C$12:$C$13,C32,NSL!$J$12:$J$13)</f>
        <v>0</v>
      </c>
      <c r="I32" s="55">
        <f>SUMIF(NSL!$C$15:$C$16,C32,NSL!$J$15:$J$16)</f>
        <v>0</v>
      </c>
      <c r="J32" s="55">
        <f>SUMIF(NSL!$C$18:$C$19,C32,NSL!$J$18:$J$19)</f>
        <v>0</v>
      </c>
      <c r="K32" s="55">
        <f>SUMIF(NSL!$C$21:$C$43,C32,NSL!$J$21:$J$43)</f>
        <v>0</v>
      </c>
      <c r="L32" s="55">
        <f>SUMIF(NSL!$C$45:$C$51,C32,NSL!$J$45:$J$51)</f>
        <v>0</v>
      </c>
      <c r="M32" s="55">
        <f>SUMIF(NSL!$C$53:$C$55,C32,NSL!$J$53:$J$55)</f>
        <v>0</v>
      </c>
      <c r="N32" s="55">
        <f>SUMIF(NSL!$C$57:$C$65,C32,NSL!$J$57:$J$65)</f>
        <v>0</v>
      </c>
      <c r="O32" s="55">
        <f>SUMIF(NSL!$C$67:$C$76,C32,NSL!$J$67:$J$76)</f>
        <v>0</v>
      </c>
      <c r="P32" s="55">
        <f>SUMIF(NSL!$C$78:$C$79,C32,NSL!$J$78:$J$79)</f>
        <v>0</v>
      </c>
      <c r="Q32" s="55">
        <f>SUMIF(NSL!$C$81:$C$173,C32,NSL!$J$81:$J$173)</f>
        <v>0</v>
      </c>
      <c r="R32" s="65">
        <f t="shared" si="14"/>
        <v>6.68</v>
      </c>
      <c r="S32" s="55">
        <f>SUMIF(NSL!$C$176:$C$214,C32,NSL!$J$176:$J$214)</f>
        <v>0</v>
      </c>
      <c r="T32" s="55">
        <f>SUMIF(NSL!$C$216:$C$238,C32,NSL!$J$216:$J$238)</f>
        <v>0</v>
      </c>
      <c r="U32" s="55">
        <f>SUMIF(NSL!$C$240:$C$252,C32,NSL!$J$240:$J$252)</f>
        <v>0</v>
      </c>
      <c r="V32" s="55">
        <f>SUMIF(NSL!$C$254:$C$255,C32,NSL!$J$254:$J$255)</f>
        <v>0</v>
      </c>
      <c r="W32" s="55">
        <f>SUMIF(NSL!$C$257:$C$282,C32,NSL!$J$257:$J$282)</f>
        <v>0</v>
      </c>
      <c r="X32" s="55">
        <f>SUMIF(NSL!$C$284:$C$346,C32,NSL!$J$284:$J$346)</f>
        <v>0</v>
      </c>
      <c r="Y32" s="55">
        <f>SUMIF(NSL!$C$348:$C$436,C32,NSL!$J$348:$J$436)</f>
        <v>0</v>
      </c>
      <c r="Z32" s="55">
        <f>SUMIF(NSL!$C$438:$C$480,C32,NSL!$J$438:$J$480)</f>
        <v>0</v>
      </c>
      <c r="AA32" s="72">
        <f t="shared" si="18"/>
        <v>5.9799999999999995</v>
      </c>
      <c r="AB32" s="55">
        <f>SUMIF(NSL!$C$483:$C$679,C32,NSL!$J$483:$J$679)</f>
        <v>0</v>
      </c>
      <c r="AC32" s="55">
        <f>SUMIF(NSL!$C$681:$C$682,C32,NSL!$J$681:$J$682)</f>
        <v>0</v>
      </c>
      <c r="AD32" s="55">
        <f>SUMIF(NSL!$C$684:$C$692,C32,NSL!$J$684:$J$692)</f>
        <v>0</v>
      </c>
      <c r="AE32" s="54">
        <f>D32-BG32</f>
        <v>5.9799999999999995</v>
      </c>
      <c r="AF32" s="55">
        <f>SUMIF(NSL!$C$778:$C$810,C32,NSL!$J$778:$J$810)</f>
        <v>0</v>
      </c>
      <c r="AG32" s="55">
        <f>SUMIF(NSL!$C$812:$C$813,C32,NSL!$J$812:$J$813)</f>
        <v>0</v>
      </c>
      <c r="AH32" s="55">
        <f>SUMIF(NSL!$C$815:$C$816,C32,NSL!$J$815:$J$816)</f>
        <v>0</v>
      </c>
      <c r="AI32" s="55">
        <f>SUMIF(NSL!$C$818:$C$889,C32,NSL!$J$818:$J$889)</f>
        <v>0</v>
      </c>
      <c r="AJ32" s="55">
        <f>SUMIF(NSL!$C$891:$C$917,C32,NSL!$J$891:$J$917)</f>
        <v>0</v>
      </c>
      <c r="AK32" s="55">
        <f>SUMIF(NSL!$C$919:$C$981,C32,NSL!$J$919:$J$981)</f>
        <v>0</v>
      </c>
      <c r="AL32" s="55">
        <f>SUMIF(NSL!$C$983:$C$1000,C32,NSL!$J$983:$J$1000)</f>
        <v>0</v>
      </c>
      <c r="AM32" s="55">
        <f>SUMIF(NSL!$C$1002:$C$1028,C32,NSL!$J$1002:$J$1028)</f>
        <v>0</v>
      </c>
      <c r="AN32" s="55">
        <f>SUMIF(NSL!$C$1030:$C$1045,C32,NSL!$J$1030:$J$1045)</f>
        <v>0</v>
      </c>
      <c r="AO32" s="55">
        <f>SUMIF(NSL!$C$1047:$C$1048,C32,NSL!$J$1047:$J$1048)</f>
        <v>0</v>
      </c>
      <c r="AP32" s="55">
        <f>SUMIF(NSL!$C$1050:$C$1074,C32,NSL!$J$1050:$J$1074)</f>
        <v>0</v>
      </c>
      <c r="AQ32" s="55">
        <f>SUMIF(NSL!$C$1076:$C$1099,C32,NSL!$J$1076:$J$1099)</f>
        <v>0</v>
      </c>
      <c r="AR32" s="55">
        <f>SUMIF(NSL!$C$1101:$C$1121,C32,NSL!$J$1101:$J$1121)</f>
        <v>0</v>
      </c>
      <c r="AS32" s="55">
        <f>SUMIF(NSL!$C$1123:$C$1164,C32,NSL!$J$1123:$J$1164)</f>
        <v>0</v>
      </c>
      <c r="AT32" s="55">
        <f>SUMIF(NSL!$C$1166:$C$1201,C32,NSL!$J$1166:$J$1201)</f>
        <v>0.7</v>
      </c>
      <c r="AU32" s="55">
        <f>SUMIF(NSL!$C$1203:$C$1223,C32,NSL!$J$1203:$J$1223)</f>
        <v>0</v>
      </c>
      <c r="AV32" s="55">
        <f>SUMIF(NSL!$C$1225:$C$1226,C32,NSL!$J$1225:$J$1226)</f>
        <v>0</v>
      </c>
      <c r="AW32" s="55">
        <f>SUMIF(NSL!$C$1228:$C$1244,C32,NSL!$J$1228:$J$1244)</f>
        <v>0</v>
      </c>
      <c r="AX32" s="55">
        <f>SUMIF(NSL!$C$1246:$C$1351,C32,NSL!$J$1246:$J$1351)</f>
        <v>0</v>
      </c>
      <c r="AY32" s="55">
        <f>SUMIF(NSL!$C$1353:$C$1434,C32,NSL!$J$1353:$J$1434)</f>
        <v>0</v>
      </c>
      <c r="AZ32" s="55">
        <f>SUMIF(NSL!$C$1436:$C$1440,C32,NSL!$J$1436:$J$1440)</f>
        <v>0</v>
      </c>
      <c r="BA32" s="55">
        <f>SUMIF(NSL!$C$1442:$C$1507,C32,NSL!$J$1442:$J$1507)</f>
        <v>0</v>
      </c>
      <c r="BB32" s="55">
        <f>SUMIF(NSL!$C$1509:$C$1540,C32,NSL!$J$1509:$J$1540)</f>
        <v>0</v>
      </c>
      <c r="BC32" s="55">
        <f>SUMIF(NSL!$C$1542:$C$1545,C32,NSL!$J$1542:$J$1545)</f>
        <v>0</v>
      </c>
      <c r="BD32" s="55">
        <f>SUMIF(NSL!$C$1547:$C$1560,C32,NSL!$J$1547:$J$1560)</f>
        <v>0</v>
      </c>
      <c r="BE32" s="55">
        <f>SUMIF(NSL!$C$1562:$C$1565,C32,NSL!$J$1562:$J$1565)</f>
        <v>0</v>
      </c>
      <c r="BF32" s="55">
        <f>SUMIF(NSL!$C$1567:$C$1569,C32,NSL!$J$1567:$J$1569)</f>
        <v>0</v>
      </c>
      <c r="BG32" s="53">
        <f>SUM(G32:Q32)+SUM(S32:Z32)+SUM(AB32:AD32)+SUM(AF32:BF32)</f>
        <v>0.7</v>
      </c>
      <c r="BH32" s="53">
        <f>AE60-BG32</f>
        <v>-0.32999999999999985</v>
      </c>
      <c r="BI32" s="53">
        <f t="shared" si="7"/>
        <v>6.35</v>
      </c>
    </row>
    <row r="33" spans="1:61" ht="15">
      <c r="A33" s="56"/>
      <c r="B33" s="7" t="s">
        <v>170</v>
      </c>
      <c r="C33" s="8" t="s">
        <v>56</v>
      </c>
      <c r="D33" s="52">
        <f>HTg!G35</f>
        <v>0</v>
      </c>
      <c r="E33" s="65">
        <f t="shared" si="12"/>
        <v>0</v>
      </c>
      <c r="F33" s="70">
        <f t="shared" si="13"/>
        <v>0</v>
      </c>
      <c r="G33" s="55">
        <f>SUMIF(NSL!$C$9:$C$10,C33,NSL!$J$9:$J$10)</f>
        <v>0</v>
      </c>
      <c r="H33" s="55">
        <f>SUMIF(NSL!$C$12:$C$13,C33,NSL!$J$12:$J$13)</f>
        <v>0</v>
      </c>
      <c r="I33" s="55">
        <f>SUMIF(NSL!$C$15:$C$16,C33,NSL!$J$15:$J$16)</f>
        <v>0</v>
      </c>
      <c r="J33" s="55">
        <f>SUMIF(NSL!$C$18:$C$19,C33,NSL!$J$18:$J$19)</f>
        <v>0</v>
      </c>
      <c r="K33" s="55">
        <f>SUMIF(NSL!$C$21:$C$43,C33,NSL!$J$21:$J$43)</f>
        <v>0</v>
      </c>
      <c r="L33" s="55">
        <f>SUMIF(NSL!$C$45:$C$51,C33,NSL!$J$45:$J$51)</f>
        <v>0</v>
      </c>
      <c r="M33" s="55">
        <f>SUMIF(NSL!$C$53:$C$55,C33,NSL!$J$53:$J$55)</f>
        <v>0</v>
      </c>
      <c r="N33" s="55">
        <f>SUMIF(NSL!$C$57:$C$65,C33,NSL!$J$57:$J$65)</f>
        <v>0</v>
      </c>
      <c r="O33" s="55">
        <f>SUMIF(NSL!$C$67:$C$76,C33,NSL!$J$67:$J$76)</f>
        <v>0</v>
      </c>
      <c r="P33" s="55">
        <f>SUMIF(NSL!$C$78:$C$79,C33,NSL!$J$78:$J$79)</f>
        <v>0</v>
      </c>
      <c r="Q33" s="55">
        <f>SUMIF(NSL!$C$81:$C$173,C33,NSL!$J$81:$J$173)</f>
        <v>0</v>
      </c>
      <c r="R33" s="65">
        <f t="shared" si="14"/>
        <v>0</v>
      </c>
      <c r="S33" s="55">
        <f>SUMIF(NSL!$C$176:$C$214,C33,NSL!$J$176:$J$214)</f>
        <v>0</v>
      </c>
      <c r="T33" s="55">
        <f>SUMIF(NSL!$C$216:$C$238,C33,NSL!$J$216:$J$238)</f>
        <v>0</v>
      </c>
      <c r="U33" s="55">
        <f>SUMIF(NSL!$C$240:$C$252,C33,NSL!$J$240:$J$252)</f>
        <v>0</v>
      </c>
      <c r="V33" s="55">
        <f>SUMIF(NSL!$C$254:$C$255,C33,NSL!$J$254:$J$255)</f>
        <v>0</v>
      </c>
      <c r="W33" s="55">
        <f>SUMIF(NSL!$C$257:$C$282,C33,NSL!$J$257:$J$282)</f>
        <v>0</v>
      </c>
      <c r="X33" s="55">
        <f>SUMIF(NSL!$C$284:$C$346,C33,NSL!$J$284:$J$346)</f>
        <v>0</v>
      </c>
      <c r="Y33" s="55">
        <f>SUMIF(NSL!$C$348:$C$436,C33,NSL!$J$348:$J$436)</f>
        <v>0</v>
      </c>
      <c r="Z33" s="55">
        <f>SUMIF(NSL!$C$438:$C$480,C33,NSL!$J$438:$J$480)</f>
        <v>0</v>
      </c>
      <c r="AA33" s="72">
        <f t="shared" si="18"/>
        <v>0</v>
      </c>
      <c r="AB33" s="55">
        <f>SUMIF(NSL!$C$483:$C$679,C33,NSL!$J$483:$J$679)</f>
        <v>0</v>
      </c>
      <c r="AC33" s="55">
        <f>SUMIF(NSL!$C$681:$C$682,C33,NSL!$J$681:$J$682)</f>
        <v>0</v>
      </c>
      <c r="AD33" s="55">
        <f>SUMIF(NSL!$C$684:$C$692,C33,NSL!$J$684:$J$692)</f>
        <v>0</v>
      </c>
      <c r="AE33" s="55">
        <f>SUMIF(NSL!$C$694:$C$776,C33,NSL!$J$694:$J$776)</f>
        <v>0</v>
      </c>
      <c r="AF33" s="54">
        <f>D33-BG33</f>
        <v>0</v>
      </c>
      <c r="AG33" s="55">
        <f>SUMIF(NSL!$C$812:$C$813,C33,NSL!$J$812:$J$813)</f>
        <v>0</v>
      </c>
      <c r="AH33" s="55">
        <f>SUMIF(NSL!$C$815:$C$816,C33,NSL!$J$815:$J$816)</f>
        <v>0</v>
      </c>
      <c r="AI33" s="55">
        <f>SUMIF(NSL!$C$818:$C$889,C33,NSL!$J$818:$J$889)</f>
        <v>0</v>
      </c>
      <c r="AJ33" s="55">
        <f>SUMIF(NSL!$C$891:$C$917,C33,NSL!$J$891:$J$917)</f>
        <v>0</v>
      </c>
      <c r="AK33" s="55">
        <f>SUMIF(NSL!$C$919:$C$981,C33,NSL!$J$919:$J$981)</f>
        <v>0</v>
      </c>
      <c r="AL33" s="55">
        <f>SUMIF(NSL!$C$983:$C$1000,C33,NSL!$J$983:$J$1000)</f>
        <v>0</v>
      </c>
      <c r="AM33" s="55">
        <f>SUMIF(NSL!$C$1002:$C$1028,C33,NSL!$J$1002:$J$1028)</f>
        <v>0</v>
      </c>
      <c r="AN33" s="55">
        <f>SUMIF(NSL!$C$1030:$C$1045,C33,NSL!$J$1030:$J$1045)</f>
        <v>0</v>
      </c>
      <c r="AO33" s="55">
        <f>SUMIF(NSL!$C$1047:$C$1048,C33,NSL!$J$1047:$J$1048)</f>
        <v>0</v>
      </c>
      <c r="AP33" s="55">
        <f>SUMIF(NSL!$C$1050:$C$1074,C33,NSL!$J$1050:$J$1074)</f>
        <v>0</v>
      </c>
      <c r="AQ33" s="55">
        <f>SUMIF(NSL!$C$1076:$C$1099,C33,NSL!$J$1076:$J$1099)</f>
        <v>0</v>
      </c>
      <c r="AR33" s="55">
        <f>SUMIF(NSL!$C$1101:$C$1121,C33,NSL!$J$1101:$J$1121)</f>
        <v>0</v>
      </c>
      <c r="AS33" s="55">
        <f>SUMIF(NSL!$C$1123:$C$1164,C33,NSL!$J$1123:$J$1164)</f>
        <v>0</v>
      </c>
      <c r="AT33" s="55">
        <f>SUMIF(NSL!$C$1166:$C$1201,C33,NSL!$J$1166:$J$1201)</f>
        <v>0</v>
      </c>
      <c r="AU33" s="55">
        <f>SUMIF(NSL!$C$1203:$C$1223,C33,NSL!$J$1203:$J$1223)</f>
        <v>0</v>
      </c>
      <c r="AV33" s="55">
        <f>SUMIF(NSL!$C$1225:$C$1226,C33,NSL!$J$1225:$J$1226)</f>
        <v>0</v>
      </c>
      <c r="AW33" s="55">
        <f>SUMIF(NSL!$C$1228:$C$1244,C33,NSL!$J$1228:$J$1244)</f>
        <v>0</v>
      </c>
      <c r="AX33" s="55">
        <f>SUMIF(NSL!$C$1246:$C$1351,C33,NSL!$J$1246:$J$1351)</f>
        <v>0</v>
      </c>
      <c r="AY33" s="55">
        <f>SUMIF(NSL!$C$1353:$C$1434,C33,NSL!$J$1353:$J$1434)</f>
        <v>0</v>
      </c>
      <c r="AZ33" s="55">
        <f>SUMIF(NSL!$C$1436:$C$1440,C33,NSL!$J$1436:$J$1440)</f>
        <v>0</v>
      </c>
      <c r="BA33" s="55">
        <f>SUMIF(NSL!$C$1442:$C$1507,C33,NSL!$J$1442:$J$1507)</f>
        <v>0</v>
      </c>
      <c r="BB33" s="55">
        <f>SUMIF(NSL!$C$1509:$C$1540,C33,NSL!$J$1509:$J$1540)</f>
        <v>0</v>
      </c>
      <c r="BC33" s="55">
        <f>SUMIF(NSL!$C$1542:$C$1545,C33,NSL!$J$1542:$J$1545)</f>
        <v>0</v>
      </c>
      <c r="BD33" s="55">
        <f>SUMIF(NSL!$C$1547:$C$1560,C33,NSL!$J$1547:$J$1560)</f>
        <v>0</v>
      </c>
      <c r="BE33" s="55">
        <f>SUMIF(NSL!$C$1562:$C$1565,C33,NSL!$J$1562:$J$1565)</f>
        <v>0</v>
      </c>
      <c r="BF33" s="55">
        <f>SUMIF(NSL!$C$1567:$C$1569,C33,NSL!$J$1567:$J$1569)</f>
        <v>0</v>
      </c>
      <c r="BG33" s="53">
        <f>SUM(G33:Q33)+SUM(S33:Z33)+SUM(AB33:AE33)+SUM(AG33:BF33)</f>
        <v>0</v>
      </c>
      <c r="BH33" s="53">
        <f>AF60-BG33</f>
        <v>7</v>
      </c>
      <c r="BI33" s="53">
        <f t="shared" si="7"/>
        <v>7</v>
      </c>
    </row>
    <row r="34" spans="1:61" ht="30">
      <c r="A34" s="56"/>
      <c r="B34" s="7" t="s">
        <v>171</v>
      </c>
      <c r="C34" s="8" t="s">
        <v>57</v>
      </c>
      <c r="D34" s="52">
        <f>HTg!G36</f>
        <v>0</v>
      </c>
      <c r="E34" s="65">
        <f t="shared" si="12"/>
        <v>0</v>
      </c>
      <c r="F34" s="70">
        <f t="shared" si="13"/>
        <v>0</v>
      </c>
      <c r="G34" s="55">
        <f>SUMIF(NSL!$C$9:$C$10,C34,NSL!$J$9:$J$10)</f>
        <v>0</v>
      </c>
      <c r="H34" s="55">
        <f>SUMIF(NSL!$C$12:$C$13,C34,NSL!$J$12:$J$13)</f>
        <v>0</v>
      </c>
      <c r="I34" s="55">
        <f>SUMIF(NSL!$C$15:$C$16,C34,NSL!$J$15:$J$16)</f>
        <v>0</v>
      </c>
      <c r="J34" s="55">
        <f>SUMIF(NSL!$C$18:$C$19,C34,NSL!$J$18:$J$19)</f>
        <v>0</v>
      </c>
      <c r="K34" s="55">
        <f>SUMIF(NSL!$C$21:$C$43,C34,NSL!$J$21:$J$43)</f>
        <v>0</v>
      </c>
      <c r="L34" s="55">
        <f>SUMIF(NSL!$C$45:$C$51,C34,NSL!$J$45:$J$51)</f>
        <v>0</v>
      </c>
      <c r="M34" s="55">
        <f>SUMIF(NSL!$C$53:$C$55,C34,NSL!$J$53:$J$55)</f>
        <v>0</v>
      </c>
      <c r="N34" s="55">
        <f>SUMIF(NSL!$C$57:$C$65,C34,NSL!$J$57:$J$65)</f>
        <v>0</v>
      </c>
      <c r="O34" s="55">
        <f>SUMIF(NSL!$C$67:$C$76,C34,NSL!$J$67:$J$76)</f>
        <v>0</v>
      </c>
      <c r="P34" s="55">
        <f>SUMIF(NSL!$C$78:$C$79,C34,NSL!$J$78:$J$79)</f>
        <v>0</v>
      </c>
      <c r="Q34" s="55">
        <f>SUMIF(NSL!$C$81:$C$173,C34,NSL!$J$81:$J$173)</f>
        <v>0</v>
      </c>
      <c r="R34" s="65">
        <f t="shared" si="14"/>
        <v>0</v>
      </c>
      <c r="S34" s="55">
        <f>SUMIF(NSL!$C$176:$C$214,C34,NSL!$J$176:$J$214)</f>
        <v>0</v>
      </c>
      <c r="T34" s="55">
        <f>SUMIF(NSL!$C$216:$C$238,C34,NSL!$J$216:$J$238)</f>
        <v>0</v>
      </c>
      <c r="U34" s="55">
        <f>SUMIF(NSL!$C$240:$C$252,C34,NSL!$J$240:$J$252)</f>
        <v>0</v>
      </c>
      <c r="V34" s="55">
        <f>SUMIF(NSL!$C$254:$C$255,C34,NSL!$J$254:$J$255)</f>
        <v>0</v>
      </c>
      <c r="W34" s="55">
        <f>SUMIF(NSL!$C$257:$C$282,C34,NSL!$J$257:$J$282)</f>
        <v>0</v>
      </c>
      <c r="X34" s="55">
        <f>SUMIF(NSL!$C$284:$C$346,C34,NSL!$J$284:$J$346)</f>
        <v>0</v>
      </c>
      <c r="Y34" s="55">
        <f>SUMIF(NSL!$C$348:$C$436,C34,NSL!$J$348:$J$436)</f>
        <v>0</v>
      </c>
      <c r="Z34" s="55">
        <f>SUMIF(NSL!$C$438:$C$480,C34,NSL!$J$438:$J$480)</f>
        <v>0</v>
      </c>
      <c r="AA34" s="72">
        <f t="shared" si="18"/>
        <v>0</v>
      </c>
      <c r="AB34" s="55">
        <f>SUMIF(NSL!$C$483:$C$679,C34,NSL!$J$483:$J$679)</f>
        <v>0</v>
      </c>
      <c r="AC34" s="55">
        <f>SUMIF(NSL!$C$681:$C$682,C34,NSL!$J$681:$J$682)</f>
        <v>0</v>
      </c>
      <c r="AD34" s="55">
        <f>SUMIF(NSL!$C$684:$C$692,C34,NSL!$J$684:$J$692)</f>
        <v>0</v>
      </c>
      <c r="AE34" s="55">
        <f>SUMIF(NSL!$C$694:$C$776,C34,NSL!$J$694:$J$776)</f>
        <v>0</v>
      </c>
      <c r="AF34" s="55">
        <f>SUMIF(NSL!$C$778:$C$810,C34,NSL!$J$778:$J$810)</f>
        <v>0</v>
      </c>
      <c r="AG34" s="54">
        <f>D34-BG34</f>
        <v>0</v>
      </c>
      <c r="AH34" s="55">
        <f>SUMIF(NSL!$C$815:$C$816,C34,NSL!$J$815:$J$816)</f>
        <v>0</v>
      </c>
      <c r="AI34" s="55">
        <f>SUMIF(NSL!$C$818:$C$889,C34,NSL!$J$818:$J$889)</f>
        <v>0</v>
      </c>
      <c r="AJ34" s="55">
        <f>SUMIF(NSL!$C$891:$C$917,C34,NSL!$J$891:$J$917)</f>
        <v>0</v>
      </c>
      <c r="AK34" s="55">
        <f>SUMIF(NSL!$C$919:$C$981,C34,NSL!$J$919:$J$981)</f>
        <v>0</v>
      </c>
      <c r="AL34" s="55">
        <f>SUMIF(NSL!$C$983:$C$1000,C34,NSL!$J$983:$J$1000)</f>
        <v>0</v>
      </c>
      <c r="AM34" s="55">
        <f>SUMIF(NSL!$C$1002:$C$1028,C34,NSL!$J$1002:$J$1028)</f>
        <v>0</v>
      </c>
      <c r="AN34" s="55">
        <f>SUMIF(NSL!$C$1030:$C$1045,C34,NSL!$J$1030:$J$1045)</f>
        <v>0</v>
      </c>
      <c r="AO34" s="55">
        <f>SUMIF(NSL!$C$1047:$C$1048,C34,NSL!$J$1047:$J$1048)</f>
        <v>0</v>
      </c>
      <c r="AP34" s="55">
        <f>SUMIF(NSL!$C$1050:$C$1074,C34,NSL!$J$1050:$J$1074)</f>
        <v>0</v>
      </c>
      <c r="AQ34" s="55">
        <f>SUMIF(NSL!$C$1076:$C$1099,C34,NSL!$J$1076:$J$1099)</f>
        <v>0</v>
      </c>
      <c r="AR34" s="55">
        <f>SUMIF(NSL!$C$1101:$C$1121,C34,NSL!$J$1101:$J$1121)</f>
        <v>0</v>
      </c>
      <c r="AS34" s="55">
        <f>SUMIF(NSL!$C$1123:$C$1164,C34,NSL!$J$1123:$J$1164)</f>
        <v>0</v>
      </c>
      <c r="AT34" s="55">
        <f>SUMIF(NSL!$C$1166:$C$1201,C34,NSL!$J$1166:$J$1201)</f>
        <v>0</v>
      </c>
      <c r="AU34" s="55">
        <f>SUMIF(NSL!$C$1203:$C$1223,C34,NSL!$J$1203:$J$1223)</f>
        <v>0</v>
      </c>
      <c r="AV34" s="55">
        <f>SUMIF(NSL!$C$1225:$C$1226,C34,NSL!$J$1225:$J$1226)</f>
        <v>0</v>
      </c>
      <c r="AW34" s="55">
        <f>SUMIF(NSL!$C$1228:$C$1244,C34,NSL!$J$1228:$J$1244)</f>
        <v>0</v>
      </c>
      <c r="AX34" s="55">
        <f>SUMIF(NSL!$C$1246:$C$1351,C34,NSL!$J$1246:$J$1351)</f>
        <v>0</v>
      </c>
      <c r="AY34" s="55">
        <f>SUMIF(NSL!$C$1353:$C$1434,C34,NSL!$J$1353:$J$1434)</f>
        <v>0</v>
      </c>
      <c r="AZ34" s="55">
        <f>SUMIF(NSL!$C$1436:$C$1440,C34,NSL!$J$1436:$J$1440)</f>
        <v>0</v>
      </c>
      <c r="BA34" s="55">
        <f>SUMIF(NSL!$C$1442:$C$1507,C34,NSL!$J$1442:$J$1507)</f>
        <v>0</v>
      </c>
      <c r="BB34" s="55">
        <f>SUMIF(NSL!$C$1509:$C$1540,C34,NSL!$J$1509:$J$1540)</f>
        <v>0</v>
      </c>
      <c r="BC34" s="55">
        <f>SUMIF(NSL!$C$1542:$C$1545,C34,NSL!$J$1542:$J$1545)</f>
        <v>0</v>
      </c>
      <c r="BD34" s="55">
        <f>SUMIF(NSL!$C$1547:$C$1560,C34,NSL!$J$1547:$J$1560)</f>
        <v>0</v>
      </c>
      <c r="BE34" s="55">
        <f>SUMIF(NSL!$C$1562:$C$1565,C34,NSL!$J$1562:$J$1565)</f>
        <v>0</v>
      </c>
      <c r="BF34" s="55">
        <f>SUMIF(NSL!$C$1567:$C$1569,C34,NSL!$J$1567:$J$1569)</f>
        <v>0</v>
      </c>
      <c r="BG34" s="53">
        <f>SUM(G34:Q34)+SUM(S34:Z34)+SUM(AB34:AF34)+SUM(AH34:BF34)</f>
        <v>0</v>
      </c>
      <c r="BH34" s="53">
        <f>AG60-BG34</f>
        <v>0</v>
      </c>
      <c r="BI34" s="53">
        <f t="shared" si="7"/>
        <v>0</v>
      </c>
    </row>
    <row r="35" spans="1:61" ht="15">
      <c r="A35" s="56"/>
      <c r="B35" s="7" t="s">
        <v>172</v>
      </c>
      <c r="C35" s="8" t="s">
        <v>176</v>
      </c>
      <c r="D35" s="52">
        <f>HTg!G37</f>
        <v>0</v>
      </c>
      <c r="E35" s="65">
        <f t="shared" si="12"/>
        <v>0</v>
      </c>
      <c r="F35" s="70">
        <f t="shared" si="13"/>
        <v>0</v>
      </c>
      <c r="G35" s="55">
        <f>SUMIF(NSL!$C$9:$C$10,C35,NSL!$J$9:$J$10)</f>
        <v>0</v>
      </c>
      <c r="H35" s="55">
        <f>SUMIF(NSL!$C$12:$C$13,C35,NSL!$J$12:$J$13)</f>
        <v>0</v>
      </c>
      <c r="I35" s="55">
        <f>SUMIF(NSL!$C$15:$C$16,C35,NSL!$J$15:$J$16)</f>
        <v>0</v>
      </c>
      <c r="J35" s="55">
        <f>SUMIF(NSL!$C$18:$C$19,C35,NSL!$J$18:$J$19)</f>
        <v>0</v>
      </c>
      <c r="K35" s="55">
        <f>SUMIF(NSL!$C$21:$C$43,C35,NSL!$J$21:$J$43)</f>
        <v>0</v>
      </c>
      <c r="L35" s="55">
        <f>SUMIF(NSL!$C$45:$C$51,C35,NSL!$J$45:$J$51)</f>
        <v>0</v>
      </c>
      <c r="M35" s="55">
        <f>SUMIF(NSL!$C$53:$C$55,C35,NSL!$J$53:$J$55)</f>
        <v>0</v>
      </c>
      <c r="N35" s="55">
        <f>SUMIF(NSL!$C$57:$C$65,C35,NSL!$J$57:$J$65)</f>
        <v>0</v>
      </c>
      <c r="O35" s="55">
        <f>SUMIF(NSL!$C$67:$C$76,C35,NSL!$J$67:$J$76)</f>
        <v>0</v>
      </c>
      <c r="P35" s="55">
        <f>SUMIF(NSL!$C$78:$C$79,C35,NSL!$J$78:$J$79)</f>
        <v>0</v>
      </c>
      <c r="Q35" s="55">
        <f>SUMIF(NSL!$C$81:$C$173,C35,NSL!$J$81:$J$173)</f>
        <v>0</v>
      </c>
      <c r="R35" s="65">
        <f t="shared" si="14"/>
        <v>0</v>
      </c>
      <c r="S35" s="55">
        <f>SUMIF(NSL!$C$176:$C$214,C35,NSL!$J$176:$J$214)</f>
        <v>0</v>
      </c>
      <c r="T35" s="55">
        <f>SUMIF(NSL!$C$216:$C$238,C35,NSL!$J$216:$J$238)</f>
        <v>0</v>
      </c>
      <c r="U35" s="55">
        <f>SUMIF(NSL!$C$240:$C$252,C35,NSL!$J$240:$J$252)</f>
        <v>0</v>
      </c>
      <c r="V35" s="55">
        <f>SUMIF(NSL!$C$254:$C$255,C35,NSL!$J$254:$J$255)</f>
        <v>0</v>
      </c>
      <c r="W35" s="55">
        <f>SUMIF(NSL!$C$257:$C$282,C35,NSL!$J$257:$J$282)</f>
        <v>0</v>
      </c>
      <c r="X35" s="55">
        <f>SUMIF(NSL!$C$284:$C$346,C35,NSL!$J$284:$J$346)</f>
        <v>0</v>
      </c>
      <c r="Y35" s="55">
        <f>SUMIF(NSL!$C$348:$C$436,C35,NSL!$J$348:$J$436)</f>
        <v>0</v>
      </c>
      <c r="Z35" s="55">
        <f>SUMIF(NSL!$C$438:$C$480,C35,NSL!$J$438:$J$480)</f>
        <v>0</v>
      </c>
      <c r="AA35" s="72">
        <f t="shared" si="18"/>
        <v>0</v>
      </c>
      <c r="AB35" s="55">
        <f>SUMIF(NSL!$C$483:$C$679,C35,NSL!$J$483:$J$679)</f>
        <v>0</v>
      </c>
      <c r="AC35" s="55">
        <f>SUMIF(NSL!$C$681:$C$682,C35,NSL!$J$681:$J$682)</f>
        <v>0</v>
      </c>
      <c r="AD35" s="55">
        <f>SUMIF(NSL!$C$684:$C$692,C35,NSL!$J$684:$J$692)</f>
        <v>0</v>
      </c>
      <c r="AE35" s="55">
        <f>SUMIF(NSL!$C$694:$C$776,C35,NSL!$J$694:$J$776)</f>
        <v>0</v>
      </c>
      <c r="AF35" s="55">
        <f>SUMIF(NSL!$C$778:$C$810,C35,NSL!$J$778:$J$810)</f>
        <v>0</v>
      </c>
      <c r="AG35" s="55">
        <f>SUMIF(NSL!$C$812:$C$813,C35,NSL!$J$812:$J$813)</f>
        <v>0</v>
      </c>
      <c r="AH35" s="54">
        <f>D35-BG35</f>
        <v>0</v>
      </c>
      <c r="AI35" s="55">
        <f>SUMIF(NSL!$C$818:$C$889,C35,NSL!$J$818:$J$889)</f>
        <v>0</v>
      </c>
      <c r="AJ35" s="55">
        <f>SUMIF(NSL!$C$891:$C$917,C35,NSL!$J$891:$J$917)</f>
        <v>0</v>
      </c>
      <c r="AK35" s="55">
        <f>SUMIF(NSL!$C$919:$C$981,C35,NSL!$J$919:$J$981)</f>
        <v>0</v>
      </c>
      <c r="AL35" s="55">
        <f>SUMIF(NSL!$C$983:$C$1000,C35,NSL!$J$983:$J$1000)</f>
        <v>0</v>
      </c>
      <c r="AM35" s="55">
        <f>SUMIF(NSL!$C$1002:$C$1028,C35,NSL!$J$1002:$J$1028)</f>
        <v>0</v>
      </c>
      <c r="AN35" s="55">
        <f>SUMIF(NSL!$C$1030:$C$1045,C35,NSL!$J$1030:$J$1045)</f>
        <v>0</v>
      </c>
      <c r="AO35" s="55">
        <f>SUMIF(NSL!$C$1047:$C$1048,C35,NSL!$J$1047:$J$1048)</f>
        <v>0</v>
      </c>
      <c r="AP35" s="55">
        <f>SUMIF(NSL!$C$1050:$C$1074,C35,NSL!$J$1050:$J$1074)</f>
        <v>0</v>
      </c>
      <c r="AQ35" s="55">
        <f>SUMIF(NSL!$C$1076:$C$1099,C35,NSL!$J$1076:$J$1099)</f>
        <v>0</v>
      </c>
      <c r="AR35" s="55">
        <f>SUMIF(NSL!$C$1101:$C$1121,C35,NSL!$J$1101:$J$1121)</f>
        <v>0</v>
      </c>
      <c r="AS35" s="55">
        <f>SUMIF(NSL!$C$1123:$C$1164,C35,NSL!$J$1123:$J$1164)</f>
        <v>0</v>
      </c>
      <c r="AT35" s="55">
        <f>SUMIF(NSL!$C$1166:$C$1201,C35,NSL!$J$1166:$J$1201)</f>
        <v>0</v>
      </c>
      <c r="AU35" s="55">
        <f>SUMIF(NSL!$C$1203:$C$1223,C35,NSL!$J$1203:$J$1223)</f>
        <v>0</v>
      </c>
      <c r="AV35" s="55">
        <f>SUMIF(NSL!$C$1225:$C$1226,C35,NSL!$J$1225:$J$1226)</f>
        <v>0</v>
      </c>
      <c r="AW35" s="55">
        <f>SUMIF(NSL!$C$1228:$C$1244,C35,NSL!$J$1228:$J$1244)</f>
        <v>0</v>
      </c>
      <c r="AX35" s="55">
        <f>SUMIF(NSL!$C$1246:$C$1351,C35,NSL!$J$1246:$J$1351)</f>
        <v>0</v>
      </c>
      <c r="AY35" s="55">
        <f>SUMIF(NSL!$C$1353:$C$1434,C35,NSL!$J$1353:$J$1434)</f>
        <v>0</v>
      </c>
      <c r="AZ35" s="55">
        <f>SUMIF(NSL!$C$1436:$C$1440,C35,NSL!$J$1436:$J$1440)</f>
        <v>0</v>
      </c>
      <c r="BA35" s="55">
        <f>SUMIF(NSL!$C$1442:$C$1507,C35,NSL!$J$1442:$J$1507)</f>
        <v>0</v>
      </c>
      <c r="BB35" s="55">
        <f>SUMIF(NSL!$C$1509:$C$1540,C35,NSL!$J$1509:$J$1540)</f>
        <v>0</v>
      </c>
      <c r="BC35" s="55">
        <f>SUMIF(NSL!$C$1542:$C$1545,C35,NSL!$J$1542:$J$1545)</f>
        <v>0</v>
      </c>
      <c r="BD35" s="55">
        <f>SUMIF(NSL!$C$1547:$C$1560,C35,NSL!$J$1547:$J$1560)</f>
        <v>0</v>
      </c>
      <c r="BE35" s="55">
        <f>SUMIF(NSL!$C$1562:$C$1565,C35,NSL!$J$1562:$J$1565)</f>
        <v>0</v>
      </c>
      <c r="BF35" s="55">
        <f>SUMIF(NSL!$C$1567:$C$1569,C35,NSL!$J$1567:$J$1569)</f>
        <v>0</v>
      </c>
      <c r="BG35" s="53">
        <f>SUM(G35:Q35)+SUM(S35:Z35)+SUM(AB35:AG35)+SUM(AI35:BF35)</f>
        <v>0</v>
      </c>
      <c r="BH35" s="53">
        <f>AH60-BG35</f>
        <v>0</v>
      </c>
      <c r="BI35" s="53">
        <f t="shared" si="7"/>
        <v>0</v>
      </c>
    </row>
    <row r="36" spans="1:61" ht="15">
      <c r="A36" s="56"/>
      <c r="B36" s="7" t="s">
        <v>161</v>
      </c>
      <c r="C36" s="8" t="s">
        <v>49</v>
      </c>
      <c r="D36" s="52">
        <f>HTg!G38</f>
        <v>29.78</v>
      </c>
      <c r="E36" s="65">
        <f t="shared" si="12"/>
        <v>0</v>
      </c>
      <c r="F36" s="70">
        <f t="shared" si="13"/>
        <v>0</v>
      </c>
      <c r="G36" s="55">
        <f>SUMIF(NSL!$C$9:$C$10,C36,NSL!$J$9:$J$10)</f>
        <v>0</v>
      </c>
      <c r="H36" s="55">
        <f>SUMIF(NSL!$C$12:$C$13,C36,NSL!$J$12:$J$13)</f>
        <v>0</v>
      </c>
      <c r="I36" s="55">
        <f>SUMIF(NSL!$C$15:$C$16,C36,NSL!$J$15:$J$16)</f>
        <v>0</v>
      </c>
      <c r="J36" s="55">
        <f>SUMIF(NSL!$C$18:$C$19,C36,NSL!$J$18:$J$19)</f>
        <v>0</v>
      </c>
      <c r="K36" s="55">
        <f>SUMIF(NSL!$C$21:$C$43,C36,NSL!$J$21:$J$43)</f>
        <v>0</v>
      </c>
      <c r="L36" s="55">
        <f>SUMIF(NSL!$C$45:$C$51,C36,NSL!$J$45:$J$51)</f>
        <v>0</v>
      </c>
      <c r="M36" s="55">
        <f>SUMIF(NSL!$C$53:$C$55,C36,NSL!$J$53:$J$55)</f>
        <v>0</v>
      </c>
      <c r="N36" s="55">
        <f>SUMIF(NSL!$C$57:$C$65,C36,NSL!$J$57:$J$65)</f>
        <v>0</v>
      </c>
      <c r="O36" s="55">
        <f>SUMIF(NSL!$C$67:$C$76,C36,NSL!$J$67:$J$76)</f>
        <v>0</v>
      </c>
      <c r="P36" s="55">
        <f>SUMIF(NSL!$C$78:$C$79,C36,NSL!$J$78:$J$79)</f>
        <v>0</v>
      </c>
      <c r="Q36" s="55">
        <f>SUMIF(NSL!$C$81:$C$173,C36,NSL!$J$81:$J$173)</f>
        <v>0</v>
      </c>
      <c r="R36" s="65">
        <f t="shared" si="14"/>
        <v>29.78</v>
      </c>
      <c r="S36" s="55">
        <f>SUMIF(NSL!$C$176:$C$214,C36,NSL!$J$176:$J$214)</f>
        <v>0</v>
      </c>
      <c r="T36" s="55">
        <f>SUMIF(NSL!$C$216:$C$238,C36,NSL!$J$216:$J$238)</f>
        <v>0</v>
      </c>
      <c r="U36" s="55">
        <f>SUMIF(NSL!$C$240:$C$252,C36,NSL!$J$240:$J$252)</f>
        <v>0</v>
      </c>
      <c r="V36" s="55">
        <f>SUMIF(NSL!$C$254:$C$255,C36,NSL!$J$254:$J$255)</f>
        <v>0</v>
      </c>
      <c r="W36" s="55">
        <f>SUMIF(NSL!$C$257:$C$282,C36,NSL!$J$257:$J$282)</f>
        <v>0</v>
      </c>
      <c r="X36" s="55">
        <f>SUMIF(NSL!$C$284:$C$346,C36,NSL!$J$284:$J$346)</f>
        <v>0</v>
      </c>
      <c r="Y36" s="55">
        <f>SUMIF(NSL!$C$348:$C$436,C36,NSL!$J$348:$J$436)</f>
        <v>0</v>
      </c>
      <c r="Z36" s="55">
        <f>SUMIF(NSL!$C$438:$C$480,C36,NSL!$J$438:$J$480)</f>
        <v>0</v>
      </c>
      <c r="AA36" s="72">
        <f t="shared" si="18"/>
        <v>27.67</v>
      </c>
      <c r="AB36" s="55">
        <f>SUMIF(NSL!$C$483:$C$679,C36,NSL!$J$483:$J$679)</f>
        <v>0</v>
      </c>
      <c r="AC36" s="55">
        <f>SUMIF(NSL!$C$681:$C$682,C36,NSL!$J$681:$J$682)</f>
        <v>0</v>
      </c>
      <c r="AD36" s="55">
        <f>SUMIF(NSL!$C$684:$C$692,C36,NSL!$J$684:$J$692)</f>
        <v>0</v>
      </c>
      <c r="AE36" s="55">
        <f>SUMIF(NSL!$C$694:$C$776,C36,NSL!$J$694:$J$776)</f>
        <v>0</v>
      </c>
      <c r="AF36" s="55">
        <f>SUMIF(NSL!$C$778:$C$810,C36,NSL!$J$778:$J$810)</f>
        <v>0</v>
      </c>
      <c r="AG36" s="55">
        <f>SUMIF(NSL!$C$812:$C$813,C36,NSL!$J$812:$J$813)</f>
        <v>0</v>
      </c>
      <c r="AH36" s="55">
        <f>SUMIF(NSL!$C$815:$C$816,C36,NSL!$J$815:$J$816)</f>
        <v>0</v>
      </c>
      <c r="AI36" s="54">
        <f>D36-BG36</f>
        <v>27.67</v>
      </c>
      <c r="AJ36" s="55">
        <f>SUMIF(NSL!$C$891:$C$917,C36,NSL!$J$891:$J$917)</f>
        <v>0</v>
      </c>
      <c r="AK36" s="55">
        <f>SUMIF(NSL!$C$919:$C$981,C36,NSL!$J$919:$J$981)</f>
        <v>0</v>
      </c>
      <c r="AL36" s="55">
        <f>SUMIF(NSL!$C$983:$C$1000,C36,NSL!$J$983:$J$1000)</f>
        <v>0</v>
      </c>
      <c r="AM36" s="55">
        <f>SUMIF(NSL!$C$1002:$C$1028,C36,NSL!$J$1002:$J$1028)</f>
        <v>0</v>
      </c>
      <c r="AN36" s="55">
        <f>SUMIF(NSL!$C$1030:$C$1045,C36,NSL!$J$1030:$J$1045)</f>
        <v>0</v>
      </c>
      <c r="AO36" s="55">
        <f>SUMIF(NSL!$C$1047:$C$1048,C36,NSL!$J$1047:$J$1048)</f>
        <v>0</v>
      </c>
      <c r="AP36" s="55">
        <f>SUMIF(NSL!$C$1050:$C$1074,C36,NSL!$J$1050:$J$1074)</f>
        <v>0</v>
      </c>
      <c r="AQ36" s="55">
        <f>SUMIF(NSL!$C$1076:$C$1099,C36,NSL!$J$1076:$J$1099)</f>
        <v>0</v>
      </c>
      <c r="AR36" s="55">
        <f>SUMIF(NSL!$C$1101:$C$1121,C36,NSL!$J$1101:$J$1121)</f>
        <v>0</v>
      </c>
      <c r="AS36" s="55">
        <f>SUMIF(NSL!$C$1123:$C$1164,C36,NSL!$J$1123:$J$1164)</f>
        <v>2.11</v>
      </c>
      <c r="AT36" s="55">
        <f>SUMIF(NSL!$C$1166:$C$1201,C36,NSL!$J$1166:$J$1201)</f>
        <v>0</v>
      </c>
      <c r="AU36" s="55">
        <f>SUMIF(NSL!$C$1203:$C$1223,C36,NSL!$J$1203:$J$1223)</f>
        <v>0</v>
      </c>
      <c r="AV36" s="55">
        <f>SUMIF(NSL!$C$1225:$C$1226,C36,NSL!$J$1225:$J$1226)</f>
        <v>0</v>
      </c>
      <c r="AW36" s="55">
        <f>SUMIF(NSL!$C$1228:$C$1244,C36,NSL!$J$1228:$J$1244)</f>
        <v>0</v>
      </c>
      <c r="AX36" s="55">
        <f>SUMIF(NSL!$C$1246:$C$1351,C36,NSL!$J$1246:$J$1351)</f>
        <v>0</v>
      </c>
      <c r="AY36" s="55">
        <f>SUMIF(NSL!$C$1353:$C$1434,C36,NSL!$J$1353:$J$1434)</f>
        <v>0</v>
      </c>
      <c r="AZ36" s="55">
        <f>SUMIF(NSL!$C$1436:$C$1440,C36,NSL!$J$1436:$J$1440)</f>
        <v>0</v>
      </c>
      <c r="BA36" s="55">
        <f>SUMIF(NSL!$C$1442:$C$1507,C36,NSL!$J$1442:$J$1507)</f>
        <v>0</v>
      </c>
      <c r="BB36" s="55">
        <f>SUMIF(NSL!$C$1509:$C$1540,C36,NSL!$J$1509:$J$1540)</f>
        <v>0</v>
      </c>
      <c r="BC36" s="55">
        <f>SUMIF(NSL!$C$1542:$C$1545,C36,NSL!$J$1542:$J$1545)</f>
        <v>0</v>
      </c>
      <c r="BD36" s="55">
        <f>SUMIF(NSL!$C$1547:$C$1560,C36,NSL!$J$1547:$J$1560)</f>
        <v>0</v>
      </c>
      <c r="BE36" s="55">
        <f>SUMIF(NSL!$C$1562:$C$1565,C36,NSL!$J$1562:$J$1565)</f>
        <v>0</v>
      </c>
      <c r="BF36" s="55">
        <f>SUMIF(NSL!$C$1567:$C$1569,C36,NSL!$J$1567:$J$1569)</f>
        <v>0</v>
      </c>
      <c r="BG36" s="53">
        <f>SUM(G36:Q36)+SUM(S36:Z36)+SUM(AB36:AH36)+SUM(AJ36:BF36)</f>
        <v>2.11</v>
      </c>
      <c r="BH36" s="53">
        <f>AI60-BG36</f>
        <v>2.1700000000000013</v>
      </c>
      <c r="BI36" s="53">
        <f t="shared" si="7"/>
        <v>31.950000000000003</v>
      </c>
    </row>
    <row r="37" spans="1:61" ht="15">
      <c r="A37" s="56"/>
      <c r="B37" s="7" t="s">
        <v>162</v>
      </c>
      <c r="C37" s="8" t="s">
        <v>50</v>
      </c>
      <c r="D37" s="52">
        <f>HTg!G39</f>
        <v>2.98</v>
      </c>
      <c r="E37" s="65">
        <f t="shared" si="12"/>
        <v>0</v>
      </c>
      <c r="F37" s="70">
        <f t="shared" si="13"/>
        <v>0</v>
      </c>
      <c r="G37" s="55">
        <f>SUMIF(NSL!$C$9:$C$10,C37,NSL!$J$9:$J$10)</f>
        <v>0</v>
      </c>
      <c r="H37" s="55">
        <f>SUMIF(NSL!$C$12:$C$13,C37,NSL!$J$12:$J$13)</f>
        <v>0</v>
      </c>
      <c r="I37" s="55">
        <f>SUMIF(NSL!$C$15:$C$16,C37,NSL!$J$15:$J$16)</f>
        <v>0</v>
      </c>
      <c r="J37" s="55">
        <f>SUMIF(NSL!$C$18:$C$19,C37,NSL!$J$18:$J$19)</f>
        <v>0</v>
      </c>
      <c r="K37" s="55">
        <f>SUMIF(NSL!$C$21:$C$43,C37,NSL!$J$21:$J$43)</f>
        <v>0</v>
      </c>
      <c r="L37" s="55">
        <f>SUMIF(NSL!$C$45:$C$51,C37,NSL!$J$45:$J$51)</f>
        <v>0</v>
      </c>
      <c r="M37" s="55">
        <f>SUMIF(NSL!$C$53:$C$55,C37,NSL!$J$53:$J$55)</f>
        <v>0</v>
      </c>
      <c r="N37" s="55">
        <f>SUMIF(NSL!$C$57:$C$65,C37,NSL!$J$57:$J$65)</f>
        <v>0</v>
      </c>
      <c r="O37" s="55">
        <f>SUMIF(NSL!$C$67:$C$76,C37,NSL!$J$67:$J$76)</f>
        <v>0</v>
      </c>
      <c r="P37" s="55">
        <f>SUMIF(NSL!$C$78:$C$79,C37,NSL!$J$78:$J$79)</f>
        <v>0</v>
      </c>
      <c r="Q37" s="55">
        <f>SUMIF(NSL!$C$81:$C$173,C37,NSL!$J$81:$J$173)</f>
        <v>0</v>
      </c>
      <c r="R37" s="65">
        <f t="shared" si="14"/>
        <v>2.98</v>
      </c>
      <c r="S37" s="55">
        <f>SUMIF(NSL!$C$176:$C$214,C37,NSL!$J$176:$J$214)</f>
        <v>0</v>
      </c>
      <c r="T37" s="55">
        <f>SUMIF(NSL!$C$216:$C$238,C37,NSL!$J$216:$J$238)</f>
        <v>0</v>
      </c>
      <c r="U37" s="55">
        <f>SUMIF(NSL!$C$240:$C$252,C37,NSL!$J$240:$J$252)</f>
        <v>0</v>
      </c>
      <c r="V37" s="55">
        <f>SUMIF(NSL!$C$254:$C$255,C37,NSL!$J$254:$J$255)</f>
        <v>0</v>
      </c>
      <c r="W37" s="55">
        <f>SUMIF(NSL!$C$257:$C$282,C37,NSL!$J$257:$J$282)</f>
        <v>0</v>
      </c>
      <c r="X37" s="55">
        <f>SUMIF(NSL!$C$284:$C$346,C37,NSL!$J$284:$J$346)</f>
        <v>0</v>
      </c>
      <c r="Y37" s="55">
        <f>SUMIF(NSL!$C$348:$C$436,C37,NSL!$J$348:$J$436)</f>
        <v>0</v>
      </c>
      <c r="Z37" s="55">
        <f>SUMIF(NSL!$C$438:$C$480,C37,NSL!$J$438:$J$480)</f>
        <v>0</v>
      </c>
      <c r="AA37" s="72">
        <f t="shared" si="18"/>
        <v>2.86</v>
      </c>
      <c r="AB37" s="55">
        <f>SUMIF(NSL!$C$483:$C$679,C37,NSL!$J$483:$J$679)</f>
        <v>0</v>
      </c>
      <c r="AC37" s="55">
        <f>SUMIF(NSL!$C$681:$C$682,C37,NSL!$J$681:$J$682)</f>
        <v>0</v>
      </c>
      <c r="AD37" s="55">
        <f>SUMIF(NSL!$C$684:$C$692,C37,NSL!$J$684:$J$692)</f>
        <v>0</v>
      </c>
      <c r="AE37" s="55">
        <f>SUMIF(NSL!$C$694:$C$776,C37,NSL!$J$694:$J$776)</f>
        <v>0</v>
      </c>
      <c r="AF37" s="55">
        <f>SUMIF(NSL!$C$778:$C$810,C37,NSL!$J$778:$J$810)</f>
        <v>0</v>
      </c>
      <c r="AG37" s="55">
        <f>SUMIF(NSL!$C$812:$C$813,C37,NSL!$J$812:$J$813)</f>
        <v>0</v>
      </c>
      <c r="AH37" s="55">
        <f>SUMIF(NSL!$C$815:$C$816,C37,NSL!$J$815:$J$816)</f>
        <v>0</v>
      </c>
      <c r="AI37" s="55">
        <f>SUMIF(NSL!$C$818:$C$889,C37,NSL!$J$818:$J$889)</f>
        <v>0</v>
      </c>
      <c r="AJ37" s="54">
        <f>D37-BG37</f>
        <v>2.86</v>
      </c>
      <c r="AK37" s="55">
        <f>SUMIF(NSL!$C$919:$C$981,C37,NSL!$J$919:$J$981)</f>
        <v>0</v>
      </c>
      <c r="AL37" s="55">
        <f>SUMIF(NSL!$C$983:$C$1000,C37,NSL!$J$983:$J$1000)</f>
        <v>0</v>
      </c>
      <c r="AM37" s="55">
        <f>SUMIF(NSL!$C$1002:$C$1028,C37,NSL!$J$1002:$J$1028)</f>
        <v>0</v>
      </c>
      <c r="AN37" s="55">
        <f>SUMIF(NSL!$C$1030:$C$1045,C37,NSL!$J$1030:$J$1045)</f>
        <v>0</v>
      </c>
      <c r="AO37" s="55">
        <f>SUMIF(NSL!$C$1047:$C$1048,C37,NSL!$J$1047:$J$1048)</f>
        <v>0</v>
      </c>
      <c r="AP37" s="55">
        <f>SUMIF(NSL!$C$1050:$C$1074,C37,NSL!$J$1050:$J$1074)</f>
        <v>0</v>
      </c>
      <c r="AQ37" s="55">
        <f>SUMIF(NSL!$C$1076:$C$1099,C37,NSL!$J$1076:$J$1099)</f>
        <v>0</v>
      </c>
      <c r="AR37" s="55">
        <f>SUMIF(NSL!$C$1101:$C$1121,C37,NSL!$J$1101:$J$1121)</f>
        <v>0</v>
      </c>
      <c r="AS37" s="55">
        <f>SUMIF(NSL!$C$1123:$C$1164,C37,NSL!$J$1123:$J$1164)</f>
        <v>0.12</v>
      </c>
      <c r="AT37" s="55">
        <f>SUMIF(NSL!$C$1166:$C$1201,C37,NSL!$J$1166:$J$1201)</f>
        <v>0</v>
      </c>
      <c r="AU37" s="55">
        <f>SUMIF(NSL!$C$1203:$C$1223,C37,NSL!$J$1203:$J$1223)</f>
        <v>0</v>
      </c>
      <c r="AV37" s="55">
        <f>SUMIF(NSL!$C$1225:$C$1226,C37,NSL!$J$1225:$J$1226)</f>
        <v>0</v>
      </c>
      <c r="AW37" s="55">
        <f>SUMIF(NSL!$C$1228:$C$1244,C37,NSL!$J$1228:$J$1244)</f>
        <v>0</v>
      </c>
      <c r="AX37" s="55">
        <f>SUMIF(NSL!$C$1246:$C$1351,C37,NSL!$J$1246:$J$1351)</f>
        <v>0</v>
      </c>
      <c r="AY37" s="55">
        <f>SUMIF(NSL!$C$1353:$C$1434,C37,NSL!$J$1353:$J$1434)</f>
        <v>0</v>
      </c>
      <c r="AZ37" s="55">
        <f>SUMIF(NSL!$C$1436:$C$1440,C37,NSL!$J$1436:$J$1440)</f>
        <v>0</v>
      </c>
      <c r="BA37" s="55">
        <f>SUMIF(NSL!$C$1442:$C$1507,C37,NSL!$J$1442:$J$1507)</f>
        <v>0</v>
      </c>
      <c r="BB37" s="55">
        <f>SUMIF(NSL!$C$1509:$C$1540,C37,NSL!$J$1509:$J$1540)</f>
        <v>0</v>
      </c>
      <c r="BC37" s="55">
        <f>SUMIF(NSL!$C$1542:$C$1545,C37,NSL!$J$1542:$J$1545)</f>
        <v>0</v>
      </c>
      <c r="BD37" s="55">
        <f>SUMIF(NSL!$C$1547:$C$1560,C37,NSL!$J$1547:$J$1560)</f>
        <v>0</v>
      </c>
      <c r="BE37" s="55">
        <f>SUMIF(NSL!$C$1562:$C$1565,C37,NSL!$J$1562:$J$1565)</f>
        <v>0</v>
      </c>
      <c r="BF37" s="55">
        <f>SUMIF(NSL!$C$1567:$C$1569,C37,NSL!$J$1567:$J$1569)</f>
        <v>0</v>
      </c>
      <c r="BG37" s="53">
        <f>SUM(G37:Q37)+SUM(S37:Z37)+SUM(AB37:AI37)+SUM(AK37:BF37)</f>
        <v>0.12</v>
      </c>
      <c r="BH37" s="53">
        <f>AJ60-BG37</f>
        <v>1.3299999999999996</v>
      </c>
      <c r="BI37" s="53">
        <f t="shared" si="7"/>
        <v>4.3099999999999996</v>
      </c>
    </row>
    <row r="38" spans="1:61" ht="15">
      <c r="A38" s="56"/>
      <c r="B38" s="7" t="s">
        <v>173</v>
      </c>
      <c r="C38" s="8" t="s">
        <v>51</v>
      </c>
      <c r="D38" s="52">
        <f>HTg!G40</f>
        <v>0.17</v>
      </c>
      <c r="E38" s="65">
        <f t="shared" si="12"/>
        <v>0</v>
      </c>
      <c r="F38" s="70">
        <f t="shared" si="13"/>
        <v>0</v>
      </c>
      <c r="G38" s="55">
        <f>SUMIF(NSL!$C$9:$C$10,C38,NSL!$J$9:$J$10)</f>
        <v>0</v>
      </c>
      <c r="H38" s="55">
        <f>SUMIF(NSL!$C$12:$C$13,C38,NSL!$J$12:$J$13)</f>
        <v>0</v>
      </c>
      <c r="I38" s="55">
        <f>SUMIF(NSL!$C$15:$C$16,C38,NSL!$J$15:$J$16)</f>
        <v>0</v>
      </c>
      <c r="J38" s="55">
        <f>SUMIF(NSL!$C$18:$C$19,C38,NSL!$J$18:$J$19)</f>
        <v>0</v>
      </c>
      <c r="K38" s="55">
        <f>SUMIF(NSL!$C$21:$C$43,C38,NSL!$J$21:$J$43)</f>
        <v>0</v>
      </c>
      <c r="L38" s="55">
        <f>SUMIF(NSL!$C$45:$C$51,C38,NSL!$J$45:$J$51)</f>
        <v>0</v>
      </c>
      <c r="M38" s="55">
        <f>SUMIF(NSL!$C$53:$C$55,C38,NSL!$J$53:$J$55)</f>
        <v>0</v>
      </c>
      <c r="N38" s="55">
        <f>SUMIF(NSL!$C$57:$C$65,C38,NSL!$J$57:$J$65)</f>
        <v>0</v>
      </c>
      <c r="O38" s="55">
        <f>SUMIF(NSL!$C$67:$C$76,C38,NSL!$J$67:$J$76)</f>
        <v>0</v>
      </c>
      <c r="P38" s="55">
        <f>SUMIF(NSL!$C$78:$C$79,C38,NSL!$J$78:$J$79)</f>
        <v>0</v>
      </c>
      <c r="Q38" s="55">
        <f>SUMIF(NSL!$C$81:$C$173,C38,NSL!$J$81:$J$173)</f>
        <v>0</v>
      </c>
      <c r="R38" s="65">
        <f t="shared" si="14"/>
        <v>0.17</v>
      </c>
      <c r="S38" s="55">
        <f>SUMIF(NSL!$C$176:$C$214,C38,NSL!$J$176:$J$214)</f>
        <v>0</v>
      </c>
      <c r="T38" s="55">
        <f>SUMIF(NSL!$C$216:$C$238,C38,NSL!$J$216:$J$238)</f>
        <v>0</v>
      </c>
      <c r="U38" s="55">
        <f>SUMIF(NSL!$C$240:$C$252,C38,NSL!$J$240:$J$252)</f>
        <v>0</v>
      </c>
      <c r="V38" s="55">
        <f>SUMIF(NSL!$C$254:$C$255,C38,NSL!$J$254:$J$255)</f>
        <v>0</v>
      </c>
      <c r="W38" s="55">
        <f>SUMIF(NSL!$C$257:$C$282,C38,NSL!$J$257:$J$282)</f>
        <v>0</v>
      </c>
      <c r="X38" s="55">
        <f>SUMIF(NSL!$C$284:$C$346,C38,NSL!$J$284:$J$346)</f>
        <v>0</v>
      </c>
      <c r="Y38" s="55">
        <f>SUMIF(NSL!$C$348:$C$436,C38,NSL!$J$348:$J$436)</f>
        <v>0</v>
      </c>
      <c r="Z38" s="55">
        <f>SUMIF(NSL!$C$438:$C$480,C38,NSL!$J$438:$J$480)</f>
        <v>0</v>
      </c>
      <c r="AA38" s="72">
        <f t="shared" si="18"/>
        <v>0.17</v>
      </c>
      <c r="AB38" s="55">
        <f>SUMIF(NSL!$C$483:$C$679,C38,NSL!$J$483:$J$679)</f>
        <v>0</v>
      </c>
      <c r="AC38" s="55">
        <f>SUMIF(NSL!$C$681:$C$682,C38,NSL!$J$681:$J$682)</f>
        <v>0</v>
      </c>
      <c r="AD38" s="55">
        <f>SUMIF(NSL!$C$684:$C$692,C38,NSL!$J$684:$J$692)</f>
        <v>0</v>
      </c>
      <c r="AE38" s="55">
        <f>SUMIF(NSL!$C$694:$C$776,C38,NSL!$J$694:$J$776)</f>
        <v>0</v>
      </c>
      <c r="AF38" s="55">
        <f>SUMIF(NSL!$C$778:$C$810,C38,NSL!$J$778:$J$810)</f>
        <v>0</v>
      </c>
      <c r="AG38" s="55">
        <f>SUMIF(NSL!$C$812:$C$813,C38,NSL!$J$812:$J$813)</f>
        <v>0</v>
      </c>
      <c r="AH38" s="55">
        <f>SUMIF(NSL!$C$815:$C$816,C38,NSL!$J$815:$J$816)</f>
        <v>0</v>
      </c>
      <c r="AI38" s="55">
        <f>SUMIF(NSL!$C$818:$C$889,C38,NSL!$J$818:$J$889)</f>
        <v>0</v>
      </c>
      <c r="AJ38" s="55">
        <f>SUMIF(NSL!$C$891:$C$917,C38,NSL!$J$891:$J$917)</f>
        <v>0</v>
      </c>
      <c r="AK38" s="54">
        <f>D38-BG38</f>
        <v>0.17</v>
      </c>
      <c r="AL38" s="55">
        <f>SUMIF(NSL!$C$983:$C$1000,C38,NSL!$J$983:$J$1000)</f>
        <v>0</v>
      </c>
      <c r="AM38" s="55">
        <f>SUMIF(NSL!$C$1002:$C$1028,C38,NSL!$J$1002:$J$1028)</f>
        <v>0</v>
      </c>
      <c r="AN38" s="55">
        <f>SUMIF(NSL!$C$1030:$C$1045,C38,NSL!$J$1030:$J$1045)</f>
        <v>0</v>
      </c>
      <c r="AO38" s="55">
        <f>SUMIF(NSL!$C$1047:$C$1048,C38,NSL!$J$1047:$J$1048)</f>
        <v>0</v>
      </c>
      <c r="AP38" s="55">
        <f>SUMIF(NSL!$C$1050:$C$1074,C38,NSL!$J$1050:$J$1074)</f>
        <v>0</v>
      </c>
      <c r="AQ38" s="55">
        <f>SUMIF(NSL!$C$1076:$C$1099,C38,NSL!$J$1076:$J$1099)</f>
        <v>0</v>
      </c>
      <c r="AR38" s="55">
        <f>SUMIF(NSL!$C$1101:$C$1121,C38,NSL!$J$1101:$J$1121)</f>
        <v>0</v>
      </c>
      <c r="AS38" s="55">
        <f>SUMIF(NSL!$C$1123:$C$1164,C38,NSL!$J$1123:$J$1164)</f>
        <v>0</v>
      </c>
      <c r="AT38" s="55">
        <f>SUMIF(NSL!$C$1166:$C$1201,C38,NSL!$J$1166:$J$1201)</f>
        <v>0</v>
      </c>
      <c r="AU38" s="55">
        <f>SUMIF(NSL!$C$1203:$C$1223,C38,NSL!$J$1203:$J$1223)</f>
        <v>0</v>
      </c>
      <c r="AV38" s="55">
        <f>SUMIF(NSL!$C$1225:$C$1226,C38,NSL!$J$1225:$J$1226)</f>
        <v>0</v>
      </c>
      <c r="AW38" s="55">
        <f>SUMIF(NSL!$C$1228:$C$1244,C38,NSL!$J$1228:$J$1244)</f>
        <v>0</v>
      </c>
      <c r="AX38" s="55">
        <f>SUMIF(NSL!$C$1246:$C$1351,C38,NSL!$J$1246:$J$1351)</f>
        <v>0</v>
      </c>
      <c r="AY38" s="55">
        <f>SUMIF(NSL!$C$1353:$C$1434,C38,NSL!$J$1353:$J$1434)</f>
        <v>0</v>
      </c>
      <c r="AZ38" s="55">
        <f>SUMIF(NSL!$C$1436:$C$1440,C38,NSL!$J$1436:$J$1440)</f>
        <v>0</v>
      </c>
      <c r="BA38" s="55">
        <f>SUMIF(NSL!$C$1442:$C$1507,C38,NSL!$J$1442:$J$1507)</f>
        <v>0</v>
      </c>
      <c r="BB38" s="55">
        <f>SUMIF(NSL!$C$1509:$C$1540,C38,NSL!$J$1509:$J$1540)</f>
        <v>0</v>
      </c>
      <c r="BC38" s="55">
        <f>SUMIF(NSL!$C$1542:$C$1545,C38,NSL!$J$1542:$J$1545)</f>
        <v>0</v>
      </c>
      <c r="BD38" s="55">
        <f>SUMIF(NSL!$C$1547:$C$1560,C38,NSL!$J$1547:$J$1560)</f>
        <v>0</v>
      </c>
      <c r="BE38" s="55">
        <f>SUMIF(NSL!$C$1562:$C$1565,C38,NSL!$J$1562:$J$1565)</f>
        <v>0</v>
      </c>
      <c r="BF38" s="55">
        <f>SUMIF(NSL!$C$1567:$C$1569,C38,NSL!$J$1567:$J$1569)</f>
        <v>0</v>
      </c>
      <c r="BG38" s="53">
        <f>SUM(G38:Q38)+SUM(S38:Z38)+SUM(AB38:AJ38)+SUM(AL38:BF38)</f>
        <v>0</v>
      </c>
      <c r="BH38" s="53">
        <f>AK60-BG38</f>
        <v>3.22</v>
      </c>
      <c r="BI38" s="53">
        <f t="shared" si="7"/>
        <v>3.39</v>
      </c>
    </row>
    <row r="39" spans="1:61" ht="15">
      <c r="A39" s="56"/>
      <c r="B39" s="7" t="s">
        <v>174</v>
      </c>
      <c r="C39" s="8" t="s">
        <v>52</v>
      </c>
      <c r="D39" s="52">
        <f>HTg!G41</f>
        <v>0.23</v>
      </c>
      <c r="E39" s="65">
        <f t="shared" si="12"/>
        <v>0</v>
      </c>
      <c r="F39" s="70">
        <f t="shared" si="13"/>
        <v>0</v>
      </c>
      <c r="G39" s="55">
        <f>SUMIF(NSL!$C$9:$C$10,C39,NSL!$J$9:$J$10)</f>
        <v>0</v>
      </c>
      <c r="H39" s="55">
        <f>SUMIF(NSL!$C$12:$C$13,C39,NSL!$J$12:$J$13)</f>
        <v>0</v>
      </c>
      <c r="I39" s="55">
        <f>SUMIF(NSL!$C$15:$C$16,C39,NSL!$J$15:$J$16)</f>
        <v>0</v>
      </c>
      <c r="J39" s="55">
        <f>SUMIF(NSL!$C$18:$C$19,C39,NSL!$J$18:$J$19)</f>
        <v>0</v>
      </c>
      <c r="K39" s="55">
        <f>SUMIF(NSL!$C$21:$C$43,C39,NSL!$J$21:$J$43)</f>
        <v>0</v>
      </c>
      <c r="L39" s="55">
        <f>SUMIF(NSL!$C$45:$C$51,C39,NSL!$J$45:$J$51)</f>
        <v>0</v>
      </c>
      <c r="M39" s="55">
        <f>SUMIF(NSL!$C$53:$C$55,C39,NSL!$J$53:$J$55)</f>
        <v>0</v>
      </c>
      <c r="N39" s="55">
        <f>SUMIF(NSL!$C$57:$C$65,C39,NSL!$J$57:$J$65)</f>
        <v>0</v>
      </c>
      <c r="O39" s="55">
        <f>SUMIF(NSL!$C$67:$C$76,C39,NSL!$J$67:$J$76)</f>
        <v>0</v>
      </c>
      <c r="P39" s="55">
        <f>SUMIF(NSL!$C$78:$C$79,C39,NSL!$J$78:$J$79)</f>
        <v>0</v>
      </c>
      <c r="Q39" s="55">
        <f>SUMIF(NSL!$C$81:$C$173,C39,NSL!$J$81:$J$173)</f>
        <v>0</v>
      </c>
      <c r="R39" s="65">
        <f t="shared" si="14"/>
        <v>0.23</v>
      </c>
      <c r="S39" s="55">
        <f>SUMIF(NSL!$C$176:$C$214,C39,NSL!$J$176:$J$214)</f>
        <v>0</v>
      </c>
      <c r="T39" s="55">
        <f>SUMIF(NSL!$C$216:$C$238,C39,NSL!$J$216:$J$238)</f>
        <v>0</v>
      </c>
      <c r="U39" s="55">
        <f>SUMIF(NSL!$C$240:$C$252,C39,NSL!$J$240:$J$252)</f>
        <v>0</v>
      </c>
      <c r="V39" s="55">
        <f>SUMIF(NSL!$C$254:$C$255,C39,NSL!$J$254:$J$255)</f>
        <v>0</v>
      </c>
      <c r="W39" s="55">
        <f>SUMIF(NSL!$C$257:$C$282,C39,NSL!$J$257:$J$282)</f>
        <v>0</v>
      </c>
      <c r="X39" s="55">
        <f>SUMIF(NSL!$C$284:$C$346,C39,NSL!$J$284:$J$346)</f>
        <v>0</v>
      </c>
      <c r="Y39" s="55">
        <f>SUMIF(NSL!$C$348:$C$436,C39,NSL!$J$348:$J$436)</f>
        <v>0</v>
      </c>
      <c r="Z39" s="55">
        <f>SUMIF(NSL!$C$438:$C$480,C39,NSL!$J$438:$J$480)</f>
        <v>0</v>
      </c>
      <c r="AA39" s="72">
        <f t="shared" si="18"/>
        <v>0.23</v>
      </c>
      <c r="AB39" s="55">
        <f>SUMIF(NSL!$C$483:$C$679,C39,NSL!$J$483:$J$679)</f>
        <v>0</v>
      </c>
      <c r="AC39" s="55">
        <f>SUMIF(NSL!$C$681:$C$682,C39,NSL!$J$681:$J$682)</f>
        <v>0</v>
      </c>
      <c r="AD39" s="55">
        <f>SUMIF(NSL!$C$684:$C$692,C39,NSL!$J$684:$J$692)</f>
        <v>0</v>
      </c>
      <c r="AE39" s="55">
        <f>SUMIF(NSL!$C$694:$C$776,C39,NSL!$J$694:$J$776)</f>
        <v>0</v>
      </c>
      <c r="AF39" s="55">
        <f>SUMIF(NSL!$C$778:$C$810,C39,NSL!$J$778:$J$810)</f>
        <v>0</v>
      </c>
      <c r="AG39" s="55">
        <f>SUMIF(NSL!$C$812:$C$813,C39,NSL!$J$812:$J$813)</f>
        <v>0</v>
      </c>
      <c r="AH39" s="55">
        <f>SUMIF(NSL!$C$815:$C$816,C39,NSL!$J$815:$J$816)</f>
        <v>0</v>
      </c>
      <c r="AI39" s="55">
        <f>SUMIF(NSL!$C$818:$C$889,C39,NSL!$J$818:$J$889)</f>
        <v>0</v>
      </c>
      <c r="AJ39" s="55">
        <f>SUMIF(NSL!$C$891:$C$917,C39,NSL!$J$891:$J$917)</f>
        <v>0</v>
      </c>
      <c r="AK39" s="55">
        <f>SUMIF(NSL!$C$919:$C$981,C39,NSL!$J$919:$J$981)</f>
        <v>0</v>
      </c>
      <c r="AL39" s="54">
        <f>D39-BG39</f>
        <v>0.23</v>
      </c>
      <c r="AM39" s="55">
        <f>SUMIF(NSL!$C$1002:$C$1028,C39,NSL!$J$1002:$J$1028)</f>
        <v>0</v>
      </c>
      <c r="AN39" s="55">
        <f>SUMIF(NSL!$C$1030:$C$1045,C39,NSL!$J$1030:$J$1045)</f>
        <v>0</v>
      </c>
      <c r="AO39" s="55">
        <f>SUMIF(NSL!$C$1047:$C$1048,C39,NSL!$J$1047:$J$1048)</f>
        <v>0</v>
      </c>
      <c r="AP39" s="55">
        <f>SUMIF(NSL!$C$1050:$C$1074,C39,NSL!$J$1050:$J$1074)</f>
        <v>0</v>
      </c>
      <c r="AQ39" s="55">
        <f>SUMIF(NSL!$C$1076:$C$1099,C39,NSL!$J$1076:$J$1099)</f>
        <v>0</v>
      </c>
      <c r="AR39" s="55">
        <f>SUMIF(NSL!$C$1101:$C$1121,C39,NSL!$J$1101:$J$1121)</f>
        <v>0</v>
      </c>
      <c r="AS39" s="55">
        <f>SUMIF(NSL!$C$1123:$C$1164,C39,NSL!$J$1123:$J$1164)</f>
        <v>0</v>
      </c>
      <c r="AT39" s="55">
        <f>SUMIF(NSL!$C$1166:$C$1201,C39,NSL!$J$1166:$J$1201)</f>
        <v>0</v>
      </c>
      <c r="AU39" s="55">
        <f>SUMIF(NSL!$C$1203:$C$1223,C39,NSL!$J$1203:$J$1223)</f>
        <v>0</v>
      </c>
      <c r="AV39" s="55">
        <f>SUMIF(NSL!$C$1225:$C$1226,C39,NSL!$J$1225:$J$1226)</f>
        <v>0</v>
      </c>
      <c r="AW39" s="55">
        <f>SUMIF(NSL!$C$1228:$C$1244,C39,NSL!$J$1228:$J$1244)</f>
        <v>0</v>
      </c>
      <c r="AX39" s="55">
        <f>SUMIF(NSL!$C$1246:$C$1351,C39,NSL!$J$1246:$J$1351)</f>
        <v>0</v>
      </c>
      <c r="AY39" s="55">
        <f>SUMIF(NSL!$C$1353:$C$1434,C39,NSL!$J$1353:$J$1434)</f>
        <v>0</v>
      </c>
      <c r="AZ39" s="55">
        <f>SUMIF(NSL!$C$1436:$C$1440,C39,NSL!$J$1436:$J$1440)</f>
        <v>0</v>
      </c>
      <c r="BA39" s="55">
        <f>SUMIF(NSL!$C$1442:$C$1507,C39,NSL!$J$1442:$J$1507)</f>
        <v>0</v>
      </c>
      <c r="BB39" s="55">
        <f>SUMIF(NSL!$C$1509:$C$1540,C39,NSL!$J$1509:$J$1540)</f>
        <v>0</v>
      </c>
      <c r="BC39" s="55">
        <f>SUMIF(NSL!$C$1542:$C$1545,C39,NSL!$J$1542:$J$1545)</f>
        <v>0</v>
      </c>
      <c r="BD39" s="55">
        <f>SUMIF(NSL!$C$1547:$C$1560,C39,NSL!$J$1547:$J$1560)</f>
        <v>0</v>
      </c>
      <c r="BE39" s="55">
        <f>SUMIF(NSL!$C$1562:$C$1565,C39,NSL!$J$1562:$J$1565)</f>
        <v>0</v>
      </c>
      <c r="BF39" s="55">
        <f>SUMIF(NSL!$C$1567:$C$1569,C39,NSL!$J$1567:$J$1569)</f>
        <v>0</v>
      </c>
      <c r="BG39" s="53">
        <f>SUM(G39:Q39)+SUM(S39:Z39)+SUM(AB39:AK39)+SUM(AM39:BF39)</f>
        <v>0</v>
      </c>
      <c r="BH39" s="53">
        <f>AL60-BG39</f>
        <v>0</v>
      </c>
      <c r="BI39" s="53">
        <f t="shared" si="7"/>
        <v>0.23</v>
      </c>
    </row>
    <row r="40" spans="1:61" ht="15">
      <c r="A40" s="56"/>
      <c r="B40" s="7" t="s">
        <v>163</v>
      </c>
      <c r="C40" s="8" t="s">
        <v>59</v>
      </c>
      <c r="D40" s="52">
        <f>HTg!G42</f>
        <v>1.45</v>
      </c>
      <c r="E40" s="65">
        <f t="shared" si="12"/>
        <v>0</v>
      </c>
      <c r="F40" s="70">
        <f t="shared" si="13"/>
        <v>0</v>
      </c>
      <c r="G40" s="55">
        <f>SUMIF(NSL!$C$9:$C$10,C40,NSL!$J$9:$J$10)</f>
        <v>0</v>
      </c>
      <c r="H40" s="55">
        <f>SUMIF(NSL!$C$12:$C$13,C40,NSL!$J$12:$J$13)</f>
        <v>0</v>
      </c>
      <c r="I40" s="55">
        <f>SUMIF(NSL!$C$15:$C$16,C40,NSL!$J$15:$J$16)</f>
        <v>0</v>
      </c>
      <c r="J40" s="55">
        <f>SUMIF(NSL!$C$18:$C$19,C40,NSL!$J$18:$J$19)</f>
        <v>0</v>
      </c>
      <c r="K40" s="55">
        <f>SUMIF(NSL!$C$21:$C$43,C40,NSL!$J$21:$J$43)</f>
        <v>0</v>
      </c>
      <c r="L40" s="55">
        <f>SUMIF(NSL!$C$45:$C$51,C40,NSL!$J$45:$J$51)</f>
        <v>0</v>
      </c>
      <c r="M40" s="55">
        <f>SUMIF(NSL!$C$53:$C$55,C40,NSL!$J$53:$J$55)</f>
        <v>0</v>
      </c>
      <c r="N40" s="55">
        <f>SUMIF(NSL!$C$57:$C$65,C40,NSL!$J$57:$J$65)</f>
        <v>0</v>
      </c>
      <c r="O40" s="55">
        <f>SUMIF(NSL!$C$67:$C$76,C40,NSL!$J$67:$J$76)</f>
        <v>0</v>
      </c>
      <c r="P40" s="55">
        <f>SUMIF(NSL!$C$78:$C$79,C40,NSL!$J$78:$J$79)</f>
        <v>0</v>
      </c>
      <c r="Q40" s="55">
        <f>SUMIF(NSL!$C$81:$C$173,C40,NSL!$J$81:$J$173)</f>
        <v>0</v>
      </c>
      <c r="R40" s="65">
        <f t="shared" si="14"/>
        <v>1.45</v>
      </c>
      <c r="S40" s="55">
        <f>SUMIF(NSL!$C$176:$C$214,C40,NSL!$J$176:$J$214)</f>
        <v>0</v>
      </c>
      <c r="T40" s="55">
        <f>SUMIF(NSL!$C$216:$C$238,C40,NSL!$J$216:$J$238)</f>
        <v>0</v>
      </c>
      <c r="U40" s="55">
        <f>SUMIF(NSL!$C$240:$C$252,C40,NSL!$J$240:$J$252)</f>
        <v>0</v>
      </c>
      <c r="V40" s="55">
        <f>SUMIF(NSL!$C$254:$C$255,C40,NSL!$J$254:$J$255)</f>
        <v>0</v>
      </c>
      <c r="W40" s="55">
        <f>SUMIF(NSL!$C$257:$C$282,C40,NSL!$J$257:$J$282)</f>
        <v>0</v>
      </c>
      <c r="X40" s="55">
        <f>SUMIF(NSL!$C$284:$C$346,C40,NSL!$J$284:$J$346)</f>
        <v>0</v>
      </c>
      <c r="Y40" s="55">
        <f>SUMIF(NSL!$C$348:$C$436,C40,NSL!$J$348:$J$436)</f>
        <v>0</v>
      </c>
      <c r="Z40" s="55">
        <f>SUMIF(NSL!$C$438:$C$480,C40,NSL!$J$438:$J$480)</f>
        <v>0</v>
      </c>
      <c r="AA40" s="72">
        <f t="shared" si="18"/>
        <v>1.45</v>
      </c>
      <c r="AB40" s="55">
        <f>SUMIF(NSL!$C$483:$C$679,C40,NSL!$J$483:$J$679)</f>
        <v>0.04</v>
      </c>
      <c r="AC40" s="55">
        <f>SUMIF(NSL!$C$681:$C$682,C40,NSL!$J$681:$J$682)</f>
        <v>0</v>
      </c>
      <c r="AD40" s="55">
        <f>SUMIF(NSL!$C$684:$C$692,C40,NSL!$J$684:$J$692)</f>
        <v>0</v>
      </c>
      <c r="AE40" s="55">
        <f>SUMIF(NSL!$C$694:$C$776,C40,NSL!$J$694:$J$776)</f>
        <v>0</v>
      </c>
      <c r="AF40" s="55">
        <f>SUMIF(NSL!$C$778:$C$810,C40,NSL!$J$778:$J$810)</f>
        <v>0</v>
      </c>
      <c r="AG40" s="55">
        <f>SUMIF(NSL!$C$812:$C$813,C40,NSL!$J$812:$J$813)</f>
        <v>0</v>
      </c>
      <c r="AH40" s="55">
        <f>SUMIF(NSL!$C$815:$C$816,C40,NSL!$J$815:$J$816)</f>
        <v>0</v>
      </c>
      <c r="AI40" s="55">
        <f>SUMIF(NSL!$C$818:$C$889,C40,NSL!$J$818:$J$889)</f>
        <v>0</v>
      </c>
      <c r="AJ40" s="55">
        <f>SUMIF(NSL!$C$891:$C$917,C40,NSL!$J$891:$J$917)</f>
        <v>0</v>
      </c>
      <c r="AK40" s="55">
        <f>SUMIF(NSL!$C$919:$C$981,C40,NSL!$J$919:$J$981)</f>
        <v>0</v>
      </c>
      <c r="AL40" s="55">
        <f>SUMIF(NSL!$C$983:$C$1000,C40,NSL!$J$983:$J$1000)</f>
        <v>0</v>
      </c>
      <c r="AM40" s="54">
        <f>D40-BG40</f>
        <v>1.41</v>
      </c>
      <c r="AN40" s="55">
        <f>SUMIF(NSL!$C$1030:$C$1045,C40,NSL!$J$1030:$J$1045)</f>
        <v>0</v>
      </c>
      <c r="AO40" s="55">
        <f>SUMIF(NSL!$C$1047:$C$1048,C40,NSL!$J$1047:$J$1048)</f>
        <v>0</v>
      </c>
      <c r="AP40" s="55">
        <f>SUMIF(NSL!$C$1050:$C$1074,C40,NSL!$J$1050:$J$1074)</f>
        <v>0</v>
      </c>
      <c r="AQ40" s="55">
        <f>SUMIF(NSL!$C$1076:$C$1099,C40,NSL!$J$1076:$J$1099)</f>
        <v>0</v>
      </c>
      <c r="AR40" s="55">
        <f>SUMIF(NSL!$C$1101:$C$1121,C40,NSL!$J$1101:$J$1121)</f>
        <v>0</v>
      </c>
      <c r="AS40" s="55">
        <f>SUMIF(NSL!$C$1123:$C$1164,C40,NSL!$J$1123:$J$1164)</f>
        <v>0</v>
      </c>
      <c r="AT40" s="55">
        <f>SUMIF(NSL!$C$1166:$C$1201,C40,NSL!$J$1166:$J$1201)</f>
        <v>0</v>
      </c>
      <c r="AU40" s="55">
        <f>SUMIF(NSL!$C$1203:$C$1223,C40,NSL!$J$1203:$J$1223)</f>
        <v>0</v>
      </c>
      <c r="AV40" s="55">
        <f>SUMIF(NSL!$C$1225:$C$1226,C40,NSL!$J$1225:$J$1226)</f>
        <v>0</v>
      </c>
      <c r="AW40" s="55">
        <f>SUMIF(NSL!$C$1228:$C$1244,C40,NSL!$J$1228:$J$1244)</f>
        <v>0</v>
      </c>
      <c r="AX40" s="55">
        <f>SUMIF(NSL!$C$1246:$C$1351,C40,NSL!$J$1246:$J$1351)</f>
        <v>0</v>
      </c>
      <c r="AY40" s="55">
        <f>SUMIF(NSL!$C$1353:$C$1434,C40,NSL!$J$1353:$J$1434)</f>
        <v>0</v>
      </c>
      <c r="AZ40" s="55">
        <f>SUMIF(NSL!$C$1436:$C$1440,C40,NSL!$J$1436:$J$1440)</f>
        <v>0</v>
      </c>
      <c r="BA40" s="55">
        <f>SUMIF(NSL!$C$1442:$C$1507,C40,NSL!$J$1442:$J$1507)</f>
        <v>0</v>
      </c>
      <c r="BB40" s="55">
        <f>SUMIF(NSL!$C$1509:$C$1540,C40,NSL!$J$1509:$J$1540)</f>
        <v>0</v>
      </c>
      <c r="BC40" s="55">
        <f>SUMIF(NSL!$C$1542:$C$1545,C40,NSL!$J$1542:$J$1545)</f>
        <v>0</v>
      </c>
      <c r="BD40" s="55">
        <f>SUMIF(NSL!$C$1547:$C$1560,C40,NSL!$J$1547:$J$1560)</f>
        <v>0</v>
      </c>
      <c r="BE40" s="55">
        <f>SUMIF(NSL!$C$1562:$C$1565,C40,NSL!$J$1562:$J$1565)</f>
        <v>0</v>
      </c>
      <c r="BF40" s="55">
        <f>SUMIF(NSL!$C$1567:$C$1569,C40,NSL!$J$1567:$J$1569)</f>
        <v>0</v>
      </c>
      <c r="BG40" s="53">
        <f>SUM(G40:Q40)+SUM(S40:Z40)+SUM(AB40:AL40)+SUM(AN40:BF40)</f>
        <v>0.04</v>
      </c>
      <c r="BH40" s="53">
        <f>AM60-BG40</f>
        <v>0.7</v>
      </c>
      <c r="BI40" s="53">
        <f t="shared" si="7"/>
        <v>2.15</v>
      </c>
    </row>
    <row r="41" spans="1:61" ht="15">
      <c r="A41" s="56"/>
      <c r="B41" s="7" t="s">
        <v>175</v>
      </c>
      <c r="C41" s="8" t="s">
        <v>177</v>
      </c>
      <c r="D41" s="52">
        <f>HTg!G43</f>
        <v>0</v>
      </c>
      <c r="E41" s="65">
        <f t="shared" si="12"/>
        <v>0</v>
      </c>
      <c r="F41" s="70">
        <f t="shared" si="13"/>
        <v>0</v>
      </c>
      <c r="G41" s="55">
        <f>SUMIF(NSL!$C$9:$C$10,C41,NSL!$J$9:$J$10)</f>
        <v>0</v>
      </c>
      <c r="H41" s="55">
        <f>SUMIF(NSL!$C$12:$C$13,C41,NSL!$J$12:$J$13)</f>
        <v>0</v>
      </c>
      <c r="I41" s="55">
        <f>SUMIF(NSL!$C$15:$C$16,C41,NSL!$J$15:$J$16)</f>
        <v>0</v>
      </c>
      <c r="J41" s="55">
        <f>SUMIF(NSL!$C$18:$C$19,C41,NSL!$J$18:$J$19)</f>
        <v>0</v>
      </c>
      <c r="K41" s="55">
        <f>SUMIF(NSL!$C$21:$C$43,C41,NSL!$J$21:$J$43)</f>
        <v>0</v>
      </c>
      <c r="L41" s="55">
        <f>SUMIF(NSL!$C$45:$C$51,C41,NSL!$J$45:$J$51)</f>
        <v>0</v>
      </c>
      <c r="M41" s="55">
        <f>SUMIF(NSL!$C$53:$C$55,C41,NSL!$J$53:$J$55)</f>
        <v>0</v>
      </c>
      <c r="N41" s="55">
        <f>SUMIF(NSL!$C$57:$C$65,C41,NSL!$J$57:$J$65)</f>
        <v>0</v>
      </c>
      <c r="O41" s="55">
        <f>SUMIF(NSL!$C$67:$C$76,C41,NSL!$J$67:$J$76)</f>
        <v>0</v>
      </c>
      <c r="P41" s="55">
        <f>SUMIF(NSL!$C$78:$C$79,C41,NSL!$J$78:$J$79)</f>
        <v>0</v>
      </c>
      <c r="Q41" s="55">
        <f>SUMIF(NSL!$C$81:$C$173,C41,NSL!$J$81:$J$173)</f>
        <v>0</v>
      </c>
      <c r="R41" s="65">
        <f t="shared" si="14"/>
        <v>0</v>
      </c>
      <c r="S41" s="55">
        <f>SUMIF(NSL!$C$176:$C$214,C41,NSL!$J$176:$J$214)</f>
        <v>0</v>
      </c>
      <c r="T41" s="55">
        <f>SUMIF(NSL!$C$216:$C$238,C41,NSL!$J$216:$J$238)</f>
        <v>0</v>
      </c>
      <c r="U41" s="55">
        <f>SUMIF(NSL!$C$240:$C$252,C41,NSL!$J$240:$J$252)</f>
        <v>0</v>
      </c>
      <c r="V41" s="55">
        <f>SUMIF(NSL!$C$254:$C$255,C41,NSL!$J$254:$J$255)</f>
        <v>0</v>
      </c>
      <c r="W41" s="55">
        <f>SUMIF(NSL!$C$257:$C$282,C41,NSL!$J$257:$J$282)</f>
        <v>0</v>
      </c>
      <c r="X41" s="55">
        <f>SUMIF(NSL!$C$284:$C$346,C41,NSL!$J$284:$J$346)</f>
        <v>0</v>
      </c>
      <c r="Y41" s="55">
        <f>SUMIF(NSL!$C$348:$C$436,C41,NSL!$J$348:$J$436)</f>
        <v>0</v>
      </c>
      <c r="Z41" s="55">
        <f>SUMIF(NSL!$C$438:$C$480,C41,NSL!$J$438:$J$480)</f>
        <v>0</v>
      </c>
      <c r="AA41" s="72">
        <f t="shared" si="18"/>
        <v>0</v>
      </c>
      <c r="AB41" s="55">
        <f>SUMIF(NSL!$C$483:$C$679,C41,NSL!$J$483:$J$679)</f>
        <v>0</v>
      </c>
      <c r="AC41" s="55">
        <f>SUMIF(NSL!$C$681:$C$682,C41,NSL!$J$681:$J$682)</f>
        <v>0</v>
      </c>
      <c r="AD41" s="55">
        <f>SUMIF(NSL!$C$684:$C$692,C41,NSL!$J$684:$J$692)</f>
        <v>0</v>
      </c>
      <c r="AE41" s="55">
        <f>SUMIF(NSL!$C$694:$C$776,C41,NSL!$J$694:$J$776)</f>
        <v>0</v>
      </c>
      <c r="AF41" s="55">
        <f>SUMIF(NSL!$C$778:$C$810,C41,NSL!$J$778:$J$810)</f>
        <v>0</v>
      </c>
      <c r="AG41" s="55">
        <f>SUMIF(NSL!$C$812:$C$813,C41,NSL!$J$812:$J$813)</f>
        <v>0</v>
      </c>
      <c r="AH41" s="55">
        <f>SUMIF(NSL!$C$815:$C$816,C41,NSL!$J$815:$J$816)</f>
        <v>0</v>
      </c>
      <c r="AI41" s="55">
        <f>SUMIF(NSL!$C$818:$C$889,C41,NSL!$J$818:$J$889)</f>
        <v>0</v>
      </c>
      <c r="AJ41" s="55">
        <f>SUMIF(NSL!$C$891:$C$917,C41,NSL!$J$891:$J$917)</f>
        <v>0</v>
      </c>
      <c r="AK41" s="55">
        <f>SUMIF(NSL!$C$919:$C$981,C41,NSL!$J$919:$J$981)</f>
        <v>0</v>
      </c>
      <c r="AL41" s="55">
        <f>SUMIF(NSL!$C$983:$C$1000,C41,NSL!$J$983:$J$1000)</f>
        <v>0</v>
      </c>
      <c r="AM41" s="55">
        <f>SUMIF(NSL!$C$1002:$C$1028,C41,NSL!$J$1002:$J$1028)</f>
        <v>0</v>
      </c>
      <c r="AN41" s="54">
        <f>D41-BG41</f>
        <v>0</v>
      </c>
      <c r="AO41" s="55">
        <f>SUMIF(NSL!$C$1047:$C$1048,C41,NSL!$J$1047:$J$1048)</f>
        <v>0</v>
      </c>
      <c r="AP41" s="55">
        <f>SUMIF(NSL!$C$1050:$C$1074,C41,NSL!$J$1050:$J$1074)</f>
        <v>0</v>
      </c>
      <c r="AQ41" s="55">
        <f>SUMIF(NSL!$C$1076:$C$1099,C41,NSL!$J$1076:$J$1099)</f>
        <v>0</v>
      </c>
      <c r="AR41" s="55">
        <f>SUMIF(NSL!$C$1101:$C$1121,C41,NSL!$J$1101:$J$1121)</f>
        <v>0</v>
      </c>
      <c r="AS41" s="55">
        <f>SUMIF(NSL!$C$1123:$C$1164,C41,NSL!$J$1123:$J$1164)</f>
        <v>0</v>
      </c>
      <c r="AT41" s="55">
        <f>SUMIF(NSL!$C$1166:$C$1201,C41,NSL!$J$1166:$J$1201)</f>
        <v>0</v>
      </c>
      <c r="AU41" s="55">
        <f>SUMIF(NSL!$C$1203:$C$1223,C41,NSL!$J$1203:$J$1223)</f>
        <v>0</v>
      </c>
      <c r="AV41" s="55">
        <f>SUMIF(NSL!$C$1225:$C$1226,C41,NSL!$J$1225:$J$1226)</f>
        <v>0</v>
      </c>
      <c r="AW41" s="55">
        <f>SUMIF(NSL!$C$1228:$C$1244,C41,NSL!$J$1228:$J$1244)</f>
        <v>0</v>
      </c>
      <c r="AX41" s="55">
        <f>SUMIF(NSL!$C$1246:$C$1351,C41,NSL!$J$1246:$J$1351)</f>
        <v>0</v>
      </c>
      <c r="AY41" s="55">
        <f>SUMIF(NSL!$C$1353:$C$1434,C41,NSL!$J$1353:$J$1434)</f>
        <v>0</v>
      </c>
      <c r="AZ41" s="55">
        <f>SUMIF(NSL!$C$1436:$C$1440,C41,NSL!$J$1436:$J$1440)</f>
        <v>0</v>
      </c>
      <c r="BA41" s="55">
        <f>SUMIF(NSL!$C$1442:$C$1507,C41,NSL!$J$1442:$J$1507)</f>
        <v>0</v>
      </c>
      <c r="BB41" s="55">
        <f>SUMIF(NSL!$C$1509:$C$1540,C41,NSL!$J$1509:$J$1540)</f>
        <v>0</v>
      </c>
      <c r="BC41" s="55">
        <f>SUMIF(NSL!$C$1542:$C$1545,C41,NSL!$J$1542:$J$1545)</f>
        <v>0</v>
      </c>
      <c r="BD41" s="55">
        <f>SUMIF(NSL!$C$1547:$C$1560,C41,NSL!$J$1547:$J$1560)</f>
        <v>0</v>
      </c>
      <c r="BE41" s="55">
        <f>SUMIF(NSL!$C$1562:$C$1565,C41,NSL!$J$1562:$J$1565)</f>
        <v>0</v>
      </c>
      <c r="BF41" s="55">
        <f>SUMIF(NSL!$C$1567:$C$1569,C41,NSL!$J$1567:$J$1569)</f>
        <v>0</v>
      </c>
      <c r="BG41" s="53">
        <f>SUM(G41:Q41)+SUM(S41:Z41)+SUM(AB41:AM41)+SUM(AO41:BF41)</f>
        <v>0</v>
      </c>
      <c r="BH41" s="53">
        <f>AN60-BG41</f>
        <v>0</v>
      </c>
      <c r="BI41" s="53">
        <f t="shared" si="7"/>
        <v>0</v>
      </c>
    </row>
    <row r="42" spans="1:61" ht="15">
      <c r="A42" s="8" t="s">
        <v>91</v>
      </c>
      <c r="B42" s="13" t="s">
        <v>127</v>
      </c>
      <c r="C42" s="8" t="s">
        <v>63</v>
      </c>
      <c r="D42" s="52">
        <f>HTg!G44</f>
        <v>0</v>
      </c>
      <c r="E42" s="65">
        <f t="shared" si="12"/>
        <v>0</v>
      </c>
      <c r="F42" s="70">
        <f t="shared" si="13"/>
        <v>0</v>
      </c>
      <c r="G42" s="55">
        <f>SUMIF(NSL!$C$9:$C$10,C42,NSL!$J$9:$J$10)</f>
        <v>0</v>
      </c>
      <c r="H42" s="55">
        <f>SUMIF(NSL!$C$12:$C$13,C42,NSL!$J$12:$J$13)</f>
        <v>0</v>
      </c>
      <c r="I42" s="55">
        <f>SUMIF(NSL!$C$15:$C$16,C42,NSL!$J$15:$J$16)</f>
        <v>0</v>
      </c>
      <c r="J42" s="55">
        <f>SUMIF(NSL!$C$18:$C$19,C42,NSL!$J$18:$J$19)</f>
        <v>0</v>
      </c>
      <c r="K42" s="55">
        <f>SUMIF(NSL!$C$21:$C$43,C42,NSL!$J$21:$J$43)</f>
        <v>0</v>
      </c>
      <c r="L42" s="55">
        <f>SUMIF(NSL!$C$45:$C$51,C42,NSL!$J$45:$J$51)</f>
        <v>0</v>
      </c>
      <c r="M42" s="55">
        <f>SUMIF(NSL!$C$53:$C$55,C42,NSL!$J$53:$J$55)</f>
        <v>0</v>
      </c>
      <c r="N42" s="55">
        <f>SUMIF(NSL!$C$57:$C$65,C42,NSL!$J$57:$J$65)</f>
        <v>0</v>
      </c>
      <c r="O42" s="55">
        <f>SUMIF(NSL!$C$67:$C$76,C42,NSL!$J$67:$J$76)</f>
        <v>0</v>
      </c>
      <c r="P42" s="55">
        <f>SUMIF(NSL!$C$78:$C$79,C42,NSL!$J$78:$J$79)</f>
        <v>0</v>
      </c>
      <c r="Q42" s="55">
        <f>SUMIF(NSL!$C$81:$C$173,C42,NSL!$J$81:$J$173)</f>
        <v>0</v>
      </c>
      <c r="R42" s="65">
        <f t="shared" si="14"/>
        <v>0</v>
      </c>
      <c r="S42" s="55">
        <f>SUMIF(NSL!$C$176:$C$214,C42,NSL!$J$176:$J$214)</f>
        <v>0</v>
      </c>
      <c r="T42" s="55">
        <f>SUMIF(NSL!$C$216:$C$238,C42,NSL!$J$216:$J$238)</f>
        <v>0</v>
      </c>
      <c r="U42" s="55">
        <f>SUMIF(NSL!$C$240:$C$252,C42,NSL!$J$240:$J$252)</f>
        <v>0</v>
      </c>
      <c r="V42" s="55">
        <f>SUMIF(NSL!$C$254:$C$255,C42,NSL!$J$254:$J$255)</f>
        <v>0</v>
      </c>
      <c r="W42" s="55">
        <f>SUMIF(NSL!$C$257:$C$282,C42,NSL!$J$257:$J$282)</f>
        <v>0</v>
      </c>
      <c r="X42" s="55">
        <f>SUMIF(NSL!$C$284:$C$346,C42,NSL!$J$284:$J$346)</f>
        <v>0</v>
      </c>
      <c r="Y42" s="55">
        <f>SUMIF(NSL!$C$348:$C$436,C42,NSL!$J$348:$J$436)</f>
        <v>0</v>
      </c>
      <c r="Z42" s="55">
        <f>SUMIF(NSL!$C$438:$C$480,C42,NSL!$J$438:$J$480)</f>
        <v>0</v>
      </c>
      <c r="AA42" s="72">
        <f t="shared" si="18"/>
        <v>0</v>
      </c>
      <c r="AB42" s="55">
        <f>SUMIF(NSL!$C$483:$C$679,C42,NSL!$J$483:$J$679)</f>
        <v>0</v>
      </c>
      <c r="AC42" s="55">
        <f>SUMIF(NSL!$C$681:$C$682,C42,NSL!$J$681:$J$682)</f>
        <v>0</v>
      </c>
      <c r="AD42" s="55">
        <f>SUMIF(NSL!$C$684:$C$692,C42,NSL!$J$684:$J$692)</f>
        <v>0</v>
      </c>
      <c r="AE42" s="55">
        <f>SUMIF(NSL!$C$694:$C$776,C42,NSL!$J$694:$J$776)</f>
        <v>0</v>
      </c>
      <c r="AF42" s="55">
        <f>SUMIF(NSL!$C$778:$C$810,C42,NSL!$J$778:$J$810)</f>
        <v>0</v>
      </c>
      <c r="AG42" s="55">
        <f>SUMIF(NSL!$C$812:$C$813,C42,NSL!$J$812:$J$813)</f>
        <v>0</v>
      </c>
      <c r="AH42" s="55">
        <f>SUMIF(NSL!$C$815:$C$816,C42,NSL!$J$815:$J$816)</f>
        <v>0</v>
      </c>
      <c r="AI42" s="55">
        <f>SUMIF(NSL!$C$818:$C$889,C42,NSL!$J$818:$J$889)</f>
        <v>0</v>
      </c>
      <c r="AJ42" s="55">
        <f>SUMIF(NSL!$C$891:$C$917,C42,NSL!$J$891:$J$917)</f>
        <v>0</v>
      </c>
      <c r="AK42" s="55">
        <f>SUMIF(NSL!$C$919:$C$981,C42,NSL!$J$919:$J$981)</f>
        <v>0</v>
      </c>
      <c r="AL42" s="55">
        <f>SUMIF(NSL!$C$983:$C$1000,C42,NSL!$J$983:$J$1000)</f>
        <v>0</v>
      </c>
      <c r="AM42" s="55">
        <f>SUMIF(NSL!$C$1002:$C$1028,C42,NSL!$J$1002:$J$1028)</f>
        <v>0</v>
      </c>
      <c r="AN42" s="55">
        <f>SUMIF(NSL!$C$1030:$C$1045,C42,NSL!$J$1030:$J$1045)</f>
        <v>0</v>
      </c>
      <c r="AO42" s="54">
        <f>D42-BG42</f>
        <v>0</v>
      </c>
      <c r="AP42" s="55">
        <f>SUMIF(NSL!$C$1050:$C$1074,C42,NSL!$J$1050:$J$1074)</f>
        <v>0</v>
      </c>
      <c r="AQ42" s="55">
        <f>SUMIF(NSL!$C$1076:$C$1099,C42,NSL!$J$1076:$J$1099)</f>
        <v>0</v>
      </c>
      <c r="AR42" s="55">
        <f>SUMIF(NSL!$C$1101:$C$1121,C42,NSL!$J$1101:$J$1121)</f>
        <v>0</v>
      </c>
      <c r="AS42" s="55">
        <f>SUMIF(NSL!$C$1123:$C$1164,C42,NSL!$J$1123:$J$1164)</f>
        <v>0</v>
      </c>
      <c r="AT42" s="55">
        <f>SUMIF(NSL!$C$1166:$C$1201,C42,NSL!$J$1166:$J$1201)</f>
        <v>0</v>
      </c>
      <c r="AU42" s="55">
        <f>SUMIF(NSL!$C$1203:$C$1223,C42,NSL!$J$1203:$J$1223)</f>
        <v>0</v>
      </c>
      <c r="AV42" s="55">
        <f>SUMIF(NSL!$C$1225:$C$1226,C42,NSL!$J$1225:$J$1226)</f>
        <v>0</v>
      </c>
      <c r="AW42" s="55">
        <f>SUMIF(NSL!$C$1228:$C$1244,C42,NSL!$J$1228:$J$1244)</f>
        <v>0</v>
      </c>
      <c r="AX42" s="55">
        <f>SUMIF(NSL!$C$1246:$C$1351,C42,NSL!$J$1246:$J$1351)</f>
        <v>0</v>
      </c>
      <c r="AY42" s="55">
        <f>SUMIF(NSL!$C$1353:$C$1434,C42,NSL!$J$1353:$J$1434)</f>
        <v>0</v>
      </c>
      <c r="AZ42" s="55">
        <f>SUMIF(NSL!$C$1436:$C$1440,C42,NSL!$J$1436:$J$1440)</f>
        <v>0</v>
      </c>
      <c r="BA42" s="55">
        <f>SUMIF(NSL!$C$1442:$C$1507,C42,NSL!$J$1442:$J$1507)</f>
        <v>0</v>
      </c>
      <c r="BB42" s="55">
        <f>SUMIF(NSL!$C$1509:$C$1540,C42,NSL!$J$1509:$J$1540)</f>
        <v>0</v>
      </c>
      <c r="BC42" s="55">
        <f>SUMIF(NSL!$C$1542:$C$1545,C42,NSL!$J$1542:$J$1545)</f>
        <v>0</v>
      </c>
      <c r="BD42" s="55">
        <f>SUMIF(NSL!$C$1547:$C$1560,C42,NSL!$J$1547:$J$1560)</f>
        <v>0</v>
      </c>
      <c r="BE42" s="55">
        <f>SUMIF(NSL!$C$1562:$C$1565,C42,NSL!$J$1562:$J$1565)</f>
        <v>0</v>
      </c>
      <c r="BF42" s="55">
        <f>SUMIF(NSL!$C$1567:$C$1569,C42,NSL!$J$1567:$J$1569)</f>
        <v>0</v>
      </c>
      <c r="BG42" s="53">
        <f>SUM(G42:Q42)+SUM(S42:Z42)+SUM(AB42:AN42)+SUM(AP42:BF42)</f>
        <v>0</v>
      </c>
      <c r="BH42" s="53">
        <f>AO60-BG42</f>
        <v>0</v>
      </c>
      <c r="BI42" s="53">
        <f>BH42+D42</f>
        <v>0</v>
      </c>
    </row>
    <row r="43" spans="1:61" ht="15">
      <c r="A43" s="8" t="s">
        <v>95</v>
      </c>
      <c r="B43" s="7" t="s">
        <v>126</v>
      </c>
      <c r="C43" s="8" t="s">
        <v>41</v>
      </c>
      <c r="D43" s="52">
        <f>HTg!G45</f>
        <v>0</v>
      </c>
      <c r="E43" s="65">
        <f t="shared" si="12"/>
        <v>0</v>
      </c>
      <c r="F43" s="70">
        <f t="shared" si="13"/>
        <v>0</v>
      </c>
      <c r="G43" s="55">
        <f>SUMIF(NSL!$C$9:$C$10,C43,NSL!$J$9:$J$10)</f>
        <v>0</v>
      </c>
      <c r="H43" s="55">
        <f>SUMIF(NSL!$C$12:$C$13,C43,NSL!$J$12:$J$13)</f>
        <v>0</v>
      </c>
      <c r="I43" s="55">
        <f>SUMIF(NSL!$C$15:$C$16,C43,NSL!$J$15:$J$16)</f>
        <v>0</v>
      </c>
      <c r="J43" s="55">
        <f>SUMIF(NSL!$C$18:$C$19,C43,NSL!$J$18:$J$19)</f>
        <v>0</v>
      </c>
      <c r="K43" s="55">
        <f>SUMIF(NSL!$C$21:$C$43,C43,NSL!$J$21:$J$43)</f>
        <v>0</v>
      </c>
      <c r="L43" s="55">
        <f>SUMIF(NSL!$C$45:$C$51,C43,NSL!$J$45:$J$51)</f>
        <v>0</v>
      </c>
      <c r="M43" s="55">
        <f>SUMIF(NSL!$C$53:$C$55,C43,NSL!$J$53:$J$55)</f>
        <v>0</v>
      </c>
      <c r="N43" s="55">
        <f>SUMIF(NSL!$C$57:$C$65,C43,NSL!$J$57:$J$65)</f>
        <v>0</v>
      </c>
      <c r="O43" s="55">
        <f>SUMIF(NSL!$C$67:$C$76,C43,NSL!$J$67:$J$76)</f>
        <v>0</v>
      </c>
      <c r="P43" s="55">
        <f>SUMIF(NSL!$C$78:$C$79,C43,NSL!$J$78:$J$79)</f>
        <v>0</v>
      </c>
      <c r="Q43" s="55">
        <f>SUMIF(NSL!$C$81:$C$173,C43,NSL!$J$81:$J$173)</f>
        <v>0</v>
      </c>
      <c r="R43" s="65">
        <f t="shared" si="14"/>
        <v>0</v>
      </c>
      <c r="S43" s="55">
        <f>SUMIF(NSL!$C$176:$C$214,C43,NSL!$J$176:$J$214)</f>
        <v>0</v>
      </c>
      <c r="T43" s="55">
        <f>SUMIF(NSL!$C$216:$C$238,C43,NSL!$J$216:$J$238)</f>
        <v>0</v>
      </c>
      <c r="U43" s="55">
        <f>SUMIF(NSL!$C$240:$C$252,C43,NSL!$J$240:$J$252)</f>
        <v>0</v>
      </c>
      <c r="V43" s="55">
        <f>SUMIF(NSL!$C$254:$C$255,C43,NSL!$J$254:$J$255)</f>
        <v>0</v>
      </c>
      <c r="W43" s="55">
        <f>SUMIF(NSL!$C$257:$C$282,C43,NSL!$J$257:$J$282)</f>
        <v>0</v>
      </c>
      <c r="X43" s="55">
        <f>SUMIF(NSL!$C$284:$C$346,C43,NSL!$J$284:$J$346)</f>
        <v>0</v>
      </c>
      <c r="Y43" s="55">
        <f>SUMIF(NSL!$C$348:$C$436,C43,NSL!$J$348:$J$436)</f>
        <v>0</v>
      </c>
      <c r="Z43" s="55">
        <f>SUMIF(NSL!$C$438:$C$480,C43,NSL!$J$438:$J$480)</f>
        <v>0</v>
      </c>
      <c r="AA43" s="72">
        <f t="shared" si="18"/>
        <v>0</v>
      </c>
      <c r="AB43" s="55">
        <f>SUMIF(NSL!$C$483:$C$679,C43,NSL!$J$483:$J$679)</f>
        <v>0</v>
      </c>
      <c r="AC43" s="55">
        <f>SUMIF(NSL!$C$681:$C$682,C43,NSL!$J$681:$J$682)</f>
        <v>0</v>
      </c>
      <c r="AD43" s="55">
        <f>SUMIF(NSL!$C$684:$C$692,C43,NSL!$J$684:$J$692)</f>
        <v>0</v>
      </c>
      <c r="AE43" s="55">
        <f>SUMIF(NSL!$C$694:$C$776,C43,NSL!$J$694:$J$776)</f>
        <v>0</v>
      </c>
      <c r="AF43" s="55">
        <f>SUMIF(NSL!$C$778:$C$810,C43,NSL!$J$778:$J$810)</f>
        <v>0</v>
      </c>
      <c r="AG43" s="55">
        <f>SUMIF(NSL!$C$812:$C$813,C43,NSL!$J$812:$J$813)</f>
        <v>0</v>
      </c>
      <c r="AH43" s="55">
        <f>SUMIF(NSL!$C$815:$C$816,C43,NSL!$J$815:$J$816)</f>
        <v>0</v>
      </c>
      <c r="AI43" s="55">
        <f>SUMIF(NSL!$C$818:$C$889,C43,NSL!$J$818:$J$889)</f>
        <v>0</v>
      </c>
      <c r="AJ43" s="55">
        <f>SUMIF(NSL!$C$891:$C$917,C43,NSL!$J$891:$J$917)</f>
        <v>0</v>
      </c>
      <c r="AK43" s="55">
        <f>SUMIF(NSL!$C$919:$C$981,C43,NSL!$J$919:$J$981)</f>
        <v>0</v>
      </c>
      <c r="AL43" s="55">
        <f>SUMIF(NSL!$C$983:$C$1000,C43,NSL!$J$983:$J$1000)</f>
        <v>0</v>
      </c>
      <c r="AM43" s="55">
        <f>SUMIF(NSL!$C$1002:$C$1028,C43,NSL!$J$1002:$J$1028)</f>
        <v>0</v>
      </c>
      <c r="AN43" s="55">
        <f>SUMIF(NSL!$C$1030:$C$1045,C43,NSL!$J$1030:$J$1045)</f>
        <v>0</v>
      </c>
      <c r="AO43" s="55">
        <f>SUMIF(NSL!$C$1047:$C$1048,C43,NSL!$J$1047:$J$1048)</f>
        <v>0</v>
      </c>
      <c r="AP43" s="54">
        <f>D43-BG43</f>
        <v>0</v>
      </c>
      <c r="AQ43" s="55">
        <f>SUMIF(NSL!$C$1076:$C$1099,C43,NSL!$J$1076:$J$1099)</f>
        <v>0</v>
      </c>
      <c r="AR43" s="55">
        <f>SUMIF(NSL!$C$1101:$C$1121,C43,NSL!$J$1101:$J$1121)</f>
        <v>0</v>
      </c>
      <c r="AS43" s="55">
        <f>SUMIF(NSL!$C$1123:$C$1164,C43,NSL!$J$1123:$J$1164)</f>
        <v>0</v>
      </c>
      <c r="AT43" s="55">
        <f>SUMIF(NSL!$C$1166:$C$1201,C43,NSL!$J$1166:$J$1201)</f>
        <v>0</v>
      </c>
      <c r="AU43" s="55">
        <f>SUMIF(NSL!$C$1203:$C$1223,C43,NSL!$J$1203:$J$1223)</f>
        <v>0</v>
      </c>
      <c r="AV43" s="55">
        <f>SUMIF(NSL!$C$1225:$C$1226,C43,NSL!$J$1225:$J$1226)</f>
        <v>0</v>
      </c>
      <c r="AW43" s="55">
        <f>SUMIF(NSL!$C$1228:$C$1244,C43,NSL!$J$1228:$J$1244)</f>
        <v>0</v>
      </c>
      <c r="AX43" s="55">
        <f>SUMIF(NSL!$C$1246:$C$1351,C43,NSL!$J$1246:$J$1351)</f>
        <v>0</v>
      </c>
      <c r="AY43" s="55">
        <f>SUMIF(NSL!$C$1353:$C$1434,C43,NSL!$J$1353:$J$1434)</f>
        <v>0</v>
      </c>
      <c r="AZ43" s="55">
        <f>SUMIF(NSL!$C$1436:$C$1440,C43,NSL!$J$1436:$J$1440)</f>
        <v>0</v>
      </c>
      <c r="BA43" s="55">
        <f>SUMIF(NSL!$C$1442:$C$1507,C43,NSL!$J$1442:$J$1507)</f>
        <v>0</v>
      </c>
      <c r="BB43" s="55">
        <f>SUMIF(NSL!$C$1509:$C$1540,C43,NSL!$J$1509:$J$1540)</f>
        <v>0</v>
      </c>
      <c r="BC43" s="55">
        <f>SUMIF(NSL!$C$1542:$C$1545,C43,NSL!$J$1542:$J$1545)</f>
        <v>0</v>
      </c>
      <c r="BD43" s="55">
        <f>SUMIF(NSL!$C$1547:$C$1560,C43,NSL!$J$1547:$J$1560)</f>
        <v>0</v>
      </c>
      <c r="BE43" s="55">
        <f>SUMIF(NSL!$C$1562:$C$1565,C43,NSL!$J$1562:$J$1565)</f>
        <v>0</v>
      </c>
      <c r="BF43" s="55">
        <f>SUMIF(NSL!$C$1567:$C$1569,C43,NSL!$J$1567:$J$1569)</f>
        <v>0</v>
      </c>
      <c r="BG43" s="53">
        <f>SUM(G43:Q43)+SUM(S43:Z43)+SUM(AB43:AO43)+SUM(AQ43:BF43)</f>
        <v>0</v>
      </c>
      <c r="BH43" s="53">
        <f>AP60-BG43</f>
        <v>0.62</v>
      </c>
      <c r="BI43" s="53">
        <f t="shared" si="7"/>
        <v>0.62</v>
      </c>
    </row>
    <row r="44" spans="1:61" ht="15">
      <c r="A44" s="8" t="s">
        <v>96</v>
      </c>
      <c r="B44" s="7" t="s">
        <v>101</v>
      </c>
      <c r="C44" s="8" t="s">
        <v>42</v>
      </c>
      <c r="D44" s="52">
        <f>HTg!G46</f>
        <v>1.02</v>
      </c>
      <c r="E44" s="65">
        <f t="shared" si="12"/>
        <v>0</v>
      </c>
      <c r="F44" s="70">
        <f t="shared" si="13"/>
        <v>0</v>
      </c>
      <c r="G44" s="55">
        <f>SUMIF(NSL!$C$9:$C$10,C44,NSL!$J$9:$J$10)</f>
        <v>0</v>
      </c>
      <c r="H44" s="55">
        <f>SUMIF(NSL!$C$12:$C$13,C44,NSL!$J$12:$J$13)</f>
        <v>0</v>
      </c>
      <c r="I44" s="55">
        <f>SUMIF(NSL!$C$15:$C$16,C44,NSL!$J$15:$J$16)</f>
        <v>0</v>
      </c>
      <c r="J44" s="55">
        <f>SUMIF(NSL!$C$18:$C$19,C44,NSL!$J$18:$J$19)</f>
        <v>0</v>
      </c>
      <c r="K44" s="55">
        <f>SUMIF(NSL!$C$21:$C$43,C44,NSL!$J$21:$J$43)</f>
        <v>0</v>
      </c>
      <c r="L44" s="55">
        <f>SUMIF(NSL!$C$45:$C$51,C44,NSL!$J$45:$J$51)</f>
        <v>0</v>
      </c>
      <c r="M44" s="55">
        <f>SUMIF(NSL!$C$53:$C$55,C44,NSL!$J$53:$J$55)</f>
        <v>0</v>
      </c>
      <c r="N44" s="55">
        <f>SUMIF(NSL!$C$57:$C$65,C44,NSL!$J$57:$J$65)</f>
        <v>0</v>
      </c>
      <c r="O44" s="55">
        <f>SUMIF(NSL!$C$67:$C$76,C44,NSL!$J$67:$J$76)</f>
        <v>0</v>
      </c>
      <c r="P44" s="55">
        <f>SUMIF(NSL!$C$78:$C$79,C44,NSL!$J$78:$J$79)</f>
        <v>0</v>
      </c>
      <c r="Q44" s="55">
        <f>SUMIF(NSL!$C$81:$C$173,C44,NSL!$J$81:$J$173)</f>
        <v>0</v>
      </c>
      <c r="R44" s="65">
        <f t="shared" si="14"/>
        <v>1.02</v>
      </c>
      <c r="S44" s="55">
        <f>SUMIF(NSL!$C$176:$C$214,C44,NSL!$J$176:$J$214)</f>
        <v>0</v>
      </c>
      <c r="T44" s="55">
        <f>SUMIF(NSL!$C$216:$C$238,C44,NSL!$J$216:$J$238)</f>
        <v>0</v>
      </c>
      <c r="U44" s="55">
        <f>SUMIF(NSL!$C$240:$C$252,C44,NSL!$J$240:$J$252)</f>
        <v>0</v>
      </c>
      <c r="V44" s="55">
        <f>SUMIF(NSL!$C$254:$C$255,C44,NSL!$J$254:$J$255)</f>
        <v>0</v>
      </c>
      <c r="W44" s="55">
        <f>SUMIF(NSL!$C$257:$C$282,C44,NSL!$J$257:$J$282)</f>
        <v>0</v>
      </c>
      <c r="X44" s="55">
        <f>SUMIF(NSL!$C$284:$C$346,C44,NSL!$J$284:$J$346)</f>
        <v>0</v>
      </c>
      <c r="Y44" s="55">
        <f>SUMIF(NSL!$C$348:$C$436,C44,NSL!$J$348:$J$436)</f>
        <v>0</v>
      </c>
      <c r="Z44" s="55">
        <f>SUMIF(NSL!$C$438:$C$480,C44,NSL!$J$438:$J$480)</f>
        <v>0</v>
      </c>
      <c r="AA44" s="72">
        <f t="shared" si="18"/>
        <v>0</v>
      </c>
      <c r="AB44" s="55">
        <f>SUMIF(NSL!$C$483:$C$679,C44,NSL!$J$483:$J$679)</f>
        <v>0</v>
      </c>
      <c r="AC44" s="55">
        <f>SUMIF(NSL!$C$681:$C$682,C44,NSL!$J$681:$J$682)</f>
        <v>0</v>
      </c>
      <c r="AD44" s="55">
        <f>SUMIF(NSL!$C$684:$C$692,C44,NSL!$J$684:$J$692)</f>
        <v>0</v>
      </c>
      <c r="AE44" s="55">
        <f>SUMIF(NSL!$C$694:$C$776,C44,NSL!$J$694:$J$776)</f>
        <v>0</v>
      </c>
      <c r="AF44" s="55">
        <f>SUMIF(NSL!$C$778:$C$810,C44,NSL!$J$778:$J$810)</f>
        <v>0</v>
      </c>
      <c r="AG44" s="55">
        <f>SUMIF(NSL!$C$812:$C$813,C44,NSL!$J$812:$J$813)</f>
        <v>0</v>
      </c>
      <c r="AH44" s="55">
        <f>SUMIF(NSL!$C$815:$C$816,C44,NSL!$J$815:$J$816)</f>
        <v>0</v>
      </c>
      <c r="AI44" s="55">
        <f>SUMIF(NSL!$C$818:$C$889,C44,NSL!$J$818:$J$889)</f>
        <v>0</v>
      </c>
      <c r="AJ44" s="55">
        <f>SUMIF(NSL!$C$891:$C$917,C44,NSL!$J$891:$J$917)</f>
        <v>0</v>
      </c>
      <c r="AK44" s="55">
        <f>SUMIF(NSL!$C$919:$C$981,C44,NSL!$J$919:$J$981)</f>
        <v>0</v>
      </c>
      <c r="AL44" s="55">
        <f>SUMIF(NSL!$C$983:$C$1000,C44,NSL!$J$983:$J$1000)</f>
        <v>0</v>
      </c>
      <c r="AM44" s="55">
        <f>SUMIF(NSL!$C$1002:$C$1028,C44,NSL!$J$1002:$J$1028)</f>
        <v>0</v>
      </c>
      <c r="AN44" s="55">
        <f>SUMIF(NSL!$C$1030:$C$1045,C44,NSL!$J$1030:$J$1045)</f>
        <v>0</v>
      </c>
      <c r="AO44" s="55">
        <f>SUMIF(NSL!$C$1047:$C$1048,C44,NSL!$J$1047:$J$1048)</f>
        <v>0</v>
      </c>
      <c r="AP44" s="55">
        <f>SUMIF(NSL!$C$1050:$C$1074,C44,NSL!$J$1050:$J$1074)</f>
        <v>0</v>
      </c>
      <c r="AQ44" s="54">
        <f>D44-BG44</f>
        <v>1.02</v>
      </c>
      <c r="AR44" s="55">
        <f>SUMIF(NSL!$C$1101:$C$1121,C44,NSL!$J$1101:$J$1121)</f>
        <v>0</v>
      </c>
      <c r="AS44" s="55">
        <f>SUMIF(NSL!$C$1123:$C$1164,C44,NSL!$J$1123:$J$1164)</f>
        <v>0</v>
      </c>
      <c r="AT44" s="55">
        <f>SUMIF(NSL!$C$1166:$C$1201,C44,NSL!$J$1166:$J$1201)</f>
        <v>0</v>
      </c>
      <c r="AU44" s="55">
        <f>SUMIF(NSL!$C$1203:$C$1223,C44,NSL!$J$1203:$J$1223)</f>
        <v>0</v>
      </c>
      <c r="AV44" s="55">
        <f>SUMIF(NSL!$C$1225:$C$1226,C44,NSL!$J$1225:$J$1226)</f>
        <v>0</v>
      </c>
      <c r="AW44" s="55">
        <f>SUMIF(NSL!$C$1228:$C$1244,C44,NSL!$J$1228:$J$1244)</f>
        <v>0</v>
      </c>
      <c r="AX44" s="55">
        <f>SUMIF(NSL!$C$1246:$C$1351,C44,NSL!$J$1246:$J$1351)</f>
        <v>0</v>
      </c>
      <c r="AY44" s="55">
        <f>SUMIF(NSL!$C$1353:$C$1434,C44,NSL!$J$1353:$J$1434)</f>
        <v>0</v>
      </c>
      <c r="AZ44" s="55">
        <f>SUMIF(NSL!$C$1436:$C$1440,C44,NSL!$J$1436:$J$1440)</f>
        <v>0</v>
      </c>
      <c r="BA44" s="55">
        <f>SUMIF(NSL!$C$1442:$C$1507,C44,NSL!$J$1442:$J$1507)</f>
        <v>0</v>
      </c>
      <c r="BB44" s="55">
        <f>SUMIF(NSL!$C$1509:$C$1540,C44,NSL!$J$1509:$J$1540)</f>
        <v>0</v>
      </c>
      <c r="BC44" s="55">
        <f>SUMIF(NSL!$C$1542:$C$1545,C44,NSL!$J$1542:$J$1545)</f>
        <v>0</v>
      </c>
      <c r="BD44" s="55">
        <f>SUMIF(NSL!$C$1547:$C$1560,C44,NSL!$J$1547:$J$1560)</f>
        <v>0</v>
      </c>
      <c r="BE44" s="55">
        <f>SUMIF(NSL!$C$1562:$C$1565,C44,NSL!$J$1562:$J$1565)</f>
        <v>0</v>
      </c>
      <c r="BF44" s="55">
        <f>SUMIF(NSL!$C$1567:$C$1569,C44,NSL!$J$1567:$J$1569)</f>
        <v>0</v>
      </c>
      <c r="BG44" s="53">
        <f>SUM(G44:Q44)+SUM(S44:Z44)+SUM(AB44:AP44)+SUM(AR44:BF44)</f>
        <v>0</v>
      </c>
      <c r="BH44" s="53">
        <f>AQ60-BG44</f>
        <v>0.19999999999999996</v>
      </c>
      <c r="BI44" s="53">
        <f t="shared" si="7"/>
        <v>1.22</v>
      </c>
    </row>
    <row r="45" spans="1:61" ht="15">
      <c r="A45" s="8" t="s">
        <v>97</v>
      </c>
      <c r="B45" s="7" t="s">
        <v>146</v>
      </c>
      <c r="C45" s="8" t="s">
        <v>64</v>
      </c>
      <c r="D45" s="52">
        <f>HTg!G47</f>
        <v>0</v>
      </c>
      <c r="E45" s="65">
        <f t="shared" si="12"/>
        <v>0</v>
      </c>
      <c r="F45" s="70">
        <f t="shared" si="13"/>
        <v>0</v>
      </c>
      <c r="G45" s="55">
        <f>SUMIF(NSL!$C$9:$C$10,C45,NSL!$J$9:$J$10)</f>
        <v>0</v>
      </c>
      <c r="H45" s="55">
        <f>SUMIF(NSL!$C$12:$C$13,C45,NSL!$J$12:$J$13)</f>
        <v>0</v>
      </c>
      <c r="I45" s="55">
        <f>SUMIF(NSL!$C$15:$C$16,C45,NSL!$J$15:$J$16)</f>
        <v>0</v>
      </c>
      <c r="J45" s="55">
        <f>SUMIF(NSL!$C$18:$C$19,C45,NSL!$J$18:$J$19)</f>
        <v>0</v>
      </c>
      <c r="K45" s="55">
        <f>SUMIF(NSL!$C$21:$C$43,C45,NSL!$J$21:$J$43)</f>
        <v>0</v>
      </c>
      <c r="L45" s="55">
        <f>SUMIF(NSL!$C$45:$C$51,C45,NSL!$J$45:$J$51)</f>
        <v>0</v>
      </c>
      <c r="M45" s="55">
        <f>SUMIF(NSL!$C$53:$C$55,C45,NSL!$J$53:$J$55)</f>
        <v>0</v>
      </c>
      <c r="N45" s="55">
        <f>SUMIF(NSL!$C$57:$C$65,C45,NSL!$J$57:$J$65)</f>
        <v>0</v>
      </c>
      <c r="O45" s="55">
        <f>SUMIF(NSL!$C$67:$C$76,C45,NSL!$J$67:$J$76)</f>
        <v>0</v>
      </c>
      <c r="P45" s="55">
        <f>SUMIF(NSL!$C$78:$C$79,C45,NSL!$J$78:$J$79)</f>
        <v>0</v>
      </c>
      <c r="Q45" s="55">
        <f>SUMIF(NSL!$C$81:$C$173,C45,NSL!$J$81:$J$173)</f>
        <v>0</v>
      </c>
      <c r="R45" s="65">
        <f t="shared" si="14"/>
        <v>0</v>
      </c>
      <c r="S45" s="55">
        <f>SUMIF(NSL!$C$176:$C$214,C45,NSL!$J$176:$J$214)</f>
        <v>0</v>
      </c>
      <c r="T45" s="55">
        <f>SUMIF(NSL!$C$216:$C$238,C45,NSL!$J$216:$J$238)</f>
        <v>0</v>
      </c>
      <c r="U45" s="55">
        <f>SUMIF(NSL!$C$240:$C$252,C45,NSL!$J$240:$J$252)</f>
        <v>0</v>
      </c>
      <c r="V45" s="55">
        <f>SUMIF(NSL!$C$254:$C$255,C45,NSL!$J$254:$J$255)</f>
        <v>0</v>
      </c>
      <c r="W45" s="55">
        <f>SUMIF(NSL!$C$257:$C$282,C45,NSL!$J$257:$J$282)</f>
        <v>0</v>
      </c>
      <c r="X45" s="55">
        <f>SUMIF(NSL!$C$284:$C$346,C45,NSL!$J$284:$J$346)</f>
        <v>0</v>
      </c>
      <c r="Y45" s="55">
        <f>SUMIF(NSL!$C$348:$C$436,C45,NSL!$J$348:$J$436)</f>
        <v>0</v>
      </c>
      <c r="Z45" s="55">
        <f>SUMIF(NSL!$C$438:$C$480,C45,NSL!$J$438:$J$480)</f>
        <v>0</v>
      </c>
      <c r="AA45" s="72">
        <f t="shared" si="18"/>
        <v>0</v>
      </c>
      <c r="AB45" s="55">
        <f>SUMIF(NSL!$C$483:$C$679,C45,NSL!$J$483:$J$679)</f>
        <v>0</v>
      </c>
      <c r="AC45" s="55">
        <f>SUMIF(NSL!$C$681:$C$682,C45,NSL!$J$681:$J$682)</f>
        <v>0</v>
      </c>
      <c r="AD45" s="55">
        <f>SUMIF(NSL!$C$684:$C$692,C45,NSL!$J$684:$J$692)</f>
        <v>0</v>
      </c>
      <c r="AE45" s="55">
        <f>SUMIF(NSL!$C$694:$C$776,C45,NSL!$J$694:$J$776)</f>
        <v>0</v>
      </c>
      <c r="AF45" s="55">
        <f>SUMIF(NSL!$C$778:$C$810,C45,NSL!$J$778:$J$810)</f>
        <v>0</v>
      </c>
      <c r="AG45" s="55">
        <f>SUMIF(NSL!$C$812:$C$813,C45,NSL!$J$812:$J$813)</f>
        <v>0</v>
      </c>
      <c r="AH45" s="55">
        <f>SUMIF(NSL!$C$815:$C$816,C45,NSL!$J$815:$J$816)</f>
        <v>0</v>
      </c>
      <c r="AI45" s="55">
        <f>SUMIF(NSL!$C$818:$C$889,C45,NSL!$J$818:$J$889)</f>
        <v>0</v>
      </c>
      <c r="AJ45" s="55">
        <f>SUMIF(NSL!$C$891:$C$917,C45,NSL!$J$891:$J$917)</f>
        <v>0</v>
      </c>
      <c r="AK45" s="55">
        <f>SUMIF(NSL!$C$919:$C$981,C45,NSL!$J$919:$J$981)</f>
        <v>0</v>
      </c>
      <c r="AL45" s="55">
        <f>SUMIF(NSL!$C$983:$C$1000,C45,NSL!$J$983:$J$1000)</f>
        <v>0</v>
      </c>
      <c r="AM45" s="55">
        <f>SUMIF(NSL!$C$1002:$C$1028,C45,NSL!$J$1002:$J$1028)</f>
        <v>0</v>
      </c>
      <c r="AN45" s="55">
        <f>SUMIF(NSL!$C$1030:$C$1045,C45,NSL!$J$1030:$J$1045)</f>
        <v>0</v>
      </c>
      <c r="AO45" s="55">
        <f>SUMIF(NSL!$C$1047:$C$1048,C45,NSL!$J$1047:$J$1048)</f>
        <v>0</v>
      </c>
      <c r="AP45" s="55">
        <f>SUMIF(NSL!$C$1050:$C$1074,C45,NSL!$J$1050:$J$1074)</f>
        <v>0</v>
      </c>
      <c r="AQ45" s="55">
        <f>SUMIF(NSL!$C$1076:$C$1099,C45,NSL!$J$1076:$J$1099)</f>
        <v>0</v>
      </c>
      <c r="AR45" s="54">
        <f>D45-BG45</f>
        <v>0</v>
      </c>
      <c r="AS45" s="55">
        <f>SUMIF(NSL!$C$1123:$C$1164,C45,NSL!$J$1123:$J$1164)</f>
        <v>0</v>
      </c>
      <c r="AT45" s="55">
        <f>SUMIF(NSL!$C$1166:$C$1201,C45,NSL!$J$1166:$J$1201)</f>
        <v>0</v>
      </c>
      <c r="AU45" s="55">
        <f>SUMIF(NSL!$C$1203:$C$1223,C45,NSL!$J$1203:$J$1223)</f>
        <v>0</v>
      </c>
      <c r="AV45" s="55">
        <f>SUMIF(NSL!$C$1225:$C$1226,C45,NSL!$J$1225:$J$1226)</f>
        <v>0</v>
      </c>
      <c r="AW45" s="55">
        <f>SUMIF(NSL!$C$1228:$C$1244,C45,NSL!$J$1228:$J$1244)</f>
        <v>0</v>
      </c>
      <c r="AX45" s="55">
        <f>SUMIF(NSL!$C$1246:$C$1351,C45,NSL!$J$1246:$J$1351)</f>
        <v>0</v>
      </c>
      <c r="AY45" s="55">
        <f>SUMIF(NSL!$C$1353:$C$1434,C45,NSL!$J$1353:$J$1434)</f>
        <v>0</v>
      </c>
      <c r="AZ45" s="55">
        <f>SUMIF(NSL!$C$1436:$C$1440,C45,NSL!$J$1436:$J$1440)</f>
        <v>0</v>
      </c>
      <c r="BA45" s="55">
        <f>SUMIF(NSL!$C$1442:$C$1507,C45,NSL!$J$1442:$J$1507)</f>
        <v>0</v>
      </c>
      <c r="BB45" s="55">
        <f>SUMIF(NSL!$C$1509:$C$1540,C45,NSL!$J$1509:$J$1540)</f>
        <v>0</v>
      </c>
      <c r="BC45" s="55">
        <f>SUMIF(NSL!$C$1542:$C$1545,C45,NSL!$J$1542:$J$1545)</f>
        <v>0</v>
      </c>
      <c r="BD45" s="55">
        <f>SUMIF(NSL!$C$1547:$C$1560,C45,NSL!$J$1547:$J$1560)</f>
        <v>0</v>
      </c>
      <c r="BE45" s="55">
        <f>SUMIF(NSL!$C$1562:$C$1565,C45,NSL!$J$1562:$J$1565)</f>
        <v>0</v>
      </c>
      <c r="BF45" s="55">
        <f>SUMIF(NSL!$C$1567:$C$1569,C45,NSL!$J$1567:$J$1569)</f>
        <v>0</v>
      </c>
      <c r="BG45" s="53">
        <f>SUM(G45:Q45)+SUM(S45:Z45)+SUM(AB45:AQ45)+SUM(AS45:BF45)</f>
        <v>0</v>
      </c>
      <c r="BH45" s="53">
        <f>AR60-BG45</f>
        <v>0</v>
      </c>
      <c r="BI45" s="53">
        <f t="shared" si="7"/>
        <v>0</v>
      </c>
    </row>
    <row r="46" spans="1:61" ht="15">
      <c r="A46" s="8" t="s">
        <v>103</v>
      </c>
      <c r="B46" s="7" t="s">
        <v>147</v>
      </c>
      <c r="C46" s="8" t="s">
        <v>62</v>
      </c>
      <c r="D46" s="52">
        <f>HTg!G48</f>
        <v>30.25</v>
      </c>
      <c r="E46" s="65">
        <f t="shared" si="12"/>
        <v>0</v>
      </c>
      <c r="F46" s="70">
        <f t="shared" si="13"/>
        <v>0</v>
      </c>
      <c r="G46" s="55">
        <f>SUMIF(NSL!$C$9:$C$10,C46,NSL!$J$9:$J$10)</f>
        <v>0</v>
      </c>
      <c r="H46" s="55">
        <f>SUMIF(NSL!$C$12:$C$13,C46,NSL!$J$12:$J$13)</f>
        <v>0</v>
      </c>
      <c r="I46" s="55">
        <f>SUMIF(NSL!$C$15:$C$16,C46,NSL!$J$15:$J$16)</f>
        <v>0</v>
      </c>
      <c r="J46" s="55">
        <f>SUMIF(NSL!$C$18:$C$19,C46,NSL!$J$18:$J$19)</f>
        <v>0</v>
      </c>
      <c r="K46" s="55">
        <f>SUMIF(NSL!$C$21:$C$43,C46,NSL!$J$21:$J$43)</f>
        <v>0</v>
      </c>
      <c r="L46" s="55">
        <f>SUMIF(NSL!$C$45:$C$51,C46,NSL!$J$45:$J$51)</f>
        <v>0</v>
      </c>
      <c r="M46" s="55">
        <f>SUMIF(NSL!$C$53:$C$55,C46,NSL!$J$53:$J$55)</f>
        <v>0</v>
      </c>
      <c r="N46" s="55">
        <f>SUMIF(NSL!$C$57:$C$65,C46,NSL!$J$57:$J$65)</f>
        <v>0</v>
      </c>
      <c r="O46" s="55">
        <f>SUMIF(NSL!$C$67:$C$76,C46,NSL!$J$67:$J$76)</f>
        <v>0</v>
      </c>
      <c r="P46" s="55">
        <f>SUMIF(NSL!$C$78:$C$79,C46,NSL!$J$78:$J$79)</f>
        <v>0</v>
      </c>
      <c r="Q46" s="55">
        <f>SUMIF(NSL!$C$81:$C$173,C46,NSL!$J$81:$J$173)</f>
        <v>0</v>
      </c>
      <c r="R46" s="65">
        <f t="shared" si="14"/>
        <v>30.25</v>
      </c>
      <c r="S46" s="55">
        <f>SUMIF(NSL!$C$176:$C$214,C46,NSL!$J$176:$J$214)</f>
        <v>0</v>
      </c>
      <c r="T46" s="55">
        <f>SUMIF(NSL!$C$216:$C$238,C46,NSL!$J$216:$J$238)</f>
        <v>0</v>
      </c>
      <c r="U46" s="55">
        <f>SUMIF(NSL!$C$240:$C$252,C46,NSL!$J$240:$J$252)</f>
        <v>0</v>
      </c>
      <c r="V46" s="55">
        <f>SUMIF(NSL!$C$254:$C$255,C46,NSL!$J$254:$J$255)</f>
        <v>0</v>
      </c>
      <c r="W46" s="55">
        <f>SUMIF(NSL!$C$257:$C$282,C46,NSL!$J$257:$J$282)</f>
        <v>0</v>
      </c>
      <c r="X46" s="55">
        <f>SUMIF(NSL!$C$284:$C$346,C46,NSL!$J$284:$J$346)</f>
        <v>0.5</v>
      </c>
      <c r="Y46" s="55">
        <f>SUMIF(NSL!$C$348:$C$436,C46,NSL!$J$348:$J$436)</f>
        <v>0</v>
      </c>
      <c r="Z46" s="55">
        <f>SUMIF(NSL!$C$438:$C$480,C46,NSL!$J$438:$J$480)</f>
        <v>0</v>
      </c>
      <c r="AA46" s="72">
        <f t="shared" si="18"/>
        <v>0.44</v>
      </c>
      <c r="AB46" s="55">
        <f>SUMIF(NSL!$C$483:$C$679,C46,NSL!$J$483:$J$679)</f>
        <v>0</v>
      </c>
      <c r="AC46" s="55">
        <f>SUMIF(NSL!$C$681:$C$682,C46,NSL!$J$681:$J$682)</f>
        <v>0</v>
      </c>
      <c r="AD46" s="55">
        <f>SUMIF(NSL!$C$684:$C$692,C46,NSL!$J$684:$J$692)</f>
        <v>0</v>
      </c>
      <c r="AE46" s="55">
        <f>SUMIF(NSL!$C$694:$C$776,C46,NSL!$J$694:$J$776)</f>
        <v>0</v>
      </c>
      <c r="AF46" s="55">
        <f>SUMIF(NSL!$C$778:$C$810,C46,NSL!$J$778:$J$810)</f>
        <v>0</v>
      </c>
      <c r="AG46" s="55">
        <f>SUMIF(NSL!$C$812:$C$813,C46,NSL!$J$812:$J$813)</f>
        <v>0</v>
      </c>
      <c r="AH46" s="55">
        <f>SUMIF(NSL!$C$815:$C$816,C46,NSL!$J$815:$J$816)</f>
        <v>0</v>
      </c>
      <c r="AI46" s="55">
        <f>SUMIF(NSL!$C$818:$C$889,C46,NSL!$J$818:$J$889)</f>
        <v>0.39</v>
      </c>
      <c r="AJ46" s="55">
        <f>SUMIF(NSL!$C$891:$C$917,C46,NSL!$J$891:$J$917)</f>
        <v>0</v>
      </c>
      <c r="AK46" s="55">
        <f>SUMIF(NSL!$C$919:$C$981,C46,NSL!$J$919:$J$981)</f>
        <v>0.05</v>
      </c>
      <c r="AL46" s="55">
        <f>SUMIF(NSL!$C$983:$C$1000,C46,NSL!$J$983:$J$1000)</f>
        <v>0</v>
      </c>
      <c r="AM46" s="55">
        <f>SUMIF(NSL!$C$1002:$C$1028,C46,NSL!$J$1002:$J$1028)</f>
        <v>0</v>
      </c>
      <c r="AN46" s="55">
        <f>SUMIF(NSL!$C$1030:$C$1045,C46,NSL!$J$1030:$J$1045)</f>
        <v>0</v>
      </c>
      <c r="AO46" s="55">
        <f>SUMIF(NSL!$C$1047:$C$1048,C46,NSL!$J$1047:$J$1048)</f>
        <v>0</v>
      </c>
      <c r="AP46" s="55">
        <f>SUMIF(NSL!$C$1050:$C$1074,C46,NSL!$J$1050:$J$1074)</f>
        <v>0.08</v>
      </c>
      <c r="AQ46" s="55">
        <f>SUMIF(NSL!$C$1076:$C$1099,C46,NSL!$J$1076:$J$1099)</f>
        <v>0</v>
      </c>
      <c r="AR46" s="55">
        <f>SUMIF(NSL!$C$1101:$C$1121,C46,NSL!$J$1101:$J$1121)</f>
        <v>0</v>
      </c>
      <c r="AS46" s="54">
        <f>D46-BG46</f>
        <v>29.23</v>
      </c>
      <c r="AT46" s="55">
        <f>SUMIF(NSL!$C$1166:$C$1201,C46,NSL!$J$1166:$J$1201)</f>
        <v>0</v>
      </c>
      <c r="AU46" s="55">
        <f>SUMIF(NSL!$C$1203:$C$1223,C46,NSL!$J$1203:$J$1223)</f>
        <v>0</v>
      </c>
      <c r="AV46" s="55">
        <f>SUMIF(NSL!$C$1225:$C$1226,C46,NSL!$J$1225:$J$1226)</f>
        <v>0</v>
      </c>
      <c r="AW46" s="55">
        <f>SUMIF(NSL!$C$1228:$C$1244,C46,NSL!$J$1228:$J$1244)</f>
        <v>0</v>
      </c>
      <c r="AX46" s="55">
        <f>SUMIF(NSL!$C$1246:$C$1351,C46,NSL!$J$1246:$J$1351)</f>
        <v>0</v>
      </c>
      <c r="AY46" s="55">
        <f>SUMIF(NSL!$C$1353:$C$1434,C46,NSL!$J$1353:$J$1434)</f>
        <v>0</v>
      </c>
      <c r="AZ46" s="55">
        <f>SUMIF(NSL!$C$1436:$C$1440,C46,NSL!$J$1436:$J$1440)</f>
        <v>0</v>
      </c>
      <c r="BA46" s="55">
        <f>SUMIF(NSL!$C$1442:$C$1507,C46,NSL!$J$1442:$J$1507)</f>
        <v>0</v>
      </c>
      <c r="BB46" s="55">
        <f>SUMIF(NSL!$C$1509:$C$1540,C46,NSL!$J$1509:$J$1540)</f>
        <v>0</v>
      </c>
      <c r="BC46" s="55">
        <f>SUMIF(NSL!$C$1542:$C$1545,C46,NSL!$J$1542:$J$1545)</f>
        <v>0</v>
      </c>
      <c r="BD46" s="55">
        <f>SUMIF(NSL!$C$1547:$C$1560,C46,NSL!$J$1547:$J$1560)</f>
        <v>0</v>
      </c>
      <c r="BE46" s="55">
        <f>SUMIF(NSL!$C$1562:$C$1565,C46,NSL!$J$1562:$J$1565)</f>
        <v>0</v>
      </c>
      <c r="BF46" s="55">
        <f>SUMIF(NSL!$C$1567:$C$1569,C46,NSL!$J$1567:$J$1569)</f>
        <v>0</v>
      </c>
      <c r="BG46" s="53">
        <f>SUM(G46:Q46)+SUM(S46:Z46)+SUM(AB46:AR46)+SUM(AT46:BF46)</f>
        <v>1.02</v>
      </c>
      <c r="BH46" s="53">
        <f>AS60-BG46</f>
        <v>42.410000000000004</v>
      </c>
      <c r="BI46" s="53">
        <f t="shared" si="7"/>
        <v>72.66</v>
      </c>
    </row>
    <row r="47" spans="1:61" ht="15">
      <c r="A47" s="8" t="s">
        <v>104</v>
      </c>
      <c r="B47" s="9" t="s">
        <v>128</v>
      </c>
      <c r="C47" s="8" t="s">
        <v>29</v>
      </c>
      <c r="D47" s="52">
        <f>HTg!G49</f>
        <v>6.06</v>
      </c>
      <c r="E47" s="65">
        <f t="shared" si="12"/>
        <v>0</v>
      </c>
      <c r="F47" s="70">
        <f t="shared" si="13"/>
        <v>0</v>
      </c>
      <c r="G47" s="55">
        <f>SUMIF(NSL!$C$9:$C$10,C47,NSL!$J$9:$J$10)</f>
        <v>0</v>
      </c>
      <c r="H47" s="55">
        <f>SUMIF(NSL!$C$12:$C$13,C47,NSL!$J$12:$J$13)</f>
        <v>0</v>
      </c>
      <c r="I47" s="55">
        <f>SUMIF(NSL!$C$15:$C$16,C47,NSL!$J$15:$J$16)</f>
        <v>0</v>
      </c>
      <c r="J47" s="55">
        <f>SUMIF(NSL!$C$18:$C$19,C47,NSL!$J$18:$J$19)</f>
        <v>0</v>
      </c>
      <c r="K47" s="55">
        <f>SUMIF(NSL!$C$21:$C$43,C47,NSL!$J$21:$J$43)</f>
        <v>0</v>
      </c>
      <c r="L47" s="55">
        <f>SUMIF(NSL!$C$45:$C$51,C47,NSL!$J$45:$J$51)</f>
        <v>0</v>
      </c>
      <c r="M47" s="55">
        <f>SUMIF(NSL!$C$53:$C$55,C47,NSL!$J$53:$J$55)</f>
        <v>0</v>
      </c>
      <c r="N47" s="55">
        <f>SUMIF(NSL!$C$57:$C$65,C47,NSL!$J$57:$J$65)</f>
        <v>0</v>
      </c>
      <c r="O47" s="55">
        <f>SUMIF(NSL!$C$67:$C$76,C47,NSL!$J$67:$J$76)</f>
        <v>0</v>
      </c>
      <c r="P47" s="55">
        <f>SUMIF(NSL!$C$78:$C$79,C47,NSL!$J$78:$J$79)</f>
        <v>0</v>
      </c>
      <c r="Q47" s="55">
        <f>SUMIF(NSL!$C$81:$C$173,C47,NSL!$J$81:$J$173)</f>
        <v>0</v>
      </c>
      <c r="R47" s="65">
        <f t="shared" si="14"/>
        <v>6.06</v>
      </c>
      <c r="S47" s="55">
        <f>SUMIF(NSL!$C$176:$C$214,C47,NSL!$J$176:$J$214)</f>
        <v>0</v>
      </c>
      <c r="T47" s="55">
        <f>SUMIF(NSL!$C$216:$C$238,C47,NSL!$J$216:$J$238)</f>
        <v>0</v>
      </c>
      <c r="U47" s="55">
        <f>SUMIF(NSL!$C$240:$C$252,C47,NSL!$J$240:$J$252)</f>
        <v>0</v>
      </c>
      <c r="V47" s="55">
        <f>SUMIF(NSL!$C$254:$C$255,C47,NSL!$J$254:$J$255)</f>
        <v>0</v>
      </c>
      <c r="W47" s="55">
        <f>SUMIF(NSL!$C$257:$C$282,C47,NSL!$J$257:$J$282)</f>
        <v>0</v>
      </c>
      <c r="X47" s="55">
        <f>SUMIF(NSL!$C$284:$C$346,C47,NSL!$J$284:$J$346)</f>
        <v>0.44</v>
      </c>
      <c r="Y47" s="55">
        <f>SUMIF(NSL!$C$348:$C$436,C47,NSL!$J$348:$J$436)</f>
        <v>0</v>
      </c>
      <c r="Z47" s="55">
        <f>SUMIF(NSL!$C$438:$C$480,C47,NSL!$J$438:$J$480)</f>
        <v>0</v>
      </c>
      <c r="AA47" s="72">
        <f t="shared" si="18"/>
        <v>0</v>
      </c>
      <c r="AB47" s="55">
        <f>SUMIF(NSL!$C$483:$C$679,C47,NSL!$J$483:$J$679)</f>
        <v>0</v>
      </c>
      <c r="AC47" s="55">
        <f>SUMIF(NSL!$C$681:$C$682,C47,NSL!$J$681:$J$682)</f>
        <v>0</v>
      </c>
      <c r="AD47" s="55">
        <f>SUMIF(NSL!$C$684:$C$692,C47,NSL!$J$684:$J$692)</f>
        <v>0</v>
      </c>
      <c r="AE47" s="55">
        <f>SUMIF(NSL!$C$694:$C$776,C47,NSL!$J$694:$J$776)</f>
        <v>0</v>
      </c>
      <c r="AF47" s="55">
        <f>SUMIF(NSL!$C$778:$C$810,C47,NSL!$J$778:$J$810)</f>
        <v>0</v>
      </c>
      <c r="AG47" s="55">
        <f>SUMIF(NSL!$C$812:$C$813,C47,NSL!$J$812:$J$813)</f>
        <v>0</v>
      </c>
      <c r="AH47" s="55">
        <f>SUMIF(NSL!$C$815:$C$816,C47,NSL!$J$815:$J$816)</f>
        <v>0</v>
      </c>
      <c r="AI47" s="55">
        <f>SUMIF(NSL!$C$818:$C$889,C47,NSL!$J$818:$J$889)</f>
        <v>0</v>
      </c>
      <c r="AJ47" s="55">
        <f>SUMIF(NSL!$C$891:$C$917,C47,NSL!$J$891:$J$917)</f>
        <v>0</v>
      </c>
      <c r="AK47" s="55">
        <f>SUMIF(NSL!$C$919:$C$981,C47,NSL!$J$919:$J$981)</f>
        <v>0</v>
      </c>
      <c r="AL47" s="55">
        <f>SUMIF(NSL!$C$983:$C$1000,C47,NSL!$J$983:$J$1000)</f>
        <v>0</v>
      </c>
      <c r="AM47" s="55">
        <f>SUMIF(NSL!$C$1002:$C$1028,C47,NSL!$J$1002:$J$1028)</f>
        <v>0</v>
      </c>
      <c r="AN47" s="55">
        <f>SUMIF(NSL!$C$1030:$C$1045,C47,NSL!$J$1030:$J$1045)</f>
        <v>0</v>
      </c>
      <c r="AO47" s="55">
        <f>SUMIF(NSL!$C$1047:$C$1048,C47,NSL!$J$1047:$J$1048)</f>
        <v>0</v>
      </c>
      <c r="AP47" s="55">
        <f>SUMIF(NSL!$C$1050:$C$1074,C47,NSL!$J$1050:$J$1074)</f>
        <v>0.06</v>
      </c>
      <c r="AQ47" s="55">
        <f>SUMIF(NSL!$C$1076:$C$1099,C47,NSL!$J$1076:$J$1099)</f>
        <v>0</v>
      </c>
      <c r="AR47" s="55">
        <f>SUMIF(NSL!$C$1101:$C$1121,C47,NSL!$J$1101:$J$1121)</f>
        <v>0</v>
      </c>
      <c r="AS47" s="55">
        <f>SUMIF(NSL!$C$1123:$C$1164,C47,NSL!$J$1123:$J$1164)</f>
        <v>0</v>
      </c>
      <c r="AT47" s="54">
        <f>D47-BG47</f>
        <v>5.56</v>
      </c>
      <c r="AU47" s="55">
        <f>SUMIF(NSL!$C$1203:$C$1223,C47,NSL!$J$1203:$J$1223)</f>
        <v>0</v>
      </c>
      <c r="AV47" s="55">
        <f>SUMIF(NSL!$C$1225:$C$1226,C47,NSL!$J$1225:$J$1226)</f>
        <v>0</v>
      </c>
      <c r="AW47" s="55">
        <f>SUMIF(NSL!$C$1228:$C$1244,C47,NSL!$J$1228:$J$1244)</f>
        <v>0</v>
      </c>
      <c r="AX47" s="55">
        <f>SUMIF(NSL!$C$1246:$C$1351,C47,NSL!$J$1246:$J$1351)</f>
        <v>0</v>
      </c>
      <c r="AY47" s="55">
        <f>SUMIF(NSL!$C$1353:$C$1434,C47,NSL!$J$1353:$J$1434)</f>
        <v>0</v>
      </c>
      <c r="AZ47" s="55">
        <f>SUMIF(NSL!$C$1436:$C$1440,C47,NSL!$J$1436:$J$1440)</f>
        <v>0</v>
      </c>
      <c r="BA47" s="55">
        <f>SUMIF(NSL!$C$1442:$C$1507,C47,NSL!$J$1442:$J$1507)</f>
        <v>0</v>
      </c>
      <c r="BB47" s="55">
        <f>SUMIF(NSL!$C$1509:$C$1540,C47,NSL!$J$1509:$J$1540)</f>
        <v>0</v>
      </c>
      <c r="BC47" s="55">
        <f>SUMIF(NSL!$C$1542:$C$1545,C47,NSL!$J$1542:$J$1545)</f>
        <v>0</v>
      </c>
      <c r="BD47" s="55">
        <f>SUMIF(NSL!$C$1547:$C$1560,C47,NSL!$J$1547:$J$1560)</f>
        <v>0</v>
      </c>
      <c r="BE47" s="55">
        <f>SUMIF(NSL!$C$1562:$C$1565,C47,NSL!$J$1562:$J$1565)</f>
        <v>0</v>
      </c>
      <c r="BF47" s="55">
        <f>SUMIF(NSL!$C$1567:$C$1569,C47,NSL!$J$1567:$J$1569)</f>
        <v>0</v>
      </c>
      <c r="BG47" s="53">
        <f>SUM(G47:Q47)+SUM(S47:Z47)+SUM(AB47:AS47)+SUM(AU47:BF47)</f>
        <v>0.5</v>
      </c>
      <c r="BH47" s="53">
        <f>AT60-BG47</f>
        <v>1.1600000000000001</v>
      </c>
      <c r="BI47" s="53">
        <f t="shared" si="7"/>
        <v>7.22</v>
      </c>
    </row>
    <row r="48" spans="1:61" ht="30">
      <c r="A48" s="8" t="s">
        <v>105</v>
      </c>
      <c r="B48" s="9" t="s">
        <v>129</v>
      </c>
      <c r="C48" s="8" t="s">
        <v>130</v>
      </c>
      <c r="D48" s="52">
        <f>HTg!G50</f>
        <v>0.71</v>
      </c>
      <c r="E48" s="65">
        <f t="shared" si="12"/>
        <v>0</v>
      </c>
      <c r="F48" s="70">
        <f t="shared" si="13"/>
        <v>0</v>
      </c>
      <c r="G48" s="55">
        <f>SUMIF(NSL!$C$9:$C$10,C48,NSL!$J$9:$J$10)</f>
        <v>0</v>
      </c>
      <c r="H48" s="55">
        <f>SUMIF(NSL!$C$12:$C$13,C48,NSL!$J$12:$J$13)</f>
        <v>0</v>
      </c>
      <c r="I48" s="55">
        <f>SUMIF(NSL!$C$15:$C$16,C48,NSL!$J$15:$J$16)</f>
        <v>0</v>
      </c>
      <c r="J48" s="55">
        <f>SUMIF(NSL!$C$18:$C$19,C48,NSL!$J$18:$J$19)</f>
        <v>0</v>
      </c>
      <c r="K48" s="55">
        <f>SUMIF(NSL!$C$21:$C$43,C48,NSL!$J$21:$J$43)</f>
        <v>0</v>
      </c>
      <c r="L48" s="55">
        <f>SUMIF(NSL!$C$45:$C$51,C48,NSL!$J$45:$J$51)</f>
        <v>0</v>
      </c>
      <c r="M48" s="55">
        <f>SUMIF(NSL!$C$53:$C$55,C48,NSL!$J$53:$J$55)</f>
        <v>0</v>
      </c>
      <c r="N48" s="55">
        <f>SUMIF(NSL!$C$57:$C$65,C48,NSL!$J$57:$J$65)</f>
        <v>0</v>
      </c>
      <c r="O48" s="55">
        <f>SUMIF(NSL!$C$67:$C$76,C48,NSL!$J$67:$J$76)</f>
        <v>0</v>
      </c>
      <c r="P48" s="55">
        <f>SUMIF(NSL!$C$78:$C$79,C48,NSL!$J$78:$J$79)</f>
        <v>0</v>
      </c>
      <c r="Q48" s="55">
        <f>SUMIF(NSL!$C$81:$C$173,C48,NSL!$J$81:$J$173)</f>
        <v>0</v>
      </c>
      <c r="R48" s="65">
        <f t="shared" si="14"/>
        <v>0.71</v>
      </c>
      <c r="S48" s="55">
        <f>SUMIF(NSL!$C$176:$C$214,C48,NSL!$J$176:$J$214)</f>
        <v>0</v>
      </c>
      <c r="T48" s="55">
        <f>SUMIF(NSL!$C$216:$C$238,C48,NSL!$J$216:$J$238)</f>
        <v>0</v>
      </c>
      <c r="U48" s="55">
        <f>SUMIF(NSL!$C$240:$C$252,C48,NSL!$J$240:$J$252)</f>
        <v>0</v>
      </c>
      <c r="V48" s="55">
        <f>SUMIF(NSL!$C$254:$C$255,C48,NSL!$J$254:$J$255)</f>
        <v>0</v>
      </c>
      <c r="W48" s="55">
        <f>SUMIF(NSL!$C$257:$C$282,C48,NSL!$J$257:$J$282)</f>
        <v>0</v>
      </c>
      <c r="X48" s="55">
        <f>SUMIF(NSL!$C$284:$C$346,C48,NSL!$J$284:$J$346)</f>
        <v>0</v>
      </c>
      <c r="Y48" s="55">
        <f>SUMIF(NSL!$C$348:$C$436,C48,NSL!$J$348:$J$436)</f>
        <v>0</v>
      </c>
      <c r="Z48" s="55">
        <f>SUMIF(NSL!$C$438:$C$480,C48,NSL!$J$438:$J$480)</f>
        <v>0</v>
      </c>
      <c r="AA48" s="72">
        <f t="shared" si="18"/>
        <v>0</v>
      </c>
      <c r="AB48" s="55">
        <f>SUMIF(NSL!$C$483:$C$679,C48,NSL!$J$483:$J$679)</f>
        <v>0</v>
      </c>
      <c r="AC48" s="55">
        <f>SUMIF(NSL!$C$681:$C$682,C48,NSL!$J$681:$J$682)</f>
        <v>0</v>
      </c>
      <c r="AD48" s="55">
        <f>SUMIF(NSL!$C$684:$C$692,C48,NSL!$J$684:$J$692)</f>
        <v>0</v>
      </c>
      <c r="AE48" s="55">
        <f>SUMIF(NSL!$C$694:$C$776,C48,NSL!$J$694:$J$776)</f>
        <v>0</v>
      </c>
      <c r="AF48" s="55">
        <f>SUMIF(NSL!$C$778:$C$810,C48,NSL!$J$778:$J$810)</f>
        <v>0</v>
      </c>
      <c r="AG48" s="55">
        <f>SUMIF(NSL!$C$812:$C$813,C48,NSL!$J$812:$J$813)</f>
        <v>0</v>
      </c>
      <c r="AH48" s="55">
        <f>SUMIF(NSL!$C$815:$C$816,C48,NSL!$J$815:$J$816)</f>
        <v>0</v>
      </c>
      <c r="AI48" s="55">
        <f>SUMIF(NSL!$C$818:$C$889,C48,NSL!$J$818:$J$889)</f>
        <v>0</v>
      </c>
      <c r="AJ48" s="55">
        <f>SUMIF(NSL!$C$891:$C$917,C48,NSL!$J$891:$J$917)</f>
        <v>0</v>
      </c>
      <c r="AK48" s="55">
        <f>SUMIF(NSL!$C$919:$C$981,C48,NSL!$J$919:$J$981)</f>
        <v>0</v>
      </c>
      <c r="AL48" s="55">
        <f>SUMIF(NSL!$C$983:$C$1000,C48,NSL!$J$983:$J$1000)</f>
        <v>0</v>
      </c>
      <c r="AM48" s="55">
        <f>SUMIF(NSL!$C$1002:$C$1028,C48,NSL!$J$1002:$J$1028)</f>
        <v>0</v>
      </c>
      <c r="AN48" s="55">
        <f>SUMIF(NSL!$C$1030:$C$1045,C48,NSL!$J$1030:$J$1045)</f>
        <v>0</v>
      </c>
      <c r="AO48" s="55">
        <f>SUMIF(NSL!$C$1047:$C$1048,C48,NSL!$J$1047:$J$1048)</f>
        <v>0</v>
      </c>
      <c r="AP48" s="55">
        <f>SUMIF(NSL!$C$1050:$C$1074,C48,NSL!$J$1050:$J$1074)</f>
        <v>0</v>
      </c>
      <c r="AQ48" s="55">
        <f>SUMIF(NSL!$C$1076:$C$1099,C48,NSL!$J$1076:$J$1099)</f>
        <v>0</v>
      </c>
      <c r="AR48" s="55">
        <f>SUMIF(NSL!$C$1101:$C$1121,C48,NSL!$J$1101:$J$1121)</f>
        <v>0</v>
      </c>
      <c r="AS48" s="55">
        <f>SUMIF(NSL!$C$1123:$C$1164,C48,NSL!$J$1123:$J$1164)</f>
        <v>0</v>
      </c>
      <c r="AT48" s="55">
        <f>SUMIF(NSL!$C$1166:$C$1201,C48,NSL!$J$1166:$J$1201)</f>
        <v>0</v>
      </c>
      <c r="AU48" s="54">
        <f>D48-BG48</f>
        <v>0.71</v>
      </c>
      <c r="AV48" s="55">
        <f>SUMIF(NSL!$C$1225:$C$1226,C48,NSL!$J$1225:$J$1226)</f>
        <v>0</v>
      </c>
      <c r="AW48" s="55">
        <f>SUMIF(NSL!$C$1228:$C$1244,C48,NSL!$J$1228:$J$1244)</f>
        <v>0</v>
      </c>
      <c r="AX48" s="55">
        <f>SUMIF(NSL!$C$1246:$C$1351,C48,NSL!$J$1246:$J$1351)</f>
        <v>0</v>
      </c>
      <c r="AY48" s="55">
        <f>SUMIF(NSL!$C$1353:$C$1434,C48,NSL!$J$1353:$J$1434)</f>
        <v>0</v>
      </c>
      <c r="AZ48" s="55">
        <f>SUMIF(NSL!$C$1436:$C$1440,C48,NSL!$J$1436:$J$1440)</f>
        <v>0</v>
      </c>
      <c r="BA48" s="55">
        <f>SUMIF(NSL!$C$1442:$C$1507,C48,NSL!$J$1442:$J$1507)</f>
        <v>0</v>
      </c>
      <c r="BB48" s="55">
        <f>SUMIF(NSL!$C$1509:$C$1540,C48,NSL!$J$1509:$J$1540)</f>
        <v>0</v>
      </c>
      <c r="BC48" s="55">
        <f>SUMIF(NSL!$C$1542:$C$1545,C48,NSL!$J$1542:$J$1545)</f>
        <v>0</v>
      </c>
      <c r="BD48" s="55">
        <f>SUMIF(NSL!$C$1547:$C$1560,C48,NSL!$J$1547:$J$1560)</f>
        <v>0</v>
      </c>
      <c r="BE48" s="55">
        <f>SUMIF(NSL!$C$1562:$C$1565,C48,NSL!$J$1562:$J$1565)</f>
        <v>0</v>
      </c>
      <c r="BF48" s="55">
        <f>SUMIF(NSL!$C$1567:$C$1569,C48,NSL!$J$1567:$J$1569)</f>
        <v>0</v>
      </c>
      <c r="BG48" s="53">
        <f>SUM(G48:Q48)+SUM(S48:Z48)+SUM(AB48:AT48)+SUM(AV48:BF48)</f>
        <v>0</v>
      </c>
      <c r="BH48" s="53">
        <f>AU60-BG48</f>
        <v>1.1300000000000001</v>
      </c>
      <c r="BI48" s="53">
        <f t="shared" si="7"/>
        <v>1.84</v>
      </c>
    </row>
    <row r="49" spans="1:61" ht="15">
      <c r="A49" s="8" t="s">
        <v>135</v>
      </c>
      <c r="B49" s="9" t="s">
        <v>148</v>
      </c>
      <c r="C49" s="8" t="s">
        <v>149</v>
      </c>
      <c r="D49" s="52">
        <f>HTg!G51</f>
        <v>0</v>
      </c>
      <c r="E49" s="65">
        <f t="shared" si="12"/>
        <v>0</v>
      </c>
      <c r="F49" s="70">
        <f t="shared" si="13"/>
        <v>0</v>
      </c>
      <c r="G49" s="55">
        <f>SUMIF(NSL!$C$9:$C$10,C49,NSL!$J$9:$J$10)</f>
        <v>0</v>
      </c>
      <c r="H49" s="55">
        <f>SUMIF(NSL!$C$12:$C$13,C49,NSL!$J$12:$J$13)</f>
        <v>0</v>
      </c>
      <c r="I49" s="55">
        <f>SUMIF(NSL!$C$15:$C$16,C49,NSL!$J$15:$J$16)</f>
        <v>0</v>
      </c>
      <c r="J49" s="55">
        <f>SUMIF(NSL!$C$18:$C$19,C49,NSL!$J$18:$J$19)</f>
        <v>0</v>
      </c>
      <c r="K49" s="55">
        <f>SUMIF(NSL!$C$21:$C$43,C49,NSL!$J$21:$J$43)</f>
        <v>0</v>
      </c>
      <c r="L49" s="55">
        <f>SUMIF(NSL!$C$45:$C$51,C49,NSL!$J$45:$J$51)</f>
        <v>0</v>
      </c>
      <c r="M49" s="55">
        <f>SUMIF(NSL!$C$53:$C$55,C49,NSL!$J$53:$J$55)</f>
        <v>0</v>
      </c>
      <c r="N49" s="55">
        <f>SUMIF(NSL!$C$57:$C$65,C49,NSL!$J$57:$J$65)</f>
        <v>0</v>
      </c>
      <c r="O49" s="55">
        <f>SUMIF(NSL!$C$67:$C$76,C49,NSL!$J$67:$J$76)</f>
        <v>0</v>
      </c>
      <c r="P49" s="55">
        <f>SUMIF(NSL!$C$78:$C$79,C49,NSL!$J$78:$J$79)</f>
        <v>0</v>
      </c>
      <c r="Q49" s="55">
        <f>SUMIF(NSL!$C$81:$C$173,C49,NSL!$J$81:$J$173)</f>
        <v>0</v>
      </c>
      <c r="R49" s="65">
        <f t="shared" si="14"/>
        <v>0</v>
      </c>
      <c r="S49" s="55">
        <f>SUMIF(NSL!$C$176:$C$214,C49,NSL!$J$176:$J$214)</f>
        <v>0</v>
      </c>
      <c r="T49" s="55">
        <f>SUMIF(NSL!$C$216:$C$238,C49,NSL!$J$216:$J$238)</f>
        <v>0</v>
      </c>
      <c r="U49" s="55">
        <f>SUMIF(NSL!$C$240:$C$252,C49,NSL!$J$240:$J$252)</f>
        <v>0</v>
      </c>
      <c r="V49" s="55">
        <f>SUMIF(NSL!$C$254:$C$255,C49,NSL!$J$254:$J$255)</f>
        <v>0</v>
      </c>
      <c r="W49" s="55">
        <f>SUMIF(NSL!$C$257:$C$282,C49,NSL!$J$257:$J$282)</f>
        <v>0</v>
      </c>
      <c r="X49" s="55">
        <f>SUMIF(NSL!$C$284:$C$346,C49,NSL!$J$284:$J$346)</f>
        <v>0</v>
      </c>
      <c r="Y49" s="55">
        <f>SUMIF(NSL!$C$348:$C$436,C49,NSL!$J$348:$J$436)</f>
        <v>0</v>
      </c>
      <c r="Z49" s="55">
        <f>SUMIF(NSL!$C$438:$C$480,C49,NSL!$J$438:$J$480)</f>
        <v>0</v>
      </c>
      <c r="AA49" s="72">
        <f t="shared" si="18"/>
        <v>0</v>
      </c>
      <c r="AB49" s="55">
        <f>SUMIF(NSL!$C$483:$C$679,C49,NSL!$J$483:$J$679)</f>
        <v>0</v>
      </c>
      <c r="AC49" s="55">
        <f>SUMIF(NSL!$C$681:$C$682,C49,NSL!$J$681:$J$682)</f>
        <v>0</v>
      </c>
      <c r="AD49" s="55">
        <f>SUMIF(NSL!$C$684:$C$692,C49,NSL!$J$684:$J$692)</f>
        <v>0</v>
      </c>
      <c r="AE49" s="55">
        <f>SUMIF(NSL!$C$694:$C$776,C49,NSL!$J$694:$J$776)</f>
        <v>0</v>
      </c>
      <c r="AF49" s="55">
        <f>SUMIF(NSL!$C$778:$C$810,C49,NSL!$J$778:$J$810)</f>
        <v>0</v>
      </c>
      <c r="AG49" s="55">
        <f>SUMIF(NSL!$C$812:$C$813,C49,NSL!$J$812:$J$813)</f>
        <v>0</v>
      </c>
      <c r="AH49" s="55">
        <f>SUMIF(NSL!$C$815:$C$816,C49,NSL!$J$815:$J$816)</f>
        <v>0</v>
      </c>
      <c r="AI49" s="55">
        <f>SUMIF(NSL!$C$818:$C$889,C49,NSL!$J$818:$J$889)</f>
        <v>0</v>
      </c>
      <c r="AJ49" s="55">
        <f>SUMIF(NSL!$C$891:$C$917,C49,NSL!$J$891:$J$917)</f>
        <v>0</v>
      </c>
      <c r="AK49" s="55">
        <f>SUMIF(NSL!$C$919:$C$981,C49,NSL!$J$919:$J$981)</f>
        <v>0</v>
      </c>
      <c r="AL49" s="55">
        <f>SUMIF(NSL!$C$983:$C$1000,C49,NSL!$J$983:$J$1000)</f>
        <v>0</v>
      </c>
      <c r="AM49" s="55">
        <f>SUMIF(NSL!$C$1002:$C$1028,C49,NSL!$J$1002:$J$1028)</f>
        <v>0</v>
      </c>
      <c r="AN49" s="55">
        <f>SUMIF(NSL!$C$1030:$C$1045,C49,NSL!$J$1030:$J$1045)</f>
        <v>0</v>
      </c>
      <c r="AO49" s="55">
        <f>SUMIF(NSL!$C$1047:$C$1048,C49,NSL!$J$1047:$J$1048)</f>
        <v>0</v>
      </c>
      <c r="AP49" s="55">
        <f>SUMIF(NSL!$C$1050:$C$1074,C49,NSL!$J$1050:$J$1074)</f>
        <v>0</v>
      </c>
      <c r="AQ49" s="55">
        <f>SUMIF(NSL!$C$1076:$C$1099,C49,NSL!$J$1076:$J$1099)</f>
        <v>0</v>
      </c>
      <c r="AR49" s="55">
        <f>SUMIF(NSL!$C$1101:$C$1121,C49,NSL!$J$1101:$J$1121)</f>
        <v>0</v>
      </c>
      <c r="AS49" s="55">
        <f>SUMIF(NSL!$C$1123:$C$1164,C49,NSL!$J$1123:$J$1164)</f>
        <v>0</v>
      </c>
      <c r="AT49" s="55">
        <f>SUMIF(NSL!$C$1166:$C$1201,C49,NSL!$J$1166:$J$1201)</f>
        <v>0</v>
      </c>
      <c r="AU49" s="55">
        <f>SUMIF(NSL!$C$1203:$C$1223,C49,NSL!$J$1203:$J$1223)</f>
        <v>0</v>
      </c>
      <c r="AV49" s="54">
        <f>D49-BG49</f>
        <v>0</v>
      </c>
      <c r="AW49" s="55">
        <f>SUMIF(NSL!$C$1228:$C$1244,C49,NSL!$J$1228:$J$1244)</f>
        <v>0</v>
      </c>
      <c r="AX49" s="55">
        <f>SUMIF(NSL!$C$1246:$C$1351,C49,NSL!$J$1246:$J$1351)</f>
        <v>0</v>
      </c>
      <c r="AY49" s="55">
        <f>SUMIF(NSL!$C$1353:$C$1434,C49,NSL!$J$1353:$J$1434)</f>
        <v>0</v>
      </c>
      <c r="AZ49" s="55">
        <f>SUMIF(NSL!$C$1436:$C$1440,C49,NSL!$J$1436:$J$1440)</f>
        <v>0</v>
      </c>
      <c r="BA49" s="55">
        <f>SUMIF(NSL!$C$1442:$C$1507,C49,NSL!$J$1442:$J$1507)</f>
        <v>0</v>
      </c>
      <c r="BB49" s="55">
        <f>SUMIF(NSL!$C$1509:$C$1540,C49,NSL!$J$1509:$J$1540)</f>
        <v>0</v>
      </c>
      <c r="BC49" s="55">
        <f>SUMIF(NSL!$C$1542:$C$1545,C49,NSL!$J$1542:$J$1545)</f>
        <v>0</v>
      </c>
      <c r="BD49" s="55">
        <f>SUMIF(NSL!$C$1547:$C$1560,C49,NSL!$J$1547:$J$1560)</f>
        <v>0</v>
      </c>
      <c r="BE49" s="55">
        <f>SUMIF(NSL!$C$1562:$C$1565,C49,NSL!$J$1562:$J$1565)</f>
        <v>0</v>
      </c>
      <c r="BF49" s="55">
        <f>SUMIF(NSL!$C$1567:$C$1569,C49,NSL!$J$1567:$J$1569)</f>
        <v>0</v>
      </c>
      <c r="BG49" s="53">
        <f>SUM(G49:Q49)+SUM(S49:Z49)+SUM(AB49:AU49)+SUM(AW49:BF49)</f>
        <v>0</v>
      </c>
      <c r="BH49" s="53">
        <f>AV60-BG49</f>
        <v>0</v>
      </c>
      <c r="BI49" s="53">
        <f t="shared" si="7"/>
        <v>0</v>
      </c>
    </row>
    <row r="50" spans="1:61" ht="15">
      <c r="A50" s="8" t="s">
        <v>136</v>
      </c>
      <c r="B50" s="9" t="s">
        <v>150</v>
      </c>
      <c r="C50" s="8" t="s">
        <v>43</v>
      </c>
      <c r="D50" s="52">
        <f>HTg!G52</f>
        <v>0.18</v>
      </c>
      <c r="E50" s="65">
        <f t="shared" si="12"/>
        <v>0</v>
      </c>
      <c r="F50" s="70">
        <f t="shared" si="13"/>
        <v>0</v>
      </c>
      <c r="G50" s="55">
        <f>SUMIF(NSL!$C$9:$C$10,C50,NSL!$J$9:$J$10)</f>
        <v>0</v>
      </c>
      <c r="H50" s="55">
        <f>SUMIF(NSL!$C$12:$C$13,C50,NSL!$J$12:$J$13)</f>
        <v>0</v>
      </c>
      <c r="I50" s="55">
        <f>SUMIF(NSL!$C$15:$C$16,C50,NSL!$J$15:$J$16)</f>
        <v>0</v>
      </c>
      <c r="J50" s="55">
        <f>SUMIF(NSL!$C$18:$C$19,C50,NSL!$J$18:$J$19)</f>
        <v>0</v>
      </c>
      <c r="K50" s="55">
        <f>SUMIF(NSL!$C$21:$C$43,C50,NSL!$J$21:$J$43)</f>
        <v>0</v>
      </c>
      <c r="L50" s="55">
        <f>SUMIF(NSL!$C$45:$C$51,C50,NSL!$J$45:$J$51)</f>
        <v>0</v>
      </c>
      <c r="M50" s="55">
        <f>SUMIF(NSL!$C$53:$C$55,C50,NSL!$J$53:$J$55)</f>
        <v>0</v>
      </c>
      <c r="N50" s="55">
        <f>SUMIF(NSL!$C$57:$C$65,C50,NSL!$J$57:$J$65)</f>
        <v>0</v>
      </c>
      <c r="O50" s="55">
        <f>SUMIF(NSL!$C$67:$C$76,C50,NSL!$J$67:$J$76)</f>
        <v>0</v>
      </c>
      <c r="P50" s="55">
        <f>SUMIF(NSL!$C$78:$C$79,C50,NSL!$J$78:$J$79)</f>
        <v>0</v>
      </c>
      <c r="Q50" s="55">
        <f>SUMIF(NSL!$C$81:$C$173,C50,NSL!$J$81:$J$173)</f>
        <v>0</v>
      </c>
      <c r="R50" s="65">
        <f t="shared" si="14"/>
        <v>0.18</v>
      </c>
      <c r="S50" s="55">
        <f>SUMIF(NSL!$C$176:$C$214,C50,NSL!$J$176:$J$214)</f>
        <v>0</v>
      </c>
      <c r="T50" s="55">
        <f>SUMIF(NSL!$C$216:$C$238,C50,NSL!$J$216:$J$238)</f>
        <v>0</v>
      </c>
      <c r="U50" s="55">
        <f>SUMIF(NSL!$C$240:$C$252,C50,NSL!$J$240:$J$252)</f>
        <v>0</v>
      </c>
      <c r="V50" s="55">
        <f>SUMIF(NSL!$C$254:$C$255,C50,NSL!$J$254:$J$255)</f>
        <v>0</v>
      </c>
      <c r="W50" s="55">
        <f>SUMIF(NSL!$C$257:$C$282,C50,NSL!$J$257:$J$282)</f>
        <v>0</v>
      </c>
      <c r="X50" s="55">
        <f>SUMIF(NSL!$C$284:$C$346,C50,NSL!$J$284:$J$346)</f>
        <v>0</v>
      </c>
      <c r="Y50" s="55">
        <f>SUMIF(NSL!$C$348:$C$436,C50,NSL!$J$348:$J$436)</f>
        <v>0</v>
      </c>
      <c r="Z50" s="55">
        <f>SUMIF(NSL!$C$438:$C$480,C50,NSL!$J$438:$J$480)</f>
        <v>0</v>
      </c>
      <c r="AA50" s="72">
        <f t="shared" si="18"/>
        <v>0</v>
      </c>
      <c r="AB50" s="55">
        <f>SUMIF(NSL!$C$483:$C$679,C50,NSL!$J$483:$J$679)</f>
        <v>0</v>
      </c>
      <c r="AC50" s="55">
        <f>SUMIF(NSL!$C$681:$C$682,C50,NSL!$J$681:$J$682)</f>
        <v>0</v>
      </c>
      <c r="AD50" s="55">
        <f>SUMIF(NSL!$C$684:$C$692,C50,NSL!$J$684:$J$692)</f>
        <v>0</v>
      </c>
      <c r="AE50" s="55">
        <f>SUMIF(NSL!$C$694:$C$776,C50,NSL!$J$694:$J$776)</f>
        <v>0</v>
      </c>
      <c r="AF50" s="55">
        <f>SUMIF(NSL!$C$778:$C$810,C50,NSL!$J$778:$J$810)</f>
        <v>0</v>
      </c>
      <c r="AG50" s="55">
        <f>SUMIF(NSL!$C$812:$C$813,C50,NSL!$J$812:$J$813)</f>
        <v>0</v>
      </c>
      <c r="AH50" s="55">
        <f>SUMIF(NSL!$C$815:$C$816,C50,NSL!$J$815:$J$816)</f>
        <v>0</v>
      </c>
      <c r="AI50" s="55">
        <f>SUMIF(NSL!$C$818:$C$889,C50,NSL!$J$818:$J$889)</f>
        <v>0</v>
      </c>
      <c r="AJ50" s="55">
        <f>SUMIF(NSL!$C$891:$C$917,C50,NSL!$J$891:$J$917)</f>
        <v>0</v>
      </c>
      <c r="AK50" s="55">
        <f>SUMIF(NSL!$C$919:$C$981,C50,NSL!$J$919:$J$981)</f>
        <v>0</v>
      </c>
      <c r="AL50" s="55">
        <f>SUMIF(NSL!$C$983:$C$1000,C50,NSL!$J$983:$J$1000)</f>
        <v>0</v>
      </c>
      <c r="AM50" s="55">
        <f>SUMIF(NSL!$C$1002:$C$1028,C50,NSL!$J$1002:$J$1028)</f>
        <v>0</v>
      </c>
      <c r="AN50" s="55">
        <f>SUMIF(NSL!$C$1030:$C$1045,C50,NSL!$J$1030:$J$1045)</f>
        <v>0</v>
      </c>
      <c r="AO50" s="55">
        <f>SUMIF(NSL!$C$1047:$C$1048,C50,NSL!$J$1047:$J$1048)</f>
        <v>0</v>
      </c>
      <c r="AP50" s="55">
        <f>SUMIF(NSL!$C$1050:$C$1074,C50,NSL!$J$1050:$J$1074)</f>
        <v>0</v>
      </c>
      <c r="AQ50" s="55">
        <f>SUMIF(NSL!$C$1076:$C$1099,C50,NSL!$J$1076:$J$1099)</f>
        <v>0</v>
      </c>
      <c r="AR50" s="55">
        <f>SUMIF(NSL!$C$1101:$C$1121,C50,NSL!$J$1101:$J$1121)</f>
        <v>0</v>
      </c>
      <c r="AS50" s="55">
        <f>SUMIF(NSL!$C$1123:$C$1164,C50,NSL!$J$1123:$J$1164)</f>
        <v>0</v>
      </c>
      <c r="AT50" s="55">
        <f>SUMIF(NSL!$C$1166:$C$1201,C50,NSL!$J$1166:$J$1201)</f>
        <v>0</v>
      </c>
      <c r="AU50" s="55">
        <f>SUMIF(NSL!$C$1203:$C$1223,C50,NSL!$J$1203:$J$1223)</f>
        <v>0</v>
      </c>
      <c r="AV50" s="55">
        <f>SUMIF(NSL!$C$1225:$C$1226,C50,NSL!$J$1225:$J$1226)</f>
        <v>0</v>
      </c>
      <c r="AW50" s="54">
        <f>D50-BG50</f>
        <v>0.18</v>
      </c>
      <c r="AX50" s="55">
        <f>SUMIF(NSL!$C$1246:$C$1351,C50,NSL!$J$1246:$J$1351)</f>
        <v>0</v>
      </c>
      <c r="AY50" s="55">
        <f>SUMIF(NSL!$C$1353:$C$1434,C50,NSL!$J$1353:$J$1434)</f>
        <v>0</v>
      </c>
      <c r="AZ50" s="55">
        <f>SUMIF(NSL!$C$1436:$C$1440,C50,NSL!$J$1436:$J$1440)</f>
        <v>0</v>
      </c>
      <c r="BA50" s="55">
        <f>SUMIF(NSL!$C$1442:$C$1507,C50,NSL!$J$1442:$J$1507)</f>
        <v>0</v>
      </c>
      <c r="BB50" s="55">
        <f>SUMIF(NSL!$C$1509:$C$1540,C50,NSL!$J$1509:$J$1540)</f>
        <v>0</v>
      </c>
      <c r="BC50" s="55">
        <f>SUMIF(NSL!$C$1542:$C$1545,C50,NSL!$J$1542:$J$1545)</f>
        <v>0</v>
      </c>
      <c r="BD50" s="55">
        <f>SUMIF(NSL!$C$1547:$C$1560,C50,NSL!$J$1547:$J$1560)</f>
        <v>0</v>
      </c>
      <c r="BE50" s="55">
        <f>SUMIF(NSL!$C$1562:$C$1565,C50,NSL!$J$1562:$J$1565)</f>
        <v>0</v>
      </c>
      <c r="BF50" s="55">
        <f>SUMIF(NSL!$C$1567:$C$1569,C50,NSL!$J$1567:$J$1569)</f>
        <v>0</v>
      </c>
      <c r="BG50" s="53">
        <f>SUM(G50:Q50)+SUM(S50:Z50)+SUM(AB50:AV50)+SUM(AX50:BF50)</f>
        <v>0</v>
      </c>
      <c r="BH50" s="53">
        <f>AW60-BG50</f>
        <v>1.7</v>
      </c>
      <c r="BI50" s="53">
        <f t="shared" si="7"/>
        <v>1.88</v>
      </c>
    </row>
    <row r="51" spans="1:61" ht="30">
      <c r="A51" s="8" t="s">
        <v>137</v>
      </c>
      <c r="B51" s="9" t="s">
        <v>131</v>
      </c>
      <c r="C51" s="8" t="s">
        <v>45</v>
      </c>
      <c r="D51" s="52">
        <f>HTg!G53</f>
        <v>3.52</v>
      </c>
      <c r="E51" s="65">
        <f t="shared" si="12"/>
        <v>0</v>
      </c>
      <c r="F51" s="70">
        <f t="shared" si="13"/>
        <v>0</v>
      </c>
      <c r="G51" s="55">
        <f>SUMIF(NSL!$C$9:$C$10,C51,NSL!$J$9:$J$10)</f>
        <v>0</v>
      </c>
      <c r="H51" s="55">
        <f>SUMIF(NSL!$C$12:$C$13,C51,NSL!$J$12:$J$13)</f>
        <v>0</v>
      </c>
      <c r="I51" s="55">
        <f>SUMIF(NSL!$C$15:$C$16,C51,NSL!$J$15:$J$16)</f>
        <v>0</v>
      </c>
      <c r="J51" s="55">
        <f>SUMIF(NSL!$C$18:$C$19,C51,NSL!$J$18:$J$19)</f>
        <v>0</v>
      </c>
      <c r="K51" s="55">
        <f>SUMIF(NSL!$C$21:$C$43,C51,NSL!$J$21:$J$43)</f>
        <v>0</v>
      </c>
      <c r="L51" s="55">
        <f>SUMIF(NSL!$C$45:$C$51,C51,NSL!$J$45:$J$51)</f>
        <v>0</v>
      </c>
      <c r="M51" s="55">
        <f>SUMIF(NSL!$C$53:$C$55,C51,NSL!$J$53:$J$55)</f>
        <v>0</v>
      </c>
      <c r="N51" s="55">
        <f>SUMIF(NSL!$C$57:$C$65,C51,NSL!$J$57:$J$65)</f>
        <v>0</v>
      </c>
      <c r="O51" s="55">
        <f>SUMIF(NSL!$C$67:$C$76,C51,NSL!$J$67:$J$76)</f>
        <v>0</v>
      </c>
      <c r="P51" s="55">
        <f>SUMIF(NSL!$C$78:$C$79,C51,NSL!$J$78:$J$79)</f>
        <v>0</v>
      </c>
      <c r="Q51" s="55">
        <f>SUMIF(NSL!$C$81:$C$173,C51,NSL!$J$81:$J$173)</f>
        <v>0</v>
      </c>
      <c r="R51" s="65">
        <f t="shared" si="14"/>
        <v>3.5200000000000005</v>
      </c>
      <c r="S51" s="55">
        <f>SUMIF(NSL!$C$176:$C$214,C51,NSL!$J$176:$J$214)</f>
        <v>0</v>
      </c>
      <c r="T51" s="55">
        <f>SUMIF(NSL!$C$216:$C$238,C51,NSL!$J$216:$J$238)</f>
        <v>0</v>
      </c>
      <c r="U51" s="55">
        <f>SUMIF(NSL!$C$240:$C$252,C51,NSL!$J$240:$J$252)</f>
        <v>0</v>
      </c>
      <c r="V51" s="55">
        <f>SUMIF(NSL!$C$254:$C$255,C51,NSL!$J$254:$J$255)</f>
        <v>0</v>
      </c>
      <c r="W51" s="55">
        <f>SUMIF(NSL!$C$257:$C$282,C51,NSL!$J$257:$J$282)</f>
        <v>0</v>
      </c>
      <c r="X51" s="55">
        <f>SUMIF(NSL!$C$284:$C$346,C51,NSL!$J$284:$J$346)</f>
        <v>0</v>
      </c>
      <c r="Y51" s="55">
        <f>SUMIF(NSL!$C$348:$C$436,C51,NSL!$J$348:$J$436)</f>
        <v>0</v>
      </c>
      <c r="Z51" s="55">
        <f>SUMIF(NSL!$C$438:$C$480,C51,NSL!$J$438:$J$480)</f>
        <v>0</v>
      </c>
      <c r="AA51" s="72">
        <f t="shared" si="18"/>
        <v>0</v>
      </c>
      <c r="AB51" s="55">
        <f>SUMIF(NSL!$C$483:$C$679,C51,NSL!$J$483:$J$679)</f>
        <v>0</v>
      </c>
      <c r="AC51" s="55">
        <f>SUMIF(NSL!$C$681:$C$682,C51,NSL!$J$681:$J$682)</f>
        <v>0</v>
      </c>
      <c r="AD51" s="55">
        <f>SUMIF(NSL!$C$684:$C$692,C51,NSL!$J$684:$J$692)</f>
        <v>0</v>
      </c>
      <c r="AE51" s="55">
        <f>SUMIF(NSL!$C$694:$C$776,C51,NSL!$J$694:$J$776)</f>
        <v>0</v>
      </c>
      <c r="AF51" s="55">
        <f>SUMIF(NSL!$C$778:$C$810,C51,NSL!$J$778:$J$810)</f>
        <v>0</v>
      </c>
      <c r="AG51" s="55">
        <f>SUMIF(NSL!$C$812:$C$813,C51,NSL!$J$812:$J$813)</f>
        <v>0</v>
      </c>
      <c r="AH51" s="55">
        <f>SUMIF(NSL!$C$815:$C$816,C51,NSL!$J$815:$J$816)</f>
        <v>0</v>
      </c>
      <c r="AI51" s="55">
        <f>SUMIF(NSL!$C$818:$C$889,C51,NSL!$J$818:$J$889)</f>
        <v>0</v>
      </c>
      <c r="AJ51" s="55">
        <f>SUMIF(NSL!$C$891:$C$917,C51,NSL!$J$891:$J$917)</f>
        <v>0</v>
      </c>
      <c r="AK51" s="55">
        <f>SUMIF(NSL!$C$919:$C$981,C51,NSL!$J$919:$J$981)</f>
        <v>0</v>
      </c>
      <c r="AL51" s="55">
        <f>SUMIF(NSL!$C$983:$C$1000,C51,NSL!$J$983:$J$1000)</f>
        <v>0</v>
      </c>
      <c r="AM51" s="55">
        <f>SUMIF(NSL!$C$1002:$C$1028,C51,NSL!$J$1002:$J$1028)</f>
        <v>0</v>
      </c>
      <c r="AN51" s="55">
        <f>SUMIF(NSL!$C$1030:$C$1045,C51,NSL!$J$1030:$J$1045)</f>
        <v>0</v>
      </c>
      <c r="AO51" s="55">
        <f>SUMIF(NSL!$C$1047:$C$1048,C51,NSL!$J$1047:$J$1048)</f>
        <v>0</v>
      </c>
      <c r="AP51" s="55">
        <f>SUMIF(NSL!$C$1050:$C$1074,C51,NSL!$J$1050:$J$1074)</f>
        <v>0</v>
      </c>
      <c r="AQ51" s="55">
        <f>SUMIF(NSL!$C$1076:$C$1099,C51,NSL!$J$1076:$J$1099)</f>
        <v>0</v>
      </c>
      <c r="AR51" s="55">
        <f>SUMIF(NSL!$C$1101:$C$1121,C51,NSL!$J$1101:$J$1121)</f>
        <v>0</v>
      </c>
      <c r="AS51" s="55">
        <f>SUMIF(NSL!$C$1123:$C$1164,C51,NSL!$J$1123:$J$1164)</f>
        <v>0</v>
      </c>
      <c r="AT51" s="55">
        <f>SUMIF(NSL!$C$1166:$C$1201,C51,NSL!$J$1166:$J$1201)</f>
        <v>0</v>
      </c>
      <c r="AU51" s="55">
        <f>SUMIF(NSL!$C$1203:$C$1223,C51,NSL!$J$1203:$J$1223)</f>
        <v>0</v>
      </c>
      <c r="AV51" s="55">
        <f>SUMIF(NSL!$C$1225:$C$1226,C51,NSL!$J$1225:$J$1226)</f>
        <v>0</v>
      </c>
      <c r="AW51" s="55">
        <f>SUMIF(NSL!$C$1228:$C$1244,C51,NSL!$J$1228:$J$1244)</f>
        <v>0.53</v>
      </c>
      <c r="AX51" s="54">
        <f>D51-BG51</f>
        <v>2.99</v>
      </c>
      <c r="AY51" s="55">
        <f>SUMIF(NSL!$C$1353:$C$1434,C51,NSL!$J$1353:$J$1434)</f>
        <v>0</v>
      </c>
      <c r="AZ51" s="55">
        <f>SUMIF(NSL!$C$1436:$C$1440,C51,NSL!$J$1436:$J$1440)</f>
        <v>0</v>
      </c>
      <c r="BA51" s="55">
        <f>SUMIF(NSL!$C$1442:$C$1507,C51,NSL!$J$1442:$J$1507)</f>
        <v>0</v>
      </c>
      <c r="BB51" s="55">
        <f>SUMIF(NSL!$C$1509:$C$1540,C51,NSL!$J$1509:$J$1540)</f>
        <v>0</v>
      </c>
      <c r="BC51" s="55">
        <f>SUMIF(NSL!$C$1542:$C$1545,C51,NSL!$J$1542:$J$1545)</f>
        <v>0</v>
      </c>
      <c r="BD51" s="55">
        <f>SUMIF(NSL!$C$1547:$C$1560,C51,NSL!$J$1547:$J$1560)</f>
        <v>0</v>
      </c>
      <c r="BE51" s="55">
        <f>SUMIF(NSL!$C$1562:$C$1565,C51,NSL!$J$1562:$J$1565)</f>
        <v>0</v>
      </c>
      <c r="BF51" s="55">
        <f>SUMIF(NSL!$C$1567:$C$1569,C51,NSL!$J$1567:$J$1569)</f>
        <v>0</v>
      </c>
      <c r="BG51" s="53">
        <f>SUM(G51:Q51)+SUM(S51:Z51)+SUM(AB51:AW51)+SUM(AY51:BF51)</f>
        <v>0.53</v>
      </c>
      <c r="BH51" s="58">
        <f>AX60-BG51</f>
        <v>10.57</v>
      </c>
      <c r="BI51" s="53">
        <f t="shared" si="7"/>
        <v>14.09</v>
      </c>
    </row>
    <row r="52" spans="1:61" ht="30">
      <c r="A52" s="8" t="s">
        <v>138</v>
      </c>
      <c r="B52" s="9" t="s">
        <v>132</v>
      </c>
      <c r="C52" s="8" t="s">
        <v>39</v>
      </c>
      <c r="D52" s="52">
        <f>HTg!G54</f>
        <v>0</v>
      </c>
      <c r="E52" s="65">
        <f t="shared" si="12"/>
        <v>0</v>
      </c>
      <c r="F52" s="70">
        <f t="shared" si="13"/>
        <v>0</v>
      </c>
      <c r="G52" s="55">
        <f>SUMIF(NSL!$C$9:$C$10,C52,NSL!$J$9:$J$10)</f>
        <v>0</v>
      </c>
      <c r="H52" s="55">
        <f>SUMIF(NSL!$C$12:$C$13,C52,NSL!$J$12:$J$13)</f>
        <v>0</v>
      </c>
      <c r="I52" s="55">
        <f>SUMIF(NSL!$C$15:$C$16,C52,NSL!$J$15:$J$16)</f>
        <v>0</v>
      </c>
      <c r="J52" s="55">
        <f>SUMIF(NSL!$C$18:$C$19,C52,NSL!$J$18:$J$19)</f>
        <v>0</v>
      </c>
      <c r="K52" s="55">
        <f>SUMIF(NSL!$C$21:$C$43,C52,NSL!$J$21:$J$43)</f>
        <v>0</v>
      </c>
      <c r="L52" s="55">
        <f>SUMIF(NSL!$C$45:$C$51,C52,NSL!$J$45:$J$51)</f>
        <v>0</v>
      </c>
      <c r="M52" s="55">
        <f>SUMIF(NSL!$C$53:$C$55,C52,NSL!$J$53:$J$55)</f>
        <v>0</v>
      </c>
      <c r="N52" s="55">
        <f>SUMIF(NSL!$C$57:$C$65,C52,NSL!$J$57:$J$65)</f>
        <v>0</v>
      </c>
      <c r="O52" s="55">
        <f>SUMIF(NSL!$C$67:$C$76,C52,NSL!$J$67:$J$76)</f>
        <v>0</v>
      </c>
      <c r="P52" s="55">
        <f>SUMIF(NSL!$C$78:$C$79,C52,NSL!$J$78:$J$79)</f>
        <v>0</v>
      </c>
      <c r="Q52" s="55">
        <f>SUMIF(NSL!$C$81:$C$173,C52,NSL!$J$81:$J$173)</f>
        <v>0</v>
      </c>
      <c r="R52" s="65">
        <f t="shared" si="14"/>
        <v>0</v>
      </c>
      <c r="S52" s="55">
        <f>SUMIF(NSL!$C$176:$C$214,C52,NSL!$J$176:$J$214)</f>
        <v>0</v>
      </c>
      <c r="T52" s="55">
        <f>SUMIF(NSL!$C$216:$C$238,C52,NSL!$J$216:$J$238)</f>
        <v>0</v>
      </c>
      <c r="U52" s="55">
        <f>SUMIF(NSL!$C$240:$C$252,C52,NSL!$J$240:$J$252)</f>
        <v>0</v>
      </c>
      <c r="V52" s="55">
        <f>SUMIF(NSL!$C$254:$C$255,C52,NSL!$J$254:$J$255)</f>
        <v>0</v>
      </c>
      <c r="W52" s="55">
        <f>SUMIF(NSL!$C$257:$C$282,C52,NSL!$J$257:$J$282)</f>
        <v>0</v>
      </c>
      <c r="X52" s="55">
        <f>SUMIF(NSL!$C$284:$C$346,C52,NSL!$J$284:$J$346)</f>
        <v>0</v>
      </c>
      <c r="Y52" s="55">
        <f>SUMIF(NSL!$C$348:$C$436,C52,NSL!$J$348:$J$436)</f>
        <v>0</v>
      </c>
      <c r="Z52" s="55">
        <f>SUMIF(NSL!$C$438:$C$480,C52,NSL!$J$438:$J$480)</f>
        <v>0</v>
      </c>
      <c r="AA52" s="72">
        <f t="shared" si="18"/>
        <v>0</v>
      </c>
      <c r="AB52" s="55">
        <f>SUMIF(NSL!$C$483:$C$679,C52,NSL!$J$483:$J$679)</f>
        <v>0</v>
      </c>
      <c r="AC52" s="55">
        <f>SUMIF(NSL!$C$681:$C$682,C52,NSL!$J$681:$J$682)</f>
        <v>0</v>
      </c>
      <c r="AD52" s="55">
        <f>SUMIF(NSL!$C$684:$C$692,C52,NSL!$J$684:$J$692)</f>
        <v>0</v>
      </c>
      <c r="AE52" s="55">
        <f>SUMIF(NSL!$C$694:$C$776,C52,NSL!$J$694:$J$776)</f>
        <v>0</v>
      </c>
      <c r="AF52" s="55">
        <f>SUMIF(NSL!$C$778:$C$810,C52,NSL!$J$778:$J$810)</f>
        <v>0</v>
      </c>
      <c r="AG52" s="55">
        <f>SUMIF(NSL!$C$812:$C$813,C52,NSL!$J$812:$J$813)</f>
        <v>0</v>
      </c>
      <c r="AH52" s="55">
        <f>SUMIF(NSL!$C$815:$C$816,C52,NSL!$J$815:$J$816)</f>
        <v>0</v>
      </c>
      <c r="AI52" s="55">
        <f>SUMIF(NSL!$C$818:$C$889,C52,NSL!$J$818:$J$889)</f>
        <v>0</v>
      </c>
      <c r="AJ52" s="55">
        <f>SUMIF(NSL!$C$891:$C$917,C52,NSL!$J$891:$J$917)</f>
        <v>0</v>
      </c>
      <c r="AK52" s="55">
        <f>SUMIF(NSL!$C$919:$C$981,C52,NSL!$J$919:$J$981)</f>
        <v>0</v>
      </c>
      <c r="AL52" s="55">
        <f>SUMIF(NSL!$C$983:$C$1000,C52,NSL!$J$983:$J$1000)</f>
        <v>0</v>
      </c>
      <c r="AM52" s="55">
        <f>SUMIF(NSL!$C$1002:$C$1028,C52,NSL!$J$1002:$J$1028)</f>
        <v>0</v>
      </c>
      <c r="AN52" s="55">
        <f>SUMIF(NSL!$C$1030:$C$1045,C52,NSL!$J$1030:$J$1045)</f>
        <v>0</v>
      </c>
      <c r="AO52" s="55">
        <f>SUMIF(NSL!$C$1047:$C$1048,C52,NSL!$J$1047:$J$1048)</f>
        <v>0</v>
      </c>
      <c r="AP52" s="55">
        <f>SUMIF(NSL!$C$1050:$C$1074,C52,NSL!$J$1050:$J$1074)</f>
        <v>0</v>
      </c>
      <c r="AQ52" s="55">
        <f>SUMIF(NSL!$C$1076:$C$1099,C52,NSL!$J$1076:$J$1099)</f>
        <v>0</v>
      </c>
      <c r="AR52" s="55">
        <f>SUMIF(NSL!$C$1101:$C$1121,C52,NSL!$J$1101:$J$1121)</f>
        <v>0</v>
      </c>
      <c r="AS52" s="55">
        <f>SUMIF(NSL!$C$1123:$C$1164,C52,NSL!$J$1123:$J$1164)</f>
        <v>0</v>
      </c>
      <c r="AT52" s="55">
        <f>SUMIF(NSL!$C$1166:$C$1201,C52,NSL!$J$1166:$J$1201)</f>
        <v>0</v>
      </c>
      <c r="AU52" s="55">
        <f>SUMIF(NSL!$C$1203:$C$1223,C52,NSL!$J$1203:$J$1223)</f>
        <v>0</v>
      </c>
      <c r="AV52" s="55">
        <f>SUMIF(NSL!$C$1225:$C$1226,C52,NSL!$J$1225:$J$1226)</f>
        <v>0</v>
      </c>
      <c r="AW52" s="55">
        <f>SUMIF(NSL!$C$1228:$C$1244,C52,NSL!$J$1228:$J$1244)</f>
        <v>0</v>
      </c>
      <c r="AX52" s="55">
        <f>SUMIF(NSL!$C$1246:$C$1351,C52,NSL!$J$1246:$J$1351)</f>
        <v>0</v>
      </c>
      <c r="AY52" s="54">
        <f>D52-BG52</f>
        <v>0</v>
      </c>
      <c r="AZ52" s="55">
        <f>SUMIF(NSL!$C$1436:$C$1440,C52,NSL!$J$1436:$J$1440)</f>
        <v>0</v>
      </c>
      <c r="BA52" s="55">
        <f>SUMIF(NSL!$C$1442:$C$1507,C52,NSL!$J$1442:$J$1507)</f>
        <v>0</v>
      </c>
      <c r="BB52" s="55">
        <f>SUMIF(NSL!$C$1509:$C$1540,C52,NSL!$J$1509:$J$1540)</f>
        <v>0</v>
      </c>
      <c r="BC52" s="55">
        <f>SUMIF(NSL!$C$1542:$C$1545,C52,NSL!$J$1542:$J$1545)</f>
        <v>0</v>
      </c>
      <c r="BD52" s="55">
        <f>SUMIF(NSL!$C$1547:$C$1560,C52,NSL!$J$1547:$J$1560)</f>
        <v>0</v>
      </c>
      <c r="BE52" s="55">
        <f>SUMIF(NSL!$C$1562:$C$1565,C52,NSL!$J$1562:$J$1565)</f>
        <v>0</v>
      </c>
      <c r="BF52" s="55">
        <f>SUMIF(NSL!$C$1567:$C$1569,C52,NSL!$J$1567:$J$1569)</f>
        <v>0</v>
      </c>
      <c r="BG52" s="53">
        <f>SUM(G52:Q52)+SUM(S52:Z52)+SUM(AB52:AX52)+SUM(AZ52:BF52)</f>
        <v>0</v>
      </c>
      <c r="BH52" s="58">
        <f>AY60-BG52</f>
        <v>17.79</v>
      </c>
      <c r="BI52" s="53">
        <f t="shared" si="7"/>
        <v>17.79</v>
      </c>
    </row>
    <row r="53" spans="1:61" ht="15">
      <c r="A53" s="8" t="s">
        <v>139</v>
      </c>
      <c r="B53" s="9" t="s">
        <v>133</v>
      </c>
      <c r="C53" s="8" t="s">
        <v>151</v>
      </c>
      <c r="D53" s="52">
        <f>HTg!G55</f>
        <v>0</v>
      </c>
      <c r="E53" s="65">
        <f t="shared" si="12"/>
        <v>0</v>
      </c>
      <c r="F53" s="70">
        <f t="shared" si="13"/>
        <v>0</v>
      </c>
      <c r="G53" s="55">
        <f>SUMIF(NSL!$C$9:$C$10,C53,NSL!$J$9:$J$10)</f>
        <v>0</v>
      </c>
      <c r="H53" s="55">
        <f>SUMIF(NSL!$C$12:$C$13,C53,NSL!$J$12:$J$13)</f>
        <v>0</v>
      </c>
      <c r="I53" s="55">
        <f>SUMIF(NSL!$C$15:$C$16,C53,NSL!$J$15:$J$16)</f>
        <v>0</v>
      </c>
      <c r="J53" s="55">
        <f>SUMIF(NSL!$C$18:$C$19,C53,NSL!$J$18:$J$19)</f>
        <v>0</v>
      </c>
      <c r="K53" s="55">
        <f>SUMIF(NSL!$C$21:$C$43,C53,NSL!$J$21:$J$43)</f>
        <v>0</v>
      </c>
      <c r="L53" s="55">
        <f>SUMIF(NSL!$C$45:$C$51,C53,NSL!$J$45:$J$51)</f>
        <v>0</v>
      </c>
      <c r="M53" s="55">
        <f>SUMIF(NSL!$C$53:$C$55,C53,NSL!$J$53:$J$55)</f>
        <v>0</v>
      </c>
      <c r="N53" s="55">
        <f>SUMIF(NSL!$C$57:$C$65,C53,NSL!$J$57:$J$65)</f>
        <v>0</v>
      </c>
      <c r="O53" s="55">
        <f>SUMIF(NSL!$C$67:$C$76,C53,NSL!$J$67:$J$76)</f>
        <v>0</v>
      </c>
      <c r="P53" s="55">
        <f>SUMIF(NSL!$C$78:$C$79,C53,NSL!$J$78:$J$79)</f>
        <v>0</v>
      </c>
      <c r="Q53" s="55">
        <f>SUMIF(NSL!$C$81:$C$173,C53,NSL!$J$81:$J$173)</f>
        <v>0</v>
      </c>
      <c r="R53" s="65">
        <f t="shared" si="14"/>
        <v>0</v>
      </c>
      <c r="S53" s="55">
        <f>SUMIF(NSL!$C$176:$C$214,C53,NSL!$J$176:$J$214)</f>
        <v>0</v>
      </c>
      <c r="T53" s="55">
        <f>SUMIF(NSL!$C$216:$C$238,C53,NSL!$J$216:$J$238)</f>
        <v>0</v>
      </c>
      <c r="U53" s="55">
        <f>SUMIF(NSL!$C$240:$C$252,C53,NSL!$J$240:$J$252)</f>
        <v>0</v>
      </c>
      <c r="V53" s="55">
        <f>SUMIF(NSL!$C$254:$C$255,C53,NSL!$J$254:$J$255)</f>
        <v>0</v>
      </c>
      <c r="W53" s="55">
        <f>SUMIF(NSL!$C$257:$C$282,C53,NSL!$J$257:$J$282)</f>
        <v>0</v>
      </c>
      <c r="X53" s="55">
        <f>SUMIF(NSL!$C$284:$C$346,C53,NSL!$J$284:$J$346)</f>
        <v>0</v>
      </c>
      <c r="Y53" s="55">
        <f>SUMIF(NSL!$C$348:$C$436,C53,NSL!$J$348:$J$436)</f>
        <v>0</v>
      </c>
      <c r="Z53" s="55">
        <f>SUMIF(NSL!$C$438:$C$480,C53,NSL!$J$438:$J$480)</f>
        <v>0</v>
      </c>
      <c r="AA53" s="72">
        <f t="shared" si="18"/>
        <v>0</v>
      </c>
      <c r="AB53" s="55">
        <f>SUMIF(NSL!$C$483:$C$679,C53,NSL!$J$483:$J$679)</f>
        <v>0</v>
      </c>
      <c r="AC53" s="55">
        <f>SUMIF(NSL!$C$681:$C$682,C53,NSL!$J$681:$J$682)</f>
        <v>0</v>
      </c>
      <c r="AD53" s="55">
        <f>SUMIF(NSL!$C$684:$C$692,C53,NSL!$J$684:$J$692)</f>
        <v>0</v>
      </c>
      <c r="AE53" s="55">
        <f>SUMIF(NSL!$C$694:$C$776,C53,NSL!$J$694:$J$776)</f>
        <v>0</v>
      </c>
      <c r="AF53" s="55">
        <f>SUMIF(NSL!$C$778:$C$810,C53,NSL!$J$778:$J$810)</f>
        <v>0</v>
      </c>
      <c r="AG53" s="55">
        <f>SUMIF(NSL!$C$812:$C$813,C53,NSL!$J$812:$J$813)</f>
        <v>0</v>
      </c>
      <c r="AH53" s="55">
        <f>SUMIF(NSL!$C$815:$C$816,C53,NSL!$J$815:$J$816)</f>
        <v>0</v>
      </c>
      <c r="AI53" s="55">
        <f>SUMIF(NSL!$C$818:$C$889,C53,NSL!$J$818:$J$889)</f>
        <v>0</v>
      </c>
      <c r="AJ53" s="55">
        <f>SUMIF(NSL!$C$891:$C$917,C53,NSL!$J$891:$J$917)</f>
        <v>0</v>
      </c>
      <c r="AK53" s="55">
        <f>SUMIF(NSL!$C$919:$C$981,C53,NSL!$J$919:$J$981)</f>
        <v>0</v>
      </c>
      <c r="AL53" s="55">
        <f>SUMIF(NSL!$C$983:$C$1000,C53,NSL!$J$983:$J$1000)</f>
        <v>0</v>
      </c>
      <c r="AM53" s="55">
        <f>SUMIF(NSL!$C$1002:$C$1028,C53,NSL!$J$1002:$J$1028)</f>
        <v>0</v>
      </c>
      <c r="AN53" s="55">
        <f>SUMIF(NSL!$C$1030:$C$1045,C53,NSL!$J$1030:$J$1045)</f>
        <v>0</v>
      </c>
      <c r="AO53" s="55">
        <f>SUMIF(NSL!$C$1047:$C$1048,C53,NSL!$J$1047:$J$1048)</f>
        <v>0</v>
      </c>
      <c r="AP53" s="55">
        <f>SUMIF(NSL!$C$1050:$C$1074,C53,NSL!$J$1050:$J$1074)</f>
        <v>0</v>
      </c>
      <c r="AQ53" s="55">
        <f>SUMIF(NSL!$C$1076:$C$1099,C53,NSL!$J$1076:$J$1099)</f>
        <v>0</v>
      </c>
      <c r="AR53" s="55">
        <f>SUMIF(NSL!$C$1101:$C$1121,C53,NSL!$J$1101:$J$1121)</f>
        <v>0</v>
      </c>
      <c r="AS53" s="55">
        <f>SUMIF(NSL!$C$1123:$C$1164,C53,NSL!$J$1123:$J$1164)</f>
        <v>0</v>
      </c>
      <c r="AT53" s="55">
        <f>SUMIF(NSL!$C$1166:$C$1201,C53,NSL!$J$1166:$J$1201)</f>
        <v>0</v>
      </c>
      <c r="AU53" s="55">
        <f>SUMIF(NSL!$C$1203:$C$1223,C53,NSL!$J$1203:$J$1223)</f>
        <v>0</v>
      </c>
      <c r="AV53" s="55">
        <f>SUMIF(NSL!$C$1225:$C$1226,C53,NSL!$J$1225:$J$1226)</f>
        <v>0</v>
      </c>
      <c r="AW53" s="55">
        <f>SUMIF(NSL!$C$1228:$C$1244,C53,NSL!$J$1228:$J$1244)</f>
        <v>0</v>
      </c>
      <c r="AX53" s="55">
        <f>SUMIF(NSL!$C$1246:$C$1351,C53,NSL!$J$1246:$J$1351)</f>
        <v>0</v>
      </c>
      <c r="AY53" s="55">
        <f>SUMIF(NSL!$C$1353:$C$1434,C53,NSL!$J$1353:$J$1434)</f>
        <v>0</v>
      </c>
      <c r="AZ53" s="54">
        <f>D53-BG53</f>
        <v>0</v>
      </c>
      <c r="BA53" s="55">
        <f>SUMIF(NSL!$C$1442:$C$1507,C53,NSL!$J$1442:$J$1507)</f>
        <v>0</v>
      </c>
      <c r="BB53" s="55">
        <f>SUMIF(NSL!$C$1509:$C$1540,C53,NSL!$J$1509:$J$1540)</f>
        <v>0</v>
      </c>
      <c r="BC53" s="55">
        <f>SUMIF(NSL!$C$1542:$C$1545,C53,NSL!$J$1542:$J$1545)</f>
        <v>0</v>
      </c>
      <c r="BD53" s="55">
        <f>SUMIF(NSL!$C$1547:$C$1560,C53,NSL!$J$1547:$J$1560)</f>
        <v>0</v>
      </c>
      <c r="BE53" s="55">
        <f>SUMIF(NSL!$C$1562:$C$1565,C53,NSL!$J$1562:$J$1565)</f>
        <v>0</v>
      </c>
      <c r="BF53" s="55">
        <f>SUMIF(NSL!$C$1567:$C$1569,C53,NSL!$J$1567:$J$1569)</f>
        <v>0</v>
      </c>
      <c r="BG53" s="53">
        <f>SUM(G53:Q53)+SUM(S53:Z53)+SUM(AB53:AY53)+SUM(BA53:BF53)</f>
        <v>0</v>
      </c>
      <c r="BH53" s="58">
        <f>AZ60-BG53</f>
        <v>0</v>
      </c>
      <c r="BI53" s="53">
        <f t="shared" si="7"/>
        <v>0</v>
      </c>
    </row>
    <row r="54" spans="1:61" ht="15">
      <c r="A54" s="8" t="s">
        <v>140</v>
      </c>
      <c r="B54" s="9" t="s">
        <v>134</v>
      </c>
      <c r="C54" s="8" t="s">
        <v>152</v>
      </c>
      <c r="D54" s="52">
        <f>HTg!G56</f>
        <v>5.46</v>
      </c>
      <c r="E54" s="65">
        <f t="shared" si="12"/>
        <v>0</v>
      </c>
      <c r="F54" s="70">
        <f t="shared" si="13"/>
        <v>0</v>
      </c>
      <c r="G54" s="55">
        <f>SUMIF(NSL!$C$9:$C$10,C54,NSL!$J$9:$J$10)</f>
        <v>0</v>
      </c>
      <c r="H54" s="55">
        <f>SUMIF(NSL!$C$12:$C$13,C54,NSL!$J$12:$J$13)</f>
        <v>0</v>
      </c>
      <c r="I54" s="55">
        <f>SUMIF(NSL!$C$15:$C$16,C54,NSL!$J$15:$J$16)</f>
        <v>0</v>
      </c>
      <c r="J54" s="55">
        <f>SUMIF(NSL!$C$18:$C$19,C54,NSL!$J$18:$J$19)</f>
        <v>0</v>
      </c>
      <c r="K54" s="55">
        <f>SUMIF(NSL!$C$21:$C$43,C54,NSL!$J$21:$J$43)</f>
        <v>0</v>
      </c>
      <c r="L54" s="55">
        <f>SUMIF(NSL!$C$45:$C$51,C54,NSL!$J$45:$J$51)</f>
        <v>0</v>
      </c>
      <c r="M54" s="55">
        <f>SUMIF(NSL!$C$53:$C$55,C54,NSL!$J$53:$J$55)</f>
        <v>0</v>
      </c>
      <c r="N54" s="55">
        <f>SUMIF(NSL!$C$57:$C$65,C54,NSL!$J$57:$J$65)</f>
        <v>0</v>
      </c>
      <c r="O54" s="55">
        <f>SUMIF(NSL!$C$67:$C$76,C54,NSL!$J$67:$J$76)</f>
        <v>0</v>
      </c>
      <c r="P54" s="55">
        <f>SUMIF(NSL!$C$78:$C$79,C54,NSL!$J$78:$J$79)</f>
        <v>0</v>
      </c>
      <c r="Q54" s="55">
        <f>SUMIF(NSL!$C$81:$C$173,C54,NSL!$J$81:$J$173)</f>
        <v>0</v>
      </c>
      <c r="R54" s="65">
        <f t="shared" si="14"/>
        <v>5.46</v>
      </c>
      <c r="S54" s="55">
        <f>SUMIF(NSL!$C$176:$C$214,C54,NSL!$J$176:$J$214)</f>
        <v>0</v>
      </c>
      <c r="T54" s="55">
        <f>SUMIF(NSL!$C$216:$C$238,C54,NSL!$J$216:$J$238)</f>
        <v>0</v>
      </c>
      <c r="U54" s="55">
        <f>SUMIF(NSL!$C$240:$C$252,C54,NSL!$J$240:$J$252)</f>
        <v>0</v>
      </c>
      <c r="V54" s="55">
        <f>SUMIF(NSL!$C$254:$C$255,C54,NSL!$J$254:$J$255)</f>
        <v>0</v>
      </c>
      <c r="W54" s="55">
        <f>SUMIF(NSL!$C$257:$C$282,C54,NSL!$J$257:$J$282)</f>
        <v>0</v>
      </c>
      <c r="X54" s="55">
        <f>SUMIF(NSL!$C$284:$C$346,C54,NSL!$J$284:$J$346)</f>
        <v>0</v>
      </c>
      <c r="Y54" s="55">
        <f>SUMIF(NSL!$C$348:$C$436,C54,NSL!$J$348:$J$436)</f>
        <v>0</v>
      </c>
      <c r="Z54" s="55">
        <f>SUMIF(NSL!$C$438:$C$480,C54,NSL!$J$438:$J$480)</f>
        <v>0</v>
      </c>
      <c r="AA54" s="72">
        <f t="shared" si="18"/>
        <v>0</v>
      </c>
      <c r="AB54" s="55">
        <f>SUMIF(NSL!$C$483:$C$679,C54,NSL!$J$483:$J$679)</f>
        <v>0</v>
      </c>
      <c r="AC54" s="55">
        <f>SUMIF(NSL!$C$681:$C$682,C54,NSL!$J$681:$J$682)</f>
        <v>0</v>
      </c>
      <c r="AD54" s="55">
        <f>SUMIF(NSL!$C$684:$C$692,C54,NSL!$J$684:$J$692)</f>
        <v>0</v>
      </c>
      <c r="AE54" s="55">
        <f>SUMIF(NSL!$C$694:$C$776,C54,NSL!$J$694:$J$776)</f>
        <v>0</v>
      </c>
      <c r="AF54" s="55">
        <f>SUMIF(NSL!$C$778:$C$810,C54,NSL!$J$778:$J$810)</f>
        <v>0</v>
      </c>
      <c r="AG54" s="55">
        <f>SUMIF(NSL!$C$812:$C$813,C54,NSL!$J$812:$J$813)</f>
        <v>0</v>
      </c>
      <c r="AH54" s="55">
        <f>SUMIF(NSL!$C$815:$C$816,C54,NSL!$J$815:$J$816)</f>
        <v>0</v>
      </c>
      <c r="AI54" s="55">
        <f>SUMIF(NSL!$C$818:$C$889,C54,NSL!$J$818:$J$889)</f>
        <v>0</v>
      </c>
      <c r="AJ54" s="55">
        <f>SUMIF(NSL!$C$891:$C$917,C54,NSL!$J$891:$J$917)</f>
        <v>0</v>
      </c>
      <c r="AK54" s="55">
        <f>SUMIF(NSL!$C$919:$C$981,C54,NSL!$J$919:$J$981)</f>
        <v>0</v>
      </c>
      <c r="AL54" s="55">
        <f>SUMIF(NSL!$C$983:$C$1000,C54,NSL!$J$983:$J$1000)</f>
        <v>0</v>
      </c>
      <c r="AM54" s="55">
        <f>SUMIF(NSL!$C$1002:$C$1028,C54,NSL!$J$1002:$J$1028)</f>
        <v>0</v>
      </c>
      <c r="AN54" s="55">
        <f>SUMIF(NSL!$C$1030:$C$1045,C54,NSL!$J$1030:$J$1045)</f>
        <v>0</v>
      </c>
      <c r="AO54" s="55">
        <f>SUMIF(NSL!$C$1047:$C$1048,C54,NSL!$J$1047:$J$1048)</f>
        <v>0</v>
      </c>
      <c r="AP54" s="55">
        <f>SUMIF(NSL!$C$1050:$C$1074,C54,NSL!$J$1050:$J$1074)</f>
        <v>0</v>
      </c>
      <c r="AQ54" s="55">
        <f>SUMIF(NSL!$C$1076:$C$1099,C54,NSL!$J$1076:$J$1099)</f>
        <v>0</v>
      </c>
      <c r="AR54" s="55">
        <f>SUMIF(NSL!$C$1101:$C$1121,C54,NSL!$J$1101:$J$1121)</f>
        <v>0</v>
      </c>
      <c r="AS54" s="55">
        <f>SUMIF(NSL!$C$1123:$C$1164,C54,NSL!$J$1123:$J$1164)</f>
        <v>0</v>
      </c>
      <c r="AT54" s="55">
        <f>SUMIF(NSL!$C$1166:$C$1201,C54,NSL!$J$1166:$J$1201)</f>
        <v>0</v>
      </c>
      <c r="AU54" s="55">
        <f>SUMIF(NSL!$C$1203:$C$1223,C54,NSL!$J$1203:$J$1223)</f>
        <v>0</v>
      </c>
      <c r="AV54" s="55">
        <f>SUMIF(NSL!$C$1225:$C$1226,C54,NSL!$J$1225:$J$1226)</f>
        <v>0</v>
      </c>
      <c r="AW54" s="55">
        <f>SUMIF(NSL!$C$1228:$C$1244,C54,NSL!$J$1228:$J$1244)</f>
        <v>0</v>
      </c>
      <c r="AX54" s="55">
        <f>SUMIF(NSL!$C$1246:$C$1351,C54,NSL!$J$1246:$J$1351)</f>
        <v>0</v>
      </c>
      <c r="AY54" s="55">
        <f>SUMIF(NSL!$C$1353:$C$1434,C54,NSL!$J$1353:$J$1434)</f>
        <v>0</v>
      </c>
      <c r="AZ54" s="55">
        <f>SUMIF(NSL!$C$1436:$C$1440,C54,NSL!$J$1436:$J$1440)</f>
        <v>0</v>
      </c>
      <c r="BA54" s="54">
        <f>D54-BG54</f>
        <v>5.46</v>
      </c>
      <c r="BB54" s="55">
        <f>SUMIF(NSL!$C$1509:$C$1540,C54,NSL!$J$1509:$J$1540)</f>
        <v>0</v>
      </c>
      <c r="BC54" s="55">
        <f>SUMIF(NSL!$C$1542:$C$1545,C54,NSL!$J$1542:$J$1545)</f>
        <v>0</v>
      </c>
      <c r="BD54" s="55">
        <f>SUMIF(NSL!$C$1547:$C$1560,C54,NSL!$J$1547:$J$1560)</f>
        <v>0</v>
      </c>
      <c r="BE54" s="55">
        <f>SUMIF(NSL!$C$1562:$C$1565,C54,NSL!$J$1562:$J$1565)</f>
        <v>0</v>
      </c>
      <c r="BF54" s="55">
        <f>SUMIF(NSL!$C$1567:$C$1569,C54,NSL!$J$1567:$J$1569)</f>
        <v>0</v>
      </c>
      <c r="BG54" s="53">
        <f>SUM(G54:Q54)+SUM(S54:Z54)+SUM(AB54:AZ54)+SUM(BB54:BF54)</f>
        <v>0</v>
      </c>
      <c r="BH54" s="58">
        <f>BA60-BG54</f>
        <v>1.2000000000000002</v>
      </c>
      <c r="BI54" s="53">
        <f t="shared" si="7"/>
        <v>6.66</v>
      </c>
    </row>
    <row r="55" spans="1:61" ht="15">
      <c r="A55" s="8" t="s">
        <v>141</v>
      </c>
      <c r="B55" s="9" t="s">
        <v>153</v>
      </c>
      <c r="C55" s="8" t="s">
        <v>44</v>
      </c>
      <c r="D55" s="52">
        <f>HTg!G57</f>
        <v>0.06</v>
      </c>
      <c r="E55" s="65">
        <f t="shared" si="12"/>
        <v>0</v>
      </c>
      <c r="F55" s="70">
        <f t="shared" si="13"/>
        <v>0</v>
      </c>
      <c r="G55" s="55">
        <f>SUMIF(NSL!$C$9:$C$10,C55,NSL!$J$9:$J$10)</f>
        <v>0</v>
      </c>
      <c r="H55" s="55">
        <f>SUMIF(NSL!$C$12:$C$13,C55,NSL!$J$12:$J$13)</f>
        <v>0</v>
      </c>
      <c r="I55" s="55">
        <f>SUMIF(NSL!$C$15:$C$16,C55,NSL!$J$15:$J$16)</f>
        <v>0</v>
      </c>
      <c r="J55" s="55">
        <f>SUMIF(NSL!$C$18:$C$19,C55,NSL!$J$18:$J$19)</f>
        <v>0</v>
      </c>
      <c r="K55" s="55">
        <f>SUMIF(NSL!$C$21:$C$43,C55,NSL!$J$21:$J$43)</f>
        <v>0</v>
      </c>
      <c r="L55" s="55">
        <f>SUMIF(NSL!$C$45:$C$51,C55,NSL!$J$45:$J$51)</f>
        <v>0</v>
      </c>
      <c r="M55" s="55">
        <f>SUMIF(NSL!$C$53:$C$55,C55,NSL!$J$53:$J$55)</f>
        <v>0</v>
      </c>
      <c r="N55" s="55">
        <f>SUMIF(NSL!$C$57:$C$65,C55,NSL!$J$57:$J$65)</f>
        <v>0</v>
      </c>
      <c r="O55" s="55">
        <f>SUMIF(NSL!$C$67:$C$76,C55,NSL!$J$67:$J$76)</f>
        <v>0</v>
      </c>
      <c r="P55" s="55">
        <f>SUMIF(NSL!$C$78:$C$79,C55,NSL!$J$78:$J$79)</f>
        <v>0</v>
      </c>
      <c r="Q55" s="55">
        <f>SUMIF(NSL!$C$81:$C$173,C55,NSL!$J$81:$J$173)</f>
        <v>0</v>
      </c>
      <c r="R55" s="65">
        <f t="shared" si="14"/>
        <v>0.06</v>
      </c>
      <c r="S55" s="55">
        <f>SUMIF(NSL!$C$176:$C$214,C55,NSL!$J$176:$J$214)</f>
        <v>0</v>
      </c>
      <c r="T55" s="55">
        <f>SUMIF(NSL!$C$216:$C$238,C55,NSL!$J$216:$J$238)</f>
        <v>0</v>
      </c>
      <c r="U55" s="55">
        <f>SUMIF(NSL!$C$240:$C$252,C55,NSL!$J$240:$J$252)</f>
        <v>0</v>
      </c>
      <c r="V55" s="55">
        <f>SUMIF(NSL!$C$254:$C$255,C55,NSL!$J$254:$J$255)</f>
        <v>0</v>
      </c>
      <c r="W55" s="55">
        <f>SUMIF(NSL!$C$257:$C$282,C55,NSL!$J$257:$J$282)</f>
        <v>0</v>
      </c>
      <c r="X55" s="55">
        <f>SUMIF(NSL!$C$284:$C$346,C55,NSL!$J$284:$J$346)</f>
        <v>0</v>
      </c>
      <c r="Y55" s="55">
        <f>SUMIF(NSL!$C$348:$C$436,C55,NSL!$J$348:$J$436)</f>
        <v>0</v>
      </c>
      <c r="Z55" s="55">
        <f>SUMIF(NSL!$C$438:$C$480,C55,NSL!$J$438:$J$480)</f>
        <v>0</v>
      </c>
      <c r="AA55" s="72">
        <f t="shared" si="18"/>
        <v>0</v>
      </c>
      <c r="AB55" s="55">
        <f>SUMIF(NSL!$C$483:$C$679,C55,NSL!$J$483:$J$679)</f>
        <v>0</v>
      </c>
      <c r="AC55" s="55">
        <f>SUMIF(NSL!$C$681:$C$682,C55,NSL!$J$681:$J$682)</f>
        <v>0</v>
      </c>
      <c r="AD55" s="55">
        <f>SUMIF(NSL!$C$684:$C$692,C55,NSL!$J$684:$J$692)</f>
        <v>0</v>
      </c>
      <c r="AE55" s="55">
        <f>SUMIF(NSL!$C$694:$C$776,C55,NSL!$J$694:$J$776)</f>
        <v>0</v>
      </c>
      <c r="AF55" s="55">
        <f>SUMIF(NSL!$C$778:$C$810,C55,NSL!$J$778:$J$810)</f>
        <v>0</v>
      </c>
      <c r="AG55" s="55">
        <f>SUMIF(NSL!$C$812:$C$813,C55,NSL!$J$812:$J$813)</f>
        <v>0</v>
      </c>
      <c r="AH55" s="55">
        <f>SUMIF(NSL!$C$815:$C$816,C55,NSL!$J$815:$J$816)</f>
        <v>0</v>
      </c>
      <c r="AI55" s="55">
        <f>SUMIF(NSL!$C$818:$C$889,C55,NSL!$J$818:$J$889)</f>
        <v>0</v>
      </c>
      <c r="AJ55" s="55">
        <f>SUMIF(NSL!$C$891:$C$917,C55,NSL!$J$891:$J$917)</f>
        <v>0</v>
      </c>
      <c r="AK55" s="55">
        <f>SUMIF(NSL!$C$919:$C$981,C55,NSL!$J$919:$J$981)</f>
        <v>0</v>
      </c>
      <c r="AL55" s="55">
        <f>SUMIF(NSL!$C$983:$C$1000,C55,NSL!$J$983:$J$1000)</f>
        <v>0</v>
      </c>
      <c r="AM55" s="55">
        <f>SUMIF(NSL!$C$1002:$C$1028,C55,NSL!$J$1002:$J$1028)</f>
        <v>0</v>
      </c>
      <c r="AN55" s="55">
        <f>SUMIF(NSL!$C$1030:$C$1045,C55,NSL!$J$1030:$J$1045)</f>
        <v>0</v>
      </c>
      <c r="AO55" s="55">
        <f>SUMIF(NSL!$C$1047:$C$1048,C55,NSL!$J$1047:$J$1048)</f>
        <v>0</v>
      </c>
      <c r="AP55" s="55">
        <f>SUMIF(NSL!$C$1050:$C$1074,C55,NSL!$J$1050:$J$1074)</f>
        <v>0</v>
      </c>
      <c r="AQ55" s="55">
        <f>SUMIF(NSL!$C$1076:$C$1099,C55,NSL!$J$1076:$J$1099)</f>
        <v>0</v>
      </c>
      <c r="AR55" s="55">
        <f>SUMIF(NSL!$C$1101:$C$1121,C55,NSL!$J$1101:$J$1121)</f>
        <v>0</v>
      </c>
      <c r="AS55" s="55">
        <f>SUMIF(NSL!$C$1123:$C$1164,C55,NSL!$J$1123:$J$1164)</f>
        <v>0</v>
      </c>
      <c r="AT55" s="55">
        <f>SUMIF(NSL!$C$1166:$C$1201,C55,NSL!$J$1166:$J$1201)</f>
        <v>0</v>
      </c>
      <c r="AU55" s="55">
        <f>SUMIF(NSL!$C$1203:$C$1223,C55,NSL!$J$1203:$J$1223)</f>
        <v>0</v>
      </c>
      <c r="AV55" s="55">
        <f>SUMIF(NSL!$C$1225:$C$1226,C55,NSL!$J$1225:$J$1226)</f>
        <v>0</v>
      </c>
      <c r="AW55" s="55">
        <f>SUMIF(NSL!$C$1228:$C$1244,C55,NSL!$J$1228:$J$1244)</f>
        <v>0</v>
      </c>
      <c r="AX55" s="55">
        <f>SUMIF(NSL!$C$1246:$C$1351,C55,NSL!$J$1246:$J$1351)</f>
        <v>0</v>
      </c>
      <c r="AY55" s="55">
        <f>SUMIF(NSL!$C$1353:$C$1434,C55,NSL!$J$1353:$J$1434)</f>
        <v>0</v>
      </c>
      <c r="AZ55" s="55">
        <f>SUMIF(NSL!$C$1436:$C$1440,C55,NSL!$J$1436:$J$1440)</f>
        <v>0</v>
      </c>
      <c r="BA55" s="55">
        <f>SUMIF(NSL!$C$1442:$C$1507,C55,NSL!$J$1442:$J$1507)</f>
        <v>0</v>
      </c>
      <c r="BB55" s="54">
        <f>D55-BG55</f>
        <v>0.06</v>
      </c>
      <c r="BC55" s="55">
        <f>SUMIF(NSL!$C$1542:$C$1545,C55,NSL!$J$1542:$J$1545)</f>
        <v>0</v>
      </c>
      <c r="BD55" s="55">
        <f>SUMIF(NSL!$C$1547:$C$1560,C55,NSL!$J$1547:$J$1560)</f>
        <v>0</v>
      </c>
      <c r="BE55" s="55">
        <f>SUMIF(NSL!$C$1562:$C$1565,C55,NSL!$J$1562:$J$1565)</f>
        <v>0</v>
      </c>
      <c r="BF55" s="55">
        <f>SUMIF(NSL!$C$1567:$C$1569,C55,NSL!$J$1567:$J$1569)</f>
        <v>0</v>
      </c>
      <c r="BG55" s="53">
        <f>SUM(G55:Q55)+SUM(S55:Z55)+SUM(AB55:BA55)+SUM(BC55:BF55)</f>
        <v>0</v>
      </c>
      <c r="BH55" s="58">
        <f>BB60-BG55</f>
        <v>0</v>
      </c>
      <c r="BI55" s="53">
        <f t="shared" si="7"/>
        <v>0.06</v>
      </c>
    </row>
    <row r="56" spans="1:61" ht="15">
      <c r="A56" s="8" t="s">
        <v>142</v>
      </c>
      <c r="B56" s="9" t="s">
        <v>154</v>
      </c>
      <c r="C56" s="8" t="s">
        <v>47</v>
      </c>
      <c r="D56" s="52">
        <f>HTg!G58</f>
        <v>24.01</v>
      </c>
      <c r="E56" s="65">
        <f t="shared" si="12"/>
        <v>0</v>
      </c>
      <c r="F56" s="70">
        <f t="shared" si="13"/>
        <v>0</v>
      </c>
      <c r="G56" s="55">
        <f>SUMIF(NSL!$C$9:$C$10,C56,NSL!$J$9:$J$10)</f>
        <v>0</v>
      </c>
      <c r="H56" s="55">
        <f>SUMIF(NSL!$C$12:$C$13,C56,NSL!$J$12:$J$13)</f>
        <v>0</v>
      </c>
      <c r="I56" s="55">
        <f>SUMIF(NSL!$C$15:$C$16,C56,NSL!$J$15:$J$16)</f>
        <v>0</v>
      </c>
      <c r="J56" s="55">
        <f>SUMIF(NSL!$C$18:$C$19,C56,NSL!$J$18:$J$19)</f>
        <v>0</v>
      </c>
      <c r="K56" s="55">
        <f>SUMIF(NSL!$C$21:$C$43,C56,NSL!$J$21:$J$43)</f>
        <v>0</v>
      </c>
      <c r="L56" s="55">
        <f>SUMIF(NSL!$C$45:$C$51,C56,NSL!$J$45:$J$51)</f>
        <v>0</v>
      </c>
      <c r="M56" s="55">
        <f>SUMIF(NSL!$C$53:$C$55,C56,NSL!$J$53:$J$55)</f>
        <v>0</v>
      </c>
      <c r="N56" s="55">
        <f>SUMIF(NSL!$C$57:$C$65,C56,NSL!$J$57:$J$65)</f>
        <v>0</v>
      </c>
      <c r="O56" s="55">
        <f>SUMIF(NSL!$C$67:$C$76,C56,NSL!$J$67:$J$76)</f>
        <v>0</v>
      </c>
      <c r="P56" s="55">
        <f>SUMIF(NSL!$C$78:$C$79,C56,NSL!$J$78:$J$79)</f>
        <v>0</v>
      </c>
      <c r="Q56" s="55">
        <f>SUMIF(NSL!$C$81:$C$173,C56,NSL!$J$81:$J$173)</f>
        <v>0</v>
      </c>
      <c r="R56" s="65">
        <f t="shared" si="14"/>
        <v>24.01</v>
      </c>
      <c r="S56" s="55">
        <f>SUMIF(NSL!$C$176:$C$214,C56,NSL!$J$176:$J$214)</f>
        <v>0</v>
      </c>
      <c r="T56" s="55">
        <f>SUMIF(NSL!$C$216:$C$238,C56,NSL!$J$216:$J$238)</f>
        <v>0</v>
      </c>
      <c r="U56" s="55">
        <f>SUMIF(NSL!$C$240:$C$252,C56,NSL!$J$240:$J$252)</f>
        <v>0</v>
      </c>
      <c r="V56" s="55">
        <f>SUMIF(NSL!$C$254:$C$255,C56,NSL!$J$254:$J$255)</f>
        <v>0</v>
      </c>
      <c r="W56" s="55">
        <f>SUMIF(NSL!$C$257:$C$282,C56,NSL!$J$257:$J$282)</f>
        <v>0</v>
      </c>
      <c r="X56" s="55">
        <f>SUMIF(NSL!$C$284:$C$346,C56,NSL!$J$284:$J$346)</f>
        <v>0</v>
      </c>
      <c r="Y56" s="55">
        <f>SUMIF(NSL!$C$348:$C$436,C56,NSL!$J$348:$J$436)</f>
        <v>0</v>
      </c>
      <c r="Z56" s="55">
        <f>SUMIF(NSL!$C$438:$C$480,C56,NSL!$J$438:$J$480)</f>
        <v>0</v>
      </c>
      <c r="AA56" s="72">
        <f t="shared" si="18"/>
        <v>0.05</v>
      </c>
      <c r="AB56" s="55">
        <f>SUMIF(NSL!$C$483:$C$679,C56,NSL!$J$483:$J$679)</f>
        <v>0</v>
      </c>
      <c r="AC56" s="55">
        <f>SUMIF(NSL!$C$681:$C$682,C56,NSL!$J$681:$J$682)</f>
        <v>0</v>
      </c>
      <c r="AD56" s="55">
        <f>SUMIF(NSL!$C$684:$C$692,C56,NSL!$J$684:$J$692)</f>
        <v>0</v>
      </c>
      <c r="AE56" s="55">
        <f>SUMIF(NSL!$C$694:$C$776,C56,NSL!$J$694:$J$776)</f>
        <v>0</v>
      </c>
      <c r="AF56" s="55">
        <f>SUMIF(NSL!$C$778:$C$810,C56,NSL!$J$778:$J$810)</f>
        <v>0</v>
      </c>
      <c r="AG56" s="55">
        <f>SUMIF(NSL!$C$812:$C$813,C56,NSL!$J$812:$J$813)</f>
        <v>0</v>
      </c>
      <c r="AH56" s="55">
        <f>SUMIF(NSL!$C$815:$C$816,C56,NSL!$J$815:$J$816)</f>
        <v>0</v>
      </c>
      <c r="AI56" s="55">
        <f>SUMIF(NSL!$C$818:$C$889,C56,NSL!$J$818:$J$889)</f>
        <v>0</v>
      </c>
      <c r="AJ56" s="55">
        <f>SUMIF(NSL!$C$891:$C$917,C56,NSL!$J$891:$J$917)</f>
        <v>0.05</v>
      </c>
      <c r="AK56" s="55">
        <f>SUMIF(NSL!$C$919:$C$981,C56,NSL!$J$919:$J$981)</f>
        <v>0</v>
      </c>
      <c r="AL56" s="55">
        <f>SUMIF(NSL!$C$983:$C$1000,C56,NSL!$J$983:$J$1000)</f>
        <v>0</v>
      </c>
      <c r="AM56" s="55">
        <f>SUMIF(NSL!$C$1002:$C$1028,C56,NSL!$J$1002:$J$1028)</f>
        <v>0</v>
      </c>
      <c r="AN56" s="55">
        <f>SUMIF(NSL!$C$1030:$C$1045,C56,NSL!$J$1030:$J$1045)</f>
        <v>0</v>
      </c>
      <c r="AO56" s="55">
        <f>SUMIF(NSL!$C$1047:$C$1048,C56,NSL!$J$1047:$J$1048)</f>
        <v>0</v>
      </c>
      <c r="AP56" s="55">
        <f>SUMIF(NSL!$C$1050:$C$1074,C56,NSL!$J$1050:$J$1074)</f>
        <v>0</v>
      </c>
      <c r="AQ56" s="55">
        <f>SUMIF(NSL!$C$1076:$C$1099,C56,NSL!$J$1076:$J$1099)</f>
        <v>0</v>
      </c>
      <c r="AR56" s="55">
        <f>SUMIF(NSL!$C$1101:$C$1121,C56,NSL!$J$1101:$J$1121)</f>
        <v>0</v>
      </c>
      <c r="AS56" s="55">
        <f>SUMIF(NSL!$C$1123:$C$1164,C56,NSL!$J$1123:$J$1164)</f>
        <v>0</v>
      </c>
      <c r="AT56" s="55">
        <f>SUMIF(NSL!$C$1166:$C$1201,C56,NSL!$J$1166:$J$1201)</f>
        <v>0</v>
      </c>
      <c r="AU56" s="55">
        <f>SUMIF(NSL!$C$1203:$C$1223,C56,NSL!$J$1203:$J$1223)</f>
        <v>0</v>
      </c>
      <c r="AV56" s="55">
        <f>SUMIF(NSL!$C$1225:$C$1226,C56,NSL!$J$1225:$J$1226)</f>
        <v>0</v>
      </c>
      <c r="AW56" s="55">
        <f>SUMIF(NSL!$C$1228:$C$1244,C56,NSL!$J$1228:$J$1244)</f>
        <v>0</v>
      </c>
      <c r="AX56" s="55">
        <f>SUMIF(NSL!$C$1246:$C$1351,C56,NSL!$J$1246:$J$1351)</f>
        <v>0</v>
      </c>
      <c r="AY56" s="55">
        <f>SUMIF(NSL!$C$1353:$C$1434,C56,NSL!$J$1353:$J$1434)</f>
        <v>0</v>
      </c>
      <c r="AZ56" s="55">
        <f>SUMIF(NSL!$C$1436:$C$1440,C56,NSL!$J$1436:$J$1440)</f>
        <v>0</v>
      </c>
      <c r="BA56" s="55">
        <f>SUMIF(NSL!$C$1442:$C$1507,C56,NSL!$J$1442:$J$1507)</f>
        <v>0</v>
      </c>
      <c r="BB56" s="55">
        <f>SUMIF(NSL!$C$1509:$C$1540,C56,NSL!$J$1509:$J$1540)</f>
        <v>0</v>
      </c>
      <c r="BC56" s="54">
        <f>D56-BG56</f>
        <v>23.96</v>
      </c>
      <c r="BD56" s="55">
        <f>SUMIF(NSL!$C$1547:$C$1560,C56,NSL!$J$1547:$J$1560)</f>
        <v>0</v>
      </c>
      <c r="BE56" s="55">
        <f>SUMIF(NSL!$C$1562:$C$1565,C56,NSL!$J$1562:$J$1565)</f>
        <v>0</v>
      </c>
      <c r="BF56" s="55">
        <f>SUMIF(NSL!$C$1567:$C$1569,C56,NSL!$J$1567:$J$1569)</f>
        <v>0</v>
      </c>
      <c r="BG56" s="53">
        <f>SUM(G56:Q56)+SUM(S56:Z56)+SUM(AB56:BB56)+SUM(BD56:BF56)</f>
        <v>0.05</v>
      </c>
      <c r="BH56" s="58">
        <f>BC60-BG56</f>
        <v>-0.05</v>
      </c>
      <c r="BI56" s="53">
        <f t="shared" si="7"/>
        <v>23.96</v>
      </c>
    </row>
    <row r="57" spans="1:61" ht="15">
      <c r="A57" s="8" t="s">
        <v>143</v>
      </c>
      <c r="B57" s="9" t="s">
        <v>98</v>
      </c>
      <c r="C57" s="8" t="s">
        <v>46</v>
      </c>
      <c r="D57" s="52">
        <f>HTg!G59</f>
        <v>0</v>
      </c>
      <c r="E57" s="65">
        <f t="shared" si="12"/>
        <v>0</v>
      </c>
      <c r="F57" s="70">
        <f t="shared" si="13"/>
        <v>0</v>
      </c>
      <c r="G57" s="55">
        <f>SUMIF(NSL!$C$9:$C$10,C57,NSL!$J$9:$J$10)</f>
        <v>0</v>
      </c>
      <c r="H57" s="55">
        <f>SUMIF(NSL!$C$12:$C$13,C57,NSL!$J$12:$J$13)</f>
        <v>0</v>
      </c>
      <c r="I57" s="55">
        <f>SUMIF(NSL!$C$15:$C$16,C57,NSL!$J$15:$J$16)</f>
        <v>0</v>
      </c>
      <c r="J57" s="55">
        <f>SUMIF(NSL!$C$18:$C$19,C57,NSL!$J$18:$J$19)</f>
        <v>0</v>
      </c>
      <c r="K57" s="55">
        <f>SUMIF(NSL!$C$21:$C$43,C57,NSL!$J$21:$J$43)</f>
        <v>0</v>
      </c>
      <c r="L57" s="55">
        <f>SUMIF(NSL!$C$45:$C$51,C57,NSL!$J$45:$J$51)</f>
        <v>0</v>
      </c>
      <c r="M57" s="55">
        <f>SUMIF(NSL!$C$53:$C$55,C57,NSL!$J$53:$J$55)</f>
        <v>0</v>
      </c>
      <c r="N57" s="55">
        <f>SUMIF(NSL!$C$57:$C$65,C57,NSL!$J$57:$J$65)</f>
        <v>0</v>
      </c>
      <c r="O57" s="55">
        <f>SUMIF(NSL!$C$67:$C$76,C57,NSL!$J$67:$J$76)</f>
        <v>0</v>
      </c>
      <c r="P57" s="55">
        <f>SUMIF(NSL!$C$78:$C$79,C57,NSL!$J$78:$J$79)</f>
        <v>0</v>
      </c>
      <c r="Q57" s="55">
        <f>SUMIF(NSL!$C$81:$C$173,C57,NSL!$J$81:$J$173)</f>
        <v>0</v>
      </c>
      <c r="R57" s="65">
        <f t="shared" si="14"/>
        <v>0</v>
      </c>
      <c r="S57" s="55">
        <f>SUMIF(NSL!$C$176:$C$214,C57,NSL!$J$176:$J$214)</f>
        <v>0</v>
      </c>
      <c r="T57" s="55">
        <f>SUMIF(NSL!$C$216:$C$238,C57,NSL!$J$216:$J$238)</f>
        <v>0</v>
      </c>
      <c r="U57" s="55">
        <f>SUMIF(NSL!$C$240:$C$252,C57,NSL!$J$240:$J$252)</f>
        <v>0</v>
      </c>
      <c r="V57" s="55">
        <f>SUMIF(NSL!$C$254:$C$255,C57,NSL!$J$254:$J$255)</f>
        <v>0</v>
      </c>
      <c r="W57" s="55">
        <f>SUMIF(NSL!$C$257:$C$282,C57,NSL!$J$257:$J$282)</f>
        <v>0</v>
      </c>
      <c r="X57" s="55">
        <f>SUMIF(NSL!$C$284:$C$346,C57,NSL!$J$284:$J$346)</f>
        <v>0</v>
      </c>
      <c r="Y57" s="55">
        <f>SUMIF(NSL!$C$348:$C$436,C57,NSL!$J$348:$J$436)</f>
        <v>0</v>
      </c>
      <c r="Z57" s="55">
        <f>SUMIF(NSL!$C$438:$C$480,C57,NSL!$J$438:$J$480)</f>
        <v>0</v>
      </c>
      <c r="AA57" s="72">
        <f t="shared" si="18"/>
        <v>0</v>
      </c>
      <c r="AB57" s="55">
        <f>SUMIF(NSL!$C$483:$C$679,C57,NSL!$J$483:$J$679)</f>
        <v>0</v>
      </c>
      <c r="AC57" s="55">
        <f>SUMIF(NSL!$C$681:$C$682,C57,NSL!$J$681:$J$682)</f>
        <v>0</v>
      </c>
      <c r="AD57" s="55">
        <f>SUMIF(NSL!$C$684:$C$692,C57,NSL!$J$684:$J$692)</f>
        <v>0</v>
      </c>
      <c r="AE57" s="55">
        <f>SUMIF(NSL!$C$694:$C$776,C57,NSL!$J$694:$J$776)</f>
        <v>0</v>
      </c>
      <c r="AF57" s="55">
        <f>SUMIF(NSL!$C$778:$C$810,C57,NSL!$J$778:$J$810)</f>
        <v>0</v>
      </c>
      <c r="AG57" s="55">
        <f>SUMIF(NSL!$C$812:$C$813,C57,NSL!$J$812:$J$813)</f>
        <v>0</v>
      </c>
      <c r="AH57" s="55">
        <f>SUMIF(NSL!$C$815:$C$816,C57,NSL!$J$815:$J$816)</f>
        <v>0</v>
      </c>
      <c r="AI57" s="55">
        <f>SUMIF(NSL!$C$818:$C$889,C57,NSL!$J$818:$J$889)</f>
        <v>0</v>
      </c>
      <c r="AJ57" s="55">
        <f>SUMIF(NSL!$C$891:$C$917,C57,NSL!$J$891:$J$917)</f>
        <v>0</v>
      </c>
      <c r="AK57" s="55">
        <f>SUMIF(NSL!$C$919:$C$981,C57,NSL!$J$919:$J$981)</f>
        <v>0</v>
      </c>
      <c r="AL57" s="55">
        <f>SUMIF(NSL!$C$983:$C$1000,C57,NSL!$J$983:$J$1000)</f>
        <v>0</v>
      </c>
      <c r="AM57" s="55">
        <f>SUMIF(NSL!$C$1002:$C$1028,C57,NSL!$J$1002:$J$1028)</f>
        <v>0</v>
      </c>
      <c r="AN57" s="55">
        <f>SUMIF(NSL!$C$1030:$C$1045,C57,NSL!$J$1030:$J$1045)</f>
        <v>0</v>
      </c>
      <c r="AO57" s="55">
        <f>SUMIF(NSL!$C$1047:$C$1048,C57,NSL!$J$1047:$J$1048)</f>
        <v>0</v>
      </c>
      <c r="AP57" s="55">
        <f>SUMIF(NSL!$C$1050:$C$1074,C57,NSL!$J$1050:$J$1074)</f>
        <v>0</v>
      </c>
      <c r="AQ57" s="55">
        <f>SUMIF(NSL!$C$1076:$C$1099,C57,NSL!$J$1076:$J$1099)</f>
        <v>0</v>
      </c>
      <c r="AR57" s="55">
        <f>SUMIF(NSL!$C$1101:$C$1121,C57,NSL!$J$1101:$J$1121)</f>
        <v>0</v>
      </c>
      <c r="AS57" s="55">
        <f>SUMIF(NSL!$C$1123:$C$1164,C57,NSL!$J$1123:$J$1164)</f>
        <v>0</v>
      </c>
      <c r="AT57" s="55">
        <f>SUMIF(NSL!$C$1166:$C$1201,C57,NSL!$J$1166:$J$1201)</f>
        <v>0</v>
      </c>
      <c r="AU57" s="55">
        <f>SUMIF(NSL!$C$1203:$C$1223,C57,NSL!$J$1203:$J$1223)</f>
        <v>0</v>
      </c>
      <c r="AV57" s="55">
        <f>SUMIF(NSL!$C$1225:$C$1226,C57,NSL!$J$1225:$J$1226)</f>
        <v>0</v>
      </c>
      <c r="AW57" s="55">
        <f>SUMIF(NSL!$C$1228:$C$1244,C57,NSL!$J$1228:$J$1244)</f>
        <v>0</v>
      </c>
      <c r="AX57" s="55">
        <f>SUMIF(NSL!$C$1246:$C$1351,C57,NSL!$J$1246:$J$1351)</f>
        <v>0</v>
      </c>
      <c r="AY57" s="55">
        <f>SUMIF(NSL!$C$1353:$C$1434,C57,NSL!$J$1353:$J$1434)</f>
        <v>0</v>
      </c>
      <c r="AZ57" s="55">
        <f>SUMIF(NSL!$C$1436:$C$1440,C57,NSL!$J$1436:$J$1440)</f>
        <v>0</v>
      </c>
      <c r="BA57" s="55">
        <f>SUMIF(NSL!$C$1442:$C$1507,C57,NSL!$J$1442:$J$1507)</f>
        <v>0</v>
      </c>
      <c r="BB57" s="55">
        <f>SUMIF(NSL!$C$1509:$C$1540,C57,NSL!$J$1509:$J$1540)</f>
        <v>0</v>
      </c>
      <c r="BC57" s="55">
        <f>SUMIF(NSL!$C$1542:$C$1545,C57,NSL!$J$1542:$J$1545)</f>
        <v>0</v>
      </c>
      <c r="BD57" s="54">
        <f>D57-BG57</f>
        <v>0</v>
      </c>
      <c r="BE57" s="55">
        <f>SUMIF(NSL!$C$1562:$C$1565,C57,NSL!$J$1562:$J$1565)</f>
        <v>0</v>
      </c>
      <c r="BF57" s="55">
        <f>SUMIF(NSL!$C$1567:$C$1569,C57,NSL!$J$1567:$J$1569)</f>
        <v>0</v>
      </c>
      <c r="BG57" s="53">
        <f>SUM(G57:Q57)+SUM(S57:Z57)+SUM(AB57:BC57)+SUM(BF57)</f>
        <v>0</v>
      </c>
      <c r="BH57" s="58">
        <f>BD60-BG57</f>
        <v>0</v>
      </c>
      <c r="BI57" s="53">
        <f t="shared" si="7"/>
        <v>0</v>
      </c>
    </row>
    <row r="58" spans="1:61" ht="15">
      <c r="A58" s="8" t="s">
        <v>144</v>
      </c>
      <c r="B58" s="9" t="s">
        <v>155</v>
      </c>
      <c r="C58" s="8" t="s">
        <v>60</v>
      </c>
      <c r="D58" s="52">
        <f>HTg!G60</f>
        <v>0</v>
      </c>
      <c r="E58" s="65">
        <f t="shared" si="12"/>
        <v>0</v>
      </c>
      <c r="F58" s="70">
        <f t="shared" si="13"/>
        <v>0</v>
      </c>
      <c r="G58" s="55">
        <f>SUMIF(NSL!$C$9:$C$10,C58,NSL!$J$9:$J$10)</f>
        <v>0</v>
      </c>
      <c r="H58" s="55">
        <f>SUMIF(NSL!$C$12:$C$13,C58,NSL!$J$12:$J$13)</f>
        <v>0</v>
      </c>
      <c r="I58" s="55">
        <f>SUMIF(NSL!$C$15:$C$16,C58,NSL!$J$15:$J$16)</f>
        <v>0</v>
      </c>
      <c r="J58" s="55">
        <f>SUMIF(NSL!$C$18:$C$19,C58,NSL!$J$18:$J$19)</f>
        <v>0</v>
      </c>
      <c r="K58" s="55">
        <f>SUMIF(NSL!$C$21:$C$43,C58,NSL!$J$21:$J$43)</f>
        <v>0</v>
      </c>
      <c r="L58" s="55">
        <f>SUMIF(NSL!$C$45:$C$51,C58,NSL!$J$45:$J$51)</f>
        <v>0</v>
      </c>
      <c r="M58" s="55">
        <f>SUMIF(NSL!$C$53:$C$55,C58,NSL!$J$53:$J$55)</f>
        <v>0</v>
      </c>
      <c r="N58" s="55">
        <f>SUMIF(NSL!$C$57:$C$65,C58,NSL!$J$57:$J$65)</f>
        <v>0</v>
      </c>
      <c r="O58" s="55">
        <f>SUMIF(NSL!$C$67:$C$76,C58,NSL!$J$67:$J$76)</f>
        <v>0</v>
      </c>
      <c r="P58" s="55">
        <f>SUMIF(NSL!$C$78:$C$79,C58,NSL!$J$78:$J$79)</f>
        <v>0</v>
      </c>
      <c r="Q58" s="55">
        <f>SUMIF(NSL!$C$81:$C$173,C58,NSL!$J$81:$J$173)</f>
        <v>0</v>
      </c>
      <c r="R58" s="65">
        <f t="shared" si="14"/>
        <v>0</v>
      </c>
      <c r="S58" s="55">
        <f>SUMIF(NSL!$C$176:$C$214,C58,NSL!$J$176:$J$214)</f>
        <v>0</v>
      </c>
      <c r="T58" s="55">
        <f>SUMIF(NSL!$C$216:$C$238,C58,NSL!$J$216:$J$238)</f>
        <v>0</v>
      </c>
      <c r="U58" s="55">
        <f>SUMIF(NSL!$C$240:$C$252,C58,NSL!$J$240:$J$252)</f>
        <v>0</v>
      </c>
      <c r="V58" s="55">
        <f>SUMIF(NSL!$C$254:$C$255,C58,NSL!$J$254:$J$255)</f>
        <v>0</v>
      </c>
      <c r="W58" s="55">
        <f>SUMIF(NSL!$C$257:$C$282,C58,NSL!$J$257:$J$282)</f>
        <v>0</v>
      </c>
      <c r="X58" s="55">
        <f>SUMIF(NSL!$C$284:$C$346,C58,NSL!$J$284:$J$346)</f>
        <v>0</v>
      </c>
      <c r="Y58" s="55">
        <f>SUMIF(NSL!$C$348:$C$436,C58,NSL!$J$348:$J$436)</f>
        <v>0</v>
      </c>
      <c r="Z58" s="55">
        <f>SUMIF(NSL!$C$438:$C$480,C58,NSL!$J$438:$J$480)</f>
        <v>0</v>
      </c>
      <c r="AA58" s="72">
        <f t="shared" si="18"/>
        <v>0</v>
      </c>
      <c r="AB58" s="55">
        <f>SUMIF(NSL!$C$483:$C$679,C58,NSL!$J$483:$J$679)</f>
        <v>0</v>
      </c>
      <c r="AC58" s="55">
        <f>SUMIF(NSL!$C$681:$C$682,C58,NSL!$J$681:$J$682)</f>
        <v>0</v>
      </c>
      <c r="AD58" s="55">
        <f>SUMIF(NSL!$C$684:$C$692,C58,NSL!$J$684:$J$692)</f>
        <v>0</v>
      </c>
      <c r="AE58" s="55">
        <f>SUMIF(NSL!$C$694:$C$776,C58,NSL!$J$694:$J$776)</f>
        <v>0</v>
      </c>
      <c r="AF58" s="55">
        <f>SUMIF(NSL!$C$778:$C$810,C58,NSL!$J$778:$J$810)</f>
        <v>0</v>
      </c>
      <c r="AG58" s="55">
        <f>SUMIF(NSL!$C$812:$C$813,C58,NSL!$J$812:$J$813)</f>
        <v>0</v>
      </c>
      <c r="AH58" s="55">
        <f>SUMIF(NSL!$C$815:$C$816,C58,NSL!$J$815:$J$816)</f>
        <v>0</v>
      </c>
      <c r="AI58" s="55">
        <f>SUMIF(NSL!$C$818:$C$889,C58,NSL!$J$818:$J$889)</f>
        <v>0</v>
      </c>
      <c r="AJ58" s="55">
        <f>SUMIF(NSL!$C$891:$C$917,C58,NSL!$J$891:$J$917)</f>
        <v>0</v>
      </c>
      <c r="AK58" s="55">
        <f>SUMIF(NSL!$C$919:$C$981,C58,NSL!$J$919:$J$981)</f>
        <v>0</v>
      </c>
      <c r="AL58" s="55">
        <f>SUMIF(NSL!$C$983:$C$1000,C58,NSL!$J$983:$J$1000)</f>
        <v>0</v>
      </c>
      <c r="AM58" s="55">
        <f>SUMIF(NSL!$C$1002:$C$1028,C58,NSL!$J$1002:$J$1028)</f>
        <v>0</v>
      </c>
      <c r="AN58" s="55">
        <f>SUMIF(NSL!$C$1030:$C$1045,C58,NSL!$J$1030:$J$1045)</f>
        <v>0</v>
      </c>
      <c r="AO58" s="55">
        <f>SUMIF(NSL!$C$1047:$C$1048,C58,NSL!$J$1047:$J$1048)</f>
        <v>0</v>
      </c>
      <c r="AP58" s="55">
        <f>SUMIF(NSL!$C$1050:$C$1074,C58,NSL!$J$1050:$J$1074)</f>
        <v>0</v>
      </c>
      <c r="AQ58" s="55">
        <f>SUMIF(NSL!$C$1076:$C$1099,C58,NSL!$J$1076:$J$1099)</f>
        <v>0</v>
      </c>
      <c r="AR58" s="55">
        <f>SUMIF(NSL!$C$1101:$C$1121,C58,NSL!$J$1101:$J$1121)</f>
        <v>0</v>
      </c>
      <c r="AS58" s="55">
        <f>SUMIF(NSL!$C$1123:$C$1164,C58,NSL!$J$1123:$J$1164)</f>
        <v>0</v>
      </c>
      <c r="AT58" s="55">
        <f>SUMIF(NSL!$C$1166:$C$1201,C58,NSL!$J$1166:$J$1201)</f>
        <v>0</v>
      </c>
      <c r="AU58" s="55">
        <f>SUMIF(NSL!$C$1203:$C$1223,C58,NSL!$J$1203:$J$1223)</f>
        <v>0</v>
      </c>
      <c r="AV58" s="55">
        <f>SUMIF(NSL!$C$1225:$C$1226,C58,NSL!$J$1225:$J$1226)</f>
        <v>0</v>
      </c>
      <c r="AW58" s="55">
        <f>SUMIF(NSL!$C$1228:$C$1244,C58,NSL!$J$1228:$J$1244)</f>
        <v>0</v>
      </c>
      <c r="AX58" s="55">
        <f>SUMIF(NSL!$C$1246:$C$1351,C58,NSL!$J$1246:$J$1351)</f>
        <v>0</v>
      </c>
      <c r="AY58" s="55">
        <f>SUMIF(NSL!$C$1353:$C$1434,C58,NSL!$J$1353:$J$1434)</f>
        <v>0</v>
      </c>
      <c r="AZ58" s="55">
        <f>SUMIF(NSL!$C$1436:$C$1440,C58,NSL!$J$1436:$J$1440)</f>
        <v>0</v>
      </c>
      <c r="BA58" s="55">
        <f>SUMIF(NSL!$C$1442:$C$1507,C58,NSL!$J$1442:$J$1507)</f>
        <v>0</v>
      </c>
      <c r="BB58" s="55">
        <f>SUMIF(NSL!$C$1509:$C$1540,C58,NSL!$J$1509:$J$1540)</f>
        <v>0</v>
      </c>
      <c r="BC58" s="55">
        <f>SUMIF(NSL!$C$1542:$C$1545,C58,NSL!$J$1542:$J$1545)</f>
        <v>0</v>
      </c>
      <c r="BD58" s="55">
        <f>SUMIF(NSL!$C$1547:$C$1560,C58,NSL!$J$1547:$J$1560)</f>
        <v>0</v>
      </c>
      <c r="BE58" s="54">
        <f>D58-BG58</f>
        <v>0</v>
      </c>
      <c r="BF58" s="55">
        <f>SUMIF(NSL!$C$1567:$C$1569,C58,NSL!$J$1567:$J$1569)</f>
        <v>0</v>
      </c>
      <c r="BG58" s="53">
        <f>SUM(G58:Q58)+SUM(S58:Z58)+SUM(AB58:BD58)+BF58</f>
        <v>0</v>
      </c>
      <c r="BH58" s="58">
        <f>BE60-BG58</f>
        <v>0</v>
      </c>
      <c r="BI58" s="53">
        <f t="shared" si="7"/>
        <v>0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75">
        <f>HTg!G61</f>
        <v>0</v>
      </c>
      <c r="E59" s="65">
        <f t="shared" si="12"/>
        <v>0</v>
      </c>
      <c r="F59" s="70">
        <f t="shared" si="13"/>
        <v>0</v>
      </c>
      <c r="G59" s="76">
        <f>SUMIF(NSL!$C$9:$C$10,C59,NSL!$J$9:$J$10)</f>
        <v>0</v>
      </c>
      <c r="H59" s="76">
        <f>SUMIF(NSL!$C$12:$C$13,C59,NSL!$J$12:$J$13)</f>
        <v>0</v>
      </c>
      <c r="I59" s="76">
        <f>SUMIF(NSL!$C$15:$C$16,C59,NSL!$J$15:$J$16)</f>
        <v>0</v>
      </c>
      <c r="J59" s="76">
        <f>SUMIF(NSL!$C$18:$C$19,C59,NSL!$J$18:$J$19)</f>
        <v>0</v>
      </c>
      <c r="K59" s="76">
        <f>SUMIF(NSL!$C$21:$C$43,C59,NSL!$J$21:$J$43)</f>
        <v>0</v>
      </c>
      <c r="L59" s="76">
        <f>SUMIF(NSL!$C$45:$C$51,C59,NSL!$J$45:$J$51)</f>
        <v>0</v>
      </c>
      <c r="M59" s="76">
        <f>SUMIF(NSL!$C$53:$C$55,C59,NSL!$J$53:$J$55)</f>
        <v>0</v>
      </c>
      <c r="N59" s="76">
        <f>SUMIF(NSL!$C$57:$C$65,C59,NSL!$J$57:$J$65)</f>
        <v>0</v>
      </c>
      <c r="O59" s="76">
        <f>SUMIF(NSL!$C$67:$C$76,C59,NSL!$J$67:$J$76)</f>
        <v>0</v>
      </c>
      <c r="P59" s="76">
        <f>SUMIF(NSL!$C$78:$C$79,C59,NSL!$J$78:$J$79)</f>
        <v>0</v>
      </c>
      <c r="Q59" s="76">
        <f>SUMIF(NSL!$C$81:$C$173,C59,NSL!$J$81:$J$173)</f>
        <v>0</v>
      </c>
      <c r="R59" s="65">
        <f>SUM(S59:Z59)+SUM(AB59:BE59)</f>
        <v>0</v>
      </c>
      <c r="S59" s="76">
        <f>SUMIF(NSL!$C$176:$C$214,C59,NSL!$J$176:$J$214)</f>
        <v>0</v>
      </c>
      <c r="T59" s="76">
        <f>SUMIF(NSL!$C$216:$C$238,C59,NSL!$J$216:$J$238)</f>
        <v>0</v>
      </c>
      <c r="U59" s="76">
        <f>SUMIF(NSL!$C$240:$C$252,C59,NSL!$J$240:$J$252)</f>
        <v>0</v>
      </c>
      <c r="V59" s="76">
        <f>SUMIF(NSL!$C$254:$C$255,C59,NSL!$J$254:$J$255)</f>
        <v>0</v>
      </c>
      <c r="W59" s="76">
        <f>SUMIF(NSL!$C$257:$C$282,C59,NSL!$J$257:$J$282)</f>
        <v>0</v>
      </c>
      <c r="X59" s="76">
        <f>SUMIF(NSL!$C$284:$C$346,C59,NSL!$J$284:$J$346)</f>
        <v>0</v>
      </c>
      <c r="Y59" s="76">
        <f>SUMIF(NSL!$C$348:$C$436,C59,NSL!$J$348:$J$436)</f>
        <v>0</v>
      </c>
      <c r="Z59" s="76">
        <f>SUMIF(NSL!$C$438:$C$480,C59,NSL!$J$438:$J$480)</f>
        <v>0</v>
      </c>
      <c r="AA59" s="72">
        <f t="shared" si="18"/>
        <v>0</v>
      </c>
      <c r="AB59" s="76">
        <f>SUMIF(NSL!$C$483:$C$679,C59,NSL!$J$483:$J$679)</f>
        <v>0</v>
      </c>
      <c r="AC59" s="76">
        <f>SUMIF(NSL!$C$681:$C$682,C59,NSL!$J$681:$J$682)</f>
        <v>0</v>
      </c>
      <c r="AD59" s="76">
        <f>SUMIF(NSL!$C$684:$C$692,C59,NSL!$J$684:$J$692)</f>
        <v>0</v>
      </c>
      <c r="AE59" s="76">
        <f>SUMIF(NSL!$C$694:$C$776,C59,NSL!$J$694:$J$776)</f>
        <v>0</v>
      </c>
      <c r="AF59" s="76">
        <f>SUMIF(NSL!$C$778:$C$810,C59,NSL!$J$778:$J$810)</f>
        <v>0</v>
      </c>
      <c r="AG59" s="76">
        <f>SUMIF(NSL!$C$812:$C$813,C59,NSL!$J$812:$J$813)</f>
        <v>0</v>
      </c>
      <c r="AH59" s="76">
        <f>SUMIF(NSL!$C$815:$C$816,C59,NSL!$J$815:$J$816)</f>
        <v>0</v>
      </c>
      <c r="AI59" s="76">
        <f>SUMIF(NSL!$C$818:$C$889,C59,NSL!$J$818:$J$889)</f>
        <v>0</v>
      </c>
      <c r="AJ59" s="76">
        <f>SUMIF(NSL!$C$891:$C$917,C59,NSL!$J$891:$J$917)</f>
        <v>0</v>
      </c>
      <c r="AK59" s="76">
        <f>SUMIF(NSL!$C$919:$C$981,C59,NSL!$J$919:$J$981)</f>
        <v>0</v>
      </c>
      <c r="AL59" s="76">
        <f>SUMIF(NSL!$C$983:$C$1000,C59,NSL!$J$983:$J$1000)</f>
        <v>0</v>
      </c>
      <c r="AM59" s="76">
        <f>SUMIF(NSL!$C$1002:$C$1028,C59,NSL!$J$1002:$J$1028)</f>
        <v>0</v>
      </c>
      <c r="AN59" s="76">
        <f>SUMIF(NSL!$C$1030:$C$1045,C59,NSL!$J$1030:$J$1045)</f>
        <v>0</v>
      </c>
      <c r="AO59" s="76">
        <f>SUMIF(NSL!$C$1047:$C$1048,C59,NSL!$J$1047:$J$1048)</f>
        <v>0</v>
      </c>
      <c r="AP59" s="76">
        <f>SUMIF(NSL!$C$1050:$C$1074,C59,NSL!$J$1050:$J$1074)</f>
        <v>0</v>
      </c>
      <c r="AQ59" s="76">
        <f>SUMIF(NSL!$C$1076:$C$1099,C59,NSL!$J$1076:$J$1099)</f>
        <v>0</v>
      </c>
      <c r="AR59" s="76">
        <f>SUMIF(NSL!$C$1101:$C$1121,C59,NSL!$J$1101:$J$1121)</f>
        <v>0</v>
      </c>
      <c r="AS59" s="76">
        <f>SUMIF(NSL!$C$1123:$C$1164,C59,NSL!$J$1123:$J$1164)</f>
        <v>0</v>
      </c>
      <c r="AT59" s="76">
        <f>SUMIF(NSL!$C$1166:$C$1201,C59,NSL!$J$1166:$J$1201)</f>
        <v>0</v>
      </c>
      <c r="AU59" s="76">
        <f>SUMIF(NSL!$C$1203:$C$1223,C59,NSL!$J$1203:$J$1223)</f>
        <v>0</v>
      </c>
      <c r="AV59" s="76">
        <f>SUMIF(NSL!$C$1225:$C$1226,C59,NSL!$J$1225:$J$1226)</f>
        <v>0</v>
      </c>
      <c r="AW59" s="76">
        <f>SUMIF(NSL!$C$1228:$C$1244,C59,NSL!$J$1228:$J$1244)</f>
        <v>0</v>
      </c>
      <c r="AX59" s="76">
        <f>SUMIF(NSL!$C$1246:$C$1351,C59,NSL!$J$1246:$J$1351)</f>
        <v>0</v>
      </c>
      <c r="AY59" s="76">
        <f>SUMIF(NSL!$C$1353:$C$1434,C59,NSL!$J$1353:$J$1434)</f>
        <v>0</v>
      </c>
      <c r="AZ59" s="76">
        <f>SUMIF(NSL!$C$1436:$C$1440,C59,NSL!$J$1436:$J$1440)</f>
        <v>0</v>
      </c>
      <c r="BA59" s="76">
        <f>SUMIF(NSL!$C$1442:$C$1507,C59,NSL!$J$1442:$J$1507)</f>
        <v>0</v>
      </c>
      <c r="BB59" s="76">
        <f>SUMIF(NSL!$C$1509:$C$1540,C59,NSL!$J$1509:$J$1540)</f>
        <v>0</v>
      </c>
      <c r="BC59" s="76">
        <f>SUMIF(NSL!$C$1542:$C$1545,C59,NSL!$J$1542:$J$1545)</f>
        <v>0</v>
      </c>
      <c r="BD59" s="76">
        <f>SUMIF(NSL!$C$1547:$C$1560,C59,NSL!$J$1547:$J$1560)</f>
        <v>0</v>
      </c>
      <c r="BE59" s="76">
        <f>SUMIF(NSL!$C$1562:$C$1565,C59,NSL!$J$1562:$J$1565)</f>
        <v>0</v>
      </c>
      <c r="BF59" s="60">
        <f>D59-BG59</f>
        <v>0</v>
      </c>
      <c r="BG59" s="65">
        <f>SUM(G59:Q59)+SUM(S59:Z59)+SUM(AB59:BE59)</f>
        <v>0</v>
      </c>
      <c r="BH59" s="77">
        <f>BF60-BG59</f>
        <v>0</v>
      </c>
      <c r="BI59" s="65">
        <f t="shared" si="7"/>
        <v>0</v>
      </c>
    </row>
    <row r="60" spans="1:61">
      <c r="A60" s="608" t="s">
        <v>214</v>
      </c>
      <c r="B60" s="608"/>
      <c r="C60" s="51"/>
      <c r="D60" s="53">
        <f>E60+R60+BF60</f>
        <v>206.06</v>
      </c>
      <c r="E60" s="65">
        <f>SUM(G60:Q60)</f>
        <v>94.91</v>
      </c>
      <c r="F60" s="70">
        <f>SUM(G60:I60)</f>
        <v>0</v>
      </c>
      <c r="G60" s="53">
        <f>G5-G8</f>
        <v>0</v>
      </c>
      <c r="H60" s="53">
        <f>H5-H9</f>
        <v>0</v>
      </c>
      <c r="I60" s="53">
        <f>I5-I10</f>
        <v>0</v>
      </c>
      <c r="J60" s="53">
        <f>J5-J11</f>
        <v>0</v>
      </c>
      <c r="K60" s="53">
        <f>K5-K12</f>
        <v>67.87</v>
      </c>
      <c r="L60" s="53">
        <f>L5-L13</f>
        <v>0</v>
      </c>
      <c r="M60" s="53">
        <f>M5-M14</f>
        <v>0</v>
      </c>
      <c r="N60" s="53">
        <f>N5-N15</f>
        <v>20.939999999999998</v>
      </c>
      <c r="O60" s="53">
        <f>O5-O16</f>
        <v>1.0999999999999996</v>
      </c>
      <c r="P60" s="53">
        <f>P5-P17</f>
        <v>0</v>
      </c>
      <c r="Q60" s="53">
        <f>Q5-Q18</f>
        <v>5</v>
      </c>
      <c r="R60" s="65">
        <f>R5-R19</f>
        <v>111.15</v>
      </c>
      <c r="S60" s="53">
        <f>S5-S20</f>
        <v>1.7700000000000005</v>
      </c>
      <c r="T60" s="53">
        <f>T5-T21</f>
        <v>3.3</v>
      </c>
      <c r="U60" s="53">
        <f>U5-U22</f>
        <v>0</v>
      </c>
      <c r="V60" s="53">
        <f>V5-V23</f>
        <v>0</v>
      </c>
      <c r="W60" s="53">
        <f>W5-W24</f>
        <v>0</v>
      </c>
      <c r="X60" s="53">
        <f>X5-X25</f>
        <v>13.919999999999998</v>
      </c>
      <c r="Y60" s="53">
        <f>Y5-Y26</f>
        <v>0.19999999999999996</v>
      </c>
      <c r="Z60" s="53">
        <f>Z5-Z27</f>
        <v>0</v>
      </c>
      <c r="AA60" s="70">
        <f>AA5-AA28</f>
        <v>18.220000000000006</v>
      </c>
      <c r="AB60" s="53">
        <f>AB5-AB29</f>
        <v>1.1700000000000004</v>
      </c>
      <c r="AC60" s="53">
        <f>AC5-AC30</f>
        <v>0</v>
      </c>
      <c r="AD60" s="53">
        <f>AD5-AD31</f>
        <v>2.9999999999999805E-2</v>
      </c>
      <c r="AE60" s="53">
        <f>AE5-AE32</f>
        <v>0.37000000000000011</v>
      </c>
      <c r="AF60" s="53">
        <f>AF5-AF33</f>
        <v>7</v>
      </c>
      <c r="AG60" s="53">
        <f>AG5-AG34</f>
        <v>0</v>
      </c>
      <c r="AH60" s="53">
        <f>AH5-AH35</f>
        <v>0</v>
      </c>
      <c r="AI60" s="53">
        <f>AI5-AI36</f>
        <v>4.2800000000000011</v>
      </c>
      <c r="AJ60" s="53">
        <f>AJ5-AJ37</f>
        <v>1.4499999999999997</v>
      </c>
      <c r="AK60" s="53">
        <f>AK5-AK38</f>
        <v>3.22</v>
      </c>
      <c r="AL60" s="53">
        <f>AL5-AL39</f>
        <v>0</v>
      </c>
      <c r="AM60" s="53">
        <f>AM5-AM40</f>
        <v>0.74</v>
      </c>
      <c r="AN60" s="53">
        <f>AN5-AN41</f>
        <v>0</v>
      </c>
      <c r="AO60" s="53">
        <f>AO5-AO42</f>
        <v>0</v>
      </c>
      <c r="AP60" s="53">
        <f>AP5-AP43</f>
        <v>0.62</v>
      </c>
      <c r="AQ60" s="53">
        <f>AQ5-AQ44</f>
        <v>0.19999999999999996</v>
      </c>
      <c r="AR60" s="53">
        <f>AR5-AR45</f>
        <v>0</v>
      </c>
      <c r="AS60" s="53">
        <f>AS5-AS46</f>
        <v>43.430000000000007</v>
      </c>
      <c r="AT60" s="53">
        <f>AT5-AT47</f>
        <v>1.6600000000000001</v>
      </c>
      <c r="AU60" s="53">
        <f>AU5-AU48</f>
        <v>1.1300000000000001</v>
      </c>
      <c r="AV60" s="53">
        <f>AV5-AV49</f>
        <v>0</v>
      </c>
      <c r="AW60" s="53">
        <f>AW5-AW50</f>
        <v>1.7</v>
      </c>
      <c r="AX60" s="53">
        <f>AX5-AX51</f>
        <v>11.1</v>
      </c>
      <c r="AY60" s="53">
        <f>AY5-AY52</f>
        <v>17.79</v>
      </c>
      <c r="AZ60" s="53">
        <f>AZ5-AZ53</f>
        <v>0</v>
      </c>
      <c r="BA60" s="53">
        <f>BA5-BA54</f>
        <v>1.2000000000000002</v>
      </c>
      <c r="BB60" s="53">
        <f>BB5-BB55</f>
        <v>0</v>
      </c>
      <c r="BC60" s="53">
        <f>BC5-BC56</f>
        <v>0</v>
      </c>
      <c r="BD60" s="53">
        <f>BD5-BD57</f>
        <v>0</v>
      </c>
      <c r="BE60" s="53">
        <f>BE5-BE58</f>
        <v>0</v>
      </c>
      <c r="BF60" s="53">
        <f>BF5-BF59</f>
        <v>0</v>
      </c>
      <c r="BG60" s="53">
        <f>SUM(E60,R60,BF60)</f>
        <v>206.06</v>
      </c>
      <c r="BH60" s="53"/>
      <c r="BI60" s="53"/>
    </row>
    <row r="61" spans="1:61">
      <c r="A61" s="608" t="s">
        <v>215</v>
      </c>
      <c r="B61" s="608"/>
      <c r="C61" s="51"/>
      <c r="D61" s="53"/>
      <c r="E61" s="65">
        <f>E5</f>
        <v>819.1</v>
      </c>
      <c r="F61" s="70">
        <f t="shared" ref="F61:Y61" si="19">F5</f>
        <v>25.57</v>
      </c>
      <c r="G61" s="53">
        <f t="shared" si="19"/>
        <v>15.259999999999998</v>
      </c>
      <c r="H61" s="53">
        <f t="shared" si="19"/>
        <v>10.31</v>
      </c>
      <c r="I61" s="53">
        <f t="shared" si="19"/>
        <v>0</v>
      </c>
      <c r="J61" s="53">
        <f t="shared" si="19"/>
        <v>56.08</v>
      </c>
      <c r="K61" s="53">
        <f t="shared" si="19"/>
        <v>111.6</v>
      </c>
      <c r="L61" s="53">
        <f t="shared" si="19"/>
        <v>0</v>
      </c>
      <c r="M61" s="53">
        <f t="shared" si="19"/>
        <v>452.19</v>
      </c>
      <c r="N61" s="53">
        <f t="shared" si="19"/>
        <v>155.15</v>
      </c>
      <c r="O61" s="53">
        <f t="shared" si="19"/>
        <v>13.51</v>
      </c>
      <c r="P61" s="53">
        <f t="shared" si="19"/>
        <v>0</v>
      </c>
      <c r="Q61" s="53">
        <f t="shared" si="19"/>
        <v>5</v>
      </c>
      <c r="R61" s="65">
        <f t="shared" si="19"/>
        <v>228.93</v>
      </c>
      <c r="S61" s="53">
        <f t="shared" si="19"/>
        <v>4.57</v>
      </c>
      <c r="T61" s="53">
        <f t="shared" si="19"/>
        <v>4.54</v>
      </c>
      <c r="U61" s="53">
        <f t="shared" si="19"/>
        <v>0</v>
      </c>
      <c r="V61" s="53">
        <f t="shared" si="19"/>
        <v>0</v>
      </c>
      <c r="W61" s="53">
        <f t="shared" si="19"/>
        <v>0</v>
      </c>
      <c r="X61" s="53">
        <f t="shared" si="19"/>
        <v>14.069999999999999</v>
      </c>
      <c r="Y61" s="53">
        <f t="shared" si="19"/>
        <v>1.8199999999999998</v>
      </c>
      <c r="Z61" s="53">
        <f>Z5</f>
        <v>0.28000000000000003</v>
      </c>
      <c r="AA61" s="70">
        <f t="shared" ref="AA61:BF61" si="20">AA5</f>
        <v>60.740000000000009</v>
      </c>
      <c r="AB61" s="53">
        <f t="shared" si="20"/>
        <v>1.8000000000000003</v>
      </c>
      <c r="AC61" s="53">
        <f t="shared" si="20"/>
        <v>0</v>
      </c>
      <c r="AD61" s="53">
        <f t="shared" si="20"/>
        <v>3.5599999999999996</v>
      </c>
      <c r="AE61" s="53">
        <f t="shared" si="20"/>
        <v>6.35</v>
      </c>
      <c r="AF61" s="53">
        <f t="shared" si="20"/>
        <v>7</v>
      </c>
      <c r="AG61" s="53">
        <f t="shared" si="20"/>
        <v>0</v>
      </c>
      <c r="AH61" s="53">
        <f t="shared" si="20"/>
        <v>0</v>
      </c>
      <c r="AI61" s="53">
        <f t="shared" si="20"/>
        <v>31.950000000000003</v>
      </c>
      <c r="AJ61" s="53">
        <f t="shared" si="20"/>
        <v>4.3099999999999996</v>
      </c>
      <c r="AK61" s="53">
        <f t="shared" si="20"/>
        <v>3.39</v>
      </c>
      <c r="AL61" s="53">
        <f t="shared" si="20"/>
        <v>0.23</v>
      </c>
      <c r="AM61" s="53">
        <f t="shared" si="20"/>
        <v>2.15</v>
      </c>
      <c r="AN61" s="53">
        <f t="shared" si="20"/>
        <v>0</v>
      </c>
      <c r="AO61" s="53">
        <f t="shared" si="20"/>
        <v>0</v>
      </c>
      <c r="AP61" s="53">
        <f t="shared" si="20"/>
        <v>0.62</v>
      </c>
      <c r="AQ61" s="53">
        <f t="shared" si="20"/>
        <v>1.22</v>
      </c>
      <c r="AR61" s="53">
        <f t="shared" si="20"/>
        <v>0</v>
      </c>
      <c r="AS61" s="53">
        <f t="shared" si="20"/>
        <v>72.660000000000011</v>
      </c>
      <c r="AT61" s="53">
        <f t="shared" si="20"/>
        <v>7.22</v>
      </c>
      <c r="AU61" s="53">
        <f t="shared" si="20"/>
        <v>1.84</v>
      </c>
      <c r="AV61" s="53">
        <f t="shared" si="20"/>
        <v>0</v>
      </c>
      <c r="AW61" s="53">
        <f t="shared" si="20"/>
        <v>1.88</v>
      </c>
      <c r="AX61" s="53">
        <f t="shared" si="20"/>
        <v>14.09</v>
      </c>
      <c r="AY61" s="53">
        <f t="shared" si="20"/>
        <v>17.79</v>
      </c>
      <c r="AZ61" s="53">
        <f t="shared" si="20"/>
        <v>0</v>
      </c>
      <c r="BA61" s="53">
        <f t="shared" si="20"/>
        <v>6.66</v>
      </c>
      <c r="BB61" s="53">
        <f t="shared" si="20"/>
        <v>0.06</v>
      </c>
      <c r="BC61" s="53">
        <f t="shared" si="20"/>
        <v>23.96</v>
      </c>
      <c r="BD61" s="53">
        <f t="shared" si="20"/>
        <v>0</v>
      </c>
      <c r="BE61" s="53">
        <f t="shared" si="20"/>
        <v>0</v>
      </c>
      <c r="BF61" s="53">
        <f t="shared" si="20"/>
        <v>0</v>
      </c>
      <c r="BG61" s="53"/>
      <c r="BH61" s="53"/>
      <c r="BI61" s="53"/>
    </row>
    <row r="62" spans="1:61">
      <c r="D62" s="50">
        <v>743.11</v>
      </c>
      <c r="E62" s="66">
        <v>561.91000000000008</v>
      </c>
      <c r="F62" s="71">
        <v>16.080000000000002</v>
      </c>
      <c r="G62" s="50">
        <v>15.49</v>
      </c>
      <c r="H62" s="50">
        <v>0.59</v>
      </c>
      <c r="I62" s="50">
        <v>0</v>
      </c>
      <c r="J62" s="50">
        <v>1.5099999999999998</v>
      </c>
      <c r="K62" s="50">
        <v>195.06</v>
      </c>
      <c r="L62" s="50">
        <v>0</v>
      </c>
      <c r="M62" s="50">
        <v>0</v>
      </c>
      <c r="N62" s="50">
        <v>328.57</v>
      </c>
      <c r="O62" s="50">
        <v>20.69</v>
      </c>
      <c r="P62" s="50">
        <v>0</v>
      </c>
      <c r="Q62" s="50">
        <v>0</v>
      </c>
      <c r="R62" s="66">
        <v>178.64999999999998</v>
      </c>
      <c r="S62" s="50">
        <v>1.76</v>
      </c>
      <c r="T62" s="50">
        <v>2.7</v>
      </c>
      <c r="U62" s="50">
        <v>0</v>
      </c>
      <c r="V62" s="50">
        <v>0</v>
      </c>
      <c r="W62" s="50">
        <v>0</v>
      </c>
      <c r="X62" s="50">
        <v>2.12</v>
      </c>
      <c r="Y62" s="50">
        <v>17.13</v>
      </c>
      <c r="Z62" s="50">
        <v>0</v>
      </c>
      <c r="AA62" s="71">
        <v>71.89</v>
      </c>
      <c r="AB62" s="50">
        <v>6.37</v>
      </c>
      <c r="AC62" s="50">
        <v>0</v>
      </c>
      <c r="AD62" s="50">
        <v>4.3099999999999996</v>
      </c>
      <c r="AE62" s="50">
        <v>7.67</v>
      </c>
      <c r="AF62" s="50">
        <v>2</v>
      </c>
      <c r="AG62" s="50">
        <v>0</v>
      </c>
      <c r="AH62" s="50">
        <v>0</v>
      </c>
      <c r="AI62" s="50">
        <v>41.739999999999995</v>
      </c>
      <c r="AJ62" s="50">
        <v>6.68</v>
      </c>
      <c r="AK62" s="50">
        <v>1.8</v>
      </c>
      <c r="AL62" s="50">
        <v>0.51</v>
      </c>
      <c r="AM62" s="50">
        <v>0.81</v>
      </c>
      <c r="AN62" s="50">
        <v>0</v>
      </c>
      <c r="AO62" s="50">
        <v>0</v>
      </c>
      <c r="AP62" s="50">
        <v>1.08</v>
      </c>
      <c r="AQ62" s="50">
        <v>0</v>
      </c>
      <c r="AR62" s="50">
        <v>0</v>
      </c>
      <c r="AS62" s="50">
        <v>56.65</v>
      </c>
      <c r="AT62" s="50">
        <v>6.51</v>
      </c>
      <c r="AU62" s="50">
        <v>3.51</v>
      </c>
      <c r="AV62" s="50">
        <v>0</v>
      </c>
      <c r="AW62" s="50">
        <v>0</v>
      </c>
      <c r="AX62" s="50">
        <v>4.33</v>
      </c>
      <c r="AY62" s="50">
        <v>0</v>
      </c>
      <c r="AZ62" s="50">
        <v>0.73</v>
      </c>
      <c r="BA62" s="50">
        <v>0</v>
      </c>
      <c r="BB62" s="50">
        <v>0</v>
      </c>
      <c r="BC62" s="50">
        <v>9.85</v>
      </c>
      <c r="BD62" s="50">
        <v>0.39</v>
      </c>
      <c r="BE62" s="50">
        <v>0</v>
      </c>
      <c r="BF62" s="50">
        <v>2.5500000000000003</v>
      </c>
    </row>
    <row r="63" spans="1:61">
      <c r="E63" s="112">
        <f>E62-E61</f>
        <v>-257.18999999999994</v>
      </c>
      <c r="F63" s="112">
        <f t="shared" ref="F63:BI63" si="21">F62-F61</f>
        <v>-9.4899999999999984</v>
      </c>
      <c r="G63" s="112">
        <f t="shared" si="21"/>
        <v>0.2300000000000022</v>
      </c>
      <c r="H63" s="112">
        <f t="shared" si="21"/>
        <v>-9.7200000000000006</v>
      </c>
      <c r="I63" s="112">
        <f t="shared" si="21"/>
        <v>0</v>
      </c>
      <c r="J63" s="112">
        <f t="shared" si="21"/>
        <v>-54.57</v>
      </c>
      <c r="K63" s="112">
        <f t="shared" si="21"/>
        <v>83.460000000000008</v>
      </c>
      <c r="L63" s="112">
        <f t="shared" si="21"/>
        <v>0</v>
      </c>
      <c r="M63" s="112">
        <f t="shared" si="21"/>
        <v>-452.19</v>
      </c>
      <c r="N63" s="112">
        <f t="shared" si="21"/>
        <v>173.42</v>
      </c>
      <c r="O63" s="112">
        <f t="shared" si="21"/>
        <v>7.1800000000000015</v>
      </c>
      <c r="P63" s="112">
        <f t="shared" si="21"/>
        <v>0</v>
      </c>
      <c r="Q63" s="112">
        <f t="shared" si="21"/>
        <v>-5</v>
      </c>
      <c r="R63" s="112">
        <f t="shared" si="21"/>
        <v>-50.28000000000003</v>
      </c>
      <c r="S63" s="112">
        <f t="shared" si="21"/>
        <v>-2.8100000000000005</v>
      </c>
      <c r="T63" s="112">
        <f t="shared" si="21"/>
        <v>-1.8399999999999999</v>
      </c>
      <c r="U63" s="112">
        <f t="shared" si="21"/>
        <v>0</v>
      </c>
      <c r="V63" s="112">
        <f t="shared" si="21"/>
        <v>0</v>
      </c>
      <c r="W63" s="112">
        <f t="shared" si="21"/>
        <v>0</v>
      </c>
      <c r="X63" s="112">
        <f t="shared" si="21"/>
        <v>-11.95</v>
      </c>
      <c r="Y63" s="112">
        <f t="shared" si="21"/>
        <v>15.309999999999999</v>
      </c>
      <c r="Z63" s="112">
        <f t="shared" si="21"/>
        <v>-0.28000000000000003</v>
      </c>
      <c r="AA63" s="112">
        <f t="shared" si="21"/>
        <v>11.149999999999991</v>
      </c>
      <c r="AB63" s="112">
        <f t="shared" si="21"/>
        <v>4.57</v>
      </c>
      <c r="AC63" s="112">
        <f t="shared" si="21"/>
        <v>0</v>
      </c>
      <c r="AD63" s="112">
        <f t="shared" si="21"/>
        <v>0.75</v>
      </c>
      <c r="AE63" s="112">
        <f t="shared" si="21"/>
        <v>1.3200000000000003</v>
      </c>
      <c r="AF63" s="112">
        <f t="shared" si="21"/>
        <v>-5</v>
      </c>
      <c r="AG63" s="112">
        <f t="shared" si="21"/>
        <v>0</v>
      </c>
      <c r="AH63" s="112">
        <f t="shared" si="21"/>
        <v>0</v>
      </c>
      <c r="AI63" s="112">
        <f t="shared" si="21"/>
        <v>9.789999999999992</v>
      </c>
      <c r="AJ63" s="112">
        <f t="shared" si="21"/>
        <v>2.37</v>
      </c>
      <c r="AK63" s="112">
        <f t="shared" si="21"/>
        <v>-1.59</v>
      </c>
      <c r="AL63" s="112">
        <f t="shared" si="21"/>
        <v>0.28000000000000003</v>
      </c>
      <c r="AM63" s="112">
        <f t="shared" si="21"/>
        <v>-1.3399999999999999</v>
      </c>
      <c r="AN63" s="112">
        <f t="shared" si="21"/>
        <v>0</v>
      </c>
      <c r="AO63" s="112">
        <f t="shared" si="21"/>
        <v>0</v>
      </c>
      <c r="AP63" s="112">
        <f t="shared" si="21"/>
        <v>0.46000000000000008</v>
      </c>
      <c r="AQ63" s="112">
        <f t="shared" si="21"/>
        <v>-1.22</v>
      </c>
      <c r="AR63" s="112">
        <f t="shared" si="21"/>
        <v>0</v>
      </c>
      <c r="AS63" s="112">
        <f t="shared" si="21"/>
        <v>-16.010000000000012</v>
      </c>
      <c r="AT63" s="112">
        <f t="shared" si="21"/>
        <v>-0.71</v>
      </c>
      <c r="AU63" s="112">
        <f t="shared" si="21"/>
        <v>1.6699999999999997</v>
      </c>
      <c r="AV63" s="112">
        <f t="shared" si="21"/>
        <v>0</v>
      </c>
      <c r="AW63" s="112">
        <f t="shared" si="21"/>
        <v>-1.88</v>
      </c>
      <c r="AX63" s="112">
        <f t="shared" si="21"/>
        <v>-9.76</v>
      </c>
      <c r="AY63" s="112">
        <f t="shared" si="21"/>
        <v>-17.79</v>
      </c>
      <c r="AZ63" s="112">
        <f t="shared" si="21"/>
        <v>0.73</v>
      </c>
      <c r="BA63" s="112">
        <f t="shared" si="21"/>
        <v>-6.66</v>
      </c>
      <c r="BB63" s="112">
        <f t="shared" si="21"/>
        <v>-0.06</v>
      </c>
      <c r="BC63" s="112">
        <f t="shared" si="21"/>
        <v>-14.110000000000001</v>
      </c>
      <c r="BD63" s="112">
        <f t="shared" si="21"/>
        <v>0.39</v>
      </c>
      <c r="BE63" s="112">
        <f t="shared" si="21"/>
        <v>0</v>
      </c>
      <c r="BF63" s="112">
        <f t="shared" si="21"/>
        <v>2.5500000000000003</v>
      </c>
      <c r="BG63" s="112">
        <f t="shared" si="21"/>
        <v>0</v>
      </c>
      <c r="BH63" s="112">
        <f t="shared" si="21"/>
        <v>0</v>
      </c>
      <c r="BI63" s="112">
        <f t="shared" si="21"/>
        <v>0</v>
      </c>
    </row>
  </sheetData>
  <mergeCells count="7">
    <mergeCell ref="E3:BI3"/>
    <mergeCell ref="A60:B60"/>
    <mergeCell ref="A61:B61"/>
    <mergeCell ref="B3:B4"/>
    <mergeCell ref="C3:C4"/>
    <mergeCell ref="D3:D4"/>
    <mergeCell ref="A3:A4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A9" sqref="A9:XFD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0" width="5.5" style="50" customWidth="1"/>
    <col min="11" max="11" width="6.875" style="50" customWidth="1"/>
    <col min="12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>
        <f>HTg!P5</f>
        <v>3361.7000000000003</v>
      </c>
      <c r="E5" s="65">
        <f>SUM(E6,E19,E59)</f>
        <v>2885.9300000000003</v>
      </c>
      <c r="F5" s="70">
        <f>SUM(F6,F19,F59)</f>
        <v>306</v>
      </c>
      <c r="G5" s="53">
        <f>SUM(G6,G19,G59)</f>
        <v>251.76000000000002</v>
      </c>
      <c r="H5" s="53">
        <f t="shared" ref="H5:BF5" si="0">SUM(H6,H19,H59)</f>
        <v>54.24</v>
      </c>
      <c r="I5" s="53">
        <f t="shared" si="0"/>
        <v>0</v>
      </c>
      <c r="J5" s="53">
        <f t="shared" si="0"/>
        <v>60.339999999999996</v>
      </c>
      <c r="K5" s="53">
        <f t="shared" si="0"/>
        <v>292.59000000000003</v>
      </c>
      <c r="L5" s="53">
        <f t="shared" si="0"/>
        <v>1764.38</v>
      </c>
      <c r="M5" s="53">
        <f t="shared" si="0"/>
        <v>0</v>
      </c>
      <c r="N5" s="53">
        <f t="shared" si="0"/>
        <v>431.94999999999993</v>
      </c>
      <c r="O5" s="53">
        <f t="shared" si="0"/>
        <v>29.27</v>
      </c>
      <c r="P5" s="53">
        <f t="shared" si="0"/>
        <v>0</v>
      </c>
      <c r="Q5" s="53">
        <f t="shared" si="0"/>
        <v>1.4</v>
      </c>
      <c r="R5" s="65">
        <f t="shared" si="0"/>
        <v>475.26</v>
      </c>
      <c r="S5" s="53">
        <f t="shared" si="0"/>
        <v>64</v>
      </c>
      <c r="T5" s="53">
        <f t="shared" si="0"/>
        <v>0.3</v>
      </c>
      <c r="U5" s="53">
        <f t="shared" si="0"/>
        <v>0</v>
      </c>
      <c r="V5" s="53">
        <f t="shared" si="0"/>
        <v>0</v>
      </c>
      <c r="W5" s="53">
        <f t="shared" si="0"/>
        <v>64.489999999999995</v>
      </c>
      <c r="X5" s="53">
        <f t="shared" si="0"/>
        <v>0.2</v>
      </c>
      <c r="Y5" s="53">
        <f t="shared" si="0"/>
        <v>12.319999999999999</v>
      </c>
      <c r="Z5" s="53">
        <f t="shared" si="0"/>
        <v>0</v>
      </c>
      <c r="AA5" s="70">
        <f t="shared" si="0"/>
        <v>80.64</v>
      </c>
      <c r="AB5" s="53">
        <f t="shared" si="0"/>
        <v>1.31</v>
      </c>
      <c r="AC5" s="53">
        <f t="shared" si="0"/>
        <v>0</v>
      </c>
      <c r="AD5" s="53">
        <f t="shared" si="0"/>
        <v>0.12</v>
      </c>
      <c r="AE5" s="53">
        <f t="shared" si="0"/>
        <v>2.59</v>
      </c>
      <c r="AF5" s="53">
        <f t="shared" si="0"/>
        <v>1.7000000000000002</v>
      </c>
      <c r="AG5" s="53">
        <f t="shared" si="0"/>
        <v>0</v>
      </c>
      <c r="AH5" s="53">
        <f t="shared" si="0"/>
        <v>0</v>
      </c>
      <c r="AI5" s="53">
        <f t="shared" si="0"/>
        <v>50.850000000000009</v>
      </c>
      <c r="AJ5" s="53">
        <f t="shared" si="0"/>
        <v>17.84</v>
      </c>
      <c r="AK5" s="53">
        <f t="shared" si="0"/>
        <v>4.58</v>
      </c>
      <c r="AL5" s="53">
        <f t="shared" si="0"/>
        <v>0</v>
      </c>
      <c r="AM5" s="53">
        <f t="shared" si="0"/>
        <v>1.66</v>
      </c>
      <c r="AN5" s="53">
        <f t="shared" si="0"/>
        <v>0</v>
      </c>
      <c r="AO5" s="53">
        <f t="shared" si="0"/>
        <v>0</v>
      </c>
      <c r="AP5" s="53">
        <f t="shared" si="0"/>
        <v>0</v>
      </c>
      <c r="AQ5" s="53">
        <f t="shared" si="0"/>
        <v>0</v>
      </c>
      <c r="AR5" s="53">
        <f t="shared" si="0"/>
        <v>79.739999999999995</v>
      </c>
      <c r="AS5" s="53">
        <f t="shared" si="0"/>
        <v>0</v>
      </c>
      <c r="AT5" s="53">
        <f t="shared" si="0"/>
        <v>0.57000000000000006</v>
      </c>
      <c r="AU5" s="53">
        <f t="shared" si="0"/>
        <v>1</v>
      </c>
      <c r="AV5" s="53">
        <f t="shared" si="0"/>
        <v>0</v>
      </c>
      <c r="AW5" s="53">
        <f t="shared" si="0"/>
        <v>0.5</v>
      </c>
      <c r="AX5" s="53">
        <f t="shared" si="0"/>
        <v>8.1000000000000014</v>
      </c>
      <c r="AY5" s="53">
        <f t="shared" si="0"/>
        <v>143.10999999999999</v>
      </c>
      <c r="AZ5" s="53">
        <f t="shared" si="0"/>
        <v>0</v>
      </c>
      <c r="BA5" s="53">
        <f t="shared" si="0"/>
        <v>2.21</v>
      </c>
      <c r="BB5" s="53">
        <f t="shared" si="0"/>
        <v>0</v>
      </c>
      <c r="BC5" s="53">
        <f t="shared" si="0"/>
        <v>18.28</v>
      </c>
      <c r="BD5" s="53">
        <f t="shared" si="0"/>
        <v>0.3</v>
      </c>
      <c r="BE5" s="53">
        <f t="shared" si="0"/>
        <v>0</v>
      </c>
      <c r="BF5" s="53">
        <f t="shared" si="0"/>
        <v>0</v>
      </c>
      <c r="BG5" s="65">
        <f>SUM(BG6,BG19,BG59)</f>
        <v>455.22999999999996</v>
      </c>
      <c r="BH5" s="53">
        <f>E60-BG5</f>
        <v>-455.22999999999996</v>
      </c>
      <c r="BI5" s="53">
        <f>SUM(BI6,BI19,BI59)</f>
        <v>3361.7000000000003</v>
      </c>
    </row>
    <row r="6" spans="1:61" s="66" customFormat="1" ht="15">
      <c r="A6" s="62">
        <v>1</v>
      </c>
      <c r="B6" s="63" t="s">
        <v>7</v>
      </c>
      <c r="C6" s="62" t="s">
        <v>8</v>
      </c>
      <c r="D6" s="52">
        <f>HTg!P8</f>
        <v>3153.61</v>
      </c>
      <c r="E6" s="65">
        <f>SUM(E8:E18)</f>
        <v>2885.9300000000003</v>
      </c>
      <c r="F6" s="65">
        <f>SUM(F8:F18)</f>
        <v>306</v>
      </c>
      <c r="G6" s="65">
        <f t="shared" ref="G6:BF6" si="1">SUM(G8:G18)</f>
        <v>251.76000000000002</v>
      </c>
      <c r="H6" s="65">
        <f t="shared" si="1"/>
        <v>54.24</v>
      </c>
      <c r="I6" s="65">
        <f t="shared" si="1"/>
        <v>0</v>
      </c>
      <c r="J6" s="65">
        <f t="shared" si="1"/>
        <v>60.339999999999996</v>
      </c>
      <c r="K6" s="65">
        <f t="shared" si="1"/>
        <v>292.59000000000003</v>
      </c>
      <c r="L6" s="65">
        <f t="shared" si="1"/>
        <v>1764.38</v>
      </c>
      <c r="M6" s="65">
        <f t="shared" si="1"/>
        <v>0</v>
      </c>
      <c r="N6" s="65">
        <f t="shared" si="1"/>
        <v>431.94999999999993</v>
      </c>
      <c r="O6" s="65">
        <f t="shared" si="1"/>
        <v>29.27</v>
      </c>
      <c r="P6" s="65">
        <f t="shared" si="1"/>
        <v>0</v>
      </c>
      <c r="Q6" s="65">
        <f t="shared" si="1"/>
        <v>1.4</v>
      </c>
      <c r="R6" s="65">
        <f t="shared" si="1"/>
        <v>267.68</v>
      </c>
      <c r="S6" s="65">
        <f t="shared" si="1"/>
        <v>26</v>
      </c>
      <c r="T6" s="65">
        <f t="shared" si="1"/>
        <v>0.3</v>
      </c>
      <c r="U6" s="65">
        <f t="shared" si="1"/>
        <v>0</v>
      </c>
      <c r="V6" s="65">
        <f t="shared" si="1"/>
        <v>0</v>
      </c>
      <c r="W6" s="65">
        <f t="shared" si="1"/>
        <v>50</v>
      </c>
      <c r="X6" s="65">
        <f t="shared" si="1"/>
        <v>0.2</v>
      </c>
      <c r="Y6" s="65">
        <f t="shared" si="1"/>
        <v>11.799999999999999</v>
      </c>
      <c r="Z6" s="65">
        <f t="shared" si="1"/>
        <v>0</v>
      </c>
      <c r="AA6" s="65">
        <f t="shared" si="1"/>
        <v>19.080000000000002</v>
      </c>
      <c r="AB6" s="65">
        <f t="shared" si="1"/>
        <v>0.84</v>
      </c>
      <c r="AC6" s="65">
        <f t="shared" si="1"/>
        <v>0</v>
      </c>
      <c r="AD6" s="65">
        <f t="shared" si="1"/>
        <v>0</v>
      </c>
      <c r="AE6" s="65">
        <f t="shared" si="1"/>
        <v>0.6</v>
      </c>
      <c r="AF6" s="65">
        <f t="shared" si="1"/>
        <v>1.7000000000000002</v>
      </c>
      <c r="AG6" s="65">
        <f t="shared" si="1"/>
        <v>0</v>
      </c>
      <c r="AH6" s="65">
        <f t="shared" si="1"/>
        <v>0</v>
      </c>
      <c r="AI6" s="65">
        <f t="shared" si="1"/>
        <v>8.98</v>
      </c>
      <c r="AJ6" s="65">
        <f t="shared" si="1"/>
        <v>1.5</v>
      </c>
      <c r="AK6" s="65">
        <f t="shared" si="1"/>
        <v>4.3499999999999996</v>
      </c>
      <c r="AL6" s="65">
        <f t="shared" si="1"/>
        <v>0</v>
      </c>
      <c r="AM6" s="65">
        <f t="shared" si="1"/>
        <v>1.1099999999999999</v>
      </c>
      <c r="AN6" s="65">
        <f t="shared" si="1"/>
        <v>0</v>
      </c>
      <c r="AO6" s="65">
        <f t="shared" si="1"/>
        <v>0</v>
      </c>
      <c r="AP6" s="65">
        <f t="shared" si="1"/>
        <v>0</v>
      </c>
      <c r="AQ6" s="65">
        <f t="shared" si="1"/>
        <v>0</v>
      </c>
      <c r="AR6" s="65">
        <f t="shared" si="1"/>
        <v>11.58</v>
      </c>
      <c r="AS6" s="65">
        <f t="shared" si="1"/>
        <v>0</v>
      </c>
      <c r="AT6" s="65">
        <f t="shared" si="1"/>
        <v>0.3</v>
      </c>
      <c r="AU6" s="65">
        <f t="shared" si="1"/>
        <v>1</v>
      </c>
      <c r="AV6" s="65">
        <f t="shared" si="1"/>
        <v>0</v>
      </c>
      <c r="AW6" s="65">
        <f t="shared" si="1"/>
        <v>0.5</v>
      </c>
      <c r="AX6" s="65">
        <f t="shared" si="1"/>
        <v>6.98</v>
      </c>
      <c r="AY6" s="65">
        <f t="shared" si="1"/>
        <v>139.72</v>
      </c>
      <c r="AZ6" s="65">
        <f t="shared" si="1"/>
        <v>0</v>
      </c>
      <c r="BA6" s="65">
        <f t="shared" si="1"/>
        <v>0.22</v>
      </c>
      <c r="BB6" s="65">
        <f t="shared" si="1"/>
        <v>0</v>
      </c>
      <c r="BC6" s="65">
        <f t="shared" si="1"/>
        <v>0</v>
      </c>
      <c r="BD6" s="65">
        <f t="shared" si="1"/>
        <v>0</v>
      </c>
      <c r="BE6" s="65">
        <f t="shared" si="1"/>
        <v>0</v>
      </c>
      <c r="BF6" s="65">
        <f t="shared" si="1"/>
        <v>0</v>
      </c>
      <c r="BG6" s="65">
        <f>SUM(BG8:BG18)</f>
        <v>454.71999999999997</v>
      </c>
      <c r="BH6" s="65">
        <f>F60-BG6</f>
        <v>-454.71999999999997</v>
      </c>
      <c r="BI6" s="65">
        <f>SUM(BI8:BI18)</f>
        <v>2885.9300000000003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>
        <f>HTg!P9</f>
        <v>385.42</v>
      </c>
      <c r="E7" s="65">
        <f>SUM(E8,E9,E10)</f>
        <v>320.45000000000005</v>
      </c>
      <c r="F7" s="54">
        <f>D7-BG7</f>
        <v>306</v>
      </c>
      <c r="G7" s="70">
        <f>SUM(G8,G9,G10)</f>
        <v>251.76000000000002</v>
      </c>
      <c r="H7" s="70">
        <f t="shared" ref="H7:BF7" si="2">SUM(H8,H9,H10)</f>
        <v>54.24</v>
      </c>
      <c r="I7" s="70">
        <f t="shared" si="2"/>
        <v>0</v>
      </c>
      <c r="J7" s="70">
        <f t="shared" si="2"/>
        <v>0</v>
      </c>
      <c r="K7" s="70">
        <f t="shared" si="2"/>
        <v>14</v>
      </c>
      <c r="L7" s="70">
        <f t="shared" si="2"/>
        <v>0</v>
      </c>
      <c r="M7" s="70">
        <f t="shared" si="2"/>
        <v>0</v>
      </c>
      <c r="N7" s="70">
        <f t="shared" si="2"/>
        <v>0</v>
      </c>
      <c r="O7" s="70">
        <f t="shared" si="2"/>
        <v>0.25</v>
      </c>
      <c r="P7" s="70">
        <f t="shared" si="2"/>
        <v>0</v>
      </c>
      <c r="Q7" s="70">
        <f t="shared" si="2"/>
        <v>0.2</v>
      </c>
      <c r="R7" s="70">
        <f t="shared" si="2"/>
        <v>64.97</v>
      </c>
      <c r="S7" s="70">
        <f t="shared" si="2"/>
        <v>0</v>
      </c>
      <c r="T7" s="70">
        <f t="shared" si="2"/>
        <v>0.3</v>
      </c>
      <c r="U7" s="70">
        <f t="shared" si="2"/>
        <v>0</v>
      </c>
      <c r="V7" s="70">
        <f t="shared" si="2"/>
        <v>0</v>
      </c>
      <c r="W7" s="70">
        <f t="shared" si="2"/>
        <v>30</v>
      </c>
      <c r="X7" s="70">
        <f t="shared" si="2"/>
        <v>0.03</v>
      </c>
      <c r="Y7" s="70">
        <f t="shared" si="2"/>
        <v>9.1</v>
      </c>
      <c r="Z7" s="70">
        <f t="shared" si="2"/>
        <v>0</v>
      </c>
      <c r="AA7" s="70">
        <f t="shared" si="2"/>
        <v>11.690000000000001</v>
      </c>
      <c r="AB7" s="70">
        <f t="shared" si="2"/>
        <v>0.39999999999999997</v>
      </c>
      <c r="AC7" s="70">
        <f t="shared" si="2"/>
        <v>0</v>
      </c>
      <c r="AD7" s="70">
        <f t="shared" si="2"/>
        <v>0</v>
      </c>
      <c r="AE7" s="70">
        <f t="shared" si="2"/>
        <v>0.31</v>
      </c>
      <c r="AF7" s="70">
        <f t="shared" si="2"/>
        <v>0</v>
      </c>
      <c r="AG7" s="70">
        <f t="shared" si="2"/>
        <v>0</v>
      </c>
      <c r="AH7" s="70">
        <f t="shared" si="2"/>
        <v>0</v>
      </c>
      <c r="AI7" s="70">
        <f t="shared" si="2"/>
        <v>8.3000000000000007</v>
      </c>
      <c r="AJ7" s="70">
        <f t="shared" si="2"/>
        <v>0.65</v>
      </c>
      <c r="AK7" s="70">
        <f t="shared" si="2"/>
        <v>1.05</v>
      </c>
      <c r="AL7" s="70">
        <f t="shared" si="2"/>
        <v>0</v>
      </c>
      <c r="AM7" s="70">
        <f t="shared" si="2"/>
        <v>0.98</v>
      </c>
      <c r="AN7" s="70">
        <f t="shared" si="2"/>
        <v>0</v>
      </c>
      <c r="AO7" s="70">
        <f t="shared" si="2"/>
        <v>0</v>
      </c>
      <c r="AP7" s="70">
        <f t="shared" si="2"/>
        <v>0</v>
      </c>
      <c r="AQ7" s="70">
        <f t="shared" si="2"/>
        <v>0</v>
      </c>
      <c r="AR7" s="70">
        <f t="shared" si="2"/>
        <v>6.8100000000000005</v>
      </c>
      <c r="AS7" s="70">
        <f t="shared" si="2"/>
        <v>0</v>
      </c>
      <c r="AT7" s="70">
        <f t="shared" si="2"/>
        <v>0.15</v>
      </c>
      <c r="AU7" s="70">
        <f t="shared" si="2"/>
        <v>0.5</v>
      </c>
      <c r="AV7" s="70">
        <f t="shared" si="2"/>
        <v>0</v>
      </c>
      <c r="AW7" s="70">
        <f t="shared" si="2"/>
        <v>0.5</v>
      </c>
      <c r="AX7" s="70">
        <f t="shared" si="2"/>
        <v>3.2</v>
      </c>
      <c r="AY7" s="70">
        <f t="shared" si="2"/>
        <v>2.5</v>
      </c>
      <c r="AZ7" s="70">
        <f t="shared" si="2"/>
        <v>0</v>
      </c>
      <c r="BA7" s="70">
        <f t="shared" si="2"/>
        <v>0.19</v>
      </c>
      <c r="BB7" s="70">
        <f t="shared" si="2"/>
        <v>0</v>
      </c>
      <c r="BC7" s="70">
        <f t="shared" si="2"/>
        <v>0</v>
      </c>
      <c r="BD7" s="70">
        <f t="shared" si="2"/>
        <v>0</v>
      </c>
      <c r="BE7" s="70">
        <f t="shared" si="2"/>
        <v>0</v>
      </c>
      <c r="BF7" s="70">
        <f t="shared" si="2"/>
        <v>0</v>
      </c>
      <c r="BG7" s="65">
        <f>SUM(BG8:BG10)</f>
        <v>79.419999999999987</v>
      </c>
      <c r="BH7" s="70">
        <f>G60-BG7</f>
        <v>-79.419999999999987</v>
      </c>
      <c r="BI7" s="70">
        <f>SUM(BI8,BI9,BI10)</f>
        <v>306</v>
      </c>
    </row>
    <row r="8" spans="1:61" ht="15">
      <c r="A8" s="8"/>
      <c r="B8" s="6" t="s">
        <v>189</v>
      </c>
      <c r="C8" s="8" t="s">
        <v>11</v>
      </c>
      <c r="D8" s="52">
        <f>HTg!P10</f>
        <v>313.61</v>
      </c>
      <c r="E8" s="65">
        <f>SUM(F8,J8,K8,L8,M8,N8,O8,P8,Q8)</f>
        <v>256.06</v>
      </c>
      <c r="F8" s="70">
        <f>G8+H8+I8</f>
        <v>251.76000000000002</v>
      </c>
      <c r="G8" s="54">
        <f>D8-BG8</f>
        <v>251.76000000000002</v>
      </c>
      <c r="H8" s="55">
        <f>SUMIF(NSL!$C$12:$C$13,C8,NSL!$S$12:$S$13)</f>
        <v>0</v>
      </c>
      <c r="I8" s="55">
        <f>SUMIF(NSL!$C$15:$C$16,C8,NSL!$S$15:$S$16)</f>
        <v>0</v>
      </c>
      <c r="J8" s="55">
        <f>SUMIF(NSL!$C$18:$C$19,C8,NSL!$S$18:$S$19)</f>
        <v>0</v>
      </c>
      <c r="K8" s="55">
        <f>SUMIF(NSL!$C$21:$C$43,C8,NSL!$S$21:$S$43)</f>
        <v>4</v>
      </c>
      <c r="L8" s="55">
        <f>SUMIF(NSL!$C$45:$C$51,C8,NSL!$S$45:$S$51)</f>
        <v>0</v>
      </c>
      <c r="M8" s="55">
        <f>SUMIF(NSL!$C$53:$C$55,C8,NSL!$S$53:$S$55)</f>
        <v>0</v>
      </c>
      <c r="N8" s="55">
        <f>SUMIF(NSL!$C$57:$C$65,C8,NSL!$S$57:$S$65)</f>
        <v>0</v>
      </c>
      <c r="O8" s="55">
        <f>SUMIF(NSL!$C$67:$C$76,C8,NSL!$S$67:$S$76)</f>
        <v>0.1</v>
      </c>
      <c r="P8" s="55">
        <f>SUMIF(NSL!$C$78:$C$79,C8,NSL!$S$78:$S$79)</f>
        <v>0</v>
      </c>
      <c r="Q8" s="55">
        <f>SUMIF(NSL!$C$81:$C$173,C8,NSL!$S$81:$S$173)</f>
        <v>0.2</v>
      </c>
      <c r="R8" s="65">
        <f>SUM(S8:AA8)+SUM(AO8:BF8)</f>
        <v>57.550000000000004</v>
      </c>
      <c r="S8" s="55">
        <f>SUMIF(NSL!$C$176:$C$214,C8,NSL!$S$176:$S$214)</f>
        <v>0</v>
      </c>
      <c r="T8" s="55">
        <f>SUMIF(NSL!$C$216:$C$238,C8,NSL!$S$216:$S$238)</f>
        <v>0.3</v>
      </c>
      <c r="U8" s="55">
        <f>SUMIF(NSL!$C$240:$C$252,C8,NSL!$S$240:$S$252)</f>
        <v>0</v>
      </c>
      <c r="V8" s="55">
        <f>SUMIF(NSL!$C$254:$C$255,C8,NSL!$S$254:$S$255)</f>
        <v>0</v>
      </c>
      <c r="W8" s="55">
        <f>SUMIF(NSL!$C$257:$C$282,C8,NSL!$S$257:$S$282)</f>
        <v>30</v>
      </c>
      <c r="X8" s="55">
        <f>SUMIF(NSL!$C$284:$C$346,C8,NSL!$S$284:$S$346)</f>
        <v>0.03</v>
      </c>
      <c r="Y8" s="55">
        <f>SUMIF(NSL!$C$348:$C$436,C8,NSL!$S$348:$S$436)</f>
        <v>9.1</v>
      </c>
      <c r="Z8" s="55">
        <f>SUMIF(NSL!$C$438:$C$480,C8,NSL!$S$438:$S$480)</f>
        <v>0</v>
      </c>
      <c r="AA8" s="70">
        <f>SUM(AB8:AN8)</f>
        <v>10.130000000000001</v>
      </c>
      <c r="AB8" s="55">
        <f>SUMIF(NSL!$C$483:$C$679,C8,NSL!$S$483:$S$679)</f>
        <v>0.35</v>
      </c>
      <c r="AC8" s="55">
        <f>SUMIF(NSL!$C$681:$C$682,C8,NSL!$S$681:$S$682)</f>
        <v>0</v>
      </c>
      <c r="AD8" s="55">
        <f>SUMIF(NSL!$C$684:$C$692,C8,NSL!$S$684:$S$692)</f>
        <v>0</v>
      </c>
      <c r="AE8" s="55">
        <f>SUMIF(NSL!$C$694:$C$776,C8,NSL!$S$694:$S$776)</f>
        <v>0.31</v>
      </c>
      <c r="AF8" s="55">
        <f>SUMIF(NSL!$C$778:$C$810,C8,NSL!$S$778:$S$810)</f>
        <v>0</v>
      </c>
      <c r="AG8" s="55">
        <f>SUMIF(NSL!$C$812:$C$813,C8,NSL!$S$812:$S$813)</f>
        <v>0</v>
      </c>
      <c r="AH8" s="55">
        <f>SUMIF(NSL!$C$815:$C$816,C8,NSL!$S$815:$S$816)</f>
        <v>0</v>
      </c>
      <c r="AI8" s="55">
        <f>SUMIF(NSL!$C$818:$C$889,C8,NSL!$S$818:$S$889)</f>
        <v>7.84</v>
      </c>
      <c r="AJ8" s="55">
        <f>SUMIF(NSL!$C$891:$C$917,C8,NSL!$S$891:$S$917)</f>
        <v>0.65</v>
      </c>
      <c r="AK8" s="55">
        <f>SUMIF(NSL!$C$919:$C$981,C8,NSL!$S$919:$S$981)</f>
        <v>0.55000000000000004</v>
      </c>
      <c r="AL8" s="55">
        <f>SUMIF(NSL!$C$983:$C$1000,C8,NSL!$S$983:$S$1000)</f>
        <v>0</v>
      </c>
      <c r="AM8" s="55">
        <f>SUMIF(NSL!$C$1002:$C$1028,C8,NSL!$S$1002:$S$1028)</f>
        <v>0.43</v>
      </c>
      <c r="AN8" s="55">
        <f>SUMIF(NSL!$C$1030:$C$1045,C8,NSL!$S$1030:$S$1045)</f>
        <v>0</v>
      </c>
      <c r="AO8" s="55">
        <f>SUMIF(NSL!$C$1047:$C$1048,C8,NSL!$S$1047:$S$1048)</f>
        <v>0</v>
      </c>
      <c r="AP8" s="55">
        <f>SUMIF(NSL!$C$1050:$C$1074,C8,NSL!$S$1050:$S$1074)</f>
        <v>0</v>
      </c>
      <c r="AQ8" s="55">
        <f>SUMIF(NSL!$C$1076:$C$1099,C8,NSL!$S$1076:$S$1099)</f>
        <v>0</v>
      </c>
      <c r="AR8" s="55">
        <f>SUMIF(NSL!$C$1101:$C$1121,C8,NSL!$S$1101:$S$1121)</f>
        <v>0.95</v>
      </c>
      <c r="AS8" s="55">
        <f>SUMIF(NSL!$C$1123:$C$1164,C8,NSL!$S$1123:$S$1164)</f>
        <v>0</v>
      </c>
      <c r="AT8" s="55">
        <f>SUMIF(NSL!$C$1166:$C$1201,C8,NSL!$S$1166:$S$1201)</f>
        <v>0.15</v>
      </c>
      <c r="AU8" s="55">
        <f>SUMIF(NSL!$C$1203:$C$1223,C8,NSL!$S$1203:$S$1223)</f>
        <v>0.5</v>
      </c>
      <c r="AV8" s="55">
        <f>SUMIF(NSL!$C$1225:$C$1226,C8,NSL!$S$1225:$S$1226)</f>
        <v>0</v>
      </c>
      <c r="AW8" s="55">
        <f>SUMIF(NSL!$C$1228:$C$1244,C8,NSL!$S$1228:$S$1244)</f>
        <v>0.5</v>
      </c>
      <c r="AX8" s="55">
        <f>SUMIF(NSL!$C$1246:$C$1351,C8,NSL!$S$1246:$S$1351)</f>
        <v>3.2</v>
      </c>
      <c r="AY8" s="55">
        <f>SUMIF(NSL!$C$1353:$C$1434,C8,NSL!$S$1353:$S$1434)</f>
        <v>2.5</v>
      </c>
      <c r="AZ8" s="55">
        <f>SUMIF(NSL!$C$1436:$C$1440,C8,NSL!$S$1436:$S$1440)</f>
        <v>0</v>
      </c>
      <c r="BA8" s="55">
        <f>SUMIF(NSL!$C$1442:$C$1507,C8,NSL!$S$1442:$S$1507)</f>
        <v>0.19</v>
      </c>
      <c r="BB8" s="55">
        <f>SUMIF(NSL!$C$1509:$C$1540,C8,NSL!$S$1509:$S$1540)</f>
        <v>0</v>
      </c>
      <c r="BC8" s="55">
        <f>SUMIF(NSL!$C$1542:$C$1545,C8,NSL!$S$1542:$S$1545)</f>
        <v>0</v>
      </c>
      <c r="BD8" s="55">
        <f>SUMIF(NSL!$C$1547:$C$1560,C8,NSL!$S$1547:$S$1560)</f>
        <v>0</v>
      </c>
      <c r="BE8" s="55">
        <f>SUMIF(NSL!$C$1562:$C$1565,C8,NSL!$S$1562:$S$1565)</f>
        <v>0</v>
      </c>
      <c r="BF8" s="55">
        <f>SUMIF(NSL!$C$1567:$C$1569,C8,NSL!$S$1567:$S$1569)</f>
        <v>0</v>
      </c>
      <c r="BG8" s="65">
        <f>SUM(H8:Q8)+SUM(S8:Z8)+SUM(AB8:BF8)</f>
        <v>61.849999999999994</v>
      </c>
      <c r="BH8" s="53">
        <f>G60-BG8</f>
        <v>-61.849999999999994</v>
      </c>
      <c r="BI8" s="53">
        <f>BH8+D8</f>
        <v>251.76000000000002</v>
      </c>
    </row>
    <row r="9" spans="1:61" ht="15">
      <c r="A9" s="8"/>
      <c r="B9" s="6" t="s">
        <v>191</v>
      </c>
      <c r="C9" s="8" t="s">
        <v>12</v>
      </c>
      <c r="D9" s="52">
        <f>HTg!P11</f>
        <v>71.81</v>
      </c>
      <c r="E9" s="65">
        <f t="shared" ref="E9:E18" si="3">SUM(F9,J9,K9,L9,M9,N9,O9,P9,Q9)</f>
        <v>64.390000000000015</v>
      </c>
      <c r="F9" s="70">
        <f t="shared" ref="F9:F18" si="4">G9+H9+I9</f>
        <v>54.24</v>
      </c>
      <c r="G9" s="55">
        <f>SUMIF(NSL!$C$9:$C$10,C9,NSL!$S$9:$S$10)</f>
        <v>0</v>
      </c>
      <c r="H9" s="54">
        <f>D9-BG9</f>
        <v>54.24</v>
      </c>
      <c r="I9" s="55">
        <f>SUMIF(NSL!$C$15:$C$16,C9,NSL!$S$15:$S$16)</f>
        <v>0</v>
      </c>
      <c r="J9" s="55">
        <f>SUMIF(NSL!$C$18:$C$19,C9,NSL!$S$18:$S$19)</f>
        <v>0</v>
      </c>
      <c r="K9" s="55">
        <f>SUMIF(NSL!$C$21:$C$43,C9,NSL!$S$21:$S$43)</f>
        <v>10</v>
      </c>
      <c r="L9" s="55">
        <f>SUMIF(NSL!$C$45:$C$51,C9,NSL!$S$45:$S$51)</f>
        <v>0</v>
      </c>
      <c r="M9" s="55">
        <f>SUMIF(NSL!$C$53:$C$55,C9,NSL!$S$53:$S$55)</f>
        <v>0</v>
      </c>
      <c r="N9" s="55">
        <f>SUMIF(NSL!$C$57:$C$65,C9,NSL!$S$57:$S$65)</f>
        <v>0</v>
      </c>
      <c r="O9" s="55">
        <f>SUMIF(NSL!$C$67:$C$76,C9,NSL!$S$67:$S$76)</f>
        <v>0.15</v>
      </c>
      <c r="P9" s="55">
        <f>SUMIF(NSL!$C$78:$C$79,C9,NSL!$S$78:$S$79)</f>
        <v>0</v>
      </c>
      <c r="Q9" s="55">
        <f>SUMIF(NSL!$C$81:$C$173,C9,NSL!$S$81:$S$173)</f>
        <v>0</v>
      </c>
      <c r="R9" s="65">
        <f>SUM(S9:AA9)+SUM(AO9:BF9)</f>
        <v>7.42</v>
      </c>
      <c r="S9" s="55">
        <f>SUMIF(NSL!$C$176:$C$214,C9,NSL!$S$176:$S$214)</f>
        <v>0</v>
      </c>
      <c r="T9" s="55">
        <f>SUMIF(NSL!$C$216:$C$238,C9,NSL!$S$216:$S$238)</f>
        <v>0</v>
      </c>
      <c r="U9" s="55">
        <f>SUMIF(NSL!$C$240:$C$252,C9,NSL!$S$240:$S$252)</f>
        <v>0</v>
      </c>
      <c r="V9" s="55">
        <f>SUMIF(NSL!$C$254:$C$255,C9,NSL!$S$254:$S$255)</f>
        <v>0</v>
      </c>
      <c r="W9" s="55">
        <f>SUMIF(NSL!$C$257:$C$282,C9,NSL!$S$257:$S$282)</f>
        <v>0</v>
      </c>
      <c r="X9" s="55">
        <f>SUMIF(NSL!$C$284:$C$346,C9,NSL!$S$284:$S$346)</f>
        <v>0</v>
      </c>
      <c r="Y9" s="55">
        <f>SUMIF(NSL!$C$348:$C$436,C9,NSL!$S$348:$S$436)</f>
        <v>0</v>
      </c>
      <c r="Z9" s="55">
        <f>SUMIF(NSL!$C$438:$C$480,C9,NSL!$S$438:$S$480)</f>
        <v>0</v>
      </c>
      <c r="AA9" s="70">
        <f t="shared" ref="AA9:AA18" si="5">SUM(AB9:AN9)</f>
        <v>1.56</v>
      </c>
      <c r="AB9" s="55">
        <f>SUMIF(NSL!$C$483:$C$679,C9,NSL!$S$483:$S$679)</f>
        <v>0.05</v>
      </c>
      <c r="AC9" s="55">
        <f>SUMIF(NSL!$C$681:$C$682,C9,NSL!$S$681:$S$682)</f>
        <v>0</v>
      </c>
      <c r="AD9" s="55">
        <f>SUMIF(NSL!$C$684:$C$692,C9,NSL!$S$684:$S$692)</f>
        <v>0</v>
      </c>
      <c r="AE9" s="55">
        <f>SUMIF(NSL!$C$694:$C$776,C9,NSL!$S$694:$S$776)</f>
        <v>0</v>
      </c>
      <c r="AF9" s="55">
        <f>SUMIF(NSL!$C$778:$C$810,C9,NSL!$S$778:$S$810)</f>
        <v>0</v>
      </c>
      <c r="AG9" s="55">
        <f>SUMIF(NSL!$C$812:$C$813,C9,NSL!$S$812:$S$813)</f>
        <v>0</v>
      </c>
      <c r="AH9" s="55">
        <f>SUMIF(NSL!$C$815:$C$816,C9,NSL!$S$815:$S$816)</f>
        <v>0</v>
      </c>
      <c r="AI9" s="55">
        <f>SUMIF(NSL!$C$818:$C$889,C9,NSL!$S$818:$S$889)</f>
        <v>0.45999999999999996</v>
      </c>
      <c r="AJ9" s="55">
        <f>SUMIF(NSL!$C$891:$C$917,C9,NSL!$S$891:$S$917)</f>
        <v>0</v>
      </c>
      <c r="AK9" s="55">
        <f>SUMIF(NSL!$C$919:$C$981,C9,NSL!$S$919:$S$981)</f>
        <v>0.5</v>
      </c>
      <c r="AL9" s="55">
        <f>SUMIF(NSL!$C$983:$C$1000,C9,NSL!$S$983:$S$1000)</f>
        <v>0</v>
      </c>
      <c r="AM9" s="55">
        <f>SUMIF(NSL!$C$1002:$C$1028,C9,NSL!$S$1002:$S$1028)</f>
        <v>0.55000000000000004</v>
      </c>
      <c r="AN9" s="55">
        <f>SUMIF(NSL!$C$1030:$C$1045,C9,NSL!$S$1030:$S$1045)</f>
        <v>0</v>
      </c>
      <c r="AO9" s="55">
        <f>SUMIF(NSL!$C$1047:$C$1048,C9,NSL!$S$1047:$S$1048)</f>
        <v>0</v>
      </c>
      <c r="AP9" s="55">
        <f>SUMIF(NSL!$C$1050:$C$1074,C9,NSL!$S$1050:$S$1074)</f>
        <v>0</v>
      </c>
      <c r="AQ9" s="55">
        <f>SUMIF(NSL!$C$1076:$C$1099,C9,NSL!$S$1076:$S$1099)</f>
        <v>0</v>
      </c>
      <c r="AR9" s="55">
        <f>SUMIF(NSL!$C$1101:$C$1121,C9,NSL!$S$1101:$S$1121)</f>
        <v>5.86</v>
      </c>
      <c r="AS9" s="55">
        <f>SUMIF(NSL!$C$1123:$C$1164,C9,NSL!$S$1123:$S$1164)</f>
        <v>0</v>
      </c>
      <c r="AT9" s="55">
        <f>SUMIF(NSL!$C$1166:$C$1201,C9,NSL!$S$1166:$S$1201)</f>
        <v>0</v>
      </c>
      <c r="AU9" s="55">
        <f>SUMIF(NSL!$C$1203:$C$1223,C9,NSL!$S$1203:$S$1223)</f>
        <v>0</v>
      </c>
      <c r="AV9" s="55">
        <f>SUMIF(NSL!$C$1225:$C$1226,C9,NSL!$S$1225:$S$1226)</f>
        <v>0</v>
      </c>
      <c r="AW9" s="55">
        <f>SUMIF(NSL!$C$1228:$C$1244,C9,NSL!$S$1228:$S$1244)</f>
        <v>0</v>
      </c>
      <c r="AX9" s="55">
        <f>SUMIF(NSL!$C$1246:$C$1351,C9,NSL!$S$1246:$S$1351)</f>
        <v>0</v>
      </c>
      <c r="AY9" s="55">
        <f>SUMIF(NSL!$C$1353:$C$1434,C9,NSL!$S$1353:$S$1434)</f>
        <v>0</v>
      </c>
      <c r="AZ9" s="55">
        <f>SUMIF(NSL!$C$1436:$C$1440,C9,NSL!$S$1436:$S$1440)</f>
        <v>0</v>
      </c>
      <c r="BA9" s="55">
        <f>SUMIF(NSL!$C$1442:$C$1507,C9,NSL!$S$1442:$S$1507)</f>
        <v>0</v>
      </c>
      <c r="BB9" s="55">
        <f>SUMIF(NSL!$C$1509:$C$1540,C9,NSL!$S$1509:$S$1540)</f>
        <v>0</v>
      </c>
      <c r="BC9" s="55">
        <f>SUMIF(NSL!$C$1542:$C$1545,C9,NSL!$S$1542:$S$1545)</f>
        <v>0</v>
      </c>
      <c r="BD9" s="55">
        <f>SUMIF(NSL!$C$1547:$C$1560,C9,NSL!$S$1547:$S$1560)</f>
        <v>0</v>
      </c>
      <c r="BE9" s="55">
        <f>SUMIF(NSL!$C$1562:$C$1565,C9,NSL!$S$1562:$S$1565)</f>
        <v>0</v>
      </c>
      <c r="BF9" s="55">
        <f>SUMIF(NSL!$C$1567:$C$1569,C9,NSL!$S$1567:$S$1569)</f>
        <v>0</v>
      </c>
      <c r="BG9" s="65">
        <f>SUM(G9)+SUM(I9:Q9)+SUM(S9:Z9)+SUM(AB9:BF9)</f>
        <v>17.57</v>
      </c>
      <c r="BH9" s="53">
        <f>H60-BG9</f>
        <v>-17.57</v>
      </c>
      <c r="BI9" s="53">
        <f t="shared" ref="BI9:BI59" si="6">BH9+D9</f>
        <v>54.24</v>
      </c>
    </row>
    <row r="10" spans="1:61" ht="15">
      <c r="A10" s="8"/>
      <c r="B10" s="6" t="s">
        <v>192</v>
      </c>
      <c r="C10" s="8" t="s">
        <v>14</v>
      </c>
      <c r="D10" s="52">
        <f>HTg!P12</f>
        <v>0</v>
      </c>
      <c r="E10" s="65">
        <f t="shared" si="3"/>
        <v>0</v>
      </c>
      <c r="F10" s="70">
        <f t="shared" si="4"/>
        <v>0</v>
      </c>
      <c r="G10" s="55">
        <f>SUMIF(NSL!$C$9:$C$10,C10,NSL!$S$9:$S$10)</f>
        <v>0</v>
      </c>
      <c r="H10" s="55">
        <f>SUMIF(NSL!$C$12:$C$13,C10,NSL!$S$12:$S$13)</f>
        <v>0</v>
      </c>
      <c r="I10" s="54">
        <f>D10-BG10</f>
        <v>0</v>
      </c>
      <c r="J10" s="55">
        <f>SUMIF(NSL!$C$18:$C$19,C10,NSL!$S$18:$S$19)</f>
        <v>0</v>
      </c>
      <c r="K10" s="55">
        <f>SUMIF(NSL!$C$21:$C$43,C10,NSL!$S$21:$S$43)</f>
        <v>0</v>
      </c>
      <c r="L10" s="55">
        <f>SUMIF(NSL!$C$45:$C$51,C10,NSL!$S$45:$S$51)</f>
        <v>0</v>
      </c>
      <c r="M10" s="55">
        <f>SUMIF(NSL!$C$53:$C$55,C10,NSL!$S$53:$S$55)</f>
        <v>0</v>
      </c>
      <c r="N10" s="55">
        <f>SUMIF(NSL!$C$57:$C$65,C10,NSL!$S$57:$S$65)</f>
        <v>0</v>
      </c>
      <c r="O10" s="55">
        <f>SUMIF(NSL!$C$67:$C$76,C10,NSL!$S$67:$S$76)</f>
        <v>0</v>
      </c>
      <c r="P10" s="55">
        <f>SUMIF(NSL!$C$78:$C$79,C10,NSL!$S$78:$S$79)</f>
        <v>0</v>
      </c>
      <c r="Q10" s="55">
        <f>SUMIF(NSL!$C$81:$C$173,C10,NSL!$S$81:$S$173)</f>
        <v>0</v>
      </c>
      <c r="R10" s="65">
        <f>SUM(S10:AA10)+SUM(AO10:BF10)</f>
        <v>0</v>
      </c>
      <c r="S10" s="55">
        <f>SUMIF(NSL!$C$176:$C$214,C10,NSL!$S$176:$S$214)</f>
        <v>0</v>
      </c>
      <c r="T10" s="55">
        <f>SUMIF(NSL!$C$216:$C$238,C10,NSL!$S$216:$S$238)</f>
        <v>0</v>
      </c>
      <c r="U10" s="55">
        <f>SUMIF(NSL!$C$240:$C$252,C10,NSL!$S$240:$S$252)</f>
        <v>0</v>
      </c>
      <c r="V10" s="55">
        <f>SUMIF(NSL!$C$254:$C$255,C10,NSL!$S$254:$S$255)</f>
        <v>0</v>
      </c>
      <c r="W10" s="55">
        <f>SUMIF(NSL!$C$257:$C$282,C10,NSL!$S$257:$S$282)</f>
        <v>0</v>
      </c>
      <c r="X10" s="55">
        <f>SUMIF(NSL!$C$284:$C$346,C10,NSL!$S$284:$S$346)</f>
        <v>0</v>
      </c>
      <c r="Y10" s="55">
        <f>SUMIF(NSL!$C$348:$C$436,C10,NSL!$S$348:$S$436)</f>
        <v>0</v>
      </c>
      <c r="Z10" s="55">
        <f>SUMIF(NSL!$C$438:$C$480,C10,NSL!$S$438:$S$480)</f>
        <v>0</v>
      </c>
      <c r="AA10" s="70">
        <f t="shared" si="5"/>
        <v>0</v>
      </c>
      <c r="AB10" s="55">
        <f>SUMIF(NSL!$C$483:$C$679,C10,NSL!$S$483:$S$679)</f>
        <v>0</v>
      </c>
      <c r="AC10" s="55">
        <f>SUMIF(NSL!$C$681:$C$682,C10,NSL!$S$681:$S$682)</f>
        <v>0</v>
      </c>
      <c r="AD10" s="55">
        <f>SUMIF(NSL!$C$684:$C$692,C10,NSL!$S$684:$S$692)</f>
        <v>0</v>
      </c>
      <c r="AE10" s="55">
        <f>SUMIF(NSL!$C$694:$C$776,C10,NSL!$S$694:$S$776)</f>
        <v>0</v>
      </c>
      <c r="AF10" s="55">
        <f>SUMIF(NSL!$C$778:$C$810,C10,NSL!$S$778:$S$810)</f>
        <v>0</v>
      </c>
      <c r="AG10" s="55">
        <f>SUMIF(NSL!$C$812:$C$813,C10,NSL!$S$812:$S$813)</f>
        <v>0</v>
      </c>
      <c r="AH10" s="55">
        <f>SUMIF(NSL!$C$815:$C$816,C10,NSL!$S$815:$S$816)</f>
        <v>0</v>
      </c>
      <c r="AI10" s="55">
        <f>SUMIF(NSL!$C$818:$C$889,C10,NSL!$S$818:$S$889)</f>
        <v>0</v>
      </c>
      <c r="AJ10" s="55">
        <f>SUMIF(NSL!$C$891:$C$917,C10,NSL!$S$891:$S$917)</f>
        <v>0</v>
      </c>
      <c r="AK10" s="55">
        <f>SUMIF(NSL!$C$919:$C$981,C10,NSL!$S$919:$S$981)</f>
        <v>0</v>
      </c>
      <c r="AL10" s="55">
        <f>SUMIF(NSL!$C$983:$C$1000,C10,NSL!$S$983:$S$1000)</f>
        <v>0</v>
      </c>
      <c r="AM10" s="55">
        <f>SUMIF(NSL!$C$1002:$C$1028,C10,NSL!$S$1002:$S$1028)</f>
        <v>0</v>
      </c>
      <c r="AN10" s="55">
        <f>SUMIF(NSL!$C$1030:$C$1045,C10,NSL!$S$1030:$S$1045)</f>
        <v>0</v>
      </c>
      <c r="AO10" s="55">
        <f>SUMIF(NSL!$C$1047:$C$1048,C10,NSL!$S$1047:$S$1048)</f>
        <v>0</v>
      </c>
      <c r="AP10" s="55">
        <f>SUMIF(NSL!$C$1050:$C$1074,C10,NSL!$S$1050:$S$1074)</f>
        <v>0</v>
      </c>
      <c r="AQ10" s="55">
        <f>SUMIF(NSL!$C$1076:$C$1099,C10,NSL!$S$1076:$S$1099)</f>
        <v>0</v>
      </c>
      <c r="AR10" s="55">
        <f>SUMIF(NSL!$C$1101:$C$1121,C10,NSL!$S$1101:$S$1121)</f>
        <v>0</v>
      </c>
      <c r="AS10" s="55">
        <f>SUMIF(NSL!$C$1123:$C$1164,C10,NSL!$S$1123:$S$1164)</f>
        <v>0</v>
      </c>
      <c r="AT10" s="55">
        <f>SUMIF(NSL!$C$1166:$C$1201,C10,NSL!$S$1166:$S$1201)</f>
        <v>0</v>
      </c>
      <c r="AU10" s="55">
        <f>SUMIF(NSL!$C$1203:$C$1223,C10,NSL!$S$1203:$S$1223)</f>
        <v>0</v>
      </c>
      <c r="AV10" s="55">
        <f>SUMIF(NSL!$C$1225:$C$1226,C10,NSL!$S$1225:$S$1226)</f>
        <v>0</v>
      </c>
      <c r="AW10" s="55">
        <f>SUMIF(NSL!$C$1228:$C$1244,C10,NSL!$S$1228:$S$1244)</f>
        <v>0</v>
      </c>
      <c r="AX10" s="55">
        <f>SUMIF(NSL!$C$1246:$C$1351,C10,NSL!$S$1246:$S$1351)</f>
        <v>0</v>
      </c>
      <c r="AY10" s="55">
        <f>SUMIF(NSL!$C$1353:$C$1434,C10,NSL!$S$1353:$S$1434)</f>
        <v>0</v>
      </c>
      <c r="AZ10" s="55">
        <f>SUMIF(NSL!$C$1436:$C$1440,C10,NSL!$S$1436:$S$1440)</f>
        <v>0</v>
      </c>
      <c r="BA10" s="55">
        <f>SUMIF(NSL!$C$1442:$C$1507,C10,NSL!$S$1442:$S$1507)</f>
        <v>0</v>
      </c>
      <c r="BB10" s="55">
        <f>SUMIF(NSL!$C$1509:$C$1540,C10,NSL!$S$1509:$S$1540)</f>
        <v>0</v>
      </c>
      <c r="BC10" s="55">
        <f>SUMIF(NSL!$C$1542:$C$1545,C10,NSL!$S$1542:$S$1545)</f>
        <v>0</v>
      </c>
      <c r="BD10" s="55">
        <f>SUMIF(NSL!$C$1547:$C$1560,C10,NSL!$S$1547:$S$1560)</f>
        <v>0</v>
      </c>
      <c r="BE10" s="55">
        <f>SUMIF(NSL!$C$1562:$C$1565,C10,NSL!$S$1562:$S$1565)</f>
        <v>0</v>
      </c>
      <c r="BF10" s="55">
        <f>SUMIF(NSL!$C$1567:$C$1569,C10,NSL!$S$1567:$S$1569)</f>
        <v>0</v>
      </c>
      <c r="BG10" s="65">
        <f>SUM(G10:H10)+SUM(J10:Q10)+SUM(S10:Z10)+SUM(AB10:BF10)</f>
        <v>0</v>
      </c>
      <c r="BH10" s="53">
        <f>I60-BG10</f>
        <v>0</v>
      </c>
      <c r="BI10" s="53">
        <f t="shared" si="6"/>
        <v>0</v>
      </c>
    </row>
    <row r="11" spans="1:61" ht="15">
      <c r="A11" s="56" t="s">
        <v>13</v>
      </c>
      <c r="B11" s="13" t="s">
        <v>116</v>
      </c>
      <c r="C11" s="56" t="s">
        <v>16</v>
      </c>
      <c r="D11" s="52">
        <f>HTg!P13</f>
        <v>89.77</v>
      </c>
      <c r="E11" s="65">
        <f t="shared" si="3"/>
        <v>63.489999999999995</v>
      </c>
      <c r="F11" s="70">
        <f t="shared" si="4"/>
        <v>0</v>
      </c>
      <c r="G11" s="55">
        <f>SUMIF(NSL!$C$9:$C$10,C11,NSL!$S$9:$S$10)</f>
        <v>0</v>
      </c>
      <c r="H11" s="55">
        <f>SUMIF(NSL!$C$12:$C$13,C11,NSL!$S$12:$S$13)</f>
        <v>0</v>
      </c>
      <c r="I11" s="55">
        <f>SUMIF(NSL!$C$15:$C$16,C11,NSL!$S$15:$S$16)</f>
        <v>0</v>
      </c>
      <c r="J11" s="54">
        <f>D11-BG11</f>
        <v>60.339999999999996</v>
      </c>
      <c r="K11" s="55">
        <f>SUMIF(NSL!$C$21:$C$43,C11,NSL!$S$21:$S$43)</f>
        <v>3</v>
      </c>
      <c r="L11" s="55">
        <f>SUMIF(NSL!$C$45:$C$51,C11,NSL!$S$45:$S$51)</f>
        <v>0</v>
      </c>
      <c r="M11" s="55">
        <f>SUMIF(NSL!$C$53:$C$55,C11,NSL!$S$53:$S$55)</f>
        <v>0</v>
      </c>
      <c r="N11" s="55">
        <f>SUMIF(NSL!$C$57:$C$65,C11,NSL!$S$57:$S$65)</f>
        <v>0</v>
      </c>
      <c r="O11" s="55">
        <f>SUMIF(NSL!$C$67:$C$76,C11,NSL!$S$67:$S$76)</f>
        <v>0.15</v>
      </c>
      <c r="P11" s="55">
        <f>SUMIF(NSL!$C$78:$C$79,C11,NSL!$S$78:$S$79)</f>
        <v>0</v>
      </c>
      <c r="Q11" s="55">
        <f>SUMIF(NSL!$C$81:$C$173,C11,NSL!$S$81:$S$173)</f>
        <v>0</v>
      </c>
      <c r="R11" s="65">
        <f t="shared" ref="R11:R17" si="7">SUM(S11:AA11)+SUM(AO11:BF11)</f>
        <v>26.28</v>
      </c>
      <c r="S11" s="55">
        <f>SUMIF(NSL!$C$176:$C$214,C11,NSL!$S$176:$S$214)</f>
        <v>4.0999999999999996</v>
      </c>
      <c r="T11" s="55">
        <f>SUMIF(NSL!$C$216:$C$238,C11,NSL!$S$216:$S$238)</f>
        <v>0</v>
      </c>
      <c r="U11" s="55">
        <f>SUMIF(NSL!$C$240:$C$252,C11,NSL!$S$240:$S$252)</f>
        <v>0</v>
      </c>
      <c r="V11" s="55">
        <f>SUMIF(NSL!$C$254:$C$255,C11,NSL!$S$254:$S$255)</f>
        <v>0</v>
      </c>
      <c r="W11" s="55">
        <f>SUMIF(NSL!$C$257:$C$282,C11,NSL!$S$257:$S$282)</f>
        <v>15</v>
      </c>
      <c r="X11" s="55">
        <f>SUMIF(NSL!$C$284:$C$346,C11,NSL!$S$284:$S$346)</f>
        <v>0.14000000000000001</v>
      </c>
      <c r="Y11" s="55">
        <f>SUMIF(NSL!$C$348:$C$436,C11,NSL!$S$348:$S$436)</f>
        <v>1.2</v>
      </c>
      <c r="Z11" s="55">
        <f>SUMIF(NSL!$C$438:$C$480,C11,NSL!$S$438:$S$480)</f>
        <v>0</v>
      </c>
      <c r="AA11" s="70">
        <f t="shared" si="5"/>
        <v>2.4799999999999995</v>
      </c>
      <c r="AB11" s="55">
        <f>SUMIF(NSL!$C$483:$C$679,C11,NSL!$S$483:$S$679)</f>
        <v>0.1</v>
      </c>
      <c r="AC11" s="55">
        <f>SUMIF(NSL!$C$681:$C$682,C11,NSL!$S$681:$S$682)</f>
        <v>0</v>
      </c>
      <c r="AD11" s="55">
        <f>SUMIF(NSL!$C$684:$C$692,C11,NSL!$S$684:$S$692)</f>
        <v>0</v>
      </c>
      <c r="AE11" s="55">
        <f>SUMIF(NSL!$C$694:$C$776,C11,NSL!$S$694:$S$776)</f>
        <v>0.2</v>
      </c>
      <c r="AF11" s="55">
        <f>SUMIF(NSL!$C$778:$C$810,C11,NSL!$S$778:$S$810)</f>
        <v>0.2</v>
      </c>
      <c r="AG11" s="55">
        <f>SUMIF(NSL!$C$812:$C$813,C11,NSL!$S$812:$S$813)</f>
        <v>0</v>
      </c>
      <c r="AH11" s="55">
        <f>SUMIF(NSL!$C$815:$C$816,C11,NSL!$S$815:$S$816)</f>
        <v>0</v>
      </c>
      <c r="AI11" s="55">
        <f>SUMIF(NSL!$C$818:$C$889,C11,NSL!$S$818:$S$889)</f>
        <v>0.5</v>
      </c>
      <c r="AJ11" s="55">
        <f>SUMIF(NSL!$C$891:$C$917,C11,NSL!$S$891:$S$917)</f>
        <v>0.45</v>
      </c>
      <c r="AK11" s="55">
        <f>SUMIF(NSL!$C$919:$C$981,C11,NSL!$S$919:$S$981)</f>
        <v>0.89999999999999991</v>
      </c>
      <c r="AL11" s="55">
        <f>SUMIF(NSL!$C$983:$C$1000,C11,NSL!$S$983:$S$1000)</f>
        <v>0</v>
      </c>
      <c r="AM11" s="55">
        <f>SUMIF(NSL!$C$1002:$C$1028,C11,NSL!$S$1002:$S$1028)</f>
        <v>0.13</v>
      </c>
      <c r="AN11" s="55">
        <f>SUMIF(NSL!$C$1030:$C$1045,C11,NSL!$S$1030:$S$1045)</f>
        <v>0</v>
      </c>
      <c r="AO11" s="55">
        <f>SUMIF(NSL!$C$1047:$C$1048,C11,NSL!$S$1047:$S$1048)</f>
        <v>0</v>
      </c>
      <c r="AP11" s="55">
        <f>SUMIF(NSL!$C$1050:$C$1074,C11,NSL!$S$1050:$S$1074)</f>
        <v>0</v>
      </c>
      <c r="AQ11" s="55">
        <f>SUMIF(NSL!$C$1076:$C$1099,C11,NSL!$S$1076:$S$1099)</f>
        <v>0</v>
      </c>
      <c r="AR11" s="55">
        <f>SUMIF(NSL!$C$1101:$C$1121,C11,NSL!$S$1101:$S$1121)</f>
        <v>2.91</v>
      </c>
      <c r="AS11" s="55">
        <f>SUMIF(NSL!$C$1123:$C$1164,C11,NSL!$S$1123:$S$1164)</f>
        <v>0</v>
      </c>
      <c r="AT11" s="55">
        <f>SUMIF(NSL!$C$1166:$C$1201,C11,NSL!$S$1166:$S$1201)</f>
        <v>0</v>
      </c>
      <c r="AU11" s="55">
        <f>SUMIF(NSL!$C$1203:$C$1223,C11,NSL!$S$1203:$S$1223)</f>
        <v>0.4</v>
      </c>
      <c r="AV11" s="55">
        <f>SUMIF(NSL!$C$1225:$C$1226,C11,NSL!$S$1225:$S$1226)</f>
        <v>0</v>
      </c>
      <c r="AW11" s="55">
        <f>SUMIF(NSL!$C$1228:$C$1244,C11,NSL!$S$1228:$S$1244)</f>
        <v>0</v>
      </c>
      <c r="AX11" s="55">
        <f>SUMIF(NSL!$C$1246:$C$1351,C11,NSL!$S$1246:$S$1351)</f>
        <v>0.05</v>
      </c>
      <c r="AY11" s="55">
        <f>SUMIF(NSL!$C$1353:$C$1434,C11,NSL!$S$1353:$S$1434)</f>
        <v>0</v>
      </c>
      <c r="AZ11" s="55">
        <f>SUMIF(NSL!$C$1436:$C$1440,C11,NSL!$S$1436:$S$1440)</f>
        <v>0</v>
      </c>
      <c r="BA11" s="55">
        <f>SUMIF(NSL!$C$1442:$C$1507,C11,NSL!$S$1442:$S$1507)</f>
        <v>0</v>
      </c>
      <c r="BB11" s="55">
        <f>SUMIF(NSL!$C$1509:$C$1540,C11,NSL!$S$1509:$S$1540)</f>
        <v>0</v>
      </c>
      <c r="BC11" s="55">
        <f>SUMIF(NSL!$C$1542:$C$1545,C11,NSL!$S$1542:$S$1545)</f>
        <v>0</v>
      </c>
      <c r="BD11" s="55">
        <f>SUMIF(NSL!$C$1547:$C$1560,C11,NSL!$S$1547:$S$1560)</f>
        <v>0</v>
      </c>
      <c r="BE11" s="55">
        <f>SUMIF(NSL!$C$1562:$C$1565,C11,NSL!$S$1562:$S$1565)</f>
        <v>0</v>
      </c>
      <c r="BF11" s="55">
        <f>SUMIF(NSL!$C$1567:$C$1569,C11,NSL!$S$1567:$S$1569)</f>
        <v>0</v>
      </c>
      <c r="BG11" s="65">
        <f>SUM(G11:I11)+SUM(K11:Q11)+SUM(S11:Z11)+SUM(AB11:BF11)</f>
        <v>29.43</v>
      </c>
      <c r="BH11" s="53">
        <f>J60-BG11</f>
        <v>-29.43</v>
      </c>
      <c r="BI11" s="53">
        <f t="shared" si="6"/>
        <v>60.339999999999996</v>
      </c>
    </row>
    <row r="12" spans="1:61" ht="15">
      <c r="A12" s="56" t="s">
        <v>15</v>
      </c>
      <c r="B12" s="13" t="s">
        <v>80</v>
      </c>
      <c r="C12" s="56" t="s">
        <v>18</v>
      </c>
      <c r="D12" s="52">
        <f>HTg!P14</f>
        <v>268.31</v>
      </c>
      <c r="E12" s="65">
        <f t="shared" si="3"/>
        <v>237.66</v>
      </c>
      <c r="F12" s="70">
        <f t="shared" si="4"/>
        <v>0</v>
      </c>
      <c r="G12" s="55">
        <f>SUMIF(NSL!$C$9:$C$10,C12,NSL!$S$9:$S$10)</f>
        <v>0</v>
      </c>
      <c r="H12" s="55">
        <f>SUMIF(NSL!$C$12:$C$13,C12,NSL!$S$12:$S$13)</f>
        <v>0</v>
      </c>
      <c r="I12" s="55">
        <f>SUMIF(NSL!$C$15:$C$16,C12,NSL!$S$15:$S$16)</f>
        <v>0</v>
      </c>
      <c r="J12" s="55">
        <f>SUMIF(NSL!$C$18:$C$19,C12,NSL!$S$18:$S$19)</f>
        <v>0</v>
      </c>
      <c r="K12" s="54">
        <f>D12-BG12</f>
        <v>230.68</v>
      </c>
      <c r="L12" s="55">
        <f>SUMIF(NSL!$C$45:$C$51,C12,NSL!$S$45:$S$51)</f>
        <v>0</v>
      </c>
      <c r="M12" s="55">
        <f>SUMIF(NSL!$C$53:$C$55,C12,NSL!$S$53:$S$55)</f>
        <v>0</v>
      </c>
      <c r="N12" s="55">
        <f>SUMIF(NSL!$C$57:$C$65,C12,NSL!$S$57:$S$65)</f>
        <v>5.68</v>
      </c>
      <c r="O12" s="55">
        <f>SUMIF(NSL!$C$67:$C$76,C12,NSL!$S$67:$S$76)</f>
        <v>0.1</v>
      </c>
      <c r="P12" s="55">
        <f>SUMIF(NSL!$C$78:$C$79,C12,NSL!$S$78:$S$79)</f>
        <v>0</v>
      </c>
      <c r="Q12" s="55">
        <f>SUMIF(NSL!$C$81:$C$173,C12,NSL!$S$81:$S$173)</f>
        <v>1.2</v>
      </c>
      <c r="R12" s="65">
        <f t="shared" si="7"/>
        <v>30.65</v>
      </c>
      <c r="S12" s="55">
        <f>SUMIF(NSL!$C$176:$C$214,C12,NSL!$S$176:$S$214)</f>
        <v>15.9</v>
      </c>
      <c r="T12" s="55">
        <f>SUMIF(NSL!$C$216:$C$238,C12,NSL!$S$216:$S$238)</f>
        <v>0</v>
      </c>
      <c r="U12" s="55">
        <f>SUMIF(NSL!$C$240:$C$252,C12,NSL!$S$240:$S$252)</f>
        <v>0</v>
      </c>
      <c r="V12" s="55">
        <f>SUMIF(NSL!$C$254:$C$255,C12,NSL!$S$254:$S$255)</f>
        <v>0</v>
      </c>
      <c r="W12" s="55">
        <f>SUMIF(NSL!$C$257:$C$282,C12,NSL!$S$257:$S$282)</f>
        <v>5</v>
      </c>
      <c r="X12" s="55">
        <f>SUMIF(NSL!$C$284:$C$346,C12,NSL!$S$284:$S$346)</f>
        <v>0.03</v>
      </c>
      <c r="Y12" s="55">
        <f>SUMIF(NSL!$C$348:$C$436,C12,NSL!$S$348:$S$436)</f>
        <v>1.5</v>
      </c>
      <c r="Z12" s="55">
        <f>SUMIF(NSL!$C$438:$C$480,C12,NSL!$S$438:$S$480)</f>
        <v>0</v>
      </c>
      <c r="AA12" s="70">
        <f t="shared" si="5"/>
        <v>1.73</v>
      </c>
      <c r="AB12" s="55">
        <f>SUMIF(NSL!$C$483:$C$679,C12,NSL!$S$483:$S$679)</f>
        <v>0.33999999999999997</v>
      </c>
      <c r="AC12" s="55">
        <f>SUMIF(NSL!$C$681:$C$682,C12,NSL!$S$681:$S$682)</f>
        <v>0</v>
      </c>
      <c r="AD12" s="55">
        <f>SUMIF(NSL!$C$684:$C$692,C12,NSL!$S$684:$S$692)</f>
        <v>0</v>
      </c>
      <c r="AE12" s="55">
        <f>SUMIF(NSL!$C$694:$C$776,C12,NSL!$S$694:$S$776)</f>
        <v>0.09</v>
      </c>
      <c r="AF12" s="55">
        <f>SUMIF(NSL!$C$778:$C$810,C12,NSL!$S$778:$S$810)</f>
        <v>0.2</v>
      </c>
      <c r="AG12" s="55">
        <f>SUMIF(NSL!$C$812:$C$813,C12,NSL!$S$812:$S$813)</f>
        <v>0</v>
      </c>
      <c r="AH12" s="55">
        <f>SUMIF(NSL!$C$815:$C$816,C12,NSL!$S$815:$S$816)</f>
        <v>0</v>
      </c>
      <c r="AI12" s="55">
        <f>SUMIF(NSL!$C$818:$C$889,C12,NSL!$S$818:$S$889)</f>
        <v>0</v>
      </c>
      <c r="AJ12" s="55">
        <f>SUMIF(NSL!$C$891:$C$917,C12,NSL!$S$891:$S$917)</f>
        <v>0</v>
      </c>
      <c r="AK12" s="55">
        <f>SUMIF(NSL!$C$919:$C$981,C12,NSL!$S$919:$S$981)</f>
        <v>1.1000000000000001</v>
      </c>
      <c r="AL12" s="55">
        <f>SUMIF(NSL!$C$983:$C$1000,C12,NSL!$S$983:$S$1000)</f>
        <v>0</v>
      </c>
      <c r="AM12" s="55">
        <f>SUMIF(NSL!$C$1002:$C$1028,C12,NSL!$S$1002:$S$1028)</f>
        <v>0</v>
      </c>
      <c r="AN12" s="55">
        <f>SUMIF(NSL!$C$1030:$C$1045,C12,NSL!$S$1030:$S$1045)</f>
        <v>0</v>
      </c>
      <c r="AO12" s="55">
        <f>SUMIF(NSL!$C$1047:$C$1048,C12,NSL!$S$1047:$S$1048)</f>
        <v>0</v>
      </c>
      <c r="AP12" s="55">
        <f>SUMIF(NSL!$C$1050:$C$1074,C12,NSL!$S$1050:$S$1074)</f>
        <v>0</v>
      </c>
      <c r="AQ12" s="55">
        <f>SUMIF(NSL!$C$1076:$C$1099,C12,NSL!$S$1076:$S$1099)</f>
        <v>0</v>
      </c>
      <c r="AR12" s="55">
        <f>SUMIF(NSL!$C$1101:$C$1121,C12,NSL!$S$1101:$S$1121)</f>
        <v>1.61</v>
      </c>
      <c r="AS12" s="55">
        <f>SUMIF(NSL!$C$1123:$C$1164,C12,NSL!$S$1123:$S$1164)</f>
        <v>0</v>
      </c>
      <c r="AT12" s="55">
        <f>SUMIF(NSL!$C$1166:$C$1201,C12,NSL!$S$1166:$S$1201)</f>
        <v>0.15</v>
      </c>
      <c r="AU12" s="55">
        <f>SUMIF(NSL!$C$1203:$C$1223,C12,NSL!$S$1203:$S$1223)</f>
        <v>0.1</v>
      </c>
      <c r="AV12" s="55">
        <f>SUMIF(NSL!$C$1225:$C$1226,C12,NSL!$S$1225:$S$1226)</f>
        <v>0</v>
      </c>
      <c r="AW12" s="55">
        <f>SUMIF(NSL!$C$1228:$C$1244,C12,NSL!$S$1228:$S$1244)</f>
        <v>0</v>
      </c>
      <c r="AX12" s="55">
        <f>SUMIF(NSL!$C$1246:$C$1351,C12,NSL!$S$1246:$S$1351)</f>
        <v>0.1</v>
      </c>
      <c r="AY12" s="55">
        <f>SUMIF(NSL!$C$1353:$C$1434,C12,NSL!$S$1353:$S$1434)</f>
        <v>4.5</v>
      </c>
      <c r="AZ12" s="55">
        <f>SUMIF(NSL!$C$1436:$C$1440,C12,NSL!$S$1436:$S$1440)</f>
        <v>0</v>
      </c>
      <c r="BA12" s="55">
        <f>SUMIF(NSL!$C$1442:$C$1507,C12,NSL!$S$1442:$S$1507)</f>
        <v>0.03</v>
      </c>
      <c r="BB12" s="55">
        <f>SUMIF(NSL!$C$1509:$C$1540,C12,NSL!$S$1509:$S$1540)</f>
        <v>0</v>
      </c>
      <c r="BC12" s="55">
        <f>SUMIF(NSL!$C$1542:$C$1545,C12,NSL!$S$1542:$S$1545)</f>
        <v>0</v>
      </c>
      <c r="BD12" s="55">
        <f>SUMIF(NSL!$C$1547:$C$1560,C12,NSL!$S$1547:$S$1560)</f>
        <v>0</v>
      </c>
      <c r="BE12" s="55">
        <f>SUMIF(NSL!$C$1562:$C$1565,C12,NSL!$S$1562:$S$1565)</f>
        <v>0</v>
      </c>
      <c r="BF12" s="55">
        <f>SUMIF(NSL!$C$1567:$C$1569,C12,NSL!$S$1567:$S$1569)</f>
        <v>0</v>
      </c>
      <c r="BG12" s="65">
        <f>SUM(G12:J12)+SUM(L12:Q12)+SUM(S12:Z12)+SUM(AB12:BF12)</f>
        <v>37.629999999999995</v>
      </c>
      <c r="BH12" s="53">
        <f>K60-BG12</f>
        <v>24.28000000000003</v>
      </c>
      <c r="BI12" s="53">
        <f t="shared" si="6"/>
        <v>292.59000000000003</v>
      </c>
    </row>
    <row r="13" spans="1:61" ht="15">
      <c r="A13" s="56" t="s">
        <v>17</v>
      </c>
      <c r="B13" s="13" t="s">
        <v>81</v>
      </c>
      <c r="C13" s="56" t="s">
        <v>20</v>
      </c>
      <c r="D13" s="52">
        <f>HTg!P15</f>
        <v>1881.93</v>
      </c>
      <c r="E13" s="65">
        <f t="shared" si="3"/>
        <v>1881.93</v>
      </c>
      <c r="F13" s="70">
        <f t="shared" si="4"/>
        <v>0</v>
      </c>
      <c r="G13" s="55">
        <f>SUMIF(NSL!$C$9:$C$10,C13,NSL!$S$9:$S$10)</f>
        <v>0</v>
      </c>
      <c r="H13" s="55">
        <f>SUMIF(NSL!$C$12:$C$13,C13,NSL!$S$12:$S$13)</f>
        <v>0</v>
      </c>
      <c r="I13" s="55">
        <f>SUMIF(NSL!$C$15:$C$16,C13,NSL!$S$15:$S$16)</f>
        <v>0</v>
      </c>
      <c r="J13" s="55">
        <f>SUMIF(NSL!$C$18:$C$19,C13,NSL!$S$18:$S$19)</f>
        <v>0</v>
      </c>
      <c r="K13" s="55">
        <f>SUMIF(NSL!$C$21:$C$43,C13,NSL!$S$21:$S$43)</f>
        <v>0</v>
      </c>
      <c r="L13" s="54">
        <f>D13-BG13</f>
        <v>1764.38</v>
      </c>
      <c r="M13" s="55">
        <f>SUMIF(NSL!$C$53:$C$55,C13,NSL!$S$53:$S$55)</f>
        <v>0</v>
      </c>
      <c r="N13" s="55">
        <f>SUMIF(NSL!$C$57:$C$65,C13,NSL!$S$57:$S$65)</f>
        <v>117.55</v>
      </c>
      <c r="O13" s="55">
        <f>SUMIF(NSL!$C$67:$C$76,C13,NSL!$S$67:$S$76)</f>
        <v>0</v>
      </c>
      <c r="P13" s="55">
        <f>SUMIF(NSL!$C$78:$C$79,C13,NSL!$S$78:$S$79)</f>
        <v>0</v>
      </c>
      <c r="Q13" s="55">
        <f>SUMIF(NSL!$C$81:$C$173,C13,NSL!$S$81:$S$173)</f>
        <v>0</v>
      </c>
      <c r="R13" s="65">
        <f t="shared" si="7"/>
        <v>0</v>
      </c>
      <c r="S13" s="55">
        <f>SUMIF(NSL!$C$176:$C$214,C13,NSL!$S$176:$S$214)</f>
        <v>0</v>
      </c>
      <c r="T13" s="55">
        <f>SUMIF(NSL!$C$216:$C$238,C13,NSL!$S$216:$S$238)</f>
        <v>0</v>
      </c>
      <c r="U13" s="55">
        <f>SUMIF(NSL!$C$240:$C$252,C13,NSL!$S$240:$S$252)</f>
        <v>0</v>
      </c>
      <c r="V13" s="55">
        <f>SUMIF(NSL!$C$254:$C$255,C13,NSL!$S$254:$S$255)</f>
        <v>0</v>
      </c>
      <c r="W13" s="55">
        <f>SUMIF(NSL!$C$257:$C$282,C13,NSL!$S$257:$S$282)</f>
        <v>0</v>
      </c>
      <c r="X13" s="55">
        <f>SUMIF(NSL!$C$284:$C$346,C13,NSL!$S$284:$S$346)</f>
        <v>0</v>
      </c>
      <c r="Y13" s="55">
        <f>SUMIF(NSL!$C$348:$C$436,C13,NSL!$S$348:$S$436)</f>
        <v>0</v>
      </c>
      <c r="Z13" s="55">
        <f>SUMIF(NSL!$C$438:$C$480,C13,NSL!$S$438:$S$480)</f>
        <v>0</v>
      </c>
      <c r="AA13" s="70">
        <f t="shared" si="5"/>
        <v>0</v>
      </c>
      <c r="AB13" s="55">
        <f>SUMIF(NSL!$C$483:$C$679,C13,NSL!$S$483:$S$679)</f>
        <v>0</v>
      </c>
      <c r="AC13" s="55">
        <f>SUMIF(NSL!$C$681:$C$682,C13,NSL!$S$681:$S$682)</f>
        <v>0</v>
      </c>
      <c r="AD13" s="55">
        <f>SUMIF(NSL!$C$684:$C$692,C13,NSL!$S$684:$S$692)</f>
        <v>0</v>
      </c>
      <c r="AE13" s="55">
        <f>SUMIF(NSL!$C$694:$C$776,C13,NSL!$S$694:$S$776)</f>
        <v>0</v>
      </c>
      <c r="AF13" s="55">
        <f>SUMIF(NSL!$C$778:$C$810,C13,NSL!$S$778:$S$810)</f>
        <v>0</v>
      </c>
      <c r="AG13" s="55">
        <f>SUMIF(NSL!$C$812:$C$813,C13,NSL!$S$812:$S$813)</f>
        <v>0</v>
      </c>
      <c r="AH13" s="55">
        <f>SUMIF(NSL!$C$815:$C$816,C13,NSL!$S$815:$S$816)</f>
        <v>0</v>
      </c>
      <c r="AI13" s="55">
        <f>SUMIF(NSL!$C$818:$C$889,C13,NSL!$S$818:$S$889)</f>
        <v>0</v>
      </c>
      <c r="AJ13" s="55">
        <f>SUMIF(NSL!$C$891:$C$917,C13,NSL!$S$891:$S$917)</f>
        <v>0</v>
      </c>
      <c r="AK13" s="55">
        <f>SUMIF(NSL!$C$919:$C$981,C13,NSL!$S$919:$S$981)</f>
        <v>0</v>
      </c>
      <c r="AL13" s="55">
        <f>SUMIF(NSL!$C$983:$C$1000,C13,NSL!$S$983:$S$1000)</f>
        <v>0</v>
      </c>
      <c r="AM13" s="55">
        <f>SUMIF(NSL!$C$1002:$C$1028,C13,NSL!$S$1002:$S$1028)</f>
        <v>0</v>
      </c>
      <c r="AN13" s="55">
        <f>SUMIF(NSL!$C$1030:$C$1045,C13,NSL!$S$1030:$S$1045)</f>
        <v>0</v>
      </c>
      <c r="AO13" s="55">
        <f>SUMIF(NSL!$C$1047:$C$1048,C13,NSL!$S$1047:$S$1048)</f>
        <v>0</v>
      </c>
      <c r="AP13" s="55">
        <f>SUMIF(NSL!$C$1050:$C$1074,C13,NSL!$S$1050:$S$1074)</f>
        <v>0</v>
      </c>
      <c r="AQ13" s="55">
        <f>SUMIF(NSL!$C$1076:$C$1099,C13,NSL!$S$1076:$S$1099)</f>
        <v>0</v>
      </c>
      <c r="AR13" s="55">
        <f>SUMIF(NSL!$C$1101:$C$1121,C13,NSL!$S$1101:$S$1121)</f>
        <v>0</v>
      </c>
      <c r="AS13" s="55">
        <f>SUMIF(NSL!$C$1123:$C$1164,C13,NSL!$S$1123:$S$1164)</f>
        <v>0</v>
      </c>
      <c r="AT13" s="55">
        <f>SUMIF(NSL!$C$1166:$C$1201,C13,NSL!$S$1166:$S$1201)</f>
        <v>0</v>
      </c>
      <c r="AU13" s="55">
        <f>SUMIF(NSL!$C$1203:$C$1223,C13,NSL!$S$1203:$S$1223)</f>
        <v>0</v>
      </c>
      <c r="AV13" s="55">
        <f>SUMIF(NSL!$C$1225:$C$1226,C13,NSL!$S$1225:$S$1226)</f>
        <v>0</v>
      </c>
      <c r="AW13" s="55">
        <f>SUMIF(NSL!$C$1228:$C$1244,C13,NSL!$S$1228:$S$1244)</f>
        <v>0</v>
      </c>
      <c r="AX13" s="55">
        <f>SUMIF(NSL!$C$1246:$C$1351,C13,NSL!$S$1246:$S$1351)</f>
        <v>0</v>
      </c>
      <c r="AY13" s="55">
        <f>SUMIF(NSL!$C$1353:$C$1434,C13,NSL!$S$1353:$S$1434)</f>
        <v>0</v>
      </c>
      <c r="AZ13" s="55">
        <f>SUMIF(NSL!$C$1436:$C$1440,C13,NSL!$S$1436:$S$1440)</f>
        <v>0</v>
      </c>
      <c r="BA13" s="55">
        <f>SUMIF(NSL!$C$1442:$C$1507,C13,NSL!$S$1442:$S$1507)</f>
        <v>0</v>
      </c>
      <c r="BB13" s="55">
        <f>SUMIF(NSL!$C$1509:$C$1540,C13,NSL!$S$1509:$S$1540)</f>
        <v>0</v>
      </c>
      <c r="BC13" s="55">
        <f>SUMIF(NSL!$C$1542:$C$1545,C13,NSL!$S$1542:$S$1545)</f>
        <v>0</v>
      </c>
      <c r="BD13" s="55">
        <f>SUMIF(NSL!$C$1547:$C$1560,C13,NSL!$S$1547:$S$1560)</f>
        <v>0</v>
      </c>
      <c r="BE13" s="55">
        <f>SUMIF(NSL!$C$1562:$C$1565,C13,NSL!$S$1562:$S$1565)</f>
        <v>0</v>
      </c>
      <c r="BF13" s="55">
        <f>SUMIF(NSL!$C$1567:$C$1569,C13,NSL!$S$1567:$S$1569)</f>
        <v>0</v>
      </c>
      <c r="BG13" s="65">
        <f>SUM(G13:K13)+SUM(M13:Q13)+SUM(S13:Z13)+SUM(AB13:BF13)</f>
        <v>117.55</v>
      </c>
      <c r="BH13" s="53">
        <f>L60-BG13</f>
        <v>-117.55</v>
      </c>
      <c r="BI13" s="53">
        <f t="shared" si="6"/>
        <v>1764.38</v>
      </c>
    </row>
    <row r="14" spans="1:61" ht="15">
      <c r="A14" s="56" t="s">
        <v>19</v>
      </c>
      <c r="B14" s="13" t="s">
        <v>82</v>
      </c>
      <c r="C14" s="56" t="s">
        <v>21</v>
      </c>
      <c r="D14" s="52">
        <f>HTg!P16</f>
        <v>0</v>
      </c>
      <c r="E14" s="65">
        <f t="shared" si="3"/>
        <v>0</v>
      </c>
      <c r="F14" s="70">
        <f t="shared" si="4"/>
        <v>0</v>
      </c>
      <c r="G14" s="55">
        <f>SUMIF(NSL!$C$9:$C$10,C14,NSL!$S$9:$S$10)</f>
        <v>0</v>
      </c>
      <c r="H14" s="55">
        <f>SUMIF(NSL!$C$12:$C$13,C14,NSL!$S$12:$S$13)</f>
        <v>0</v>
      </c>
      <c r="I14" s="55">
        <f>SUMIF(NSL!$C$15:$C$16,C14,NSL!$S$15:$S$16)</f>
        <v>0</v>
      </c>
      <c r="J14" s="55">
        <f>SUMIF(NSL!$C$18:$C$19,C14,NSL!$S$18:$S$19)</f>
        <v>0</v>
      </c>
      <c r="K14" s="55">
        <f>SUMIF(NSL!$C$21:$C$43,C14,NSL!$S$21:$S$43)</f>
        <v>0</v>
      </c>
      <c r="L14" s="55">
        <f>SUMIF(NSL!$C$45:$C$51,C14,NSL!$S$45:$S$51)</f>
        <v>0</v>
      </c>
      <c r="M14" s="54">
        <f>D14-BG14</f>
        <v>0</v>
      </c>
      <c r="N14" s="55">
        <f>SUMIF(NSL!$C$57:$C$65,C14,NSL!$S$57:$S$65)</f>
        <v>0</v>
      </c>
      <c r="O14" s="55">
        <f>SUMIF(NSL!$C$67:$C$76,C14,NSL!$S$67:$S$76)</f>
        <v>0</v>
      </c>
      <c r="P14" s="55">
        <f>SUMIF(NSL!$C$78:$C$79,C14,NSL!$S$78:$S$79)</f>
        <v>0</v>
      </c>
      <c r="Q14" s="55">
        <f>SUMIF(NSL!$C$81:$C$173,C14,NSL!$S$81:$S$173)</f>
        <v>0</v>
      </c>
      <c r="R14" s="65">
        <f t="shared" si="7"/>
        <v>0</v>
      </c>
      <c r="S14" s="55">
        <f>SUMIF(NSL!$C$176:$C$214,C14,NSL!$S$176:$S$214)</f>
        <v>0</v>
      </c>
      <c r="T14" s="55">
        <f>SUMIF(NSL!$C$216:$C$238,C14,NSL!$S$216:$S$238)</f>
        <v>0</v>
      </c>
      <c r="U14" s="55">
        <f>SUMIF(NSL!$C$240:$C$252,C14,NSL!$S$240:$S$252)</f>
        <v>0</v>
      </c>
      <c r="V14" s="55">
        <f>SUMIF(NSL!$C$254:$C$255,C14,NSL!$S$254:$S$255)</f>
        <v>0</v>
      </c>
      <c r="W14" s="55">
        <f>SUMIF(NSL!$C$257:$C$282,C14,NSL!$S$257:$S$282)</f>
        <v>0</v>
      </c>
      <c r="X14" s="55">
        <f>SUMIF(NSL!$C$284:$C$346,C14,NSL!$S$284:$S$346)</f>
        <v>0</v>
      </c>
      <c r="Y14" s="55">
        <f>SUMIF(NSL!$C$348:$C$436,C14,NSL!$S$348:$S$436)</f>
        <v>0</v>
      </c>
      <c r="Z14" s="55">
        <f>SUMIF(NSL!$C$438:$C$480,C14,NSL!$S$438:$S$480)</f>
        <v>0</v>
      </c>
      <c r="AA14" s="70">
        <f t="shared" si="5"/>
        <v>0</v>
      </c>
      <c r="AB14" s="55">
        <f>SUMIF(NSL!$C$483:$C$679,C14,NSL!$S$483:$S$679)</f>
        <v>0</v>
      </c>
      <c r="AC14" s="55">
        <f>SUMIF(NSL!$C$681:$C$682,C14,NSL!$S$681:$S$682)</f>
        <v>0</v>
      </c>
      <c r="AD14" s="55">
        <f>SUMIF(NSL!$C$684:$C$692,C14,NSL!$S$684:$S$692)</f>
        <v>0</v>
      </c>
      <c r="AE14" s="55">
        <f>SUMIF(NSL!$C$694:$C$776,C14,NSL!$S$694:$S$776)</f>
        <v>0</v>
      </c>
      <c r="AF14" s="55">
        <f>SUMIF(NSL!$C$778:$C$810,C14,NSL!$S$778:$S$810)</f>
        <v>0</v>
      </c>
      <c r="AG14" s="55">
        <f>SUMIF(NSL!$C$812:$C$813,C14,NSL!$S$812:$S$813)</f>
        <v>0</v>
      </c>
      <c r="AH14" s="55">
        <f>SUMIF(NSL!$C$815:$C$816,C14,NSL!$S$815:$S$816)</f>
        <v>0</v>
      </c>
      <c r="AI14" s="55">
        <f>SUMIF(NSL!$C$818:$C$889,C14,NSL!$S$818:$S$889)</f>
        <v>0</v>
      </c>
      <c r="AJ14" s="55">
        <f>SUMIF(NSL!$C$891:$C$917,C14,NSL!$S$891:$S$917)</f>
        <v>0</v>
      </c>
      <c r="AK14" s="55">
        <f>SUMIF(NSL!$C$919:$C$981,C14,NSL!$S$919:$S$981)</f>
        <v>0</v>
      </c>
      <c r="AL14" s="55">
        <f>SUMIF(NSL!$C$983:$C$1000,C14,NSL!$S$983:$S$1000)</f>
        <v>0</v>
      </c>
      <c r="AM14" s="55">
        <f>SUMIF(NSL!$C$1002:$C$1028,C14,NSL!$S$1002:$S$1028)</f>
        <v>0</v>
      </c>
      <c r="AN14" s="55">
        <f>SUMIF(NSL!$C$1030:$C$1045,C14,NSL!$S$1030:$S$1045)</f>
        <v>0</v>
      </c>
      <c r="AO14" s="55">
        <f>SUMIF(NSL!$C$1047:$C$1048,C14,NSL!$S$1047:$S$1048)</f>
        <v>0</v>
      </c>
      <c r="AP14" s="55">
        <f>SUMIF(NSL!$C$1050:$C$1074,C14,NSL!$S$1050:$S$1074)</f>
        <v>0</v>
      </c>
      <c r="AQ14" s="55">
        <f>SUMIF(NSL!$C$1076:$C$1099,C14,NSL!$S$1076:$S$1099)</f>
        <v>0</v>
      </c>
      <c r="AR14" s="55">
        <f>SUMIF(NSL!$C$1101:$C$1121,C14,NSL!$S$1101:$S$1121)</f>
        <v>0</v>
      </c>
      <c r="AS14" s="55">
        <f>SUMIF(NSL!$C$1123:$C$1164,C14,NSL!$S$1123:$S$1164)</f>
        <v>0</v>
      </c>
      <c r="AT14" s="55">
        <f>SUMIF(NSL!$C$1166:$C$1201,C14,NSL!$S$1166:$S$1201)</f>
        <v>0</v>
      </c>
      <c r="AU14" s="55">
        <f>SUMIF(NSL!$C$1203:$C$1223,C14,NSL!$S$1203:$S$1223)</f>
        <v>0</v>
      </c>
      <c r="AV14" s="55">
        <f>SUMIF(NSL!$C$1225:$C$1226,C14,NSL!$S$1225:$S$1226)</f>
        <v>0</v>
      </c>
      <c r="AW14" s="55">
        <f>SUMIF(NSL!$C$1228:$C$1244,C14,NSL!$S$1228:$S$1244)</f>
        <v>0</v>
      </c>
      <c r="AX14" s="55">
        <f>SUMIF(NSL!$C$1246:$C$1351,C14,NSL!$S$1246:$S$1351)</f>
        <v>0</v>
      </c>
      <c r="AY14" s="55">
        <f>SUMIF(NSL!$C$1353:$C$1434,C14,NSL!$S$1353:$S$1434)</f>
        <v>0</v>
      </c>
      <c r="AZ14" s="55">
        <f>SUMIF(NSL!$C$1436:$C$1440,C14,NSL!$S$1436:$S$1440)</f>
        <v>0</v>
      </c>
      <c r="BA14" s="55">
        <f>SUMIF(NSL!$C$1442:$C$1507,C14,NSL!$S$1442:$S$1507)</f>
        <v>0</v>
      </c>
      <c r="BB14" s="55">
        <f>SUMIF(NSL!$C$1509:$C$1540,C14,NSL!$S$1509:$S$1540)</f>
        <v>0</v>
      </c>
      <c r="BC14" s="55">
        <f>SUMIF(NSL!$C$1542:$C$1545,C14,NSL!$S$1542:$S$1545)</f>
        <v>0</v>
      </c>
      <c r="BD14" s="55">
        <f>SUMIF(NSL!$C$1547:$C$1560,C14,NSL!$S$1547:$S$1560)</f>
        <v>0</v>
      </c>
      <c r="BE14" s="55">
        <f>SUMIF(NSL!$C$1562:$C$1565,C14,NSL!$S$1562:$S$1565)</f>
        <v>0</v>
      </c>
      <c r="BF14" s="55">
        <f>SUMIF(NSL!$C$1567:$C$1569,C14,NSL!$S$1567:$S$1569)</f>
        <v>0</v>
      </c>
      <c r="BG14" s="65">
        <f>SUM(G14:L14)+SUM(N14:Q14)+SUM(S14:Z14)+SUM(AB14:BF14)</f>
        <v>0</v>
      </c>
      <c r="BH14" s="53">
        <f>M60-BG14</f>
        <v>0</v>
      </c>
      <c r="BI14" s="53">
        <f t="shared" si="6"/>
        <v>0</v>
      </c>
    </row>
    <row r="15" spans="1:61" ht="15">
      <c r="A15" s="56" t="s">
        <v>84</v>
      </c>
      <c r="B15" s="13" t="s">
        <v>83</v>
      </c>
      <c r="C15" s="56" t="s">
        <v>22</v>
      </c>
      <c r="D15" s="52">
        <f>HTg!P17</f>
        <v>499.28</v>
      </c>
      <c r="E15" s="65">
        <f t="shared" si="3"/>
        <v>353.63</v>
      </c>
      <c r="F15" s="70">
        <f t="shared" si="4"/>
        <v>0</v>
      </c>
      <c r="G15" s="55">
        <f>SUMIF(NSL!$C$9:$C$10,C15,NSL!$S$9:$S$10)</f>
        <v>0</v>
      </c>
      <c r="H15" s="55">
        <f>SUMIF(NSL!$C$12:$C$13,C15,NSL!$S$12:$S$13)</f>
        <v>0</v>
      </c>
      <c r="I15" s="55">
        <f>SUMIF(NSL!$C$15:$C$16,C15,NSL!$S$15:$S$16)</f>
        <v>0</v>
      </c>
      <c r="J15" s="55">
        <f>SUMIF(NSL!$C$18:$C$19,C15,NSL!$S$18:$S$19)</f>
        <v>0</v>
      </c>
      <c r="K15" s="55">
        <f>SUMIF(NSL!$C$21:$C$43,C15,NSL!$S$21:$S$43)</f>
        <v>44.91</v>
      </c>
      <c r="L15" s="55">
        <f>SUMIF(NSL!$C$45:$C$51,C15,NSL!$S$45:$S$51)</f>
        <v>0</v>
      </c>
      <c r="M15" s="55">
        <f>SUMIF(NSL!$C$53:$C$55,C15,NSL!$S$53:$S$55)</f>
        <v>0</v>
      </c>
      <c r="N15" s="54">
        <f>D15-BG15</f>
        <v>308.71999999999997</v>
      </c>
      <c r="O15" s="55">
        <f>SUMIF(NSL!$C$67:$C$76,C15,NSL!$S$67:$S$76)</f>
        <v>0</v>
      </c>
      <c r="P15" s="55">
        <f>SUMIF(NSL!$C$78:$C$79,C15,NSL!$S$78:$S$79)</f>
        <v>0</v>
      </c>
      <c r="Q15" s="55">
        <f>SUMIF(NSL!$C$81:$C$173,C15,NSL!$S$81:$S$173)</f>
        <v>0</v>
      </c>
      <c r="R15" s="65">
        <f t="shared" si="7"/>
        <v>145.65</v>
      </c>
      <c r="S15" s="55">
        <f>SUMIF(NSL!$C$176:$C$214,C15,NSL!$S$176:$S$214)</f>
        <v>6</v>
      </c>
      <c r="T15" s="55">
        <f>SUMIF(NSL!$C$216:$C$238,C15,NSL!$S$216:$S$238)</f>
        <v>0</v>
      </c>
      <c r="U15" s="55">
        <f>SUMIF(NSL!$C$240:$C$252,C15,NSL!$S$240:$S$252)</f>
        <v>0</v>
      </c>
      <c r="V15" s="55">
        <f>SUMIF(NSL!$C$254:$C$255,C15,NSL!$S$254:$S$255)</f>
        <v>0</v>
      </c>
      <c r="W15" s="55">
        <f>SUMIF(NSL!$C$257:$C$282,C15,NSL!$S$257:$S$282)</f>
        <v>0</v>
      </c>
      <c r="X15" s="55">
        <f>SUMIF(NSL!$C$284:$C$346,C15,NSL!$S$284:$S$346)</f>
        <v>0</v>
      </c>
      <c r="Y15" s="55">
        <f>SUMIF(NSL!$C$348:$C$436,C15,NSL!$S$348:$S$436)</f>
        <v>0</v>
      </c>
      <c r="Z15" s="55">
        <f>SUMIF(NSL!$C$438:$C$480,C15,NSL!$S$438:$S$480)</f>
        <v>0</v>
      </c>
      <c r="AA15" s="70">
        <f t="shared" si="5"/>
        <v>3.1000000000000005</v>
      </c>
      <c r="AB15" s="55">
        <f>SUMIF(NSL!$C$483:$C$679,C15,NSL!$S$483:$S$679)</f>
        <v>0</v>
      </c>
      <c r="AC15" s="55">
        <f>SUMIF(NSL!$C$681:$C$682,C15,NSL!$S$681:$S$682)</f>
        <v>0</v>
      </c>
      <c r="AD15" s="55">
        <f>SUMIF(NSL!$C$684:$C$692,C15,NSL!$S$684:$S$692)</f>
        <v>0</v>
      </c>
      <c r="AE15" s="55">
        <f>SUMIF(NSL!$C$694:$C$776,C15,NSL!$S$694:$S$776)</f>
        <v>0</v>
      </c>
      <c r="AF15" s="55">
        <f>SUMIF(NSL!$C$778:$C$810,C15,NSL!$S$778:$S$810)</f>
        <v>1.3</v>
      </c>
      <c r="AG15" s="55">
        <f>SUMIF(NSL!$C$812:$C$813,C15,NSL!$S$812:$S$813)</f>
        <v>0</v>
      </c>
      <c r="AH15" s="55">
        <f>SUMIF(NSL!$C$815:$C$816,C15,NSL!$S$815:$S$816)</f>
        <v>0</v>
      </c>
      <c r="AI15" s="55">
        <f>SUMIF(NSL!$C$818:$C$889,C15,NSL!$S$818:$S$889)</f>
        <v>0.1</v>
      </c>
      <c r="AJ15" s="55">
        <f>SUMIF(NSL!$C$891:$C$917,C15,NSL!$S$891:$S$917)</f>
        <v>0.4</v>
      </c>
      <c r="AK15" s="55">
        <f>SUMIF(NSL!$C$919:$C$981,C15,NSL!$S$919:$S$981)</f>
        <v>1.3</v>
      </c>
      <c r="AL15" s="55">
        <f>SUMIF(NSL!$C$983:$C$1000,C15,NSL!$S$983:$S$1000)</f>
        <v>0</v>
      </c>
      <c r="AM15" s="55">
        <f>SUMIF(NSL!$C$1002:$C$1028,C15,NSL!$S$1002:$S$1028)</f>
        <v>0</v>
      </c>
      <c r="AN15" s="55">
        <f>SUMIF(NSL!$C$1030:$C$1045,C15,NSL!$S$1030:$S$1045)</f>
        <v>0</v>
      </c>
      <c r="AO15" s="55">
        <f>SUMIF(NSL!$C$1047:$C$1048,C15,NSL!$S$1047:$S$1048)</f>
        <v>0</v>
      </c>
      <c r="AP15" s="55">
        <f>SUMIF(NSL!$C$1050:$C$1074,C15,NSL!$S$1050:$S$1074)</f>
        <v>0</v>
      </c>
      <c r="AQ15" s="55">
        <f>SUMIF(NSL!$C$1076:$C$1099,C15,NSL!$S$1076:$S$1099)</f>
        <v>0</v>
      </c>
      <c r="AR15" s="55">
        <f>SUMIF(NSL!$C$1101:$C$1121,C15,NSL!$S$1101:$S$1121)</f>
        <v>0.2</v>
      </c>
      <c r="AS15" s="55">
        <f>SUMIF(NSL!$C$1123:$C$1164,C15,NSL!$S$1123:$S$1164)</f>
        <v>0</v>
      </c>
      <c r="AT15" s="55">
        <f>SUMIF(NSL!$C$1166:$C$1201,C15,NSL!$S$1166:$S$1201)</f>
        <v>0</v>
      </c>
      <c r="AU15" s="55">
        <f>SUMIF(NSL!$C$1203:$C$1223,C15,NSL!$S$1203:$S$1223)</f>
        <v>0</v>
      </c>
      <c r="AV15" s="55">
        <f>SUMIF(NSL!$C$1225:$C$1226,C15,NSL!$S$1225:$S$1226)</f>
        <v>0</v>
      </c>
      <c r="AW15" s="55">
        <f>SUMIF(NSL!$C$1228:$C$1244,C15,NSL!$S$1228:$S$1244)</f>
        <v>0</v>
      </c>
      <c r="AX15" s="55">
        <f>SUMIF(NSL!$C$1246:$C$1351,C15,NSL!$S$1246:$S$1351)</f>
        <v>3.6300000000000008</v>
      </c>
      <c r="AY15" s="55">
        <f>SUMIF(NSL!$C$1353:$C$1434,C15,NSL!$S$1353:$S$1434)</f>
        <v>132.72</v>
      </c>
      <c r="AZ15" s="55">
        <f>SUMIF(NSL!$C$1436:$C$1440,C15,NSL!$S$1436:$S$1440)</f>
        <v>0</v>
      </c>
      <c r="BA15" s="55">
        <f>SUMIF(NSL!$C$1442:$C$1507,C15,NSL!$S$1442:$S$1507)</f>
        <v>0</v>
      </c>
      <c r="BB15" s="55">
        <f>SUMIF(NSL!$C$1509:$C$1540,C15,NSL!$S$1509:$S$1540)</f>
        <v>0</v>
      </c>
      <c r="BC15" s="55">
        <f>SUMIF(NSL!$C$1542:$C$1545,C15,NSL!$S$1542:$S$1545)</f>
        <v>0</v>
      </c>
      <c r="BD15" s="55">
        <f>SUMIF(NSL!$C$1547:$C$1560,C15,NSL!$S$1547:$S$1560)</f>
        <v>0</v>
      </c>
      <c r="BE15" s="55">
        <f>SUMIF(NSL!$C$1562:$C$1565,C15,NSL!$S$1562:$S$1565)</f>
        <v>0</v>
      </c>
      <c r="BF15" s="55">
        <f>SUMIF(NSL!$C$1567:$C$1569,C15,NSL!$S$1567:$S$1569)</f>
        <v>0</v>
      </c>
      <c r="BG15" s="65">
        <f>SUM(G15:M15)+SUM(O15:Q15)+SUM(S15:Z15)+SUM(AB15:BF15)</f>
        <v>190.56</v>
      </c>
      <c r="BH15" s="53">
        <f>N60-BG15</f>
        <v>-67.330000000000041</v>
      </c>
      <c r="BI15" s="53">
        <f t="shared" si="6"/>
        <v>431.94999999999993</v>
      </c>
    </row>
    <row r="16" spans="1:61" ht="15">
      <c r="A16" s="56" t="s">
        <v>93</v>
      </c>
      <c r="B16" s="13" t="s">
        <v>92</v>
      </c>
      <c r="C16" s="56" t="s">
        <v>23</v>
      </c>
      <c r="D16" s="52">
        <f>HTg!P18</f>
        <v>28.9</v>
      </c>
      <c r="E16" s="65">
        <f t="shared" si="3"/>
        <v>28.77</v>
      </c>
      <c r="F16" s="70">
        <f t="shared" si="4"/>
        <v>0</v>
      </c>
      <c r="G16" s="55">
        <f>SUMIF(NSL!$C$9:$C$10,C16,NSL!$S$9:$S$10)</f>
        <v>0</v>
      </c>
      <c r="H16" s="55">
        <f>SUMIF(NSL!$C$12:$C$13,C16,NSL!$S$12:$S$13)</f>
        <v>0</v>
      </c>
      <c r="I16" s="55">
        <f>SUMIF(NSL!$C$15:$C$16,C16,NSL!$S$15:$S$16)</f>
        <v>0</v>
      </c>
      <c r="J16" s="55">
        <f>SUMIF(NSL!$C$18:$C$19,C16,NSL!$S$18:$S$19)</f>
        <v>0</v>
      </c>
      <c r="K16" s="55">
        <f>SUMIF(NSL!$C$21:$C$43,C16,NSL!$S$21:$S$43)</f>
        <v>0</v>
      </c>
      <c r="L16" s="55">
        <f>SUMIF(NSL!$C$45:$C$51,C16,NSL!$S$45:$S$51)</f>
        <v>0</v>
      </c>
      <c r="M16" s="55">
        <f>SUMIF(NSL!$C$53:$C$55,C16,NSL!$S$53:$S$55)</f>
        <v>0</v>
      </c>
      <c r="N16" s="55">
        <f>SUMIF(NSL!$C$57:$C$65,C16,NSL!$S$57:$S$65)</f>
        <v>0</v>
      </c>
      <c r="O16" s="54">
        <f>D16-BG16</f>
        <v>28.77</v>
      </c>
      <c r="P16" s="55">
        <f>SUMIF(NSL!$C$78:$C$79,C16,NSL!$S$78:$S$79)</f>
        <v>0</v>
      </c>
      <c r="Q16" s="55">
        <f>SUMIF(NSL!$C$81:$C$173,C16,NSL!$S$81:$S$173)</f>
        <v>0</v>
      </c>
      <c r="R16" s="65">
        <f t="shared" si="7"/>
        <v>0.13</v>
      </c>
      <c r="S16" s="55">
        <f>SUMIF(NSL!$C$176:$C$214,C16,NSL!$S$176:$S$214)</f>
        <v>0</v>
      </c>
      <c r="T16" s="55">
        <f>SUMIF(NSL!$C$216:$C$238,C16,NSL!$S$216:$S$238)</f>
        <v>0</v>
      </c>
      <c r="U16" s="55">
        <f>SUMIF(NSL!$C$240:$C$252,C16,NSL!$S$240:$S$252)</f>
        <v>0</v>
      </c>
      <c r="V16" s="55">
        <f>SUMIF(NSL!$C$254:$C$255,C16,NSL!$S$254:$S$255)</f>
        <v>0</v>
      </c>
      <c r="W16" s="55">
        <f>SUMIF(NSL!$C$257:$C$282,C16,NSL!$S$257:$S$282)</f>
        <v>0</v>
      </c>
      <c r="X16" s="55">
        <f>SUMIF(NSL!$C$284:$C$346,C16,NSL!$S$284:$S$346)</f>
        <v>0</v>
      </c>
      <c r="Y16" s="55">
        <f>SUMIF(NSL!$C$348:$C$436,C16,NSL!$S$348:$S$436)</f>
        <v>0</v>
      </c>
      <c r="Z16" s="55">
        <f>SUMIF(NSL!$C$438:$C$480,C16,NSL!$S$438:$S$480)</f>
        <v>0</v>
      </c>
      <c r="AA16" s="70">
        <f t="shared" si="5"/>
        <v>0.08</v>
      </c>
      <c r="AB16" s="55">
        <f>SUMIF(NSL!$C$483:$C$679,C16,NSL!$S$483:$S$679)</f>
        <v>0</v>
      </c>
      <c r="AC16" s="55">
        <f>SUMIF(NSL!$C$681:$C$682,C16,NSL!$S$681:$S$682)</f>
        <v>0</v>
      </c>
      <c r="AD16" s="55">
        <f>SUMIF(NSL!$C$684:$C$692,C16,NSL!$S$684:$S$692)</f>
        <v>0</v>
      </c>
      <c r="AE16" s="55">
        <f>SUMIF(NSL!$C$694:$C$776,C16,NSL!$S$694:$S$776)</f>
        <v>0</v>
      </c>
      <c r="AF16" s="55">
        <f>SUMIF(NSL!$C$778:$C$810,C16,NSL!$S$778:$S$810)</f>
        <v>0</v>
      </c>
      <c r="AG16" s="55">
        <f>SUMIF(NSL!$C$812:$C$813,C16,NSL!$S$812:$S$813)</f>
        <v>0</v>
      </c>
      <c r="AH16" s="55">
        <f>SUMIF(NSL!$C$815:$C$816,C16,NSL!$S$815:$S$816)</f>
        <v>0</v>
      </c>
      <c r="AI16" s="55">
        <f>SUMIF(NSL!$C$818:$C$889,C16,NSL!$S$818:$S$889)</f>
        <v>0.08</v>
      </c>
      <c r="AJ16" s="55">
        <f>SUMIF(NSL!$C$891:$C$917,C16,NSL!$S$891:$S$917)</f>
        <v>0</v>
      </c>
      <c r="AK16" s="55">
        <f>SUMIF(NSL!$C$919:$C$981,C16,NSL!$S$919:$S$981)</f>
        <v>0</v>
      </c>
      <c r="AL16" s="55">
        <f>SUMIF(NSL!$C$983:$C$1000,C16,NSL!$S$983:$S$1000)</f>
        <v>0</v>
      </c>
      <c r="AM16" s="55">
        <f>SUMIF(NSL!$C$1002:$C$1028,C16,NSL!$S$1002:$S$1028)</f>
        <v>0</v>
      </c>
      <c r="AN16" s="55">
        <f>SUMIF(NSL!$C$1030:$C$1045,C16,NSL!$S$1030:$S$1045)</f>
        <v>0</v>
      </c>
      <c r="AO16" s="55">
        <f>SUMIF(NSL!$C$1047:$C$1048,C16,NSL!$S$1047:$S$1048)</f>
        <v>0</v>
      </c>
      <c r="AP16" s="55">
        <f>SUMIF(NSL!$C$1050:$C$1074,C16,NSL!$S$1050:$S$1074)</f>
        <v>0</v>
      </c>
      <c r="AQ16" s="55">
        <f>SUMIF(NSL!$C$1076:$C$1099,C16,NSL!$S$1076:$S$1099)</f>
        <v>0</v>
      </c>
      <c r="AR16" s="55">
        <f>SUMIF(NSL!$C$1101:$C$1121,C16,NSL!$S$1101:$S$1121)</f>
        <v>0.05</v>
      </c>
      <c r="AS16" s="55">
        <f>SUMIF(NSL!$C$1123:$C$1164,C16,NSL!$S$1123:$S$1164)</f>
        <v>0</v>
      </c>
      <c r="AT16" s="55">
        <f>SUMIF(NSL!$C$1166:$C$1201,C16,NSL!$S$1166:$S$1201)</f>
        <v>0</v>
      </c>
      <c r="AU16" s="55">
        <f>SUMIF(NSL!$C$1203:$C$1223,C16,NSL!$S$1203:$S$1223)</f>
        <v>0</v>
      </c>
      <c r="AV16" s="55">
        <f>SUMIF(NSL!$C$1225:$C$1226,C16,NSL!$S$1225:$S$1226)</f>
        <v>0</v>
      </c>
      <c r="AW16" s="55">
        <f>SUMIF(NSL!$C$1228:$C$1244,C16,NSL!$S$1228:$S$1244)</f>
        <v>0</v>
      </c>
      <c r="AX16" s="55">
        <f>SUMIF(NSL!$C$1246:$C$1351,C16,NSL!$S$1246:$S$1351)</f>
        <v>0</v>
      </c>
      <c r="AY16" s="55">
        <f>SUMIF(NSL!$C$1353:$C$1434,C16,NSL!$S$1353:$S$1434)</f>
        <v>0</v>
      </c>
      <c r="AZ16" s="55">
        <f>SUMIF(NSL!$C$1436:$C$1440,C16,NSL!$S$1436:$S$1440)</f>
        <v>0</v>
      </c>
      <c r="BA16" s="55">
        <f>SUMIF(NSL!$C$1442:$C$1507,C16,NSL!$S$1442:$S$1507)</f>
        <v>0</v>
      </c>
      <c r="BB16" s="55">
        <f>SUMIF(NSL!$C$1509:$C$1540,C16,NSL!$S$1509:$S$1540)</f>
        <v>0</v>
      </c>
      <c r="BC16" s="55">
        <f>SUMIF(NSL!$C$1542:$C$1545,C16,NSL!$S$1542:$S$1545)</f>
        <v>0</v>
      </c>
      <c r="BD16" s="55">
        <f>SUMIF(NSL!$C$1547:$C$1560,C16,NSL!$S$1547:$S$1560)</f>
        <v>0</v>
      </c>
      <c r="BE16" s="55">
        <f>SUMIF(NSL!$C$1562:$C$1565,C16,NSL!$S$1562:$S$1565)</f>
        <v>0</v>
      </c>
      <c r="BF16" s="55">
        <f>SUMIF(NSL!$C$1567:$C$1569,C16,NSL!$S$1567:$S$1569)</f>
        <v>0</v>
      </c>
      <c r="BG16" s="65">
        <f>SUM(G16:N16)+SUM(P16:Q16)+SUM(S16:Z16)+SUM(AB16:BF16)</f>
        <v>0.13</v>
      </c>
      <c r="BH16" s="53">
        <f>O60-BG16</f>
        <v>0.37</v>
      </c>
      <c r="BI16" s="53">
        <f t="shared" si="6"/>
        <v>29.27</v>
      </c>
    </row>
    <row r="17" spans="1:61" ht="15">
      <c r="A17" s="56" t="s">
        <v>107</v>
      </c>
      <c r="B17" s="13" t="s">
        <v>94</v>
      </c>
      <c r="C17" s="56" t="s">
        <v>24</v>
      </c>
      <c r="D17" s="52">
        <f>HTg!P19</f>
        <v>0</v>
      </c>
      <c r="E17" s="65">
        <f t="shared" si="3"/>
        <v>0</v>
      </c>
      <c r="F17" s="70">
        <f t="shared" si="4"/>
        <v>0</v>
      </c>
      <c r="G17" s="55">
        <f>SUMIF(NSL!$C$9:$C$10,C17,NSL!$S$9:$S$10)</f>
        <v>0</v>
      </c>
      <c r="H17" s="55">
        <f>SUMIF(NSL!$C$12:$C$13,C17,NSL!$S$12:$S$13)</f>
        <v>0</v>
      </c>
      <c r="I17" s="55">
        <f>SUMIF(NSL!$C$15:$C$16,C17,NSL!$S$15:$S$16)</f>
        <v>0</v>
      </c>
      <c r="J17" s="55">
        <f>SUMIF(NSL!$C$18:$C$19,C17,NSL!$S$18:$S$19)</f>
        <v>0</v>
      </c>
      <c r="K17" s="55">
        <f>SUMIF(NSL!$C$21:$C$43,C17,NSL!$S$21:$S$43)</f>
        <v>0</v>
      </c>
      <c r="L17" s="55">
        <f>SUMIF(NSL!$C$45:$C$51,C17,NSL!$S$45:$S$51)</f>
        <v>0</v>
      </c>
      <c r="M17" s="55">
        <f>SUMIF(NSL!$C$53:$C$55,C17,NSL!$S$53:$S$55)</f>
        <v>0</v>
      </c>
      <c r="N17" s="55">
        <f>SUMIF(NSL!$C$57:$C$65,C17,NSL!$S$57:$S$65)</f>
        <v>0</v>
      </c>
      <c r="O17" s="55">
        <f>SUMIF(NSL!$C$67:$C$76,C17,NSL!$S$67:$S$76)</f>
        <v>0</v>
      </c>
      <c r="P17" s="54">
        <f>D17-BG17</f>
        <v>0</v>
      </c>
      <c r="Q17" s="55">
        <f>SUMIF(NSL!$C$81:$C$173,C17,NSL!$S$81:$S$173)</f>
        <v>0</v>
      </c>
      <c r="R17" s="65">
        <f t="shared" si="7"/>
        <v>0</v>
      </c>
      <c r="S17" s="55">
        <f>SUMIF(NSL!$C$176:$C$214,C17,NSL!$S$176:$S$214)</f>
        <v>0</v>
      </c>
      <c r="T17" s="55">
        <f>SUMIF(NSL!$C$216:$C$238,C17,NSL!$S$216:$S$238)</f>
        <v>0</v>
      </c>
      <c r="U17" s="55">
        <f>SUMIF(NSL!$C$240:$C$252,C17,NSL!$S$240:$S$252)</f>
        <v>0</v>
      </c>
      <c r="V17" s="55">
        <f>SUMIF(NSL!$C$254:$C$255,C17,NSL!$S$254:$S$255)</f>
        <v>0</v>
      </c>
      <c r="W17" s="55">
        <f>SUMIF(NSL!$C$257:$C$282,C17,NSL!$S$257:$S$282)</f>
        <v>0</v>
      </c>
      <c r="X17" s="55">
        <f>SUMIF(NSL!$C$284:$C$346,C17,NSL!$S$284:$S$346)</f>
        <v>0</v>
      </c>
      <c r="Y17" s="55">
        <f>SUMIF(NSL!$C$348:$C$436,C17,NSL!$S$348:$S$436)</f>
        <v>0</v>
      </c>
      <c r="Z17" s="55">
        <f>SUMIF(NSL!$C$438:$C$480,C17,NSL!$S$438:$S$480)</f>
        <v>0</v>
      </c>
      <c r="AA17" s="70">
        <f t="shared" si="5"/>
        <v>0</v>
      </c>
      <c r="AB17" s="55">
        <f>SUMIF(NSL!$C$483:$C$679,C17,NSL!$S$483:$S$679)</f>
        <v>0</v>
      </c>
      <c r="AC17" s="55">
        <f>SUMIF(NSL!$C$681:$C$682,C17,NSL!$S$681:$S$682)</f>
        <v>0</v>
      </c>
      <c r="AD17" s="55">
        <f>SUMIF(NSL!$C$684:$C$692,C17,NSL!$S$684:$S$692)</f>
        <v>0</v>
      </c>
      <c r="AE17" s="55">
        <f>SUMIF(NSL!$C$694:$C$776,C17,NSL!$S$694:$S$776)</f>
        <v>0</v>
      </c>
      <c r="AF17" s="55">
        <f>SUMIF(NSL!$C$778:$C$810,C17,NSL!$S$778:$S$810)</f>
        <v>0</v>
      </c>
      <c r="AG17" s="55">
        <f>SUMIF(NSL!$C$812:$C$813,C17,NSL!$S$812:$S$813)</f>
        <v>0</v>
      </c>
      <c r="AH17" s="55">
        <f>SUMIF(NSL!$C$815:$C$816,C17,NSL!$S$815:$S$816)</f>
        <v>0</v>
      </c>
      <c r="AI17" s="55">
        <f>SUMIF(NSL!$C$818:$C$889,C17,NSL!$S$818:$S$889)</f>
        <v>0</v>
      </c>
      <c r="AJ17" s="55">
        <f>SUMIF(NSL!$C$891:$C$917,C17,NSL!$S$891:$S$917)</f>
        <v>0</v>
      </c>
      <c r="AK17" s="55">
        <f>SUMIF(NSL!$C$919:$C$981,C17,NSL!$S$919:$S$981)</f>
        <v>0</v>
      </c>
      <c r="AL17" s="55">
        <f>SUMIF(NSL!$C$983:$C$1000,C17,NSL!$S$983:$S$1000)</f>
        <v>0</v>
      </c>
      <c r="AM17" s="55">
        <f>SUMIF(NSL!$C$1002:$C$1028,C17,NSL!$S$1002:$S$1028)</f>
        <v>0</v>
      </c>
      <c r="AN17" s="55">
        <f>SUMIF(NSL!$C$1030:$C$1045,C17,NSL!$S$1030:$S$1045)</f>
        <v>0</v>
      </c>
      <c r="AO17" s="55">
        <f>SUMIF(NSL!$C$1047:$C$1048,C17,NSL!$S$1047:$S$1048)</f>
        <v>0</v>
      </c>
      <c r="AP17" s="55">
        <f>SUMIF(NSL!$C$1050:$C$1074,C17,NSL!$S$1050:$S$1074)</f>
        <v>0</v>
      </c>
      <c r="AQ17" s="55">
        <f>SUMIF(NSL!$C$1076:$C$1099,C17,NSL!$S$1076:$S$1099)</f>
        <v>0</v>
      </c>
      <c r="AR17" s="55">
        <f>SUMIF(NSL!$C$1101:$C$1121,C17,NSL!$S$1101:$S$1121)</f>
        <v>0</v>
      </c>
      <c r="AS17" s="55">
        <f>SUMIF(NSL!$C$1123:$C$1164,C17,NSL!$S$1123:$S$1164)</f>
        <v>0</v>
      </c>
      <c r="AT17" s="55">
        <f>SUMIF(NSL!$C$1166:$C$1201,C17,NSL!$S$1166:$S$1201)</f>
        <v>0</v>
      </c>
      <c r="AU17" s="55">
        <f>SUMIF(NSL!$C$1203:$C$1223,C17,NSL!$S$1203:$S$1223)</f>
        <v>0</v>
      </c>
      <c r="AV17" s="55">
        <f>SUMIF(NSL!$C$1225:$C$1226,C17,NSL!$S$1225:$S$1226)</f>
        <v>0</v>
      </c>
      <c r="AW17" s="55">
        <f>SUMIF(NSL!$C$1228:$C$1244,C17,NSL!$S$1228:$S$1244)</f>
        <v>0</v>
      </c>
      <c r="AX17" s="55">
        <f>SUMIF(NSL!$C$1246:$C$1351,C17,NSL!$S$1246:$S$1351)</f>
        <v>0</v>
      </c>
      <c r="AY17" s="55">
        <f>SUMIF(NSL!$C$1353:$C$1434,C17,NSL!$S$1353:$S$1434)</f>
        <v>0</v>
      </c>
      <c r="AZ17" s="55">
        <f>SUMIF(NSL!$C$1436:$C$1440,C17,NSL!$S$1436:$S$1440)</f>
        <v>0</v>
      </c>
      <c r="BA17" s="55">
        <f>SUMIF(NSL!$C$1442:$C$1507,C17,NSL!$S$1442:$S$1507)</f>
        <v>0</v>
      </c>
      <c r="BB17" s="55">
        <f>SUMIF(NSL!$C$1509:$C$1540,C17,NSL!$S$1509:$S$1540)</f>
        <v>0</v>
      </c>
      <c r="BC17" s="55">
        <f>SUMIF(NSL!$C$1542:$C$1545,C17,NSL!$S$1542:$S$1545)</f>
        <v>0</v>
      </c>
      <c r="BD17" s="55">
        <f>SUMIF(NSL!$C$1547:$C$1560,C17,NSL!$S$1547:$S$1560)</f>
        <v>0</v>
      </c>
      <c r="BE17" s="55">
        <f>SUMIF(NSL!$C$1562:$C$1565,C17,NSL!$S$1562:$S$1565)</f>
        <v>0</v>
      </c>
      <c r="BF17" s="55">
        <f>SUMIF(NSL!$C$1567:$C$1569,C17,NSL!$S$1567:$S$1569)</f>
        <v>0</v>
      </c>
      <c r="BG17" s="65">
        <f>SUM(G17:O17)+Q17+SUM(S17:Z17)+SUM(AB17:BF17)</f>
        <v>0</v>
      </c>
      <c r="BH17" s="53">
        <f>P60-BG17</f>
        <v>0</v>
      </c>
      <c r="BI17" s="53">
        <f t="shared" si="6"/>
        <v>0</v>
      </c>
    </row>
    <row r="18" spans="1:61" ht="15">
      <c r="A18" s="56" t="s">
        <v>118</v>
      </c>
      <c r="B18" s="15" t="s">
        <v>117</v>
      </c>
      <c r="C18" s="56" t="s">
        <v>25</v>
      </c>
      <c r="D18" s="52">
        <f>HTg!P20</f>
        <v>0</v>
      </c>
      <c r="E18" s="65">
        <f t="shared" si="3"/>
        <v>0</v>
      </c>
      <c r="F18" s="70">
        <f t="shared" si="4"/>
        <v>0</v>
      </c>
      <c r="G18" s="55">
        <f>SUMIF(NSL!$C$9:$C$10,C18,NSL!$S$9:$S$10)</f>
        <v>0</v>
      </c>
      <c r="H18" s="55">
        <f>SUMIF(NSL!$C$12:$C$13,C18,NSL!$S$12:$S$13)</f>
        <v>0</v>
      </c>
      <c r="I18" s="55">
        <f>SUMIF(NSL!$C$15:$C$16,C18,NSL!$S$15:$S$16)</f>
        <v>0</v>
      </c>
      <c r="J18" s="55">
        <f>SUMIF(NSL!$C$18:$C$19,C18,NSL!$S$18:$S$19)</f>
        <v>0</v>
      </c>
      <c r="K18" s="55">
        <f>SUMIF(NSL!$C$21:$C$43,C18,NSL!$S$21:$S$43)</f>
        <v>0</v>
      </c>
      <c r="L18" s="55">
        <f>SUMIF(NSL!$C$45:$C$51,C18,NSL!$S$45:$S$51)</f>
        <v>0</v>
      </c>
      <c r="M18" s="55">
        <f>SUMIF(NSL!$C$53:$C$55,C18,NSL!$S$53:$S$55)</f>
        <v>0</v>
      </c>
      <c r="N18" s="55">
        <f>SUMIF(NSL!$C$57:$C$65,C18,NSL!$S$57:$S$65)</f>
        <v>0</v>
      </c>
      <c r="O18" s="55">
        <f>SUMIF(NSL!$C$67:$C$76,C18,NSL!$S$67:$S$76)</f>
        <v>0</v>
      </c>
      <c r="P18" s="55">
        <f>SUMIF(NSL!$C$78:$C$79,C18,NSL!$S$78:$S$79)</f>
        <v>0</v>
      </c>
      <c r="Q18" s="54">
        <f>D18-BG18</f>
        <v>0</v>
      </c>
      <c r="R18" s="65">
        <f>SUM(S18:AA18)+SUM(AO18:BF18)</f>
        <v>0</v>
      </c>
      <c r="S18" s="55">
        <f>SUMIF(NSL!$C$176:$C$214,C18,NSL!$S$176:$S$214)</f>
        <v>0</v>
      </c>
      <c r="T18" s="55">
        <f>SUMIF(NSL!$C$216:$C$238,C18,NSL!$S$216:$S$238)</f>
        <v>0</v>
      </c>
      <c r="U18" s="55">
        <f>SUMIF(NSL!$C$240:$C$252,C18,NSL!$S$240:$S$252)</f>
        <v>0</v>
      </c>
      <c r="V18" s="55">
        <f>SUMIF(NSL!$C$254:$C$255,C18,NSL!$S$254:$S$255)</f>
        <v>0</v>
      </c>
      <c r="W18" s="55">
        <f>SUMIF(NSL!$C$257:$C$282,C18,NSL!$S$257:$S$282)</f>
        <v>0</v>
      </c>
      <c r="X18" s="55">
        <f>SUMIF(NSL!$C$284:$C$346,C18,NSL!$S$284:$S$346)</f>
        <v>0</v>
      </c>
      <c r="Y18" s="55">
        <f>SUMIF(NSL!$C$348:$C$436,C18,NSL!$S$348:$S$436)</f>
        <v>0</v>
      </c>
      <c r="Z18" s="55">
        <f>SUMIF(NSL!$C$438:$C$480,C18,NSL!$S$438:$S$480)</f>
        <v>0</v>
      </c>
      <c r="AA18" s="70">
        <f t="shared" si="5"/>
        <v>0</v>
      </c>
      <c r="AB18" s="55">
        <f>SUMIF(NSL!$C$483:$C$679,C18,NSL!$S$483:$S$679)</f>
        <v>0</v>
      </c>
      <c r="AC18" s="55">
        <f>SUMIF(NSL!$C$681:$C$682,C18,NSL!$S$681:$S$682)</f>
        <v>0</v>
      </c>
      <c r="AD18" s="55">
        <f>SUMIF(NSL!$C$684:$C$692,C18,NSL!$S$684:$S$692)</f>
        <v>0</v>
      </c>
      <c r="AE18" s="55">
        <f>SUMIF(NSL!$C$694:$C$776,C18,NSL!$S$694:$S$776)</f>
        <v>0</v>
      </c>
      <c r="AF18" s="55">
        <f>SUMIF(NSL!$C$778:$C$810,C18,NSL!$S$778:$S$810)</f>
        <v>0</v>
      </c>
      <c r="AG18" s="55">
        <f>SUMIF(NSL!$C$812:$C$813,C18,NSL!$S$812:$S$813)</f>
        <v>0</v>
      </c>
      <c r="AH18" s="55">
        <f>SUMIF(NSL!$C$815:$C$816,C18,NSL!$S$815:$S$816)</f>
        <v>0</v>
      </c>
      <c r="AI18" s="55">
        <f>SUMIF(NSL!$C$818:$C$889,C18,NSL!$S$818:$S$889)</f>
        <v>0</v>
      </c>
      <c r="AJ18" s="55">
        <f>SUMIF(NSL!$C$891:$C$917,C18,NSL!$S$891:$S$917)</f>
        <v>0</v>
      </c>
      <c r="AK18" s="55">
        <f>SUMIF(NSL!$C$919:$C$981,C18,NSL!$S$919:$S$981)</f>
        <v>0</v>
      </c>
      <c r="AL18" s="55">
        <f>SUMIF(NSL!$C$983:$C$1000,C18,NSL!$S$983:$S$1000)</f>
        <v>0</v>
      </c>
      <c r="AM18" s="55">
        <f>SUMIF(NSL!$C$1002:$C$1028,C18,NSL!$S$1002:$S$1028)</f>
        <v>0</v>
      </c>
      <c r="AN18" s="55">
        <f>SUMIF(NSL!$C$1030:$C$1045,C18,NSL!$S$1030:$S$1045)</f>
        <v>0</v>
      </c>
      <c r="AO18" s="55">
        <f>SUMIF(NSL!$C$1047:$C$1048,C18,NSL!$S$1047:$S$1048)</f>
        <v>0</v>
      </c>
      <c r="AP18" s="55">
        <f>SUMIF(NSL!$C$1050:$C$1074,C18,NSL!$S$1050:$S$1074)</f>
        <v>0</v>
      </c>
      <c r="AQ18" s="55">
        <f>SUMIF(NSL!$C$1076:$C$1099,C18,NSL!$S$1076:$S$1099)</f>
        <v>0</v>
      </c>
      <c r="AR18" s="55">
        <f>SUMIF(NSL!$C$1101:$C$1121,C18,NSL!$S$1101:$S$1121)</f>
        <v>0</v>
      </c>
      <c r="AS18" s="55">
        <f>SUMIF(NSL!$C$1123:$C$1164,C18,NSL!$S$1123:$S$1164)</f>
        <v>0</v>
      </c>
      <c r="AT18" s="55">
        <f>SUMIF(NSL!$C$1166:$C$1201,C18,NSL!$S$1166:$S$1201)</f>
        <v>0</v>
      </c>
      <c r="AU18" s="55">
        <f>SUMIF(NSL!$C$1203:$C$1223,C18,NSL!$S$1203:$S$1223)</f>
        <v>0</v>
      </c>
      <c r="AV18" s="55">
        <f>SUMIF(NSL!$C$1225:$C$1226,C18,NSL!$S$1225:$S$1226)</f>
        <v>0</v>
      </c>
      <c r="AW18" s="55">
        <f>SUMIF(NSL!$C$1228:$C$1244,C18,NSL!$S$1228:$S$1244)</f>
        <v>0</v>
      </c>
      <c r="AX18" s="55">
        <f>SUMIF(NSL!$C$1246:$C$1351,C18,NSL!$S$1246:$S$1351)</f>
        <v>0</v>
      </c>
      <c r="AY18" s="55">
        <f>SUMIF(NSL!$C$1353:$C$1434,C18,NSL!$S$1353:$S$1434)</f>
        <v>0</v>
      </c>
      <c r="AZ18" s="55">
        <f>SUMIF(NSL!$C$1436:$C$1440,C18,NSL!$S$1436:$S$1440)</f>
        <v>0</v>
      </c>
      <c r="BA18" s="55">
        <f>SUMIF(NSL!$C$1442:$C$1507,C18,NSL!$S$1442:$S$1507)</f>
        <v>0</v>
      </c>
      <c r="BB18" s="55">
        <f>SUMIF(NSL!$C$1509:$C$1540,C18,NSL!$S$1509:$S$1540)</f>
        <v>0</v>
      </c>
      <c r="BC18" s="55">
        <f>SUMIF(NSL!$C$1542:$C$1545,C18,NSL!$S$1542:$S$1545)</f>
        <v>0</v>
      </c>
      <c r="BD18" s="55">
        <f>SUMIF(NSL!$C$1547:$C$1560,C18,NSL!$S$1547:$S$1560)</f>
        <v>0</v>
      </c>
      <c r="BE18" s="55">
        <f>SUMIF(NSL!$C$1562:$C$1565,C18,NSL!$S$1562:$S$1565)</f>
        <v>0</v>
      </c>
      <c r="BF18" s="55">
        <f>SUMIF(NSL!$C$1567:$C$1569,C18,NSL!$S$1567:$S$1569)</f>
        <v>0</v>
      </c>
      <c r="BG18" s="65">
        <f>SUM(G18:P18)+SUM(S18:Z18)+SUM(AB18:BF18)</f>
        <v>0</v>
      </c>
      <c r="BH18" s="53">
        <f>Q60-BG18</f>
        <v>1.4</v>
      </c>
      <c r="BI18" s="53">
        <f t="shared" si="6"/>
        <v>1.4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>
        <f>HTg!P21</f>
        <v>208.09</v>
      </c>
      <c r="E19" s="65">
        <f>SUM(E20:E28)+SUM(E42:E58)</f>
        <v>0</v>
      </c>
      <c r="F19" s="70">
        <f>SUM(F20:F28)+SUM(F42:F58)</f>
        <v>0</v>
      </c>
      <c r="G19" s="57">
        <f>SUM(G20:G28)+SUM(G42:G58)</f>
        <v>0</v>
      </c>
      <c r="H19" s="57">
        <f t="shared" ref="H19:Q19" si="8">SUM(H20:H28)+SUM(H42:H58)</f>
        <v>0</v>
      </c>
      <c r="I19" s="57">
        <f t="shared" si="8"/>
        <v>0</v>
      </c>
      <c r="J19" s="57">
        <f t="shared" si="8"/>
        <v>0</v>
      </c>
      <c r="K19" s="57">
        <f t="shared" si="8"/>
        <v>0</v>
      </c>
      <c r="L19" s="57">
        <f t="shared" si="8"/>
        <v>0</v>
      </c>
      <c r="M19" s="57">
        <f t="shared" si="8"/>
        <v>0</v>
      </c>
      <c r="N19" s="57">
        <f t="shared" si="8"/>
        <v>0</v>
      </c>
      <c r="O19" s="57">
        <f t="shared" si="8"/>
        <v>0</v>
      </c>
      <c r="P19" s="57">
        <f t="shared" si="8"/>
        <v>0</v>
      </c>
      <c r="Q19" s="57">
        <f t="shared" si="8"/>
        <v>0</v>
      </c>
      <c r="R19" s="57">
        <f>D19-BG19</f>
        <v>207.58</v>
      </c>
      <c r="S19" s="57">
        <f>SUM(S20:S28)+SUM(S42:S58)</f>
        <v>38</v>
      </c>
      <c r="T19" s="57">
        <f t="shared" ref="T19:BF19" si="9">SUM(T20:T28)+SUM(T42:T58)</f>
        <v>0</v>
      </c>
      <c r="U19" s="57">
        <f t="shared" si="9"/>
        <v>0</v>
      </c>
      <c r="V19" s="57">
        <f t="shared" si="9"/>
        <v>0</v>
      </c>
      <c r="W19" s="57">
        <f t="shared" si="9"/>
        <v>14.49</v>
      </c>
      <c r="X19" s="57">
        <f t="shared" si="9"/>
        <v>0</v>
      </c>
      <c r="Y19" s="57">
        <f t="shared" si="9"/>
        <v>0.52</v>
      </c>
      <c r="Z19" s="57">
        <f t="shared" si="9"/>
        <v>0</v>
      </c>
      <c r="AA19" s="72">
        <f t="shared" si="9"/>
        <v>61.56</v>
      </c>
      <c r="AB19" s="57">
        <f t="shared" si="9"/>
        <v>0.47</v>
      </c>
      <c r="AC19" s="57">
        <f t="shared" si="9"/>
        <v>0</v>
      </c>
      <c r="AD19" s="57">
        <f t="shared" si="9"/>
        <v>0.12</v>
      </c>
      <c r="AE19" s="57">
        <f t="shared" si="9"/>
        <v>1.99</v>
      </c>
      <c r="AF19" s="57">
        <f t="shared" si="9"/>
        <v>0</v>
      </c>
      <c r="AG19" s="57">
        <f t="shared" si="9"/>
        <v>0</v>
      </c>
      <c r="AH19" s="57">
        <f t="shared" si="9"/>
        <v>0</v>
      </c>
      <c r="AI19" s="57">
        <f t="shared" si="9"/>
        <v>41.870000000000005</v>
      </c>
      <c r="AJ19" s="57">
        <f t="shared" si="9"/>
        <v>16.34</v>
      </c>
      <c r="AK19" s="57">
        <f t="shared" si="9"/>
        <v>0.23</v>
      </c>
      <c r="AL19" s="57">
        <f t="shared" si="9"/>
        <v>0</v>
      </c>
      <c r="AM19" s="57">
        <f t="shared" si="9"/>
        <v>0.55000000000000004</v>
      </c>
      <c r="AN19" s="57">
        <f t="shared" si="9"/>
        <v>0</v>
      </c>
      <c r="AO19" s="57">
        <f t="shared" si="9"/>
        <v>0</v>
      </c>
      <c r="AP19" s="57">
        <f t="shared" si="9"/>
        <v>0</v>
      </c>
      <c r="AQ19" s="57">
        <f t="shared" si="9"/>
        <v>0</v>
      </c>
      <c r="AR19" s="57">
        <f t="shared" si="9"/>
        <v>68.16</v>
      </c>
      <c r="AS19" s="57">
        <f t="shared" si="9"/>
        <v>0</v>
      </c>
      <c r="AT19" s="57">
        <f t="shared" si="9"/>
        <v>0.27</v>
      </c>
      <c r="AU19" s="57">
        <f t="shared" si="9"/>
        <v>0</v>
      </c>
      <c r="AV19" s="57">
        <f t="shared" si="9"/>
        <v>0</v>
      </c>
      <c r="AW19" s="57">
        <f t="shared" si="9"/>
        <v>0</v>
      </c>
      <c r="AX19" s="57">
        <f t="shared" si="9"/>
        <v>1.1200000000000001</v>
      </c>
      <c r="AY19" s="57">
        <f t="shared" si="9"/>
        <v>3.39</v>
      </c>
      <c r="AZ19" s="57">
        <f t="shared" si="9"/>
        <v>0</v>
      </c>
      <c r="BA19" s="57">
        <f t="shared" si="9"/>
        <v>1.99</v>
      </c>
      <c r="BB19" s="57">
        <f t="shared" si="9"/>
        <v>0</v>
      </c>
      <c r="BC19" s="57">
        <f t="shared" si="9"/>
        <v>18.28</v>
      </c>
      <c r="BD19" s="57">
        <f t="shared" si="9"/>
        <v>0.3</v>
      </c>
      <c r="BE19" s="57">
        <f t="shared" si="9"/>
        <v>0</v>
      </c>
      <c r="BF19" s="57">
        <f t="shared" si="9"/>
        <v>0</v>
      </c>
      <c r="BG19" s="65">
        <f>SUM(BG20:BG28)+SUM(BG42:BG58)</f>
        <v>0.51</v>
      </c>
      <c r="BH19" s="65">
        <f>R60-BG19</f>
        <v>267.16999999999996</v>
      </c>
      <c r="BI19" s="65">
        <f>SUM(BI20:BI28)+SUM(BI42:BI58)</f>
        <v>475.77</v>
      </c>
    </row>
    <row r="20" spans="1:61" ht="15">
      <c r="A20" s="8" t="s">
        <v>28</v>
      </c>
      <c r="B20" s="7" t="s">
        <v>85</v>
      </c>
      <c r="C20" s="8" t="s">
        <v>31</v>
      </c>
      <c r="D20" s="52">
        <f>HTg!P22</f>
        <v>38</v>
      </c>
      <c r="E20" s="65">
        <f>SUM(F20,J20,K20,L20,M20,N20,O20,P20,Q20)</f>
        <v>0</v>
      </c>
      <c r="F20" s="70">
        <f>G20+H20+I20</f>
        <v>0</v>
      </c>
      <c r="G20" s="55">
        <f>SUMIF(NSL!$C$9:$C$10,C20,NSL!$S$9:$S$10)</f>
        <v>0</v>
      </c>
      <c r="H20" s="55">
        <f>SUMIF(NSL!$C$12:$C$13,C20,NSL!$S$12:$S$13)</f>
        <v>0</v>
      </c>
      <c r="I20" s="55">
        <f>SUMIF(NSL!$C$15:$C$16,C20,NSL!$S$15:$S$16)</f>
        <v>0</v>
      </c>
      <c r="J20" s="55">
        <f>SUMIF(NSL!$C$18:$C$19,C20,NSL!$S$18:$S$19)</f>
        <v>0</v>
      </c>
      <c r="K20" s="55">
        <f>SUMIF(NSL!$C$21:$C$43,C20,NSL!$S$21:$S$43)</f>
        <v>0</v>
      </c>
      <c r="L20" s="55">
        <f>SUMIF(NSL!$C$45:$C$51,C20,NSL!$S$45:$S$51)</f>
        <v>0</v>
      </c>
      <c r="M20" s="55">
        <f>SUMIF(NSL!$C$53:$C$55,C20,NSL!$S$53:$S$55)</f>
        <v>0</v>
      </c>
      <c r="N20" s="55">
        <f>SUMIF(NSL!$C$57:$C$65,C20,NSL!$S$57:$S$65)</f>
        <v>0</v>
      </c>
      <c r="O20" s="55">
        <f>SUMIF(NSL!$C$67:$C$76,C20,NSL!$S$67:$S$76)</f>
        <v>0</v>
      </c>
      <c r="P20" s="55">
        <f>SUMIF(NSL!$C$78:$C$79,C20,NSL!$S$78:$S$79)</f>
        <v>0</v>
      </c>
      <c r="Q20" s="55">
        <f>SUMIF(NSL!$C$81:$C$173,C20,NSL!$S$81:$S$173)</f>
        <v>0</v>
      </c>
      <c r="R20" s="65">
        <f>SUM(S20:Z20)+SUM(AB20:BF20)</f>
        <v>38</v>
      </c>
      <c r="S20" s="54">
        <f>D20-BG20</f>
        <v>38</v>
      </c>
      <c r="T20" s="55">
        <f>SUMIF(NSL!$C$216:$C$238,C20,NSL!$S$216:$S$238)</f>
        <v>0</v>
      </c>
      <c r="U20" s="55">
        <f>SUMIF(NSL!$C$240:$C$252,C20,NSL!$S$240:$S$252)</f>
        <v>0</v>
      </c>
      <c r="V20" s="55">
        <f>SUMIF(NSL!$C$254:$C$255,C20,NSL!$S$254:$S$255)</f>
        <v>0</v>
      </c>
      <c r="W20" s="55">
        <f>SUMIF(NSL!$C$257:$C$282,C20,NSL!$S$257:$S$282)</f>
        <v>0</v>
      </c>
      <c r="X20" s="55">
        <f>SUMIF(NSL!$C$284:$C$346,C20,NSL!$S$284:$S$346)</f>
        <v>0</v>
      </c>
      <c r="Y20" s="55">
        <f>SUMIF(NSL!$C$348:$C$436,C20,NSL!$S$348:$S$436)</f>
        <v>0</v>
      </c>
      <c r="Z20" s="55">
        <f>SUMIF(NSL!$C$438:$C$480,C20,NSL!$S$438:$S$480)</f>
        <v>0</v>
      </c>
      <c r="AA20" s="70">
        <f>SUM(AB20:AN20)</f>
        <v>0</v>
      </c>
      <c r="AB20" s="55">
        <f>SUMIF(NSL!$C$483:$C$679,C20,NSL!$S$483:$S$679)</f>
        <v>0</v>
      </c>
      <c r="AC20" s="55">
        <f>SUMIF(NSL!$C$681:$C$682,C20,NSL!$S$681:$S$682)</f>
        <v>0</v>
      </c>
      <c r="AD20" s="55">
        <f>SUMIF(NSL!$C$684:$C$692,C20,NSL!$S$684:$S$692)</f>
        <v>0</v>
      </c>
      <c r="AE20" s="55">
        <f>SUMIF(NSL!$C$694:$C$776,C20,NSL!$S$694:$S$776)</f>
        <v>0</v>
      </c>
      <c r="AF20" s="55">
        <f>SUMIF(NSL!$C$778:$C$810,C20,NSL!$S$778:$S$810)</f>
        <v>0</v>
      </c>
      <c r="AG20" s="55">
        <f>SUMIF(NSL!$C$812:$C$813,C20,NSL!$S$812:$S$813)</f>
        <v>0</v>
      </c>
      <c r="AH20" s="55">
        <f>SUMIF(NSL!$C$815:$C$816,C20,NSL!$S$815:$S$816)</f>
        <v>0</v>
      </c>
      <c r="AI20" s="55">
        <f>SUMIF(NSL!$C$818:$C$889,C20,NSL!$S$818:$S$889)</f>
        <v>0</v>
      </c>
      <c r="AJ20" s="55">
        <f>SUMIF(NSL!$C$891:$C$917,C20,NSL!$S$891:$S$917)</f>
        <v>0</v>
      </c>
      <c r="AK20" s="55">
        <f>SUMIF(NSL!$C$919:$C$981,C20,NSL!$S$919:$S$981)</f>
        <v>0</v>
      </c>
      <c r="AL20" s="55">
        <f>SUMIF(NSL!$C$983:$C$1000,C20,NSL!$S$983:$S$1000)</f>
        <v>0</v>
      </c>
      <c r="AM20" s="55">
        <f>SUMIF(NSL!$C$1002:$C$1028,C20,NSL!$S$1002:$S$1028)</f>
        <v>0</v>
      </c>
      <c r="AN20" s="55">
        <f>SUMIF(NSL!$C$1030:$C$1045,C20,NSL!$S$1030:$S$1045)</f>
        <v>0</v>
      </c>
      <c r="AO20" s="55">
        <f>SUMIF(NSL!$C$1047:$C$1048,C20,NSL!$S$1047:$S$1048)</f>
        <v>0</v>
      </c>
      <c r="AP20" s="55">
        <f>SUMIF(NSL!$C$1050:$C$1074,C20,NSL!$S$1050:$S$1074)</f>
        <v>0</v>
      </c>
      <c r="AQ20" s="55">
        <f>SUMIF(NSL!$C$1076:$C$1099,C20,NSL!$S$1076:$S$1099)</f>
        <v>0</v>
      </c>
      <c r="AR20" s="55">
        <f>SUMIF(NSL!$C$1101:$C$1121,C20,NSL!$S$1101:$S$1121)</f>
        <v>0</v>
      </c>
      <c r="AS20" s="55">
        <f>SUMIF(NSL!$C$1123:$C$1164,C20,NSL!$S$1123:$S$1164)</f>
        <v>0</v>
      </c>
      <c r="AT20" s="55">
        <f>SUMIF(NSL!$C$1166:$C$1201,C20,NSL!$S$1166:$S$1201)</f>
        <v>0</v>
      </c>
      <c r="AU20" s="55">
        <f>SUMIF(NSL!$C$1203:$C$1223,C20,NSL!$S$1203:$S$1223)</f>
        <v>0</v>
      </c>
      <c r="AV20" s="55">
        <f>SUMIF(NSL!$C$1225:$C$1226,C20,NSL!$S$1225:$S$1226)</f>
        <v>0</v>
      </c>
      <c r="AW20" s="55">
        <f>SUMIF(NSL!$C$1228:$C$1244,C20,NSL!$S$1228:$S$1244)</f>
        <v>0</v>
      </c>
      <c r="AX20" s="55">
        <f>SUMIF(NSL!$C$1246:$C$1351,C20,NSL!$S$1246:$S$1351)</f>
        <v>0</v>
      </c>
      <c r="AY20" s="55">
        <f>SUMIF(NSL!$C$1353:$C$1434,C20,NSL!$S$1353:$S$1434)</f>
        <v>0</v>
      </c>
      <c r="AZ20" s="55">
        <f>SUMIF(NSL!$C$1436:$C$1440,C20,NSL!$S$1436:$S$1440)</f>
        <v>0</v>
      </c>
      <c r="BA20" s="55">
        <f>SUMIF(NSL!$C$1442:$C$1507,C20,NSL!$S$1442:$S$1507)</f>
        <v>0</v>
      </c>
      <c r="BB20" s="55">
        <f>SUMIF(NSL!$C$1509:$C$1540,C20,NSL!$S$1509:$S$1540)</f>
        <v>0</v>
      </c>
      <c r="BC20" s="55">
        <f>SUMIF(NSL!$C$1542:$C$1545,C20,NSL!$S$1542:$S$1545)</f>
        <v>0</v>
      </c>
      <c r="BD20" s="55">
        <f>SUMIF(NSL!$C$1547:$C$1560,C20,NSL!$S$1547:$S$1560)</f>
        <v>0</v>
      </c>
      <c r="BE20" s="55">
        <f>SUMIF(NSL!$C$1562:$C$1565,C20,NSL!$S$1562:$S$1565)</f>
        <v>0</v>
      </c>
      <c r="BF20" s="55">
        <f>SUMIF(NSL!$C$1567:$C$1569,C20,NSL!$S$1567:$S$1569)</f>
        <v>0</v>
      </c>
      <c r="BG20" s="65">
        <f>SUM(G20:Q20)+SUM(T20:Z20)+SUM(AB20:BF20)</f>
        <v>0</v>
      </c>
      <c r="BH20" s="53">
        <f>S60-BG20</f>
        <v>26</v>
      </c>
      <c r="BI20" s="53">
        <f t="shared" si="6"/>
        <v>64</v>
      </c>
    </row>
    <row r="21" spans="1:61" ht="15">
      <c r="A21" s="8" t="s">
        <v>30</v>
      </c>
      <c r="B21" s="7" t="s">
        <v>86</v>
      </c>
      <c r="C21" s="8" t="s">
        <v>33</v>
      </c>
      <c r="D21" s="52">
        <f>HTg!P23</f>
        <v>0</v>
      </c>
      <c r="E21" s="65">
        <f t="shared" ref="E21:E59" si="10">SUM(F21,J21,K21,L21,M21,N21,O21,P21,Q21)</f>
        <v>0</v>
      </c>
      <c r="F21" s="70">
        <f t="shared" ref="F21:F59" si="11">G21+H21+I21</f>
        <v>0</v>
      </c>
      <c r="G21" s="55">
        <f>SUMIF(NSL!$C$9:$C$10,C21,NSL!$S$9:$S$10)</f>
        <v>0</v>
      </c>
      <c r="H21" s="55">
        <f>SUMIF(NSL!$C$12:$C$13,C21,NSL!$S$12:$S$13)</f>
        <v>0</v>
      </c>
      <c r="I21" s="55">
        <f>SUMIF(NSL!$C$15:$C$16,C21,NSL!$S$15:$S$16)</f>
        <v>0</v>
      </c>
      <c r="J21" s="55">
        <f>SUMIF(NSL!$C$18:$C$19,C21,NSL!$S$18:$S$19)</f>
        <v>0</v>
      </c>
      <c r="K21" s="55">
        <f>SUMIF(NSL!$C$21:$C$43,C21,NSL!$S$21:$S$43)</f>
        <v>0</v>
      </c>
      <c r="L21" s="55">
        <f>SUMIF(NSL!$C$45:$C$51,C21,NSL!$S$45:$S$51)</f>
        <v>0</v>
      </c>
      <c r="M21" s="55">
        <f>SUMIF(NSL!$C$53:$C$55,C21,NSL!$S$53:$S$55)</f>
        <v>0</v>
      </c>
      <c r="N21" s="55">
        <f>SUMIF(NSL!$C$57:$C$65,C21,NSL!$S$57:$S$65)</f>
        <v>0</v>
      </c>
      <c r="O21" s="55">
        <f>SUMIF(NSL!$C$67:$C$76,C21,NSL!$S$67:$S$76)</f>
        <v>0</v>
      </c>
      <c r="P21" s="55">
        <f>SUMIF(NSL!$C$78:$C$79,C21,NSL!$S$78:$S$79)</f>
        <v>0</v>
      </c>
      <c r="Q21" s="55">
        <f>SUMIF(NSL!$C$81:$C$173,C21,NSL!$S$81:$S$173)</f>
        <v>0</v>
      </c>
      <c r="R21" s="65">
        <f t="shared" ref="R21:R59" si="12">SUM(S21:Z21)+SUM(AB21:BF21)</f>
        <v>0</v>
      </c>
      <c r="S21" s="55">
        <f>SUMIF(NSL!$C$176:$C$214,C21,NSL!$S$176:$S$214)</f>
        <v>0</v>
      </c>
      <c r="T21" s="54">
        <f>D21-BG21</f>
        <v>0</v>
      </c>
      <c r="U21" s="55">
        <f>SUMIF(NSL!$C$240:$C$252,C21,NSL!$S$240:$S$252)</f>
        <v>0</v>
      </c>
      <c r="V21" s="55">
        <f>SUMIF(NSL!$C$254:$C$255,C21,NSL!$S$254:$S$255)</f>
        <v>0</v>
      </c>
      <c r="W21" s="55">
        <f>SUMIF(NSL!$C$257:$C$282,C21,NSL!$S$257:$S$282)</f>
        <v>0</v>
      </c>
      <c r="X21" s="55">
        <f>SUMIF(NSL!$C$284:$C$346,C21,NSL!$S$284:$S$346)</f>
        <v>0</v>
      </c>
      <c r="Y21" s="55">
        <f>SUMIF(NSL!$C$348:$C$436,C21,NSL!$S$348:$S$436)</f>
        <v>0</v>
      </c>
      <c r="Z21" s="55">
        <f>SUMIF(NSL!$C$438:$C$480,C21,NSL!$S$438:$S$480)</f>
        <v>0</v>
      </c>
      <c r="AA21" s="70">
        <f t="shared" ref="AA21:AA27" si="13">SUM(AB21:AN21)</f>
        <v>0</v>
      </c>
      <c r="AB21" s="55">
        <f>SUMIF(NSL!$C$483:$C$679,C21,NSL!$S$483:$S$679)</f>
        <v>0</v>
      </c>
      <c r="AC21" s="55">
        <f>SUMIF(NSL!$C$681:$C$682,C21,NSL!$S$681:$S$682)</f>
        <v>0</v>
      </c>
      <c r="AD21" s="55">
        <f>SUMIF(NSL!$C$684:$C$692,C21,NSL!$S$684:$S$692)</f>
        <v>0</v>
      </c>
      <c r="AE21" s="55">
        <f>SUMIF(NSL!$C$694:$C$776,C21,NSL!$S$694:$S$776)</f>
        <v>0</v>
      </c>
      <c r="AF21" s="55">
        <f>SUMIF(NSL!$C$778:$C$810,C21,NSL!$S$778:$S$810)</f>
        <v>0</v>
      </c>
      <c r="AG21" s="55">
        <f>SUMIF(NSL!$C$812:$C$813,C21,NSL!$S$812:$S$813)</f>
        <v>0</v>
      </c>
      <c r="AH21" s="55">
        <f>SUMIF(NSL!$C$815:$C$816,C21,NSL!$S$815:$S$816)</f>
        <v>0</v>
      </c>
      <c r="AI21" s="55">
        <f>SUMIF(NSL!$C$818:$C$889,C21,NSL!$S$818:$S$889)</f>
        <v>0</v>
      </c>
      <c r="AJ21" s="55">
        <f>SUMIF(NSL!$C$891:$C$917,C21,NSL!$S$891:$S$917)</f>
        <v>0</v>
      </c>
      <c r="AK21" s="55">
        <f>SUMIF(NSL!$C$919:$C$981,C21,NSL!$S$919:$S$981)</f>
        <v>0</v>
      </c>
      <c r="AL21" s="55">
        <f>SUMIF(NSL!$C$983:$C$1000,C21,NSL!$S$983:$S$1000)</f>
        <v>0</v>
      </c>
      <c r="AM21" s="55">
        <f>SUMIF(NSL!$C$1002:$C$1028,C21,NSL!$S$1002:$S$1028)</f>
        <v>0</v>
      </c>
      <c r="AN21" s="55">
        <f>SUMIF(NSL!$C$1030:$C$1045,C21,NSL!$S$1030:$S$1045)</f>
        <v>0</v>
      </c>
      <c r="AO21" s="55">
        <f>SUMIF(NSL!$C$1047:$C$1048,C21,NSL!$S$1047:$S$1048)</f>
        <v>0</v>
      </c>
      <c r="AP21" s="55">
        <f>SUMIF(NSL!$C$1050:$C$1074,C21,NSL!$S$1050:$S$1074)</f>
        <v>0</v>
      </c>
      <c r="AQ21" s="55">
        <f>SUMIF(NSL!$C$1076:$C$1099,C21,NSL!$S$1076:$S$1099)</f>
        <v>0</v>
      </c>
      <c r="AR21" s="55">
        <f>SUMIF(NSL!$C$1101:$C$1121,C21,NSL!$S$1101:$S$1121)</f>
        <v>0</v>
      </c>
      <c r="AS21" s="55">
        <f>SUMIF(NSL!$C$1123:$C$1164,C21,NSL!$S$1123:$S$1164)</f>
        <v>0</v>
      </c>
      <c r="AT21" s="55">
        <f>SUMIF(NSL!$C$1166:$C$1201,C21,NSL!$S$1166:$S$1201)</f>
        <v>0</v>
      </c>
      <c r="AU21" s="55">
        <f>SUMIF(NSL!$C$1203:$C$1223,C21,NSL!$S$1203:$S$1223)</f>
        <v>0</v>
      </c>
      <c r="AV21" s="55">
        <f>SUMIF(NSL!$C$1225:$C$1226,C21,NSL!$S$1225:$S$1226)</f>
        <v>0</v>
      </c>
      <c r="AW21" s="55">
        <f>SUMIF(NSL!$C$1228:$C$1244,C21,NSL!$S$1228:$S$1244)</f>
        <v>0</v>
      </c>
      <c r="AX21" s="55">
        <f>SUMIF(NSL!$C$1246:$C$1351,C21,NSL!$S$1246:$S$1351)</f>
        <v>0</v>
      </c>
      <c r="AY21" s="55">
        <f>SUMIF(NSL!$C$1353:$C$1434,C21,NSL!$S$1353:$S$1434)</f>
        <v>0</v>
      </c>
      <c r="AZ21" s="55">
        <f>SUMIF(NSL!$C$1436:$C$1440,C21,NSL!$S$1436:$S$1440)</f>
        <v>0</v>
      </c>
      <c r="BA21" s="55">
        <f>SUMIF(NSL!$C$1442:$C$1507,C21,NSL!$S$1442:$S$1507)</f>
        <v>0</v>
      </c>
      <c r="BB21" s="55">
        <f>SUMIF(NSL!$C$1509:$C$1540,C21,NSL!$S$1509:$S$1540)</f>
        <v>0</v>
      </c>
      <c r="BC21" s="55">
        <f>SUMIF(NSL!$C$1542:$C$1545,C21,NSL!$S$1542:$S$1545)</f>
        <v>0</v>
      </c>
      <c r="BD21" s="55">
        <f>SUMIF(NSL!$C$1547:$C$1560,C21,NSL!$S$1547:$S$1560)</f>
        <v>0</v>
      </c>
      <c r="BE21" s="55">
        <f>SUMIF(NSL!$C$1562:$C$1565,C21,NSL!$S$1562:$S$1565)</f>
        <v>0</v>
      </c>
      <c r="BF21" s="55">
        <f>SUMIF(NSL!$C$1567:$C$1569,C21,NSL!$S$1567:$S$1569)</f>
        <v>0</v>
      </c>
      <c r="BG21" s="65">
        <f>SUM(G21:Q21)+S21+SUM(U21:Z21)+SUM(AB21:BF21)</f>
        <v>0</v>
      </c>
      <c r="BH21" s="53">
        <f>T60-BG21</f>
        <v>0.3</v>
      </c>
      <c r="BI21" s="53">
        <f t="shared" si="6"/>
        <v>0.3</v>
      </c>
    </row>
    <row r="22" spans="1:61" ht="15">
      <c r="A22" s="56" t="s">
        <v>32</v>
      </c>
      <c r="B22" s="7" t="s">
        <v>87</v>
      </c>
      <c r="C22" s="8" t="s">
        <v>35</v>
      </c>
      <c r="D22" s="52">
        <f>HTg!P24</f>
        <v>0</v>
      </c>
      <c r="E22" s="65">
        <f t="shared" si="10"/>
        <v>0</v>
      </c>
      <c r="F22" s="70">
        <f t="shared" si="11"/>
        <v>0</v>
      </c>
      <c r="G22" s="55">
        <f>SUMIF(NSL!$C$9:$C$10,C22,NSL!$S$9:$S$10)</f>
        <v>0</v>
      </c>
      <c r="H22" s="55">
        <f>SUMIF(NSL!$C$12:$C$13,C22,NSL!$S$12:$S$13)</f>
        <v>0</v>
      </c>
      <c r="I22" s="55">
        <f>SUMIF(NSL!$C$15:$C$16,C22,NSL!$S$15:$S$16)</f>
        <v>0</v>
      </c>
      <c r="J22" s="55">
        <f>SUMIF(NSL!$C$18:$C$19,C22,NSL!$S$18:$S$19)</f>
        <v>0</v>
      </c>
      <c r="K22" s="55">
        <f>SUMIF(NSL!$C$21:$C$43,C22,NSL!$S$21:$S$43)</f>
        <v>0</v>
      </c>
      <c r="L22" s="55">
        <f>SUMIF(NSL!$C$45:$C$51,C22,NSL!$S$45:$S$51)</f>
        <v>0</v>
      </c>
      <c r="M22" s="55">
        <f>SUMIF(NSL!$C$53:$C$55,C22,NSL!$S$53:$S$55)</f>
        <v>0</v>
      </c>
      <c r="N22" s="55">
        <f>SUMIF(NSL!$C$57:$C$65,C22,NSL!$S$57:$S$65)</f>
        <v>0</v>
      </c>
      <c r="O22" s="55">
        <f>SUMIF(NSL!$C$67:$C$76,C22,NSL!$S$67:$S$76)</f>
        <v>0</v>
      </c>
      <c r="P22" s="55">
        <f>SUMIF(NSL!$C$78:$C$79,C22,NSL!$S$78:$S$79)</f>
        <v>0</v>
      </c>
      <c r="Q22" s="55">
        <f>SUMIF(NSL!$C$81:$C$173,C22,NSL!$S$81:$S$173)</f>
        <v>0</v>
      </c>
      <c r="R22" s="65">
        <f t="shared" si="12"/>
        <v>0</v>
      </c>
      <c r="S22" s="55">
        <f>SUMIF(NSL!$C$176:$C$214,C22,NSL!$S$176:$S$214)</f>
        <v>0</v>
      </c>
      <c r="T22" s="55">
        <f>SUMIF(NSL!$C$216:$C$238,C22,NSL!$S$216:$S$238)</f>
        <v>0</v>
      </c>
      <c r="U22" s="54">
        <f>D22-BG22</f>
        <v>0</v>
      </c>
      <c r="V22" s="55">
        <f>SUMIF(NSL!$C$254:$C$255,C22,NSL!$S$254:$S$255)</f>
        <v>0</v>
      </c>
      <c r="W22" s="55">
        <f>SUMIF(NSL!$C$257:$C$282,C22,NSL!$S$257:$S$282)</f>
        <v>0</v>
      </c>
      <c r="X22" s="55">
        <f>SUMIF(NSL!$C$284:$C$346,C22,NSL!$S$284:$S$346)</f>
        <v>0</v>
      </c>
      <c r="Y22" s="55">
        <f>SUMIF(NSL!$C$348:$C$436,C22,NSL!$S$348:$S$436)</f>
        <v>0</v>
      </c>
      <c r="Z22" s="55">
        <f>SUMIF(NSL!$C$438:$C$480,C22,NSL!$S$438:$S$480)</f>
        <v>0</v>
      </c>
      <c r="AA22" s="70">
        <f t="shared" si="13"/>
        <v>0</v>
      </c>
      <c r="AB22" s="55">
        <f>SUMIF(NSL!$C$483:$C$679,C22,NSL!$S$483:$S$679)</f>
        <v>0</v>
      </c>
      <c r="AC22" s="55">
        <f>SUMIF(NSL!$C$681:$C$682,C22,NSL!$S$681:$S$682)</f>
        <v>0</v>
      </c>
      <c r="AD22" s="55">
        <f>SUMIF(NSL!$C$684:$C$692,C22,NSL!$S$684:$S$692)</f>
        <v>0</v>
      </c>
      <c r="AE22" s="55">
        <f>SUMIF(NSL!$C$694:$C$776,C22,NSL!$S$694:$S$776)</f>
        <v>0</v>
      </c>
      <c r="AF22" s="55">
        <f>SUMIF(NSL!$C$778:$C$810,C22,NSL!$S$778:$S$810)</f>
        <v>0</v>
      </c>
      <c r="AG22" s="55">
        <f>SUMIF(NSL!$C$812:$C$813,C22,NSL!$S$812:$S$813)</f>
        <v>0</v>
      </c>
      <c r="AH22" s="55">
        <f>SUMIF(NSL!$C$815:$C$816,C22,NSL!$S$815:$S$816)</f>
        <v>0</v>
      </c>
      <c r="AI22" s="55">
        <f>SUMIF(NSL!$C$818:$C$889,C22,NSL!$S$818:$S$889)</f>
        <v>0</v>
      </c>
      <c r="AJ22" s="55">
        <f>SUMIF(NSL!$C$891:$C$917,C22,NSL!$S$891:$S$917)</f>
        <v>0</v>
      </c>
      <c r="AK22" s="55">
        <f>SUMIF(NSL!$C$919:$C$981,C22,NSL!$S$919:$S$981)</f>
        <v>0</v>
      </c>
      <c r="AL22" s="55">
        <f>SUMIF(NSL!$C$983:$C$1000,C22,NSL!$S$983:$S$1000)</f>
        <v>0</v>
      </c>
      <c r="AM22" s="55">
        <f>SUMIF(NSL!$C$1002:$C$1028,C22,NSL!$S$1002:$S$1028)</f>
        <v>0</v>
      </c>
      <c r="AN22" s="55">
        <f>SUMIF(NSL!$C$1030:$C$1045,C22,NSL!$S$1030:$S$1045)</f>
        <v>0</v>
      </c>
      <c r="AO22" s="55">
        <f>SUMIF(NSL!$C$1047:$C$1048,C22,NSL!$S$1047:$S$1048)</f>
        <v>0</v>
      </c>
      <c r="AP22" s="55">
        <f>SUMIF(NSL!$C$1050:$C$1074,C22,NSL!$S$1050:$S$1074)</f>
        <v>0</v>
      </c>
      <c r="AQ22" s="55">
        <f>SUMIF(NSL!$C$1076:$C$1099,C22,NSL!$S$1076:$S$1099)</f>
        <v>0</v>
      </c>
      <c r="AR22" s="55">
        <f>SUMIF(NSL!$C$1101:$C$1121,C22,NSL!$S$1101:$S$1121)</f>
        <v>0</v>
      </c>
      <c r="AS22" s="55">
        <f>SUMIF(NSL!$C$1123:$C$1164,C22,NSL!$S$1123:$S$1164)</f>
        <v>0</v>
      </c>
      <c r="AT22" s="55">
        <f>SUMIF(NSL!$C$1166:$C$1201,C22,NSL!$S$1166:$S$1201)</f>
        <v>0</v>
      </c>
      <c r="AU22" s="55">
        <f>SUMIF(NSL!$C$1203:$C$1223,C22,NSL!$S$1203:$S$1223)</f>
        <v>0</v>
      </c>
      <c r="AV22" s="55">
        <f>SUMIF(NSL!$C$1225:$C$1226,C22,NSL!$S$1225:$S$1226)</f>
        <v>0</v>
      </c>
      <c r="AW22" s="55">
        <f>SUMIF(NSL!$C$1228:$C$1244,C22,NSL!$S$1228:$S$1244)</f>
        <v>0</v>
      </c>
      <c r="AX22" s="55">
        <f>SUMIF(NSL!$C$1246:$C$1351,C22,NSL!$S$1246:$S$1351)</f>
        <v>0</v>
      </c>
      <c r="AY22" s="55">
        <f>SUMIF(NSL!$C$1353:$C$1434,C22,NSL!$S$1353:$S$1434)</f>
        <v>0</v>
      </c>
      <c r="AZ22" s="55">
        <f>SUMIF(NSL!$C$1436:$C$1440,C22,NSL!$S$1436:$S$1440)</f>
        <v>0</v>
      </c>
      <c r="BA22" s="55">
        <f>SUMIF(NSL!$C$1442:$C$1507,C22,NSL!$S$1442:$S$1507)</f>
        <v>0</v>
      </c>
      <c r="BB22" s="55">
        <f>SUMIF(NSL!$C$1509:$C$1540,C22,NSL!$S$1509:$S$1540)</f>
        <v>0</v>
      </c>
      <c r="BC22" s="55">
        <f>SUMIF(NSL!$C$1542:$C$1545,C22,NSL!$S$1542:$S$1545)</f>
        <v>0</v>
      </c>
      <c r="BD22" s="55">
        <f>SUMIF(NSL!$C$1547:$C$1560,C22,NSL!$S$1547:$S$1560)</f>
        <v>0</v>
      </c>
      <c r="BE22" s="55">
        <f>SUMIF(NSL!$C$1562:$C$1565,C22,NSL!$S$1562:$S$1565)</f>
        <v>0</v>
      </c>
      <c r="BF22" s="55">
        <f>SUMIF(NSL!$C$1567:$C$1569,C22,NSL!$S$1567:$S$1569)</f>
        <v>0</v>
      </c>
      <c r="BG22" s="65">
        <f>SUM(G22:Q22)+S22+T22+SUM(V22:Z22)+SUM(AB22:BF22)</f>
        <v>0</v>
      </c>
      <c r="BH22" s="53">
        <f>U60-BG22</f>
        <v>0</v>
      </c>
      <c r="BI22" s="53">
        <f t="shared" si="6"/>
        <v>0</v>
      </c>
    </row>
    <row r="23" spans="1:61" ht="15">
      <c r="A23" s="56" t="s">
        <v>34</v>
      </c>
      <c r="B23" s="7" t="s">
        <v>119</v>
      </c>
      <c r="C23" s="8" t="s">
        <v>121</v>
      </c>
      <c r="D23" s="52">
        <f>HTg!P25</f>
        <v>0</v>
      </c>
      <c r="E23" s="65">
        <f t="shared" si="10"/>
        <v>0</v>
      </c>
      <c r="F23" s="70">
        <f t="shared" si="11"/>
        <v>0</v>
      </c>
      <c r="G23" s="55">
        <f>SUMIF(NSL!$C$9:$C$10,C23,NSL!$S$9:$S$10)</f>
        <v>0</v>
      </c>
      <c r="H23" s="55">
        <f>SUMIF(NSL!$C$12:$C$13,C23,NSL!$S$12:$S$13)</f>
        <v>0</v>
      </c>
      <c r="I23" s="55">
        <f>SUMIF(NSL!$C$15:$C$16,C23,NSL!$S$15:$S$16)</f>
        <v>0</v>
      </c>
      <c r="J23" s="55">
        <f>SUMIF(NSL!$C$18:$C$19,C23,NSL!$S$18:$S$19)</f>
        <v>0</v>
      </c>
      <c r="K23" s="55">
        <f>SUMIF(NSL!$C$21:$C$43,C23,NSL!$S$21:$S$43)</f>
        <v>0</v>
      </c>
      <c r="L23" s="55">
        <f>SUMIF(NSL!$C$45:$C$51,C23,NSL!$S$45:$S$51)</f>
        <v>0</v>
      </c>
      <c r="M23" s="55">
        <f>SUMIF(NSL!$C$53:$C$55,C23,NSL!$S$53:$S$55)</f>
        <v>0</v>
      </c>
      <c r="N23" s="55">
        <f>SUMIF(NSL!$C$57:$C$65,C23,NSL!$S$57:$S$65)</f>
        <v>0</v>
      </c>
      <c r="O23" s="55">
        <f>SUMIF(NSL!$C$67:$C$76,C23,NSL!$S$67:$S$76)</f>
        <v>0</v>
      </c>
      <c r="P23" s="55">
        <f>SUMIF(NSL!$C$78:$C$79,C23,NSL!$S$78:$S$79)</f>
        <v>0</v>
      </c>
      <c r="Q23" s="55">
        <f>SUMIF(NSL!$C$81:$C$173,C23,NSL!$S$81:$S$173)</f>
        <v>0</v>
      </c>
      <c r="R23" s="65">
        <f t="shared" si="12"/>
        <v>0</v>
      </c>
      <c r="S23" s="55">
        <f>SUMIF(NSL!$C$176:$C$214,C23,NSL!$S$176:$S$214)</f>
        <v>0</v>
      </c>
      <c r="T23" s="55">
        <f>SUMIF(NSL!$C$216:$C$238,C23,NSL!$S$216:$S$238)</f>
        <v>0</v>
      </c>
      <c r="U23" s="55">
        <f>SUMIF(NSL!$C$240:$C$252,C23,NSL!$S$240:$S$252)</f>
        <v>0</v>
      </c>
      <c r="V23" s="54">
        <f>D23-BG23</f>
        <v>0</v>
      </c>
      <c r="W23" s="55">
        <f>SUMIF(NSL!$C$257:$C$282,C23,NSL!$S$257:$S$282)</f>
        <v>0</v>
      </c>
      <c r="X23" s="55">
        <f>SUMIF(NSL!$C$284:$C$346,C23,NSL!$S$284:$S$346)</f>
        <v>0</v>
      </c>
      <c r="Y23" s="55">
        <f>SUMIF(NSL!$C$348:$C$436,C23,NSL!$S$348:$S$436)</f>
        <v>0</v>
      </c>
      <c r="Z23" s="55">
        <f>SUMIF(NSL!$C$438:$C$480,C23,NSL!$S$438:$S$480)</f>
        <v>0</v>
      </c>
      <c r="AA23" s="70">
        <f t="shared" si="13"/>
        <v>0</v>
      </c>
      <c r="AB23" s="55">
        <f>SUMIF(NSL!$C$483:$C$679,C23,NSL!$S$483:$S$679)</f>
        <v>0</v>
      </c>
      <c r="AC23" s="55">
        <f>SUMIF(NSL!$C$681:$C$682,C23,NSL!$S$681:$S$682)</f>
        <v>0</v>
      </c>
      <c r="AD23" s="55">
        <f>SUMIF(NSL!$C$684:$C$692,C23,NSL!$S$684:$S$692)</f>
        <v>0</v>
      </c>
      <c r="AE23" s="55">
        <f>SUMIF(NSL!$C$694:$C$776,C23,NSL!$S$694:$S$776)</f>
        <v>0</v>
      </c>
      <c r="AF23" s="55">
        <f>SUMIF(NSL!$C$778:$C$810,C23,NSL!$S$778:$S$810)</f>
        <v>0</v>
      </c>
      <c r="AG23" s="55">
        <f>SUMIF(NSL!$C$812:$C$813,C23,NSL!$S$812:$S$813)</f>
        <v>0</v>
      </c>
      <c r="AH23" s="55">
        <f>SUMIF(NSL!$C$815:$C$816,C23,NSL!$S$815:$S$816)</f>
        <v>0</v>
      </c>
      <c r="AI23" s="55">
        <f>SUMIF(NSL!$C$818:$C$889,C23,NSL!$S$818:$S$889)</f>
        <v>0</v>
      </c>
      <c r="AJ23" s="55">
        <f>SUMIF(NSL!$C$891:$C$917,C23,NSL!$S$891:$S$917)</f>
        <v>0</v>
      </c>
      <c r="AK23" s="55">
        <f>SUMIF(NSL!$C$919:$C$981,C23,NSL!$S$919:$S$981)</f>
        <v>0</v>
      </c>
      <c r="AL23" s="55">
        <f>SUMIF(NSL!$C$983:$C$1000,C23,NSL!$S$983:$S$1000)</f>
        <v>0</v>
      </c>
      <c r="AM23" s="55">
        <f>SUMIF(NSL!$C$1002:$C$1028,C23,NSL!$S$1002:$S$1028)</f>
        <v>0</v>
      </c>
      <c r="AN23" s="55">
        <f>SUMIF(NSL!$C$1030:$C$1045,C23,NSL!$S$1030:$S$1045)</f>
        <v>0</v>
      </c>
      <c r="AO23" s="55">
        <f>SUMIF(NSL!$C$1047:$C$1048,C23,NSL!$S$1047:$S$1048)</f>
        <v>0</v>
      </c>
      <c r="AP23" s="55">
        <f>SUMIF(NSL!$C$1050:$C$1074,C23,NSL!$S$1050:$S$1074)</f>
        <v>0</v>
      </c>
      <c r="AQ23" s="55">
        <f>SUMIF(NSL!$C$1076:$C$1099,C23,NSL!$S$1076:$S$1099)</f>
        <v>0</v>
      </c>
      <c r="AR23" s="55">
        <f>SUMIF(NSL!$C$1101:$C$1121,C23,NSL!$S$1101:$S$1121)</f>
        <v>0</v>
      </c>
      <c r="AS23" s="55">
        <f>SUMIF(NSL!$C$1123:$C$1164,C23,NSL!$S$1123:$S$1164)</f>
        <v>0</v>
      </c>
      <c r="AT23" s="55">
        <f>SUMIF(NSL!$C$1166:$C$1201,C23,NSL!$S$1166:$S$1201)</f>
        <v>0</v>
      </c>
      <c r="AU23" s="55">
        <f>SUMIF(NSL!$C$1203:$C$1223,C23,NSL!$S$1203:$S$1223)</f>
        <v>0</v>
      </c>
      <c r="AV23" s="55">
        <f>SUMIF(NSL!$C$1225:$C$1226,C23,NSL!$S$1225:$S$1226)</f>
        <v>0</v>
      </c>
      <c r="AW23" s="55">
        <f>SUMIF(NSL!$C$1228:$C$1244,C23,NSL!$S$1228:$S$1244)</f>
        <v>0</v>
      </c>
      <c r="AX23" s="55">
        <f>SUMIF(NSL!$C$1246:$C$1351,C23,NSL!$S$1246:$S$1351)</f>
        <v>0</v>
      </c>
      <c r="AY23" s="55">
        <f>SUMIF(NSL!$C$1353:$C$1434,C23,NSL!$S$1353:$S$1434)</f>
        <v>0</v>
      </c>
      <c r="AZ23" s="55">
        <f>SUMIF(NSL!$C$1436:$C$1440,C23,NSL!$S$1436:$S$1440)</f>
        <v>0</v>
      </c>
      <c r="BA23" s="55">
        <f>SUMIF(NSL!$C$1442:$C$1507,C23,NSL!$S$1442:$S$1507)</f>
        <v>0</v>
      </c>
      <c r="BB23" s="55">
        <f>SUMIF(NSL!$C$1509:$C$1540,C23,NSL!$S$1509:$S$1540)</f>
        <v>0</v>
      </c>
      <c r="BC23" s="55">
        <f>SUMIF(NSL!$C$1542:$C$1545,C23,NSL!$S$1542:$S$1545)</f>
        <v>0</v>
      </c>
      <c r="BD23" s="55">
        <f>SUMIF(NSL!$C$1547:$C$1560,C23,NSL!$S$1547:$S$1560)</f>
        <v>0</v>
      </c>
      <c r="BE23" s="55">
        <f>SUMIF(NSL!$C$1562:$C$1565,C23,NSL!$S$1562:$S$1565)</f>
        <v>0</v>
      </c>
      <c r="BF23" s="55">
        <f>SUMIF(NSL!$C$1567:$C$1569,C23,NSL!$S$1567:$S$1569)</f>
        <v>0</v>
      </c>
      <c r="BG23" s="65">
        <f>SUM(G23:Q23)+SUM(S23:U23)+SUM(W23:Z23)+SUM(AB23:BF23)</f>
        <v>0</v>
      </c>
      <c r="BH23" s="53">
        <f>V60-BG23</f>
        <v>0</v>
      </c>
      <c r="BI23" s="53">
        <f t="shared" si="6"/>
        <v>0</v>
      </c>
    </row>
    <row r="24" spans="1:61" ht="15">
      <c r="A24" s="56" t="s">
        <v>36</v>
      </c>
      <c r="B24" s="7" t="s">
        <v>120</v>
      </c>
      <c r="C24" s="8" t="s">
        <v>122</v>
      </c>
      <c r="D24" s="52">
        <f>HTg!P26</f>
        <v>14.49</v>
      </c>
      <c r="E24" s="65">
        <f t="shared" si="10"/>
        <v>0</v>
      </c>
      <c r="F24" s="70">
        <f t="shared" si="11"/>
        <v>0</v>
      </c>
      <c r="G24" s="55">
        <f>SUMIF(NSL!$C$9:$C$10,C24,NSL!$S$9:$S$10)</f>
        <v>0</v>
      </c>
      <c r="H24" s="55">
        <f>SUMIF(NSL!$C$12:$C$13,C24,NSL!$S$12:$S$13)</f>
        <v>0</v>
      </c>
      <c r="I24" s="55">
        <f>SUMIF(NSL!$C$15:$C$16,C24,NSL!$S$15:$S$16)</f>
        <v>0</v>
      </c>
      <c r="J24" s="55">
        <f>SUMIF(NSL!$C$18:$C$19,C24,NSL!$S$18:$S$19)</f>
        <v>0</v>
      </c>
      <c r="K24" s="55">
        <f>SUMIF(NSL!$C$21:$C$43,C24,NSL!$S$21:$S$43)</f>
        <v>0</v>
      </c>
      <c r="L24" s="55">
        <f>SUMIF(NSL!$C$45:$C$51,C24,NSL!$S$45:$S$51)</f>
        <v>0</v>
      </c>
      <c r="M24" s="55">
        <f>SUMIF(NSL!$C$53:$C$55,C24,NSL!$S$53:$S$55)</f>
        <v>0</v>
      </c>
      <c r="N24" s="55">
        <f>SUMIF(NSL!$C$57:$C$65,C24,NSL!$S$57:$S$65)</f>
        <v>0</v>
      </c>
      <c r="O24" s="55">
        <f>SUMIF(NSL!$C$67:$C$76,C24,NSL!$S$67:$S$76)</f>
        <v>0</v>
      </c>
      <c r="P24" s="55">
        <f>SUMIF(NSL!$C$78:$C$79,C24,NSL!$S$78:$S$79)</f>
        <v>0</v>
      </c>
      <c r="Q24" s="55">
        <f>SUMIF(NSL!$C$81:$C$173,C24,NSL!$S$81:$S$173)</f>
        <v>0</v>
      </c>
      <c r="R24" s="65">
        <f t="shared" si="12"/>
        <v>14.49</v>
      </c>
      <c r="S24" s="55">
        <f>SUMIF(NSL!$C$176:$C$214,C24,NSL!$S$176:$S$214)</f>
        <v>0</v>
      </c>
      <c r="T24" s="55">
        <f>SUMIF(NSL!$C$216:$C$238,C24,NSL!$S$216:$S$238)</f>
        <v>0</v>
      </c>
      <c r="U24" s="55">
        <f>SUMIF(NSL!$C$240:$C$252,C24,NSL!$S$240:$S$252)</f>
        <v>0</v>
      </c>
      <c r="V24" s="55">
        <f>SUMIF(NSL!$C$254:$C$255,C24,NSL!$S$254:$S$255)</f>
        <v>0</v>
      </c>
      <c r="W24" s="54">
        <f>D24-BG24</f>
        <v>14.49</v>
      </c>
      <c r="X24" s="55">
        <f>SUMIF(NSL!$C$284:$C$346,C24,NSL!$S$284:$S$346)</f>
        <v>0</v>
      </c>
      <c r="Y24" s="55">
        <f>SUMIF(NSL!$C$348:$C$436,C24,NSL!$S$348:$S$436)</f>
        <v>0</v>
      </c>
      <c r="Z24" s="55">
        <f>SUMIF(NSL!$C$438:$C$480,C24,NSL!$S$438:$S$480)</f>
        <v>0</v>
      </c>
      <c r="AA24" s="70">
        <f t="shared" si="13"/>
        <v>0</v>
      </c>
      <c r="AB24" s="55">
        <f>SUMIF(NSL!$C$483:$C$679,C24,NSL!$S$483:$S$679)</f>
        <v>0</v>
      </c>
      <c r="AC24" s="55">
        <f>SUMIF(NSL!$C$681:$C$682,C24,NSL!$S$681:$S$682)</f>
        <v>0</v>
      </c>
      <c r="AD24" s="55">
        <f>SUMIF(NSL!$C$684:$C$692,C24,NSL!$S$684:$S$692)</f>
        <v>0</v>
      </c>
      <c r="AE24" s="55">
        <f>SUMIF(NSL!$C$694:$C$776,C24,NSL!$S$694:$S$776)</f>
        <v>0</v>
      </c>
      <c r="AF24" s="55">
        <f>SUMIF(NSL!$C$778:$C$810,C24,NSL!$S$778:$S$810)</f>
        <v>0</v>
      </c>
      <c r="AG24" s="55">
        <f>SUMIF(NSL!$C$812:$C$813,C24,NSL!$S$812:$S$813)</f>
        <v>0</v>
      </c>
      <c r="AH24" s="55">
        <f>SUMIF(NSL!$C$815:$C$816,C24,NSL!$S$815:$S$816)</f>
        <v>0</v>
      </c>
      <c r="AI24" s="55">
        <f>SUMIF(NSL!$C$818:$C$889,C24,NSL!$S$818:$S$889)</f>
        <v>0</v>
      </c>
      <c r="AJ24" s="55">
        <f>SUMIF(NSL!$C$891:$C$917,C24,NSL!$S$891:$S$917)</f>
        <v>0</v>
      </c>
      <c r="AK24" s="55">
        <f>SUMIF(NSL!$C$919:$C$981,C24,NSL!$S$919:$S$981)</f>
        <v>0</v>
      </c>
      <c r="AL24" s="55">
        <f>SUMIF(NSL!$C$983:$C$1000,C24,NSL!$S$983:$S$1000)</f>
        <v>0</v>
      </c>
      <c r="AM24" s="55">
        <f>SUMIF(NSL!$C$1002:$C$1028,C24,NSL!$S$1002:$S$1028)</f>
        <v>0</v>
      </c>
      <c r="AN24" s="55">
        <f>SUMIF(NSL!$C$1030:$C$1045,C24,NSL!$S$1030:$S$1045)</f>
        <v>0</v>
      </c>
      <c r="AO24" s="55">
        <f>SUMIF(NSL!$C$1047:$C$1048,C24,NSL!$S$1047:$S$1048)</f>
        <v>0</v>
      </c>
      <c r="AP24" s="55">
        <f>SUMIF(NSL!$C$1050:$C$1074,C24,NSL!$S$1050:$S$1074)</f>
        <v>0</v>
      </c>
      <c r="AQ24" s="55">
        <f>SUMIF(NSL!$C$1076:$C$1099,C24,NSL!$S$1076:$S$1099)</f>
        <v>0</v>
      </c>
      <c r="AR24" s="55">
        <f>SUMIF(NSL!$C$1101:$C$1121,C24,NSL!$S$1101:$S$1121)</f>
        <v>0</v>
      </c>
      <c r="AS24" s="55">
        <f>SUMIF(NSL!$C$1123:$C$1164,C24,NSL!$S$1123:$S$1164)</f>
        <v>0</v>
      </c>
      <c r="AT24" s="55">
        <f>SUMIF(NSL!$C$1166:$C$1201,C24,NSL!$S$1166:$S$1201)</f>
        <v>0</v>
      </c>
      <c r="AU24" s="55">
        <f>SUMIF(NSL!$C$1203:$C$1223,C24,NSL!$S$1203:$S$1223)</f>
        <v>0</v>
      </c>
      <c r="AV24" s="55">
        <f>SUMIF(NSL!$C$1225:$C$1226,C24,NSL!$S$1225:$S$1226)</f>
        <v>0</v>
      </c>
      <c r="AW24" s="55">
        <f>SUMIF(NSL!$C$1228:$C$1244,C24,NSL!$S$1228:$S$1244)</f>
        <v>0</v>
      </c>
      <c r="AX24" s="55">
        <f>SUMIF(NSL!$C$1246:$C$1351,C24,NSL!$S$1246:$S$1351)</f>
        <v>0</v>
      </c>
      <c r="AY24" s="55">
        <f>SUMIF(NSL!$C$1353:$C$1434,C24,NSL!$S$1353:$S$1434)</f>
        <v>0</v>
      </c>
      <c r="AZ24" s="55">
        <f>SUMIF(NSL!$C$1436:$C$1440,C24,NSL!$S$1436:$S$1440)</f>
        <v>0</v>
      </c>
      <c r="BA24" s="55">
        <f>SUMIF(NSL!$C$1442:$C$1507,C24,NSL!$S$1442:$S$1507)</f>
        <v>0</v>
      </c>
      <c r="BB24" s="55">
        <f>SUMIF(NSL!$C$1509:$C$1540,C24,NSL!$S$1509:$S$1540)</f>
        <v>0</v>
      </c>
      <c r="BC24" s="55">
        <f>SUMIF(NSL!$C$1542:$C$1545,C24,NSL!$S$1542:$S$1545)</f>
        <v>0</v>
      </c>
      <c r="BD24" s="55">
        <f>SUMIF(NSL!$C$1547:$C$1560,C24,NSL!$S$1547:$S$1560)</f>
        <v>0</v>
      </c>
      <c r="BE24" s="55">
        <f>SUMIF(NSL!$C$1562:$C$1565,C24,NSL!$S$1562:$S$1565)</f>
        <v>0</v>
      </c>
      <c r="BF24" s="55">
        <f>SUMIF(NSL!$C$1567:$C$1569,C24,NSL!$S$1567:$S$1569)</f>
        <v>0</v>
      </c>
      <c r="BG24" s="65">
        <f>SUM(G24:Q24)+S24+T24+U24+V24+X24+Y24+Z24+SUM(AB24:BF24)</f>
        <v>0</v>
      </c>
      <c r="BH24" s="53">
        <f>W60-BG24</f>
        <v>49.999999999999993</v>
      </c>
      <c r="BI24" s="53">
        <f t="shared" si="6"/>
        <v>64.489999999999995</v>
      </c>
    </row>
    <row r="25" spans="1:61" ht="15">
      <c r="A25" s="56" t="s">
        <v>38</v>
      </c>
      <c r="B25" s="7" t="s">
        <v>123</v>
      </c>
      <c r="C25" s="8" t="s">
        <v>124</v>
      </c>
      <c r="D25" s="52">
        <f>HTg!P27</f>
        <v>0</v>
      </c>
      <c r="E25" s="65">
        <f t="shared" si="10"/>
        <v>0</v>
      </c>
      <c r="F25" s="70">
        <f t="shared" si="11"/>
        <v>0</v>
      </c>
      <c r="G25" s="55">
        <f>SUMIF(NSL!$C$9:$C$10,C25,NSL!$S$9:$S$10)</f>
        <v>0</v>
      </c>
      <c r="H25" s="55">
        <f>SUMIF(NSL!$C$12:$C$13,C25,NSL!$S$12:$S$13)</f>
        <v>0</v>
      </c>
      <c r="I25" s="55">
        <f>SUMIF(NSL!$C$15:$C$16,C25,NSL!$S$15:$S$16)</f>
        <v>0</v>
      </c>
      <c r="J25" s="55">
        <f>SUMIF(NSL!$C$18:$C$19,C25,NSL!$S$18:$S$19)</f>
        <v>0</v>
      </c>
      <c r="K25" s="55">
        <f>SUMIF(NSL!$C$21:$C$43,C25,NSL!$S$21:$S$43)</f>
        <v>0</v>
      </c>
      <c r="L25" s="55">
        <f>SUMIF(NSL!$C$45:$C$51,C25,NSL!$S$45:$S$51)</f>
        <v>0</v>
      </c>
      <c r="M25" s="55">
        <f>SUMIF(NSL!$C$53:$C$55,C25,NSL!$S$53:$S$55)</f>
        <v>0</v>
      </c>
      <c r="N25" s="55">
        <f>SUMIF(NSL!$C$57:$C$65,C25,NSL!$S$57:$S$65)</f>
        <v>0</v>
      </c>
      <c r="O25" s="55">
        <f>SUMIF(NSL!$C$67:$C$76,C25,NSL!$S$67:$S$76)</f>
        <v>0</v>
      </c>
      <c r="P25" s="55">
        <f>SUMIF(NSL!$C$78:$C$79,C25,NSL!$S$78:$S$79)</f>
        <v>0</v>
      </c>
      <c r="Q25" s="55">
        <f>SUMIF(NSL!$C$81:$C$173,C25,NSL!$S$81:$S$173)</f>
        <v>0</v>
      </c>
      <c r="R25" s="65">
        <f t="shared" si="12"/>
        <v>0</v>
      </c>
      <c r="S25" s="55">
        <f>SUMIF(NSL!$C$176:$C$214,C25,NSL!$S$176:$S$214)</f>
        <v>0</v>
      </c>
      <c r="T25" s="55">
        <f>SUMIF(NSL!$C$216:$C$238,C25,NSL!$S$216:$S$238)</f>
        <v>0</v>
      </c>
      <c r="U25" s="55">
        <f>SUMIF(NSL!$C$240:$C$252,C25,NSL!$S$240:$S$252)</f>
        <v>0</v>
      </c>
      <c r="V25" s="55">
        <f>SUMIF(NSL!$C$254:$C$255,C25,NSL!$S$254:$S$255)</f>
        <v>0</v>
      </c>
      <c r="W25" s="55">
        <f>SUMIF(NSL!$C$257:$C$282,C25,NSL!$S$257:$S$282)</f>
        <v>0</v>
      </c>
      <c r="X25" s="54">
        <f>D25-BG25</f>
        <v>0</v>
      </c>
      <c r="Y25" s="55">
        <f>SUMIF(NSL!$C$348:$C$436,C25,NSL!$S$348:$S$436)</f>
        <v>0</v>
      </c>
      <c r="Z25" s="55">
        <f>SUMIF(NSL!$C$438:$C$480,C25,NSL!$S$438:$S$480)</f>
        <v>0</v>
      </c>
      <c r="AA25" s="70">
        <f t="shared" si="13"/>
        <v>0</v>
      </c>
      <c r="AB25" s="55">
        <f>SUMIF(NSL!$C$483:$C$679,C25,NSL!$S$483:$S$679)</f>
        <v>0</v>
      </c>
      <c r="AC25" s="55">
        <f>SUMIF(NSL!$C$681:$C$682,C25,NSL!$S$681:$S$682)</f>
        <v>0</v>
      </c>
      <c r="AD25" s="55">
        <f>SUMIF(NSL!$C$684:$C$692,C25,NSL!$S$684:$S$692)</f>
        <v>0</v>
      </c>
      <c r="AE25" s="55">
        <f>SUMIF(NSL!$C$694:$C$776,C25,NSL!$S$694:$S$776)</f>
        <v>0</v>
      </c>
      <c r="AF25" s="55">
        <f>SUMIF(NSL!$C$778:$C$810,C25,NSL!$S$778:$S$810)</f>
        <v>0</v>
      </c>
      <c r="AG25" s="55">
        <f>SUMIF(NSL!$C$812:$C$813,C25,NSL!$S$812:$S$813)</f>
        <v>0</v>
      </c>
      <c r="AH25" s="55">
        <f>SUMIF(NSL!$C$815:$C$816,C25,NSL!$S$815:$S$816)</f>
        <v>0</v>
      </c>
      <c r="AI25" s="55">
        <f>SUMIF(NSL!$C$818:$C$889,C25,NSL!$S$818:$S$889)</f>
        <v>0</v>
      </c>
      <c r="AJ25" s="55">
        <f>SUMIF(NSL!$C$891:$C$917,C25,NSL!$S$891:$S$917)</f>
        <v>0</v>
      </c>
      <c r="AK25" s="55">
        <f>SUMIF(NSL!$C$919:$C$981,C25,NSL!$S$919:$S$981)</f>
        <v>0</v>
      </c>
      <c r="AL25" s="55">
        <f>SUMIF(NSL!$C$983:$C$1000,C25,NSL!$S$983:$S$1000)</f>
        <v>0</v>
      </c>
      <c r="AM25" s="55">
        <f>SUMIF(NSL!$C$1002:$C$1028,C25,NSL!$S$1002:$S$1028)</f>
        <v>0</v>
      </c>
      <c r="AN25" s="55">
        <f>SUMIF(NSL!$C$1030:$C$1045,C25,NSL!$S$1030:$S$1045)</f>
        <v>0</v>
      </c>
      <c r="AO25" s="55">
        <f>SUMIF(NSL!$C$1047:$C$1048,C25,NSL!$S$1047:$S$1048)</f>
        <v>0</v>
      </c>
      <c r="AP25" s="55">
        <f>SUMIF(NSL!$C$1050:$C$1074,C25,NSL!$S$1050:$S$1074)</f>
        <v>0</v>
      </c>
      <c r="AQ25" s="55">
        <f>SUMIF(NSL!$C$1076:$C$1099,C25,NSL!$S$1076:$S$1099)</f>
        <v>0</v>
      </c>
      <c r="AR25" s="55">
        <f>SUMIF(NSL!$C$1101:$C$1121,C25,NSL!$S$1101:$S$1121)</f>
        <v>0</v>
      </c>
      <c r="AS25" s="55">
        <f>SUMIF(NSL!$C$1123:$C$1164,C25,NSL!$S$1123:$S$1164)</f>
        <v>0</v>
      </c>
      <c r="AT25" s="55">
        <f>SUMIF(NSL!$C$1166:$C$1201,C25,NSL!$S$1166:$S$1201)</f>
        <v>0</v>
      </c>
      <c r="AU25" s="55">
        <f>SUMIF(NSL!$C$1203:$C$1223,C25,NSL!$S$1203:$S$1223)</f>
        <v>0</v>
      </c>
      <c r="AV25" s="55">
        <f>SUMIF(NSL!$C$1225:$C$1226,C25,NSL!$S$1225:$S$1226)</f>
        <v>0</v>
      </c>
      <c r="AW25" s="55">
        <f>SUMIF(NSL!$C$1228:$C$1244,C25,NSL!$S$1228:$S$1244)</f>
        <v>0</v>
      </c>
      <c r="AX25" s="55">
        <f>SUMIF(NSL!$C$1246:$C$1351,C25,NSL!$S$1246:$S$1351)</f>
        <v>0</v>
      </c>
      <c r="AY25" s="55">
        <f>SUMIF(NSL!$C$1353:$C$1434,C25,NSL!$S$1353:$S$1434)</f>
        <v>0</v>
      </c>
      <c r="AZ25" s="55">
        <f>SUMIF(NSL!$C$1436:$C$1440,C25,NSL!$S$1436:$S$1440)</f>
        <v>0</v>
      </c>
      <c r="BA25" s="55">
        <f>SUMIF(NSL!$C$1442:$C$1507,C25,NSL!$S$1442:$S$1507)</f>
        <v>0</v>
      </c>
      <c r="BB25" s="55">
        <f>SUMIF(NSL!$C$1509:$C$1540,C25,NSL!$S$1509:$S$1540)</f>
        <v>0</v>
      </c>
      <c r="BC25" s="55">
        <f>SUMIF(NSL!$C$1542:$C$1545,C25,NSL!$S$1542:$S$1545)</f>
        <v>0</v>
      </c>
      <c r="BD25" s="55">
        <f>SUMIF(NSL!$C$1547:$C$1560,C25,NSL!$S$1547:$S$1560)</f>
        <v>0</v>
      </c>
      <c r="BE25" s="55">
        <f>SUMIF(NSL!$C$1562:$C$1565,C25,NSL!$S$1562:$S$1565)</f>
        <v>0</v>
      </c>
      <c r="BF25" s="55">
        <f>SUMIF(NSL!$C$1567:$C$1569,C25,NSL!$S$1567:$S$1569)</f>
        <v>0</v>
      </c>
      <c r="BG25" s="65">
        <f>SUM(G25:Q25)+SUM(S25:W25)+Y25+Z25+SUM(AB25:BF25)</f>
        <v>0</v>
      </c>
      <c r="BH25" s="53">
        <f>X60-BG25</f>
        <v>0.2</v>
      </c>
      <c r="BI25" s="53">
        <f t="shared" si="6"/>
        <v>0.2</v>
      </c>
    </row>
    <row r="26" spans="1:61" ht="15">
      <c r="A26" s="56" t="s">
        <v>88</v>
      </c>
      <c r="B26" s="7" t="s">
        <v>125</v>
      </c>
      <c r="C26" s="8" t="s">
        <v>37</v>
      </c>
      <c r="D26" s="52">
        <f>HTg!P28</f>
        <v>0.32</v>
      </c>
      <c r="E26" s="65">
        <f t="shared" si="10"/>
        <v>0</v>
      </c>
      <c r="F26" s="70">
        <f t="shared" si="11"/>
        <v>0</v>
      </c>
      <c r="G26" s="55">
        <f>SUMIF(NSL!$C$9:$C$10,C26,NSL!$S$9:$S$10)</f>
        <v>0</v>
      </c>
      <c r="H26" s="55">
        <f>SUMIF(NSL!$C$12:$C$13,C26,NSL!$S$12:$S$13)</f>
        <v>0</v>
      </c>
      <c r="I26" s="55">
        <f>SUMIF(NSL!$C$15:$C$16,C26,NSL!$S$15:$S$16)</f>
        <v>0</v>
      </c>
      <c r="J26" s="55">
        <f>SUMIF(NSL!$C$18:$C$19,C26,NSL!$S$18:$S$19)</f>
        <v>0</v>
      </c>
      <c r="K26" s="55">
        <f>SUMIF(NSL!$C$21:$C$43,C26,NSL!$S$21:$S$43)</f>
        <v>0</v>
      </c>
      <c r="L26" s="55">
        <f>SUMIF(NSL!$C$45:$C$51,C26,NSL!$S$45:$S$51)</f>
        <v>0</v>
      </c>
      <c r="M26" s="55">
        <f>SUMIF(NSL!$C$53:$C$55,C26,NSL!$S$53:$S$55)</f>
        <v>0</v>
      </c>
      <c r="N26" s="55">
        <f>SUMIF(NSL!$C$57:$C$65,C26,NSL!$S$57:$S$65)</f>
        <v>0</v>
      </c>
      <c r="O26" s="55">
        <f>SUMIF(NSL!$C$67:$C$76,C26,NSL!$S$67:$S$76)</f>
        <v>0</v>
      </c>
      <c r="P26" s="55">
        <f>SUMIF(NSL!$C$78:$C$79,C26,NSL!$S$78:$S$79)</f>
        <v>0</v>
      </c>
      <c r="Q26" s="55">
        <f>SUMIF(NSL!$C$81:$C$173,C26,NSL!$S$81:$S$173)</f>
        <v>0</v>
      </c>
      <c r="R26" s="65">
        <f t="shared" si="12"/>
        <v>0.32</v>
      </c>
      <c r="S26" s="55">
        <f>SUMIF(NSL!$C$176:$C$214,C26,NSL!$S$176:$S$214)</f>
        <v>0</v>
      </c>
      <c r="T26" s="55">
        <f>SUMIF(NSL!$C$216:$C$238,C26,NSL!$S$216:$S$238)</f>
        <v>0</v>
      </c>
      <c r="U26" s="55">
        <f>SUMIF(NSL!$C$240:$C$252,C26,NSL!$S$240:$S$252)</f>
        <v>0</v>
      </c>
      <c r="V26" s="55">
        <f>SUMIF(NSL!$C$254:$C$255,C26,NSL!$S$254:$S$255)</f>
        <v>0</v>
      </c>
      <c r="W26" s="55">
        <f>SUMIF(NSL!$C$257:$C$282,C26,NSL!$S$257:$S$282)</f>
        <v>0</v>
      </c>
      <c r="X26" s="55">
        <f>SUMIF(NSL!$C$284:$C$346,C26,NSL!$S$284:$S$346)</f>
        <v>0</v>
      </c>
      <c r="Y26" s="54">
        <f>D26-BG26</f>
        <v>0.32</v>
      </c>
      <c r="Z26" s="55">
        <f>SUMIF(NSL!$C$438:$C$480,C26,NSL!$S$438:$S$480)</f>
        <v>0</v>
      </c>
      <c r="AA26" s="70">
        <f t="shared" si="13"/>
        <v>0</v>
      </c>
      <c r="AB26" s="55">
        <f>SUMIF(NSL!$C$483:$C$679,C26,NSL!$S$483:$S$679)</f>
        <v>0</v>
      </c>
      <c r="AC26" s="55">
        <f>SUMIF(NSL!$C$681:$C$682,C26,NSL!$S$681:$S$682)</f>
        <v>0</v>
      </c>
      <c r="AD26" s="55">
        <f>SUMIF(NSL!$C$684:$C$692,C26,NSL!$S$684:$S$692)</f>
        <v>0</v>
      </c>
      <c r="AE26" s="55">
        <f>SUMIF(NSL!$C$694:$C$776,C26,NSL!$S$694:$S$776)</f>
        <v>0</v>
      </c>
      <c r="AF26" s="55">
        <f>SUMIF(NSL!$C$778:$C$810,C26,NSL!$S$778:$S$810)</f>
        <v>0</v>
      </c>
      <c r="AG26" s="55">
        <f>SUMIF(NSL!$C$812:$C$813,C26,NSL!$S$812:$S$813)</f>
        <v>0</v>
      </c>
      <c r="AH26" s="55">
        <f>SUMIF(NSL!$C$815:$C$816,C26,NSL!$S$815:$S$816)</f>
        <v>0</v>
      </c>
      <c r="AI26" s="55">
        <f>SUMIF(NSL!$C$818:$C$889,C26,NSL!$S$818:$S$889)</f>
        <v>0</v>
      </c>
      <c r="AJ26" s="55">
        <f>SUMIF(NSL!$C$891:$C$917,C26,NSL!$S$891:$S$917)</f>
        <v>0</v>
      </c>
      <c r="AK26" s="55">
        <f>SUMIF(NSL!$C$919:$C$981,C26,NSL!$S$919:$S$981)</f>
        <v>0</v>
      </c>
      <c r="AL26" s="55">
        <f>SUMIF(NSL!$C$983:$C$1000,C26,NSL!$S$983:$S$1000)</f>
        <v>0</v>
      </c>
      <c r="AM26" s="55">
        <f>SUMIF(NSL!$C$1002:$C$1028,C26,NSL!$S$1002:$S$1028)</f>
        <v>0</v>
      </c>
      <c r="AN26" s="55">
        <f>SUMIF(NSL!$C$1030:$C$1045,C26,NSL!$S$1030:$S$1045)</f>
        <v>0</v>
      </c>
      <c r="AO26" s="55">
        <f>SUMIF(NSL!$C$1047:$C$1048,C26,NSL!$S$1047:$S$1048)</f>
        <v>0</v>
      </c>
      <c r="AP26" s="55">
        <f>SUMIF(NSL!$C$1050:$C$1074,C26,NSL!$S$1050:$S$1074)</f>
        <v>0</v>
      </c>
      <c r="AQ26" s="55">
        <f>SUMIF(NSL!$C$1076:$C$1099,C26,NSL!$S$1076:$S$1099)</f>
        <v>0</v>
      </c>
      <c r="AR26" s="55">
        <f>SUMIF(NSL!$C$1101:$C$1121,C26,NSL!$S$1101:$S$1121)</f>
        <v>0</v>
      </c>
      <c r="AS26" s="55">
        <f>SUMIF(NSL!$C$1123:$C$1164,C26,NSL!$S$1123:$S$1164)</f>
        <v>0</v>
      </c>
      <c r="AT26" s="55">
        <f>SUMIF(NSL!$C$1166:$C$1201,C26,NSL!$S$1166:$S$1201)</f>
        <v>0</v>
      </c>
      <c r="AU26" s="55">
        <f>SUMIF(NSL!$C$1203:$C$1223,C26,NSL!$S$1203:$S$1223)</f>
        <v>0</v>
      </c>
      <c r="AV26" s="55">
        <f>SUMIF(NSL!$C$1225:$C$1226,C26,NSL!$S$1225:$S$1226)</f>
        <v>0</v>
      </c>
      <c r="AW26" s="55">
        <f>SUMIF(NSL!$C$1228:$C$1244,C26,NSL!$S$1228:$S$1244)</f>
        <v>0</v>
      </c>
      <c r="AX26" s="55">
        <f>SUMIF(NSL!$C$1246:$C$1351,C26,NSL!$S$1246:$S$1351)</f>
        <v>0</v>
      </c>
      <c r="AY26" s="55">
        <f>SUMIF(NSL!$C$1353:$C$1434,C26,NSL!$S$1353:$S$1434)</f>
        <v>0</v>
      </c>
      <c r="AZ26" s="55">
        <f>SUMIF(NSL!$C$1436:$C$1440,C26,NSL!$S$1436:$S$1440)</f>
        <v>0</v>
      </c>
      <c r="BA26" s="55">
        <f>SUMIF(NSL!$C$1442:$C$1507,C26,NSL!$S$1442:$S$1507)</f>
        <v>0</v>
      </c>
      <c r="BB26" s="55">
        <f>SUMIF(NSL!$C$1509:$C$1540,C26,NSL!$S$1509:$S$1540)</f>
        <v>0</v>
      </c>
      <c r="BC26" s="55">
        <f>SUMIF(NSL!$C$1542:$C$1545,C26,NSL!$S$1542:$S$1545)</f>
        <v>0</v>
      </c>
      <c r="BD26" s="55">
        <f>SUMIF(NSL!$C$1547:$C$1560,C26,NSL!$S$1547:$S$1560)</f>
        <v>0</v>
      </c>
      <c r="BE26" s="55">
        <f>SUMIF(NSL!$C$1562:$C$1565,C26,NSL!$S$1562:$S$1565)</f>
        <v>0</v>
      </c>
      <c r="BF26" s="55">
        <f>SUMIF(NSL!$C$1567:$C$1569,C26,NSL!$S$1567:$S$1569)</f>
        <v>0</v>
      </c>
      <c r="BG26" s="65">
        <f>SUM(G26:Q26)+SUM(S26:X26)+Z26+SUM(AB26:BF26)</f>
        <v>0</v>
      </c>
      <c r="BH26" s="53">
        <f>Y60-BG26</f>
        <v>11.999999999999998</v>
      </c>
      <c r="BI26" s="53">
        <f t="shared" si="6"/>
        <v>12.319999999999999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>
        <f>HTg!P29</f>
        <v>0</v>
      </c>
      <c r="E27" s="65">
        <f t="shared" si="10"/>
        <v>0</v>
      </c>
      <c r="F27" s="70">
        <f t="shared" si="11"/>
        <v>0</v>
      </c>
      <c r="G27" s="55">
        <f>SUMIF(NSL!$C$9:$C$10,C27,NSL!$S$9:$S$10)</f>
        <v>0</v>
      </c>
      <c r="H27" s="55">
        <f>SUMIF(NSL!$C$12:$C$13,C27,NSL!$S$12:$S$13)</f>
        <v>0</v>
      </c>
      <c r="I27" s="55">
        <f>SUMIF(NSL!$C$15:$C$16,C27,NSL!$S$15:$S$16)</f>
        <v>0</v>
      </c>
      <c r="J27" s="55">
        <f>SUMIF(NSL!$C$18:$C$19,C27,NSL!$S$18:$S$19)</f>
        <v>0</v>
      </c>
      <c r="K27" s="55">
        <f>SUMIF(NSL!$C$21:$C$43,C27,NSL!$S$21:$S$43)</f>
        <v>0</v>
      </c>
      <c r="L27" s="55">
        <f>SUMIF(NSL!$C$45:$C$51,C27,NSL!$S$45:$S$51)</f>
        <v>0</v>
      </c>
      <c r="M27" s="55">
        <f>SUMIF(NSL!$C$53:$C$55,C27,NSL!$S$53:$S$55)</f>
        <v>0</v>
      </c>
      <c r="N27" s="55">
        <f>SUMIF(NSL!$C$57:$C$65,C27,NSL!$S$57:$S$65)</f>
        <v>0</v>
      </c>
      <c r="O27" s="55">
        <f>SUMIF(NSL!$C$67:$C$76,C27,NSL!$S$67:$S$76)</f>
        <v>0</v>
      </c>
      <c r="P27" s="55">
        <f>SUMIF(NSL!$C$78:$C$79,C27,NSL!$S$78:$S$79)</f>
        <v>0</v>
      </c>
      <c r="Q27" s="55">
        <f>SUMIF(NSL!$C$81:$C$173,C27,NSL!$S$81:$S$173)</f>
        <v>0</v>
      </c>
      <c r="R27" s="65">
        <f t="shared" si="12"/>
        <v>0</v>
      </c>
      <c r="S27" s="55">
        <f>SUMIF(NSL!$C$176:$C$214,C27,NSL!$S$176:$S$214)</f>
        <v>0</v>
      </c>
      <c r="T27" s="55">
        <f>SUMIF(NSL!$C$216:$C$238,C27,NSL!$S$216:$S$238)</f>
        <v>0</v>
      </c>
      <c r="U27" s="55">
        <f>SUMIF(NSL!$C$240:$C$252,C27,NSL!$S$240:$S$252)</f>
        <v>0</v>
      </c>
      <c r="V27" s="55">
        <f>SUMIF(NSL!$C$254:$C$255,C27,NSL!$S$254:$S$255)</f>
        <v>0</v>
      </c>
      <c r="W27" s="55">
        <f>SUMIF(NSL!$C$257:$C$282,C27,NSL!$S$257:$S$282)</f>
        <v>0</v>
      </c>
      <c r="X27" s="55">
        <f>SUMIF(NSL!$C$284:$C$346,C27,NSL!$S$284:$S$346)</f>
        <v>0</v>
      </c>
      <c r="Y27" s="55">
        <f>SUMIF(NSL!$C$348:$C$436,C27,NSL!$S$348:$S$436)</f>
        <v>0</v>
      </c>
      <c r="Z27" s="54">
        <f>D27-BG27</f>
        <v>0</v>
      </c>
      <c r="AA27" s="70">
        <f t="shared" si="13"/>
        <v>0</v>
      </c>
      <c r="AB27" s="55">
        <f>SUMIF(NSL!$C$483:$C$679,C27,NSL!$S$483:$S$679)</f>
        <v>0</v>
      </c>
      <c r="AC27" s="55">
        <f>SUMIF(NSL!$C$681:$C$682,C27,NSL!$S$681:$S$682)</f>
        <v>0</v>
      </c>
      <c r="AD27" s="55">
        <f>SUMIF(NSL!$C$684:$C$692,C27,NSL!$S$684:$S$692)</f>
        <v>0</v>
      </c>
      <c r="AE27" s="55">
        <f>SUMIF(NSL!$C$694:$C$776,C27,NSL!$S$694:$S$776)</f>
        <v>0</v>
      </c>
      <c r="AF27" s="55">
        <f>SUMIF(NSL!$C$778:$C$810,C27,NSL!$S$778:$S$810)</f>
        <v>0</v>
      </c>
      <c r="AG27" s="55">
        <f>SUMIF(NSL!$C$812:$C$813,C27,NSL!$S$812:$S$813)</f>
        <v>0</v>
      </c>
      <c r="AH27" s="55">
        <f>SUMIF(NSL!$C$815:$C$816,C27,NSL!$S$815:$S$816)</f>
        <v>0</v>
      </c>
      <c r="AI27" s="55">
        <f>SUMIF(NSL!$C$818:$C$889,C27,NSL!$S$818:$S$889)</f>
        <v>0</v>
      </c>
      <c r="AJ27" s="55">
        <f>SUMIF(NSL!$C$891:$C$917,C27,NSL!$S$891:$S$917)</f>
        <v>0</v>
      </c>
      <c r="AK27" s="55">
        <f>SUMIF(NSL!$C$919:$C$981,C27,NSL!$S$919:$S$981)</f>
        <v>0</v>
      </c>
      <c r="AL27" s="55">
        <f>SUMIF(NSL!$C$983:$C$1000,C27,NSL!$S$983:$S$1000)</f>
        <v>0</v>
      </c>
      <c r="AM27" s="55">
        <f>SUMIF(NSL!$C$1002:$C$1028,C27,NSL!$S$1002:$S$1028)</f>
        <v>0</v>
      </c>
      <c r="AN27" s="55">
        <f>SUMIF(NSL!$C$1030:$C$1045,C27,NSL!$S$1030:$S$1045)</f>
        <v>0</v>
      </c>
      <c r="AO27" s="55">
        <f>SUMIF(NSL!$C$1047:$C$1048,C27,NSL!$S$1047:$S$1048)</f>
        <v>0</v>
      </c>
      <c r="AP27" s="55">
        <f>SUMIF(NSL!$C$1050:$C$1074,C27,NSL!$S$1050:$S$1074)</f>
        <v>0</v>
      </c>
      <c r="AQ27" s="55">
        <f>SUMIF(NSL!$C$1076:$C$1099,C27,NSL!$S$1076:$S$1099)</f>
        <v>0</v>
      </c>
      <c r="AR27" s="55">
        <f>SUMIF(NSL!$C$1101:$C$1121,C27,NSL!$S$1101:$S$1121)</f>
        <v>0</v>
      </c>
      <c r="AS27" s="55">
        <f>SUMIF(NSL!$C$1123:$C$1164,C27,NSL!$S$1123:$S$1164)</f>
        <v>0</v>
      </c>
      <c r="AT27" s="55">
        <f>SUMIF(NSL!$C$1166:$C$1201,C27,NSL!$S$1166:$S$1201)</f>
        <v>0</v>
      </c>
      <c r="AU27" s="55">
        <f>SUMIF(NSL!$C$1203:$C$1223,C27,NSL!$S$1203:$S$1223)</f>
        <v>0</v>
      </c>
      <c r="AV27" s="55">
        <f>SUMIF(NSL!$C$1225:$C$1226,C27,NSL!$S$1225:$S$1226)</f>
        <v>0</v>
      </c>
      <c r="AW27" s="55">
        <f>SUMIF(NSL!$C$1228:$C$1244,C27,NSL!$S$1228:$S$1244)</f>
        <v>0</v>
      </c>
      <c r="AX27" s="55">
        <f>SUMIF(NSL!$C$1246:$C$1351,C27,NSL!$S$1246:$S$1351)</f>
        <v>0</v>
      </c>
      <c r="AY27" s="55">
        <f>SUMIF(NSL!$C$1353:$C$1434,C27,NSL!$S$1353:$S$1434)</f>
        <v>0</v>
      </c>
      <c r="AZ27" s="55">
        <f>SUMIF(NSL!$C$1436:$C$1440,C27,NSL!$S$1436:$S$1440)</f>
        <v>0</v>
      </c>
      <c r="BA27" s="55">
        <f>SUMIF(NSL!$C$1442:$C$1507,C27,NSL!$S$1442:$S$1507)</f>
        <v>0</v>
      </c>
      <c r="BB27" s="55">
        <f>SUMIF(NSL!$C$1509:$C$1540,C27,NSL!$S$1509:$S$1540)</f>
        <v>0</v>
      </c>
      <c r="BC27" s="55">
        <f>SUMIF(NSL!$C$1542:$C$1545,C27,NSL!$S$1542:$S$1545)</f>
        <v>0</v>
      </c>
      <c r="BD27" s="55">
        <f>SUMIF(NSL!$C$1547:$C$1560,C27,NSL!$S$1547:$S$1560)</f>
        <v>0</v>
      </c>
      <c r="BE27" s="55">
        <f>SUMIF(NSL!$C$1562:$C$1565,C27,NSL!$S$1562:$S$1565)</f>
        <v>0</v>
      </c>
      <c r="BF27" s="55">
        <f>SUMIF(NSL!$C$1567:$C$1569,C27,NSL!$S$1567:$S$1569)</f>
        <v>0</v>
      </c>
      <c r="BG27" s="65">
        <f>SUM(G27:Q27)+SUM(S27:Y27)+SUM(AB27:BF27)</f>
        <v>0</v>
      </c>
      <c r="BH27" s="58">
        <f>Z60-BG27</f>
        <v>0</v>
      </c>
      <c r="BI27" s="53">
        <f t="shared" si="6"/>
        <v>0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>
        <f>HTg!P30</f>
        <v>61.290000000000006</v>
      </c>
      <c r="E28" s="65">
        <f t="shared" si="10"/>
        <v>0</v>
      </c>
      <c r="F28" s="70">
        <f t="shared" si="11"/>
        <v>0</v>
      </c>
      <c r="G28" s="72">
        <f>SUM(G29:G41)</f>
        <v>0</v>
      </c>
      <c r="H28" s="72">
        <f t="shared" ref="H28:Z28" si="14">SUM(H29:H41)</f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65">
        <f>SUM(R29:R41)</f>
        <v>61.290000000000006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>D28-BG28</f>
        <v>61.27</v>
      </c>
      <c r="AB28" s="72">
        <f t="shared" ref="AB28:BG28" si="15">SUM(AB29:AB41)</f>
        <v>0.47</v>
      </c>
      <c r="AC28" s="72">
        <f t="shared" si="15"/>
        <v>0</v>
      </c>
      <c r="AD28" s="72">
        <f t="shared" si="15"/>
        <v>0.12</v>
      </c>
      <c r="AE28" s="72">
        <f t="shared" si="15"/>
        <v>1.99</v>
      </c>
      <c r="AF28" s="72">
        <f t="shared" si="15"/>
        <v>0</v>
      </c>
      <c r="AG28" s="72">
        <f t="shared" si="15"/>
        <v>0</v>
      </c>
      <c r="AH28" s="72">
        <f t="shared" si="15"/>
        <v>0</v>
      </c>
      <c r="AI28" s="72">
        <f t="shared" si="15"/>
        <v>41.85</v>
      </c>
      <c r="AJ28" s="72">
        <f t="shared" si="15"/>
        <v>16.28</v>
      </c>
      <c r="AK28" s="72">
        <f t="shared" si="15"/>
        <v>0.02</v>
      </c>
      <c r="AL28" s="72">
        <f t="shared" si="15"/>
        <v>0</v>
      </c>
      <c r="AM28" s="72">
        <f t="shared" si="15"/>
        <v>0.55000000000000004</v>
      </c>
      <c r="AN28" s="72">
        <f t="shared" si="15"/>
        <v>0</v>
      </c>
      <c r="AO28" s="72">
        <f t="shared" si="15"/>
        <v>0</v>
      </c>
      <c r="AP28" s="72">
        <f t="shared" si="15"/>
        <v>0</v>
      </c>
      <c r="AQ28" s="72">
        <f t="shared" si="15"/>
        <v>0</v>
      </c>
      <c r="AR28" s="72">
        <f t="shared" si="15"/>
        <v>0.01</v>
      </c>
      <c r="AS28" s="72">
        <f t="shared" si="15"/>
        <v>0</v>
      </c>
      <c r="AT28" s="72">
        <f t="shared" si="15"/>
        <v>0</v>
      </c>
      <c r="AU28" s="72">
        <f t="shared" si="15"/>
        <v>0</v>
      </c>
      <c r="AV28" s="72">
        <f t="shared" si="15"/>
        <v>0</v>
      </c>
      <c r="AW28" s="72">
        <f t="shared" si="15"/>
        <v>0</v>
      </c>
      <c r="AX28" s="72">
        <f t="shared" si="15"/>
        <v>0</v>
      </c>
      <c r="AY28" s="72">
        <f t="shared" si="15"/>
        <v>0</v>
      </c>
      <c r="AZ28" s="72">
        <f t="shared" si="15"/>
        <v>0</v>
      </c>
      <c r="BA28" s="72">
        <f t="shared" si="15"/>
        <v>0</v>
      </c>
      <c r="BB28" s="72">
        <f t="shared" si="15"/>
        <v>0</v>
      </c>
      <c r="BC28" s="72">
        <f t="shared" si="15"/>
        <v>0</v>
      </c>
      <c r="BD28" s="72">
        <f t="shared" si="15"/>
        <v>0</v>
      </c>
      <c r="BE28" s="72">
        <f t="shared" si="15"/>
        <v>0</v>
      </c>
      <c r="BF28" s="72">
        <f t="shared" si="15"/>
        <v>0</v>
      </c>
      <c r="BG28" s="65">
        <f t="shared" si="15"/>
        <v>0.02</v>
      </c>
      <c r="BH28" s="70">
        <f>AA60-BG28</f>
        <v>19.349999999999998</v>
      </c>
      <c r="BI28" s="70">
        <f>SUM(BI29:BI41)</f>
        <v>80.650000000000006</v>
      </c>
    </row>
    <row r="29" spans="1:61" ht="15">
      <c r="A29" s="56"/>
      <c r="B29" s="7" t="s">
        <v>166</v>
      </c>
      <c r="C29" s="8" t="s">
        <v>53</v>
      </c>
      <c r="D29" s="52">
        <f>HTg!P31</f>
        <v>0.47</v>
      </c>
      <c r="E29" s="65">
        <f t="shared" si="10"/>
        <v>0</v>
      </c>
      <c r="F29" s="70">
        <f t="shared" si="11"/>
        <v>0</v>
      </c>
      <c r="G29" s="55">
        <f>SUMIF(NSL!$C$9:$C$10,C29,NSL!$S$9:$S$10)</f>
        <v>0</v>
      </c>
      <c r="H29" s="55">
        <f>SUMIF(NSL!$C$12:$C$13,C29,NSL!$S$12:$S$13)</f>
        <v>0</v>
      </c>
      <c r="I29" s="55">
        <f>SUMIF(NSL!$C$15:$C$16,C29,NSL!$S$15:$S$16)</f>
        <v>0</v>
      </c>
      <c r="J29" s="55">
        <f>SUMIF(NSL!$C$18:$C$19,C29,NSL!$S$18:$S$19)</f>
        <v>0</v>
      </c>
      <c r="K29" s="55">
        <f>SUMIF(NSL!$C$21:$C$43,C29,NSL!$S$21:$S$43)</f>
        <v>0</v>
      </c>
      <c r="L29" s="55">
        <f>SUMIF(NSL!$C$45:$C$51,C29,NSL!$S$45:$S$51)</f>
        <v>0</v>
      </c>
      <c r="M29" s="55">
        <f>SUMIF(NSL!$C$53:$C$55,C29,NSL!$S$53:$S$55)</f>
        <v>0</v>
      </c>
      <c r="N29" s="55">
        <f>SUMIF(NSL!$C$57:$C$65,C29,NSL!$S$57:$S$65)</f>
        <v>0</v>
      </c>
      <c r="O29" s="55">
        <f>SUMIF(NSL!$C$67:$C$76,C29,NSL!$S$67:$S$76)</f>
        <v>0</v>
      </c>
      <c r="P29" s="55">
        <f>SUMIF(NSL!$C$78:$C$79,C29,NSL!$S$78:$S$79)</f>
        <v>0</v>
      </c>
      <c r="Q29" s="55">
        <f>SUMIF(NSL!$C$81:$C$173,C29,NSL!$S$81:$S$173)</f>
        <v>0</v>
      </c>
      <c r="R29" s="65">
        <f t="shared" si="12"/>
        <v>0.47</v>
      </c>
      <c r="S29" s="55">
        <f>SUMIF(NSL!$C$176:$C$214,C29,NSL!$S$176:$S$214)</f>
        <v>0</v>
      </c>
      <c r="T29" s="55">
        <f>SUMIF(NSL!$C$216:$C$238,C29,NSL!$S$216:$S$238)</f>
        <v>0</v>
      </c>
      <c r="U29" s="55">
        <f>SUMIF(NSL!$C$240:$C$252,C29,NSL!$S$240:$S$252)</f>
        <v>0</v>
      </c>
      <c r="V29" s="55">
        <f>SUMIF(NSL!$C$254:$C$255,C29,NSL!$S$254:$S$255)</f>
        <v>0</v>
      </c>
      <c r="W29" s="55">
        <f>SUMIF(NSL!$C$257:$C$282,C29,NSL!$S$257:$S$282)</f>
        <v>0</v>
      </c>
      <c r="X29" s="55">
        <f>SUMIF(NSL!$C$284:$C$346,C29,NSL!$S$284:$S$346)</f>
        <v>0</v>
      </c>
      <c r="Y29" s="55">
        <f>SUMIF(NSL!$C$348:$C$436,C29,NSL!$S$348:$S$436)</f>
        <v>0</v>
      </c>
      <c r="Z29" s="55">
        <f>SUMIF(NSL!$C$438:$C$480,C29,NSL!$S$438:$S$480)</f>
        <v>0</v>
      </c>
      <c r="AA29" s="72">
        <f>SUM(AB29:AN29)</f>
        <v>0.47</v>
      </c>
      <c r="AB29" s="54">
        <f>D29-BG29</f>
        <v>0.47</v>
      </c>
      <c r="AC29" s="55">
        <f>SUMIF(NSL!$C$681:$C$682,C29,NSL!$S$681:$S$682)</f>
        <v>0</v>
      </c>
      <c r="AD29" s="55">
        <f>SUMIF(NSL!$C$684:$C$692,C29,NSL!$S$684:$S$692)</f>
        <v>0</v>
      </c>
      <c r="AE29" s="55">
        <f>SUMIF(NSL!$C$694:$C$776,C29,NSL!$S$694:$S$776)</f>
        <v>0</v>
      </c>
      <c r="AF29" s="55">
        <f>SUMIF(NSL!$C$778:$C$810,C29,NSL!$S$778:$S$810)</f>
        <v>0</v>
      </c>
      <c r="AG29" s="55">
        <f>SUMIF(NSL!$C$812:$C$813,C29,NSL!$S$812:$S$813)</f>
        <v>0</v>
      </c>
      <c r="AH29" s="55">
        <f>SUMIF(NSL!$C$815:$C$816,C29,NSL!$S$815:$S$816)</f>
        <v>0</v>
      </c>
      <c r="AI29" s="55">
        <f>SUMIF(NSL!$C$818:$C$889,C29,NSL!$S$818:$S$889)</f>
        <v>0</v>
      </c>
      <c r="AJ29" s="55">
        <f>SUMIF(NSL!$C$891:$C$917,C29,NSL!$S$891:$S$917)</f>
        <v>0</v>
      </c>
      <c r="AK29" s="55">
        <f>SUMIF(NSL!$C$919:$C$981,C29,NSL!$S$919:$S$981)</f>
        <v>0</v>
      </c>
      <c r="AL29" s="55">
        <f>SUMIF(NSL!$C$983:$C$1000,C29,NSL!$S$983:$S$1000)</f>
        <v>0</v>
      </c>
      <c r="AM29" s="55">
        <f>SUMIF(NSL!$C$1002:$C$1028,C29,NSL!$S$1002:$S$1028)</f>
        <v>0</v>
      </c>
      <c r="AN29" s="55">
        <f>SUMIF(NSL!$C$1030:$C$1045,C29,NSL!$S$1030:$S$1045)</f>
        <v>0</v>
      </c>
      <c r="AO29" s="55">
        <f>SUMIF(NSL!$C$1047:$C$1048,C29,NSL!$S$1047:$S$1048)</f>
        <v>0</v>
      </c>
      <c r="AP29" s="55">
        <f>SUMIF(NSL!$C$1050:$C$1074,C29,NSL!$S$1050:$S$1074)</f>
        <v>0</v>
      </c>
      <c r="AQ29" s="55">
        <f>SUMIF(NSL!$C$1076:$C$1099,C29,NSL!$S$1076:$S$1099)</f>
        <v>0</v>
      </c>
      <c r="AR29" s="55">
        <f>SUMIF(NSL!$C$1101:$C$1121,C29,NSL!$S$1101:$S$1121)</f>
        <v>0</v>
      </c>
      <c r="AS29" s="55">
        <f>SUMIF(NSL!$C$1123:$C$1164,C29,NSL!$S$1123:$S$1164)</f>
        <v>0</v>
      </c>
      <c r="AT29" s="55">
        <f>SUMIF(NSL!$C$1166:$C$1201,C29,NSL!$S$1166:$S$1201)</f>
        <v>0</v>
      </c>
      <c r="AU29" s="55">
        <f>SUMIF(NSL!$C$1203:$C$1223,C29,NSL!$S$1203:$S$1223)</f>
        <v>0</v>
      </c>
      <c r="AV29" s="55">
        <f>SUMIF(NSL!$C$1225:$C$1226,C29,NSL!$S$1225:$S$1226)</f>
        <v>0</v>
      </c>
      <c r="AW29" s="55">
        <f>SUMIF(NSL!$C$1228:$C$1244,C29,NSL!$S$1228:$S$1244)</f>
        <v>0</v>
      </c>
      <c r="AX29" s="55">
        <f>SUMIF(NSL!$C$1246:$C$1351,C29,NSL!$S$1246:$S$1351)</f>
        <v>0</v>
      </c>
      <c r="AY29" s="55">
        <f>SUMIF(NSL!$C$1353:$C$1434,C29,NSL!$S$1353:$S$1434)</f>
        <v>0</v>
      </c>
      <c r="AZ29" s="55">
        <f>SUMIF(NSL!$C$1436:$C$1440,C29,NSL!$S$1436:$S$1440)</f>
        <v>0</v>
      </c>
      <c r="BA29" s="55">
        <f>SUMIF(NSL!$C$1442:$C$1507,C29,NSL!$S$1442:$S$1507)</f>
        <v>0</v>
      </c>
      <c r="BB29" s="55">
        <f>SUMIF(NSL!$C$1509:$C$1540,C29,NSL!$S$1509:$S$1540)</f>
        <v>0</v>
      </c>
      <c r="BC29" s="55">
        <f>SUMIF(NSL!$C$1542:$C$1545,C29,NSL!$S$1542:$S$1545)</f>
        <v>0</v>
      </c>
      <c r="BD29" s="55">
        <f>SUMIF(NSL!$C$1547:$C$1560,C29,NSL!$S$1547:$S$1560)</f>
        <v>0</v>
      </c>
      <c r="BE29" s="55">
        <f>SUMIF(NSL!$C$1562:$C$1565,C29,NSL!$S$1562:$S$1565)</f>
        <v>0</v>
      </c>
      <c r="BF29" s="55">
        <f>SUMIF(NSL!$C$1567:$C$1569,C29,NSL!$S$1567:$S$1569)</f>
        <v>0</v>
      </c>
      <c r="BG29" s="65">
        <f>SUM(G29:Q29)+SUM(S29:Z29)+SUM(AC29:BF29)</f>
        <v>0</v>
      </c>
      <c r="BH29" s="53">
        <f>AB60-BG29</f>
        <v>0.84000000000000008</v>
      </c>
      <c r="BI29" s="53">
        <f t="shared" si="6"/>
        <v>1.31</v>
      </c>
    </row>
    <row r="30" spans="1:61" ht="15">
      <c r="A30" s="56"/>
      <c r="B30" s="7" t="s">
        <v>167</v>
      </c>
      <c r="C30" s="8" t="s">
        <v>58</v>
      </c>
      <c r="D30" s="52">
        <f>HTg!P32</f>
        <v>0</v>
      </c>
      <c r="E30" s="65">
        <f t="shared" si="10"/>
        <v>0</v>
      </c>
      <c r="F30" s="70">
        <f t="shared" si="11"/>
        <v>0</v>
      </c>
      <c r="G30" s="55">
        <f>SUMIF(NSL!$C$9:$C$10,C30,NSL!$S$9:$S$10)</f>
        <v>0</v>
      </c>
      <c r="H30" s="55">
        <f>SUMIF(NSL!$C$12:$C$13,C30,NSL!$S$12:$S$13)</f>
        <v>0</v>
      </c>
      <c r="I30" s="55">
        <f>SUMIF(NSL!$C$15:$C$16,C30,NSL!$S$15:$S$16)</f>
        <v>0</v>
      </c>
      <c r="J30" s="55">
        <f>SUMIF(NSL!$C$18:$C$19,C30,NSL!$S$18:$S$19)</f>
        <v>0</v>
      </c>
      <c r="K30" s="55">
        <f>SUMIF(NSL!$C$21:$C$43,C30,NSL!$S$21:$S$43)</f>
        <v>0</v>
      </c>
      <c r="L30" s="55">
        <f>SUMIF(NSL!$C$45:$C$51,C30,NSL!$S$45:$S$51)</f>
        <v>0</v>
      </c>
      <c r="M30" s="55">
        <f>SUMIF(NSL!$C$53:$C$55,C30,NSL!$S$53:$S$55)</f>
        <v>0</v>
      </c>
      <c r="N30" s="55">
        <f>SUMIF(NSL!$C$57:$C$65,C30,NSL!$S$57:$S$65)</f>
        <v>0</v>
      </c>
      <c r="O30" s="55">
        <f>SUMIF(NSL!$C$67:$C$76,C30,NSL!$S$67:$S$76)</f>
        <v>0</v>
      </c>
      <c r="P30" s="55">
        <f>SUMIF(NSL!$C$78:$C$79,C30,NSL!$S$78:$S$79)</f>
        <v>0</v>
      </c>
      <c r="Q30" s="55">
        <f>SUMIF(NSL!$C$81:$C$173,C30,NSL!$S$81:$S$173)</f>
        <v>0</v>
      </c>
      <c r="R30" s="65">
        <f t="shared" si="12"/>
        <v>0</v>
      </c>
      <c r="S30" s="55">
        <f>SUMIF(NSL!$C$176:$C$214,C30,NSL!$S$176:$S$214)</f>
        <v>0</v>
      </c>
      <c r="T30" s="55">
        <f>SUMIF(NSL!$C$216:$C$238,C30,NSL!$S$216:$S$238)</f>
        <v>0</v>
      </c>
      <c r="U30" s="55">
        <f>SUMIF(NSL!$C$240:$C$252,C30,NSL!$S$240:$S$252)</f>
        <v>0</v>
      </c>
      <c r="V30" s="55">
        <f>SUMIF(NSL!$C$254:$C$255,C30,NSL!$S$254:$S$255)</f>
        <v>0</v>
      </c>
      <c r="W30" s="55">
        <f>SUMIF(NSL!$C$257:$C$282,C30,NSL!$S$257:$S$282)</f>
        <v>0</v>
      </c>
      <c r="X30" s="55">
        <f>SUMIF(NSL!$C$284:$C$346,C30,NSL!$S$284:$S$346)</f>
        <v>0</v>
      </c>
      <c r="Y30" s="55">
        <f>SUMIF(NSL!$C$348:$C$436,C30,NSL!$S$348:$S$436)</f>
        <v>0</v>
      </c>
      <c r="Z30" s="55">
        <f>SUMIF(NSL!$C$438:$C$480,C30,NSL!$S$438:$S$480)</f>
        <v>0</v>
      </c>
      <c r="AA30" s="72">
        <f t="shared" ref="AA30:AA59" si="16">SUM(AB30:AN30)</f>
        <v>0</v>
      </c>
      <c r="AB30" s="55">
        <f>SUMIF(NSL!$C$483:$C$679,C30,NSL!$S$483:$S$679)</f>
        <v>0</v>
      </c>
      <c r="AC30" s="54">
        <f>D30-BG30</f>
        <v>0</v>
      </c>
      <c r="AD30" s="55">
        <f>SUMIF(NSL!$C$684:$C$692,C30,NSL!$S$684:$S$692)</f>
        <v>0</v>
      </c>
      <c r="AE30" s="55">
        <f>SUMIF(NSL!$C$694:$C$776,C30,NSL!$S$694:$S$776)</f>
        <v>0</v>
      </c>
      <c r="AF30" s="55">
        <f>SUMIF(NSL!$C$778:$C$810,C30,NSL!$S$778:$S$810)</f>
        <v>0</v>
      </c>
      <c r="AG30" s="55">
        <f>SUMIF(NSL!$C$812:$C$813,C30,NSL!$S$812:$S$813)</f>
        <v>0</v>
      </c>
      <c r="AH30" s="55">
        <f>SUMIF(NSL!$C$815:$C$816,C30,NSL!$S$815:$S$816)</f>
        <v>0</v>
      </c>
      <c r="AI30" s="55">
        <f>SUMIF(NSL!$C$818:$C$889,C30,NSL!$S$818:$S$889)</f>
        <v>0</v>
      </c>
      <c r="AJ30" s="55">
        <f>SUMIF(NSL!$C$891:$C$917,C30,NSL!$S$891:$S$917)</f>
        <v>0</v>
      </c>
      <c r="AK30" s="55">
        <f>SUMIF(NSL!$C$919:$C$981,C30,NSL!$S$919:$S$981)</f>
        <v>0</v>
      </c>
      <c r="AL30" s="55">
        <f>SUMIF(NSL!$C$983:$C$1000,C30,NSL!$S$983:$S$1000)</f>
        <v>0</v>
      </c>
      <c r="AM30" s="55">
        <f>SUMIF(NSL!$C$1002:$C$1028,C30,NSL!$S$1002:$S$1028)</f>
        <v>0</v>
      </c>
      <c r="AN30" s="55">
        <f>SUMIF(NSL!$C$1030:$C$1045,C30,NSL!$S$1030:$S$1045)</f>
        <v>0</v>
      </c>
      <c r="AO30" s="55">
        <f>SUMIF(NSL!$C$1047:$C$1048,C30,NSL!$S$1047:$S$1048)</f>
        <v>0</v>
      </c>
      <c r="AP30" s="55">
        <f>SUMIF(NSL!$C$1050:$C$1074,C30,NSL!$S$1050:$S$1074)</f>
        <v>0</v>
      </c>
      <c r="AQ30" s="55">
        <f>SUMIF(NSL!$C$1076:$C$1099,C30,NSL!$S$1076:$S$1099)</f>
        <v>0</v>
      </c>
      <c r="AR30" s="55">
        <f>SUMIF(NSL!$C$1101:$C$1121,C30,NSL!$S$1101:$S$1121)</f>
        <v>0</v>
      </c>
      <c r="AS30" s="55">
        <f>SUMIF(NSL!$C$1123:$C$1164,C30,NSL!$S$1123:$S$1164)</f>
        <v>0</v>
      </c>
      <c r="AT30" s="55">
        <f>SUMIF(NSL!$C$1166:$C$1201,C30,NSL!$S$1166:$S$1201)</f>
        <v>0</v>
      </c>
      <c r="AU30" s="55">
        <f>SUMIF(NSL!$C$1203:$C$1223,C30,NSL!$S$1203:$S$1223)</f>
        <v>0</v>
      </c>
      <c r="AV30" s="55">
        <f>SUMIF(NSL!$C$1225:$C$1226,C30,NSL!$S$1225:$S$1226)</f>
        <v>0</v>
      </c>
      <c r="AW30" s="55">
        <f>SUMIF(NSL!$C$1228:$C$1244,C30,NSL!$S$1228:$S$1244)</f>
        <v>0</v>
      </c>
      <c r="AX30" s="55">
        <f>SUMIF(NSL!$C$1246:$C$1351,C30,NSL!$S$1246:$S$1351)</f>
        <v>0</v>
      </c>
      <c r="AY30" s="55">
        <f>SUMIF(NSL!$C$1353:$C$1434,C30,NSL!$S$1353:$S$1434)</f>
        <v>0</v>
      </c>
      <c r="AZ30" s="55">
        <f>SUMIF(NSL!$C$1436:$C$1440,C30,NSL!$S$1436:$S$1440)</f>
        <v>0</v>
      </c>
      <c r="BA30" s="55">
        <f>SUMIF(NSL!$C$1442:$C$1507,C30,NSL!$S$1442:$S$1507)</f>
        <v>0</v>
      </c>
      <c r="BB30" s="55">
        <f>SUMIF(NSL!$C$1509:$C$1540,C30,NSL!$S$1509:$S$1540)</f>
        <v>0</v>
      </c>
      <c r="BC30" s="55">
        <f>SUMIF(NSL!$C$1542:$C$1545,C30,NSL!$S$1542:$S$1545)</f>
        <v>0</v>
      </c>
      <c r="BD30" s="55">
        <f>SUMIF(NSL!$C$1547:$C$1560,C30,NSL!$S$1547:$S$1560)</f>
        <v>0</v>
      </c>
      <c r="BE30" s="55">
        <f>SUMIF(NSL!$C$1562:$C$1565,C30,NSL!$S$1562:$S$1565)</f>
        <v>0</v>
      </c>
      <c r="BF30" s="55">
        <f>SUMIF(NSL!$C$1567:$C$1569,C30,NSL!$S$1567:$S$1569)</f>
        <v>0</v>
      </c>
      <c r="BG30" s="65">
        <f>SUM(G30:Q30)+SUM(S30:Z30)+AB30+SUM(AD30:BF30)</f>
        <v>0</v>
      </c>
      <c r="BH30" s="53">
        <f>AC60-BG30</f>
        <v>0</v>
      </c>
      <c r="BI30" s="53">
        <f t="shared" si="6"/>
        <v>0</v>
      </c>
    </row>
    <row r="31" spans="1:61" ht="15">
      <c r="A31" s="56"/>
      <c r="B31" s="7" t="s">
        <v>168</v>
      </c>
      <c r="C31" s="8" t="s">
        <v>54</v>
      </c>
      <c r="D31" s="52">
        <f>HTg!P33</f>
        <v>0.12</v>
      </c>
      <c r="E31" s="65">
        <f t="shared" si="10"/>
        <v>0</v>
      </c>
      <c r="F31" s="70">
        <f t="shared" si="11"/>
        <v>0</v>
      </c>
      <c r="G31" s="55">
        <f>SUMIF(NSL!$C$9:$C$10,C31,NSL!$S$9:$S$10)</f>
        <v>0</v>
      </c>
      <c r="H31" s="55">
        <f>SUMIF(NSL!$C$12:$C$13,C31,NSL!$S$12:$S$13)</f>
        <v>0</v>
      </c>
      <c r="I31" s="55">
        <f>SUMIF(NSL!$C$15:$C$16,C31,NSL!$S$15:$S$16)</f>
        <v>0</v>
      </c>
      <c r="J31" s="55">
        <f>SUMIF(NSL!$C$18:$C$19,C31,NSL!$S$18:$S$19)</f>
        <v>0</v>
      </c>
      <c r="K31" s="55">
        <f>SUMIF(NSL!$C$21:$C$43,C31,NSL!$S$21:$S$43)</f>
        <v>0</v>
      </c>
      <c r="L31" s="55">
        <f>SUMIF(NSL!$C$45:$C$51,C31,NSL!$S$45:$S$51)</f>
        <v>0</v>
      </c>
      <c r="M31" s="55">
        <f>SUMIF(NSL!$C$53:$C$55,C31,NSL!$S$53:$S$55)</f>
        <v>0</v>
      </c>
      <c r="N31" s="55">
        <f>SUMIF(NSL!$C$57:$C$65,C31,NSL!$S$57:$S$65)</f>
        <v>0</v>
      </c>
      <c r="O31" s="55">
        <f>SUMIF(NSL!$C$67:$C$76,C31,NSL!$S$67:$S$76)</f>
        <v>0</v>
      </c>
      <c r="P31" s="55">
        <f>SUMIF(NSL!$C$78:$C$79,C31,NSL!$S$78:$S$79)</f>
        <v>0</v>
      </c>
      <c r="Q31" s="55">
        <f>SUMIF(NSL!$C$81:$C$173,C31,NSL!$S$81:$S$173)</f>
        <v>0</v>
      </c>
      <c r="R31" s="65">
        <f t="shared" si="12"/>
        <v>0.12</v>
      </c>
      <c r="S31" s="55">
        <f>SUMIF(NSL!$C$176:$C$214,C31,NSL!$S$176:$S$214)</f>
        <v>0</v>
      </c>
      <c r="T31" s="55">
        <f>SUMIF(NSL!$C$216:$C$238,C31,NSL!$S$216:$S$238)</f>
        <v>0</v>
      </c>
      <c r="U31" s="55">
        <f>SUMIF(NSL!$C$240:$C$252,C31,NSL!$S$240:$S$252)</f>
        <v>0</v>
      </c>
      <c r="V31" s="55">
        <f>SUMIF(NSL!$C$254:$C$255,C31,NSL!$S$254:$S$255)</f>
        <v>0</v>
      </c>
      <c r="W31" s="55">
        <f>SUMIF(NSL!$C$257:$C$282,C31,NSL!$S$257:$S$282)</f>
        <v>0</v>
      </c>
      <c r="X31" s="55">
        <f>SUMIF(NSL!$C$284:$C$346,C31,NSL!$S$284:$S$346)</f>
        <v>0</v>
      </c>
      <c r="Y31" s="55">
        <f>SUMIF(NSL!$C$348:$C$436,C31,NSL!$S$348:$S$436)</f>
        <v>0</v>
      </c>
      <c r="Z31" s="55">
        <f>SUMIF(NSL!$C$438:$C$480,C31,NSL!$S$438:$S$480)</f>
        <v>0</v>
      </c>
      <c r="AA31" s="72">
        <f t="shared" si="16"/>
        <v>0.12</v>
      </c>
      <c r="AB31" s="55">
        <f>SUMIF(NSL!$C$483:$C$679,C31,NSL!$S$483:$S$679)</f>
        <v>0</v>
      </c>
      <c r="AC31" s="55">
        <f>SUMIF(NSL!$C$681:$C$682,C31,NSL!$S$681:$S$682)</f>
        <v>0</v>
      </c>
      <c r="AD31" s="54">
        <f>D31-BG31</f>
        <v>0.12</v>
      </c>
      <c r="AE31" s="55">
        <f>SUMIF(NSL!$C$694:$C$776,C31,NSL!$S$694:$S$776)</f>
        <v>0</v>
      </c>
      <c r="AF31" s="55">
        <f>SUMIF(NSL!$C$778:$C$810,C31,NSL!$S$778:$S$810)</f>
        <v>0</v>
      </c>
      <c r="AG31" s="55">
        <f>SUMIF(NSL!$C$812:$C$813,C31,NSL!$S$812:$S$813)</f>
        <v>0</v>
      </c>
      <c r="AH31" s="55">
        <f>SUMIF(NSL!$C$815:$C$816,C31,NSL!$S$815:$S$816)</f>
        <v>0</v>
      </c>
      <c r="AI31" s="55">
        <f>SUMIF(NSL!$C$818:$C$889,C31,NSL!$S$818:$S$889)</f>
        <v>0</v>
      </c>
      <c r="AJ31" s="55">
        <f>SUMIF(NSL!$C$891:$C$917,C31,NSL!$S$891:$S$917)</f>
        <v>0</v>
      </c>
      <c r="AK31" s="55">
        <f>SUMIF(NSL!$C$919:$C$981,C31,NSL!$S$919:$S$981)</f>
        <v>0</v>
      </c>
      <c r="AL31" s="55">
        <f>SUMIF(NSL!$C$983:$C$1000,C31,NSL!$S$983:$S$1000)</f>
        <v>0</v>
      </c>
      <c r="AM31" s="55">
        <f>SUMIF(NSL!$C$1002:$C$1028,C31,NSL!$S$1002:$S$1028)</f>
        <v>0</v>
      </c>
      <c r="AN31" s="55">
        <f>SUMIF(NSL!$C$1030:$C$1045,C31,NSL!$S$1030:$S$1045)</f>
        <v>0</v>
      </c>
      <c r="AO31" s="55">
        <f>SUMIF(NSL!$C$1047:$C$1048,C31,NSL!$S$1047:$S$1048)</f>
        <v>0</v>
      </c>
      <c r="AP31" s="55">
        <f>SUMIF(NSL!$C$1050:$C$1074,C31,NSL!$S$1050:$S$1074)</f>
        <v>0</v>
      </c>
      <c r="AQ31" s="55">
        <f>SUMIF(NSL!$C$1076:$C$1099,C31,NSL!$S$1076:$S$1099)</f>
        <v>0</v>
      </c>
      <c r="AR31" s="55">
        <f>SUMIF(NSL!$C$1101:$C$1121,C31,NSL!$S$1101:$S$1121)</f>
        <v>0</v>
      </c>
      <c r="AS31" s="55">
        <f>SUMIF(NSL!$C$1123:$C$1164,C31,NSL!$S$1123:$S$1164)</f>
        <v>0</v>
      </c>
      <c r="AT31" s="55">
        <f>SUMIF(NSL!$C$1166:$C$1201,C31,NSL!$S$1166:$S$1201)</f>
        <v>0</v>
      </c>
      <c r="AU31" s="55">
        <f>SUMIF(NSL!$C$1203:$C$1223,C31,NSL!$S$1203:$S$1223)</f>
        <v>0</v>
      </c>
      <c r="AV31" s="55">
        <f>SUMIF(NSL!$C$1225:$C$1226,C31,NSL!$S$1225:$S$1226)</f>
        <v>0</v>
      </c>
      <c r="AW31" s="55">
        <f>SUMIF(NSL!$C$1228:$C$1244,C31,NSL!$S$1228:$S$1244)</f>
        <v>0</v>
      </c>
      <c r="AX31" s="55">
        <f>SUMIF(NSL!$C$1246:$C$1351,C31,NSL!$S$1246:$S$1351)</f>
        <v>0</v>
      </c>
      <c r="AY31" s="55">
        <f>SUMIF(NSL!$C$1353:$C$1434,C31,NSL!$S$1353:$S$1434)</f>
        <v>0</v>
      </c>
      <c r="AZ31" s="55">
        <f>SUMIF(NSL!$C$1436:$C$1440,C31,NSL!$S$1436:$S$1440)</f>
        <v>0</v>
      </c>
      <c r="BA31" s="55">
        <f>SUMIF(NSL!$C$1442:$C$1507,C31,NSL!$S$1442:$S$1507)</f>
        <v>0</v>
      </c>
      <c r="BB31" s="55">
        <f>SUMIF(NSL!$C$1509:$C$1540,C31,NSL!$S$1509:$S$1540)</f>
        <v>0</v>
      </c>
      <c r="BC31" s="55">
        <f>SUMIF(NSL!$C$1542:$C$1545,C31,NSL!$S$1542:$S$1545)</f>
        <v>0</v>
      </c>
      <c r="BD31" s="55">
        <f>SUMIF(NSL!$C$1547:$C$1560,C31,NSL!$S$1547:$S$1560)</f>
        <v>0</v>
      </c>
      <c r="BE31" s="55">
        <f>SUMIF(NSL!$C$1562:$C$1565,C31,NSL!$S$1562:$S$1565)</f>
        <v>0</v>
      </c>
      <c r="BF31" s="55">
        <f>SUMIF(NSL!$C$1567:$C$1569,C31,NSL!$S$1567:$S$1569)</f>
        <v>0</v>
      </c>
      <c r="BG31" s="65">
        <f>SUM(G31:Q31)+SUM(S31:Z31)+SUM(AB31:AC31)+SUM(AE31:BF31)</f>
        <v>0</v>
      </c>
      <c r="BH31" s="53">
        <f>AD60-BG31</f>
        <v>0</v>
      </c>
      <c r="BI31" s="53">
        <f t="shared" si="6"/>
        <v>0.12</v>
      </c>
    </row>
    <row r="32" spans="1:61" ht="15">
      <c r="A32" s="56"/>
      <c r="B32" s="7" t="s">
        <v>169</v>
      </c>
      <c r="C32" s="8" t="s">
        <v>55</v>
      </c>
      <c r="D32" s="52">
        <f>HTg!P34</f>
        <v>1.99</v>
      </c>
      <c r="E32" s="65">
        <f t="shared" si="10"/>
        <v>0</v>
      </c>
      <c r="F32" s="70">
        <f t="shared" si="11"/>
        <v>0</v>
      </c>
      <c r="G32" s="55">
        <f>SUMIF(NSL!$C$9:$C$10,C32,NSL!$S$9:$S$10)</f>
        <v>0</v>
      </c>
      <c r="H32" s="55">
        <f>SUMIF(NSL!$C$12:$C$13,C32,NSL!$S$12:$S$13)</f>
        <v>0</v>
      </c>
      <c r="I32" s="55">
        <f>SUMIF(NSL!$C$15:$C$16,C32,NSL!$S$15:$S$16)</f>
        <v>0</v>
      </c>
      <c r="J32" s="55">
        <f>SUMIF(NSL!$C$18:$C$19,C32,NSL!$S$18:$S$19)</f>
        <v>0</v>
      </c>
      <c r="K32" s="55">
        <f>SUMIF(NSL!$C$21:$C$43,C32,NSL!$S$21:$S$43)</f>
        <v>0</v>
      </c>
      <c r="L32" s="55">
        <f>SUMIF(NSL!$C$45:$C$51,C32,NSL!$S$45:$S$51)</f>
        <v>0</v>
      </c>
      <c r="M32" s="55">
        <f>SUMIF(NSL!$C$53:$C$55,C32,NSL!$S$53:$S$55)</f>
        <v>0</v>
      </c>
      <c r="N32" s="55">
        <f>SUMIF(NSL!$C$57:$C$65,C32,NSL!$S$57:$S$65)</f>
        <v>0</v>
      </c>
      <c r="O32" s="55">
        <f>SUMIF(NSL!$C$67:$C$76,C32,NSL!$S$67:$S$76)</f>
        <v>0</v>
      </c>
      <c r="P32" s="55">
        <f>SUMIF(NSL!$C$78:$C$79,C32,NSL!$S$78:$S$79)</f>
        <v>0</v>
      </c>
      <c r="Q32" s="55">
        <f>SUMIF(NSL!$C$81:$C$173,C32,NSL!$S$81:$S$173)</f>
        <v>0</v>
      </c>
      <c r="R32" s="65">
        <f t="shared" si="12"/>
        <v>1.99</v>
      </c>
      <c r="S32" s="55">
        <f>SUMIF(NSL!$C$176:$C$214,C32,NSL!$S$176:$S$214)</f>
        <v>0</v>
      </c>
      <c r="T32" s="55">
        <f>SUMIF(NSL!$C$216:$C$238,C32,NSL!$S$216:$S$238)</f>
        <v>0</v>
      </c>
      <c r="U32" s="55">
        <f>SUMIF(NSL!$C$240:$C$252,C32,NSL!$S$240:$S$252)</f>
        <v>0</v>
      </c>
      <c r="V32" s="55">
        <f>SUMIF(NSL!$C$254:$C$255,C32,NSL!$S$254:$S$255)</f>
        <v>0</v>
      </c>
      <c r="W32" s="55">
        <f>SUMIF(NSL!$C$257:$C$282,C32,NSL!$S$257:$S$282)</f>
        <v>0</v>
      </c>
      <c r="X32" s="55">
        <f>SUMIF(NSL!$C$284:$C$346,C32,NSL!$S$284:$S$346)</f>
        <v>0</v>
      </c>
      <c r="Y32" s="55">
        <f>SUMIF(NSL!$C$348:$C$436,C32,NSL!$S$348:$S$436)</f>
        <v>0</v>
      </c>
      <c r="Z32" s="55">
        <f>SUMIF(NSL!$C$438:$C$480,C32,NSL!$S$438:$S$480)</f>
        <v>0</v>
      </c>
      <c r="AA32" s="72">
        <f t="shared" si="16"/>
        <v>1.99</v>
      </c>
      <c r="AB32" s="55">
        <f>SUMIF(NSL!$C$483:$C$679,C32,NSL!$S$483:$S$679)</f>
        <v>0</v>
      </c>
      <c r="AC32" s="55">
        <f>SUMIF(NSL!$C$681:$C$682,C32,NSL!$S$681:$S$682)</f>
        <v>0</v>
      </c>
      <c r="AD32" s="55">
        <f>SUMIF(NSL!$C$684:$C$692,C32,NSL!$S$684:$S$692)</f>
        <v>0</v>
      </c>
      <c r="AE32" s="54">
        <f>D32-BG32</f>
        <v>1.99</v>
      </c>
      <c r="AF32" s="55">
        <f>SUMIF(NSL!$C$778:$C$810,C32,NSL!$S$778:$S$810)</f>
        <v>0</v>
      </c>
      <c r="AG32" s="55">
        <f>SUMIF(NSL!$C$812:$C$813,C32,NSL!$S$812:$S$813)</f>
        <v>0</v>
      </c>
      <c r="AH32" s="55">
        <f>SUMIF(NSL!$C$815:$C$816,C32,NSL!$S$815:$S$816)</f>
        <v>0</v>
      </c>
      <c r="AI32" s="55">
        <f>SUMIF(NSL!$C$818:$C$889,C32,NSL!$S$818:$S$889)</f>
        <v>0</v>
      </c>
      <c r="AJ32" s="55">
        <f>SUMIF(NSL!$C$891:$C$917,C32,NSL!$S$891:$S$917)</f>
        <v>0</v>
      </c>
      <c r="AK32" s="55">
        <f>SUMIF(NSL!$C$919:$C$981,C32,NSL!$S$919:$S$981)</f>
        <v>0</v>
      </c>
      <c r="AL32" s="55">
        <f>SUMIF(NSL!$C$983:$C$1000,C32,NSL!$S$983:$S$1000)</f>
        <v>0</v>
      </c>
      <c r="AM32" s="55">
        <f>SUMIF(NSL!$C$1002:$C$1028,C32,NSL!$S$1002:$S$1028)</f>
        <v>0</v>
      </c>
      <c r="AN32" s="55">
        <f>SUMIF(NSL!$C$1030:$C$1045,C32,NSL!$S$1030:$S$1045)</f>
        <v>0</v>
      </c>
      <c r="AO32" s="55">
        <f>SUMIF(NSL!$C$1047:$C$1048,C32,NSL!$S$1047:$S$1048)</f>
        <v>0</v>
      </c>
      <c r="AP32" s="55">
        <f>SUMIF(NSL!$C$1050:$C$1074,C32,NSL!$S$1050:$S$1074)</f>
        <v>0</v>
      </c>
      <c r="AQ32" s="55">
        <f>SUMIF(NSL!$C$1076:$C$1099,C32,NSL!$S$1076:$S$1099)</f>
        <v>0</v>
      </c>
      <c r="AR32" s="55">
        <f>SUMIF(NSL!$C$1101:$C$1121,C32,NSL!$S$1101:$S$1121)</f>
        <v>0</v>
      </c>
      <c r="AS32" s="55">
        <f>SUMIF(NSL!$C$1123:$C$1164,C32,NSL!$S$1123:$S$1164)</f>
        <v>0</v>
      </c>
      <c r="AT32" s="55">
        <f>SUMIF(NSL!$C$1166:$C$1201,C32,NSL!$S$1166:$S$1201)</f>
        <v>0</v>
      </c>
      <c r="AU32" s="55">
        <f>SUMIF(NSL!$C$1203:$C$1223,C32,NSL!$S$1203:$S$1223)</f>
        <v>0</v>
      </c>
      <c r="AV32" s="55">
        <f>SUMIF(NSL!$C$1225:$C$1226,C32,NSL!$S$1225:$S$1226)</f>
        <v>0</v>
      </c>
      <c r="AW32" s="55">
        <f>SUMIF(NSL!$C$1228:$C$1244,C32,NSL!$S$1228:$S$1244)</f>
        <v>0</v>
      </c>
      <c r="AX32" s="55">
        <f>SUMIF(NSL!$C$1246:$C$1351,C32,NSL!$S$1246:$S$1351)</f>
        <v>0</v>
      </c>
      <c r="AY32" s="55">
        <f>SUMIF(NSL!$C$1353:$C$1434,C32,NSL!$S$1353:$S$1434)</f>
        <v>0</v>
      </c>
      <c r="AZ32" s="55">
        <f>SUMIF(NSL!$C$1436:$C$1440,C32,NSL!$S$1436:$S$1440)</f>
        <v>0</v>
      </c>
      <c r="BA32" s="55">
        <f>SUMIF(NSL!$C$1442:$C$1507,C32,NSL!$S$1442:$S$1507)</f>
        <v>0</v>
      </c>
      <c r="BB32" s="55">
        <f>SUMIF(NSL!$C$1509:$C$1540,C32,NSL!$S$1509:$S$1540)</f>
        <v>0</v>
      </c>
      <c r="BC32" s="55">
        <f>SUMIF(NSL!$C$1542:$C$1545,C32,NSL!$S$1542:$S$1545)</f>
        <v>0</v>
      </c>
      <c r="BD32" s="55">
        <f>SUMIF(NSL!$C$1547:$C$1560,C32,NSL!$S$1547:$S$1560)</f>
        <v>0</v>
      </c>
      <c r="BE32" s="55">
        <f>SUMIF(NSL!$C$1562:$C$1565,C32,NSL!$S$1562:$S$1565)</f>
        <v>0</v>
      </c>
      <c r="BF32" s="55">
        <f>SUMIF(NSL!$C$1567:$C$1569,C32,NSL!$S$1567:$S$1569)</f>
        <v>0</v>
      </c>
      <c r="BG32" s="65">
        <f>SUM(G32:Q32)+SUM(S32:Z32)+SUM(AB32:AD32)+SUM(AF32:BF32)</f>
        <v>0</v>
      </c>
      <c r="BH32" s="53">
        <f>AE60-BG32</f>
        <v>0.59999999999999987</v>
      </c>
      <c r="BI32" s="53">
        <f t="shared" si="6"/>
        <v>2.59</v>
      </c>
    </row>
    <row r="33" spans="1:61" ht="15">
      <c r="A33" s="56"/>
      <c r="B33" s="7" t="s">
        <v>170</v>
      </c>
      <c r="C33" s="8" t="s">
        <v>56</v>
      </c>
      <c r="D33" s="52">
        <f>HTg!P35</f>
        <v>0</v>
      </c>
      <c r="E33" s="65">
        <f t="shared" si="10"/>
        <v>0</v>
      </c>
      <c r="F33" s="70">
        <f t="shared" si="11"/>
        <v>0</v>
      </c>
      <c r="G33" s="55">
        <f>SUMIF(NSL!$C$9:$C$10,C33,NSL!$S$9:$S$10)</f>
        <v>0</v>
      </c>
      <c r="H33" s="55">
        <f>SUMIF(NSL!$C$12:$C$13,C33,NSL!$S$12:$S$13)</f>
        <v>0</v>
      </c>
      <c r="I33" s="55">
        <f>SUMIF(NSL!$C$15:$C$16,C33,NSL!$S$15:$S$16)</f>
        <v>0</v>
      </c>
      <c r="J33" s="55">
        <f>SUMIF(NSL!$C$18:$C$19,C33,NSL!$S$18:$S$19)</f>
        <v>0</v>
      </c>
      <c r="K33" s="55">
        <f>SUMIF(NSL!$C$21:$C$43,C33,NSL!$S$21:$S$43)</f>
        <v>0</v>
      </c>
      <c r="L33" s="55">
        <f>SUMIF(NSL!$C$45:$C$51,C33,NSL!$S$45:$S$51)</f>
        <v>0</v>
      </c>
      <c r="M33" s="55">
        <f>SUMIF(NSL!$C$53:$C$55,C33,NSL!$S$53:$S$55)</f>
        <v>0</v>
      </c>
      <c r="N33" s="55">
        <f>SUMIF(NSL!$C$57:$C$65,C33,NSL!$S$57:$S$65)</f>
        <v>0</v>
      </c>
      <c r="O33" s="55">
        <f>SUMIF(NSL!$C$67:$C$76,C33,NSL!$S$67:$S$76)</f>
        <v>0</v>
      </c>
      <c r="P33" s="55">
        <f>SUMIF(NSL!$C$78:$C$79,C33,NSL!$S$78:$S$79)</f>
        <v>0</v>
      </c>
      <c r="Q33" s="55">
        <f>SUMIF(NSL!$C$81:$C$173,C33,NSL!$S$81:$S$173)</f>
        <v>0</v>
      </c>
      <c r="R33" s="65">
        <f t="shared" si="12"/>
        <v>0</v>
      </c>
      <c r="S33" s="55">
        <f>SUMIF(NSL!$C$176:$C$214,C33,NSL!$S$176:$S$214)</f>
        <v>0</v>
      </c>
      <c r="T33" s="55">
        <f>SUMIF(NSL!$C$216:$C$238,C33,NSL!$S$216:$S$238)</f>
        <v>0</v>
      </c>
      <c r="U33" s="55">
        <f>SUMIF(NSL!$C$240:$C$252,C33,NSL!$S$240:$S$252)</f>
        <v>0</v>
      </c>
      <c r="V33" s="55">
        <f>SUMIF(NSL!$C$254:$C$255,C33,NSL!$S$254:$S$255)</f>
        <v>0</v>
      </c>
      <c r="W33" s="55">
        <f>SUMIF(NSL!$C$257:$C$282,C33,NSL!$S$257:$S$282)</f>
        <v>0</v>
      </c>
      <c r="X33" s="55">
        <f>SUMIF(NSL!$C$284:$C$346,C33,NSL!$S$284:$S$346)</f>
        <v>0</v>
      </c>
      <c r="Y33" s="55">
        <f>SUMIF(NSL!$C$348:$C$436,C33,NSL!$S$348:$S$436)</f>
        <v>0</v>
      </c>
      <c r="Z33" s="55">
        <f>SUMIF(NSL!$C$438:$C$480,C33,NSL!$S$438:$S$480)</f>
        <v>0</v>
      </c>
      <c r="AA33" s="72">
        <f t="shared" si="16"/>
        <v>0</v>
      </c>
      <c r="AB33" s="55">
        <f>SUMIF(NSL!$C$483:$C$679,C33,NSL!$S$483:$S$679)</f>
        <v>0</v>
      </c>
      <c r="AC33" s="55">
        <f>SUMIF(NSL!$C$681:$C$682,C33,NSL!$S$681:$S$682)</f>
        <v>0</v>
      </c>
      <c r="AD33" s="55">
        <f>SUMIF(NSL!$C$684:$C$692,C33,NSL!$S$684:$S$692)</f>
        <v>0</v>
      </c>
      <c r="AE33" s="55">
        <f>SUMIF(NSL!$C$694:$C$776,C33,NSL!$S$694:$S$776)</f>
        <v>0</v>
      </c>
      <c r="AF33" s="54">
        <f>D33-BG33</f>
        <v>0</v>
      </c>
      <c r="AG33" s="55">
        <f>SUMIF(NSL!$C$812:$C$813,C33,NSL!$S$812:$S$813)</f>
        <v>0</v>
      </c>
      <c r="AH33" s="55">
        <f>SUMIF(NSL!$C$815:$C$816,C33,NSL!$S$815:$S$816)</f>
        <v>0</v>
      </c>
      <c r="AI33" s="55">
        <f>SUMIF(NSL!$C$818:$C$889,C33,NSL!$S$818:$S$889)</f>
        <v>0</v>
      </c>
      <c r="AJ33" s="55">
        <f>SUMIF(NSL!$C$891:$C$917,C33,NSL!$S$891:$S$917)</f>
        <v>0</v>
      </c>
      <c r="AK33" s="55">
        <f>SUMIF(NSL!$C$919:$C$981,C33,NSL!$S$919:$S$981)</f>
        <v>0</v>
      </c>
      <c r="AL33" s="55">
        <f>SUMIF(NSL!$C$983:$C$1000,C33,NSL!$S$983:$S$1000)</f>
        <v>0</v>
      </c>
      <c r="AM33" s="55">
        <f>SUMIF(NSL!$C$1002:$C$1028,C33,NSL!$S$1002:$S$1028)</f>
        <v>0</v>
      </c>
      <c r="AN33" s="55">
        <f>SUMIF(NSL!$C$1030:$C$1045,C33,NSL!$S$1030:$S$1045)</f>
        <v>0</v>
      </c>
      <c r="AO33" s="55">
        <f>SUMIF(NSL!$C$1047:$C$1048,C33,NSL!$S$1047:$S$1048)</f>
        <v>0</v>
      </c>
      <c r="AP33" s="55">
        <f>SUMIF(NSL!$C$1050:$C$1074,C33,NSL!$S$1050:$S$1074)</f>
        <v>0</v>
      </c>
      <c r="AQ33" s="55">
        <f>SUMIF(NSL!$C$1076:$C$1099,C33,NSL!$S$1076:$S$1099)</f>
        <v>0</v>
      </c>
      <c r="AR33" s="55">
        <f>SUMIF(NSL!$C$1101:$C$1121,C33,NSL!$S$1101:$S$1121)</f>
        <v>0</v>
      </c>
      <c r="AS33" s="55">
        <f>SUMIF(NSL!$C$1123:$C$1164,C33,NSL!$S$1123:$S$1164)</f>
        <v>0</v>
      </c>
      <c r="AT33" s="55">
        <f>SUMIF(NSL!$C$1166:$C$1201,C33,NSL!$S$1166:$S$1201)</f>
        <v>0</v>
      </c>
      <c r="AU33" s="55">
        <f>SUMIF(NSL!$C$1203:$C$1223,C33,NSL!$S$1203:$S$1223)</f>
        <v>0</v>
      </c>
      <c r="AV33" s="55">
        <f>SUMIF(NSL!$C$1225:$C$1226,C33,NSL!$S$1225:$S$1226)</f>
        <v>0</v>
      </c>
      <c r="AW33" s="55">
        <f>SUMIF(NSL!$C$1228:$C$1244,C33,NSL!$S$1228:$S$1244)</f>
        <v>0</v>
      </c>
      <c r="AX33" s="55">
        <f>SUMIF(NSL!$C$1246:$C$1351,C33,NSL!$S$1246:$S$1351)</f>
        <v>0</v>
      </c>
      <c r="AY33" s="55">
        <f>SUMIF(NSL!$C$1353:$C$1434,C33,NSL!$S$1353:$S$1434)</f>
        <v>0</v>
      </c>
      <c r="AZ33" s="55">
        <f>SUMIF(NSL!$C$1436:$C$1440,C33,NSL!$S$1436:$S$1440)</f>
        <v>0</v>
      </c>
      <c r="BA33" s="55">
        <f>SUMIF(NSL!$C$1442:$C$1507,C33,NSL!$S$1442:$S$1507)</f>
        <v>0</v>
      </c>
      <c r="BB33" s="55">
        <f>SUMIF(NSL!$C$1509:$C$1540,C33,NSL!$S$1509:$S$1540)</f>
        <v>0</v>
      </c>
      <c r="BC33" s="55">
        <f>SUMIF(NSL!$C$1542:$C$1545,C33,NSL!$S$1542:$S$1545)</f>
        <v>0</v>
      </c>
      <c r="BD33" s="55">
        <f>SUMIF(NSL!$C$1547:$C$1560,C33,NSL!$S$1547:$S$1560)</f>
        <v>0</v>
      </c>
      <c r="BE33" s="55">
        <f>SUMIF(NSL!$C$1562:$C$1565,C33,NSL!$S$1562:$S$1565)</f>
        <v>0</v>
      </c>
      <c r="BF33" s="55">
        <f>SUMIF(NSL!$C$1567:$C$1569,C33,NSL!$S$1567:$S$1569)</f>
        <v>0</v>
      </c>
      <c r="BG33" s="65">
        <f>SUM(G33:Q33)+SUM(S33:Z33)+SUM(AB33:AE33)+SUM(AG33:BF33)</f>
        <v>0</v>
      </c>
      <c r="BH33" s="53">
        <f>AF60-BG33</f>
        <v>1.7000000000000002</v>
      </c>
      <c r="BI33" s="53">
        <f t="shared" si="6"/>
        <v>1.7000000000000002</v>
      </c>
    </row>
    <row r="34" spans="1:61" ht="30">
      <c r="A34" s="56"/>
      <c r="B34" s="7" t="s">
        <v>171</v>
      </c>
      <c r="C34" s="8" t="s">
        <v>57</v>
      </c>
      <c r="D34" s="52">
        <f>HTg!P36</f>
        <v>0</v>
      </c>
      <c r="E34" s="65">
        <f t="shared" si="10"/>
        <v>0</v>
      </c>
      <c r="F34" s="70">
        <f t="shared" si="11"/>
        <v>0</v>
      </c>
      <c r="G34" s="55">
        <f>SUMIF(NSL!$C$9:$C$10,C34,NSL!$S$9:$S$10)</f>
        <v>0</v>
      </c>
      <c r="H34" s="55">
        <f>SUMIF(NSL!$C$12:$C$13,C34,NSL!$S$12:$S$13)</f>
        <v>0</v>
      </c>
      <c r="I34" s="55">
        <f>SUMIF(NSL!$C$15:$C$16,C34,NSL!$S$15:$S$16)</f>
        <v>0</v>
      </c>
      <c r="J34" s="55">
        <f>SUMIF(NSL!$C$18:$C$19,C34,NSL!$S$18:$S$19)</f>
        <v>0</v>
      </c>
      <c r="K34" s="55">
        <f>SUMIF(NSL!$C$21:$C$43,C34,NSL!$S$21:$S$43)</f>
        <v>0</v>
      </c>
      <c r="L34" s="55">
        <f>SUMIF(NSL!$C$45:$C$51,C34,NSL!$S$45:$S$51)</f>
        <v>0</v>
      </c>
      <c r="M34" s="55">
        <f>SUMIF(NSL!$C$53:$C$55,C34,NSL!$S$53:$S$55)</f>
        <v>0</v>
      </c>
      <c r="N34" s="55">
        <f>SUMIF(NSL!$C$57:$C$65,C34,NSL!$S$57:$S$65)</f>
        <v>0</v>
      </c>
      <c r="O34" s="55">
        <f>SUMIF(NSL!$C$67:$C$76,C34,NSL!$S$67:$S$76)</f>
        <v>0</v>
      </c>
      <c r="P34" s="55">
        <f>SUMIF(NSL!$C$78:$C$79,C34,NSL!$S$78:$S$79)</f>
        <v>0</v>
      </c>
      <c r="Q34" s="55">
        <f>SUMIF(NSL!$C$81:$C$173,C34,NSL!$S$81:$S$173)</f>
        <v>0</v>
      </c>
      <c r="R34" s="65">
        <f t="shared" si="12"/>
        <v>0</v>
      </c>
      <c r="S34" s="55">
        <f>SUMIF(NSL!$C$176:$C$214,C34,NSL!$S$176:$S$214)</f>
        <v>0</v>
      </c>
      <c r="T34" s="55">
        <f>SUMIF(NSL!$C$216:$C$238,C34,NSL!$S$216:$S$238)</f>
        <v>0</v>
      </c>
      <c r="U34" s="55">
        <f>SUMIF(NSL!$C$240:$C$252,C34,NSL!$S$240:$S$252)</f>
        <v>0</v>
      </c>
      <c r="V34" s="55">
        <f>SUMIF(NSL!$C$254:$C$255,C34,NSL!$S$254:$S$255)</f>
        <v>0</v>
      </c>
      <c r="W34" s="55">
        <f>SUMIF(NSL!$C$257:$C$282,C34,NSL!$S$257:$S$282)</f>
        <v>0</v>
      </c>
      <c r="X34" s="55">
        <f>SUMIF(NSL!$C$284:$C$346,C34,NSL!$S$284:$S$346)</f>
        <v>0</v>
      </c>
      <c r="Y34" s="55">
        <f>SUMIF(NSL!$C$348:$C$436,C34,NSL!$S$348:$S$436)</f>
        <v>0</v>
      </c>
      <c r="Z34" s="55">
        <f>SUMIF(NSL!$C$438:$C$480,C34,NSL!$S$438:$S$480)</f>
        <v>0</v>
      </c>
      <c r="AA34" s="72">
        <f t="shared" si="16"/>
        <v>0</v>
      </c>
      <c r="AB34" s="55">
        <f>SUMIF(NSL!$C$483:$C$679,C34,NSL!$S$483:$S$679)</f>
        <v>0</v>
      </c>
      <c r="AC34" s="55">
        <f>SUMIF(NSL!$C$681:$C$682,C34,NSL!$S$681:$S$682)</f>
        <v>0</v>
      </c>
      <c r="AD34" s="55">
        <f>SUMIF(NSL!$C$684:$C$692,C34,NSL!$S$684:$S$692)</f>
        <v>0</v>
      </c>
      <c r="AE34" s="55">
        <f>SUMIF(NSL!$C$694:$C$776,C34,NSL!$S$694:$S$776)</f>
        <v>0</v>
      </c>
      <c r="AF34" s="55">
        <f>SUMIF(NSL!$C$778:$C$810,C34,NSL!$S$778:$S$810)</f>
        <v>0</v>
      </c>
      <c r="AG34" s="54">
        <f>D34-BG34</f>
        <v>0</v>
      </c>
      <c r="AH34" s="55">
        <f>SUMIF(NSL!$C$815:$C$816,C34,NSL!$S$815:$S$816)</f>
        <v>0</v>
      </c>
      <c r="AI34" s="55">
        <f>SUMIF(NSL!$C$818:$C$889,C34,NSL!$S$818:$S$889)</f>
        <v>0</v>
      </c>
      <c r="AJ34" s="55">
        <f>SUMIF(NSL!$C$891:$C$917,C34,NSL!$S$891:$S$917)</f>
        <v>0</v>
      </c>
      <c r="AK34" s="55">
        <f>SUMIF(NSL!$C$919:$C$981,C34,NSL!$S$919:$S$981)</f>
        <v>0</v>
      </c>
      <c r="AL34" s="55">
        <f>SUMIF(NSL!$C$983:$C$1000,C34,NSL!$S$983:$S$1000)</f>
        <v>0</v>
      </c>
      <c r="AM34" s="55">
        <f>SUMIF(NSL!$C$1002:$C$1028,C34,NSL!$S$1002:$S$1028)</f>
        <v>0</v>
      </c>
      <c r="AN34" s="55">
        <f>SUMIF(NSL!$C$1030:$C$1045,C34,NSL!$S$1030:$S$1045)</f>
        <v>0</v>
      </c>
      <c r="AO34" s="55">
        <f>SUMIF(NSL!$C$1047:$C$1048,C34,NSL!$S$1047:$S$1048)</f>
        <v>0</v>
      </c>
      <c r="AP34" s="55">
        <f>SUMIF(NSL!$C$1050:$C$1074,C34,NSL!$S$1050:$S$1074)</f>
        <v>0</v>
      </c>
      <c r="AQ34" s="55">
        <f>SUMIF(NSL!$C$1076:$C$1099,C34,NSL!$S$1076:$S$1099)</f>
        <v>0</v>
      </c>
      <c r="AR34" s="55">
        <f>SUMIF(NSL!$C$1101:$C$1121,C34,NSL!$S$1101:$S$1121)</f>
        <v>0</v>
      </c>
      <c r="AS34" s="55">
        <f>SUMIF(NSL!$C$1123:$C$1164,C34,NSL!$S$1123:$S$1164)</f>
        <v>0</v>
      </c>
      <c r="AT34" s="55">
        <f>SUMIF(NSL!$C$1166:$C$1201,C34,NSL!$S$1166:$S$1201)</f>
        <v>0</v>
      </c>
      <c r="AU34" s="55">
        <f>SUMIF(NSL!$C$1203:$C$1223,C34,NSL!$S$1203:$S$1223)</f>
        <v>0</v>
      </c>
      <c r="AV34" s="55">
        <f>SUMIF(NSL!$C$1225:$C$1226,C34,NSL!$S$1225:$S$1226)</f>
        <v>0</v>
      </c>
      <c r="AW34" s="55">
        <f>SUMIF(NSL!$C$1228:$C$1244,C34,NSL!$S$1228:$S$1244)</f>
        <v>0</v>
      </c>
      <c r="AX34" s="55">
        <f>SUMIF(NSL!$C$1246:$C$1351,C34,NSL!$S$1246:$S$1351)</f>
        <v>0</v>
      </c>
      <c r="AY34" s="55">
        <f>SUMIF(NSL!$C$1353:$C$1434,C34,NSL!$S$1353:$S$1434)</f>
        <v>0</v>
      </c>
      <c r="AZ34" s="55">
        <f>SUMIF(NSL!$C$1436:$C$1440,C34,NSL!$S$1436:$S$1440)</f>
        <v>0</v>
      </c>
      <c r="BA34" s="55">
        <f>SUMIF(NSL!$C$1442:$C$1507,C34,NSL!$S$1442:$S$1507)</f>
        <v>0</v>
      </c>
      <c r="BB34" s="55">
        <f>SUMIF(NSL!$C$1509:$C$1540,C34,NSL!$S$1509:$S$1540)</f>
        <v>0</v>
      </c>
      <c r="BC34" s="55">
        <f>SUMIF(NSL!$C$1542:$C$1545,C34,NSL!$S$1542:$S$1545)</f>
        <v>0</v>
      </c>
      <c r="BD34" s="55">
        <f>SUMIF(NSL!$C$1547:$C$1560,C34,NSL!$S$1547:$S$1560)</f>
        <v>0</v>
      </c>
      <c r="BE34" s="55">
        <f>SUMIF(NSL!$C$1562:$C$1565,C34,NSL!$S$1562:$S$1565)</f>
        <v>0</v>
      </c>
      <c r="BF34" s="55">
        <f>SUMIF(NSL!$C$1567:$C$1569,C34,NSL!$S$1567:$S$1569)</f>
        <v>0</v>
      </c>
      <c r="BG34" s="65">
        <f>SUM(G34:Q34)+SUM(S34:Z34)+SUM(AB34:AF34)+SUM(AH34:BF34)</f>
        <v>0</v>
      </c>
      <c r="BH34" s="53">
        <f>AG60-BG34</f>
        <v>0</v>
      </c>
      <c r="BI34" s="53">
        <f t="shared" si="6"/>
        <v>0</v>
      </c>
    </row>
    <row r="35" spans="1:61" ht="15">
      <c r="A35" s="56"/>
      <c r="B35" s="7" t="s">
        <v>172</v>
      </c>
      <c r="C35" s="8" t="s">
        <v>176</v>
      </c>
      <c r="D35" s="52">
        <f>HTg!P37</f>
        <v>0</v>
      </c>
      <c r="E35" s="65">
        <f t="shared" si="10"/>
        <v>0</v>
      </c>
      <c r="F35" s="70">
        <f t="shared" si="11"/>
        <v>0</v>
      </c>
      <c r="G35" s="55">
        <f>SUMIF(NSL!$C$9:$C$10,C35,NSL!$S$9:$S$10)</f>
        <v>0</v>
      </c>
      <c r="H35" s="55">
        <f>SUMIF(NSL!$C$12:$C$13,C35,NSL!$S$12:$S$13)</f>
        <v>0</v>
      </c>
      <c r="I35" s="55">
        <f>SUMIF(NSL!$C$15:$C$16,C35,NSL!$S$15:$S$16)</f>
        <v>0</v>
      </c>
      <c r="J35" s="55">
        <f>SUMIF(NSL!$C$18:$C$19,C35,NSL!$S$18:$S$19)</f>
        <v>0</v>
      </c>
      <c r="K35" s="55">
        <f>SUMIF(NSL!$C$21:$C$43,C35,NSL!$S$21:$S$43)</f>
        <v>0</v>
      </c>
      <c r="L35" s="55">
        <f>SUMIF(NSL!$C$45:$C$51,C35,NSL!$S$45:$S$51)</f>
        <v>0</v>
      </c>
      <c r="M35" s="55">
        <f>SUMIF(NSL!$C$53:$C$55,C35,NSL!$S$53:$S$55)</f>
        <v>0</v>
      </c>
      <c r="N35" s="55">
        <f>SUMIF(NSL!$C$57:$C$65,C35,NSL!$S$57:$S$65)</f>
        <v>0</v>
      </c>
      <c r="O35" s="55">
        <f>SUMIF(NSL!$C$67:$C$76,C35,NSL!$S$67:$S$76)</f>
        <v>0</v>
      </c>
      <c r="P35" s="55">
        <f>SUMIF(NSL!$C$78:$C$79,C35,NSL!$S$78:$S$79)</f>
        <v>0</v>
      </c>
      <c r="Q35" s="55">
        <f>SUMIF(NSL!$C$81:$C$173,C35,NSL!$S$81:$S$173)</f>
        <v>0</v>
      </c>
      <c r="R35" s="65">
        <f t="shared" si="12"/>
        <v>0</v>
      </c>
      <c r="S35" s="55">
        <f>SUMIF(NSL!$C$176:$C$214,C35,NSL!$S$176:$S$214)</f>
        <v>0</v>
      </c>
      <c r="T35" s="55">
        <f>SUMIF(NSL!$C$216:$C$238,C35,NSL!$S$216:$S$238)</f>
        <v>0</v>
      </c>
      <c r="U35" s="55">
        <f>SUMIF(NSL!$C$240:$C$252,C35,NSL!$S$240:$S$252)</f>
        <v>0</v>
      </c>
      <c r="V35" s="55">
        <f>SUMIF(NSL!$C$254:$C$255,C35,NSL!$S$254:$S$255)</f>
        <v>0</v>
      </c>
      <c r="W35" s="55">
        <f>SUMIF(NSL!$C$257:$C$282,C35,NSL!$S$257:$S$282)</f>
        <v>0</v>
      </c>
      <c r="X35" s="55">
        <f>SUMIF(NSL!$C$284:$C$346,C35,NSL!$S$284:$S$346)</f>
        <v>0</v>
      </c>
      <c r="Y35" s="55">
        <f>SUMIF(NSL!$C$348:$C$436,C35,NSL!$S$348:$S$436)</f>
        <v>0</v>
      </c>
      <c r="Z35" s="55">
        <f>SUMIF(NSL!$C$438:$C$480,C35,NSL!$S$438:$S$480)</f>
        <v>0</v>
      </c>
      <c r="AA35" s="72">
        <f t="shared" si="16"/>
        <v>0</v>
      </c>
      <c r="AB35" s="55">
        <f>SUMIF(NSL!$C$483:$C$679,C35,NSL!$S$483:$S$679)</f>
        <v>0</v>
      </c>
      <c r="AC35" s="55">
        <f>SUMIF(NSL!$C$681:$C$682,C35,NSL!$S$681:$S$682)</f>
        <v>0</v>
      </c>
      <c r="AD35" s="55">
        <f>SUMIF(NSL!$C$684:$C$692,C35,NSL!$S$684:$S$692)</f>
        <v>0</v>
      </c>
      <c r="AE35" s="55">
        <f>SUMIF(NSL!$C$694:$C$776,C35,NSL!$S$694:$S$776)</f>
        <v>0</v>
      </c>
      <c r="AF35" s="55">
        <f>SUMIF(NSL!$C$778:$C$810,C35,NSL!$S$778:$S$810)</f>
        <v>0</v>
      </c>
      <c r="AG35" s="55">
        <f>SUMIF(NSL!$C$812:$C$813,C35,NSL!$S$812:$S$813)</f>
        <v>0</v>
      </c>
      <c r="AH35" s="54">
        <f>D35-BG35</f>
        <v>0</v>
      </c>
      <c r="AI35" s="55">
        <f>SUMIF(NSL!$C$818:$C$889,C35,NSL!$S$818:$S$889)</f>
        <v>0</v>
      </c>
      <c r="AJ35" s="55">
        <f>SUMIF(NSL!$C$891:$C$917,C35,NSL!$S$891:$S$917)</f>
        <v>0</v>
      </c>
      <c r="AK35" s="55">
        <f>SUMIF(NSL!$C$919:$C$981,C35,NSL!$S$919:$S$981)</f>
        <v>0</v>
      </c>
      <c r="AL35" s="55">
        <f>SUMIF(NSL!$C$983:$C$1000,C35,NSL!$S$983:$S$1000)</f>
        <v>0</v>
      </c>
      <c r="AM35" s="55">
        <f>SUMIF(NSL!$C$1002:$C$1028,C35,NSL!$S$1002:$S$1028)</f>
        <v>0</v>
      </c>
      <c r="AN35" s="55">
        <f>SUMIF(NSL!$C$1030:$C$1045,C35,NSL!$S$1030:$S$1045)</f>
        <v>0</v>
      </c>
      <c r="AO35" s="55">
        <f>SUMIF(NSL!$C$1047:$C$1048,C35,NSL!$S$1047:$S$1048)</f>
        <v>0</v>
      </c>
      <c r="AP35" s="55">
        <f>SUMIF(NSL!$C$1050:$C$1074,C35,NSL!$S$1050:$S$1074)</f>
        <v>0</v>
      </c>
      <c r="AQ35" s="55">
        <f>SUMIF(NSL!$C$1076:$C$1099,C35,NSL!$S$1076:$S$1099)</f>
        <v>0</v>
      </c>
      <c r="AR35" s="55">
        <f>SUMIF(NSL!$C$1101:$C$1121,C35,NSL!$S$1101:$S$1121)</f>
        <v>0</v>
      </c>
      <c r="AS35" s="55">
        <f>SUMIF(NSL!$C$1123:$C$1164,C35,NSL!$S$1123:$S$1164)</f>
        <v>0</v>
      </c>
      <c r="AT35" s="55">
        <f>SUMIF(NSL!$C$1166:$C$1201,C35,NSL!$S$1166:$S$1201)</f>
        <v>0</v>
      </c>
      <c r="AU35" s="55">
        <f>SUMIF(NSL!$C$1203:$C$1223,C35,NSL!$S$1203:$S$1223)</f>
        <v>0</v>
      </c>
      <c r="AV35" s="55">
        <f>SUMIF(NSL!$C$1225:$C$1226,C35,NSL!$S$1225:$S$1226)</f>
        <v>0</v>
      </c>
      <c r="AW35" s="55">
        <f>SUMIF(NSL!$C$1228:$C$1244,C35,NSL!$S$1228:$S$1244)</f>
        <v>0</v>
      </c>
      <c r="AX35" s="55">
        <f>SUMIF(NSL!$C$1246:$C$1351,C35,NSL!$S$1246:$S$1351)</f>
        <v>0</v>
      </c>
      <c r="AY35" s="55">
        <f>SUMIF(NSL!$C$1353:$C$1434,C35,NSL!$S$1353:$S$1434)</f>
        <v>0</v>
      </c>
      <c r="AZ35" s="55">
        <f>SUMIF(NSL!$C$1436:$C$1440,C35,NSL!$S$1436:$S$1440)</f>
        <v>0</v>
      </c>
      <c r="BA35" s="55">
        <f>SUMIF(NSL!$C$1442:$C$1507,C35,NSL!$S$1442:$S$1507)</f>
        <v>0</v>
      </c>
      <c r="BB35" s="55">
        <f>SUMIF(NSL!$C$1509:$C$1540,C35,NSL!$S$1509:$S$1540)</f>
        <v>0</v>
      </c>
      <c r="BC35" s="55">
        <f>SUMIF(NSL!$C$1542:$C$1545,C35,NSL!$S$1542:$S$1545)</f>
        <v>0</v>
      </c>
      <c r="BD35" s="55">
        <f>SUMIF(NSL!$C$1547:$C$1560,C35,NSL!$S$1547:$S$1560)</f>
        <v>0</v>
      </c>
      <c r="BE35" s="55">
        <f>SUMIF(NSL!$C$1562:$C$1565,C35,NSL!$S$1562:$S$1565)</f>
        <v>0</v>
      </c>
      <c r="BF35" s="55">
        <f>SUMIF(NSL!$C$1567:$C$1569,C35,NSL!$S$1567:$S$1569)</f>
        <v>0</v>
      </c>
      <c r="BG35" s="65">
        <f>SUM(G35:Q35)+SUM(S35:Z35)+SUM(AB35:AG35)+SUM(AI35:BF35)</f>
        <v>0</v>
      </c>
      <c r="BH35" s="53">
        <f>AH60-BG35</f>
        <v>0</v>
      </c>
      <c r="BI35" s="53">
        <f t="shared" si="6"/>
        <v>0</v>
      </c>
    </row>
    <row r="36" spans="1:61" ht="15">
      <c r="A36" s="56"/>
      <c r="B36" s="7" t="s">
        <v>161</v>
      </c>
      <c r="C36" s="8" t="s">
        <v>49</v>
      </c>
      <c r="D36" s="52">
        <f>HTg!P38</f>
        <v>41.85</v>
      </c>
      <c r="E36" s="65">
        <f t="shared" si="10"/>
        <v>0</v>
      </c>
      <c r="F36" s="70">
        <f t="shared" si="11"/>
        <v>0</v>
      </c>
      <c r="G36" s="55">
        <f>SUMIF(NSL!$C$9:$C$10,C36,NSL!$S$9:$S$10)</f>
        <v>0</v>
      </c>
      <c r="H36" s="55">
        <f>SUMIF(NSL!$C$12:$C$13,C36,NSL!$S$12:$S$13)</f>
        <v>0</v>
      </c>
      <c r="I36" s="55">
        <f>SUMIF(NSL!$C$15:$C$16,C36,NSL!$S$15:$S$16)</f>
        <v>0</v>
      </c>
      <c r="J36" s="55">
        <f>SUMIF(NSL!$C$18:$C$19,C36,NSL!$S$18:$S$19)</f>
        <v>0</v>
      </c>
      <c r="K36" s="55">
        <f>SUMIF(NSL!$C$21:$C$43,C36,NSL!$S$21:$S$43)</f>
        <v>0</v>
      </c>
      <c r="L36" s="55">
        <f>SUMIF(NSL!$C$45:$C$51,C36,NSL!$S$45:$S$51)</f>
        <v>0</v>
      </c>
      <c r="M36" s="55">
        <f>SUMIF(NSL!$C$53:$C$55,C36,NSL!$S$53:$S$55)</f>
        <v>0</v>
      </c>
      <c r="N36" s="55">
        <f>SUMIF(NSL!$C$57:$C$65,C36,NSL!$S$57:$S$65)</f>
        <v>0</v>
      </c>
      <c r="O36" s="55">
        <f>SUMIF(NSL!$C$67:$C$76,C36,NSL!$S$67:$S$76)</f>
        <v>0</v>
      </c>
      <c r="P36" s="55">
        <f>SUMIF(NSL!$C$78:$C$79,C36,NSL!$S$78:$S$79)</f>
        <v>0</v>
      </c>
      <c r="Q36" s="55">
        <f>SUMIF(NSL!$C$81:$C$173,C36,NSL!$S$81:$S$173)</f>
        <v>0</v>
      </c>
      <c r="R36" s="65">
        <f t="shared" si="12"/>
        <v>41.85</v>
      </c>
      <c r="S36" s="55">
        <f>SUMIF(NSL!$C$176:$C$214,C36,NSL!$S$176:$S$214)</f>
        <v>0</v>
      </c>
      <c r="T36" s="55">
        <f>SUMIF(NSL!$C$216:$C$238,C36,NSL!$S$216:$S$238)</f>
        <v>0</v>
      </c>
      <c r="U36" s="55">
        <f>SUMIF(NSL!$C$240:$C$252,C36,NSL!$S$240:$S$252)</f>
        <v>0</v>
      </c>
      <c r="V36" s="55">
        <f>SUMIF(NSL!$C$254:$C$255,C36,NSL!$S$254:$S$255)</f>
        <v>0</v>
      </c>
      <c r="W36" s="55">
        <f>SUMIF(NSL!$C$257:$C$282,C36,NSL!$S$257:$S$282)</f>
        <v>0</v>
      </c>
      <c r="X36" s="55">
        <f>SUMIF(NSL!$C$284:$C$346,C36,NSL!$S$284:$S$346)</f>
        <v>0</v>
      </c>
      <c r="Y36" s="55">
        <f>SUMIF(NSL!$C$348:$C$436,C36,NSL!$S$348:$S$436)</f>
        <v>0</v>
      </c>
      <c r="Z36" s="55">
        <f>SUMIF(NSL!$C$438:$C$480,C36,NSL!$S$438:$S$480)</f>
        <v>0</v>
      </c>
      <c r="AA36" s="72">
        <f t="shared" si="16"/>
        <v>41.85</v>
      </c>
      <c r="AB36" s="55">
        <f>SUMIF(NSL!$C$483:$C$679,C36,NSL!$S$483:$S$679)</f>
        <v>0</v>
      </c>
      <c r="AC36" s="55">
        <f>SUMIF(NSL!$C$681:$C$682,C36,NSL!$S$681:$S$682)</f>
        <v>0</v>
      </c>
      <c r="AD36" s="55">
        <f>SUMIF(NSL!$C$684:$C$692,C36,NSL!$S$684:$S$692)</f>
        <v>0</v>
      </c>
      <c r="AE36" s="55">
        <f>SUMIF(NSL!$C$694:$C$776,C36,NSL!$S$694:$S$776)</f>
        <v>0</v>
      </c>
      <c r="AF36" s="55">
        <f>SUMIF(NSL!$C$778:$C$810,C36,NSL!$S$778:$S$810)</f>
        <v>0</v>
      </c>
      <c r="AG36" s="55">
        <f>SUMIF(NSL!$C$812:$C$813,C36,NSL!$S$812:$S$813)</f>
        <v>0</v>
      </c>
      <c r="AH36" s="55">
        <f>SUMIF(NSL!$C$815:$C$816,C36,NSL!$S$815:$S$816)</f>
        <v>0</v>
      </c>
      <c r="AI36" s="54">
        <f>D36-BG36</f>
        <v>41.85</v>
      </c>
      <c r="AJ36" s="55">
        <f>SUMIF(NSL!$C$891:$C$917,C36,NSL!$S$891:$S$917)</f>
        <v>0</v>
      </c>
      <c r="AK36" s="55">
        <f>SUMIF(NSL!$C$919:$C$981,C36,NSL!$S$919:$S$981)</f>
        <v>0</v>
      </c>
      <c r="AL36" s="55">
        <f>SUMIF(NSL!$C$983:$C$1000,C36,NSL!$S$983:$S$1000)</f>
        <v>0</v>
      </c>
      <c r="AM36" s="55">
        <f>SUMIF(NSL!$C$1002:$C$1028,C36,NSL!$S$1002:$S$1028)</f>
        <v>0</v>
      </c>
      <c r="AN36" s="55">
        <f>SUMIF(NSL!$C$1030:$C$1045,C36,NSL!$S$1030:$S$1045)</f>
        <v>0</v>
      </c>
      <c r="AO36" s="55">
        <f>SUMIF(NSL!$C$1047:$C$1048,C36,NSL!$S$1047:$S$1048)</f>
        <v>0</v>
      </c>
      <c r="AP36" s="55">
        <f>SUMIF(NSL!$C$1050:$C$1074,C36,NSL!$S$1050:$S$1074)</f>
        <v>0</v>
      </c>
      <c r="AQ36" s="55">
        <f>SUMIF(NSL!$C$1076:$C$1099,C36,NSL!$S$1076:$S$1099)</f>
        <v>0</v>
      </c>
      <c r="AR36" s="55">
        <f>SUMIF(NSL!$C$1101:$C$1121,C36,NSL!$S$1101:$S$1121)</f>
        <v>0</v>
      </c>
      <c r="AS36" s="55">
        <f>SUMIF(NSL!$C$1123:$C$1164,C36,NSL!$S$1123:$S$1164)</f>
        <v>0</v>
      </c>
      <c r="AT36" s="55">
        <f>SUMIF(NSL!$C$1166:$C$1201,C36,NSL!$S$1166:$S$1201)</f>
        <v>0</v>
      </c>
      <c r="AU36" s="55">
        <f>SUMIF(NSL!$C$1203:$C$1223,C36,NSL!$S$1203:$S$1223)</f>
        <v>0</v>
      </c>
      <c r="AV36" s="55">
        <f>SUMIF(NSL!$C$1225:$C$1226,C36,NSL!$S$1225:$S$1226)</f>
        <v>0</v>
      </c>
      <c r="AW36" s="55">
        <f>SUMIF(NSL!$C$1228:$C$1244,C36,NSL!$S$1228:$S$1244)</f>
        <v>0</v>
      </c>
      <c r="AX36" s="55">
        <f>SUMIF(NSL!$C$1246:$C$1351,C36,NSL!$S$1246:$S$1351)</f>
        <v>0</v>
      </c>
      <c r="AY36" s="55">
        <f>SUMIF(NSL!$C$1353:$C$1434,C36,NSL!$S$1353:$S$1434)</f>
        <v>0</v>
      </c>
      <c r="AZ36" s="55">
        <f>SUMIF(NSL!$C$1436:$C$1440,C36,NSL!$S$1436:$S$1440)</f>
        <v>0</v>
      </c>
      <c r="BA36" s="55">
        <f>SUMIF(NSL!$C$1442:$C$1507,C36,NSL!$S$1442:$S$1507)</f>
        <v>0</v>
      </c>
      <c r="BB36" s="55">
        <f>SUMIF(NSL!$C$1509:$C$1540,C36,NSL!$S$1509:$S$1540)</f>
        <v>0</v>
      </c>
      <c r="BC36" s="55">
        <f>SUMIF(NSL!$C$1542:$C$1545,C36,NSL!$S$1542:$S$1545)</f>
        <v>0</v>
      </c>
      <c r="BD36" s="55">
        <f>SUMIF(NSL!$C$1547:$C$1560,C36,NSL!$S$1547:$S$1560)</f>
        <v>0</v>
      </c>
      <c r="BE36" s="55">
        <f>SUMIF(NSL!$C$1562:$C$1565,C36,NSL!$S$1562:$S$1565)</f>
        <v>0</v>
      </c>
      <c r="BF36" s="55">
        <f>SUMIF(NSL!$C$1567:$C$1569,C36,NSL!$S$1567:$S$1569)</f>
        <v>0</v>
      </c>
      <c r="BG36" s="65">
        <f>SUM(G36:Q36)+SUM(S36:Z36)+SUM(AB36:AH36)+SUM(AJ36:BF36)</f>
        <v>0</v>
      </c>
      <c r="BH36" s="53">
        <f>AI60-BG36</f>
        <v>9.0000000000000071</v>
      </c>
      <c r="BI36" s="53">
        <f t="shared" si="6"/>
        <v>50.850000000000009</v>
      </c>
    </row>
    <row r="37" spans="1:61" ht="15">
      <c r="A37" s="56"/>
      <c r="B37" s="7" t="s">
        <v>162</v>
      </c>
      <c r="C37" s="8" t="s">
        <v>50</v>
      </c>
      <c r="D37" s="52">
        <f>HTg!P39</f>
        <v>16.3</v>
      </c>
      <c r="E37" s="65">
        <f t="shared" si="10"/>
        <v>0</v>
      </c>
      <c r="F37" s="70">
        <f t="shared" si="11"/>
        <v>0</v>
      </c>
      <c r="G37" s="55">
        <f>SUMIF(NSL!$C$9:$C$10,C37,NSL!$S$9:$S$10)</f>
        <v>0</v>
      </c>
      <c r="H37" s="55">
        <f>SUMIF(NSL!$C$12:$C$13,C37,NSL!$S$12:$S$13)</f>
        <v>0</v>
      </c>
      <c r="I37" s="55">
        <f>SUMIF(NSL!$C$15:$C$16,C37,NSL!$S$15:$S$16)</f>
        <v>0</v>
      </c>
      <c r="J37" s="55">
        <f>SUMIF(NSL!$C$18:$C$19,C37,NSL!$S$18:$S$19)</f>
        <v>0</v>
      </c>
      <c r="K37" s="55">
        <f>SUMIF(NSL!$C$21:$C$43,C37,NSL!$S$21:$S$43)</f>
        <v>0</v>
      </c>
      <c r="L37" s="55">
        <f>SUMIF(NSL!$C$45:$C$51,C37,NSL!$S$45:$S$51)</f>
        <v>0</v>
      </c>
      <c r="M37" s="55">
        <f>SUMIF(NSL!$C$53:$C$55,C37,NSL!$S$53:$S$55)</f>
        <v>0</v>
      </c>
      <c r="N37" s="55">
        <f>SUMIF(NSL!$C$57:$C$65,C37,NSL!$S$57:$S$65)</f>
        <v>0</v>
      </c>
      <c r="O37" s="55">
        <f>SUMIF(NSL!$C$67:$C$76,C37,NSL!$S$67:$S$76)</f>
        <v>0</v>
      </c>
      <c r="P37" s="55">
        <f>SUMIF(NSL!$C$78:$C$79,C37,NSL!$S$78:$S$79)</f>
        <v>0</v>
      </c>
      <c r="Q37" s="55">
        <f>SUMIF(NSL!$C$81:$C$173,C37,NSL!$S$81:$S$173)</f>
        <v>0</v>
      </c>
      <c r="R37" s="65">
        <f t="shared" si="12"/>
        <v>16.300000000000004</v>
      </c>
      <c r="S37" s="55">
        <f>SUMIF(NSL!$C$176:$C$214,C37,NSL!$S$176:$S$214)</f>
        <v>0</v>
      </c>
      <c r="T37" s="55">
        <f>SUMIF(NSL!$C$216:$C$238,C37,NSL!$S$216:$S$238)</f>
        <v>0</v>
      </c>
      <c r="U37" s="55">
        <f>SUMIF(NSL!$C$240:$C$252,C37,NSL!$S$240:$S$252)</f>
        <v>0</v>
      </c>
      <c r="V37" s="55">
        <f>SUMIF(NSL!$C$254:$C$255,C37,NSL!$S$254:$S$255)</f>
        <v>0</v>
      </c>
      <c r="W37" s="55">
        <f>SUMIF(NSL!$C$257:$C$282,C37,NSL!$S$257:$S$282)</f>
        <v>0</v>
      </c>
      <c r="X37" s="55">
        <f>SUMIF(NSL!$C$284:$C$346,C37,NSL!$S$284:$S$346)</f>
        <v>0</v>
      </c>
      <c r="Y37" s="55">
        <f>SUMIF(NSL!$C$348:$C$436,C37,NSL!$S$348:$S$436)</f>
        <v>0</v>
      </c>
      <c r="Z37" s="55">
        <f>SUMIF(NSL!$C$438:$C$480,C37,NSL!$S$438:$S$480)</f>
        <v>0</v>
      </c>
      <c r="AA37" s="72">
        <f t="shared" si="16"/>
        <v>16.290000000000003</v>
      </c>
      <c r="AB37" s="55">
        <f>SUMIF(NSL!$C$483:$C$679,C37,NSL!$S$483:$S$679)</f>
        <v>0</v>
      </c>
      <c r="AC37" s="55">
        <f>SUMIF(NSL!$C$681:$C$682,C37,NSL!$S$681:$S$682)</f>
        <v>0</v>
      </c>
      <c r="AD37" s="55">
        <f>SUMIF(NSL!$C$684:$C$692,C37,NSL!$S$684:$S$692)</f>
        <v>0</v>
      </c>
      <c r="AE37" s="55">
        <f>SUMIF(NSL!$C$694:$C$776,C37,NSL!$S$694:$S$776)</f>
        <v>0</v>
      </c>
      <c r="AF37" s="55">
        <f>SUMIF(NSL!$C$778:$C$810,C37,NSL!$S$778:$S$810)</f>
        <v>0</v>
      </c>
      <c r="AG37" s="55">
        <f>SUMIF(NSL!$C$812:$C$813,C37,NSL!$S$812:$S$813)</f>
        <v>0</v>
      </c>
      <c r="AH37" s="55">
        <f>SUMIF(NSL!$C$815:$C$816,C37,NSL!$S$815:$S$816)</f>
        <v>0</v>
      </c>
      <c r="AI37" s="55">
        <f>SUMIF(NSL!$C$818:$C$889,C37,NSL!$S$818:$S$889)</f>
        <v>0</v>
      </c>
      <c r="AJ37" s="54">
        <f>D37-BG37</f>
        <v>16.28</v>
      </c>
      <c r="AK37" s="55">
        <f>SUMIF(NSL!$C$919:$C$981,C37,NSL!$S$919:$S$981)</f>
        <v>0</v>
      </c>
      <c r="AL37" s="55">
        <f>SUMIF(NSL!$C$983:$C$1000,C37,NSL!$S$983:$S$1000)</f>
        <v>0</v>
      </c>
      <c r="AM37" s="55">
        <f>SUMIF(NSL!$C$1002:$C$1028,C37,NSL!$S$1002:$S$1028)</f>
        <v>0.01</v>
      </c>
      <c r="AN37" s="55">
        <f>SUMIF(NSL!$C$1030:$C$1045,C37,NSL!$S$1030:$S$1045)</f>
        <v>0</v>
      </c>
      <c r="AO37" s="55">
        <f>SUMIF(NSL!$C$1047:$C$1048,C37,NSL!$S$1047:$S$1048)</f>
        <v>0</v>
      </c>
      <c r="AP37" s="55">
        <f>SUMIF(NSL!$C$1050:$C$1074,C37,NSL!$S$1050:$S$1074)</f>
        <v>0</v>
      </c>
      <c r="AQ37" s="55">
        <f>SUMIF(NSL!$C$1076:$C$1099,C37,NSL!$S$1076:$S$1099)</f>
        <v>0</v>
      </c>
      <c r="AR37" s="55">
        <f>SUMIF(NSL!$C$1101:$C$1121,C37,NSL!$S$1101:$S$1121)</f>
        <v>0.01</v>
      </c>
      <c r="AS37" s="55">
        <f>SUMIF(NSL!$C$1123:$C$1164,C37,NSL!$S$1123:$S$1164)</f>
        <v>0</v>
      </c>
      <c r="AT37" s="55">
        <f>SUMIF(NSL!$C$1166:$C$1201,C37,NSL!$S$1166:$S$1201)</f>
        <v>0</v>
      </c>
      <c r="AU37" s="55">
        <f>SUMIF(NSL!$C$1203:$C$1223,C37,NSL!$S$1203:$S$1223)</f>
        <v>0</v>
      </c>
      <c r="AV37" s="55">
        <f>SUMIF(NSL!$C$1225:$C$1226,C37,NSL!$S$1225:$S$1226)</f>
        <v>0</v>
      </c>
      <c r="AW37" s="55">
        <f>SUMIF(NSL!$C$1228:$C$1244,C37,NSL!$S$1228:$S$1244)</f>
        <v>0</v>
      </c>
      <c r="AX37" s="55">
        <f>SUMIF(NSL!$C$1246:$C$1351,C37,NSL!$S$1246:$S$1351)</f>
        <v>0</v>
      </c>
      <c r="AY37" s="55">
        <f>SUMIF(NSL!$C$1353:$C$1434,C37,NSL!$S$1353:$S$1434)</f>
        <v>0</v>
      </c>
      <c r="AZ37" s="55">
        <f>SUMIF(NSL!$C$1436:$C$1440,C37,NSL!$S$1436:$S$1440)</f>
        <v>0</v>
      </c>
      <c r="BA37" s="55">
        <f>SUMIF(NSL!$C$1442:$C$1507,C37,NSL!$S$1442:$S$1507)</f>
        <v>0</v>
      </c>
      <c r="BB37" s="55">
        <f>SUMIF(NSL!$C$1509:$C$1540,C37,NSL!$S$1509:$S$1540)</f>
        <v>0</v>
      </c>
      <c r="BC37" s="55">
        <f>SUMIF(NSL!$C$1542:$C$1545,C37,NSL!$S$1542:$S$1545)</f>
        <v>0</v>
      </c>
      <c r="BD37" s="55">
        <f>SUMIF(NSL!$C$1547:$C$1560,C37,NSL!$S$1547:$S$1560)</f>
        <v>0</v>
      </c>
      <c r="BE37" s="55">
        <f>SUMIF(NSL!$C$1562:$C$1565,C37,NSL!$S$1562:$S$1565)</f>
        <v>0</v>
      </c>
      <c r="BF37" s="55">
        <f>SUMIF(NSL!$C$1567:$C$1569,C37,NSL!$S$1567:$S$1569)</f>
        <v>0</v>
      </c>
      <c r="BG37" s="65">
        <f>SUM(G37:Q37)+SUM(S37:Z37)+SUM(AB37:AI37)+SUM(AK37:BF37)</f>
        <v>0.02</v>
      </c>
      <c r="BH37" s="53">
        <f>AJ60-BG37</f>
        <v>1.5399999999999987</v>
      </c>
      <c r="BI37" s="53">
        <f t="shared" si="6"/>
        <v>17.84</v>
      </c>
    </row>
    <row r="38" spans="1:61" ht="15">
      <c r="A38" s="56"/>
      <c r="B38" s="7" t="s">
        <v>173</v>
      </c>
      <c r="C38" s="8" t="s">
        <v>51</v>
      </c>
      <c r="D38" s="52">
        <f>HTg!P40</f>
        <v>0.02</v>
      </c>
      <c r="E38" s="65">
        <f t="shared" si="10"/>
        <v>0</v>
      </c>
      <c r="F38" s="70">
        <f t="shared" si="11"/>
        <v>0</v>
      </c>
      <c r="G38" s="55">
        <f>SUMIF(NSL!$C$9:$C$10,C38,NSL!$S$9:$S$10)</f>
        <v>0</v>
      </c>
      <c r="H38" s="55">
        <f>SUMIF(NSL!$C$12:$C$13,C38,NSL!$S$12:$S$13)</f>
        <v>0</v>
      </c>
      <c r="I38" s="55">
        <f>SUMIF(NSL!$C$15:$C$16,C38,NSL!$S$15:$S$16)</f>
        <v>0</v>
      </c>
      <c r="J38" s="55">
        <f>SUMIF(NSL!$C$18:$C$19,C38,NSL!$S$18:$S$19)</f>
        <v>0</v>
      </c>
      <c r="K38" s="55">
        <f>SUMIF(NSL!$C$21:$C$43,C38,NSL!$S$21:$S$43)</f>
        <v>0</v>
      </c>
      <c r="L38" s="55">
        <f>SUMIF(NSL!$C$45:$C$51,C38,NSL!$S$45:$S$51)</f>
        <v>0</v>
      </c>
      <c r="M38" s="55">
        <f>SUMIF(NSL!$C$53:$C$55,C38,NSL!$S$53:$S$55)</f>
        <v>0</v>
      </c>
      <c r="N38" s="55">
        <f>SUMIF(NSL!$C$57:$C$65,C38,NSL!$S$57:$S$65)</f>
        <v>0</v>
      </c>
      <c r="O38" s="55">
        <f>SUMIF(NSL!$C$67:$C$76,C38,NSL!$S$67:$S$76)</f>
        <v>0</v>
      </c>
      <c r="P38" s="55">
        <f>SUMIF(NSL!$C$78:$C$79,C38,NSL!$S$78:$S$79)</f>
        <v>0</v>
      </c>
      <c r="Q38" s="55">
        <f>SUMIF(NSL!$C$81:$C$173,C38,NSL!$S$81:$S$173)</f>
        <v>0</v>
      </c>
      <c r="R38" s="65">
        <f t="shared" si="12"/>
        <v>0.02</v>
      </c>
      <c r="S38" s="55">
        <f>SUMIF(NSL!$C$176:$C$214,C38,NSL!$S$176:$S$214)</f>
        <v>0</v>
      </c>
      <c r="T38" s="55">
        <f>SUMIF(NSL!$C$216:$C$238,C38,NSL!$S$216:$S$238)</f>
        <v>0</v>
      </c>
      <c r="U38" s="55">
        <f>SUMIF(NSL!$C$240:$C$252,C38,NSL!$S$240:$S$252)</f>
        <v>0</v>
      </c>
      <c r="V38" s="55">
        <f>SUMIF(NSL!$C$254:$C$255,C38,NSL!$S$254:$S$255)</f>
        <v>0</v>
      </c>
      <c r="W38" s="55">
        <f>SUMIF(NSL!$C$257:$C$282,C38,NSL!$S$257:$S$282)</f>
        <v>0</v>
      </c>
      <c r="X38" s="55">
        <f>SUMIF(NSL!$C$284:$C$346,C38,NSL!$S$284:$S$346)</f>
        <v>0</v>
      </c>
      <c r="Y38" s="55">
        <f>SUMIF(NSL!$C$348:$C$436,C38,NSL!$S$348:$S$436)</f>
        <v>0</v>
      </c>
      <c r="Z38" s="55">
        <f>SUMIF(NSL!$C$438:$C$480,C38,NSL!$S$438:$S$480)</f>
        <v>0</v>
      </c>
      <c r="AA38" s="72">
        <f t="shared" si="16"/>
        <v>0.02</v>
      </c>
      <c r="AB38" s="55">
        <f>SUMIF(NSL!$C$483:$C$679,C38,NSL!$S$483:$S$679)</f>
        <v>0</v>
      </c>
      <c r="AC38" s="55">
        <f>SUMIF(NSL!$C$681:$C$682,C38,NSL!$S$681:$S$682)</f>
        <v>0</v>
      </c>
      <c r="AD38" s="55">
        <f>SUMIF(NSL!$C$684:$C$692,C38,NSL!$S$684:$S$692)</f>
        <v>0</v>
      </c>
      <c r="AE38" s="55">
        <f>SUMIF(NSL!$C$694:$C$776,C38,NSL!$S$694:$S$776)</f>
        <v>0</v>
      </c>
      <c r="AF38" s="55">
        <f>SUMIF(NSL!$C$778:$C$810,C38,NSL!$S$778:$S$810)</f>
        <v>0</v>
      </c>
      <c r="AG38" s="55">
        <f>SUMIF(NSL!$C$812:$C$813,C38,NSL!$S$812:$S$813)</f>
        <v>0</v>
      </c>
      <c r="AH38" s="55">
        <f>SUMIF(NSL!$C$815:$C$816,C38,NSL!$S$815:$S$816)</f>
        <v>0</v>
      </c>
      <c r="AI38" s="55">
        <f>SUMIF(NSL!$C$818:$C$889,C38,NSL!$S$818:$S$889)</f>
        <v>0</v>
      </c>
      <c r="AJ38" s="55">
        <f>SUMIF(NSL!$C$891:$C$917,C38,NSL!$S$891:$S$917)</f>
        <v>0</v>
      </c>
      <c r="AK38" s="54">
        <f>D38-BG38</f>
        <v>0.02</v>
      </c>
      <c r="AL38" s="55">
        <f>SUMIF(NSL!$C$983:$C$1000,C38,NSL!$S$983:$S$1000)</f>
        <v>0</v>
      </c>
      <c r="AM38" s="55">
        <f>SUMIF(NSL!$C$1002:$C$1028,C38,NSL!$S$1002:$S$1028)</f>
        <v>0</v>
      </c>
      <c r="AN38" s="55">
        <f>SUMIF(NSL!$C$1030:$C$1045,C38,NSL!$S$1030:$S$1045)</f>
        <v>0</v>
      </c>
      <c r="AO38" s="55">
        <f>SUMIF(NSL!$C$1047:$C$1048,C38,NSL!$S$1047:$S$1048)</f>
        <v>0</v>
      </c>
      <c r="AP38" s="55">
        <f>SUMIF(NSL!$C$1050:$C$1074,C38,NSL!$S$1050:$S$1074)</f>
        <v>0</v>
      </c>
      <c r="AQ38" s="55">
        <f>SUMIF(NSL!$C$1076:$C$1099,C38,NSL!$S$1076:$S$1099)</f>
        <v>0</v>
      </c>
      <c r="AR38" s="55">
        <f>SUMIF(NSL!$C$1101:$C$1121,C38,NSL!$S$1101:$S$1121)</f>
        <v>0</v>
      </c>
      <c r="AS38" s="55">
        <f>SUMIF(NSL!$C$1123:$C$1164,C38,NSL!$S$1123:$S$1164)</f>
        <v>0</v>
      </c>
      <c r="AT38" s="55">
        <f>SUMIF(NSL!$C$1166:$C$1201,C38,NSL!$S$1166:$S$1201)</f>
        <v>0</v>
      </c>
      <c r="AU38" s="55">
        <f>SUMIF(NSL!$C$1203:$C$1223,C38,NSL!$S$1203:$S$1223)</f>
        <v>0</v>
      </c>
      <c r="AV38" s="55">
        <f>SUMIF(NSL!$C$1225:$C$1226,C38,NSL!$S$1225:$S$1226)</f>
        <v>0</v>
      </c>
      <c r="AW38" s="55">
        <f>SUMIF(NSL!$C$1228:$C$1244,C38,NSL!$S$1228:$S$1244)</f>
        <v>0</v>
      </c>
      <c r="AX38" s="55">
        <f>SUMIF(NSL!$C$1246:$C$1351,C38,NSL!$S$1246:$S$1351)</f>
        <v>0</v>
      </c>
      <c r="AY38" s="55">
        <f>SUMIF(NSL!$C$1353:$C$1434,C38,NSL!$S$1353:$S$1434)</f>
        <v>0</v>
      </c>
      <c r="AZ38" s="55">
        <f>SUMIF(NSL!$C$1436:$C$1440,C38,NSL!$S$1436:$S$1440)</f>
        <v>0</v>
      </c>
      <c r="BA38" s="55">
        <f>SUMIF(NSL!$C$1442:$C$1507,C38,NSL!$S$1442:$S$1507)</f>
        <v>0</v>
      </c>
      <c r="BB38" s="55">
        <f>SUMIF(NSL!$C$1509:$C$1540,C38,NSL!$S$1509:$S$1540)</f>
        <v>0</v>
      </c>
      <c r="BC38" s="55">
        <f>SUMIF(NSL!$C$1542:$C$1545,C38,NSL!$S$1542:$S$1545)</f>
        <v>0</v>
      </c>
      <c r="BD38" s="55">
        <f>SUMIF(NSL!$C$1547:$C$1560,C38,NSL!$S$1547:$S$1560)</f>
        <v>0</v>
      </c>
      <c r="BE38" s="55">
        <f>SUMIF(NSL!$C$1562:$C$1565,C38,NSL!$S$1562:$S$1565)</f>
        <v>0</v>
      </c>
      <c r="BF38" s="55">
        <f>SUMIF(NSL!$C$1567:$C$1569,C38,NSL!$S$1567:$S$1569)</f>
        <v>0</v>
      </c>
      <c r="BG38" s="65">
        <f>SUM(G38:Q38)+SUM(S38:Z38)+SUM(AB38:AJ38)+SUM(AL38:BF38)</f>
        <v>0</v>
      </c>
      <c r="BH38" s="53">
        <f>AK60-BG38</f>
        <v>4.5600000000000005</v>
      </c>
      <c r="BI38" s="53">
        <f t="shared" si="6"/>
        <v>4.58</v>
      </c>
    </row>
    <row r="39" spans="1:61" ht="15">
      <c r="A39" s="56"/>
      <c r="B39" s="7" t="s">
        <v>174</v>
      </c>
      <c r="C39" s="8" t="s">
        <v>52</v>
      </c>
      <c r="D39" s="52">
        <f>HTg!P41</f>
        <v>0</v>
      </c>
      <c r="E39" s="65">
        <f t="shared" si="10"/>
        <v>0</v>
      </c>
      <c r="F39" s="70">
        <f t="shared" si="11"/>
        <v>0</v>
      </c>
      <c r="G39" s="55">
        <f>SUMIF(NSL!$C$9:$C$10,C39,NSL!$S$9:$S$10)</f>
        <v>0</v>
      </c>
      <c r="H39" s="55">
        <f>SUMIF(NSL!$C$12:$C$13,C39,NSL!$S$12:$S$13)</f>
        <v>0</v>
      </c>
      <c r="I39" s="55">
        <f>SUMIF(NSL!$C$15:$C$16,C39,NSL!$S$15:$S$16)</f>
        <v>0</v>
      </c>
      <c r="J39" s="55">
        <f>SUMIF(NSL!$C$18:$C$19,C39,NSL!$S$18:$S$19)</f>
        <v>0</v>
      </c>
      <c r="K39" s="55">
        <f>SUMIF(NSL!$C$21:$C$43,C39,NSL!$S$21:$S$43)</f>
        <v>0</v>
      </c>
      <c r="L39" s="55">
        <f>SUMIF(NSL!$C$45:$C$51,C39,NSL!$S$45:$S$51)</f>
        <v>0</v>
      </c>
      <c r="M39" s="55">
        <f>SUMIF(NSL!$C$53:$C$55,C39,NSL!$S$53:$S$55)</f>
        <v>0</v>
      </c>
      <c r="N39" s="55">
        <f>SUMIF(NSL!$C$57:$C$65,C39,NSL!$S$57:$S$65)</f>
        <v>0</v>
      </c>
      <c r="O39" s="55">
        <f>SUMIF(NSL!$C$67:$C$76,C39,NSL!$S$67:$S$76)</f>
        <v>0</v>
      </c>
      <c r="P39" s="55">
        <f>SUMIF(NSL!$C$78:$C$79,C39,NSL!$S$78:$S$79)</f>
        <v>0</v>
      </c>
      <c r="Q39" s="55">
        <f>SUMIF(NSL!$C$81:$C$173,C39,NSL!$S$81:$S$173)</f>
        <v>0</v>
      </c>
      <c r="R39" s="65">
        <f t="shared" si="12"/>
        <v>0</v>
      </c>
      <c r="S39" s="55">
        <f>SUMIF(NSL!$C$176:$C$214,C39,NSL!$S$176:$S$214)</f>
        <v>0</v>
      </c>
      <c r="T39" s="55">
        <f>SUMIF(NSL!$C$216:$C$238,C39,NSL!$S$216:$S$238)</f>
        <v>0</v>
      </c>
      <c r="U39" s="55">
        <f>SUMIF(NSL!$C$240:$C$252,C39,NSL!$S$240:$S$252)</f>
        <v>0</v>
      </c>
      <c r="V39" s="55">
        <f>SUMIF(NSL!$C$254:$C$255,C39,NSL!$S$254:$S$255)</f>
        <v>0</v>
      </c>
      <c r="W39" s="55">
        <f>SUMIF(NSL!$C$257:$C$282,C39,NSL!$S$257:$S$282)</f>
        <v>0</v>
      </c>
      <c r="X39" s="55">
        <f>SUMIF(NSL!$C$284:$C$346,C39,NSL!$S$284:$S$346)</f>
        <v>0</v>
      </c>
      <c r="Y39" s="55">
        <f>SUMIF(NSL!$C$348:$C$436,C39,NSL!$S$348:$S$436)</f>
        <v>0</v>
      </c>
      <c r="Z39" s="55">
        <f>SUMIF(NSL!$C$438:$C$480,C39,NSL!$S$438:$S$480)</f>
        <v>0</v>
      </c>
      <c r="AA39" s="72">
        <f t="shared" si="16"/>
        <v>0</v>
      </c>
      <c r="AB39" s="55">
        <f>SUMIF(NSL!$C$483:$C$679,C39,NSL!$S$483:$S$679)</f>
        <v>0</v>
      </c>
      <c r="AC39" s="55">
        <f>SUMIF(NSL!$C$681:$C$682,C39,NSL!$S$681:$S$682)</f>
        <v>0</v>
      </c>
      <c r="AD39" s="55">
        <f>SUMIF(NSL!$C$684:$C$692,C39,NSL!$S$684:$S$692)</f>
        <v>0</v>
      </c>
      <c r="AE39" s="55">
        <f>SUMIF(NSL!$C$694:$C$776,C39,NSL!$S$694:$S$776)</f>
        <v>0</v>
      </c>
      <c r="AF39" s="55">
        <f>SUMIF(NSL!$C$778:$C$810,C39,NSL!$S$778:$S$810)</f>
        <v>0</v>
      </c>
      <c r="AG39" s="55">
        <f>SUMIF(NSL!$C$812:$C$813,C39,NSL!$S$812:$S$813)</f>
        <v>0</v>
      </c>
      <c r="AH39" s="55">
        <f>SUMIF(NSL!$C$815:$C$816,C39,NSL!$S$815:$S$816)</f>
        <v>0</v>
      </c>
      <c r="AI39" s="55">
        <f>SUMIF(NSL!$C$818:$C$889,C39,NSL!$S$818:$S$889)</f>
        <v>0</v>
      </c>
      <c r="AJ39" s="55">
        <f>SUMIF(NSL!$C$891:$C$917,C39,NSL!$S$891:$S$917)</f>
        <v>0</v>
      </c>
      <c r="AK39" s="55">
        <f>SUMIF(NSL!$C$919:$C$981,C39,NSL!$S$919:$S$981)</f>
        <v>0</v>
      </c>
      <c r="AL39" s="54">
        <f>D39-BG39</f>
        <v>0</v>
      </c>
      <c r="AM39" s="55">
        <f>SUMIF(NSL!$C$1002:$C$1028,C39,NSL!$S$1002:$S$1028)</f>
        <v>0</v>
      </c>
      <c r="AN39" s="55">
        <f>SUMIF(NSL!$C$1030:$C$1045,C39,NSL!$S$1030:$S$1045)</f>
        <v>0</v>
      </c>
      <c r="AO39" s="55">
        <f>SUMIF(NSL!$C$1047:$C$1048,C39,NSL!$S$1047:$S$1048)</f>
        <v>0</v>
      </c>
      <c r="AP39" s="55">
        <f>SUMIF(NSL!$C$1050:$C$1074,C39,NSL!$S$1050:$S$1074)</f>
        <v>0</v>
      </c>
      <c r="AQ39" s="55">
        <f>SUMIF(NSL!$C$1076:$C$1099,C39,NSL!$S$1076:$S$1099)</f>
        <v>0</v>
      </c>
      <c r="AR39" s="55">
        <f>SUMIF(NSL!$C$1101:$C$1121,C39,NSL!$S$1101:$S$1121)</f>
        <v>0</v>
      </c>
      <c r="AS39" s="55">
        <f>SUMIF(NSL!$C$1123:$C$1164,C39,NSL!$S$1123:$S$1164)</f>
        <v>0</v>
      </c>
      <c r="AT39" s="55">
        <f>SUMIF(NSL!$C$1166:$C$1201,C39,NSL!$S$1166:$S$1201)</f>
        <v>0</v>
      </c>
      <c r="AU39" s="55">
        <f>SUMIF(NSL!$C$1203:$C$1223,C39,NSL!$S$1203:$S$1223)</f>
        <v>0</v>
      </c>
      <c r="AV39" s="55">
        <f>SUMIF(NSL!$C$1225:$C$1226,C39,NSL!$S$1225:$S$1226)</f>
        <v>0</v>
      </c>
      <c r="AW39" s="55">
        <f>SUMIF(NSL!$C$1228:$C$1244,C39,NSL!$S$1228:$S$1244)</f>
        <v>0</v>
      </c>
      <c r="AX39" s="55">
        <f>SUMIF(NSL!$C$1246:$C$1351,C39,NSL!$S$1246:$S$1351)</f>
        <v>0</v>
      </c>
      <c r="AY39" s="55">
        <f>SUMIF(NSL!$C$1353:$C$1434,C39,NSL!$S$1353:$S$1434)</f>
        <v>0</v>
      </c>
      <c r="AZ39" s="55">
        <f>SUMIF(NSL!$C$1436:$C$1440,C39,NSL!$S$1436:$S$1440)</f>
        <v>0</v>
      </c>
      <c r="BA39" s="55">
        <f>SUMIF(NSL!$C$1442:$C$1507,C39,NSL!$S$1442:$S$1507)</f>
        <v>0</v>
      </c>
      <c r="BB39" s="55">
        <f>SUMIF(NSL!$C$1509:$C$1540,C39,NSL!$S$1509:$S$1540)</f>
        <v>0</v>
      </c>
      <c r="BC39" s="55">
        <f>SUMIF(NSL!$C$1542:$C$1545,C39,NSL!$S$1542:$S$1545)</f>
        <v>0</v>
      </c>
      <c r="BD39" s="55">
        <f>SUMIF(NSL!$C$1547:$C$1560,C39,NSL!$S$1547:$S$1560)</f>
        <v>0</v>
      </c>
      <c r="BE39" s="55">
        <f>SUMIF(NSL!$C$1562:$C$1565,C39,NSL!$S$1562:$S$1565)</f>
        <v>0</v>
      </c>
      <c r="BF39" s="55">
        <f>SUMIF(NSL!$C$1567:$C$1569,C39,NSL!$S$1567:$S$1569)</f>
        <v>0</v>
      </c>
      <c r="BG39" s="65">
        <f>SUM(G39:Q39)+SUM(S39:Z39)+SUM(AB39:AK39)+SUM(AM39:BF39)</f>
        <v>0</v>
      </c>
      <c r="BH39" s="53">
        <f>AL60-BG39</f>
        <v>0</v>
      </c>
      <c r="BI39" s="53">
        <f t="shared" si="6"/>
        <v>0</v>
      </c>
    </row>
    <row r="40" spans="1:61" ht="15">
      <c r="A40" s="56"/>
      <c r="B40" s="7" t="s">
        <v>163</v>
      </c>
      <c r="C40" s="8" t="s">
        <v>59</v>
      </c>
      <c r="D40" s="52">
        <f>HTg!P42</f>
        <v>0.54</v>
      </c>
      <c r="E40" s="65">
        <f t="shared" si="10"/>
        <v>0</v>
      </c>
      <c r="F40" s="70">
        <f t="shared" si="11"/>
        <v>0</v>
      </c>
      <c r="G40" s="55">
        <f>SUMIF(NSL!$C$9:$C$10,C40,NSL!$S$9:$S$10)</f>
        <v>0</v>
      </c>
      <c r="H40" s="55">
        <f>SUMIF(NSL!$C$12:$C$13,C40,NSL!$S$12:$S$13)</f>
        <v>0</v>
      </c>
      <c r="I40" s="55">
        <f>SUMIF(NSL!$C$15:$C$16,C40,NSL!$S$15:$S$16)</f>
        <v>0</v>
      </c>
      <c r="J40" s="55">
        <f>SUMIF(NSL!$C$18:$C$19,C40,NSL!$S$18:$S$19)</f>
        <v>0</v>
      </c>
      <c r="K40" s="55">
        <f>SUMIF(NSL!$C$21:$C$43,C40,NSL!$S$21:$S$43)</f>
        <v>0</v>
      </c>
      <c r="L40" s="55">
        <f>SUMIF(NSL!$C$45:$C$51,C40,NSL!$S$45:$S$51)</f>
        <v>0</v>
      </c>
      <c r="M40" s="55">
        <f>SUMIF(NSL!$C$53:$C$55,C40,NSL!$S$53:$S$55)</f>
        <v>0</v>
      </c>
      <c r="N40" s="55">
        <f>SUMIF(NSL!$C$57:$C$65,C40,NSL!$S$57:$S$65)</f>
        <v>0</v>
      </c>
      <c r="O40" s="55">
        <f>SUMIF(NSL!$C$67:$C$76,C40,NSL!$S$67:$S$76)</f>
        <v>0</v>
      </c>
      <c r="P40" s="55">
        <f>SUMIF(NSL!$C$78:$C$79,C40,NSL!$S$78:$S$79)</f>
        <v>0</v>
      </c>
      <c r="Q40" s="55">
        <f>SUMIF(NSL!$C$81:$C$173,C40,NSL!$S$81:$S$173)</f>
        <v>0</v>
      </c>
      <c r="R40" s="65">
        <f t="shared" si="12"/>
        <v>0.54</v>
      </c>
      <c r="S40" s="55">
        <f>SUMIF(NSL!$C$176:$C$214,C40,NSL!$S$176:$S$214)</f>
        <v>0</v>
      </c>
      <c r="T40" s="55">
        <f>SUMIF(NSL!$C$216:$C$238,C40,NSL!$S$216:$S$238)</f>
        <v>0</v>
      </c>
      <c r="U40" s="55">
        <f>SUMIF(NSL!$C$240:$C$252,C40,NSL!$S$240:$S$252)</f>
        <v>0</v>
      </c>
      <c r="V40" s="55">
        <f>SUMIF(NSL!$C$254:$C$255,C40,NSL!$S$254:$S$255)</f>
        <v>0</v>
      </c>
      <c r="W40" s="55">
        <f>SUMIF(NSL!$C$257:$C$282,C40,NSL!$S$257:$S$282)</f>
        <v>0</v>
      </c>
      <c r="X40" s="55">
        <f>SUMIF(NSL!$C$284:$C$346,C40,NSL!$S$284:$S$346)</f>
        <v>0</v>
      </c>
      <c r="Y40" s="55">
        <f>SUMIF(NSL!$C$348:$C$436,C40,NSL!$S$348:$S$436)</f>
        <v>0</v>
      </c>
      <c r="Z40" s="55">
        <f>SUMIF(NSL!$C$438:$C$480,C40,NSL!$S$438:$S$480)</f>
        <v>0</v>
      </c>
      <c r="AA40" s="72">
        <f t="shared" si="16"/>
        <v>0.54</v>
      </c>
      <c r="AB40" s="55">
        <f>SUMIF(NSL!$C$483:$C$679,C40,NSL!$S$483:$S$679)</f>
        <v>0</v>
      </c>
      <c r="AC40" s="55">
        <f>SUMIF(NSL!$C$681:$C$682,C40,NSL!$S$681:$S$682)</f>
        <v>0</v>
      </c>
      <c r="AD40" s="55">
        <f>SUMIF(NSL!$C$684:$C$692,C40,NSL!$S$684:$S$692)</f>
        <v>0</v>
      </c>
      <c r="AE40" s="55">
        <f>SUMIF(NSL!$C$694:$C$776,C40,NSL!$S$694:$S$776)</f>
        <v>0</v>
      </c>
      <c r="AF40" s="55">
        <f>SUMIF(NSL!$C$778:$C$810,C40,NSL!$S$778:$S$810)</f>
        <v>0</v>
      </c>
      <c r="AG40" s="55">
        <f>SUMIF(NSL!$C$812:$C$813,C40,NSL!$S$812:$S$813)</f>
        <v>0</v>
      </c>
      <c r="AH40" s="55">
        <f>SUMIF(NSL!$C$815:$C$816,C40,NSL!$S$815:$S$816)</f>
        <v>0</v>
      </c>
      <c r="AI40" s="55">
        <f>SUMIF(NSL!$C$818:$C$889,C40,NSL!$S$818:$S$889)</f>
        <v>0</v>
      </c>
      <c r="AJ40" s="55">
        <f>SUMIF(NSL!$C$891:$C$917,C40,NSL!$S$891:$S$917)</f>
        <v>0</v>
      </c>
      <c r="AK40" s="55">
        <f>SUMIF(NSL!$C$919:$C$981,C40,NSL!$S$919:$S$981)</f>
        <v>0</v>
      </c>
      <c r="AL40" s="55">
        <f>SUMIF(NSL!$C$983:$C$1000,C40,NSL!$S$983:$S$1000)</f>
        <v>0</v>
      </c>
      <c r="AM40" s="54">
        <f>D40-BG40</f>
        <v>0.54</v>
      </c>
      <c r="AN40" s="55">
        <f>SUMIF(NSL!$C$1030:$C$1045,C40,NSL!$S$1030:$S$1045)</f>
        <v>0</v>
      </c>
      <c r="AO40" s="55">
        <f>SUMIF(NSL!$C$1047:$C$1048,C40,NSL!$S$1047:$S$1048)</f>
        <v>0</v>
      </c>
      <c r="AP40" s="55">
        <f>SUMIF(NSL!$C$1050:$C$1074,C40,NSL!$S$1050:$S$1074)</f>
        <v>0</v>
      </c>
      <c r="AQ40" s="55">
        <f>SUMIF(NSL!$C$1076:$C$1099,C40,NSL!$S$1076:$S$1099)</f>
        <v>0</v>
      </c>
      <c r="AR40" s="55">
        <f>SUMIF(NSL!$C$1101:$C$1121,C40,NSL!$S$1101:$S$1121)</f>
        <v>0</v>
      </c>
      <c r="AS40" s="55">
        <f>SUMIF(NSL!$C$1123:$C$1164,C40,NSL!$S$1123:$S$1164)</f>
        <v>0</v>
      </c>
      <c r="AT40" s="55">
        <f>SUMIF(NSL!$C$1166:$C$1201,C40,NSL!$S$1166:$S$1201)</f>
        <v>0</v>
      </c>
      <c r="AU40" s="55">
        <f>SUMIF(NSL!$C$1203:$C$1223,C40,NSL!$S$1203:$S$1223)</f>
        <v>0</v>
      </c>
      <c r="AV40" s="55">
        <f>SUMIF(NSL!$C$1225:$C$1226,C40,NSL!$S$1225:$S$1226)</f>
        <v>0</v>
      </c>
      <c r="AW40" s="55">
        <f>SUMIF(NSL!$C$1228:$C$1244,C40,NSL!$S$1228:$S$1244)</f>
        <v>0</v>
      </c>
      <c r="AX40" s="55">
        <f>SUMIF(NSL!$C$1246:$C$1351,C40,NSL!$S$1246:$S$1351)</f>
        <v>0</v>
      </c>
      <c r="AY40" s="55">
        <f>SUMIF(NSL!$C$1353:$C$1434,C40,NSL!$S$1353:$S$1434)</f>
        <v>0</v>
      </c>
      <c r="AZ40" s="55">
        <f>SUMIF(NSL!$C$1436:$C$1440,C40,NSL!$S$1436:$S$1440)</f>
        <v>0</v>
      </c>
      <c r="BA40" s="55">
        <f>SUMIF(NSL!$C$1442:$C$1507,C40,NSL!$S$1442:$S$1507)</f>
        <v>0</v>
      </c>
      <c r="BB40" s="55">
        <f>SUMIF(NSL!$C$1509:$C$1540,C40,NSL!$S$1509:$S$1540)</f>
        <v>0</v>
      </c>
      <c r="BC40" s="55">
        <f>SUMIF(NSL!$C$1542:$C$1545,C40,NSL!$S$1542:$S$1545)</f>
        <v>0</v>
      </c>
      <c r="BD40" s="55">
        <f>SUMIF(NSL!$C$1547:$C$1560,C40,NSL!$S$1547:$S$1560)</f>
        <v>0</v>
      </c>
      <c r="BE40" s="55">
        <f>SUMIF(NSL!$C$1562:$C$1565,C40,NSL!$S$1562:$S$1565)</f>
        <v>0</v>
      </c>
      <c r="BF40" s="55">
        <f>SUMIF(NSL!$C$1567:$C$1569,C40,NSL!$S$1567:$S$1569)</f>
        <v>0</v>
      </c>
      <c r="BG40" s="65">
        <f>SUM(G40:Q40)+SUM(S40:Z40)+SUM(AB40:AL40)+SUM(AN40:BF40)</f>
        <v>0</v>
      </c>
      <c r="BH40" s="53">
        <f>AM60-BG40</f>
        <v>1.1199999999999999</v>
      </c>
      <c r="BI40" s="53">
        <f t="shared" si="6"/>
        <v>1.66</v>
      </c>
    </row>
    <row r="41" spans="1:61" ht="15">
      <c r="A41" s="56"/>
      <c r="B41" s="7" t="s">
        <v>175</v>
      </c>
      <c r="C41" s="8" t="s">
        <v>177</v>
      </c>
      <c r="D41" s="52">
        <f>HTg!P43</f>
        <v>0</v>
      </c>
      <c r="E41" s="65">
        <f t="shared" si="10"/>
        <v>0</v>
      </c>
      <c r="F41" s="70">
        <f t="shared" si="11"/>
        <v>0</v>
      </c>
      <c r="G41" s="55">
        <f>SUMIF(NSL!$C$9:$C$10,C41,NSL!$S$9:$S$10)</f>
        <v>0</v>
      </c>
      <c r="H41" s="55">
        <f>SUMIF(NSL!$C$12:$C$13,C41,NSL!$S$12:$S$13)</f>
        <v>0</v>
      </c>
      <c r="I41" s="55">
        <f>SUMIF(NSL!$C$15:$C$16,C41,NSL!$S$15:$S$16)</f>
        <v>0</v>
      </c>
      <c r="J41" s="55">
        <f>SUMIF(NSL!$C$18:$C$19,C41,NSL!$S$18:$S$19)</f>
        <v>0</v>
      </c>
      <c r="K41" s="55">
        <f>SUMIF(NSL!$C$21:$C$43,C41,NSL!$S$21:$S$43)</f>
        <v>0</v>
      </c>
      <c r="L41" s="55">
        <f>SUMIF(NSL!$C$45:$C$51,C41,NSL!$S$45:$S$51)</f>
        <v>0</v>
      </c>
      <c r="M41" s="55">
        <f>SUMIF(NSL!$C$53:$C$55,C41,NSL!$S$53:$S$55)</f>
        <v>0</v>
      </c>
      <c r="N41" s="55">
        <f>SUMIF(NSL!$C$57:$C$65,C41,NSL!$S$57:$S$65)</f>
        <v>0</v>
      </c>
      <c r="O41" s="55">
        <f>SUMIF(NSL!$C$67:$C$76,C41,NSL!$S$67:$S$76)</f>
        <v>0</v>
      </c>
      <c r="P41" s="55">
        <f>SUMIF(NSL!$C$78:$C$79,C41,NSL!$S$78:$S$79)</f>
        <v>0</v>
      </c>
      <c r="Q41" s="55">
        <f>SUMIF(NSL!$C$81:$C$173,C41,NSL!$S$81:$S$173)</f>
        <v>0</v>
      </c>
      <c r="R41" s="65">
        <f t="shared" si="12"/>
        <v>0</v>
      </c>
      <c r="S41" s="55">
        <f>SUMIF(NSL!$C$176:$C$214,C41,NSL!$S$176:$S$214)</f>
        <v>0</v>
      </c>
      <c r="T41" s="55">
        <f>SUMIF(NSL!$C$216:$C$238,C41,NSL!$S$216:$S$238)</f>
        <v>0</v>
      </c>
      <c r="U41" s="55">
        <f>SUMIF(NSL!$C$240:$C$252,C41,NSL!$S$240:$S$252)</f>
        <v>0</v>
      </c>
      <c r="V41" s="55">
        <f>SUMIF(NSL!$C$254:$C$255,C41,NSL!$S$254:$S$255)</f>
        <v>0</v>
      </c>
      <c r="W41" s="55">
        <f>SUMIF(NSL!$C$257:$C$282,C41,NSL!$S$257:$S$282)</f>
        <v>0</v>
      </c>
      <c r="X41" s="55">
        <f>SUMIF(NSL!$C$284:$C$346,C41,NSL!$S$284:$S$346)</f>
        <v>0</v>
      </c>
      <c r="Y41" s="55">
        <f>SUMIF(NSL!$C$348:$C$436,C41,NSL!$S$348:$S$436)</f>
        <v>0</v>
      </c>
      <c r="Z41" s="55">
        <f>SUMIF(NSL!$C$438:$C$480,C41,NSL!$S$438:$S$480)</f>
        <v>0</v>
      </c>
      <c r="AA41" s="72">
        <f t="shared" si="16"/>
        <v>0</v>
      </c>
      <c r="AB41" s="55">
        <f>SUMIF(NSL!$C$483:$C$679,C41,NSL!$S$483:$S$679)</f>
        <v>0</v>
      </c>
      <c r="AC41" s="55">
        <f>SUMIF(NSL!$C$681:$C$682,C41,NSL!$S$681:$S$682)</f>
        <v>0</v>
      </c>
      <c r="AD41" s="55">
        <f>SUMIF(NSL!$C$684:$C$692,C41,NSL!$S$684:$S$692)</f>
        <v>0</v>
      </c>
      <c r="AE41" s="55">
        <f>SUMIF(NSL!$C$694:$C$776,C41,NSL!$S$694:$S$776)</f>
        <v>0</v>
      </c>
      <c r="AF41" s="55">
        <f>SUMIF(NSL!$C$778:$C$810,C41,NSL!$S$778:$S$810)</f>
        <v>0</v>
      </c>
      <c r="AG41" s="55">
        <f>SUMIF(NSL!$C$812:$C$813,C41,NSL!$S$812:$S$813)</f>
        <v>0</v>
      </c>
      <c r="AH41" s="55">
        <f>SUMIF(NSL!$C$815:$C$816,C41,NSL!$S$815:$S$816)</f>
        <v>0</v>
      </c>
      <c r="AI41" s="55">
        <f>SUMIF(NSL!$C$818:$C$889,C41,NSL!$S$818:$S$889)</f>
        <v>0</v>
      </c>
      <c r="AJ41" s="55">
        <f>SUMIF(NSL!$C$891:$C$917,C41,NSL!$S$891:$S$917)</f>
        <v>0</v>
      </c>
      <c r="AK41" s="55">
        <f>SUMIF(NSL!$C$919:$C$981,C41,NSL!$S$919:$S$981)</f>
        <v>0</v>
      </c>
      <c r="AL41" s="55">
        <f>SUMIF(NSL!$C$983:$C$1000,C41,NSL!$S$983:$S$1000)</f>
        <v>0</v>
      </c>
      <c r="AM41" s="55">
        <f>SUMIF(NSL!$C$1002:$C$1028,C41,NSL!$S$1002:$S$1028)</f>
        <v>0</v>
      </c>
      <c r="AN41" s="54">
        <f>D41-BG41</f>
        <v>0</v>
      </c>
      <c r="AO41" s="55">
        <f>SUMIF(NSL!$C$1047:$C$1048,C41,NSL!$S$1047:$S$1048)</f>
        <v>0</v>
      </c>
      <c r="AP41" s="55">
        <f>SUMIF(NSL!$C$1050:$C$1074,C41,NSL!$S$1050:$S$1074)</f>
        <v>0</v>
      </c>
      <c r="AQ41" s="55">
        <f>SUMIF(NSL!$C$1076:$C$1099,C41,NSL!$S$1076:$S$1099)</f>
        <v>0</v>
      </c>
      <c r="AR41" s="55">
        <f>SUMIF(NSL!$C$1101:$C$1121,C41,NSL!$S$1101:$S$1121)</f>
        <v>0</v>
      </c>
      <c r="AS41" s="55">
        <f>SUMIF(NSL!$C$1123:$C$1164,C41,NSL!$S$1123:$S$1164)</f>
        <v>0</v>
      </c>
      <c r="AT41" s="55">
        <f>SUMIF(NSL!$C$1166:$C$1201,C41,NSL!$S$1166:$S$1201)</f>
        <v>0</v>
      </c>
      <c r="AU41" s="55">
        <f>SUMIF(NSL!$C$1203:$C$1223,C41,NSL!$S$1203:$S$1223)</f>
        <v>0</v>
      </c>
      <c r="AV41" s="55">
        <f>SUMIF(NSL!$C$1225:$C$1226,C41,NSL!$S$1225:$S$1226)</f>
        <v>0</v>
      </c>
      <c r="AW41" s="55">
        <f>SUMIF(NSL!$C$1228:$C$1244,C41,NSL!$S$1228:$S$1244)</f>
        <v>0</v>
      </c>
      <c r="AX41" s="55">
        <f>SUMIF(NSL!$C$1246:$C$1351,C41,NSL!$S$1246:$S$1351)</f>
        <v>0</v>
      </c>
      <c r="AY41" s="55">
        <f>SUMIF(NSL!$C$1353:$C$1434,C41,NSL!$S$1353:$S$1434)</f>
        <v>0</v>
      </c>
      <c r="AZ41" s="55">
        <f>SUMIF(NSL!$C$1436:$C$1440,C41,NSL!$S$1436:$S$1440)</f>
        <v>0</v>
      </c>
      <c r="BA41" s="55">
        <f>SUMIF(NSL!$C$1442:$C$1507,C41,NSL!$S$1442:$S$1507)</f>
        <v>0</v>
      </c>
      <c r="BB41" s="55">
        <f>SUMIF(NSL!$C$1509:$C$1540,C41,NSL!$S$1509:$S$1540)</f>
        <v>0</v>
      </c>
      <c r="BC41" s="55">
        <f>SUMIF(NSL!$C$1542:$C$1545,C41,NSL!$S$1542:$S$1545)</f>
        <v>0</v>
      </c>
      <c r="BD41" s="55">
        <f>SUMIF(NSL!$C$1547:$C$1560,C41,NSL!$S$1547:$S$1560)</f>
        <v>0</v>
      </c>
      <c r="BE41" s="55">
        <f>SUMIF(NSL!$C$1562:$C$1565,C41,NSL!$S$1562:$S$1565)</f>
        <v>0</v>
      </c>
      <c r="BF41" s="55">
        <f>SUMIF(NSL!$C$1567:$C$1569,C41,NSL!$S$1567:$S$1569)</f>
        <v>0</v>
      </c>
      <c r="BG41" s="65">
        <f>SUM(G41:Q41)+SUM(S41:Z41)+SUM(AB41:AM41)+SUM(AO41:BF41)</f>
        <v>0</v>
      </c>
      <c r="BH41" s="53">
        <f>AN60-BG41</f>
        <v>0</v>
      </c>
      <c r="BI41" s="53">
        <f t="shared" si="6"/>
        <v>0</v>
      </c>
    </row>
    <row r="42" spans="1:61" ht="15">
      <c r="A42" s="8" t="s">
        <v>91</v>
      </c>
      <c r="B42" s="13" t="s">
        <v>127</v>
      </c>
      <c r="C42" s="8" t="s">
        <v>63</v>
      </c>
      <c r="D42" s="52">
        <f>HTg!P44</f>
        <v>0</v>
      </c>
      <c r="E42" s="65">
        <f t="shared" si="10"/>
        <v>0</v>
      </c>
      <c r="F42" s="70">
        <f t="shared" si="11"/>
        <v>0</v>
      </c>
      <c r="G42" s="55">
        <f>SUMIF(NSL!$C$9:$C$10,C42,NSL!$S$9:$S$10)</f>
        <v>0</v>
      </c>
      <c r="H42" s="55">
        <f>SUMIF(NSL!$C$12:$C$13,C42,NSL!$S$12:$S$13)</f>
        <v>0</v>
      </c>
      <c r="I42" s="55">
        <f>SUMIF(NSL!$C$15:$C$16,C42,NSL!$S$15:$S$16)</f>
        <v>0</v>
      </c>
      <c r="J42" s="55">
        <f>SUMIF(NSL!$C$18:$C$19,C42,NSL!$S$18:$S$19)</f>
        <v>0</v>
      </c>
      <c r="K42" s="55">
        <f>SUMIF(NSL!$C$21:$C$43,C42,NSL!$S$21:$S$43)</f>
        <v>0</v>
      </c>
      <c r="L42" s="55">
        <f>SUMIF(NSL!$C$45:$C$51,C42,NSL!$S$45:$S$51)</f>
        <v>0</v>
      </c>
      <c r="M42" s="55">
        <f>SUMIF(NSL!$C$53:$C$55,C42,NSL!$S$53:$S$55)</f>
        <v>0</v>
      </c>
      <c r="N42" s="55">
        <f>SUMIF(NSL!$C$57:$C$65,C42,NSL!$S$57:$S$65)</f>
        <v>0</v>
      </c>
      <c r="O42" s="55">
        <f>SUMIF(NSL!$C$67:$C$76,C42,NSL!$S$67:$S$76)</f>
        <v>0</v>
      </c>
      <c r="P42" s="55">
        <f>SUMIF(NSL!$C$78:$C$79,C42,NSL!$S$78:$S$79)</f>
        <v>0</v>
      </c>
      <c r="Q42" s="55">
        <f>SUMIF(NSL!$C$81:$C$173,C42,NSL!$S$81:$S$173)</f>
        <v>0</v>
      </c>
      <c r="R42" s="65">
        <f t="shared" si="12"/>
        <v>0</v>
      </c>
      <c r="S42" s="55">
        <f>SUMIF(NSL!$C$176:$C$214,C42,NSL!$S$176:$S$214)</f>
        <v>0</v>
      </c>
      <c r="T42" s="55">
        <f>SUMIF(NSL!$C$216:$C$238,C42,NSL!$S$216:$S$238)</f>
        <v>0</v>
      </c>
      <c r="U42" s="55">
        <f>SUMIF(NSL!$C$240:$C$252,C42,NSL!$S$240:$S$252)</f>
        <v>0</v>
      </c>
      <c r="V42" s="55">
        <f>SUMIF(NSL!$C$254:$C$255,C42,NSL!$S$254:$S$255)</f>
        <v>0</v>
      </c>
      <c r="W42" s="55">
        <f>SUMIF(NSL!$C$257:$C$282,C42,NSL!$S$257:$S$282)</f>
        <v>0</v>
      </c>
      <c r="X42" s="55">
        <f>SUMIF(NSL!$C$284:$C$346,C42,NSL!$S$284:$S$346)</f>
        <v>0</v>
      </c>
      <c r="Y42" s="55">
        <f>SUMIF(NSL!$C$348:$C$436,C42,NSL!$S$348:$S$436)</f>
        <v>0</v>
      </c>
      <c r="Z42" s="55">
        <f>SUMIF(NSL!$C$438:$C$480,C42,NSL!$S$438:$S$480)</f>
        <v>0</v>
      </c>
      <c r="AA42" s="72">
        <f t="shared" si="16"/>
        <v>0</v>
      </c>
      <c r="AB42" s="55">
        <f>SUMIF(NSL!$C$483:$C$679,C42,NSL!$S$483:$S$679)</f>
        <v>0</v>
      </c>
      <c r="AC42" s="55">
        <f>SUMIF(NSL!$C$681:$C$682,C42,NSL!$S$681:$S$682)</f>
        <v>0</v>
      </c>
      <c r="AD42" s="55">
        <f>SUMIF(NSL!$C$684:$C$692,C42,NSL!$S$684:$S$692)</f>
        <v>0</v>
      </c>
      <c r="AE42" s="55">
        <f>SUMIF(NSL!$C$694:$C$776,C42,NSL!$S$694:$S$776)</f>
        <v>0</v>
      </c>
      <c r="AF42" s="55">
        <f>SUMIF(NSL!$C$778:$C$810,C42,NSL!$S$778:$S$810)</f>
        <v>0</v>
      </c>
      <c r="AG42" s="55">
        <f>SUMIF(NSL!$C$812:$C$813,C42,NSL!$S$812:$S$813)</f>
        <v>0</v>
      </c>
      <c r="AH42" s="55">
        <f>SUMIF(NSL!$C$815:$C$816,C42,NSL!$S$815:$S$816)</f>
        <v>0</v>
      </c>
      <c r="AI42" s="55">
        <f>SUMIF(NSL!$C$818:$C$889,C42,NSL!$S$818:$S$889)</f>
        <v>0</v>
      </c>
      <c r="AJ42" s="55">
        <f>SUMIF(NSL!$C$891:$C$917,C42,NSL!$S$891:$S$917)</f>
        <v>0</v>
      </c>
      <c r="AK42" s="55">
        <f>SUMIF(NSL!$C$919:$C$981,C42,NSL!$S$919:$S$981)</f>
        <v>0</v>
      </c>
      <c r="AL42" s="55">
        <f>SUMIF(NSL!$C$983:$C$1000,C42,NSL!$S$983:$S$1000)</f>
        <v>0</v>
      </c>
      <c r="AM42" s="55">
        <f>SUMIF(NSL!$C$1002:$C$1028,C42,NSL!$S$1002:$S$1028)</f>
        <v>0</v>
      </c>
      <c r="AN42" s="55">
        <f>SUMIF(NSL!$C$1030:$C$1045,C42,NSL!$S$1030:$S$1045)</f>
        <v>0</v>
      </c>
      <c r="AO42" s="54">
        <f>D42-BG42</f>
        <v>0</v>
      </c>
      <c r="AP42" s="55">
        <f>SUMIF(NSL!$C$1050:$C$1074,C42,NSL!$S$1050:$S$1074)</f>
        <v>0</v>
      </c>
      <c r="AQ42" s="55">
        <f>SUMIF(NSL!$C$1076:$C$1099,C42,NSL!$S$1076:$S$1099)</f>
        <v>0</v>
      </c>
      <c r="AR42" s="55">
        <f>SUMIF(NSL!$C$1101:$C$1121,C42,NSL!$S$1101:$S$1121)</f>
        <v>0</v>
      </c>
      <c r="AS42" s="55">
        <f>SUMIF(NSL!$C$1123:$C$1164,C42,NSL!$S$1123:$S$1164)</f>
        <v>0</v>
      </c>
      <c r="AT42" s="55">
        <f>SUMIF(NSL!$C$1166:$C$1201,C42,NSL!$S$1166:$S$1201)</f>
        <v>0</v>
      </c>
      <c r="AU42" s="55">
        <f>SUMIF(NSL!$C$1203:$C$1223,C42,NSL!$S$1203:$S$1223)</f>
        <v>0</v>
      </c>
      <c r="AV42" s="55">
        <f>SUMIF(NSL!$C$1225:$C$1226,C42,NSL!$S$1225:$S$1226)</f>
        <v>0</v>
      </c>
      <c r="AW42" s="55">
        <f>SUMIF(NSL!$C$1228:$C$1244,C42,NSL!$S$1228:$S$1244)</f>
        <v>0</v>
      </c>
      <c r="AX42" s="55">
        <f>SUMIF(NSL!$C$1246:$C$1351,C42,NSL!$S$1246:$S$1351)</f>
        <v>0</v>
      </c>
      <c r="AY42" s="55">
        <f>SUMIF(NSL!$C$1353:$C$1434,C42,NSL!$S$1353:$S$1434)</f>
        <v>0</v>
      </c>
      <c r="AZ42" s="55">
        <f>SUMIF(NSL!$C$1436:$C$1440,C42,NSL!$S$1436:$S$1440)</f>
        <v>0</v>
      </c>
      <c r="BA42" s="55">
        <f>SUMIF(NSL!$C$1442:$C$1507,C42,NSL!$S$1442:$S$1507)</f>
        <v>0</v>
      </c>
      <c r="BB42" s="55">
        <f>SUMIF(NSL!$C$1509:$C$1540,C42,NSL!$S$1509:$S$1540)</f>
        <v>0</v>
      </c>
      <c r="BC42" s="55">
        <f>SUMIF(NSL!$C$1542:$C$1545,C42,NSL!$S$1542:$S$1545)</f>
        <v>0</v>
      </c>
      <c r="BD42" s="55">
        <f>SUMIF(NSL!$C$1547:$C$1560,C42,NSL!$S$1547:$S$1560)</f>
        <v>0</v>
      </c>
      <c r="BE42" s="55">
        <f>SUMIF(NSL!$C$1562:$C$1565,C42,NSL!$S$1562:$S$1565)</f>
        <v>0</v>
      </c>
      <c r="BF42" s="55">
        <f>SUMIF(NSL!$C$1567:$C$1569,C42,NSL!$S$1567:$S$1569)</f>
        <v>0</v>
      </c>
      <c r="BG42" s="65">
        <f>SUM(G42:Q42)+SUM(S42:Z42)+SUM(AB42:AN42)+SUM(AP42:BF42)</f>
        <v>0</v>
      </c>
      <c r="BH42" s="53">
        <f>AO60-BG42</f>
        <v>0</v>
      </c>
      <c r="BI42" s="53">
        <f>BH42+D42</f>
        <v>0</v>
      </c>
    </row>
    <row r="43" spans="1:61" ht="15">
      <c r="A43" s="8" t="s">
        <v>95</v>
      </c>
      <c r="B43" s="7" t="s">
        <v>126</v>
      </c>
      <c r="C43" s="8" t="s">
        <v>41</v>
      </c>
      <c r="D43" s="52">
        <f>HTg!P45</f>
        <v>0</v>
      </c>
      <c r="E43" s="65">
        <f t="shared" si="10"/>
        <v>0</v>
      </c>
      <c r="F43" s="70">
        <f t="shared" si="11"/>
        <v>0</v>
      </c>
      <c r="G43" s="55">
        <f>SUMIF(NSL!$C$9:$C$10,C43,NSL!$S$9:$S$10)</f>
        <v>0</v>
      </c>
      <c r="H43" s="55">
        <f>SUMIF(NSL!$C$12:$C$13,C43,NSL!$S$12:$S$13)</f>
        <v>0</v>
      </c>
      <c r="I43" s="55">
        <f>SUMIF(NSL!$C$15:$C$16,C43,NSL!$S$15:$S$16)</f>
        <v>0</v>
      </c>
      <c r="J43" s="55">
        <f>SUMIF(NSL!$C$18:$C$19,C43,NSL!$S$18:$S$19)</f>
        <v>0</v>
      </c>
      <c r="K43" s="55">
        <f>SUMIF(NSL!$C$21:$C$43,C43,NSL!$S$21:$S$43)</f>
        <v>0</v>
      </c>
      <c r="L43" s="55">
        <f>SUMIF(NSL!$C$45:$C$51,C43,NSL!$S$45:$S$51)</f>
        <v>0</v>
      </c>
      <c r="M43" s="55">
        <f>SUMIF(NSL!$C$53:$C$55,C43,NSL!$S$53:$S$55)</f>
        <v>0</v>
      </c>
      <c r="N43" s="55">
        <f>SUMIF(NSL!$C$57:$C$65,C43,NSL!$S$57:$S$65)</f>
        <v>0</v>
      </c>
      <c r="O43" s="55">
        <f>SUMIF(NSL!$C$67:$C$76,C43,NSL!$S$67:$S$76)</f>
        <v>0</v>
      </c>
      <c r="P43" s="55">
        <f>SUMIF(NSL!$C$78:$C$79,C43,NSL!$S$78:$S$79)</f>
        <v>0</v>
      </c>
      <c r="Q43" s="55">
        <f>SUMIF(NSL!$C$81:$C$173,C43,NSL!$S$81:$S$173)</f>
        <v>0</v>
      </c>
      <c r="R43" s="65">
        <f t="shared" si="12"/>
        <v>0</v>
      </c>
      <c r="S43" s="55">
        <f>SUMIF(NSL!$C$176:$C$214,C43,NSL!$S$176:$S$214)</f>
        <v>0</v>
      </c>
      <c r="T43" s="55">
        <f>SUMIF(NSL!$C$216:$C$238,C43,NSL!$S$216:$S$238)</f>
        <v>0</v>
      </c>
      <c r="U43" s="55">
        <f>SUMIF(NSL!$C$240:$C$252,C43,NSL!$S$240:$S$252)</f>
        <v>0</v>
      </c>
      <c r="V43" s="55">
        <f>SUMIF(NSL!$C$254:$C$255,C43,NSL!$S$254:$S$255)</f>
        <v>0</v>
      </c>
      <c r="W43" s="55">
        <f>SUMIF(NSL!$C$257:$C$282,C43,NSL!$S$257:$S$282)</f>
        <v>0</v>
      </c>
      <c r="X43" s="55">
        <f>SUMIF(NSL!$C$284:$C$346,C43,NSL!$S$284:$S$346)</f>
        <v>0</v>
      </c>
      <c r="Y43" s="55">
        <f>SUMIF(NSL!$C$348:$C$436,C43,NSL!$S$348:$S$436)</f>
        <v>0</v>
      </c>
      <c r="Z43" s="55">
        <f>SUMIF(NSL!$C$438:$C$480,C43,NSL!$S$438:$S$480)</f>
        <v>0</v>
      </c>
      <c r="AA43" s="72">
        <f t="shared" si="16"/>
        <v>0</v>
      </c>
      <c r="AB43" s="55">
        <f>SUMIF(NSL!$C$483:$C$679,C43,NSL!$S$483:$S$679)</f>
        <v>0</v>
      </c>
      <c r="AC43" s="55">
        <f>SUMIF(NSL!$C$681:$C$682,C43,NSL!$S$681:$S$682)</f>
        <v>0</v>
      </c>
      <c r="AD43" s="55">
        <f>SUMIF(NSL!$C$684:$C$692,C43,NSL!$S$684:$S$692)</f>
        <v>0</v>
      </c>
      <c r="AE43" s="55">
        <f>SUMIF(NSL!$C$694:$C$776,C43,NSL!$S$694:$S$776)</f>
        <v>0</v>
      </c>
      <c r="AF43" s="55">
        <f>SUMIF(NSL!$C$778:$C$810,C43,NSL!$S$778:$S$810)</f>
        <v>0</v>
      </c>
      <c r="AG43" s="55">
        <f>SUMIF(NSL!$C$812:$C$813,C43,NSL!$S$812:$S$813)</f>
        <v>0</v>
      </c>
      <c r="AH43" s="55">
        <f>SUMIF(NSL!$C$815:$C$816,C43,NSL!$S$815:$S$816)</f>
        <v>0</v>
      </c>
      <c r="AI43" s="55">
        <f>SUMIF(NSL!$C$818:$C$889,C43,NSL!$S$818:$S$889)</f>
        <v>0</v>
      </c>
      <c r="AJ43" s="55">
        <f>SUMIF(NSL!$C$891:$C$917,C43,NSL!$S$891:$S$917)</f>
        <v>0</v>
      </c>
      <c r="AK43" s="55">
        <f>SUMIF(NSL!$C$919:$C$981,C43,NSL!$S$919:$S$981)</f>
        <v>0</v>
      </c>
      <c r="AL43" s="55">
        <f>SUMIF(NSL!$C$983:$C$1000,C43,NSL!$S$983:$S$1000)</f>
        <v>0</v>
      </c>
      <c r="AM43" s="55">
        <f>SUMIF(NSL!$C$1002:$C$1028,C43,NSL!$S$1002:$S$1028)</f>
        <v>0</v>
      </c>
      <c r="AN43" s="55">
        <f>SUMIF(NSL!$C$1030:$C$1045,C43,NSL!$S$1030:$S$1045)</f>
        <v>0</v>
      </c>
      <c r="AO43" s="55">
        <f>SUMIF(NSL!$C$1047:$C$1048,C43,NSL!$S$1047:$S$1048)</f>
        <v>0</v>
      </c>
      <c r="AP43" s="54">
        <f>D43-BG43</f>
        <v>0</v>
      </c>
      <c r="AQ43" s="55">
        <f>SUMIF(NSL!$C$1076:$C$1099,C43,NSL!$S$1076:$S$1099)</f>
        <v>0</v>
      </c>
      <c r="AR43" s="55">
        <f>SUMIF(NSL!$C$1101:$C$1121,C43,NSL!$S$1101:$S$1121)</f>
        <v>0</v>
      </c>
      <c r="AS43" s="55">
        <f>SUMIF(NSL!$C$1123:$C$1164,C43,NSL!$S$1123:$S$1164)</f>
        <v>0</v>
      </c>
      <c r="AT43" s="55">
        <f>SUMIF(NSL!$C$1166:$C$1201,C43,NSL!$S$1166:$S$1201)</f>
        <v>0</v>
      </c>
      <c r="AU43" s="55">
        <f>SUMIF(NSL!$C$1203:$C$1223,C43,NSL!$S$1203:$S$1223)</f>
        <v>0</v>
      </c>
      <c r="AV43" s="55">
        <f>SUMIF(NSL!$C$1225:$C$1226,C43,NSL!$S$1225:$S$1226)</f>
        <v>0</v>
      </c>
      <c r="AW43" s="55">
        <f>SUMIF(NSL!$C$1228:$C$1244,C43,NSL!$S$1228:$S$1244)</f>
        <v>0</v>
      </c>
      <c r="AX43" s="55">
        <f>SUMIF(NSL!$C$1246:$C$1351,C43,NSL!$S$1246:$S$1351)</f>
        <v>0</v>
      </c>
      <c r="AY43" s="55">
        <f>SUMIF(NSL!$C$1353:$C$1434,C43,NSL!$S$1353:$S$1434)</f>
        <v>0</v>
      </c>
      <c r="AZ43" s="55">
        <f>SUMIF(NSL!$C$1436:$C$1440,C43,NSL!$S$1436:$S$1440)</f>
        <v>0</v>
      </c>
      <c r="BA43" s="55">
        <f>SUMIF(NSL!$C$1442:$C$1507,C43,NSL!$S$1442:$S$1507)</f>
        <v>0</v>
      </c>
      <c r="BB43" s="55">
        <f>SUMIF(NSL!$C$1509:$C$1540,C43,NSL!$S$1509:$S$1540)</f>
        <v>0</v>
      </c>
      <c r="BC43" s="55">
        <f>SUMIF(NSL!$C$1542:$C$1545,C43,NSL!$S$1542:$S$1545)</f>
        <v>0</v>
      </c>
      <c r="BD43" s="55">
        <f>SUMIF(NSL!$C$1547:$C$1560,C43,NSL!$S$1547:$S$1560)</f>
        <v>0</v>
      </c>
      <c r="BE43" s="55">
        <f>SUMIF(NSL!$C$1562:$C$1565,C43,NSL!$S$1562:$S$1565)</f>
        <v>0</v>
      </c>
      <c r="BF43" s="55">
        <f>SUMIF(NSL!$C$1567:$C$1569,C43,NSL!$S$1567:$S$1569)</f>
        <v>0</v>
      </c>
      <c r="BG43" s="65">
        <f>SUM(G43:Q43)+SUM(S43:Z43)+SUM(AB43:AO43)+SUM(AQ43:BF43)</f>
        <v>0</v>
      </c>
      <c r="BH43" s="53">
        <f>AP60-BG43</f>
        <v>0</v>
      </c>
      <c r="BI43" s="53">
        <f t="shared" si="6"/>
        <v>0</v>
      </c>
    </row>
    <row r="44" spans="1:61" ht="15">
      <c r="A44" s="8" t="s">
        <v>96</v>
      </c>
      <c r="B44" s="7" t="s">
        <v>101</v>
      </c>
      <c r="C44" s="8" t="s">
        <v>42</v>
      </c>
      <c r="D44" s="52">
        <f>HTg!P46</f>
        <v>0</v>
      </c>
      <c r="E44" s="65">
        <f t="shared" si="10"/>
        <v>0</v>
      </c>
      <c r="F44" s="70">
        <f t="shared" si="11"/>
        <v>0</v>
      </c>
      <c r="G44" s="55">
        <f>SUMIF(NSL!$C$9:$C$10,C44,NSL!$S$9:$S$10)</f>
        <v>0</v>
      </c>
      <c r="H44" s="55">
        <f>SUMIF(NSL!$C$12:$C$13,C44,NSL!$S$12:$S$13)</f>
        <v>0</v>
      </c>
      <c r="I44" s="55">
        <f>SUMIF(NSL!$C$15:$C$16,C44,NSL!$S$15:$S$16)</f>
        <v>0</v>
      </c>
      <c r="J44" s="55">
        <f>SUMIF(NSL!$C$18:$C$19,C44,NSL!$S$18:$S$19)</f>
        <v>0</v>
      </c>
      <c r="K44" s="55">
        <f>SUMIF(NSL!$C$21:$C$43,C44,NSL!$S$21:$S$43)</f>
        <v>0</v>
      </c>
      <c r="L44" s="55">
        <f>SUMIF(NSL!$C$45:$C$51,C44,NSL!$S$45:$S$51)</f>
        <v>0</v>
      </c>
      <c r="M44" s="55">
        <f>SUMIF(NSL!$C$53:$C$55,C44,NSL!$S$53:$S$55)</f>
        <v>0</v>
      </c>
      <c r="N44" s="55">
        <f>SUMIF(NSL!$C$57:$C$65,C44,NSL!$S$57:$S$65)</f>
        <v>0</v>
      </c>
      <c r="O44" s="55">
        <f>SUMIF(NSL!$C$67:$C$76,C44,NSL!$S$67:$S$76)</f>
        <v>0</v>
      </c>
      <c r="P44" s="55">
        <f>SUMIF(NSL!$C$78:$C$79,C44,NSL!$S$78:$S$79)</f>
        <v>0</v>
      </c>
      <c r="Q44" s="55">
        <f>SUMIF(NSL!$C$81:$C$173,C44,NSL!$S$81:$S$173)</f>
        <v>0</v>
      </c>
      <c r="R44" s="65">
        <f t="shared" si="12"/>
        <v>0</v>
      </c>
      <c r="S44" s="55">
        <f>SUMIF(NSL!$C$176:$C$214,C44,NSL!$S$176:$S$214)</f>
        <v>0</v>
      </c>
      <c r="T44" s="55">
        <f>SUMIF(NSL!$C$216:$C$238,C44,NSL!$S$216:$S$238)</f>
        <v>0</v>
      </c>
      <c r="U44" s="55">
        <f>SUMIF(NSL!$C$240:$C$252,C44,NSL!$S$240:$S$252)</f>
        <v>0</v>
      </c>
      <c r="V44" s="55">
        <f>SUMIF(NSL!$C$254:$C$255,C44,NSL!$S$254:$S$255)</f>
        <v>0</v>
      </c>
      <c r="W44" s="55">
        <f>SUMIF(NSL!$C$257:$C$282,C44,NSL!$S$257:$S$282)</f>
        <v>0</v>
      </c>
      <c r="X44" s="55">
        <f>SUMIF(NSL!$C$284:$C$346,C44,NSL!$S$284:$S$346)</f>
        <v>0</v>
      </c>
      <c r="Y44" s="55">
        <f>SUMIF(NSL!$C$348:$C$436,C44,NSL!$S$348:$S$436)</f>
        <v>0</v>
      </c>
      <c r="Z44" s="55">
        <f>SUMIF(NSL!$C$438:$C$480,C44,NSL!$S$438:$S$480)</f>
        <v>0</v>
      </c>
      <c r="AA44" s="72">
        <f t="shared" si="16"/>
        <v>0</v>
      </c>
      <c r="AB44" s="55">
        <f>SUMIF(NSL!$C$483:$C$679,C44,NSL!$S$483:$S$679)</f>
        <v>0</v>
      </c>
      <c r="AC44" s="55">
        <f>SUMIF(NSL!$C$681:$C$682,C44,NSL!$S$681:$S$682)</f>
        <v>0</v>
      </c>
      <c r="AD44" s="55">
        <f>SUMIF(NSL!$C$684:$C$692,C44,NSL!$S$684:$S$692)</f>
        <v>0</v>
      </c>
      <c r="AE44" s="55">
        <f>SUMIF(NSL!$C$694:$C$776,C44,NSL!$S$694:$S$776)</f>
        <v>0</v>
      </c>
      <c r="AF44" s="55">
        <f>SUMIF(NSL!$C$778:$C$810,C44,NSL!$S$778:$S$810)</f>
        <v>0</v>
      </c>
      <c r="AG44" s="55">
        <f>SUMIF(NSL!$C$812:$C$813,C44,NSL!$S$812:$S$813)</f>
        <v>0</v>
      </c>
      <c r="AH44" s="55">
        <f>SUMIF(NSL!$C$815:$C$816,C44,NSL!$S$815:$S$816)</f>
        <v>0</v>
      </c>
      <c r="AI44" s="55">
        <f>SUMIF(NSL!$C$818:$C$889,C44,NSL!$S$818:$S$889)</f>
        <v>0</v>
      </c>
      <c r="AJ44" s="55">
        <f>SUMIF(NSL!$C$891:$C$917,C44,NSL!$S$891:$S$917)</f>
        <v>0</v>
      </c>
      <c r="AK44" s="55">
        <f>SUMIF(NSL!$C$919:$C$981,C44,NSL!$S$919:$S$981)</f>
        <v>0</v>
      </c>
      <c r="AL44" s="55">
        <f>SUMIF(NSL!$C$983:$C$1000,C44,NSL!$S$983:$S$1000)</f>
        <v>0</v>
      </c>
      <c r="AM44" s="55">
        <f>SUMIF(NSL!$C$1002:$C$1028,C44,NSL!$S$1002:$S$1028)</f>
        <v>0</v>
      </c>
      <c r="AN44" s="55">
        <f>SUMIF(NSL!$C$1030:$C$1045,C44,NSL!$S$1030:$S$1045)</f>
        <v>0</v>
      </c>
      <c r="AO44" s="55">
        <f>SUMIF(NSL!$C$1047:$C$1048,C44,NSL!$S$1047:$S$1048)</f>
        <v>0</v>
      </c>
      <c r="AP44" s="55">
        <f>SUMIF(NSL!$C$1050:$C$1074,C44,NSL!$S$1050:$S$1074)</f>
        <v>0</v>
      </c>
      <c r="AQ44" s="54">
        <f>D44-BG44</f>
        <v>0</v>
      </c>
      <c r="AR44" s="55">
        <f>SUMIF(NSL!$C$1101:$C$1121,C44,NSL!$S$1101:$S$1121)</f>
        <v>0</v>
      </c>
      <c r="AS44" s="55">
        <f>SUMIF(NSL!$C$1123:$C$1164,C44,NSL!$S$1123:$S$1164)</f>
        <v>0</v>
      </c>
      <c r="AT44" s="55">
        <f>SUMIF(NSL!$C$1166:$C$1201,C44,NSL!$S$1166:$S$1201)</f>
        <v>0</v>
      </c>
      <c r="AU44" s="55">
        <f>SUMIF(NSL!$C$1203:$C$1223,C44,NSL!$S$1203:$S$1223)</f>
        <v>0</v>
      </c>
      <c r="AV44" s="55">
        <f>SUMIF(NSL!$C$1225:$C$1226,C44,NSL!$S$1225:$S$1226)</f>
        <v>0</v>
      </c>
      <c r="AW44" s="55">
        <f>SUMIF(NSL!$C$1228:$C$1244,C44,NSL!$S$1228:$S$1244)</f>
        <v>0</v>
      </c>
      <c r="AX44" s="55">
        <f>SUMIF(NSL!$C$1246:$C$1351,C44,NSL!$S$1246:$S$1351)</f>
        <v>0</v>
      </c>
      <c r="AY44" s="55">
        <f>SUMIF(NSL!$C$1353:$C$1434,C44,NSL!$S$1353:$S$1434)</f>
        <v>0</v>
      </c>
      <c r="AZ44" s="55">
        <f>SUMIF(NSL!$C$1436:$C$1440,C44,NSL!$S$1436:$S$1440)</f>
        <v>0</v>
      </c>
      <c r="BA44" s="55">
        <f>SUMIF(NSL!$C$1442:$C$1507,C44,NSL!$S$1442:$S$1507)</f>
        <v>0</v>
      </c>
      <c r="BB44" s="55">
        <f>SUMIF(NSL!$C$1509:$C$1540,C44,NSL!$S$1509:$S$1540)</f>
        <v>0</v>
      </c>
      <c r="BC44" s="55">
        <f>SUMIF(NSL!$C$1542:$C$1545,C44,NSL!$S$1542:$S$1545)</f>
        <v>0</v>
      </c>
      <c r="BD44" s="55">
        <f>SUMIF(NSL!$C$1547:$C$1560,C44,NSL!$S$1547:$S$1560)</f>
        <v>0</v>
      </c>
      <c r="BE44" s="55">
        <f>SUMIF(NSL!$C$1562:$C$1565,C44,NSL!$S$1562:$S$1565)</f>
        <v>0</v>
      </c>
      <c r="BF44" s="55">
        <f>SUMIF(NSL!$C$1567:$C$1569,C44,NSL!$S$1567:$S$1569)</f>
        <v>0</v>
      </c>
      <c r="BG44" s="65">
        <f>SUM(G44:Q44)+SUM(S44:Z44)+SUM(AB44:AP44)+SUM(AR44:BF44)</f>
        <v>0</v>
      </c>
      <c r="BH44" s="53">
        <f>AQ60-BG44</f>
        <v>0</v>
      </c>
      <c r="BI44" s="53">
        <f t="shared" si="6"/>
        <v>0</v>
      </c>
    </row>
    <row r="45" spans="1:61" ht="15">
      <c r="A45" s="8" t="s">
        <v>97</v>
      </c>
      <c r="B45" s="7" t="s">
        <v>146</v>
      </c>
      <c r="C45" s="8" t="s">
        <v>64</v>
      </c>
      <c r="D45" s="52">
        <f>HTg!P47</f>
        <v>68.58</v>
      </c>
      <c r="E45" s="65">
        <f t="shared" si="10"/>
        <v>0</v>
      </c>
      <c r="F45" s="70">
        <f t="shared" si="11"/>
        <v>0</v>
      </c>
      <c r="G45" s="55">
        <f>SUMIF(NSL!$C$9:$C$10,C45,NSL!$S$9:$S$10)</f>
        <v>0</v>
      </c>
      <c r="H45" s="55">
        <f>SUMIF(NSL!$C$12:$C$13,C45,NSL!$S$12:$S$13)</f>
        <v>0</v>
      </c>
      <c r="I45" s="55">
        <f>SUMIF(NSL!$C$15:$C$16,C45,NSL!$S$15:$S$16)</f>
        <v>0</v>
      </c>
      <c r="J45" s="55">
        <f>SUMIF(NSL!$C$18:$C$19,C45,NSL!$S$18:$S$19)</f>
        <v>0</v>
      </c>
      <c r="K45" s="55">
        <f>SUMIF(NSL!$C$21:$C$43,C45,NSL!$S$21:$S$43)</f>
        <v>0</v>
      </c>
      <c r="L45" s="55">
        <f>SUMIF(NSL!$C$45:$C$51,C45,NSL!$S$45:$S$51)</f>
        <v>0</v>
      </c>
      <c r="M45" s="55">
        <f>SUMIF(NSL!$C$53:$C$55,C45,NSL!$S$53:$S$55)</f>
        <v>0</v>
      </c>
      <c r="N45" s="55">
        <f>SUMIF(NSL!$C$57:$C$65,C45,NSL!$S$57:$S$65)</f>
        <v>0</v>
      </c>
      <c r="O45" s="55">
        <f>SUMIF(NSL!$C$67:$C$76,C45,NSL!$S$67:$S$76)</f>
        <v>0</v>
      </c>
      <c r="P45" s="55">
        <f>SUMIF(NSL!$C$78:$C$79,C45,NSL!$S$78:$S$79)</f>
        <v>0</v>
      </c>
      <c r="Q45" s="55">
        <f>SUMIF(NSL!$C$81:$C$173,C45,NSL!$S$81:$S$173)</f>
        <v>0</v>
      </c>
      <c r="R45" s="65">
        <f t="shared" si="12"/>
        <v>68.58</v>
      </c>
      <c r="S45" s="55">
        <f>SUMIF(NSL!$C$176:$C$214,C45,NSL!$S$176:$S$214)</f>
        <v>0</v>
      </c>
      <c r="T45" s="55">
        <f>SUMIF(NSL!$C$216:$C$238,C45,NSL!$S$216:$S$238)</f>
        <v>0</v>
      </c>
      <c r="U45" s="55">
        <f>SUMIF(NSL!$C$240:$C$252,C45,NSL!$S$240:$S$252)</f>
        <v>0</v>
      </c>
      <c r="V45" s="55">
        <f>SUMIF(NSL!$C$254:$C$255,C45,NSL!$S$254:$S$255)</f>
        <v>0</v>
      </c>
      <c r="W45" s="55">
        <f>SUMIF(NSL!$C$257:$C$282,C45,NSL!$S$257:$S$282)</f>
        <v>0</v>
      </c>
      <c r="X45" s="55">
        <f>SUMIF(NSL!$C$284:$C$346,C45,NSL!$S$284:$S$346)</f>
        <v>0</v>
      </c>
      <c r="Y45" s="55">
        <f>SUMIF(NSL!$C$348:$C$436,C45,NSL!$S$348:$S$436)</f>
        <v>0.2</v>
      </c>
      <c r="Z45" s="55">
        <f>SUMIF(NSL!$C$438:$C$480,C45,NSL!$S$438:$S$480)</f>
        <v>0</v>
      </c>
      <c r="AA45" s="72">
        <f t="shared" si="16"/>
        <v>0.23</v>
      </c>
      <c r="AB45" s="55">
        <f>SUMIF(NSL!$C$483:$C$679,C45,NSL!$S$483:$S$679)</f>
        <v>0</v>
      </c>
      <c r="AC45" s="55">
        <f>SUMIF(NSL!$C$681:$C$682,C45,NSL!$S$681:$S$682)</f>
        <v>0</v>
      </c>
      <c r="AD45" s="55">
        <f>SUMIF(NSL!$C$684:$C$692,C45,NSL!$S$684:$S$692)</f>
        <v>0</v>
      </c>
      <c r="AE45" s="55">
        <f>SUMIF(NSL!$C$694:$C$776,C45,NSL!$S$694:$S$776)</f>
        <v>0</v>
      </c>
      <c r="AF45" s="55">
        <f>SUMIF(NSL!$C$778:$C$810,C45,NSL!$S$778:$S$810)</f>
        <v>0</v>
      </c>
      <c r="AG45" s="55">
        <f>SUMIF(NSL!$C$812:$C$813,C45,NSL!$S$812:$S$813)</f>
        <v>0</v>
      </c>
      <c r="AH45" s="55">
        <f>SUMIF(NSL!$C$815:$C$816,C45,NSL!$S$815:$S$816)</f>
        <v>0</v>
      </c>
      <c r="AI45" s="55">
        <f>SUMIF(NSL!$C$818:$C$889,C45,NSL!$S$818:$S$889)</f>
        <v>0.02</v>
      </c>
      <c r="AJ45" s="55">
        <f>SUMIF(NSL!$C$891:$C$917,C45,NSL!$S$891:$S$917)</f>
        <v>0</v>
      </c>
      <c r="AK45" s="55">
        <f>SUMIF(NSL!$C$919:$C$981,C45,NSL!$S$919:$S$981)</f>
        <v>0.21000000000000002</v>
      </c>
      <c r="AL45" s="55">
        <f>SUMIF(NSL!$C$983:$C$1000,C45,NSL!$S$983:$S$1000)</f>
        <v>0</v>
      </c>
      <c r="AM45" s="55">
        <f>SUMIF(NSL!$C$1002:$C$1028,C45,NSL!$S$1002:$S$1028)</f>
        <v>0</v>
      </c>
      <c r="AN45" s="55">
        <f>SUMIF(NSL!$C$1030:$C$1045,C45,NSL!$S$1030:$S$1045)</f>
        <v>0</v>
      </c>
      <c r="AO45" s="55">
        <f>SUMIF(NSL!$C$1047:$C$1048,C45,NSL!$S$1047:$S$1048)</f>
        <v>0</v>
      </c>
      <c r="AP45" s="55">
        <f>SUMIF(NSL!$C$1050:$C$1074,C45,NSL!$S$1050:$S$1074)</f>
        <v>0</v>
      </c>
      <c r="AQ45" s="55">
        <f>SUMIF(NSL!$C$1076:$C$1099,C45,NSL!$S$1076:$S$1099)</f>
        <v>0</v>
      </c>
      <c r="AR45" s="54">
        <f>D45-BG45</f>
        <v>68.149999999999991</v>
      </c>
      <c r="AS45" s="55">
        <f>SUMIF(NSL!$C$1123:$C$1164,C45,NSL!$S$1123:$S$1164)</f>
        <v>0</v>
      </c>
      <c r="AT45" s="55">
        <f>SUMIF(NSL!$C$1166:$C$1201,C45,NSL!$S$1166:$S$1201)</f>
        <v>0</v>
      </c>
      <c r="AU45" s="55">
        <f>SUMIF(NSL!$C$1203:$C$1223,C45,NSL!$S$1203:$S$1223)</f>
        <v>0</v>
      </c>
      <c r="AV45" s="55">
        <f>SUMIF(NSL!$C$1225:$C$1226,C45,NSL!$S$1225:$S$1226)</f>
        <v>0</v>
      </c>
      <c r="AW45" s="55">
        <f>SUMIF(NSL!$C$1228:$C$1244,C45,NSL!$S$1228:$S$1244)</f>
        <v>0</v>
      </c>
      <c r="AX45" s="55">
        <f>SUMIF(NSL!$C$1246:$C$1351,C45,NSL!$S$1246:$S$1351)</f>
        <v>0</v>
      </c>
      <c r="AY45" s="55">
        <f>SUMIF(NSL!$C$1353:$C$1434,C45,NSL!$S$1353:$S$1434)</f>
        <v>0</v>
      </c>
      <c r="AZ45" s="55">
        <f>SUMIF(NSL!$C$1436:$C$1440,C45,NSL!$S$1436:$S$1440)</f>
        <v>0</v>
      </c>
      <c r="BA45" s="55">
        <f>SUMIF(NSL!$C$1442:$C$1507,C45,NSL!$S$1442:$S$1507)</f>
        <v>0</v>
      </c>
      <c r="BB45" s="55">
        <f>SUMIF(NSL!$C$1509:$C$1540,C45,NSL!$S$1509:$S$1540)</f>
        <v>0</v>
      </c>
      <c r="BC45" s="55">
        <f>SUMIF(NSL!$C$1542:$C$1545,C45,NSL!$S$1542:$S$1545)</f>
        <v>0</v>
      </c>
      <c r="BD45" s="55">
        <f>SUMIF(NSL!$C$1547:$C$1560,C45,NSL!$S$1547:$S$1560)</f>
        <v>0</v>
      </c>
      <c r="BE45" s="55">
        <f>SUMIF(NSL!$C$1562:$C$1565,C45,NSL!$S$1562:$S$1565)</f>
        <v>0</v>
      </c>
      <c r="BF45" s="55">
        <f>SUMIF(NSL!$C$1567:$C$1569,C45,NSL!$S$1567:$S$1569)</f>
        <v>0</v>
      </c>
      <c r="BG45" s="65">
        <f>SUM(G45:Q45)+SUM(S45:Z45)+SUM(AB45:AQ45)+SUM(AS45:BF45)</f>
        <v>0.43000000000000005</v>
      </c>
      <c r="BH45" s="53">
        <f>AR60-BG45</f>
        <v>11.160000000000004</v>
      </c>
      <c r="BI45" s="53">
        <f t="shared" si="6"/>
        <v>79.740000000000009</v>
      </c>
    </row>
    <row r="46" spans="1:61" ht="15">
      <c r="A46" s="8" t="s">
        <v>103</v>
      </c>
      <c r="B46" s="7" t="s">
        <v>147</v>
      </c>
      <c r="C46" s="8" t="s">
        <v>62</v>
      </c>
      <c r="D46" s="52">
        <f>HTg!P48</f>
        <v>0</v>
      </c>
      <c r="E46" s="65">
        <f t="shared" si="10"/>
        <v>0</v>
      </c>
      <c r="F46" s="70">
        <f t="shared" si="11"/>
        <v>0</v>
      </c>
      <c r="G46" s="55">
        <f>SUMIF(NSL!$C$9:$C$10,C46,NSL!$S$9:$S$10)</f>
        <v>0</v>
      </c>
      <c r="H46" s="55">
        <f>SUMIF(NSL!$C$12:$C$13,C46,NSL!$S$12:$S$13)</f>
        <v>0</v>
      </c>
      <c r="I46" s="55">
        <f>SUMIF(NSL!$C$15:$C$16,C46,NSL!$S$15:$S$16)</f>
        <v>0</v>
      </c>
      <c r="J46" s="55">
        <f>SUMIF(NSL!$C$18:$C$19,C46,NSL!$S$18:$S$19)</f>
        <v>0</v>
      </c>
      <c r="K46" s="55">
        <f>SUMIF(NSL!$C$21:$C$43,C46,NSL!$S$21:$S$43)</f>
        <v>0</v>
      </c>
      <c r="L46" s="55">
        <f>SUMIF(NSL!$C$45:$C$51,C46,NSL!$S$45:$S$51)</f>
        <v>0</v>
      </c>
      <c r="M46" s="55">
        <f>SUMIF(NSL!$C$53:$C$55,C46,NSL!$S$53:$S$55)</f>
        <v>0</v>
      </c>
      <c r="N46" s="55">
        <f>SUMIF(NSL!$C$57:$C$65,C46,NSL!$S$57:$S$65)</f>
        <v>0</v>
      </c>
      <c r="O46" s="55">
        <f>SUMIF(NSL!$C$67:$C$76,C46,NSL!$S$67:$S$76)</f>
        <v>0</v>
      </c>
      <c r="P46" s="55">
        <f>SUMIF(NSL!$C$78:$C$79,C46,NSL!$S$78:$S$79)</f>
        <v>0</v>
      </c>
      <c r="Q46" s="55">
        <f>SUMIF(NSL!$C$81:$C$173,C46,NSL!$S$81:$S$173)</f>
        <v>0</v>
      </c>
      <c r="R46" s="65">
        <f t="shared" si="12"/>
        <v>0</v>
      </c>
      <c r="S46" s="55">
        <f>SUMIF(NSL!$C$176:$C$214,C46,NSL!$S$176:$S$214)</f>
        <v>0</v>
      </c>
      <c r="T46" s="55">
        <f>SUMIF(NSL!$C$216:$C$238,C46,NSL!$S$216:$S$238)</f>
        <v>0</v>
      </c>
      <c r="U46" s="55">
        <f>SUMIF(NSL!$C$240:$C$252,C46,NSL!$S$240:$S$252)</f>
        <v>0</v>
      </c>
      <c r="V46" s="55">
        <f>SUMIF(NSL!$C$254:$C$255,C46,NSL!$S$254:$S$255)</f>
        <v>0</v>
      </c>
      <c r="W46" s="55">
        <f>SUMIF(NSL!$C$257:$C$282,C46,NSL!$S$257:$S$282)</f>
        <v>0</v>
      </c>
      <c r="X46" s="55">
        <f>SUMIF(NSL!$C$284:$C$346,C46,NSL!$S$284:$S$346)</f>
        <v>0</v>
      </c>
      <c r="Y46" s="55">
        <f>SUMIF(NSL!$C$348:$C$436,C46,NSL!$S$348:$S$436)</f>
        <v>0</v>
      </c>
      <c r="Z46" s="55">
        <f>SUMIF(NSL!$C$438:$C$480,C46,NSL!$S$438:$S$480)</f>
        <v>0</v>
      </c>
      <c r="AA46" s="72">
        <f t="shared" si="16"/>
        <v>0</v>
      </c>
      <c r="AB46" s="55">
        <f>SUMIF(NSL!$C$483:$C$679,C46,NSL!$S$483:$S$679)</f>
        <v>0</v>
      </c>
      <c r="AC46" s="55">
        <f>SUMIF(NSL!$C$681:$C$682,C46,NSL!$S$681:$S$682)</f>
        <v>0</v>
      </c>
      <c r="AD46" s="55">
        <f>SUMIF(NSL!$C$684:$C$692,C46,NSL!$S$684:$S$692)</f>
        <v>0</v>
      </c>
      <c r="AE46" s="55">
        <f>SUMIF(NSL!$C$694:$C$776,C46,NSL!$S$694:$S$776)</f>
        <v>0</v>
      </c>
      <c r="AF46" s="55">
        <f>SUMIF(NSL!$C$778:$C$810,C46,NSL!$S$778:$S$810)</f>
        <v>0</v>
      </c>
      <c r="AG46" s="55">
        <f>SUMIF(NSL!$C$812:$C$813,C46,NSL!$S$812:$S$813)</f>
        <v>0</v>
      </c>
      <c r="AH46" s="55">
        <f>SUMIF(NSL!$C$815:$C$816,C46,NSL!$S$815:$S$816)</f>
        <v>0</v>
      </c>
      <c r="AI46" s="55">
        <f>SUMIF(NSL!$C$818:$C$889,C46,NSL!$S$818:$S$889)</f>
        <v>0</v>
      </c>
      <c r="AJ46" s="55">
        <f>SUMIF(NSL!$C$891:$C$917,C46,NSL!$S$891:$S$917)</f>
        <v>0</v>
      </c>
      <c r="AK46" s="55">
        <f>SUMIF(NSL!$C$919:$C$981,C46,NSL!$S$919:$S$981)</f>
        <v>0</v>
      </c>
      <c r="AL46" s="55">
        <f>SUMIF(NSL!$C$983:$C$1000,C46,NSL!$S$983:$S$1000)</f>
        <v>0</v>
      </c>
      <c r="AM46" s="55">
        <f>SUMIF(NSL!$C$1002:$C$1028,C46,NSL!$S$1002:$S$1028)</f>
        <v>0</v>
      </c>
      <c r="AN46" s="55">
        <f>SUMIF(NSL!$C$1030:$C$1045,C46,NSL!$S$1030:$S$1045)</f>
        <v>0</v>
      </c>
      <c r="AO46" s="55">
        <f>SUMIF(NSL!$C$1047:$C$1048,C46,NSL!$S$1047:$S$1048)</f>
        <v>0</v>
      </c>
      <c r="AP46" s="55">
        <f>SUMIF(NSL!$C$1050:$C$1074,C46,NSL!$S$1050:$S$1074)</f>
        <v>0</v>
      </c>
      <c r="AQ46" s="55">
        <f>SUMIF(NSL!$C$1076:$C$1099,C46,NSL!$S$1076:$S$1099)</f>
        <v>0</v>
      </c>
      <c r="AR46" s="55">
        <f>SUMIF(NSL!$C$1101:$C$1121,C46,NSL!$S$1101:$S$1121)</f>
        <v>0</v>
      </c>
      <c r="AS46" s="54">
        <f>D46-BG46</f>
        <v>0</v>
      </c>
      <c r="AT46" s="55">
        <f>SUMIF(NSL!$C$1166:$C$1201,C46,NSL!$S$1166:$S$1201)</f>
        <v>0</v>
      </c>
      <c r="AU46" s="55">
        <f>SUMIF(NSL!$C$1203:$C$1223,C46,NSL!$S$1203:$S$1223)</f>
        <v>0</v>
      </c>
      <c r="AV46" s="55">
        <f>SUMIF(NSL!$C$1225:$C$1226,C46,NSL!$S$1225:$S$1226)</f>
        <v>0</v>
      </c>
      <c r="AW46" s="55">
        <f>SUMIF(NSL!$C$1228:$C$1244,C46,NSL!$S$1228:$S$1244)</f>
        <v>0</v>
      </c>
      <c r="AX46" s="55">
        <f>SUMIF(NSL!$C$1246:$C$1351,C46,NSL!$S$1246:$S$1351)</f>
        <v>0</v>
      </c>
      <c r="AY46" s="55">
        <f>SUMIF(NSL!$C$1353:$C$1434,C46,NSL!$S$1353:$S$1434)</f>
        <v>0</v>
      </c>
      <c r="AZ46" s="55">
        <f>SUMIF(NSL!$C$1436:$C$1440,C46,NSL!$S$1436:$S$1440)</f>
        <v>0</v>
      </c>
      <c r="BA46" s="55">
        <f>SUMIF(NSL!$C$1442:$C$1507,C46,NSL!$S$1442:$S$1507)</f>
        <v>0</v>
      </c>
      <c r="BB46" s="55">
        <f>SUMIF(NSL!$C$1509:$C$1540,C46,NSL!$S$1509:$S$1540)</f>
        <v>0</v>
      </c>
      <c r="BC46" s="55">
        <f>SUMIF(NSL!$C$1542:$C$1545,C46,NSL!$S$1542:$S$1545)</f>
        <v>0</v>
      </c>
      <c r="BD46" s="55">
        <f>SUMIF(NSL!$C$1547:$C$1560,C46,NSL!$S$1547:$S$1560)</f>
        <v>0</v>
      </c>
      <c r="BE46" s="55">
        <f>SUMIF(NSL!$C$1562:$C$1565,C46,NSL!$S$1562:$S$1565)</f>
        <v>0</v>
      </c>
      <c r="BF46" s="55">
        <f>SUMIF(NSL!$C$1567:$C$1569,C46,NSL!$S$1567:$S$1569)</f>
        <v>0</v>
      </c>
      <c r="BG46" s="65">
        <f>SUM(G46:Q46)+SUM(S46:Z46)+SUM(AB46:AR46)+SUM(AT46:BF46)</f>
        <v>0</v>
      </c>
      <c r="BH46" s="53">
        <f>AS60-BG46</f>
        <v>0</v>
      </c>
      <c r="BI46" s="53">
        <f t="shared" si="6"/>
        <v>0</v>
      </c>
    </row>
    <row r="47" spans="1:61" ht="15">
      <c r="A47" s="8" t="s">
        <v>104</v>
      </c>
      <c r="B47" s="9" t="s">
        <v>128</v>
      </c>
      <c r="C47" s="8" t="s">
        <v>29</v>
      </c>
      <c r="D47" s="52">
        <f>HTg!P49</f>
        <v>0.27</v>
      </c>
      <c r="E47" s="65">
        <f t="shared" si="10"/>
        <v>0</v>
      </c>
      <c r="F47" s="70">
        <f t="shared" si="11"/>
        <v>0</v>
      </c>
      <c r="G47" s="55">
        <f>SUMIF(NSL!$C$9:$C$10,C47,NSL!$S$9:$S$10)</f>
        <v>0</v>
      </c>
      <c r="H47" s="55">
        <f>SUMIF(NSL!$C$12:$C$13,C47,NSL!$S$12:$S$13)</f>
        <v>0</v>
      </c>
      <c r="I47" s="55">
        <f>SUMIF(NSL!$C$15:$C$16,C47,NSL!$S$15:$S$16)</f>
        <v>0</v>
      </c>
      <c r="J47" s="55">
        <f>SUMIF(NSL!$C$18:$C$19,C47,NSL!$S$18:$S$19)</f>
        <v>0</v>
      </c>
      <c r="K47" s="55">
        <f>SUMIF(NSL!$C$21:$C$43,C47,NSL!$S$21:$S$43)</f>
        <v>0</v>
      </c>
      <c r="L47" s="55">
        <f>SUMIF(NSL!$C$45:$C$51,C47,NSL!$S$45:$S$51)</f>
        <v>0</v>
      </c>
      <c r="M47" s="55">
        <f>SUMIF(NSL!$C$53:$C$55,C47,NSL!$S$53:$S$55)</f>
        <v>0</v>
      </c>
      <c r="N47" s="55">
        <f>SUMIF(NSL!$C$57:$C$65,C47,NSL!$S$57:$S$65)</f>
        <v>0</v>
      </c>
      <c r="O47" s="55">
        <f>SUMIF(NSL!$C$67:$C$76,C47,NSL!$S$67:$S$76)</f>
        <v>0</v>
      </c>
      <c r="P47" s="55">
        <f>SUMIF(NSL!$C$78:$C$79,C47,NSL!$S$78:$S$79)</f>
        <v>0</v>
      </c>
      <c r="Q47" s="55">
        <f>SUMIF(NSL!$C$81:$C$173,C47,NSL!$S$81:$S$173)</f>
        <v>0</v>
      </c>
      <c r="R47" s="65">
        <f t="shared" si="12"/>
        <v>0.27</v>
      </c>
      <c r="S47" s="55">
        <f>SUMIF(NSL!$C$176:$C$214,C47,NSL!$S$176:$S$214)</f>
        <v>0</v>
      </c>
      <c r="T47" s="55">
        <f>SUMIF(NSL!$C$216:$C$238,C47,NSL!$S$216:$S$238)</f>
        <v>0</v>
      </c>
      <c r="U47" s="55">
        <f>SUMIF(NSL!$C$240:$C$252,C47,NSL!$S$240:$S$252)</f>
        <v>0</v>
      </c>
      <c r="V47" s="55">
        <f>SUMIF(NSL!$C$254:$C$255,C47,NSL!$S$254:$S$255)</f>
        <v>0</v>
      </c>
      <c r="W47" s="55">
        <f>SUMIF(NSL!$C$257:$C$282,C47,NSL!$S$257:$S$282)</f>
        <v>0</v>
      </c>
      <c r="X47" s="55">
        <f>SUMIF(NSL!$C$284:$C$346,C47,NSL!$S$284:$S$346)</f>
        <v>0</v>
      </c>
      <c r="Y47" s="55">
        <f>SUMIF(NSL!$C$348:$C$436,C47,NSL!$S$348:$S$436)</f>
        <v>0</v>
      </c>
      <c r="Z47" s="55">
        <f>SUMIF(NSL!$C$438:$C$480,C47,NSL!$S$438:$S$480)</f>
        <v>0</v>
      </c>
      <c r="AA47" s="72">
        <f t="shared" si="16"/>
        <v>0</v>
      </c>
      <c r="AB47" s="55">
        <f>SUMIF(NSL!$C$483:$C$679,C47,NSL!$S$483:$S$679)</f>
        <v>0</v>
      </c>
      <c r="AC47" s="55">
        <f>SUMIF(NSL!$C$681:$C$682,C47,NSL!$S$681:$S$682)</f>
        <v>0</v>
      </c>
      <c r="AD47" s="55">
        <f>SUMIF(NSL!$C$684:$C$692,C47,NSL!$S$684:$S$692)</f>
        <v>0</v>
      </c>
      <c r="AE47" s="55">
        <f>SUMIF(NSL!$C$694:$C$776,C47,NSL!$S$694:$S$776)</f>
        <v>0</v>
      </c>
      <c r="AF47" s="55">
        <f>SUMIF(NSL!$C$778:$C$810,C47,NSL!$S$778:$S$810)</f>
        <v>0</v>
      </c>
      <c r="AG47" s="55">
        <f>SUMIF(NSL!$C$812:$C$813,C47,NSL!$S$812:$S$813)</f>
        <v>0</v>
      </c>
      <c r="AH47" s="55">
        <f>SUMIF(NSL!$C$815:$C$816,C47,NSL!$S$815:$S$816)</f>
        <v>0</v>
      </c>
      <c r="AI47" s="55">
        <f>SUMIF(NSL!$C$818:$C$889,C47,NSL!$S$818:$S$889)</f>
        <v>0</v>
      </c>
      <c r="AJ47" s="55">
        <f>SUMIF(NSL!$C$891:$C$917,C47,NSL!$S$891:$S$917)</f>
        <v>0</v>
      </c>
      <c r="AK47" s="55">
        <f>SUMIF(NSL!$C$919:$C$981,C47,NSL!$S$919:$S$981)</f>
        <v>0</v>
      </c>
      <c r="AL47" s="55">
        <f>SUMIF(NSL!$C$983:$C$1000,C47,NSL!$S$983:$S$1000)</f>
        <v>0</v>
      </c>
      <c r="AM47" s="55">
        <f>SUMIF(NSL!$C$1002:$C$1028,C47,NSL!$S$1002:$S$1028)</f>
        <v>0</v>
      </c>
      <c r="AN47" s="55">
        <f>SUMIF(NSL!$C$1030:$C$1045,C47,NSL!$S$1030:$S$1045)</f>
        <v>0</v>
      </c>
      <c r="AO47" s="55">
        <f>SUMIF(NSL!$C$1047:$C$1048,C47,NSL!$S$1047:$S$1048)</f>
        <v>0</v>
      </c>
      <c r="AP47" s="55">
        <f>SUMIF(NSL!$C$1050:$C$1074,C47,NSL!$S$1050:$S$1074)</f>
        <v>0</v>
      </c>
      <c r="AQ47" s="55">
        <f>SUMIF(NSL!$C$1076:$C$1099,C47,NSL!$S$1076:$S$1099)</f>
        <v>0</v>
      </c>
      <c r="AR47" s="55">
        <f>SUMIF(NSL!$C$1101:$C$1121,C47,NSL!$S$1101:$S$1121)</f>
        <v>0</v>
      </c>
      <c r="AS47" s="55">
        <f>SUMIF(NSL!$C$1123:$C$1164,C47,NSL!$S$1123:$S$1164)</f>
        <v>0</v>
      </c>
      <c r="AT47" s="54">
        <f>D47-BG47</f>
        <v>0.27</v>
      </c>
      <c r="AU47" s="55">
        <f>SUMIF(NSL!$C$1203:$C$1223,C47,NSL!$S$1203:$S$1223)</f>
        <v>0</v>
      </c>
      <c r="AV47" s="55">
        <f>SUMIF(NSL!$C$1225:$C$1226,C47,NSL!$S$1225:$S$1226)</f>
        <v>0</v>
      </c>
      <c r="AW47" s="55">
        <f>SUMIF(NSL!$C$1228:$C$1244,C47,NSL!$S$1228:$S$1244)</f>
        <v>0</v>
      </c>
      <c r="AX47" s="55">
        <f>SUMIF(NSL!$C$1246:$C$1351,C47,NSL!$S$1246:$S$1351)</f>
        <v>0</v>
      </c>
      <c r="AY47" s="55">
        <f>SUMIF(NSL!$C$1353:$C$1434,C47,NSL!$S$1353:$S$1434)</f>
        <v>0</v>
      </c>
      <c r="AZ47" s="55">
        <f>SUMIF(NSL!$C$1436:$C$1440,C47,NSL!$S$1436:$S$1440)</f>
        <v>0</v>
      </c>
      <c r="BA47" s="55">
        <f>SUMIF(NSL!$C$1442:$C$1507,C47,NSL!$S$1442:$S$1507)</f>
        <v>0</v>
      </c>
      <c r="BB47" s="55">
        <f>SUMIF(NSL!$C$1509:$C$1540,C47,NSL!$S$1509:$S$1540)</f>
        <v>0</v>
      </c>
      <c r="BC47" s="55">
        <f>SUMIF(NSL!$C$1542:$C$1545,C47,NSL!$S$1542:$S$1545)</f>
        <v>0</v>
      </c>
      <c r="BD47" s="55">
        <f>SUMIF(NSL!$C$1547:$C$1560,C47,NSL!$S$1547:$S$1560)</f>
        <v>0</v>
      </c>
      <c r="BE47" s="55">
        <f>SUMIF(NSL!$C$1562:$C$1565,C47,NSL!$S$1562:$S$1565)</f>
        <v>0</v>
      </c>
      <c r="BF47" s="55">
        <f>SUMIF(NSL!$C$1567:$C$1569,C47,NSL!$S$1567:$S$1569)</f>
        <v>0</v>
      </c>
      <c r="BG47" s="65">
        <f>SUM(G47:Q47)+SUM(S47:Z47)+SUM(AB47:AS47)+SUM(AU47:BF47)</f>
        <v>0</v>
      </c>
      <c r="BH47" s="53">
        <f>AT60-BG47</f>
        <v>0.30000000000000004</v>
      </c>
      <c r="BI47" s="53">
        <f t="shared" si="6"/>
        <v>0.57000000000000006</v>
      </c>
    </row>
    <row r="48" spans="1:61" ht="30">
      <c r="A48" s="8" t="s">
        <v>105</v>
      </c>
      <c r="B48" s="9" t="s">
        <v>129</v>
      </c>
      <c r="C48" s="8" t="s">
        <v>130</v>
      </c>
      <c r="D48" s="52">
        <f>HTg!P50</f>
        <v>0</v>
      </c>
      <c r="E48" s="65">
        <f t="shared" si="10"/>
        <v>0</v>
      </c>
      <c r="F48" s="70">
        <f t="shared" si="11"/>
        <v>0</v>
      </c>
      <c r="G48" s="55">
        <f>SUMIF(NSL!$C$9:$C$10,C48,NSL!$S$9:$S$10)</f>
        <v>0</v>
      </c>
      <c r="H48" s="55">
        <f>SUMIF(NSL!$C$12:$C$13,C48,NSL!$S$12:$S$13)</f>
        <v>0</v>
      </c>
      <c r="I48" s="55">
        <f>SUMIF(NSL!$C$15:$C$16,C48,NSL!$S$15:$S$16)</f>
        <v>0</v>
      </c>
      <c r="J48" s="55">
        <f>SUMIF(NSL!$C$18:$C$19,C48,NSL!$S$18:$S$19)</f>
        <v>0</v>
      </c>
      <c r="K48" s="55">
        <f>SUMIF(NSL!$C$21:$C$43,C48,NSL!$S$21:$S$43)</f>
        <v>0</v>
      </c>
      <c r="L48" s="55">
        <f>SUMIF(NSL!$C$45:$C$51,C48,NSL!$S$45:$S$51)</f>
        <v>0</v>
      </c>
      <c r="M48" s="55">
        <f>SUMIF(NSL!$C$53:$C$55,C48,NSL!$S$53:$S$55)</f>
        <v>0</v>
      </c>
      <c r="N48" s="55">
        <f>SUMIF(NSL!$C$57:$C$65,C48,NSL!$S$57:$S$65)</f>
        <v>0</v>
      </c>
      <c r="O48" s="55">
        <f>SUMIF(NSL!$C$67:$C$76,C48,NSL!$S$67:$S$76)</f>
        <v>0</v>
      </c>
      <c r="P48" s="55">
        <f>SUMIF(NSL!$C$78:$C$79,C48,NSL!$S$78:$S$79)</f>
        <v>0</v>
      </c>
      <c r="Q48" s="55">
        <f>SUMIF(NSL!$C$81:$C$173,C48,NSL!$S$81:$S$173)</f>
        <v>0</v>
      </c>
      <c r="R48" s="65">
        <f t="shared" si="12"/>
        <v>0</v>
      </c>
      <c r="S48" s="55">
        <f>SUMIF(NSL!$C$176:$C$214,C48,NSL!$S$176:$S$214)</f>
        <v>0</v>
      </c>
      <c r="T48" s="55">
        <f>SUMIF(NSL!$C$216:$C$238,C48,NSL!$S$216:$S$238)</f>
        <v>0</v>
      </c>
      <c r="U48" s="55">
        <f>SUMIF(NSL!$C$240:$C$252,C48,NSL!$S$240:$S$252)</f>
        <v>0</v>
      </c>
      <c r="V48" s="55">
        <f>SUMIF(NSL!$C$254:$C$255,C48,NSL!$S$254:$S$255)</f>
        <v>0</v>
      </c>
      <c r="W48" s="55">
        <f>SUMIF(NSL!$C$257:$C$282,C48,NSL!$S$257:$S$282)</f>
        <v>0</v>
      </c>
      <c r="X48" s="55">
        <f>SUMIF(NSL!$C$284:$C$346,C48,NSL!$S$284:$S$346)</f>
        <v>0</v>
      </c>
      <c r="Y48" s="55">
        <f>SUMIF(NSL!$C$348:$C$436,C48,NSL!$S$348:$S$436)</f>
        <v>0</v>
      </c>
      <c r="Z48" s="55">
        <f>SUMIF(NSL!$C$438:$C$480,C48,NSL!$S$438:$S$480)</f>
        <v>0</v>
      </c>
      <c r="AA48" s="72">
        <f t="shared" si="16"/>
        <v>0</v>
      </c>
      <c r="AB48" s="55">
        <f>SUMIF(NSL!$C$483:$C$679,C48,NSL!$S$483:$S$679)</f>
        <v>0</v>
      </c>
      <c r="AC48" s="55">
        <f>SUMIF(NSL!$C$681:$C$682,C48,NSL!$S$681:$S$682)</f>
        <v>0</v>
      </c>
      <c r="AD48" s="55">
        <f>SUMIF(NSL!$C$684:$C$692,C48,NSL!$S$684:$S$692)</f>
        <v>0</v>
      </c>
      <c r="AE48" s="55">
        <f>SUMIF(NSL!$C$694:$C$776,C48,NSL!$S$694:$S$776)</f>
        <v>0</v>
      </c>
      <c r="AF48" s="55">
        <f>SUMIF(NSL!$C$778:$C$810,C48,NSL!$S$778:$S$810)</f>
        <v>0</v>
      </c>
      <c r="AG48" s="55">
        <f>SUMIF(NSL!$C$812:$C$813,C48,NSL!$S$812:$S$813)</f>
        <v>0</v>
      </c>
      <c r="AH48" s="55">
        <f>SUMIF(NSL!$C$815:$C$816,C48,NSL!$S$815:$S$816)</f>
        <v>0</v>
      </c>
      <c r="AI48" s="55">
        <f>SUMIF(NSL!$C$818:$C$889,C48,NSL!$S$818:$S$889)</f>
        <v>0</v>
      </c>
      <c r="AJ48" s="55">
        <f>SUMIF(NSL!$C$891:$C$917,C48,NSL!$S$891:$S$917)</f>
        <v>0</v>
      </c>
      <c r="AK48" s="55">
        <f>SUMIF(NSL!$C$919:$C$981,C48,NSL!$S$919:$S$981)</f>
        <v>0</v>
      </c>
      <c r="AL48" s="55">
        <f>SUMIF(NSL!$C$983:$C$1000,C48,NSL!$S$983:$S$1000)</f>
        <v>0</v>
      </c>
      <c r="AM48" s="55">
        <f>SUMIF(NSL!$C$1002:$C$1028,C48,NSL!$S$1002:$S$1028)</f>
        <v>0</v>
      </c>
      <c r="AN48" s="55">
        <f>SUMIF(NSL!$C$1030:$C$1045,C48,NSL!$S$1030:$S$1045)</f>
        <v>0</v>
      </c>
      <c r="AO48" s="55">
        <f>SUMIF(NSL!$C$1047:$C$1048,C48,NSL!$S$1047:$S$1048)</f>
        <v>0</v>
      </c>
      <c r="AP48" s="55">
        <f>SUMIF(NSL!$C$1050:$C$1074,C48,NSL!$S$1050:$S$1074)</f>
        <v>0</v>
      </c>
      <c r="AQ48" s="55">
        <f>SUMIF(NSL!$C$1076:$C$1099,C48,NSL!$S$1076:$S$1099)</f>
        <v>0</v>
      </c>
      <c r="AR48" s="55">
        <f>SUMIF(NSL!$C$1101:$C$1121,C48,NSL!$S$1101:$S$1121)</f>
        <v>0</v>
      </c>
      <c r="AS48" s="55">
        <f>SUMIF(NSL!$C$1123:$C$1164,C48,NSL!$S$1123:$S$1164)</f>
        <v>0</v>
      </c>
      <c r="AT48" s="55">
        <f>SUMIF(NSL!$C$1166:$C$1201,C48,NSL!$S$1166:$S$1201)</f>
        <v>0</v>
      </c>
      <c r="AU48" s="54">
        <f>D48-BG48</f>
        <v>0</v>
      </c>
      <c r="AV48" s="55">
        <f>SUMIF(NSL!$C$1225:$C$1226,C48,NSL!$S$1225:$S$1226)</f>
        <v>0</v>
      </c>
      <c r="AW48" s="55">
        <f>SUMIF(NSL!$C$1228:$C$1244,C48,NSL!$S$1228:$S$1244)</f>
        <v>0</v>
      </c>
      <c r="AX48" s="55">
        <f>SUMIF(NSL!$C$1246:$C$1351,C48,NSL!$S$1246:$S$1351)</f>
        <v>0</v>
      </c>
      <c r="AY48" s="55">
        <f>SUMIF(NSL!$C$1353:$C$1434,C48,NSL!$S$1353:$S$1434)</f>
        <v>0</v>
      </c>
      <c r="AZ48" s="55">
        <f>SUMIF(NSL!$C$1436:$C$1440,C48,NSL!$S$1436:$S$1440)</f>
        <v>0</v>
      </c>
      <c r="BA48" s="55">
        <f>SUMIF(NSL!$C$1442:$C$1507,C48,NSL!$S$1442:$S$1507)</f>
        <v>0</v>
      </c>
      <c r="BB48" s="55">
        <f>SUMIF(NSL!$C$1509:$C$1540,C48,NSL!$S$1509:$S$1540)</f>
        <v>0</v>
      </c>
      <c r="BC48" s="55">
        <f>SUMIF(NSL!$C$1542:$C$1545,C48,NSL!$S$1542:$S$1545)</f>
        <v>0</v>
      </c>
      <c r="BD48" s="55">
        <f>SUMIF(NSL!$C$1547:$C$1560,C48,NSL!$S$1547:$S$1560)</f>
        <v>0</v>
      </c>
      <c r="BE48" s="55">
        <f>SUMIF(NSL!$C$1562:$C$1565,C48,NSL!$S$1562:$S$1565)</f>
        <v>0</v>
      </c>
      <c r="BF48" s="55">
        <f>SUMIF(NSL!$C$1567:$C$1569,C48,NSL!$S$1567:$S$1569)</f>
        <v>0</v>
      </c>
      <c r="BG48" s="65">
        <f>SUM(G48:Q48)+SUM(S48:Z48)+SUM(AB48:AT48)+SUM(AV48:BF48)</f>
        <v>0</v>
      </c>
      <c r="BH48" s="53">
        <f>AU60-BG48</f>
        <v>1</v>
      </c>
      <c r="BI48" s="53">
        <f t="shared" si="6"/>
        <v>1</v>
      </c>
    </row>
    <row r="49" spans="1:61" ht="15">
      <c r="A49" s="8" t="s">
        <v>135</v>
      </c>
      <c r="B49" s="9" t="s">
        <v>148</v>
      </c>
      <c r="C49" s="8" t="s">
        <v>149</v>
      </c>
      <c r="D49" s="52">
        <f>HTg!P51</f>
        <v>0</v>
      </c>
      <c r="E49" s="65">
        <f t="shared" si="10"/>
        <v>0</v>
      </c>
      <c r="F49" s="70">
        <f t="shared" si="11"/>
        <v>0</v>
      </c>
      <c r="G49" s="55">
        <f>SUMIF(NSL!$C$9:$C$10,C49,NSL!$S$9:$S$10)</f>
        <v>0</v>
      </c>
      <c r="H49" s="55">
        <f>SUMIF(NSL!$C$12:$C$13,C49,NSL!$S$12:$S$13)</f>
        <v>0</v>
      </c>
      <c r="I49" s="55">
        <f>SUMIF(NSL!$C$15:$C$16,C49,NSL!$S$15:$S$16)</f>
        <v>0</v>
      </c>
      <c r="J49" s="55">
        <f>SUMIF(NSL!$C$18:$C$19,C49,NSL!$S$18:$S$19)</f>
        <v>0</v>
      </c>
      <c r="K49" s="55">
        <f>SUMIF(NSL!$C$21:$C$43,C49,NSL!$S$21:$S$43)</f>
        <v>0</v>
      </c>
      <c r="L49" s="55">
        <f>SUMIF(NSL!$C$45:$C$51,C49,NSL!$S$45:$S$51)</f>
        <v>0</v>
      </c>
      <c r="M49" s="55">
        <f>SUMIF(NSL!$C$53:$C$55,C49,NSL!$S$53:$S$55)</f>
        <v>0</v>
      </c>
      <c r="N49" s="55">
        <f>SUMIF(NSL!$C$57:$C$65,C49,NSL!$S$57:$S$65)</f>
        <v>0</v>
      </c>
      <c r="O49" s="55">
        <f>SUMIF(NSL!$C$67:$C$76,C49,NSL!$S$67:$S$76)</f>
        <v>0</v>
      </c>
      <c r="P49" s="55">
        <f>SUMIF(NSL!$C$78:$C$79,C49,NSL!$S$78:$S$79)</f>
        <v>0</v>
      </c>
      <c r="Q49" s="55">
        <f>SUMIF(NSL!$C$81:$C$173,C49,NSL!$S$81:$S$173)</f>
        <v>0</v>
      </c>
      <c r="R49" s="65">
        <f t="shared" si="12"/>
        <v>0</v>
      </c>
      <c r="S49" s="55">
        <f>SUMIF(NSL!$C$176:$C$214,C49,NSL!$S$176:$S$214)</f>
        <v>0</v>
      </c>
      <c r="T49" s="55">
        <f>SUMIF(NSL!$C$216:$C$238,C49,NSL!$S$216:$S$238)</f>
        <v>0</v>
      </c>
      <c r="U49" s="55">
        <f>SUMIF(NSL!$C$240:$C$252,C49,NSL!$S$240:$S$252)</f>
        <v>0</v>
      </c>
      <c r="V49" s="55">
        <f>SUMIF(NSL!$C$254:$C$255,C49,NSL!$S$254:$S$255)</f>
        <v>0</v>
      </c>
      <c r="W49" s="55">
        <f>SUMIF(NSL!$C$257:$C$282,C49,NSL!$S$257:$S$282)</f>
        <v>0</v>
      </c>
      <c r="X49" s="55">
        <f>SUMIF(NSL!$C$284:$C$346,C49,NSL!$S$284:$S$346)</f>
        <v>0</v>
      </c>
      <c r="Y49" s="55">
        <f>SUMIF(NSL!$C$348:$C$436,C49,NSL!$S$348:$S$436)</f>
        <v>0</v>
      </c>
      <c r="Z49" s="55">
        <f>SUMIF(NSL!$C$438:$C$480,C49,NSL!$S$438:$S$480)</f>
        <v>0</v>
      </c>
      <c r="AA49" s="72">
        <f t="shared" si="16"/>
        <v>0</v>
      </c>
      <c r="AB49" s="55">
        <f>SUMIF(NSL!$C$483:$C$679,C49,NSL!$S$483:$S$679)</f>
        <v>0</v>
      </c>
      <c r="AC49" s="55">
        <f>SUMIF(NSL!$C$681:$C$682,C49,NSL!$S$681:$S$682)</f>
        <v>0</v>
      </c>
      <c r="AD49" s="55">
        <f>SUMIF(NSL!$C$684:$C$692,C49,NSL!$S$684:$S$692)</f>
        <v>0</v>
      </c>
      <c r="AE49" s="55">
        <f>SUMIF(NSL!$C$694:$C$776,C49,NSL!$S$694:$S$776)</f>
        <v>0</v>
      </c>
      <c r="AF49" s="55">
        <f>SUMIF(NSL!$C$778:$C$810,C49,NSL!$S$778:$S$810)</f>
        <v>0</v>
      </c>
      <c r="AG49" s="55">
        <f>SUMIF(NSL!$C$812:$C$813,C49,NSL!$S$812:$S$813)</f>
        <v>0</v>
      </c>
      <c r="AH49" s="55">
        <f>SUMIF(NSL!$C$815:$C$816,C49,NSL!$S$815:$S$816)</f>
        <v>0</v>
      </c>
      <c r="AI49" s="55">
        <f>SUMIF(NSL!$C$818:$C$889,C49,NSL!$S$818:$S$889)</f>
        <v>0</v>
      </c>
      <c r="AJ49" s="55">
        <f>SUMIF(NSL!$C$891:$C$917,C49,NSL!$S$891:$S$917)</f>
        <v>0</v>
      </c>
      <c r="AK49" s="55">
        <f>SUMIF(NSL!$C$919:$C$981,C49,NSL!$S$919:$S$981)</f>
        <v>0</v>
      </c>
      <c r="AL49" s="55">
        <f>SUMIF(NSL!$C$983:$C$1000,C49,NSL!$S$983:$S$1000)</f>
        <v>0</v>
      </c>
      <c r="AM49" s="55">
        <f>SUMIF(NSL!$C$1002:$C$1028,C49,NSL!$S$1002:$S$1028)</f>
        <v>0</v>
      </c>
      <c r="AN49" s="55">
        <f>SUMIF(NSL!$C$1030:$C$1045,C49,NSL!$S$1030:$S$1045)</f>
        <v>0</v>
      </c>
      <c r="AO49" s="55">
        <f>SUMIF(NSL!$C$1047:$C$1048,C49,NSL!$S$1047:$S$1048)</f>
        <v>0</v>
      </c>
      <c r="AP49" s="55">
        <f>SUMIF(NSL!$C$1050:$C$1074,C49,NSL!$S$1050:$S$1074)</f>
        <v>0</v>
      </c>
      <c r="AQ49" s="55">
        <f>SUMIF(NSL!$C$1076:$C$1099,C49,NSL!$S$1076:$S$1099)</f>
        <v>0</v>
      </c>
      <c r="AR49" s="55">
        <f>SUMIF(NSL!$C$1101:$C$1121,C49,NSL!$S$1101:$S$1121)</f>
        <v>0</v>
      </c>
      <c r="AS49" s="55">
        <f>SUMIF(NSL!$C$1123:$C$1164,C49,NSL!$S$1123:$S$1164)</f>
        <v>0</v>
      </c>
      <c r="AT49" s="55">
        <f>SUMIF(NSL!$C$1166:$C$1201,C49,NSL!$S$1166:$S$1201)</f>
        <v>0</v>
      </c>
      <c r="AU49" s="55">
        <f>SUMIF(NSL!$C$1203:$C$1223,C49,NSL!$S$1203:$S$1223)</f>
        <v>0</v>
      </c>
      <c r="AV49" s="54">
        <f>D49-BG49</f>
        <v>0</v>
      </c>
      <c r="AW49" s="55">
        <f>SUMIF(NSL!$C$1228:$C$1244,C49,NSL!$S$1228:$S$1244)</f>
        <v>0</v>
      </c>
      <c r="AX49" s="55">
        <f>SUMIF(NSL!$C$1246:$C$1351,C49,NSL!$S$1246:$S$1351)</f>
        <v>0</v>
      </c>
      <c r="AY49" s="55">
        <f>SUMIF(NSL!$C$1353:$C$1434,C49,NSL!$S$1353:$S$1434)</f>
        <v>0</v>
      </c>
      <c r="AZ49" s="55">
        <f>SUMIF(NSL!$C$1436:$C$1440,C49,NSL!$S$1436:$S$1440)</f>
        <v>0</v>
      </c>
      <c r="BA49" s="55">
        <f>SUMIF(NSL!$C$1442:$C$1507,C49,NSL!$S$1442:$S$1507)</f>
        <v>0</v>
      </c>
      <c r="BB49" s="55">
        <f>SUMIF(NSL!$C$1509:$C$1540,C49,NSL!$S$1509:$S$1540)</f>
        <v>0</v>
      </c>
      <c r="BC49" s="55">
        <f>SUMIF(NSL!$C$1542:$C$1545,C49,NSL!$S$1542:$S$1545)</f>
        <v>0</v>
      </c>
      <c r="BD49" s="55">
        <f>SUMIF(NSL!$C$1547:$C$1560,C49,NSL!$S$1547:$S$1560)</f>
        <v>0</v>
      </c>
      <c r="BE49" s="55">
        <f>SUMIF(NSL!$C$1562:$C$1565,C49,NSL!$S$1562:$S$1565)</f>
        <v>0</v>
      </c>
      <c r="BF49" s="55">
        <f>SUMIF(NSL!$C$1567:$C$1569,C49,NSL!$S$1567:$S$1569)</f>
        <v>0</v>
      </c>
      <c r="BG49" s="65">
        <f>SUM(G49:Q49)+SUM(S49:Z49)+SUM(AB49:AU49)+SUM(AW49:BF49)</f>
        <v>0</v>
      </c>
      <c r="BH49" s="53">
        <f>AV60-BG49</f>
        <v>0</v>
      </c>
      <c r="BI49" s="53">
        <f t="shared" si="6"/>
        <v>0</v>
      </c>
    </row>
    <row r="50" spans="1:61" ht="15">
      <c r="A50" s="8" t="s">
        <v>136</v>
      </c>
      <c r="B50" s="9" t="s">
        <v>150</v>
      </c>
      <c r="C50" s="8" t="s">
        <v>43</v>
      </c>
      <c r="D50" s="52">
        <f>HTg!P52</f>
        <v>0</v>
      </c>
      <c r="E50" s="65">
        <f t="shared" si="10"/>
        <v>0</v>
      </c>
      <c r="F50" s="70">
        <f t="shared" si="11"/>
        <v>0</v>
      </c>
      <c r="G50" s="55">
        <f>SUMIF(NSL!$C$9:$C$10,C50,NSL!$S$9:$S$10)</f>
        <v>0</v>
      </c>
      <c r="H50" s="55">
        <f>SUMIF(NSL!$C$12:$C$13,C50,NSL!$S$12:$S$13)</f>
        <v>0</v>
      </c>
      <c r="I50" s="55">
        <f>SUMIF(NSL!$C$15:$C$16,C50,NSL!$S$15:$S$16)</f>
        <v>0</v>
      </c>
      <c r="J50" s="55">
        <f>SUMIF(NSL!$C$18:$C$19,C50,NSL!$S$18:$S$19)</f>
        <v>0</v>
      </c>
      <c r="K50" s="55">
        <f>SUMIF(NSL!$C$21:$C$43,C50,NSL!$S$21:$S$43)</f>
        <v>0</v>
      </c>
      <c r="L50" s="55">
        <f>SUMIF(NSL!$C$45:$C$51,C50,NSL!$S$45:$S$51)</f>
        <v>0</v>
      </c>
      <c r="M50" s="55">
        <f>SUMIF(NSL!$C$53:$C$55,C50,NSL!$S$53:$S$55)</f>
        <v>0</v>
      </c>
      <c r="N50" s="55">
        <f>SUMIF(NSL!$C$57:$C$65,C50,NSL!$S$57:$S$65)</f>
        <v>0</v>
      </c>
      <c r="O50" s="55">
        <f>SUMIF(NSL!$C$67:$C$76,C50,NSL!$S$67:$S$76)</f>
        <v>0</v>
      </c>
      <c r="P50" s="55">
        <f>SUMIF(NSL!$C$78:$C$79,C50,NSL!$S$78:$S$79)</f>
        <v>0</v>
      </c>
      <c r="Q50" s="55">
        <f>SUMIF(NSL!$C$81:$C$173,C50,NSL!$S$81:$S$173)</f>
        <v>0</v>
      </c>
      <c r="R50" s="65">
        <f t="shared" si="12"/>
        <v>0</v>
      </c>
      <c r="S50" s="55">
        <f>SUMIF(NSL!$C$176:$C$214,C50,NSL!$S$176:$S$214)</f>
        <v>0</v>
      </c>
      <c r="T50" s="55">
        <f>SUMIF(NSL!$C$216:$C$238,C50,NSL!$S$216:$S$238)</f>
        <v>0</v>
      </c>
      <c r="U50" s="55">
        <f>SUMIF(NSL!$C$240:$C$252,C50,NSL!$S$240:$S$252)</f>
        <v>0</v>
      </c>
      <c r="V50" s="55">
        <f>SUMIF(NSL!$C$254:$C$255,C50,NSL!$S$254:$S$255)</f>
        <v>0</v>
      </c>
      <c r="W50" s="55">
        <f>SUMIF(NSL!$C$257:$C$282,C50,NSL!$S$257:$S$282)</f>
        <v>0</v>
      </c>
      <c r="X50" s="55">
        <f>SUMIF(NSL!$C$284:$C$346,C50,NSL!$S$284:$S$346)</f>
        <v>0</v>
      </c>
      <c r="Y50" s="55">
        <f>SUMIF(NSL!$C$348:$C$436,C50,NSL!$S$348:$S$436)</f>
        <v>0</v>
      </c>
      <c r="Z50" s="55">
        <f>SUMIF(NSL!$C$438:$C$480,C50,NSL!$S$438:$S$480)</f>
        <v>0</v>
      </c>
      <c r="AA50" s="72">
        <f t="shared" si="16"/>
        <v>0</v>
      </c>
      <c r="AB50" s="55">
        <f>SUMIF(NSL!$C$483:$C$679,C50,NSL!$S$483:$S$679)</f>
        <v>0</v>
      </c>
      <c r="AC50" s="55">
        <f>SUMIF(NSL!$C$681:$C$682,C50,NSL!$S$681:$S$682)</f>
        <v>0</v>
      </c>
      <c r="AD50" s="55">
        <f>SUMIF(NSL!$C$684:$C$692,C50,NSL!$S$684:$S$692)</f>
        <v>0</v>
      </c>
      <c r="AE50" s="55">
        <f>SUMIF(NSL!$C$694:$C$776,C50,NSL!$S$694:$S$776)</f>
        <v>0</v>
      </c>
      <c r="AF50" s="55">
        <f>SUMIF(NSL!$C$778:$C$810,C50,NSL!$S$778:$S$810)</f>
        <v>0</v>
      </c>
      <c r="AG50" s="55">
        <f>SUMIF(NSL!$C$812:$C$813,C50,NSL!$S$812:$S$813)</f>
        <v>0</v>
      </c>
      <c r="AH50" s="55">
        <f>SUMIF(NSL!$C$815:$C$816,C50,NSL!$S$815:$S$816)</f>
        <v>0</v>
      </c>
      <c r="AI50" s="55">
        <f>SUMIF(NSL!$C$818:$C$889,C50,NSL!$S$818:$S$889)</f>
        <v>0</v>
      </c>
      <c r="AJ50" s="55">
        <f>SUMIF(NSL!$C$891:$C$917,C50,NSL!$S$891:$S$917)</f>
        <v>0</v>
      </c>
      <c r="AK50" s="55">
        <f>SUMIF(NSL!$C$919:$C$981,C50,NSL!$S$919:$S$981)</f>
        <v>0</v>
      </c>
      <c r="AL50" s="55">
        <f>SUMIF(NSL!$C$983:$C$1000,C50,NSL!$S$983:$S$1000)</f>
        <v>0</v>
      </c>
      <c r="AM50" s="55">
        <f>SUMIF(NSL!$C$1002:$C$1028,C50,NSL!$S$1002:$S$1028)</f>
        <v>0</v>
      </c>
      <c r="AN50" s="55">
        <f>SUMIF(NSL!$C$1030:$C$1045,C50,NSL!$S$1030:$S$1045)</f>
        <v>0</v>
      </c>
      <c r="AO50" s="55">
        <f>SUMIF(NSL!$C$1047:$C$1048,C50,NSL!$S$1047:$S$1048)</f>
        <v>0</v>
      </c>
      <c r="AP50" s="55">
        <f>SUMIF(NSL!$C$1050:$C$1074,C50,NSL!$S$1050:$S$1074)</f>
        <v>0</v>
      </c>
      <c r="AQ50" s="55">
        <f>SUMIF(NSL!$C$1076:$C$1099,C50,NSL!$S$1076:$S$1099)</f>
        <v>0</v>
      </c>
      <c r="AR50" s="55">
        <f>SUMIF(NSL!$C$1101:$C$1121,C50,NSL!$S$1101:$S$1121)</f>
        <v>0</v>
      </c>
      <c r="AS50" s="55">
        <f>SUMIF(NSL!$C$1123:$C$1164,C50,NSL!$S$1123:$S$1164)</f>
        <v>0</v>
      </c>
      <c r="AT50" s="55">
        <f>SUMIF(NSL!$C$1166:$C$1201,C50,NSL!$S$1166:$S$1201)</f>
        <v>0</v>
      </c>
      <c r="AU50" s="55">
        <f>SUMIF(NSL!$C$1203:$C$1223,C50,NSL!$S$1203:$S$1223)</f>
        <v>0</v>
      </c>
      <c r="AV50" s="55">
        <f>SUMIF(NSL!$C$1225:$C$1226,C50,NSL!$S$1225:$S$1226)</f>
        <v>0</v>
      </c>
      <c r="AW50" s="54">
        <f>D50-BG50</f>
        <v>0</v>
      </c>
      <c r="AX50" s="55">
        <f>SUMIF(NSL!$C$1246:$C$1351,C50,NSL!$S$1246:$S$1351)</f>
        <v>0</v>
      </c>
      <c r="AY50" s="55">
        <f>SUMIF(NSL!$C$1353:$C$1434,C50,NSL!$S$1353:$S$1434)</f>
        <v>0</v>
      </c>
      <c r="AZ50" s="55">
        <f>SUMIF(NSL!$C$1436:$C$1440,C50,NSL!$S$1436:$S$1440)</f>
        <v>0</v>
      </c>
      <c r="BA50" s="55">
        <f>SUMIF(NSL!$C$1442:$C$1507,C50,NSL!$S$1442:$S$1507)</f>
        <v>0</v>
      </c>
      <c r="BB50" s="55">
        <f>SUMIF(NSL!$C$1509:$C$1540,C50,NSL!$S$1509:$S$1540)</f>
        <v>0</v>
      </c>
      <c r="BC50" s="55">
        <f>SUMIF(NSL!$C$1542:$C$1545,C50,NSL!$S$1542:$S$1545)</f>
        <v>0</v>
      </c>
      <c r="BD50" s="55">
        <f>SUMIF(NSL!$C$1547:$C$1560,C50,NSL!$S$1547:$S$1560)</f>
        <v>0</v>
      </c>
      <c r="BE50" s="55">
        <f>SUMIF(NSL!$C$1562:$C$1565,C50,NSL!$S$1562:$S$1565)</f>
        <v>0</v>
      </c>
      <c r="BF50" s="55">
        <f>SUMIF(NSL!$C$1567:$C$1569,C50,NSL!$S$1567:$S$1569)</f>
        <v>0</v>
      </c>
      <c r="BG50" s="65">
        <f>SUM(G50:Q50)+SUM(S50:Z50)+SUM(AB50:AV50)+SUM(AX50:BF50)</f>
        <v>0</v>
      </c>
      <c r="BH50" s="53">
        <f>AW60-BG50</f>
        <v>0.5</v>
      </c>
      <c r="BI50" s="53">
        <f t="shared" si="6"/>
        <v>0.5</v>
      </c>
    </row>
    <row r="51" spans="1:61" ht="30">
      <c r="A51" s="8" t="s">
        <v>137</v>
      </c>
      <c r="B51" s="9" t="s">
        <v>131</v>
      </c>
      <c r="C51" s="8" t="s">
        <v>45</v>
      </c>
      <c r="D51" s="52">
        <f>HTg!P53</f>
        <v>1.1200000000000001</v>
      </c>
      <c r="E51" s="65">
        <f t="shared" si="10"/>
        <v>0</v>
      </c>
      <c r="F51" s="70">
        <f t="shared" si="11"/>
        <v>0</v>
      </c>
      <c r="G51" s="55">
        <f>SUMIF(NSL!$C$9:$C$10,C51,NSL!$S$9:$S$10)</f>
        <v>0</v>
      </c>
      <c r="H51" s="55">
        <f>SUMIF(NSL!$C$12:$C$13,C51,NSL!$S$12:$S$13)</f>
        <v>0</v>
      </c>
      <c r="I51" s="55">
        <f>SUMIF(NSL!$C$15:$C$16,C51,NSL!$S$15:$S$16)</f>
        <v>0</v>
      </c>
      <c r="J51" s="55">
        <f>SUMIF(NSL!$C$18:$C$19,C51,NSL!$S$18:$S$19)</f>
        <v>0</v>
      </c>
      <c r="K51" s="55">
        <f>SUMIF(NSL!$C$21:$C$43,C51,NSL!$S$21:$S$43)</f>
        <v>0</v>
      </c>
      <c r="L51" s="55">
        <f>SUMIF(NSL!$C$45:$C$51,C51,NSL!$S$45:$S$51)</f>
        <v>0</v>
      </c>
      <c r="M51" s="55">
        <f>SUMIF(NSL!$C$53:$C$55,C51,NSL!$S$53:$S$55)</f>
        <v>0</v>
      </c>
      <c r="N51" s="55">
        <f>SUMIF(NSL!$C$57:$C$65,C51,NSL!$S$57:$S$65)</f>
        <v>0</v>
      </c>
      <c r="O51" s="55">
        <f>SUMIF(NSL!$C$67:$C$76,C51,NSL!$S$67:$S$76)</f>
        <v>0</v>
      </c>
      <c r="P51" s="55">
        <f>SUMIF(NSL!$C$78:$C$79,C51,NSL!$S$78:$S$79)</f>
        <v>0</v>
      </c>
      <c r="Q51" s="55">
        <f>SUMIF(NSL!$C$81:$C$173,C51,NSL!$S$81:$S$173)</f>
        <v>0</v>
      </c>
      <c r="R51" s="65">
        <f t="shared" si="12"/>
        <v>1.1200000000000001</v>
      </c>
      <c r="S51" s="55">
        <f>SUMIF(NSL!$C$176:$C$214,C51,NSL!$S$176:$S$214)</f>
        <v>0</v>
      </c>
      <c r="T51" s="55">
        <f>SUMIF(NSL!$C$216:$C$238,C51,NSL!$S$216:$S$238)</f>
        <v>0</v>
      </c>
      <c r="U51" s="55">
        <f>SUMIF(NSL!$C$240:$C$252,C51,NSL!$S$240:$S$252)</f>
        <v>0</v>
      </c>
      <c r="V51" s="55">
        <f>SUMIF(NSL!$C$254:$C$255,C51,NSL!$S$254:$S$255)</f>
        <v>0</v>
      </c>
      <c r="W51" s="55">
        <f>SUMIF(NSL!$C$257:$C$282,C51,NSL!$S$257:$S$282)</f>
        <v>0</v>
      </c>
      <c r="X51" s="55">
        <f>SUMIF(NSL!$C$284:$C$346,C51,NSL!$S$284:$S$346)</f>
        <v>0</v>
      </c>
      <c r="Y51" s="55">
        <f>SUMIF(NSL!$C$348:$C$436,C51,NSL!$S$348:$S$436)</f>
        <v>0</v>
      </c>
      <c r="Z51" s="55">
        <f>SUMIF(NSL!$C$438:$C$480,C51,NSL!$S$438:$S$480)</f>
        <v>0</v>
      </c>
      <c r="AA51" s="72">
        <f t="shared" si="16"/>
        <v>0</v>
      </c>
      <c r="AB51" s="55">
        <f>SUMIF(NSL!$C$483:$C$679,C51,NSL!$S$483:$S$679)</f>
        <v>0</v>
      </c>
      <c r="AC51" s="55">
        <f>SUMIF(NSL!$C$681:$C$682,C51,NSL!$S$681:$S$682)</f>
        <v>0</v>
      </c>
      <c r="AD51" s="55">
        <f>SUMIF(NSL!$C$684:$C$692,C51,NSL!$S$684:$S$692)</f>
        <v>0</v>
      </c>
      <c r="AE51" s="55">
        <f>SUMIF(NSL!$C$694:$C$776,C51,NSL!$S$694:$S$776)</f>
        <v>0</v>
      </c>
      <c r="AF51" s="55">
        <f>SUMIF(NSL!$C$778:$C$810,C51,NSL!$S$778:$S$810)</f>
        <v>0</v>
      </c>
      <c r="AG51" s="55">
        <f>SUMIF(NSL!$C$812:$C$813,C51,NSL!$S$812:$S$813)</f>
        <v>0</v>
      </c>
      <c r="AH51" s="55">
        <f>SUMIF(NSL!$C$815:$C$816,C51,NSL!$S$815:$S$816)</f>
        <v>0</v>
      </c>
      <c r="AI51" s="55">
        <f>SUMIF(NSL!$C$818:$C$889,C51,NSL!$S$818:$S$889)</f>
        <v>0</v>
      </c>
      <c r="AJ51" s="55">
        <f>SUMIF(NSL!$C$891:$C$917,C51,NSL!$S$891:$S$917)</f>
        <v>0</v>
      </c>
      <c r="AK51" s="55">
        <f>SUMIF(NSL!$C$919:$C$981,C51,NSL!$S$919:$S$981)</f>
        <v>0</v>
      </c>
      <c r="AL51" s="55">
        <f>SUMIF(NSL!$C$983:$C$1000,C51,NSL!$S$983:$S$1000)</f>
        <v>0</v>
      </c>
      <c r="AM51" s="55">
        <f>SUMIF(NSL!$C$1002:$C$1028,C51,NSL!$S$1002:$S$1028)</f>
        <v>0</v>
      </c>
      <c r="AN51" s="55">
        <f>SUMIF(NSL!$C$1030:$C$1045,C51,NSL!$S$1030:$S$1045)</f>
        <v>0</v>
      </c>
      <c r="AO51" s="55">
        <f>SUMIF(NSL!$C$1047:$C$1048,C51,NSL!$S$1047:$S$1048)</f>
        <v>0</v>
      </c>
      <c r="AP51" s="55">
        <f>SUMIF(NSL!$C$1050:$C$1074,C51,NSL!$S$1050:$S$1074)</f>
        <v>0</v>
      </c>
      <c r="AQ51" s="55">
        <f>SUMIF(NSL!$C$1076:$C$1099,C51,NSL!$S$1076:$S$1099)</f>
        <v>0</v>
      </c>
      <c r="AR51" s="55">
        <f>SUMIF(NSL!$C$1101:$C$1121,C51,NSL!$S$1101:$S$1121)</f>
        <v>0</v>
      </c>
      <c r="AS51" s="55">
        <f>SUMIF(NSL!$C$1123:$C$1164,C51,NSL!$S$1123:$S$1164)</f>
        <v>0</v>
      </c>
      <c r="AT51" s="55">
        <f>SUMIF(NSL!$C$1166:$C$1201,C51,NSL!$S$1166:$S$1201)</f>
        <v>0</v>
      </c>
      <c r="AU51" s="55">
        <f>SUMIF(NSL!$C$1203:$C$1223,C51,NSL!$S$1203:$S$1223)</f>
        <v>0</v>
      </c>
      <c r="AV51" s="55">
        <f>SUMIF(NSL!$C$1225:$C$1226,C51,NSL!$S$1225:$S$1226)</f>
        <v>0</v>
      </c>
      <c r="AW51" s="55">
        <f>SUMIF(NSL!$C$1228:$C$1244,C51,NSL!$S$1228:$S$1244)</f>
        <v>0</v>
      </c>
      <c r="AX51" s="54">
        <f>D51-BG51</f>
        <v>1.1200000000000001</v>
      </c>
      <c r="AY51" s="55">
        <f>SUMIF(NSL!$C$1353:$C$1434,C51,NSL!$S$1353:$S$1434)</f>
        <v>0</v>
      </c>
      <c r="AZ51" s="55">
        <f>SUMIF(NSL!$C$1436:$C$1440,C51,NSL!$S$1436:$S$1440)</f>
        <v>0</v>
      </c>
      <c r="BA51" s="55">
        <f>SUMIF(NSL!$C$1442:$C$1507,C51,NSL!$S$1442:$S$1507)</f>
        <v>0</v>
      </c>
      <c r="BB51" s="55">
        <f>SUMIF(NSL!$C$1509:$C$1540,C51,NSL!$S$1509:$S$1540)</f>
        <v>0</v>
      </c>
      <c r="BC51" s="55">
        <f>SUMIF(NSL!$C$1542:$C$1545,C51,NSL!$S$1542:$S$1545)</f>
        <v>0</v>
      </c>
      <c r="BD51" s="55">
        <f>SUMIF(NSL!$C$1547:$C$1560,C51,NSL!$S$1547:$S$1560)</f>
        <v>0</v>
      </c>
      <c r="BE51" s="55">
        <f>SUMIF(NSL!$C$1562:$C$1565,C51,NSL!$S$1562:$S$1565)</f>
        <v>0</v>
      </c>
      <c r="BF51" s="55">
        <f>SUMIF(NSL!$C$1567:$C$1569,C51,NSL!$S$1567:$S$1569)</f>
        <v>0</v>
      </c>
      <c r="BG51" s="65">
        <f>SUM(G51:Q51)+SUM(S51:Z51)+SUM(AB51:AW51)+SUM(AY51:BF51)</f>
        <v>0</v>
      </c>
      <c r="BH51" s="58">
        <f>AX60-BG51</f>
        <v>6.9800000000000013</v>
      </c>
      <c r="BI51" s="53">
        <f t="shared" si="6"/>
        <v>8.1000000000000014</v>
      </c>
    </row>
    <row r="52" spans="1:61" ht="30">
      <c r="A52" s="8" t="s">
        <v>138</v>
      </c>
      <c r="B52" s="9" t="s">
        <v>132</v>
      </c>
      <c r="C52" s="8" t="s">
        <v>39</v>
      </c>
      <c r="D52" s="52">
        <f>HTg!P54</f>
        <v>3.39</v>
      </c>
      <c r="E52" s="65">
        <f t="shared" si="10"/>
        <v>0</v>
      </c>
      <c r="F52" s="70">
        <f t="shared" si="11"/>
        <v>0</v>
      </c>
      <c r="G52" s="55">
        <f>SUMIF(NSL!$C$9:$C$10,C52,NSL!$S$9:$S$10)</f>
        <v>0</v>
      </c>
      <c r="H52" s="55">
        <f>SUMIF(NSL!$C$12:$C$13,C52,NSL!$S$12:$S$13)</f>
        <v>0</v>
      </c>
      <c r="I52" s="55">
        <f>SUMIF(NSL!$C$15:$C$16,C52,NSL!$S$15:$S$16)</f>
        <v>0</v>
      </c>
      <c r="J52" s="55">
        <f>SUMIF(NSL!$C$18:$C$19,C52,NSL!$S$18:$S$19)</f>
        <v>0</v>
      </c>
      <c r="K52" s="55">
        <f>SUMIF(NSL!$C$21:$C$43,C52,NSL!$S$21:$S$43)</f>
        <v>0</v>
      </c>
      <c r="L52" s="55">
        <f>SUMIF(NSL!$C$45:$C$51,C52,NSL!$S$45:$S$51)</f>
        <v>0</v>
      </c>
      <c r="M52" s="55">
        <f>SUMIF(NSL!$C$53:$C$55,C52,NSL!$S$53:$S$55)</f>
        <v>0</v>
      </c>
      <c r="N52" s="55">
        <f>SUMIF(NSL!$C$57:$C$65,C52,NSL!$S$57:$S$65)</f>
        <v>0</v>
      </c>
      <c r="O52" s="55">
        <f>SUMIF(NSL!$C$67:$C$76,C52,NSL!$S$67:$S$76)</f>
        <v>0</v>
      </c>
      <c r="P52" s="55">
        <f>SUMIF(NSL!$C$78:$C$79,C52,NSL!$S$78:$S$79)</f>
        <v>0</v>
      </c>
      <c r="Q52" s="55">
        <f>SUMIF(NSL!$C$81:$C$173,C52,NSL!$S$81:$S$173)</f>
        <v>0</v>
      </c>
      <c r="R52" s="65">
        <f t="shared" si="12"/>
        <v>3.39</v>
      </c>
      <c r="S52" s="55">
        <f>SUMIF(NSL!$C$176:$C$214,C52,NSL!$S$176:$S$214)</f>
        <v>0</v>
      </c>
      <c r="T52" s="55">
        <f>SUMIF(NSL!$C$216:$C$238,C52,NSL!$S$216:$S$238)</f>
        <v>0</v>
      </c>
      <c r="U52" s="55">
        <f>SUMIF(NSL!$C$240:$C$252,C52,NSL!$S$240:$S$252)</f>
        <v>0</v>
      </c>
      <c r="V52" s="55">
        <f>SUMIF(NSL!$C$254:$C$255,C52,NSL!$S$254:$S$255)</f>
        <v>0</v>
      </c>
      <c r="W52" s="55">
        <f>SUMIF(NSL!$C$257:$C$282,C52,NSL!$S$257:$S$282)</f>
        <v>0</v>
      </c>
      <c r="X52" s="55">
        <f>SUMIF(NSL!$C$284:$C$346,C52,NSL!$S$284:$S$346)</f>
        <v>0</v>
      </c>
      <c r="Y52" s="55">
        <f>SUMIF(NSL!$C$348:$C$436,C52,NSL!$S$348:$S$436)</f>
        <v>0</v>
      </c>
      <c r="Z52" s="55">
        <f>SUMIF(NSL!$C$438:$C$480,C52,NSL!$S$438:$S$480)</f>
        <v>0</v>
      </c>
      <c r="AA52" s="72">
        <f t="shared" si="16"/>
        <v>0</v>
      </c>
      <c r="AB52" s="55">
        <f>SUMIF(NSL!$C$483:$C$679,C52,NSL!$S$483:$S$679)</f>
        <v>0</v>
      </c>
      <c r="AC52" s="55">
        <f>SUMIF(NSL!$C$681:$C$682,C52,NSL!$S$681:$S$682)</f>
        <v>0</v>
      </c>
      <c r="AD52" s="55">
        <f>SUMIF(NSL!$C$684:$C$692,C52,NSL!$S$684:$S$692)</f>
        <v>0</v>
      </c>
      <c r="AE52" s="55">
        <f>SUMIF(NSL!$C$694:$C$776,C52,NSL!$S$694:$S$776)</f>
        <v>0</v>
      </c>
      <c r="AF52" s="55">
        <f>SUMIF(NSL!$C$778:$C$810,C52,NSL!$S$778:$S$810)</f>
        <v>0</v>
      </c>
      <c r="AG52" s="55">
        <f>SUMIF(NSL!$C$812:$C$813,C52,NSL!$S$812:$S$813)</f>
        <v>0</v>
      </c>
      <c r="AH52" s="55">
        <f>SUMIF(NSL!$C$815:$C$816,C52,NSL!$S$815:$S$816)</f>
        <v>0</v>
      </c>
      <c r="AI52" s="55">
        <f>SUMIF(NSL!$C$818:$C$889,C52,NSL!$S$818:$S$889)</f>
        <v>0</v>
      </c>
      <c r="AJ52" s="55">
        <f>SUMIF(NSL!$C$891:$C$917,C52,NSL!$S$891:$S$917)</f>
        <v>0</v>
      </c>
      <c r="AK52" s="55">
        <f>SUMIF(NSL!$C$919:$C$981,C52,NSL!$S$919:$S$981)</f>
        <v>0</v>
      </c>
      <c r="AL52" s="55">
        <f>SUMIF(NSL!$C$983:$C$1000,C52,NSL!$S$983:$S$1000)</f>
        <v>0</v>
      </c>
      <c r="AM52" s="55">
        <f>SUMIF(NSL!$C$1002:$C$1028,C52,NSL!$S$1002:$S$1028)</f>
        <v>0</v>
      </c>
      <c r="AN52" s="55">
        <f>SUMIF(NSL!$C$1030:$C$1045,C52,NSL!$S$1030:$S$1045)</f>
        <v>0</v>
      </c>
      <c r="AO52" s="55">
        <f>SUMIF(NSL!$C$1047:$C$1048,C52,NSL!$S$1047:$S$1048)</f>
        <v>0</v>
      </c>
      <c r="AP52" s="55">
        <f>SUMIF(NSL!$C$1050:$C$1074,C52,NSL!$S$1050:$S$1074)</f>
        <v>0</v>
      </c>
      <c r="AQ52" s="55">
        <f>SUMIF(NSL!$C$1076:$C$1099,C52,NSL!$S$1076:$S$1099)</f>
        <v>0</v>
      </c>
      <c r="AR52" s="55">
        <f>SUMIF(NSL!$C$1101:$C$1121,C52,NSL!$S$1101:$S$1121)</f>
        <v>0</v>
      </c>
      <c r="AS52" s="55">
        <f>SUMIF(NSL!$C$1123:$C$1164,C52,NSL!$S$1123:$S$1164)</f>
        <v>0</v>
      </c>
      <c r="AT52" s="55">
        <f>SUMIF(NSL!$C$1166:$C$1201,C52,NSL!$S$1166:$S$1201)</f>
        <v>0</v>
      </c>
      <c r="AU52" s="55">
        <f>SUMIF(NSL!$C$1203:$C$1223,C52,NSL!$S$1203:$S$1223)</f>
        <v>0</v>
      </c>
      <c r="AV52" s="55">
        <f>SUMIF(NSL!$C$1225:$C$1226,C52,NSL!$S$1225:$S$1226)</f>
        <v>0</v>
      </c>
      <c r="AW52" s="55">
        <f>SUMIF(NSL!$C$1228:$C$1244,C52,NSL!$S$1228:$S$1244)</f>
        <v>0</v>
      </c>
      <c r="AX52" s="55">
        <f>SUMIF(NSL!$C$1246:$C$1351,C52,NSL!$S$1246:$S$1351)</f>
        <v>0</v>
      </c>
      <c r="AY52" s="54">
        <f>D52-BG52</f>
        <v>3.39</v>
      </c>
      <c r="AZ52" s="55">
        <f>SUMIF(NSL!$C$1436:$C$1440,C52,NSL!$S$1436:$S$1440)</f>
        <v>0</v>
      </c>
      <c r="BA52" s="55">
        <f>SUMIF(NSL!$C$1442:$C$1507,C52,NSL!$S$1442:$S$1507)</f>
        <v>0</v>
      </c>
      <c r="BB52" s="55">
        <f>SUMIF(NSL!$C$1509:$C$1540,C52,NSL!$S$1509:$S$1540)</f>
        <v>0</v>
      </c>
      <c r="BC52" s="55">
        <f>SUMIF(NSL!$C$1542:$C$1545,C52,NSL!$S$1542:$S$1545)</f>
        <v>0</v>
      </c>
      <c r="BD52" s="55">
        <f>SUMIF(NSL!$C$1547:$C$1560,C52,NSL!$S$1547:$S$1560)</f>
        <v>0</v>
      </c>
      <c r="BE52" s="55">
        <f>SUMIF(NSL!$C$1562:$C$1565,C52,NSL!$S$1562:$S$1565)</f>
        <v>0</v>
      </c>
      <c r="BF52" s="55">
        <f>SUMIF(NSL!$C$1567:$C$1569,C52,NSL!$S$1567:$S$1569)</f>
        <v>0</v>
      </c>
      <c r="BG52" s="65">
        <f>SUM(G52:Q52)+SUM(S52:Z52)+SUM(AB52:AX52)+SUM(AZ52:BF52)</f>
        <v>0</v>
      </c>
      <c r="BH52" s="58">
        <f>AY60-BG52</f>
        <v>139.72</v>
      </c>
      <c r="BI52" s="53">
        <f t="shared" si="6"/>
        <v>143.10999999999999</v>
      </c>
    </row>
    <row r="53" spans="1:61" ht="15">
      <c r="A53" s="8" t="s">
        <v>139</v>
      </c>
      <c r="B53" s="9" t="s">
        <v>133</v>
      </c>
      <c r="C53" s="8" t="s">
        <v>151</v>
      </c>
      <c r="D53" s="52">
        <f>HTg!P55</f>
        <v>0</v>
      </c>
      <c r="E53" s="65">
        <f t="shared" si="10"/>
        <v>0</v>
      </c>
      <c r="F53" s="70">
        <f t="shared" si="11"/>
        <v>0</v>
      </c>
      <c r="G53" s="55">
        <f>SUMIF(NSL!$C$9:$C$10,C53,NSL!$S$9:$S$10)</f>
        <v>0</v>
      </c>
      <c r="H53" s="55">
        <f>SUMIF(NSL!$C$12:$C$13,C53,NSL!$S$12:$S$13)</f>
        <v>0</v>
      </c>
      <c r="I53" s="55">
        <f>SUMIF(NSL!$C$15:$C$16,C53,NSL!$S$15:$S$16)</f>
        <v>0</v>
      </c>
      <c r="J53" s="55">
        <f>SUMIF(NSL!$C$18:$C$19,C53,NSL!$S$18:$S$19)</f>
        <v>0</v>
      </c>
      <c r="K53" s="55">
        <f>SUMIF(NSL!$C$21:$C$43,C53,NSL!$S$21:$S$43)</f>
        <v>0</v>
      </c>
      <c r="L53" s="55">
        <f>SUMIF(NSL!$C$45:$C$51,C53,NSL!$S$45:$S$51)</f>
        <v>0</v>
      </c>
      <c r="M53" s="55">
        <f>SUMIF(NSL!$C$53:$C$55,C53,NSL!$S$53:$S$55)</f>
        <v>0</v>
      </c>
      <c r="N53" s="55">
        <f>SUMIF(NSL!$C$57:$C$65,C53,NSL!$S$57:$S$65)</f>
        <v>0</v>
      </c>
      <c r="O53" s="55">
        <f>SUMIF(NSL!$C$67:$C$76,C53,NSL!$S$67:$S$76)</f>
        <v>0</v>
      </c>
      <c r="P53" s="55">
        <f>SUMIF(NSL!$C$78:$C$79,C53,NSL!$S$78:$S$79)</f>
        <v>0</v>
      </c>
      <c r="Q53" s="55">
        <f>SUMIF(NSL!$C$81:$C$173,C53,NSL!$S$81:$S$173)</f>
        <v>0</v>
      </c>
      <c r="R53" s="65">
        <f t="shared" si="12"/>
        <v>0</v>
      </c>
      <c r="S53" s="55">
        <f>SUMIF(NSL!$C$176:$C$214,C53,NSL!$S$176:$S$214)</f>
        <v>0</v>
      </c>
      <c r="T53" s="55">
        <f>SUMIF(NSL!$C$216:$C$238,C53,NSL!$S$216:$S$238)</f>
        <v>0</v>
      </c>
      <c r="U53" s="55">
        <f>SUMIF(NSL!$C$240:$C$252,C53,NSL!$S$240:$S$252)</f>
        <v>0</v>
      </c>
      <c r="V53" s="55">
        <f>SUMIF(NSL!$C$254:$C$255,C53,NSL!$S$254:$S$255)</f>
        <v>0</v>
      </c>
      <c r="W53" s="55">
        <f>SUMIF(NSL!$C$257:$C$282,C53,NSL!$S$257:$S$282)</f>
        <v>0</v>
      </c>
      <c r="X53" s="55">
        <f>SUMIF(NSL!$C$284:$C$346,C53,NSL!$S$284:$S$346)</f>
        <v>0</v>
      </c>
      <c r="Y53" s="55">
        <f>SUMIF(NSL!$C$348:$C$436,C53,NSL!$S$348:$S$436)</f>
        <v>0</v>
      </c>
      <c r="Z53" s="55">
        <f>SUMIF(NSL!$C$438:$C$480,C53,NSL!$S$438:$S$480)</f>
        <v>0</v>
      </c>
      <c r="AA53" s="72">
        <f t="shared" si="16"/>
        <v>0</v>
      </c>
      <c r="AB53" s="55">
        <f>SUMIF(NSL!$C$483:$C$679,C53,NSL!$S$483:$S$679)</f>
        <v>0</v>
      </c>
      <c r="AC53" s="55">
        <f>SUMIF(NSL!$C$681:$C$682,C53,NSL!$S$681:$S$682)</f>
        <v>0</v>
      </c>
      <c r="AD53" s="55">
        <f>SUMIF(NSL!$C$684:$C$692,C53,NSL!$S$684:$S$692)</f>
        <v>0</v>
      </c>
      <c r="AE53" s="55">
        <f>SUMIF(NSL!$C$694:$C$776,C53,NSL!$S$694:$S$776)</f>
        <v>0</v>
      </c>
      <c r="AF53" s="55">
        <f>SUMIF(NSL!$C$778:$C$810,C53,NSL!$S$778:$S$810)</f>
        <v>0</v>
      </c>
      <c r="AG53" s="55">
        <f>SUMIF(NSL!$C$812:$C$813,C53,NSL!$S$812:$S$813)</f>
        <v>0</v>
      </c>
      <c r="AH53" s="55">
        <f>SUMIF(NSL!$C$815:$C$816,C53,NSL!$S$815:$S$816)</f>
        <v>0</v>
      </c>
      <c r="AI53" s="55">
        <f>SUMIF(NSL!$C$818:$C$889,C53,NSL!$S$818:$S$889)</f>
        <v>0</v>
      </c>
      <c r="AJ53" s="55">
        <f>SUMIF(NSL!$C$891:$C$917,C53,NSL!$S$891:$S$917)</f>
        <v>0</v>
      </c>
      <c r="AK53" s="55">
        <f>SUMIF(NSL!$C$919:$C$981,C53,NSL!$S$919:$S$981)</f>
        <v>0</v>
      </c>
      <c r="AL53" s="55">
        <f>SUMIF(NSL!$C$983:$C$1000,C53,NSL!$S$983:$S$1000)</f>
        <v>0</v>
      </c>
      <c r="AM53" s="55">
        <f>SUMIF(NSL!$C$1002:$C$1028,C53,NSL!$S$1002:$S$1028)</f>
        <v>0</v>
      </c>
      <c r="AN53" s="55">
        <f>SUMIF(NSL!$C$1030:$C$1045,C53,NSL!$S$1030:$S$1045)</f>
        <v>0</v>
      </c>
      <c r="AO53" s="55">
        <f>SUMIF(NSL!$C$1047:$C$1048,C53,NSL!$S$1047:$S$1048)</f>
        <v>0</v>
      </c>
      <c r="AP53" s="55">
        <f>SUMIF(NSL!$C$1050:$C$1074,C53,NSL!$S$1050:$S$1074)</f>
        <v>0</v>
      </c>
      <c r="AQ53" s="55">
        <f>SUMIF(NSL!$C$1076:$C$1099,C53,NSL!$S$1076:$S$1099)</f>
        <v>0</v>
      </c>
      <c r="AR53" s="55">
        <f>SUMIF(NSL!$C$1101:$C$1121,C53,NSL!$S$1101:$S$1121)</f>
        <v>0</v>
      </c>
      <c r="AS53" s="55">
        <f>SUMIF(NSL!$C$1123:$C$1164,C53,NSL!$S$1123:$S$1164)</f>
        <v>0</v>
      </c>
      <c r="AT53" s="55">
        <f>SUMIF(NSL!$C$1166:$C$1201,C53,NSL!$S$1166:$S$1201)</f>
        <v>0</v>
      </c>
      <c r="AU53" s="55">
        <f>SUMIF(NSL!$C$1203:$C$1223,C53,NSL!$S$1203:$S$1223)</f>
        <v>0</v>
      </c>
      <c r="AV53" s="55">
        <f>SUMIF(NSL!$C$1225:$C$1226,C53,NSL!$S$1225:$S$1226)</f>
        <v>0</v>
      </c>
      <c r="AW53" s="55">
        <f>SUMIF(NSL!$C$1228:$C$1244,C53,NSL!$S$1228:$S$1244)</f>
        <v>0</v>
      </c>
      <c r="AX53" s="55">
        <f>SUMIF(NSL!$C$1246:$C$1351,C53,NSL!$S$1246:$S$1351)</f>
        <v>0</v>
      </c>
      <c r="AY53" s="55">
        <f>SUMIF(NSL!$C$1353:$C$1434,C53,NSL!$S$1353:$S$1434)</f>
        <v>0</v>
      </c>
      <c r="AZ53" s="54">
        <f>D53-BG53</f>
        <v>0</v>
      </c>
      <c r="BA53" s="55">
        <f>SUMIF(NSL!$C$1442:$C$1507,C53,NSL!$S$1442:$S$1507)</f>
        <v>0</v>
      </c>
      <c r="BB53" s="55">
        <f>SUMIF(NSL!$C$1509:$C$1540,C53,NSL!$S$1509:$S$1540)</f>
        <v>0</v>
      </c>
      <c r="BC53" s="55">
        <f>SUMIF(NSL!$C$1542:$C$1545,C53,NSL!$S$1542:$S$1545)</f>
        <v>0</v>
      </c>
      <c r="BD53" s="55">
        <f>SUMIF(NSL!$C$1547:$C$1560,C53,NSL!$S$1547:$S$1560)</f>
        <v>0</v>
      </c>
      <c r="BE53" s="55">
        <f>SUMIF(NSL!$C$1562:$C$1565,C53,NSL!$S$1562:$S$1565)</f>
        <v>0</v>
      </c>
      <c r="BF53" s="55">
        <f>SUMIF(NSL!$C$1567:$C$1569,C53,NSL!$S$1567:$S$1569)</f>
        <v>0</v>
      </c>
      <c r="BG53" s="65">
        <f>SUM(G53:Q53)+SUM(S53:Z53)+SUM(AB53:AY53)+SUM(BA53:BF53)</f>
        <v>0</v>
      </c>
      <c r="BH53" s="58">
        <f>AZ60-BG53</f>
        <v>0</v>
      </c>
      <c r="BI53" s="53">
        <f t="shared" si="6"/>
        <v>0</v>
      </c>
    </row>
    <row r="54" spans="1:61" ht="15">
      <c r="A54" s="8" t="s">
        <v>140</v>
      </c>
      <c r="B54" s="9" t="s">
        <v>134</v>
      </c>
      <c r="C54" s="8" t="s">
        <v>152</v>
      </c>
      <c r="D54" s="52">
        <f>HTg!P56</f>
        <v>1.99</v>
      </c>
      <c r="E54" s="65">
        <f t="shared" si="10"/>
        <v>0</v>
      </c>
      <c r="F54" s="70">
        <f t="shared" si="11"/>
        <v>0</v>
      </c>
      <c r="G54" s="55">
        <f>SUMIF(NSL!$C$9:$C$10,C54,NSL!$S$9:$S$10)</f>
        <v>0</v>
      </c>
      <c r="H54" s="55">
        <f>SUMIF(NSL!$C$12:$C$13,C54,NSL!$S$12:$S$13)</f>
        <v>0</v>
      </c>
      <c r="I54" s="55">
        <f>SUMIF(NSL!$C$15:$C$16,C54,NSL!$S$15:$S$16)</f>
        <v>0</v>
      </c>
      <c r="J54" s="55">
        <f>SUMIF(NSL!$C$18:$C$19,C54,NSL!$S$18:$S$19)</f>
        <v>0</v>
      </c>
      <c r="K54" s="55">
        <f>SUMIF(NSL!$C$21:$C$43,C54,NSL!$S$21:$S$43)</f>
        <v>0</v>
      </c>
      <c r="L54" s="55">
        <f>SUMIF(NSL!$C$45:$C$51,C54,NSL!$S$45:$S$51)</f>
        <v>0</v>
      </c>
      <c r="M54" s="55">
        <f>SUMIF(NSL!$C$53:$C$55,C54,NSL!$S$53:$S$55)</f>
        <v>0</v>
      </c>
      <c r="N54" s="55">
        <f>SUMIF(NSL!$C$57:$C$65,C54,NSL!$S$57:$S$65)</f>
        <v>0</v>
      </c>
      <c r="O54" s="55">
        <f>SUMIF(NSL!$C$67:$C$76,C54,NSL!$S$67:$S$76)</f>
        <v>0</v>
      </c>
      <c r="P54" s="55">
        <f>SUMIF(NSL!$C$78:$C$79,C54,NSL!$S$78:$S$79)</f>
        <v>0</v>
      </c>
      <c r="Q54" s="55">
        <f>SUMIF(NSL!$C$81:$C$173,C54,NSL!$S$81:$S$173)</f>
        <v>0</v>
      </c>
      <c r="R54" s="65">
        <f t="shared" si="12"/>
        <v>1.99</v>
      </c>
      <c r="S54" s="55">
        <f>SUMIF(NSL!$C$176:$C$214,C54,NSL!$S$176:$S$214)</f>
        <v>0</v>
      </c>
      <c r="T54" s="55">
        <f>SUMIF(NSL!$C$216:$C$238,C54,NSL!$S$216:$S$238)</f>
        <v>0</v>
      </c>
      <c r="U54" s="55">
        <f>SUMIF(NSL!$C$240:$C$252,C54,NSL!$S$240:$S$252)</f>
        <v>0</v>
      </c>
      <c r="V54" s="55">
        <f>SUMIF(NSL!$C$254:$C$255,C54,NSL!$S$254:$S$255)</f>
        <v>0</v>
      </c>
      <c r="W54" s="55">
        <f>SUMIF(NSL!$C$257:$C$282,C54,NSL!$S$257:$S$282)</f>
        <v>0</v>
      </c>
      <c r="X54" s="55">
        <f>SUMIF(NSL!$C$284:$C$346,C54,NSL!$S$284:$S$346)</f>
        <v>0</v>
      </c>
      <c r="Y54" s="55">
        <f>SUMIF(NSL!$C$348:$C$436,C54,NSL!$S$348:$S$436)</f>
        <v>0</v>
      </c>
      <c r="Z54" s="55">
        <f>SUMIF(NSL!$C$438:$C$480,C54,NSL!$S$438:$S$480)</f>
        <v>0</v>
      </c>
      <c r="AA54" s="72">
        <f t="shared" si="16"/>
        <v>0</v>
      </c>
      <c r="AB54" s="55">
        <f>SUMIF(NSL!$C$483:$C$679,C54,NSL!$S$483:$S$679)</f>
        <v>0</v>
      </c>
      <c r="AC54" s="55">
        <f>SUMIF(NSL!$C$681:$C$682,C54,NSL!$S$681:$S$682)</f>
        <v>0</v>
      </c>
      <c r="AD54" s="55">
        <f>SUMIF(NSL!$C$684:$C$692,C54,NSL!$S$684:$S$692)</f>
        <v>0</v>
      </c>
      <c r="AE54" s="55">
        <f>SUMIF(NSL!$C$694:$C$776,C54,NSL!$S$694:$S$776)</f>
        <v>0</v>
      </c>
      <c r="AF54" s="55">
        <f>SUMIF(NSL!$C$778:$C$810,C54,NSL!$S$778:$S$810)</f>
        <v>0</v>
      </c>
      <c r="AG54" s="55">
        <f>SUMIF(NSL!$C$812:$C$813,C54,NSL!$S$812:$S$813)</f>
        <v>0</v>
      </c>
      <c r="AH54" s="55">
        <f>SUMIF(NSL!$C$815:$C$816,C54,NSL!$S$815:$S$816)</f>
        <v>0</v>
      </c>
      <c r="AI54" s="55">
        <f>SUMIF(NSL!$C$818:$C$889,C54,NSL!$S$818:$S$889)</f>
        <v>0</v>
      </c>
      <c r="AJ54" s="55">
        <f>SUMIF(NSL!$C$891:$C$917,C54,NSL!$S$891:$S$917)</f>
        <v>0</v>
      </c>
      <c r="AK54" s="55">
        <f>SUMIF(NSL!$C$919:$C$981,C54,NSL!$S$919:$S$981)</f>
        <v>0</v>
      </c>
      <c r="AL54" s="55">
        <f>SUMIF(NSL!$C$983:$C$1000,C54,NSL!$S$983:$S$1000)</f>
        <v>0</v>
      </c>
      <c r="AM54" s="55">
        <f>SUMIF(NSL!$C$1002:$C$1028,C54,NSL!$S$1002:$S$1028)</f>
        <v>0</v>
      </c>
      <c r="AN54" s="55">
        <f>SUMIF(NSL!$C$1030:$C$1045,C54,NSL!$S$1030:$S$1045)</f>
        <v>0</v>
      </c>
      <c r="AO54" s="55">
        <f>SUMIF(NSL!$C$1047:$C$1048,C54,NSL!$S$1047:$S$1048)</f>
        <v>0</v>
      </c>
      <c r="AP54" s="55">
        <f>SUMIF(NSL!$C$1050:$C$1074,C54,NSL!$S$1050:$S$1074)</f>
        <v>0</v>
      </c>
      <c r="AQ54" s="55">
        <f>SUMIF(NSL!$C$1076:$C$1099,C54,NSL!$S$1076:$S$1099)</f>
        <v>0</v>
      </c>
      <c r="AR54" s="55">
        <f>SUMIF(NSL!$C$1101:$C$1121,C54,NSL!$S$1101:$S$1121)</f>
        <v>0</v>
      </c>
      <c r="AS54" s="55">
        <f>SUMIF(NSL!$C$1123:$C$1164,C54,NSL!$S$1123:$S$1164)</f>
        <v>0</v>
      </c>
      <c r="AT54" s="55">
        <f>SUMIF(NSL!$C$1166:$C$1201,C54,NSL!$S$1166:$S$1201)</f>
        <v>0</v>
      </c>
      <c r="AU54" s="55">
        <f>SUMIF(NSL!$C$1203:$C$1223,C54,NSL!$S$1203:$S$1223)</f>
        <v>0</v>
      </c>
      <c r="AV54" s="55">
        <f>SUMIF(NSL!$C$1225:$C$1226,C54,NSL!$S$1225:$S$1226)</f>
        <v>0</v>
      </c>
      <c r="AW54" s="55">
        <f>SUMIF(NSL!$C$1228:$C$1244,C54,NSL!$S$1228:$S$1244)</f>
        <v>0</v>
      </c>
      <c r="AX54" s="55">
        <f>SUMIF(NSL!$C$1246:$C$1351,C54,NSL!$S$1246:$S$1351)</f>
        <v>0</v>
      </c>
      <c r="AY54" s="55">
        <f>SUMIF(NSL!$C$1353:$C$1434,C54,NSL!$S$1353:$S$1434)</f>
        <v>0</v>
      </c>
      <c r="AZ54" s="55">
        <f>SUMIF(NSL!$C$1436:$C$1440,C54,NSL!$S$1436:$S$1440)</f>
        <v>0</v>
      </c>
      <c r="BA54" s="54">
        <f>D54-BG54</f>
        <v>1.99</v>
      </c>
      <c r="BB54" s="55">
        <f>SUMIF(NSL!$C$1509:$C$1540,C54,NSL!$S$1509:$S$1540)</f>
        <v>0</v>
      </c>
      <c r="BC54" s="55">
        <f>SUMIF(NSL!$C$1542:$C$1545,C54,NSL!$S$1542:$S$1545)</f>
        <v>0</v>
      </c>
      <c r="BD54" s="55">
        <f>SUMIF(NSL!$C$1547:$C$1560,C54,NSL!$S$1547:$S$1560)</f>
        <v>0</v>
      </c>
      <c r="BE54" s="55">
        <f>SUMIF(NSL!$C$1562:$C$1565,C54,NSL!$S$1562:$S$1565)</f>
        <v>0</v>
      </c>
      <c r="BF54" s="55">
        <f>SUMIF(NSL!$C$1567:$C$1569,C54,NSL!$S$1567:$S$1569)</f>
        <v>0</v>
      </c>
      <c r="BG54" s="65">
        <f>SUM(G54:Q54)+SUM(S54:Z54)+SUM(AB54:AZ54)+SUM(BB54:BF54)</f>
        <v>0</v>
      </c>
      <c r="BH54" s="58">
        <f>BA60-BG54</f>
        <v>0.21999999999999997</v>
      </c>
      <c r="BI54" s="53">
        <f t="shared" si="6"/>
        <v>2.21</v>
      </c>
    </row>
    <row r="55" spans="1:61" ht="15">
      <c r="A55" s="8" t="s">
        <v>141</v>
      </c>
      <c r="B55" s="9" t="s">
        <v>153</v>
      </c>
      <c r="C55" s="8" t="s">
        <v>44</v>
      </c>
      <c r="D55" s="52">
        <f>HTg!P57</f>
        <v>0</v>
      </c>
      <c r="E55" s="65">
        <f t="shared" si="10"/>
        <v>0</v>
      </c>
      <c r="F55" s="70">
        <f t="shared" si="11"/>
        <v>0</v>
      </c>
      <c r="G55" s="55">
        <f>SUMIF(NSL!$C$9:$C$10,C55,NSL!$S$9:$S$10)</f>
        <v>0</v>
      </c>
      <c r="H55" s="55">
        <f>SUMIF(NSL!$C$12:$C$13,C55,NSL!$S$12:$S$13)</f>
        <v>0</v>
      </c>
      <c r="I55" s="55">
        <f>SUMIF(NSL!$C$15:$C$16,C55,NSL!$S$15:$S$16)</f>
        <v>0</v>
      </c>
      <c r="J55" s="55">
        <f>SUMIF(NSL!$C$18:$C$19,C55,NSL!$S$18:$S$19)</f>
        <v>0</v>
      </c>
      <c r="K55" s="55">
        <f>SUMIF(NSL!$C$21:$C$43,C55,NSL!$S$21:$S$43)</f>
        <v>0</v>
      </c>
      <c r="L55" s="55">
        <f>SUMIF(NSL!$C$45:$C$51,C55,NSL!$S$45:$S$51)</f>
        <v>0</v>
      </c>
      <c r="M55" s="55">
        <f>SUMIF(NSL!$C$53:$C$55,C55,NSL!$S$53:$S$55)</f>
        <v>0</v>
      </c>
      <c r="N55" s="55">
        <f>SUMIF(NSL!$C$57:$C$65,C55,NSL!$S$57:$S$65)</f>
        <v>0</v>
      </c>
      <c r="O55" s="55">
        <f>SUMIF(NSL!$C$67:$C$76,C55,NSL!$S$67:$S$76)</f>
        <v>0</v>
      </c>
      <c r="P55" s="55">
        <f>SUMIF(NSL!$C$78:$C$79,C55,NSL!$S$78:$S$79)</f>
        <v>0</v>
      </c>
      <c r="Q55" s="55">
        <f>SUMIF(NSL!$C$81:$C$173,C55,NSL!$S$81:$S$173)</f>
        <v>0</v>
      </c>
      <c r="R55" s="65">
        <f t="shared" si="12"/>
        <v>0</v>
      </c>
      <c r="S55" s="55">
        <f>SUMIF(NSL!$C$176:$C$214,C55,NSL!$S$176:$S$214)</f>
        <v>0</v>
      </c>
      <c r="T55" s="55">
        <f>SUMIF(NSL!$C$216:$C$238,C55,NSL!$S$216:$S$238)</f>
        <v>0</v>
      </c>
      <c r="U55" s="55">
        <f>SUMIF(NSL!$C$240:$C$252,C55,NSL!$S$240:$S$252)</f>
        <v>0</v>
      </c>
      <c r="V55" s="55">
        <f>SUMIF(NSL!$C$254:$C$255,C55,NSL!$S$254:$S$255)</f>
        <v>0</v>
      </c>
      <c r="W55" s="55">
        <f>SUMIF(NSL!$C$257:$C$282,C55,NSL!$S$257:$S$282)</f>
        <v>0</v>
      </c>
      <c r="X55" s="55">
        <f>SUMIF(NSL!$C$284:$C$346,C55,NSL!$S$284:$S$346)</f>
        <v>0</v>
      </c>
      <c r="Y55" s="55">
        <f>SUMIF(NSL!$C$348:$C$436,C55,NSL!$S$348:$S$436)</f>
        <v>0</v>
      </c>
      <c r="Z55" s="55">
        <f>SUMIF(NSL!$C$438:$C$480,C55,NSL!$S$438:$S$480)</f>
        <v>0</v>
      </c>
      <c r="AA55" s="72">
        <f t="shared" si="16"/>
        <v>0</v>
      </c>
      <c r="AB55" s="55">
        <f>SUMIF(NSL!$C$483:$C$679,C55,NSL!$S$483:$S$679)</f>
        <v>0</v>
      </c>
      <c r="AC55" s="55">
        <f>SUMIF(NSL!$C$681:$C$682,C55,NSL!$S$681:$S$682)</f>
        <v>0</v>
      </c>
      <c r="AD55" s="55">
        <f>SUMIF(NSL!$C$684:$C$692,C55,NSL!$S$684:$S$692)</f>
        <v>0</v>
      </c>
      <c r="AE55" s="55">
        <f>SUMIF(NSL!$C$694:$C$776,C55,NSL!$S$694:$S$776)</f>
        <v>0</v>
      </c>
      <c r="AF55" s="55">
        <f>SUMIF(NSL!$C$778:$C$810,C55,NSL!$S$778:$S$810)</f>
        <v>0</v>
      </c>
      <c r="AG55" s="55">
        <f>SUMIF(NSL!$C$812:$C$813,C55,NSL!$S$812:$S$813)</f>
        <v>0</v>
      </c>
      <c r="AH55" s="55">
        <f>SUMIF(NSL!$C$815:$C$816,C55,NSL!$S$815:$S$816)</f>
        <v>0</v>
      </c>
      <c r="AI55" s="55">
        <f>SUMIF(NSL!$C$818:$C$889,C55,NSL!$S$818:$S$889)</f>
        <v>0</v>
      </c>
      <c r="AJ55" s="55">
        <f>SUMIF(NSL!$C$891:$C$917,C55,NSL!$S$891:$S$917)</f>
        <v>0</v>
      </c>
      <c r="AK55" s="55">
        <f>SUMIF(NSL!$C$919:$C$981,C55,NSL!$S$919:$S$981)</f>
        <v>0</v>
      </c>
      <c r="AL55" s="55">
        <f>SUMIF(NSL!$C$983:$C$1000,C55,NSL!$S$983:$S$1000)</f>
        <v>0</v>
      </c>
      <c r="AM55" s="55">
        <f>SUMIF(NSL!$C$1002:$C$1028,C55,NSL!$S$1002:$S$1028)</f>
        <v>0</v>
      </c>
      <c r="AN55" s="55">
        <f>SUMIF(NSL!$C$1030:$C$1045,C55,NSL!$S$1030:$S$1045)</f>
        <v>0</v>
      </c>
      <c r="AO55" s="55">
        <f>SUMIF(NSL!$C$1047:$C$1048,C55,NSL!$S$1047:$S$1048)</f>
        <v>0</v>
      </c>
      <c r="AP55" s="55">
        <f>SUMIF(NSL!$C$1050:$C$1074,C55,NSL!$S$1050:$S$1074)</f>
        <v>0</v>
      </c>
      <c r="AQ55" s="55">
        <f>SUMIF(NSL!$C$1076:$C$1099,C55,NSL!$S$1076:$S$1099)</f>
        <v>0</v>
      </c>
      <c r="AR55" s="55">
        <f>SUMIF(NSL!$C$1101:$C$1121,C55,NSL!$S$1101:$S$1121)</f>
        <v>0</v>
      </c>
      <c r="AS55" s="55">
        <f>SUMIF(NSL!$C$1123:$C$1164,C55,NSL!$S$1123:$S$1164)</f>
        <v>0</v>
      </c>
      <c r="AT55" s="55">
        <f>SUMIF(NSL!$C$1166:$C$1201,C55,NSL!$S$1166:$S$1201)</f>
        <v>0</v>
      </c>
      <c r="AU55" s="55">
        <f>SUMIF(NSL!$C$1203:$C$1223,C55,NSL!$S$1203:$S$1223)</f>
        <v>0</v>
      </c>
      <c r="AV55" s="55">
        <f>SUMIF(NSL!$C$1225:$C$1226,C55,NSL!$S$1225:$S$1226)</f>
        <v>0</v>
      </c>
      <c r="AW55" s="55">
        <f>SUMIF(NSL!$C$1228:$C$1244,C55,NSL!$S$1228:$S$1244)</f>
        <v>0</v>
      </c>
      <c r="AX55" s="55">
        <f>SUMIF(NSL!$C$1246:$C$1351,C55,NSL!$S$1246:$S$1351)</f>
        <v>0</v>
      </c>
      <c r="AY55" s="55">
        <f>SUMIF(NSL!$C$1353:$C$1434,C55,NSL!$S$1353:$S$1434)</f>
        <v>0</v>
      </c>
      <c r="AZ55" s="55">
        <f>SUMIF(NSL!$C$1436:$C$1440,C55,NSL!$S$1436:$S$1440)</f>
        <v>0</v>
      </c>
      <c r="BA55" s="55">
        <f>SUMIF(NSL!$C$1442:$C$1507,C55,NSL!$S$1442:$S$1507)</f>
        <v>0</v>
      </c>
      <c r="BB55" s="54">
        <f>D55-BG55</f>
        <v>0</v>
      </c>
      <c r="BC55" s="55">
        <f>SUMIF(NSL!$C$1542:$C$1545,C55,NSL!$S$1542:$S$1545)</f>
        <v>0</v>
      </c>
      <c r="BD55" s="55">
        <f>SUMIF(NSL!$C$1547:$C$1560,C55,NSL!$S$1547:$S$1560)</f>
        <v>0</v>
      </c>
      <c r="BE55" s="55">
        <f>SUMIF(NSL!$C$1562:$C$1565,C55,NSL!$S$1562:$S$1565)</f>
        <v>0</v>
      </c>
      <c r="BF55" s="55">
        <f>SUMIF(NSL!$C$1567:$C$1569,C55,NSL!$S$1567:$S$1569)</f>
        <v>0</v>
      </c>
      <c r="BG55" s="65">
        <f>SUM(G55:Q55)+SUM(S55:Z55)+SUM(AB55:BA55)+SUM(BC55:BF55)</f>
        <v>0</v>
      </c>
      <c r="BH55" s="58">
        <f>BB60-BG55</f>
        <v>0</v>
      </c>
      <c r="BI55" s="53">
        <f t="shared" si="6"/>
        <v>0</v>
      </c>
    </row>
    <row r="56" spans="1:61" ht="15">
      <c r="A56" s="8" t="s">
        <v>142</v>
      </c>
      <c r="B56" s="9" t="s">
        <v>154</v>
      </c>
      <c r="C56" s="8" t="s">
        <v>47</v>
      </c>
      <c r="D56" s="52">
        <f>HTg!P58</f>
        <v>18.34</v>
      </c>
      <c r="E56" s="65">
        <f t="shared" si="10"/>
        <v>0</v>
      </c>
      <c r="F56" s="70">
        <f t="shared" si="11"/>
        <v>0</v>
      </c>
      <c r="G56" s="55">
        <f>SUMIF(NSL!$C$9:$C$10,C56,NSL!$S$9:$S$10)</f>
        <v>0</v>
      </c>
      <c r="H56" s="55">
        <f>SUMIF(NSL!$C$12:$C$13,C56,NSL!$S$12:$S$13)</f>
        <v>0</v>
      </c>
      <c r="I56" s="55">
        <f>SUMIF(NSL!$C$15:$C$16,C56,NSL!$S$15:$S$16)</f>
        <v>0</v>
      </c>
      <c r="J56" s="55">
        <f>SUMIF(NSL!$C$18:$C$19,C56,NSL!$S$18:$S$19)</f>
        <v>0</v>
      </c>
      <c r="K56" s="55">
        <f>SUMIF(NSL!$C$21:$C$43,C56,NSL!$S$21:$S$43)</f>
        <v>0</v>
      </c>
      <c r="L56" s="55">
        <f>SUMIF(NSL!$C$45:$C$51,C56,NSL!$S$45:$S$51)</f>
        <v>0</v>
      </c>
      <c r="M56" s="55">
        <f>SUMIF(NSL!$C$53:$C$55,C56,NSL!$S$53:$S$55)</f>
        <v>0</v>
      </c>
      <c r="N56" s="55">
        <f>SUMIF(NSL!$C$57:$C$65,C56,NSL!$S$57:$S$65)</f>
        <v>0</v>
      </c>
      <c r="O56" s="55">
        <f>SUMIF(NSL!$C$67:$C$76,C56,NSL!$S$67:$S$76)</f>
        <v>0</v>
      </c>
      <c r="P56" s="55">
        <f>SUMIF(NSL!$C$78:$C$79,C56,NSL!$S$78:$S$79)</f>
        <v>0</v>
      </c>
      <c r="Q56" s="55">
        <f>SUMIF(NSL!$C$81:$C$173,C56,NSL!$S$81:$S$173)</f>
        <v>0</v>
      </c>
      <c r="R56" s="65">
        <f t="shared" si="12"/>
        <v>18.34</v>
      </c>
      <c r="S56" s="55">
        <f>SUMIF(NSL!$C$176:$C$214,C56,NSL!$S$176:$S$214)</f>
        <v>0</v>
      </c>
      <c r="T56" s="55">
        <f>SUMIF(NSL!$C$216:$C$238,C56,NSL!$S$216:$S$238)</f>
        <v>0</v>
      </c>
      <c r="U56" s="55">
        <f>SUMIF(NSL!$C$240:$C$252,C56,NSL!$S$240:$S$252)</f>
        <v>0</v>
      </c>
      <c r="V56" s="55">
        <f>SUMIF(NSL!$C$254:$C$255,C56,NSL!$S$254:$S$255)</f>
        <v>0</v>
      </c>
      <c r="W56" s="55">
        <f>SUMIF(NSL!$C$257:$C$282,C56,NSL!$S$257:$S$282)</f>
        <v>0</v>
      </c>
      <c r="X56" s="55">
        <f>SUMIF(NSL!$C$284:$C$346,C56,NSL!$S$284:$S$346)</f>
        <v>0</v>
      </c>
      <c r="Y56" s="55">
        <f>SUMIF(NSL!$C$348:$C$436,C56,NSL!$S$348:$S$436)</f>
        <v>0</v>
      </c>
      <c r="Z56" s="55">
        <f>SUMIF(NSL!$C$438:$C$480,C56,NSL!$S$438:$S$480)</f>
        <v>0</v>
      </c>
      <c r="AA56" s="72">
        <f t="shared" si="16"/>
        <v>0.06</v>
      </c>
      <c r="AB56" s="55">
        <f>SUMIF(NSL!$C$483:$C$679,C56,NSL!$S$483:$S$679)</f>
        <v>0</v>
      </c>
      <c r="AC56" s="55">
        <f>SUMIF(NSL!$C$681:$C$682,C56,NSL!$S$681:$S$682)</f>
        <v>0</v>
      </c>
      <c r="AD56" s="55">
        <f>SUMIF(NSL!$C$684:$C$692,C56,NSL!$S$684:$S$692)</f>
        <v>0</v>
      </c>
      <c r="AE56" s="55">
        <f>SUMIF(NSL!$C$694:$C$776,C56,NSL!$S$694:$S$776)</f>
        <v>0</v>
      </c>
      <c r="AF56" s="55">
        <f>SUMIF(NSL!$C$778:$C$810,C56,NSL!$S$778:$S$810)</f>
        <v>0</v>
      </c>
      <c r="AG56" s="55">
        <f>SUMIF(NSL!$C$812:$C$813,C56,NSL!$S$812:$S$813)</f>
        <v>0</v>
      </c>
      <c r="AH56" s="55">
        <f>SUMIF(NSL!$C$815:$C$816,C56,NSL!$S$815:$S$816)</f>
        <v>0</v>
      </c>
      <c r="AI56" s="55">
        <f>SUMIF(NSL!$C$818:$C$889,C56,NSL!$S$818:$S$889)</f>
        <v>0</v>
      </c>
      <c r="AJ56" s="55">
        <f>SUMIF(NSL!$C$891:$C$917,C56,NSL!$S$891:$S$917)</f>
        <v>0.06</v>
      </c>
      <c r="AK56" s="55">
        <f>SUMIF(NSL!$C$919:$C$981,C56,NSL!$S$919:$S$981)</f>
        <v>0</v>
      </c>
      <c r="AL56" s="55">
        <f>SUMIF(NSL!$C$983:$C$1000,C56,NSL!$S$983:$S$1000)</f>
        <v>0</v>
      </c>
      <c r="AM56" s="55">
        <f>SUMIF(NSL!$C$1002:$C$1028,C56,NSL!$S$1002:$S$1028)</f>
        <v>0</v>
      </c>
      <c r="AN56" s="55">
        <f>SUMIF(NSL!$C$1030:$C$1045,C56,NSL!$S$1030:$S$1045)</f>
        <v>0</v>
      </c>
      <c r="AO56" s="55">
        <f>SUMIF(NSL!$C$1047:$C$1048,C56,NSL!$S$1047:$S$1048)</f>
        <v>0</v>
      </c>
      <c r="AP56" s="55">
        <f>SUMIF(NSL!$C$1050:$C$1074,C56,NSL!$S$1050:$S$1074)</f>
        <v>0</v>
      </c>
      <c r="AQ56" s="55">
        <f>SUMIF(NSL!$C$1076:$C$1099,C56,NSL!$S$1076:$S$1099)</f>
        <v>0</v>
      </c>
      <c r="AR56" s="55">
        <f>SUMIF(NSL!$C$1101:$C$1121,C56,NSL!$S$1101:$S$1121)</f>
        <v>0</v>
      </c>
      <c r="AS56" s="55">
        <f>SUMIF(NSL!$C$1123:$C$1164,C56,NSL!$S$1123:$S$1164)</f>
        <v>0</v>
      </c>
      <c r="AT56" s="55">
        <f>SUMIF(NSL!$C$1166:$C$1201,C56,NSL!$S$1166:$S$1201)</f>
        <v>0</v>
      </c>
      <c r="AU56" s="55">
        <f>SUMIF(NSL!$C$1203:$C$1223,C56,NSL!$S$1203:$S$1223)</f>
        <v>0</v>
      </c>
      <c r="AV56" s="55">
        <f>SUMIF(NSL!$C$1225:$C$1226,C56,NSL!$S$1225:$S$1226)</f>
        <v>0</v>
      </c>
      <c r="AW56" s="55">
        <f>SUMIF(NSL!$C$1228:$C$1244,C56,NSL!$S$1228:$S$1244)</f>
        <v>0</v>
      </c>
      <c r="AX56" s="55">
        <f>SUMIF(NSL!$C$1246:$C$1351,C56,NSL!$S$1246:$S$1351)</f>
        <v>0</v>
      </c>
      <c r="AY56" s="55">
        <f>SUMIF(NSL!$C$1353:$C$1434,C56,NSL!$S$1353:$S$1434)</f>
        <v>0</v>
      </c>
      <c r="AZ56" s="55">
        <f>SUMIF(NSL!$C$1436:$C$1440,C56,NSL!$S$1436:$S$1440)</f>
        <v>0</v>
      </c>
      <c r="BA56" s="55">
        <f>SUMIF(NSL!$C$1442:$C$1507,C56,NSL!$S$1442:$S$1507)</f>
        <v>0</v>
      </c>
      <c r="BB56" s="55">
        <f>SUMIF(NSL!$C$1509:$C$1540,C56,NSL!$S$1509:$S$1540)</f>
        <v>0</v>
      </c>
      <c r="BC56" s="54">
        <f>D56-BG56</f>
        <v>18.28</v>
      </c>
      <c r="BD56" s="55">
        <f>SUMIF(NSL!$C$1547:$C$1560,C56,NSL!$S$1547:$S$1560)</f>
        <v>0</v>
      </c>
      <c r="BE56" s="55">
        <f>SUMIF(NSL!$C$1562:$C$1565,C56,NSL!$S$1562:$S$1565)</f>
        <v>0</v>
      </c>
      <c r="BF56" s="55">
        <f>SUMIF(NSL!$C$1567:$C$1569,C56,NSL!$S$1567:$S$1569)</f>
        <v>0</v>
      </c>
      <c r="BG56" s="65">
        <f>SUM(G56:Q56)+SUM(S56:Z56)+SUM(AB56:BB56)+SUM(BD56:BF56)</f>
        <v>0.06</v>
      </c>
      <c r="BH56" s="58">
        <f>BC60-BG56</f>
        <v>-0.06</v>
      </c>
      <c r="BI56" s="53">
        <f t="shared" si="6"/>
        <v>18.28</v>
      </c>
    </row>
    <row r="57" spans="1:61" ht="15">
      <c r="A57" s="8" t="s">
        <v>143</v>
      </c>
      <c r="B57" s="9" t="s">
        <v>98</v>
      </c>
      <c r="C57" s="8" t="s">
        <v>46</v>
      </c>
      <c r="D57" s="52">
        <f>HTg!P59</f>
        <v>0.3</v>
      </c>
      <c r="E57" s="65">
        <f t="shared" si="10"/>
        <v>0</v>
      </c>
      <c r="F57" s="70">
        <f t="shared" si="11"/>
        <v>0</v>
      </c>
      <c r="G57" s="55">
        <f>SUMIF(NSL!$C$9:$C$10,C57,NSL!$S$9:$S$10)</f>
        <v>0</v>
      </c>
      <c r="H57" s="55">
        <f>SUMIF(NSL!$C$12:$C$13,C57,NSL!$S$12:$S$13)</f>
        <v>0</v>
      </c>
      <c r="I57" s="55">
        <f>SUMIF(NSL!$C$15:$C$16,C57,NSL!$S$15:$S$16)</f>
        <v>0</v>
      </c>
      <c r="J57" s="55">
        <f>SUMIF(NSL!$C$18:$C$19,C57,NSL!$S$18:$S$19)</f>
        <v>0</v>
      </c>
      <c r="K57" s="55">
        <f>SUMIF(NSL!$C$21:$C$43,C57,NSL!$S$21:$S$43)</f>
        <v>0</v>
      </c>
      <c r="L57" s="55">
        <f>SUMIF(NSL!$C$45:$C$51,C57,NSL!$S$45:$S$51)</f>
        <v>0</v>
      </c>
      <c r="M57" s="55">
        <f>SUMIF(NSL!$C$53:$C$55,C57,NSL!$S$53:$S$55)</f>
        <v>0</v>
      </c>
      <c r="N57" s="55">
        <f>SUMIF(NSL!$C$57:$C$65,C57,NSL!$S$57:$S$65)</f>
        <v>0</v>
      </c>
      <c r="O57" s="55">
        <f>SUMIF(NSL!$C$67:$C$76,C57,NSL!$S$67:$S$76)</f>
        <v>0</v>
      </c>
      <c r="P57" s="55">
        <f>SUMIF(NSL!$C$78:$C$79,C57,NSL!$S$78:$S$79)</f>
        <v>0</v>
      </c>
      <c r="Q57" s="55">
        <f>SUMIF(NSL!$C$81:$C$173,C57,NSL!$S$81:$S$173)</f>
        <v>0</v>
      </c>
      <c r="R57" s="65">
        <f t="shared" si="12"/>
        <v>0.3</v>
      </c>
      <c r="S57" s="55">
        <f>SUMIF(NSL!$C$176:$C$214,C57,NSL!$S$176:$S$214)</f>
        <v>0</v>
      </c>
      <c r="T57" s="55">
        <f>SUMIF(NSL!$C$216:$C$238,C57,NSL!$S$216:$S$238)</f>
        <v>0</v>
      </c>
      <c r="U57" s="55">
        <f>SUMIF(NSL!$C$240:$C$252,C57,NSL!$S$240:$S$252)</f>
        <v>0</v>
      </c>
      <c r="V57" s="55">
        <f>SUMIF(NSL!$C$254:$C$255,C57,NSL!$S$254:$S$255)</f>
        <v>0</v>
      </c>
      <c r="W57" s="55">
        <f>SUMIF(NSL!$C$257:$C$282,C57,NSL!$S$257:$S$282)</f>
        <v>0</v>
      </c>
      <c r="X57" s="55">
        <f>SUMIF(NSL!$C$284:$C$346,C57,NSL!$S$284:$S$346)</f>
        <v>0</v>
      </c>
      <c r="Y57" s="55">
        <f>SUMIF(NSL!$C$348:$C$436,C57,NSL!$S$348:$S$436)</f>
        <v>0</v>
      </c>
      <c r="Z57" s="55">
        <f>SUMIF(NSL!$C$438:$C$480,C57,NSL!$S$438:$S$480)</f>
        <v>0</v>
      </c>
      <c r="AA57" s="72">
        <f t="shared" si="16"/>
        <v>0</v>
      </c>
      <c r="AB57" s="55">
        <f>SUMIF(NSL!$C$483:$C$679,C57,NSL!$S$483:$S$679)</f>
        <v>0</v>
      </c>
      <c r="AC57" s="55">
        <f>SUMIF(NSL!$C$681:$C$682,C57,NSL!$S$681:$S$682)</f>
        <v>0</v>
      </c>
      <c r="AD57" s="55">
        <f>SUMIF(NSL!$C$684:$C$692,C57,NSL!$S$684:$S$692)</f>
        <v>0</v>
      </c>
      <c r="AE57" s="55">
        <f>SUMIF(NSL!$C$694:$C$776,C57,NSL!$S$694:$S$776)</f>
        <v>0</v>
      </c>
      <c r="AF57" s="55">
        <f>SUMIF(NSL!$C$778:$C$810,C57,NSL!$S$778:$S$810)</f>
        <v>0</v>
      </c>
      <c r="AG57" s="55">
        <f>SUMIF(NSL!$C$812:$C$813,C57,NSL!$S$812:$S$813)</f>
        <v>0</v>
      </c>
      <c r="AH57" s="55">
        <f>SUMIF(NSL!$C$815:$C$816,C57,NSL!$S$815:$S$816)</f>
        <v>0</v>
      </c>
      <c r="AI57" s="55">
        <f>SUMIF(NSL!$C$818:$C$889,C57,NSL!$S$818:$S$889)</f>
        <v>0</v>
      </c>
      <c r="AJ57" s="55">
        <f>SUMIF(NSL!$C$891:$C$917,C57,NSL!$S$891:$S$917)</f>
        <v>0</v>
      </c>
      <c r="AK57" s="55">
        <f>SUMIF(NSL!$C$919:$C$981,C57,NSL!$S$919:$S$981)</f>
        <v>0</v>
      </c>
      <c r="AL57" s="55">
        <f>SUMIF(NSL!$C$983:$C$1000,C57,NSL!$S$983:$S$1000)</f>
        <v>0</v>
      </c>
      <c r="AM57" s="55">
        <f>SUMIF(NSL!$C$1002:$C$1028,C57,NSL!$S$1002:$S$1028)</f>
        <v>0</v>
      </c>
      <c r="AN57" s="55">
        <f>SUMIF(NSL!$C$1030:$C$1045,C57,NSL!$S$1030:$S$1045)</f>
        <v>0</v>
      </c>
      <c r="AO57" s="55">
        <f>SUMIF(NSL!$C$1047:$C$1048,C57,NSL!$S$1047:$S$1048)</f>
        <v>0</v>
      </c>
      <c r="AP57" s="55">
        <f>SUMIF(NSL!$C$1050:$C$1074,C57,NSL!$S$1050:$S$1074)</f>
        <v>0</v>
      </c>
      <c r="AQ57" s="55">
        <f>SUMIF(NSL!$C$1076:$C$1099,C57,NSL!$S$1076:$S$1099)</f>
        <v>0</v>
      </c>
      <c r="AR57" s="55">
        <f>SUMIF(NSL!$C$1101:$C$1121,C57,NSL!$S$1101:$S$1121)</f>
        <v>0</v>
      </c>
      <c r="AS57" s="55">
        <f>SUMIF(NSL!$C$1123:$C$1164,C57,NSL!$S$1123:$S$1164)</f>
        <v>0</v>
      </c>
      <c r="AT57" s="55">
        <f>SUMIF(NSL!$C$1166:$C$1201,C57,NSL!$S$1166:$S$1201)</f>
        <v>0</v>
      </c>
      <c r="AU57" s="55">
        <f>SUMIF(NSL!$C$1203:$C$1223,C57,NSL!$S$1203:$S$1223)</f>
        <v>0</v>
      </c>
      <c r="AV57" s="55">
        <f>SUMIF(NSL!$C$1225:$C$1226,C57,NSL!$S$1225:$S$1226)</f>
        <v>0</v>
      </c>
      <c r="AW57" s="55">
        <f>SUMIF(NSL!$C$1228:$C$1244,C57,NSL!$S$1228:$S$1244)</f>
        <v>0</v>
      </c>
      <c r="AX57" s="55">
        <f>SUMIF(NSL!$C$1246:$C$1351,C57,NSL!$S$1246:$S$1351)</f>
        <v>0</v>
      </c>
      <c r="AY57" s="55">
        <f>SUMIF(NSL!$C$1353:$C$1434,C57,NSL!$S$1353:$S$1434)</f>
        <v>0</v>
      </c>
      <c r="AZ57" s="55">
        <f>SUMIF(NSL!$C$1436:$C$1440,C57,NSL!$S$1436:$S$1440)</f>
        <v>0</v>
      </c>
      <c r="BA57" s="55">
        <f>SUMIF(NSL!$C$1442:$C$1507,C57,NSL!$S$1442:$S$1507)</f>
        <v>0</v>
      </c>
      <c r="BB57" s="55">
        <f>SUMIF(NSL!$C$1509:$C$1540,C57,NSL!$S$1509:$S$1540)</f>
        <v>0</v>
      </c>
      <c r="BC57" s="55">
        <f>SUMIF(NSL!$C$1542:$C$1545,C57,NSL!$S$1542:$S$1545)</f>
        <v>0</v>
      </c>
      <c r="BD57" s="54">
        <f>D57-BG57</f>
        <v>0.3</v>
      </c>
      <c r="BE57" s="55">
        <f>SUMIF(NSL!$C$1562:$C$1565,C57,NSL!$S$1562:$S$1565)</f>
        <v>0</v>
      </c>
      <c r="BF57" s="55">
        <f>SUMIF(NSL!$C$1567:$C$1569,C57,NSL!$S$1567:$S$1569)</f>
        <v>0</v>
      </c>
      <c r="BG57" s="65">
        <f>SUM(G57:Q57)+SUM(S57:Z57)+SUM(AB57:BC57)+SUM(BF57)</f>
        <v>0</v>
      </c>
      <c r="BH57" s="58">
        <f>BD60-BG57</f>
        <v>0</v>
      </c>
      <c r="BI57" s="53">
        <f t="shared" si="6"/>
        <v>0.3</v>
      </c>
    </row>
    <row r="58" spans="1:61" ht="15">
      <c r="A58" s="8" t="s">
        <v>144</v>
      </c>
      <c r="B58" s="9" t="s">
        <v>155</v>
      </c>
      <c r="C58" s="8" t="s">
        <v>60</v>
      </c>
      <c r="D58" s="52">
        <f>HTg!P60</f>
        <v>0</v>
      </c>
      <c r="E58" s="65">
        <f t="shared" si="10"/>
        <v>0</v>
      </c>
      <c r="F58" s="70">
        <f t="shared" si="11"/>
        <v>0</v>
      </c>
      <c r="G58" s="55">
        <f>SUMIF(NSL!$C$9:$C$10,C58,NSL!$S$9:$S$10)</f>
        <v>0</v>
      </c>
      <c r="H58" s="55">
        <f>SUMIF(NSL!$C$12:$C$13,C58,NSL!$S$12:$S$13)</f>
        <v>0</v>
      </c>
      <c r="I58" s="55">
        <f>SUMIF(NSL!$C$15:$C$16,C58,NSL!$S$15:$S$16)</f>
        <v>0</v>
      </c>
      <c r="J58" s="55">
        <f>SUMIF(NSL!$C$18:$C$19,C58,NSL!$S$18:$S$19)</f>
        <v>0</v>
      </c>
      <c r="K58" s="55">
        <f>SUMIF(NSL!$C$21:$C$43,C58,NSL!$S$21:$S$43)</f>
        <v>0</v>
      </c>
      <c r="L58" s="55">
        <f>SUMIF(NSL!$C$45:$C$51,C58,NSL!$S$45:$S$51)</f>
        <v>0</v>
      </c>
      <c r="M58" s="55">
        <f>SUMIF(NSL!$C$53:$C$55,C58,NSL!$S$53:$S$55)</f>
        <v>0</v>
      </c>
      <c r="N58" s="55">
        <f>SUMIF(NSL!$C$57:$C$65,C58,NSL!$S$57:$S$65)</f>
        <v>0</v>
      </c>
      <c r="O58" s="55">
        <f>SUMIF(NSL!$C$67:$C$76,C58,NSL!$S$67:$S$76)</f>
        <v>0</v>
      </c>
      <c r="P58" s="55">
        <f>SUMIF(NSL!$C$78:$C$79,C58,NSL!$S$78:$S$79)</f>
        <v>0</v>
      </c>
      <c r="Q58" s="55">
        <f>SUMIF(NSL!$C$81:$C$173,C58,NSL!$S$81:$S$173)</f>
        <v>0</v>
      </c>
      <c r="R58" s="65">
        <f t="shared" si="12"/>
        <v>0</v>
      </c>
      <c r="S58" s="55">
        <f>SUMIF(NSL!$C$176:$C$214,C58,NSL!$S$176:$S$214)</f>
        <v>0</v>
      </c>
      <c r="T58" s="55">
        <f>SUMIF(NSL!$C$216:$C$238,C58,NSL!$S$216:$S$238)</f>
        <v>0</v>
      </c>
      <c r="U58" s="55">
        <f>SUMIF(NSL!$C$240:$C$252,C58,NSL!$S$240:$S$252)</f>
        <v>0</v>
      </c>
      <c r="V58" s="55">
        <f>SUMIF(NSL!$C$254:$C$255,C58,NSL!$S$254:$S$255)</f>
        <v>0</v>
      </c>
      <c r="W58" s="55">
        <f>SUMIF(NSL!$C$257:$C$282,C58,NSL!$S$257:$S$282)</f>
        <v>0</v>
      </c>
      <c r="X58" s="55">
        <f>SUMIF(NSL!$C$284:$C$346,C58,NSL!$S$284:$S$346)</f>
        <v>0</v>
      </c>
      <c r="Y58" s="55">
        <f>SUMIF(NSL!$C$348:$C$436,C58,NSL!$S$348:$S$436)</f>
        <v>0</v>
      </c>
      <c r="Z58" s="55">
        <f>SUMIF(NSL!$C$438:$C$480,C58,NSL!$S$438:$S$480)</f>
        <v>0</v>
      </c>
      <c r="AA58" s="72">
        <f t="shared" si="16"/>
        <v>0</v>
      </c>
      <c r="AB58" s="55">
        <f>SUMIF(NSL!$C$483:$C$679,C58,NSL!$S$483:$S$679)</f>
        <v>0</v>
      </c>
      <c r="AC58" s="55">
        <f>SUMIF(NSL!$C$681:$C$682,C58,NSL!$S$681:$S$682)</f>
        <v>0</v>
      </c>
      <c r="AD58" s="55">
        <f>SUMIF(NSL!$C$684:$C$692,C58,NSL!$S$684:$S$692)</f>
        <v>0</v>
      </c>
      <c r="AE58" s="55">
        <f>SUMIF(NSL!$C$694:$C$776,C58,NSL!$S$694:$S$776)</f>
        <v>0</v>
      </c>
      <c r="AF58" s="55">
        <f>SUMIF(NSL!$C$778:$C$810,C58,NSL!$S$778:$S$810)</f>
        <v>0</v>
      </c>
      <c r="AG58" s="55">
        <f>SUMIF(NSL!$C$812:$C$813,C58,NSL!$S$812:$S$813)</f>
        <v>0</v>
      </c>
      <c r="AH58" s="55">
        <f>SUMIF(NSL!$C$815:$C$816,C58,NSL!$S$815:$S$816)</f>
        <v>0</v>
      </c>
      <c r="AI58" s="55">
        <f>SUMIF(NSL!$C$818:$C$889,C58,NSL!$S$818:$S$889)</f>
        <v>0</v>
      </c>
      <c r="AJ58" s="55">
        <f>SUMIF(NSL!$C$891:$C$917,C58,NSL!$S$891:$S$917)</f>
        <v>0</v>
      </c>
      <c r="AK58" s="55">
        <f>SUMIF(NSL!$C$919:$C$981,C58,NSL!$S$919:$S$981)</f>
        <v>0</v>
      </c>
      <c r="AL58" s="55">
        <f>SUMIF(NSL!$C$983:$C$1000,C58,NSL!$S$983:$S$1000)</f>
        <v>0</v>
      </c>
      <c r="AM58" s="55">
        <f>SUMIF(NSL!$C$1002:$C$1028,C58,NSL!$S$1002:$S$1028)</f>
        <v>0</v>
      </c>
      <c r="AN58" s="55">
        <f>SUMIF(NSL!$C$1030:$C$1045,C58,NSL!$S$1030:$S$1045)</f>
        <v>0</v>
      </c>
      <c r="AO58" s="55">
        <f>SUMIF(NSL!$C$1047:$C$1048,C58,NSL!$S$1047:$S$1048)</f>
        <v>0</v>
      </c>
      <c r="AP58" s="55">
        <f>SUMIF(NSL!$C$1050:$C$1074,C58,NSL!$S$1050:$S$1074)</f>
        <v>0</v>
      </c>
      <c r="AQ58" s="55">
        <f>SUMIF(NSL!$C$1076:$C$1099,C58,NSL!$S$1076:$S$1099)</f>
        <v>0</v>
      </c>
      <c r="AR58" s="55">
        <f>SUMIF(NSL!$C$1101:$C$1121,C58,NSL!$S$1101:$S$1121)</f>
        <v>0</v>
      </c>
      <c r="AS58" s="55">
        <f>SUMIF(NSL!$C$1123:$C$1164,C58,NSL!$S$1123:$S$1164)</f>
        <v>0</v>
      </c>
      <c r="AT58" s="55">
        <f>SUMIF(NSL!$C$1166:$C$1201,C58,NSL!$S$1166:$S$1201)</f>
        <v>0</v>
      </c>
      <c r="AU58" s="55">
        <f>SUMIF(NSL!$C$1203:$C$1223,C58,NSL!$S$1203:$S$1223)</f>
        <v>0</v>
      </c>
      <c r="AV58" s="55">
        <f>SUMIF(NSL!$C$1225:$C$1226,C58,NSL!$S$1225:$S$1226)</f>
        <v>0</v>
      </c>
      <c r="AW58" s="55">
        <f>SUMIF(NSL!$C$1228:$C$1244,C58,NSL!$S$1228:$S$1244)</f>
        <v>0</v>
      </c>
      <c r="AX58" s="55">
        <f>SUMIF(NSL!$C$1246:$C$1351,C58,NSL!$S$1246:$S$1351)</f>
        <v>0</v>
      </c>
      <c r="AY58" s="55">
        <f>SUMIF(NSL!$C$1353:$C$1434,C58,NSL!$S$1353:$S$1434)</f>
        <v>0</v>
      </c>
      <c r="AZ58" s="55">
        <f>SUMIF(NSL!$C$1436:$C$1440,C58,NSL!$S$1436:$S$1440)</f>
        <v>0</v>
      </c>
      <c r="BA58" s="55">
        <f>SUMIF(NSL!$C$1442:$C$1507,C58,NSL!$S$1442:$S$1507)</f>
        <v>0</v>
      </c>
      <c r="BB58" s="55">
        <f>SUMIF(NSL!$C$1509:$C$1540,C58,NSL!$S$1509:$S$1540)</f>
        <v>0</v>
      </c>
      <c r="BC58" s="55">
        <f>SUMIF(NSL!$C$1542:$C$1545,C58,NSL!$S$1542:$S$1545)</f>
        <v>0</v>
      </c>
      <c r="BD58" s="55">
        <f>SUMIF(NSL!$C$1547:$C$1560,C58,NSL!$S$1547:$S$1560)</f>
        <v>0</v>
      </c>
      <c r="BE58" s="54">
        <f>D58-BG58</f>
        <v>0</v>
      </c>
      <c r="BF58" s="55">
        <f>SUMIF(NSL!$C$1567:$C$1569,C58,NSL!$S$1567:$S$1569)</f>
        <v>0</v>
      </c>
      <c r="BG58" s="65">
        <f>SUM(G58:Q58)+SUM(S58:Z58)+SUM(AB58:BD58)+BF58</f>
        <v>0</v>
      </c>
      <c r="BH58" s="58">
        <f>BE60-BG58</f>
        <v>0</v>
      </c>
      <c r="BI58" s="53">
        <f t="shared" si="6"/>
        <v>0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>
        <f>HTg!P61</f>
        <v>0</v>
      </c>
      <c r="E59" s="65">
        <f t="shared" si="10"/>
        <v>0</v>
      </c>
      <c r="F59" s="70">
        <f t="shared" si="11"/>
        <v>0</v>
      </c>
      <c r="G59" s="76">
        <f>SUMIF(NSL!$C$9:$C$10,C59,NSL!$S$9:$S$10)</f>
        <v>0</v>
      </c>
      <c r="H59" s="76">
        <f>SUMIF(NSL!$C$12:$C$13,C59,NSL!$S$12:$S$13)</f>
        <v>0</v>
      </c>
      <c r="I59" s="76">
        <f>SUMIF(NSL!$C$15:$C$16,C59,NSL!$S$15:$S$16)</f>
        <v>0</v>
      </c>
      <c r="J59" s="76">
        <f>SUMIF(NSL!$C$18:$C$19,C59,NSL!$S$18:$S$19)</f>
        <v>0</v>
      </c>
      <c r="K59" s="76">
        <f>SUMIF(NSL!$C$21:$C$43,C59,NSL!$S$21:$S$43)</f>
        <v>0</v>
      </c>
      <c r="L59" s="76">
        <f>SUMIF(NSL!$C$45:$C$51,C59,NSL!$S$45:$S$51)</f>
        <v>0</v>
      </c>
      <c r="M59" s="76">
        <f>SUMIF(NSL!$C$53:$C$55,C59,NSL!$S$53:$S$55)</f>
        <v>0</v>
      </c>
      <c r="N59" s="76">
        <f>SUMIF(NSL!$C$57:$C$65,C59,NSL!$S$57:$S$65)</f>
        <v>0</v>
      </c>
      <c r="O59" s="76">
        <f>SUMIF(NSL!$C$67:$C$76,C59,NSL!$S$67:$S$76)</f>
        <v>0</v>
      </c>
      <c r="P59" s="76">
        <f>SUMIF(NSL!$C$78:$C$79,C59,NSL!$S$78:$S$79)</f>
        <v>0</v>
      </c>
      <c r="Q59" s="76">
        <f>SUMIF(NSL!$C$81:$C$173,C59,NSL!$S$81:$S$173)</f>
        <v>0</v>
      </c>
      <c r="R59" s="65">
        <f t="shared" si="12"/>
        <v>0</v>
      </c>
      <c r="S59" s="76">
        <f>SUMIF(NSL!$C$176:$C$214,C59,NSL!$S$176:$S$214)</f>
        <v>0</v>
      </c>
      <c r="T59" s="76">
        <f>SUMIF(NSL!$C$216:$C$238,C59,NSL!$S$216:$S$238)</f>
        <v>0</v>
      </c>
      <c r="U59" s="76">
        <f>SUMIF(NSL!$C$240:$C$252,C59,NSL!$S$240:$S$252)</f>
        <v>0</v>
      </c>
      <c r="V59" s="76">
        <f>SUMIF(NSL!$C$254:$C$255,C59,NSL!$S$254:$S$255)</f>
        <v>0</v>
      </c>
      <c r="W59" s="76">
        <f>SUMIF(NSL!$C$257:$C$282,C59,NSL!$S$257:$S$282)</f>
        <v>0</v>
      </c>
      <c r="X59" s="76">
        <f>SUMIF(NSL!$C$284:$C$346,C59,NSL!$S$284:$S$346)</f>
        <v>0</v>
      </c>
      <c r="Y59" s="76">
        <f>SUMIF(NSL!$C$348:$C$436,C59,NSL!$S$348:$S$436)</f>
        <v>0</v>
      </c>
      <c r="Z59" s="76">
        <f>SUMIF(NSL!$C$438:$C$480,C59,NSL!$S$438:$S$480)</f>
        <v>0</v>
      </c>
      <c r="AA59" s="72">
        <f t="shared" si="16"/>
        <v>0</v>
      </c>
      <c r="AB59" s="76">
        <f>SUMIF(NSL!$C$483:$C$679,C59,NSL!$S$483:$S$679)</f>
        <v>0</v>
      </c>
      <c r="AC59" s="76">
        <f>SUMIF(NSL!$C$681:$C$682,C59,NSL!$S$681:$S$682)</f>
        <v>0</v>
      </c>
      <c r="AD59" s="76">
        <f>SUMIF(NSL!$C$684:$C$692,C59,NSL!$S$684:$S$692)</f>
        <v>0</v>
      </c>
      <c r="AE59" s="76">
        <f>SUMIF(NSL!$C$694:$C$776,C59,NSL!$S$694:$S$776)</f>
        <v>0</v>
      </c>
      <c r="AF59" s="76">
        <f>SUMIF(NSL!$C$778:$C$810,C59,NSL!$S$778:$S$810)</f>
        <v>0</v>
      </c>
      <c r="AG59" s="76">
        <f>SUMIF(NSL!$C$812:$C$813,C59,NSL!$S$812:$S$813)</f>
        <v>0</v>
      </c>
      <c r="AH59" s="76">
        <f>SUMIF(NSL!$C$815:$C$816,C59,NSL!$S$815:$S$816)</f>
        <v>0</v>
      </c>
      <c r="AI59" s="76">
        <f>SUMIF(NSL!$C$818:$C$889,C59,NSL!$S$818:$S$889)</f>
        <v>0</v>
      </c>
      <c r="AJ59" s="76">
        <f>SUMIF(NSL!$C$891:$C$917,C59,NSL!$S$891:$S$917)</f>
        <v>0</v>
      </c>
      <c r="AK59" s="76">
        <f>SUMIF(NSL!$C$919:$C$981,C59,NSL!$S$919:$S$981)</f>
        <v>0</v>
      </c>
      <c r="AL59" s="76">
        <f>SUMIF(NSL!$C$983:$C$1000,C59,NSL!$S$983:$S$1000)</f>
        <v>0</v>
      </c>
      <c r="AM59" s="76">
        <f>SUMIF(NSL!$C$1002:$C$1028,C59,NSL!$S$1002:$S$1028)</f>
        <v>0</v>
      </c>
      <c r="AN59" s="76">
        <f>SUMIF(NSL!$C$1030:$C$1045,C59,NSL!$S$1030:$S$1045)</f>
        <v>0</v>
      </c>
      <c r="AO59" s="76">
        <f>SUMIF(NSL!$C$1047:$C$1048,C59,NSL!$S$1047:$S$1048)</f>
        <v>0</v>
      </c>
      <c r="AP59" s="76">
        <f>SUMIF(NSL!$C$1050:$C$1074,C59,NSL!$S$1050:$S$1074)</f>
        <v>0</v>
      </c>
      <c r="AQ59" s="76">
        <f>SUMIF(NSL!$C$1076:$C$1099,C59,NSL!$S$1076:$S$1099)</f>
        <v>0</v>
      </c>
      <c r="AR59" s="76">
        <f>SUMIF(NSL!$C$1101:$C$1121,C59,NSL!$S$1101:$S$1121)</f>
        <v>0</v>
      </c>
      <c r="AS59" s="76">
        <f>SUMIF(NSL!$C$1123:$C$1164,C59,NSL!$S$1123:$S$1164)</f>
        <v>0</v>
      </c>
      <c r="AT59" s="76">
        <f>SUMIF(NSL!$C$1166:$C$1201,C59,NSL!$S$1166:$S$1201)</f>
        <v>0</v>
      </c>
      <c r="AU59" s="76">
        <f>SUMIF(NSL!$C$1203:$C$1223,C59,NSL!$S$1203:$S$1223)</f>
        <v>0</v>
      </c>
      <c r="AV59" s="76">
        <f>SUMIF(NSL!$C$1225:$C$1226,C59,NSL!$S$1225:$S$1226)</f>
        <v>0</v>
      </c>
      <c r="AW59" s="76">
        <f>SUMIF(NSL!$C$1228:$C$1244,C59,NSL!$S$1228:$S$1244)</f>
        <v>0</v>
      </c>
      <c r="AX59" s="76">
        <f>SUMIF(NSL!$C$1246:$C$1351,C59,NSL!$S$1246:$S$1351)</f>
        <v>0</v>
      </c>
      <c r="AY59" s="76">
        <f>SUMIF(NSL!$C$1353:$C$1434,C59,NSL!$S$1353:$S$1434)</f>
        <v>0</v>
      </c>
      <c r="AZ59" s="76">
        <f>SUMIF(NSL!$C$1436:$C$1440,C59,NSL!$S$1436:$S$1440)</f>
        <v>0</v>
      </c>
      <c r="BA59" s="76">
        <f>SUMIF(NSL!$C$1442:$C$1507,C59,NSL!$S$1442:$S$1507)</f>
        <v>0</v>
      </c>
      <c r="BB59" s="76">
        <f>SUMIF(NSL!$C$1509:$C$1540,C59,NSL!$S$1509:$S$1540)</f>
        <v>0</v>
      </c>
      <c r="BC59" s="76">
        <f>SUMIF(NSL!$C$1542:$C$1545,C59,NSL!$S$1542:$S$1545)</f>
        <v>0</v>
      </c>
      <c r="BD59" s="76">
        <f>SUMIF(NSL!$C$1547:$C$1560,C59,NSL!$S$1547:$S$1560)</f>
        <v>0</v>
      </c>
      <c r="BE59" s="76">
        <f>SUMIF(NSL!$C$1562:$C$1565,C59,NSL!$S$1562:$S$1565)</f>
        <v>0</v>
      </c>
      <c r="BF59" s="60">
        <f>D59-BG59</f>
        <v>0</v>
      </c>
      <c r="BG59" s="65">
        <f>SUM(G59:Q59)+SUM(S59:Z59)+SUM(AB59:BE59)</f>
        <v>0</v>
      </c>
      <c r="BH59" s="77">
        <f>BF60-BG59</f>
        <v>0</v>
      </c>
      <c r="BI59" s="65">
        <f t="shared" si="6"/>
        <v>0</v>
      </c>
    </row>
    <row r="60" spans="1:61">
      <c r="A60" s="608" t="s">
        <v>214</v>
      </c>
      <c r="B60" s="608"/>
      <c r="C60" s="51"/>
      <c r="D60" s="53"/>
      <c r="E60" s="65">
        <f>E5-E6</f>
        <v>0</v>
      </c>
      <c r="F60" s="70">
        <f>F5-F7</f>
        <v>0</v>
      </c>
      <c r="G60" s="53">
        <f>G5-G8</f>
        <v>0</v>
      </c>
      <c r="H60" s="53">
        <f>H5-H9</f>
        <v>0</v>
      </c>
      <c r="I60" s="53">
        <f>I5-I10</f>
        <v>0</v>
      </c>
      <c r="J60" s="53">
        <f>J5-J11</f>
        <v>0</v>
      </c>
      <c r="K60" s="53">
        <f>K5-K12</f>
        <v>61.910000000000025</v>
      </c>
      <c r="L60" s="53">
        <f>L5-L13</f>
        <v>0</v>
      </c>
      <c r="M60" s="53">
        <f>M5-M14</f>
        <v>0</v>
      </c>
      <c r="N60" s="53">
        <f>N5-N15</f>
        <v>123.22999999999996</v>
      </c>
      <c r="O60" s="53">
        <f>O5-O16</f>
        <v>0.5</v>
      </c>
      <c r="P60" s="53">
        <f>P5-P17</f>
        <v>0</v>
      </c>
      <c r="Q60" s="53">
        <f>Q5-Q18</f>
        <v>1.4</v>
      </c>
      <c r="R60" s="65">
        <f>R5-R19</f>
        <v>267.67999999999995</v>
      </c>
      <c r="S60" s="53">
        <f>S5-S20</f>
        <v>26</v>
      </c>
      <c r="T60" s="53">
        <f>T5-T21</f>
        <v>0.3</v>
      </c>
      <c r="U60" s="53">
        <f>U5-U22</f>
        <v>0</v>
      </c>
      <c r="V60" s="53">
        <f>V5-V23</f>
        <v>0</v>
      </c>
      <c r="W60" s="53">
        <f>W5-W24</f>
        <v>49.999999999999993</v>
      </c>
      <c r="X60" s="53">
        <f>X5-X25</f>
        <v>0.2</v>
      </c>
      <c r="Y60" s="53">
        <f>Y5-Y26</f>
        <v>11.999999999999998</v>
      </c>
      <c r="Z60" s="53">
        <f>Z5-Z27</f>
        <v>0</v>
      </c>
      <c r="AA60" s="70">
        <f>AA5-AA28</f>
        <v>19.369999999999997</v>
      </c>
      <c r="AB60" s="53">
        <f>AB5-AB29</f>
        <v>0.84000000000000008</v>
      </c>
      <c r="AC60" s="53">
        <f>AC5-AC30</f>
        <v>0</v>
      </c>
      <c r="AD60" s="53">
        <f>AD5-AD31</f>
        <v>0</v>
      </c>
      <c r="AE60" s="53">
        <f>AE5-AE32</f>
        <v>0.59999999999999987</v>
      </c>
      <c r="AF60" s="53">
        <f>AF5-AF33</f>
        <v>1.7000000000000002</v>
      </c>
      <c r="AG60" s="53">
        <f>AG5-AG34</f>
        <v>0</v>
      </c>
      <c r="AH60" s="53">
        <f>AH5-AH35</f>
        <v>0</v>
      </c>
      <c r="AI60" s="53">
        <f>AI5-AI36</f>
        <v>9.0000000000000071</v>
      </c>
      <c r="AJ60" s="53">
        <f>AJ5-AJ37</f>
        <v>1.5599999999999987</v>
      </c>
      <c r="AK60" s="53">
        <f>AK5-AK38</f>
        <v>4.5600000000000005</v>
      </c>
      <c r="AL60" s="53">
        <f>AL5-AL39</f>
        <v>0</v>
      </c>
      <c r="AM60" s="53">
        <f>AM5-AM40</f>
        <v>1.1199999999999999</v>
      </c>
      <c r="AN60" s="53">
        <f>AN5-AN41</f>
        <v>0</v>
      </c>
      <c r="AO60" s="53">
        <f>AO5-AO42</f>
        <v>0</v>
      </c>
      <c r="AP60" s="53">
        <f>AP5-AP43</f>
        <v>0</v>
      </c>
      <c r="AQ60" s="53">
        <f>AQ5-AQ44</f>
        <v>0</v>
      </c>
      <c r="AR60" s="53">
        <f>AR5-AR45</f>
        <v>11.590000000000003</v>
      </c>
      <c r="AS60" s="53">
        <f>AS5-AS46</f>
        <v>0</v>
      </c>
      <c r="AT60" s="53">
        <f>AT5-AT47</f>
        <v>0.30000000000000004</v>
      </c>
      <c r="AU60" s="53">
        <f>AU5-AU48</f>
        <v>1</v>
      </c>
      <c r="AV60" s="53">
        <f>AV5-AV49</f>
        <v>0</v>
      </c>
      <c r="AW60" s="53">
        <f>AW5-AW50</f>
        <v>0.5</v>
      </c>
      <c r="AX60" s="53">
        <f>AX5-AX51</f>
        <v>6.9800000000000013</v>
      </c>
      <c r="AY60" s="53">
        <f>AY5-AY52</f>
        <v>139.72</v>
      </c>
      <c r="AZ60" s="53">
        <f>AZ5-AZ53</f>
        <v>0</v>
      </c>
      <c r="BA60" s="53">
        <f>BA5-BA54</f>
        <v>0.21999999999999997</v>
      </c>
      <c r="BB60" s="53">
        <f>BB5-BB55</f>
        <v>0</v>
      </c>
      <c r="BC60" s="53">
        <f>BC5-BC56</f>
        <v>0</v>
      </c>
      <c r="BD60" s="53">
        <f>BD5-BD57</f>
        <v>0</v>
      </c>
      <c r="BE60" s="53">
        <f>BE5-BE58</f>
        <v>0</v>
      </c>
      <c r="BF60" s="53">
        <f>BF5-BF59</f>
        <v>0</v>
      </c>
      <c r="BG60" s="65">
        <f>SUM(E60,R60,BF60)</f>
        <v>267.67999999999995</v>
      </c>
      <c r="BH60" s="53"/>
      <c r="BI60" s="53"/>
    </row>
    <row r="61" spans="1:61">
      <c r="A61" s="608" t="s">
        <v>215</v>
      </c>
      <c r="B61" s="608"/>
      <c r="C61" s="51"/>
      <c r="D61" s="53"/>
      <c r="E61" s="65">
        <f>E5</f>
        <v>2885.9300000000003</v>
      </c>
      <c r="F61" s="70">
        <f t="shared" ref="F61:Y61" si="17">F5</f>
        <v>306</v>
      </c>
      <c r="G61" s="53">
        <f t="shared" si="17"/>
        <v>251.76000000000002</v>
      </c>
      <c r="H61" s="53">
        <f t="shared" si="17"/>
        <v>54.24</v>
      </c>
      <c r="I61" s="53">
        <f t="shared" si="17"/>
        <v>0</v>
      </c>
      <c r="J61" s="53">
        <f t="shared" si="17"/>
        <v>60.339999999999996</v>
      </c>
      <c r="K61" s="53">
        <f t="shared" si="17"/>
        <v>292.59000000000003</v>
      </c>
      <c r="L61" s="53">
        <f t="shared" si="17"/>
        <v>1764.38</v>
      </c>
      <c r="M61" s="53">
        <f t="shared" si="17"/>
        <v>0</v>
      </c>
      <c r="N61" s="53">
        <f t="shared" si="17"/>
        <v>431.94999999999993</v>
      </c>
      <c r="O61" s="53">
        <f t="shared" si="17"/>
        <v>29.27</v>
      </c>
      <c r="P61" s="53">
        <f t="shared" si="17"/>
        <v>0</v>
      </c>
      <c r="Q61" s="53">
        <f t="shared" si="17"/>
        <v>1.4</v>
      </c>
      <c r="R61" s="65">
        <f t="shared" si="17"/>
        <v>475.26</v>
      </c>
      <c r="S61" s="53">
        <f t="shared" si="17"/>
        <v>64</v>
      </c>
      <c r="T61" s="53">
        <f t="shared" si="17"/>
        <v>0.3</v>
      </c>
      <c r="U61" s="53">
        <f t="shared" si="17"/>
        <v>0</v>
      </c>
      <c r="V61" s="53">
        <f t="shared" si="17"/>
        <v>0</v>
      </c>
      <c r="W61" s="53">
        <f t="shared" si="17"/>
        <v>64.489999999999995</v>
      </c>
      <c r="X61" s="53">
        <f t="shared" si="17"/>
        <v>0.2</v>
      </c>
      <c r="Y61" s="53">
        <f t="shared" si="17"/>
        <v>12.319999999999999</v>
      </c>
      <c r="Z61" s="53">
        <f>Z5</f>
        <v>0</v>
      </c>
      <c r="AA61" s="70">
        <f t="shared" ref="AA61:BF61" si="18">AA5</f>
        <v>80.64</v>
      </c>
      <c r="AB61" s="53">
        <f t="shared" si="18"/>
        <v>1.31</v>
      </c>
      <c r="AC61" s="53">
        <f t="shared" si="18"/>
        <v>0</v>
      </c>
      <c r="AD61" s="53">
        <f t="shared" si="18"/>
        <v>0.12</v>
      </c>
      <c r="AE61" s="53">
        <f t="shared" si="18"/>
        <v>2.59</v>
      </c>
      <c r="AF61" s="53">
        <f t="shared" si="18"/>
        <v>1.7000000000000002</v>
      </c>
      <c r="AG61" s="53">
        <f t="shared" si="18"/>
        <v>0</v>
      </c>
      <c r="AH61" s="53">
        <f t="shared" si="18"/>
        <v>0</v>
      </c>
      <c r="AI61" s="53">
        <f t="shared" si="18"/>
        <v>50.850000000000009</v>
      </c>
      <c r="AJ61" s="53">
        <f t="shared" si="18"/>
        <v>17.84</v>
      </c>
      <c r="AK61" s="53">
        <f t="shared" si="18"/>
        <v>4.58</v>
      </c>
      <c r="AL61" s="53">
        <f t="shared" si="18"/>
        <v>0</v>
      </c>
      <c r="AM61" s="53">
        <f t="shared" si="18"/>
        <v>1.66</v>
      </c>
      <c r="AN61" s="53">
        <f t="shared" si="18"/>
        <v>0</v>
      </c>
      <c r="AO61" s="53">
        <f t="shared" si="18"/>
        <v>0</v>
      </c>
      <c r="AP61" s="53">
        <f t="shared" si="18"/>
        <v>0</v>
      </c>
      <c r="AQ61" s="53">
        <f t="shared" si="18"/>
        <v>0</v>
      </c>
      <c r="AR61" s="53">
        <f t="shared" si="18"/>
        <v>79.739999999999995</v>
      </c>
      <c r="AS61" s="53">
        <f t="shared" si="18"/>
        <v>0</v>
      </c>
      <c r="AT61" s="53">
        <f t="shared" si="18"/>
        <v>0.57000000000000006</v>
      </c>
      <c r="AU61" s="53">
        <f t="shared" si="18"/>
        <v>1</v>
      </c>
      <c r="AV61" s="53">
        <f t="shared" si="18"/>
        <v>0</v>
      </c>
      <c r="AW61" s="53">
        <f t="shared" si="18"/>
        <v>0.5</v>
      </c>
      <c r="AX61" s="53">
        <f t="shared" si="18"/>
        <v>8.1000000000000014</v>
      </c>
      <c r="AY61" s="53">
        <f t="shared" si="18"/>
        <v>143.10999999999999</v>
      </c>
      <c r="AZ61" s="53">
        <f t="shared" si="18"/>
        <v>0</v>
      </c>
      <c r="BA61" s="53">
        <f t="shared" si="18"/>
        <v>2.21</v>
      </c>
      <c r="BB61" s="53">
        <f t="shared" si="18"/>
        <v>0</v>
      </c>
      <c r="BC61" s="53">
        <f t="shared" si="18"/>
        <v>18.28</v>
      </c>
      <c r="BD61" s="53">
        <f t="shared" si="18"/>
        <v>0.3</v>
      </c>
      <c r="BE61" s="53">
        <f t="shared" si="18"/>
        <v>0</v>
      </c>
      <c r="BF61" s="53">
        <f t="shared" si="18"/>
        <v>0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Q19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>
        <f>HTg!Q5</f>
        <v>4571.0600000000004</v>
      </c>
      <c r="E5" s="65">
        <f>SUM(E6,E19,E59)</f>
        <v>3769.7900000000004</v>
      </c>
      <c r="F5" s="70">
        <f>SUM(F6,F19,F59)</f>
        <v>328.76</v>
      </c>
      <c r="G5" s="53">
        <f>SUM(G6,G19,G59)</f>
        <v>147.54</v>
      </c>
      <c r="H5" s="53">
        <f t="shared" ref="H5:BF5" si="0">SUM(H6,H19,H59)</f>
        <v>181.22</v>
      </c>
      <c r="I5" s="53">
        <f t="shared" si="0"/>
        <v>0</v>
      </c>
      <c r="J5" s="53">
        <f t="shared" si="0"/>
        <v>859.41000000000008</v>
      </c>
      <c r="K5" s="53">
        <f t="shared" si="0"/>
        <v>785.31</v>
      </c>
      <c r="L5" s="53">
        <f t="shared" si="0"/>
        <v>515.66</v>
      </c>
      <c r="M5" s="53">
        <f t="shared" si="0"/>
        <v>0</v>
      </c>
      <c r="N5" s="53">
        <f t="shared" si="0"/>
        <v>1188.04</v>
      </c>
      <c r="O5" s="53">
        <f t="shared" si="0"/>
        <v>27.61</v>
      </c>
      <c r="P5" s="53">
        <f t="shared" si="0"/>
        <v>0</v>
      </c>
      <c r="Q5" s="53">
        <f t="shared" si="0"/>
        <v>65</v>
      </c>
      <c r="R5" s="65">
        <f t="shared" si="0"/>
        <v>796.6099999999999</v>
      </c>
      <c r="S5" s="53">
        <f t="shared" si="0"/>
        <v>283.91000000000003</v>
      </c>
      <c r="T5" s="53">
        <f t="shared" si="0"/>
        <v>0.6</v>
      </c>
      <c r="U5" s="53">
        <f t="shared" si="0"/>
        <v>0</v>
      </c>
      <c r="V5" s="53">
        <f t="shared" si="0"/>
        <v>0</v>
      </c>
      <c r="W5" s="53">
        <f t="shared" si="0"/>
        <v>14.999999999999998</v>
      </c>
      <c r="X5" s="53">
        <f t="shared" si="0"/>
        <v>1.2</v>
      </c>
      <c r="Y5" s="53">
        <f t="shared" si="0"/>
        <v>6.09</v>
      </c>
      <c r="Z5" s="53">
        <f t="shared" si="0"/>
        <v>0</v>
      </c>
      <c r="AA5" s="70">
        <f t="shared" si="0"/>
        <v>144.06</v>
      </c>
      <c r="AB5" s="53">
        <f t="shared" si="0"/>
        <v>2.2300000000000004</v>
      </c>
      <c r="AC5" s="53">
        <f t="shared" si="0"/>
        <v>0</v>
      </c>
      <c r="AD5" s="53">
        <f t="shared" si="0"/>
        <v>0.39</v>
      </c>
      <c r="AE5" s="53">
        <f t="shared" si="0"/>
        <v>11.280000000000001</v>
      </c>
      <c r="AF5" s="53">
        <f t="shared" si="0"/>
        <v>0.95</v>
      </c>
      <c r="AG5" s="53">
        <f t="shared" si="0"/>
        <v>0</v>
      </c>
      <c r="AH5" s="53">
        <f t="shared" si="0"/>
        <v>0</v>
      </c>
      <c r="AI5" s="53">
        <f t="shared" si="0"/>
        <v>99.690000000000012</v>
      </c>
      <c r="AJ5" s="53">
        <f t="shared" si="0"/>
        <v>23.98</v>
      </c>
      <c r="AK5" s="53">
        <f t="shared" si="0"/>
        <v>4.41</v>
      </c>
      <c r="AL5" s="53">
        <f t="shared" si="0"/>
        <v>0.06</v>
      </c>
      <c r="AM5" s="53">
        <f t="shared" si="0"/>
        <v>1.1200000000000001</v>
      </c>
      <c r="AN5" s="53">
        <f t="shared" si="0"/>
        <v>0</v>
      </c>
      <c r="AO5" s="53">
        <f t="shared" si="0"/>
        <v>0</v>
      </c>
      <c r="AP5" s="53">
        <f t="shared" si="0"/>
        <v>6.8</v>
      </c>
      <c r="AQ5" s="53">
        <f t="shared" si="0"/>
        <v>0.25</v>
      </c>
      <c r="AR5" s="53">
        <f t="shared" si="0"/>
        <v>121.26000000000002</v>
      </c>
      <c r="AS5" s="53">
        <f t="shared" si="0"/>
        <v>0</v>
      </c>
      <c r="AT5" s="53">
        <f t="shared" si="0"/>
        <v>0.53</v>
      </c>
      <c r="AU5" s="53">
        <f t="shared" si="0"/>
        <v>0.8</v>
      </c>
      <c r="AV5" s="53">
        <f t="shared" si="0"/>
        <v>0</v>
      </c>
      <c r="AW5" s="53">
        <f t="shared" si="0"/>
        <v>0.1</v>
      </c>
      <c r="AX5" s="53">
        <f t="shared" si="0"/>
        <v>6.91</v>
      </c>
      <c r="AY5" s="53">
        <f t="shared" si="0"/>
        <v>4</v>
      </c>
      <c r="AZ5" s="53">
        <f t="shared" si="0"/>
        <v>0</v>
      </c>
      <c r="BA5" s="53">
        <f t="shared" si="0"/>
        <v>2.1399999999999997</v>
      </c>
      <c r="BB5" s="53">
        <f t="shared" si="0"/>
        <v>1.08</v>
      </c>
      <c r="BC5" s="53">
        <f t="shared" si="0"/>
        <v>85</v>
      </c>
      <c r="BD5" s="53">
        <f t="shared" si="0"/>
        <v>0</v>
      </c>
      <c r="BE5" s="53">
        <f t="shared" si="0"/>
        <v>0</v>
      </c>
      <c r="BF5" s="53">
        <f t="shared" si="0"/>
        <v>121.49000000000001</v>
      </c>
      <c r="BG5" s="65">
        <f>SUM(BG6,BG19,BG59)</f>
        <v>932.71</v>
      </c>
      <c r="BH5" s="53">
        <f>E60-BG5</f>
        <v>-782.71</v>
      </c>
      <c r="BI5" s="53">
        <f>SUM(BI6,BI19,BI59)</f>
        <v>4571.0599999999995</v>
      </c>
    </row>
    <row r="6" spans="1:61" s="66" customFormat="1" ht="15">
      <c r="A6" s="62">
        <v>1</v>
      </c>
      <c r="B6" s="63" t="s">
        <v>7</v>
      </c>
      <c r="C6" s="62" t="s">
        <v>8</v>
      </c>
      <c r="D6" s="52">
        <f>HTg!Q8</f>
        <v>4001.27</v>
      </c>
      <c r="E6" s="65">
        <f>SUM(E8:E18)</f>
        <v>3619.7900000000004</v>
      </c>
      <c r="F6" s="65">
        <f>SUM(F8:F18)</f>
        <v>328.76</v>
      </c>
      <c r="G6" s="65">
        <f t="shared" ref="G6:BF6" si="1">SUM(G8:G18)</f>
        <v>147.54</v>
      </c>
      <c r="H6" s="65">
        <f t="shared" si="1"/>
        <v>181.22</v>
      </c>
      <c r="I6" s="65">
        <f t="shared" si="1"/>
        <v>0</v>
      </c>
      <c r="J6" s="65">
        <f t="shared" si="1"/>
        <v>859.41000000000008</v>
      </c>
      <c r="K6" s="65">
        <f t="shared" si="1"/>
        <v>785.31</v>
      </c>
      <c r="L6" s="65">
        <f t="shared" si="1"/>
        <v>515.66</v>
      </c>
      <c r="M6" s="65">
        <f t="shared" si="1"/>
        <v>0</v>
      </c>
      <c r="N6" s="65">
        <f t="shared" si="1"/>
        <v>1038.04</v>
      </c>
      <c r="O6" s="65">
        <f t="shared" si="1"/>
        <v>27.61</v>
      </c>
      <c r="P6" s="65">
        <f t="shared" si="1"/>
        <v>0</v>
      </c>
      <c r="Q6" s="65">
        <f t="shared" si="1"/>
        <v>65</v>
      </c>
      <c r="R6" s="65">
        <f t="shared" si="1"/>
        <v>381.47999999999996</v>
      </c>
      <c r="S6" s="65">
        <f t="shared" si="1"/>
        <v>283.91000000000003</v>
      </c>
      <c r="T6" s="65">
        <f t="shared" si="1"/>
        <v>0.6</v>
      </c>
      <c r="U6" s="65">
        <f t="shared" si="1"/>
        <v>0</v>
      </c>
      <c r="V6" s="65">
        <f t="shared" si="1"/>
        <v>0</v>
      </c>
      <c r="W6" s="65">
        <f t="shared" si="1"/>
        <v>13.399999999999999</v>
      </c>
      <c r="X6" s="65">
        <f t="shared" si="1"/>
        <v>1.2</v>
      </c>
      <c r="Y6" s="65">
        <f t="shared" si="1"/>
        <v>4.4400000000000004</v>
      </c>
      <c r="Z6" s="65">
        <f t="shared" si="1"/>
        <v>0</v>
      </c>
      <c r="AA6" s="65">
        <f t="shared" si="1"/>
        <v>32.290000000000006</v>
      </c>
      <c r="AB6" s="65">
        <f t="shared" si="1"/>
        <v>1.02</v>
      </c>
      <c r="AC6" s="65">
        <f t="shared" si="1"/>
        <v>0</v>
      </c>
      <c r="AD6" s="65">
        <f t="shared" si="1"/>
        <v>0</v>
      </c>
      <c r="AE6" s="65">
        <f t="shared" si="1"/>
        <v>2.0300000000000002</v>
      </c>
      <c r="AF6" s="65">
        <f t="shared" si="1"/>
        <v>0.95</v>
      </c>
      <c r="AG6" s="65">
        <f t="shared" si="1"/>
        <v>0</v>
      </c>
      <c r="AH6" s="65">
        <f t="shared" si="1"/>
        <v>0</v>
      </c>
      <c r="AI6" s="65">
        <f t="shared" si="1"/>
        <v>21.23</v>
      </c>
      <c r="AJ6" s="65">
        <f t="shared" si="1"/>
        <v>1.84</v>
      </c>
      <c r="AK6" s="65">
        <f t="shared" si="1"/>
        <v>4.22</v>
      </c>
      <c r="AL6" s="65">
        <f t="shared" si="1"/>
        <v>0</v>
      </c>
      <c r="AM6" s="65">
        <f t="shared" si="1"/>
        <v>1</v>
      </c>
      <c r="AN6" s="65">
        <f t="shared" si="1"/>
        <v>0</v>
      </c>
      <c r="AO6" s="65">
        <f t="shared" si="1"/>
        <v>0</v>
      </c>
      <c r="AP6" s="65">
        <f t="shared" si="1"/>
        <v>6.8</v>
      </c>
      <c r="AQ6" s="65">
        <f t="shared" si="1"/>
        <v>0.25</v>
      </c>
      <c r="AR6" s="65">
        <f t="shared" si="1"/>
        <v>26.46</v>
      </c>
      <c r="AS6" s="65">
        <f t="shared" si="1"/>
        <v>0</v>
      </c>
      <c r="AT6" s="65">
        <f t="shared" si="1"/>
        <v>0.06</v>
      </c>
      <c r="AU6" s="65">
        <f t="shared" si="1"/>
        <v>0.8</v>
      </c>
      <c r="AV6" s="65">
        <f t="shared" si="1"/>
        <v>0</v>
      </c>
      <c r="AW6" s="65">
        <f t="shared" si="1"/>
        <v>0.1</v>
      </c>
      <c r="AX6" s="65">
        <f t="shared" si="1"/>
        <v>4.3</v>
      </c>
      <c r="AY6" s="65">
        <f t="shared" si="1"/>
        <v>4</v>
      </c>
      <c r="AZ6" s="65">
        <f t="shared" si="1"/>
        <v>0</v>
      </c>
      <c r="BA6" s="65">
        <f t="shared" si="1"/>
        <v>1.8499999999999999</v>
      </c>
      <c r="BB6" s="65">
        <f t="shared" si="1"/>
        <v>1.02</v>
      </c>
      <c r="BC6" s="65">
        <f t="shared" si="1"/>
        <v>0</v>
      </c>
      <c r="BD6" s="65">
        <f t="shared" si="1"/>
        <v>0</v>
      </c>
      <c r="BE6" s="65">
        <f t="shared" si="1"/>
        <v>0</v>
      </c>
      <c r="BF6" s="65">
        <f t="shared" si="1"/>
        <v>0</v>
      </c>
      <c r="BG6" s="65">
        <f>SUM(BG8:BG18)</f>
        <v>777.98</v>
      </c>
      <c r="BH6" s="65">
        <f>F60-BG6</f>
        <v>-777.98</v>
      </c>
      <c r="BI6" s="65">
        <f>SUM(BI8:BI18)</f>
        <v>3769.79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>
        <f>HTg!Q9</f>
        <v>365.73</v>
      </c>
      <c r="E7" s="65">
        <f>SUM(E8,E9,E10)</f>
        <v>337.46</v>
      </c>
      <c r="F7" s="65">
        <f>D7-BG7</f>
        <v>328.76</v>
      </c>
      <c r="G7" s="70">
        <f>SUM(G8,G9,G10)</f>
        <v>147.54</v>
      </c>
      <c r="H7" s="70">
        <f t="shared" ref="H7:BF7" si="2">SUM(H8,H9,H10)</f>
        <v>181.22</v>
      </c>
      <c r="I7" s="70">
        <f t="shared" si="2"/>
        <v>0</v>
      </c>
      <c r="J7" s="70">
        <f t="shared" si="2"/>
        <v>0</v>
      </c>
      <c r="K7" s="70">
        <f t="shared" si="2"/>
        <v>7</v>
      </c>
      <c r="L7" s="70">
        <f t="shared" si="2"/>
        <v>0</v>
      </c>
      <c r="M7" s="70">
        <f t="shared" si="2"/>
        <v>0</v>
      </c>
      <c r="N7" s="70">
        <f t="shared" si="2"/>
        <v>0</v>
      </c>
      <c r="O7" s="70">
        <f t="shared" si="2"/>
        <v>1.7</v>
      </c>
      <c r="P7" s="70">
        <f t="shared" si="2"/>
        <v>0</v>
      </c>
      <c r="Q7" s="70">
        <f t="shared" si="2"/>
        <v>0</v>
      </c>
      <c r="R7" s="70">
        <f t="shared" si="2"/>
        <v>28.27</v>
      </c>
      <c r="S7" s="70">
        <f t="shared" si="2"/>
        <v>0</v>
      </c>
      <c r="T7" s="70">
        <f t="shared" si="2"/>
        <v>0.6</v>
      </c>
      <c r="U7" s="70">
        <f t="shared" si="2"/>
        <v>0</v>
      </c>
      <c r="V7" s="70">
        <f t="shared" si="2"/>
        <v>0</v>
      </c>
      <c r="W7" s="70">
        <f t="shared" si="2"/>
        <v>1.5</v>
      </c>
      <c r="X7" s="70">
        <f t="shared" si="2"/>
        <v>0</v>
      </c>
      <c r="Y7" s="70">
        <f t="shared" si="2"/>
        <v>0</v>
      </c>
      <c r="Z7" s="70">
        <f t="shared" si="2"/>
        <v>0</v>
      </c>
      <c r="AA7" s="70">
        <f t="shared" si="2"/>
        <v>5.05</v>
      </c>
      <c r="AB7" s="70">
        <f t="shared" si="2"/>
        <v>0.14000000000000001</v>
      </c>
      <c r="AC7" s="70">
        <f t="shared" si="2"/>
        <v>0</v>
      </c>
      <c r="AD7" s="70">
        <f t="shared" si="2"/>
        <v>0</v>
      </c>
      <c r="AE7" s="70">
        <f t="shared" si="2"/>
        <v>0.01</v>
      </c>
      <c r="AF7" s="70">
        <f t="shared" si="2"/>
        <v>0.95</v>
      </c>
      <c r="AG7" s="70">
        <f t="shared" si="2"/>
        <v>0</v>
      </c>
      <c r="AH7" s="70">
        <f t="shared" si="2"/>
        <v>0</v>
      </c>
      <c r="AI7" s="70">
        <f t="shared" si="2"/>
        <v>0.89999999999999991</v>
      </c>
      <c r="AJ7" s="70">
        <f t="shared" si="2"/>
        <v>0.85000000000000009</v>
      </c>
      <c r="AK7" s="70">
        <f t="shared" si="2"/>
        <v>1.2000000000000002</v>
      </c>
      <c r="AL7" s="70">
        <f t="shared" si="2"/>
        <v>0</v>
      </c>
      <c r="AM7" s="70">
        <f t="shared" si="2"/>
        <v>1</v>
      </c>
      <c r="AN7" s="70">
        <f t="shared" si="2"/>
        <v>0</v>
      </c>
      <c r="AO7" s="70">
        <f t="shared" si="2"/>
        <v>0</v>
      </c>
      <c r="AP7" s="70">
        <f t="shared" si="2"/>
        <v>0</v>
      </c>
      <c r="AQ7" s="70">
        <f t="shared" si="2"/>
        <v>0.15000000000000002</v>
      </c>
      <c r="AR7" s="70">
        <f t="shared" si="2"/>
        <v>20.14</v>
      </c>
      <c r="AS7" s="70">
        <f t="shared" si="2"/>
        <v>0</v>
      </c>
      <c r="AT7" s="70">
        <f t="shared" si="2"/>
        <v>0.06</v>
      </c>
      <c r="AU7" s="70">
        <f t="shared" si="2"/>
        <v>0.25</v>
      </c>
      <c r="AV7" s="70">
        <f t="shared" si="2"/>
        <v>0</v>
      </c>
      <c r="AW7" s="70">
        <f t="shared" si="2"/>
        <v>0</v>
      </c>
      <c r="AX7" s="70">
        <f t="shared" si="2"/>
        <v>0</v>
      </c>
      <c r="AY7" s="70">
        <f t="shared" si="2"/>
        <v>0</v>
      </c>
      <c r="AZ7" s="70">
        <f t="shared" si="2"/>
        <v>0</v>
      </c>
      <c r="BA7" s="70">
        <f t="shared" si="2"/>
        <v>0.52</v>
      </c>
      <c r="BB7" s="70">
        <f t="shared" si="2"/>
        <v>0</v>
      </c>
      <c r="BC7" s="70">
        <f t="shared" si="2"/>
        <v>0</v>
      </c>
      <c r="BD7" s="70">
        <f t="shared" si="2"/>
        <v>0</v>
      </c>
      <c r="BE7" s="70">
        <f t="shared" si="2"/>
        <v>0</v>
      </c>
      <c r="BF7" s="70">
        <f t="shared" si="2"/>
        <v>0</v>
      </c>
      <c r="BG7" s="65">
        <f>SUM(BG8:BG10)</f>
        <v>36.97</v>
      </c>
      <c r="BH7" s="70">
        <f>G60-BG7</f>
        <v>-36.97</v>
      </c>
      <c r="BI7" s="70">
        <f>SUM(BI8,BI9,BI10)</f>
        <v>328.76</v>
      </c>
    </row>
    <row r="8" spans="1:61" ht="15">
      <c r="A8" s="8"/>
      <c r="B8" s="6" t="s">
        <v>189</v>
      </c>
      <c r="C8" s="8" t="s">
        <v>11</v>
      </c>
      <c r="D8" s="52">
        <f>HTg!Q10</f>
        <v>169.38</v>
      </c>
      <c r="E8" s="65">
        <f>SUM(F8,J8,K8,L8,M8,N8,O8,P8,Q8)</f>
        <v>151.04</v>
      </c>
      <c r="F8" s="70">
        <f>G8+H8+I8</f>
        <v>147.54</v>
      </c>
      <c r="G8" s="65">
        <f>D8-BG8</f>
        <v>147.54</v>
      </c>
      <c r="H8" s="55">
        <f>SUMIF(NSL!$C$12:$C$13,C8,NSL!$T$12:$T$13)</f>
        <v>0</v>
      </c>
      <c r="I8" s="55">
        <f>SUMIF(NSL!$C$15:$C$16,C8,NSL!$T$15:$T$16)</f>
        <v>0</v>
      </c>
      <c r="J8" s="55">
        <f>SUMIF(NSL!$C$18:$C$19,C8,NSL!$T$18:$T$19)</f>
        <v>0</v>
      </c>
      <c r="K8" s="55">
        <f>SUMIF(NSL!$C$21:$C$43,C8,NSL!$T$21:$T$43)</f>
        <v>3</v>
      </c>
      <c r="L8" s="55">
        <f>SUMIF(NSL!$C$45:$C$51,C8,NSL!$T$45:$T$51)</f>
        <v>0</v>
      </c>
      <c r="M8" s="55">
        <f>SUMIF(NSL!$C$53:$C$55,C8,NSL!$T$53:$T$55)</f>
        <v>0</v>
      </c>
      <c r="N8" s="55">
        <f>SUMIF(NSL!$C$57:$C$65,C8,NSL!$T$57:$T$65)</f>
        <v>0</v>
      </c>
      <c r="O8" s="55">
        <f>SUMIF(NSL!$C$67:$C$76,C8,NSL!$T$67:$T$76)</f>
        <v>0.5</v>
      </c>
      <c r="P8" s="55">
        <f>SUMIF(NSL!$C$78:$C$79,C8,NSL!$T$78:$T$79)</f>
        <v>0</v>
      </c>
      <c r="Q8" s="55">
        <f>SUMIF(NSL!$C$81:$C$173,C8,NSL!$T$81:$T$173)</f>
        <v>0</v>
      </c>
      <c r="R8" s="65">
        <f>SUM(S8:AA8)+SUM(AO8:BF8)</f>
        <v>18.34</v>
      </c>
      <c r="S8" s="55">
        <f>SUMIF(NSL!$C$176:$C$214,C8,NSL!$T$176:$T$214)</f>
        <v>0</v>
      </c>
      <c r="T8" s="55">
        <f>SUMIF(NSL!$C$216:$C$238,C8,NSL!$T$216:$T$238)</f>
        <v>0</v>
      </c>
      <c r="U8" s="55">
        <f>SUMIF(NSL!$C$240:$C$252,C8,NSL!$T$240:$T$252)</f>
        <v>0</v>
      </c>
      <c r="V8" s="55">
        <f>SUMIF(NSL!$C$254:$C$255,C8,NSL!$T$254:$T$255)</f>
        <v>0</v>
      </c>
      <c r="W8" s="55">
        <f>SUMIF(NSL!$C$257:$C$282,C8,NSL!$T$257:$T$282)</f>
        <v>0</v>
      </c>
      <c r="X8" s="55">
        <f>SUMIF(NSL!$C$284:$C$346,C8,NSL!$T$284:$T$346)</f>
        <v>0</v>
      </c>
      <c r="Y8" s="55">
        <f>SUMIF(NSL!$C$348:$C$436,C8,NSL!$T$348:$T$436)</f>
        <v>0</v>
      </c>
      <c r="Z8" s="55">
        <f>SUMIF(NSL!$C$438:$C$480,C8,NSL!$T$438:$T$480)</f>
        <v>0</v>
      </c>
      <c r="AA8" s="70">
        <f>SUM(AB8:AN8)</f>
        <v>3.6</v>
      </c>
      <c r="AB8" s="55">
        <f>SUMIF(NSL!$C$483:$C$679,C8,NSL!$T$483:$T$679)</f>
        <v>0.14000000000000001</v>
      </c>
      <c r="AC8" s="55">
        <f>SUMIF(NSL!$C$681:$C$682,C8,NSL!$T$681:$T$682)</f>
        <v>0</v>
      </c>
      <c r="AD8" s="55">
        <f>SUMIF(NSL!$C$684:$C$692,C8,NSL!$T$684:$T$692)</f>
        <v>0</v>
      </c>
      <c r="AE8" s="55">
        <f>SUMIF(NSL!$C$694:$C$776,C8,NSL!$T$694:$T$776)</f>
        <v>0.01</v>
      </c>
      <c r="AF8" s="55">
        <f>SUMIF(NSL!$C$778:$C$810,C8,NSL!$T$778:$T$810)</f>
        <v>0.95</v>
      </c>
      <c r="AG8" s="55">
        <f>SUMIF(NSL!$C$812:$C$813,C8,NSL!$T$812:$T$813)</f>
        <v>0</v>
      </c>
      <c r="AH8" s="55">
        <f>SUMIF(NSL!$C$815:$C$816,C8,NSL!$T$815:$T$816)</f>
        <v>0</v>
      </c>
      <c r="AI8" s="55">
        <f>SUMIF(NSL!$C$818:$C$889,C8,NSL!$T$818:$T$889)</f>
        <v>0.2</v>
      </c>
      <c r="AJ8" s="55">
        <f>SUMIF(NSL!$C$891:$C$917,C8,NSL!$T$891:$T$917)</f>
        <v>0.65</v>
      </c>
      <c r="AK8" s="55">
        <f>SUMIF(NSL!$C$919:$C$981,C8,NSL!$T$919:$T$981)</f>
        <v>0.65</v>
      </c>
      <c r="AL8" s="55">
        <f>SUMIF(NSL!$C$983:$C$1000,C8,NSL!$T$983:$T$1000)</f>
        <v>0</v>
      </c>
      <c r="AM8" s="55">
        <f>SUMIF(NSL!$C$1002:$C$1028,C8,NSL!$T$1002:$T$1028)</f>
        <v>1</v>
      </c>
      <c r="AN8" s="55">
        <f>SUMIF(NSL!$C$1030:$C$1045,C8,NSL!$T$1030:$T$1045)</f>
        <v>0</v>
      </c>
      <c r="AO8" s="55">
        <f>SUMIF(NSL!$C$1047:$C$1048,C8,NSL!$T$1047:$T$1048)</f>
        <v>0</v>
      </c>
      <c r="AP8" s="55">
        <f>SUMIF(NSL!$C$1050:$C$1074,C8,NSL!$T$1050:$T$1074)</f>
        <v>0</v>
      </c>
      <c r="AQ8" s="55">
        <f>SUMIF(NSL!$C$1076:$C$1099,C8,NSL!$T$1076:$T$1099)</f>
        <v>0.05</v>
      </c>
      <c r="AR8" s="55">
        <f>SUMIF(NSL!$C$1101:$C$1121,C8,NSL!$T$1101:$T$1121)</f>
        <v>14.29</v>
      </c>
      <c r="AS8" s="55">
        <f>SUMIF(NSL!$C$1123:$C$1164,C8,NSL!$T$1123:$T$1164)</f>
        <v>0</v>
      </c>
      <c r="AT8" s="55">
        <f>SUMIF(NSL!$C$1166:$C$1201,C8,NSL!$T$1166:$T$1201)</f>
        <v>0</v>
      </c>
      <c r="AU8" s="55">
        <f>SUMIF(NSL!$C$1203:$C$1223,C8,NSL!$T$1203:$T$1223)</f>
        <v>0.25</v>
      </c>
      <c r="AV8" s="55">
        <f>SUMIF(NSL!$C$1225:$C$1226,C8,NSL!$T$1225:$T$1226)</f>
        <v>0</v>
      </c>
      <c r="AW8" s="55">
        <f>SUMIF(NSL!$C$1228:$C$1244,C8,NSL!$T$1228:$T$1244)</f>
        <v>0</v>
      </c>
      <c r="AX8" s="55">
        <f>SUMIF(NSL!$C$1246:$C$1351,C8,NSL!$T$1246:$T$1351)</f>
        <v>0</v>
      </c>
      <c r="AY8" s="55">
        <f>SUMIF(NSL!$C$1353:$C$1434,C8,NSL!$T$1353:$T$1434)</f>
        <v>0</v>
      </c>
      <c r="AZ8" s="55">
        <f>SUMIF(NSL!$C$1436:$C$1440,C8,NSL!$T$1436:$T$1440)</f>
        <v>0</v>
      </c>
      <c r="BA8" s="55">
        <f>SUMIF(NSL!$C$1442:$C$1507,C8,NSL!$T$1442:$T$1507)</f>
        <v>0.15</v>
      </c>
      <c r="BB8" s="55">
        <f>SUMIF(NSL!$C$1509:$C$1540,C8,NSL!$T$1509:$T$1540)</f>
        <v>0</v>
      </c>
      <c r="BC8" s="55">
        <f>SUMIF(NSL!$C$1542:$C$1545,C8,NSL!$T$1542:$T$1545)</f>
        <v>0</v>
      </c>
      <c r="BD8" s="55">
        <f>SUMIF(NSL!$C$1547:$C$1560,C8,NSL!$T$1547:$T$1560)</f>
        <v>0</v>
      </c>
      <c r="BE8" s="55">
        <f>SUMIF(NSL!$C$1562:$C$1565,C8,NSL!$T$1562:$T$1565)</f>
        <v>0</v>
      </c>
      <c r="BF8" s="55">
        <f>SUMIF(NSL!$C$1567:$C$1569,C8,NSL!$T$1567:$T$1569)</f>
        <v>0</v>
      </c>
      <c r="BG8" s="65">
        <f>SUM(H8:Q8)+SUM(S8:Z8)+SUM(AB8:BF8)</f>
        <v>21.839999999999996</v>
      </c>
      <c r="BH8" s="53">
        <f>G60-BG8</f>
        <v>-21.839999999999996</v>
      </c>
      <c r="BI8" s="53">
        <f>BH8+D8</f>
        <v>147.54</v>
      </c>
    </row>
    <row r="9" spans="1:61" ht="15">
      <c r="A9" s="8"/>
      <c r="B9" s="6" t="s">
        <v>191</v>
      </c>
      <c r="C9" s="8" t="s">
        <v>12</v>
      </c>
      <c r="D9" s="52">
        <f>HTg!Q11</f>
        <v>196.35</v>
      </c>
      <c r="E9" s="65">
        <f t="shared" ref="E9:E18" si="3">SUM(F9,J9,K9,L9,M9,N9,O9,P9,Q9)</f>
        <v>186.42</v>
      </c>
      <c r="F9" s="70">
        <f t="shared" ref="F9:F18" si="4">G9+H9+I9</f>
        <v>181.22</v>
      </c>
      <c r="G9" s="55">
        <f>SUMIF(NSL!$C$9:$C$10,C9,NSL!$T$9:$T$10)</f>
        <v>0</v>
      </c>
      <c r="H9" s="65">
        <f>D9-BG9</f>
        <v>181.22</v>
      </c>
      <c r="I9" s="55">
        <f>SUMIF(NSL!$C$15:$C$16,C9,NSL!$T$15:$T$16)</f>
        <v>0</v>
      </c>
      <c r="J9" s="55">
        <f>SUMIF(NSL!$C$18:$C$19,C9,NSL!$T$18:$T$19)</f>
        <v>0</v>
      </c>
      <c r="K9" s="55">
        <f>SUMIF(NSL!$C$21:$C$43,C9,NSL!$T$21:$T$43)</f>
        <v>4</v>
      </c>
      <c r="L9" s="55">
        <f>SUMIF(NSL!$C$45:$C$51,C9,NSL!$T$45:$T$51)</f>
        <v>0</v>
      </c>
      <c r="M9" s="55">
        <f>SUMIF(NSL!$C$53:$C$55,C9,NSL!$T$53:$T$55)</f>
        <v>0</v>
      </c>
      <c r="N9" s="55">
        <f>SUMIF(NSL!$C$57:$C$65,C9,NSL!$T$57:$T$65)</f>
        <v>0</v>
      </c>
      <c r="O9" s="55">
        <f>SUMIF(NSL!$C$67:$C$76,C9,NSL!$T$67:$T$76)</f>
        <v>1.2</v>
      </c>
      <c r="P9" s="55">
        <f>SUMIF(NSL!$C$78:$C$79,C9,NSL!$T$78:$T$79)</f>
        <v>0</v>
      </c>
      <c r="Q9" s="55">
        <f>SUMIF(NSL!$C$81:$C$173,C9,NSL!$T$81:$T$173)</f>
        <v>0</v>
      </c>
      <c r="R9" s="65">
        <f>SUM(S9:AA9)+SUM(AO9:BF9)</f>
        <v>9.93</v>
      </c>
      <c r="S9" s="55">
        <f>SUMIF(NSL!$C$176:$C$214,C9,NSL!$T$176:$T$214)</f>
        <v>0</v>
      </c>
      <c r="T9" s="55">
        <f>SUMIF(NSL!$C$216:$C$238,C9,NSL!$T$216:$T$238)</f>
        <v>0.6</v>
      </c>
      <c r="U9" s="55">
        <f>SUMIF(NSL!$C$240:$C$252,C9,NSL!$T$240:$T$252)</f>
        <v>0</v>
      </c>
      <c r="V9" s="55">
        <f>SUMIF(NSL!$C$254:$C$255,C9,NSL!$T$254:$T$255)</f>
        <v>0</v>
      </c>
      <c r="W9" s="55">
        <f>SUMIF(NSL!$C$257:$C$282,C9,NSL!$T$257:$T$282)</f>
        <v>1.5</v>
      </c>
      <c r="X9" s="55">
        <f>SUMIF(NSL!$C$284:$C$346,C9,NSL!$T$284:$T$346)</f>
        <v>0</v>
      </c>
      <c r="Y9" s="55">
        <f>SUMIF(NSL!$C$348:$C$436,C9,NSL!$T$348:$T$436)</f>
        <v>0</v>
      </c>
      <c r="Z9" s="55">
        <f>SUMIF(NSL!$C$438:$C$480,C9,NSL!$T$438:$T$480)</f>
        <v>0</v>
      </c>
      <c r="AA9" s="70">
        <f t="shared" ref="AA9:AA18" si="5">SUM(AB9:AN9)</f>
        <v>1.45</v>
      </c>
      <c r="AB9" s="55">
        <f>SUMIF(NSL!$C$483:$C$679,C9,NSL!$T$483:$T$679)</f>
        <v>0</v>
      </c>
      <c r="AC9" s="55">
        <f>SUMIF(NSL!$C$681:$C$682,C9,NSL!$T$681:$T$682)</f>
        <v>0</v>
      </c>
      <c r="AD9" s="55">
        <f>SUMIF(NSL!$C$684:$C$692,C9,NSL!$T$684:$T$692)</f>
        <v>0</v>
      </c>
      <c r="AE9" s="55">
        <f>SUMIF(NSL!$C$694:$C$776,C9,NSL!$T$694:$T$776)</f>
        <v>0</v>
      </c>
      <c r="AF9" s="55">
        <f>SUMIF(NSL!$C$778:$C$810,C9,NSL!$T$778:$T$810)</f>
        <v>0</v>
      </c>
      <c r="AG9" s="55">
        <f>SUMIF(NSL!$C$812:$C$813,C9,NSL!$T$812:$T$813)</f>
        <v>0</v>
      </c>
      <c r="AH9" s="55">
        <f>SUMIF(NSL!$C$815:$C$816,C9,NSL!$T$815:$T$816)</f>
        <v>0</v>
      </c>
      <c r="AI9" s="55">
        <f>SUMIF(NSL!$C$818:$C$889,C9,NSL!$T$818:$T$889)</f>
        <v>0.7</v>
      </c>
      <c r="AJ9" s="55">
        <f>SUMIF(NSL!$C$891:$C$917,C9,NSL!$T$891:$T$917)</f>
        <v>0.2</v>
      </c>
      <c r="AK9" s="55">
        <f>SUMIF(NSL!$C$919:$C$981,C9,NSL!$T$919:$T$981)</f>
        <v>0.55000000000000004</v>
      </c>
      <c r="AL9" s="55">
        <f>SUMIF(NSL!$C$983:$C$1000,C9,NSL!$T$983:$T$1000)</f>
        <v>0</v>
      </c>
      <c r="AM9" s="55">
        <f>SUMIF(NSL!$C$1002:$C$1028,C9,NSL!$T$1002:$T$1028)</f>
        <v>0</v>
      </c>
      <c r="AN9" s="55">
        <f>SUMIF(NSL!$C$1030:$C$1045,C9,NSL!$T$1030:$T$1045)</f>
        <v>0</v>
      </c>
      <c r="AO9" s="55">
        <f>SUMIF(NSL!$C$1047:$C$1048,C9,NSL!$T$1047:$T$1048)</f>
        <v>0</v>
      </c>
      <c r="AP9" s="55">
        <f>SUMIF(NSL!$C$1050:$C$1074,C9,NSL!$T$1050:$T$1074)</f>
        <v>0</v>
      </c>
      <c r="AQ9" s="55">
        <f>SUMIF(NSL!$C$1076:$C$1099,C9,NSL!$T$1076:$T$1099)</f>
        <v>0.1</v>
      </c>
      <c r="AR9" s="55">
        <f>SUMIF(NSL!$C$1101:$C$1121,C9,NSL!$T$1101:$T$1121)</f>
        <v>5.85</v>
      </c>
      <c r="AS9" s="55">
        <f>SUMIF(NSL!$C$1123:$C$1164,C9,NSL!$T$1123:$T$1164)</f>
        <v>0</v>
      </c>
      <c r="AT9" s="55">
        <f>SUMIF(NSL!$C$1166:$C$1201,C9,NSL!$T$1166:$T$1201)</f>
        <v>0.06</v>
      </c>
      <c r="AU9" s="55">
        <f>SUMIF(NSL!$C$1203:$C$1223,C9,NSL!$T$1203:$T$1223)</f>
        <v>0</v>
      </c>
      <c r="AV9" s="55">
        <f>SUMIF(NSL!$C$1225:$C$1226,C9,NSL!$T$1225:$T$1226)</f>
        <v>0</v>
      </c>
      <c r="AW9" s="55">
        <f>SUMIF(NSL!$C$1228:$C$1244,C9,NSL!$T$1228:$T$1244)</f>
        <v>0</v>
      </c>
      <c r="AX9" s="55">
        <f>SUMIF(NSL!$C$1246:$C$1351,C9,NSL!$T$1246:$T$1351)</f>
        <v>0</v>
      </c>
      <c r="AY9" s="55">
        <f>SUMIF(NSL!$C$1353:$C$1434,C9,NSL!$T$1353:$T$1434)</f>
        <v>0</v>
      </c>
      <c r="AZ9" s="55">
        <f>SUMIF(NSL!$C$1436:$C$1440,C9,NSL!$T$1436:$T$1440)</f>
        <v>0</v>
      </c>
      <c r="BA9" s="55">
        <f>SUMIF(NSL!$C$1442:$C$1507,C9,NSL!$T$1442:$T$1507)</f>
        <v>0.37</v>
      </c>
      <c r="BB9" s="55">
        <f>SUMIF(NSL!$C$1509:$C$1540,C9,NSL!$T$1509:$T$1540)</f>
        <v>0</v>
      </c>
      <c r="BC9" s="55">
        <f>SUMIF(NSL!$C$1542:$C$1545,C9,NSL!$T$1542:$T$1545)</f>
        <v>0</v>
      </c>
      <c r="BD9" s="55">
        <f>SUMIF(NSL!$C$1547:$C$1560,C9,NSL!$T$1547:$T$1560)</f>
        <v>0</v>
      </c>
      <c r="BE9" s="55">
        <f>SUMIF(NSL!$C$1562:$C$1565,C9,NSL!$T$1562:$T$1565)</f>
        <v>0</v>
      </c>
      <c r="BF9" s="55">
        <f>SUMIF(NSL!$C$1567:$C$1569,C9,NSL!$T$1567:$T$1569)</f>
        <v>0</v>
      </c>
      <c r="BG9" s="65">
        <f>SUM(G9)+SUM(I9:Q9)+SUM(S9:Z9)+SUM(AB9:BF9)</f>
        <v>15.129999999999999</v>
      </c>
      <c r="BH9" s="53">
        <f>H60-BG9</f>
        <v>-15.129999999999999</v>
      </c>
      <c r="BI9" s="53">
        <f t="shared" ref="BI9:BI59" si="6">BH9+D9</f>
        <v>181.22</v>
      </c>
    </row>
    <row r="10" spans="1:61" ht="15">
      <c r="A10" s="8"/>
      <c r="B10" s="6" t="s">
        <v>192</v>
      </c>
      <c r="C10" s="8" t="s">
        <v>14</v>
      </c>
      <c r="D10" s="52">
        <f>HTg!Q12</f>
        <v>0</v>
      </c>
      <c r="E10" s="65">
        <f t="shared" si="3"/>
        <v>0</v>
      </c>
      <c r="F10" s="70">
        <f t="shared" si="4"/>
        <v>0</v>
      </c>
      <c r="G10" s="55">
        <f>SUMIF(NSL!$C$9:$C$10,C10,NSL!$T$9:$T$10)</f>
        <v>0</v>
      </c>
      <c r="H10" s="55">
        <f>SUMIF(NSL!$C$12:$C$13,C10,NSL!$T$12:$T$13)</f>
        <v>0</v>
      </c>
      <c r="I10" s="65">
        <f>D10-BG10</f>
        <v>0</v>
      </c>
      <c r="J10" s="55">
        <f>SUMIF(NSL!$C$18:$C$19,C10,NSL!$T$18:$T$19)</f>
        <v>0</v>
      </c>
      <c r="K10" s="55">
        <f>SUMIF(NSL!$C$21:$C$43,C10,NSL!$T$21:$T$43)</f>
        <v>0</v>
      </c>
      <c r="L10" s="55">
        <f>SUMIF(NSL!$C$45:$C$51,C10,NSL!$T$45:$T$51)</f>
        <v>0</v>
      </c>
      <c r="M10" s="55">
        <f>SUMIF(NSL!$C$53:$C$55,C10,NSL!$T$53:$T$55)</f>
        <v>0</v>
      </c>
      <c r="N10" s="55">
        <f>SUMIF(NSL!$C$57:$C$65,C10,NSL!$T$57:$T$65)</f>
        <v>0</v>
      </c>
      <c r="O10" s="55">
        <f>SUMIF(NSL!$C$67:$C$76,C10,NSL!$T$67:$T$76)</f>
        <v>0</v>
      </c>
      <c r="P10" s="55">
        <f>SUMIF(NSL!$C$78:$C$79,C10,NSL!$T$78:$T$79)</f>
        <v>0</v>
      </c>
      <c r="Q10" s="55">
        <f>SUMIF(NSL!$C$81:$C$173,C10,NSL!$T$81:$T$173)</f>
        <v>0</v>
      </c>
      <c r="R10" s="65">
        <f>SUM(S10:AA10)+SUM(AO10:BF10)</f>
        <v>0</v>
      </c>
      <c r="S10" s="55">
        <f>SUMIF(NSL!$C$176:$C$214,C10,NSL!$T$176:$T$214)</f>
        <v>0</v>
      </c>
      <c r="T10" s="55">
        <f>SUMIF(NSL!$C$216:$C$238,C10,NSL!$T$216:$T$238)</f>
        <v>0</v>
      </c>
      <c r="U10" s="55">
        <f>SUMIF(NSL!$C$240:$C$252,C10,NSL!$T$240:$T$252)</f>
        <v>0</v>
      </c>
      <c r="V10" s="55">
        <f>SUMIF(NSL!$C$254:$C$255,C10,NSL!$T$254:$T$255)</f>
        <v>0</v>
      </c>
      <c r="W10" s="55">
        <f>SUMIF(NSL!$C$257:$C$282,C10,NSL!$T$257:$T$282)</f>
        <v>0</v>
      </c>
      <c r="X10" s="55">
        <f>SUMIF(NSL!$C$284:$C$346,C10,NSL!$T$284:$T$346)</f>
        <v>0</v>
      </c>
      <c r="Y10" s="55">
        <f>SUMIF(NSL!$C$348:$C$436,C10,NSL!$T$348:$T$436)</f>
        <v>0</v>
      </c>
      <c r="Z10" s="55">
        <f>SUMIF(NSL!$C$438:$C$480,C10,NSL!$T$438:$T$480)</f>
        <v>0</v>
      </c>
      <c r="AA10" s="70">
        <f t="shared" si="5"/>
        <v>0</v>
      </c>
      <c r="AB10" s="55">
        <f>SUMIF(NSL!$C$483:$C$679,C10,NSL!$T$483:$T$679)</f>
        <v>0</v>
      </c>
      <c r="AC10" s="55">
        <f>SUMIF(NSL!$C$681:$C$682,C10,NSL!$T$681:$T$682)</f>
        <v>0</v>
      </c>
      <c r="AD10" s="55">
        <f>SUMIF(NSL!$C$684:$C$692,C10,NSL!$T$684:$T$692)</f>
        <v>0</v>
      </c>
      <c r="AE10" s="55">
        <f>SUMIF(NSL!$C$694:$C$776,C10,NSL!$T$694:$T$776)</f>
        <v>0</v>
      </c>
      <c r="AF10" s="55">
        <f>SUMIF(NSL!$C$778:$C$810,C10,NSL!$T$778:$T$810)</f>
        <v>0</v>
      </c>
      <c r="AG10" s="55">
        <f>SUMIF(NSL!$C$812:$C$813,C10,NSL!$T$812:$T$813)</f>
        <v>0</v>
      </c>
      <c r="AH10" s="55">
        <f>SUMIF(NSL!$C$815:$C$816,C10,NSL!$T$815:$T$816)</f>
        <v>0</v>
      </c>
      <c r="AI10" s="55">
        <f>SUMIF(NSL!$C$818:$C$889,C10,NSL!$T$818:$T$889)</f>
        <v>0</v>
      </c>
      <c r="AJ10" s="55">
        <f>SUMIF(NSL!$C$891:$C$917,C10,NSL!$T$891:$T$917)</f>
        <v>0</v>
      </c>
      <c r="AK10" s="55">
        <f>SUMIF(NSL!$C$919:$C$981,C10,NSL!$T$919:$T$981)</f>
        <v>0</v>
      </c>
      <c r="AL10" s="55">
        <f>SUMIF(NSL!$C$983:$C$1000,C10,NSL!$T$983:$T$1000)</f>
        <v>0</v>
      </c>
      <c r="AM10" s="55">
        <f>SUMIF(NSL!$C$1002:$C$1028,C10,NSL!$T$1002:$T$1028)</f>
        <v>0</v>
      </c>
      <c r="AN10" s="55">
        <f>SUMIF(NSL!$C$1030:$C$1045,C10,NSL!$T$1030:$T$1045)</f>
        <v>0</v>
      </c>
      <c r="AO10" s="55">
        <f>SUMIF(NSL!$C$1047:$C$1048,C10,NSL!$T$1047:$T$1048)</f>
        <v>0</v>
      </c>
      <c r="AP10" s="55">
        <f>SUMIF(NSL!$C$1050:$C$1074,C10,NSL!$T$1050:$T$1074)</f>
        <v>0</v>
      </c>
      <c r="AQ10" s="55">
        <f>SUMIF(NSL!$C$1076:$C$1099,C10,NSL!$T$1076:$T$1099)</f>
        <v>0</v>
      </c>
      <c r="AR10" s="55">
        <f>SUMIF(NSL!$C$1101:$C$1121,C10,NSL!$T$1101:$T$1121)</f>
        <v>0</v>
      </c>
      <c r="AS10" s="55">
        <f>SUMIF(NSL!$C$1123:$C$1164,C10,NSL!$T$1123:$T$1164)</f>
        <v>0</v>
      </c>
      <c r="AT10" s="55">
        <f>SUMIF(NSL!$C$1166:$C$1201,C10,NSL!$T$1166:$T$1201)</f>
        <v>0</v>
      </c>
      <c r="AU10" s="55">
        <f>SUMIF(NSL!$C$1203:$C$1223,C10,NSL!$T$1203:$T$1223)</f>
        <v>0</v>
      </c>
      <c r="AV10" s="55">
        <f>SUMIF(NSL!$C$1225:$C$1226,C10,NSL!$T$1225:$T$1226)</f>
        <v>0</v>
      </c>
      <c r="AW10" s="55">
        <f>SUMIF(NSL!$C$1228:$C$1244,C10,NSL!$T$1228:$T$1244)</f>
        <v>0</v>
      </c>
      <c r="AX10" s="55">
        <f>SUMIF(NSL!$C$1246:$C$1351,C10,NSL!$T$1246:$T$1351)</f>
        <v>0</v>
      </c>
      <c r="AY10" s="55">
        <f>SUMIF(NSL!$C$1353:$C$1434,C10,NSL!$T$1353:$T$1434)</f>
        <v>0</v>
      </c>
      <c r="AZ10" s="55">
        <f>SUMIF(NSL!$C$1436:$C$1440,C10,NSL!$T$1436:$T$1440)</f>
        <v>0</v>
      </c>
      <c r="BA10" s="55">
        <f>SUMIF(NSL!$C$1442:$C$1507,C10,NSL!$T$1442:$T$1507)</f>
        <v>0</v>
      </c>
      <c r="BB10" s="55">
        <f>SUMIF(NSL!$C$1509:$C$1540,C10,NSL!$T$1509:$T$1540)</f>
        <v>0</v>
      </c>
      <c r="BC10" s="55">
        <f>SUMIF(NSL!$C$1542:$C$1545,C10,NSL!$T$1542:$T$1545)</f>
        <v>0</v>
      </c>
      <c r="BD10" s="55">
        <f>SUMIF(NSL!$C$1547:$C$1560,C10,NSL!$T$1547:$T$1560)</f>
        <v>0</v>
      </c>
      <c r="BE10" s="55">
        <f>SUMIF(NSL!$C$1562:$C$1565,C10,NSL!$T$1562:$T$1565)</f>
        <v>0</v>
      </c>
      <c r="BF10" s="55">
        <f>SUMIF(NSL!$C$1567:$C$1569,C10,NSL!$T$1567:$T$1569)</f>
        <v>0</v>
      </c>
      <c r="BG10" s="65">
        <f>SUM(G10:H10)+SUM(J10:Q10)+SUM(S10:Z10)+SUM(AB10:BF10)</f>
        <v>0</v>
      </c>
      <c r="BH10" s="53">
        <f>I60-BG10</f>
        <v>0</v>
      </c>
      <c r="BI10" s="53">
        <f t="shared" si="6"/>
        <v>0</v>
      </c>
    </row>
    <row r="11" spans="1:61" ht="15">
      <c r="A11" s="56" t="s">
        <v>13</v>
      </c>
      <c r="B11" s="13" t="s">
        <v>116</v>
      </c>
      <c r="C11" s="56" t="s">
        <v>16</v>
      </c>
      <c r="D11" s="52">
        <f>HTg!Q13</f>
        <v>905.71</v>
      </c>
      <c r="E11" s="65">
        <f t="shared" si="3"/>
        <v>872.96</v>
      </c>
      <c r="F11" s="70">
        <f t="shared" si="4"/>
        <v>0</v>
      </c>
      <c r="G11" s="55">
        <f>SUMIF(NSL!$C$9:$C$10,C11,NSL!$T$9:$T$10)</f>
        <v>0</v>
      </c>
      <c r="H11" s="55">
        <f>SUMIF(NSL!$C$12:$C$13,C11,NSL!$T$12:$T$13)</f>
        <v>0</v>
      </c>
      <c r="I11" s="55">
        <f>SUMIF(NSL!$C$15:$C$16,C11,NSL!$T$15:$T$16)</f>
        <v>0</v>
      </c>
      <c r="J11" s="65">
        <f>D11-BG11</f>
        <v>859.41000000000008</v>
      </c>
      <c r="K11" s="55">
        <f>SUMIF(NSL!$C$21:$C$43,C11,NSL!$T$21:$T$43)</f>
        <v>2</v>
      </c>
      <c r="L11" s="55">
        <f>SUMIF(NSL!$C$45:$C$51,C11,NSL!$T$45:$T$51)</f>
        <v>0</v>
      </c>
      <c r="M11" s="55">
        <f>SUMIF(NSL!$C$53:$C$55,C11,NSL!$T$53:$T$55)</f>
        <v>0</v>
      </c>
      <c r="N11" s="55">
        <f>SUMIF(NSL!$C$57:$C$65,C11,NSL!$T$57:$T$65)</f>
        <v>0</v>
      </c>
      <c r="O11" s="55">
        <f>SUMIF(NSL!$C$67:$C$76,C11,NSL!$T$67:$T$76)</f>
        <v>0.55000000000000004</v>
      </c>
      <c r="P11" s="55">
        <f>SUMIF(NSL!$C$78:$C$79,C11,NSL!$T$78:$T$79)</f>
        <v>0</v>
      </c>
      <c r="Q11" s="55">
        <f>SUMIF(NSL!$C$81:$C$173,C11,NSL!$T$81:$T$173)</f>
        <v>11</v>
      </c>
      <c r="R11" s="65">
        <f t="shared" ref="R11:R17" si="7">SUM(S11:AA11)+SUM(AO11:BF11)</f>
        <v>32.75</v>
      </c>
      <c r="S11" s="55">
        <f>SUMIF(NSL!$C$176:$C$214,C11,NSL!$T$176:$T$214)</f>
        <v>1.97</v>
      </c>
      <c r="T11" s="55">
        <f>SUMIF(NSL!$C$216:$C$238,C11,NSL!$T$216:$T$238)</f>
        <v>0</v>
      </c>
      <c r="U11" s="55">
        <f>SUMIF(NSL!$C$240:$C$252,C11,NSL!$T$240:$T$252)</f>
        <v>0</v>
      </c>
      <c r="V11" s="55">
        <f>SUMIF(NSL!$C$254:$C$255,C11,NSL!$T$254:$T$255)</f>
        <v>0</v>
      </c>
      <c r="W11" s="55">
        <f>SUMIF(NSL!$C$257:$C$282,C11,NSL!$T$257:$T$282)</f>
        <v>2</v>
      </c>
      <c r="X11" s="55">
        <f>SUMIF(NSL!$C$284:$C$346,C11,NSL!$T$284:$T$346)</f>
        <v>1.2</v>
      </c>
      <c r="Y11" s="55">
        <f>SUMIF(NSL!$C$348:$C$436,C11,NSL!$T$348:$T$436)</f>
        <v>4.04</v>
      </c>
      <c r="Z11" s="55">
        <f>SUMIF(NSL!$C$438:$C$480,C11,NSL!$T$438:$T$480)</f>
        <v>0</v>
      </c>
      <c r="AA11" s="70">
        <f t="shared" si="5"/>
        <v>13.100000000000001</v>
      </c>
      <c r="AB11" s="55">
        <f>SUMIF(NSL!$C$483:$C$679,C11,NSL!$T$483:$T$679)</f>
        <v>0.52</v>
      </c>
      <c r="AC11" s="55">
        <f>SUMIF(NSL!$C$681:$C$682,C11,NSL!$T$681:$T$682)</f>
        <v>0</v>
      </c>
      <c r="AD11" s="55">
        <f>SUMIF(NSL!$C$684:$C$692,C11,NSL!$T$684:$T$692)</f>
        <v>0</v>
      </c>
      <c r="AE11" s="55">
        <f>SUMIF(NSL!$C$694:$C$776,C11,NSL!$T$694:$T$776)</f>
        <v>0.8</v>
      </c>
      <c r="AF11" s="55">
        <f>SUMIF(NSL!$C$778:$C$810,C11,NSL!$T$778:$T$810)</f>
        <v>0</v>
      </c>
      <c r="AG11" s="55">
        <f>SUMIF(NSL!$C$812:$C$813,C11,NSL!$T$812:$T$813)</f>
        <v>0</v>
      </c>
      <c r="AH11" s="55">
        <f>SUMIF(NSL!$C$815:$C$816,C11,NSL!$T$815:$T$816)</f>
        <v>0</v>
      </c>
      <c r="AI11" s="55">
        <f>SUMIF(NSL!$C$818:$C$889,C11,NSL!$T$818:$T$889)</f>
        <v>10.190000000000001</v>
      </c>
      <c r="AJ11" s="55">
        <f>SUMIF(NSL!$C$891:$C$917,C11,NSL!$T$891:$T$917)</f>
        <v>0.69</v>
      </c>
      <c r="AK11" s="55">
        <f>SUMIF(NSL!$C$919:$C$981,C11,NSL!$T$919:$T$981)</f>
        <v>0.9</v>
      </c>
      <c r="AL11" s="55">
        <f>SUMIF(NSL!$C$983:$C$1000,C11,NSL!$T$983:$T$1000)</f>
        <v>0</v>
      </c>
      <c r="AM11" s="55">
        <f>SUMIF(NSL!$C$1002:$C$1028,C11,NSL!$T$1002:$T$1028)</f>
        <v>0</v>
      </c>
      <c r="AN11" s="55">
        <f>SUMIF(NSL!$C$1030:$C$1045,C11,NSL!$T$1030:$T$1045)</f>
        <v>0</v>
      </c>
      <c r="AO11" s="55">
        <f>SUMIF(NSL!$C$1047:$C$1048,C11,NSL!$T$1047:$T$1048)</f>
        <v>0</v>
      </c>
      <c r="AP11" s="55">
        <f>SUMIF(NSL!$C$1050:$C$1074,C11,NSL!$T$1050:$T$1074)</f>
        <v>0</v>
      </c>
      <c r="AQ11" s="55">
        <f>SUMIF(NSL!$C$1076:$C$1099,C11,NSL!$T$1076:$T$1099)</f>
        <v>0</v>
      </c>
      <c r="AR11" s="55">
        <f>SUMIF(NSL!$C$1101:$C$1121,C11,NSL!$T$1101:$T$1121)</f>
        <v>3.1599999999999997</v>
      </c>
      <c r="AS11" s="55">
        <f>SUMIF(NSL!$C$1123:$C$1164,C11,NSL!$T$1123:$T$1164)</f>
        <v>0</v>
      </c>
      <c r="AT11" s="55">
        <f>SUMIF(NSL!$C$1166:$C$1201,C11,NSL!$T$1166:$T$1201)</f>
        <v>0</v>
      </c>
      <c r="AU11" s="55">
        <f>SUMIF(NSL!$C$1203:$C$1223,C11,NSL!$T$1203:$T$1223)</f>
        <v>0.5</v>
      </c>
      <c r="AV11" s="55">
        <f>SUMIF(NSL!$C$1225:$C$1226,C11,NSL!$T$1225:$T$1226)</f>
        <v>0</v>
      </c>
      <c r="AW11" s="55">
        <f>SUMIF(NSL!$C$1228:$C$1244,C11,NSL!$T$1228:$T$1244)</f>
        <v>0.1</v>
      </c>
      <c r="AX11" s="55">
        <f>SUMIF(NSL!$C$1246:$C$1351,C11,NSL!$T$1246:$T$1351)</f>
        <v>1.2</v>
      </c>
      <c r="AY11" s="55">
        <f>SUMIF(NSL!$C$1353:$C$1434,C11,NSL!$T$1353:$T$1434)</f>
        <v>4</v>
      </c>
      <c r="AZ11" s="55">
        <f>SUMIF(NSL!$C$1436:$C$1440,C11,NSL!$T$1436:$T$1440)</f>
        <v>0</v>
      </c>
      <c r="BA11" s="55">
        <f>SUMIF(NSL!$C$1442:$C$1507,C11,NSL!$T$1442:$T$1507)</f>
        <v>1.1299999999999999</v>
      </c>
      <c r="BB11" s="55">
        <f>SUMIF(NSL!$C$1509:$C$1540,C11,NSL!$T$1509:$T$1540)</f>
        <v>0.35</v>
      </c>
      <c r="BC11" s="55">
        <f>SUMIF(NSL!$C$1542:$C$1545,C11,NSL!$T$1542:$T$1545)</f>
        <v>0</v>
      </c>
      <c r="BD11" s="55">
        <f>SUMIF(NSL!$C$1547:$C$1560,C11,NSL!$T$1547:$T$1560)</f>
        <v>0</v>
      </c>
      <c r="BE11" s="55">
        <f>SUMIF(NSL!$C$1562:$C$1565,C11,NSL!$T$1562:$T$1565)</f>
        <v>0</v>
      </c>
      <c r="BF11" s="55">
        <f>SUMIF(NSL!$C$1567:$C$1569,C11,NSL!$T$1567:$T$1569)</f>
        <v>0</v>
      </c>
      <c r="BG11" s="65">
        <f>SUM(G11:I11)+SUM(K11:Q11)+SUM(S11:Z11)+SUM(AB11:BF11)</f>
        <v>46.300000000000004</v>
      </c>
      <c r="BH11" s="53">
        <f>J60-BG11</f>
        <v>-46.300000000000004</v>
      </c>
      <c r="BI11" s="53">
        <f t="shared" si="6"/>
        <v>859.41000000000008</v>
      </c>
    </row>
    <row r="12" spans="1:61" ht="15">
      <c r="A12" s="56" t="s">
        <v>15</v>
      </c>
      <c r="B12" s="13" t="s">
        <v>80</v>
      </c>
      <c r="C12" s="56" t="s">
        <v>18</v>
      </c>
      <c r="D12" s="52">
        <f>HTg!Q14</f>
        <v>481.25</v>
      </c>
      <c r="E12" s="65">
        <f t="shared" si="3"/>
        <v>469.97999999999996</v>
      </c>
      <c r="F12" s="70">
        <f t="shared" si="4"/>
        <v>0</v>
      </c>
      <c r="G12" s="55">
        <f>SUMIF(NSL!$C$9:$C$10,C12,NSL!$T$9:$T$10)</f>
        <v>0</v>
      </c>
      <c r="H12" s="55">
        <f>SUMIF(NSL!$C$12:$C$13,C12,NSL!$T$12:$T$13)</f>
        <v>0</v>
      </c>
      <c r="I12" s="55">
        <f>SUMIF(NSL!$C$15:$C$16,C12,NSL!$T$15:$T$16)</f>
        <v>0</v>
      </c>
      <c r="J12" s="55">
        <f>SUMIF(NSL!$C$18:$C$19,C12,NSL!$T$18:$T$19)</f>
        <v>0</v>
      </c>
      <c r="K12" s="65">
        <f>D12-BG12</f>
        <v>469.83</v>
      </c>
      <c r="L12" s="55">
        <f>SUMIF(NSL!$C$45:$C$51,C12,NSL!$T$45:$T$51)</f>
        <v>0</v>
      </c>
      <c r="M12" s="55">
        <f>SUMIF(NSL!$C$53:$C$55,C12,NSL!$T$53:$T$55)</f>
        <v>0</v>
      </c>
      <c r="N12" s="55">
        <f>SUMIF(NSL!$C$57:$C$65,C12,NSL!$T$57:$T$65)</f>
        <v>0</v>
      </c>
      <c r="O12" s="55">
        <f>SUMIF(NSL!$C$67:$C$76,C12,NSL!$T$67:$T$76)</f>
        <v>0.15</v>
      </c>
      <c r="P12" s="55">
        <f>SUMIF(NSL!$C$78:$C$79,C12,NSL!$T$78:$T$79)</f>
        <v>0</v>
      </c>
      <c r="Q12" s="55">
        <f>SUMIF(NSL!$C$81:$C$173,C12,NSL!$T$81:$T$173)</f>
        <v>0</v>
      </c>
      <c r="R12" s="65">
        <f t="shared" si="7"/>
        <v>11.269999999999998</v>
      </c>
      <c r="S12" s="55">
        <f>SUMIF(NSL!$C$176:$C$214,C12,NSL!$T$176:$T$214)</f>
        <v>0</v>
      </c>
      <c r="T12" s="55">
        <f>SUMIF(NSL!$C$216:$C$238,C12,NSL!$T$216:$T$238)</f>
        <v>0</v>
      </c>
      <c r="U12" s="55">
        <f>SUMIF(NSL!$C$240:$C$252,C12,NSL!$T$240:$T$252)</f>
        <v>0</v>
      </c>
      <c r="V12" s="55">
        <f>SUMIF(NSL!$C$254:$C$255,C12,NSL!$T$254:$T$255)</f>
        <v>0</v>
      </c>
      <c r="W12" s="55">
        <f>SUMIF(NSL!$C$257:$C$282,C12,NSL!$T$257:$T$282)</f>
        <v>2.5</v>
      </c>
      <c r="X12" s="55">
        <f>SUMIF(NSL!$C$284:$C$346,C12,NSL!$T$284:$T$346)</f>
        <v>0</v>
      </c>
      <c r="Y12" s="55">
        <f>SUMIF(NSL!$C$348:$C$436,C12,NSL!$T$348:$T$436)</f>
        <v>0</v>
      </c>
      <c r="Z12" s="55">
        <f>SUMIF(NSL!$C$438:$C$480,C12,NSL!$T$438:$T$480)</f>
        <v>0</v>
      </c>
      <c r="AA12" s="70">
        <f t="shared" si="5"/>
        <v>5.8099999999999987</v>
      </c>
      <c r="AB12" s="55">
        <f>SUMIF(NSL!$C$483:$C$679,C12,NSL!$T$483:$T$679)</f>
        <v>0.24</v>
      </c>
      <c r="AC12" s="55">
        <f>SUMIF(NSL!$C$681:$C$682,C12,NSL!$T$681:$T$682)</f>
        <v>0</v>
      </c>
      <c r="AD12" s="55">
        <f>SUMIF(NSL!$C$684:$C$692,C12,NSL!$T$684:$T$692)</f>
        <v>0</v>
      </c>
      <c r="AE12" s="55">
        <f>SUMIF(NSL!$C$694:$C$776,C12,NSL!$T$694:$T$776)</f>
        <v>1.22</v>
      </c>
      <c r="AF12" s="55">
        <f>SUMIF(NSL!$C$778:$C$810,C12,NSL!$T$778:$T$810)</f>
        <v>0</v>
      </c>
      <c r="AG12" s="55">
        <f>SUMIF(NSL!$C$812:$C$813,C12,NSL!$T$812:$T$813)</f>
        <v>0</v>
      </c>
      <c r="AH12" s="55">
        <f>SUMIF(NSL!$C$815:$C$816,C12,NSL!$T$815:$T$816)</f>
        <v>0</v>
      </c>
      <c r="AI12" s="55">
        <f>SUMIF(NSL!$C$818:$C$889,C12,NSL!$T$818:$T$889)</f>
        <v>3.15</v>
      </c>
      <c r="AJ12" s="55">
        <f>SUMIF(NSL!$C$891:$C$917,C12,NSL!$T$891:$T$917)</f>
        <v>0.05</v>
      </c>
      <c r="AK12" s="55">
        <f>SUMIF(NSL!$C$919:$C$981,C12,NSL!$T$919:$T$981)</f>
        <v>1.1499999999999999</v>
      </c>
      <c r="AL12" s="55">
        <f>SUMIF(NSL!$C$983:$C$1000,C12,NSL!$T$983:$T$1000)</f>
        <v>0</v>
      </c>
      <c r="AM12" s="55">
        <f>SUMIF(NSL!$C$1002:$C$1028,C12,NSL!$T$1002:$T$1028)</f>
        <v>0</v>
      </c>
      <c r="AN12" s="55">
        <f>SUMIF(NSL!$C$1030:$C$1045,C12,NSL!$T$1030:$T$1045)</f>
        <v>0</v>
      </c>
      <c r="AO12" s="55">
        <f>SUMIF(NSL!$C$1047:$C$1048,C12,NSL!$T$1047:$T$1048)</f>
        <v>0</v>
      </c>
      <c r="AP12" s="55">
        <f>SUMIF(NSL!$C$1050:$C$1074,C12,NSL!$T$1050:$T$1074)</f>
        <v>0</v>
      </c>
      <c r="AQ12" s="55">
        <f>SUMIF(NSL!$C$1076:$C$1099,C12,NSL!$T$1076:$T$1099)</f>
        <v>0</v>
      </c>
      <c r="AR12" s="55">
        <f>SUMIF(NSL!$C$1101:$C$1121,C12,NSL!$T$1101:$T$1121)</f>
        <v>2.76</v>
      </c>
      <c r="AS12" s="55">
        <f>SUMIF(NSL!$C$1123:$C$1164,C12,NSL!$T$1123:$T$1164)</f>
        <v>0</v>
      </c>
      <c r="AT12" s="55">
        <f>SUMIF(NSL!$C$1166:$C$1201,C12,NSL!$T$1166:$T$1201)</f>
        <v>0</v>
      </c>
      <c r="AU12" s="55">
        <f>SUMIF(NSL!$C$1203:$C$1223,C12,NSL!$T$1203:$T$1223)</f>
        <v>0.05</v>
      </c>
      <c r="AV12" s="55">
        <f>SUMIF(NSL!$C$1225:$C$1226,C12,NSL!$T$1225:$T$1226)</f>
        <v>0</v>
      </c>
      <c r="AW12" s="55">
        <f>SUMIF(NSL!$C$1228:$C$1244,C12,NSL!$T$1228:$T$1244)</f>
        <v>0</v>
      </c>
      <c r="AX12" s="55">
        <f>SUMIF(NSL!$C$1246:$C$1351,C12,NSL!$T$1246:$T$1351)</f>
        <v>0</v>
      </c>
      <c r="AY12" s="55">
        <f>SUMIF(NSL!$C$1353:$C$1434,C12,NSL!$T$1353:$T$1434)</f>
        <v>0</v>
      </c>
      <c r="AZ12" s="55">
        <f>SUMIF(NSL!$C$1436:$C$1440,C12,NSL!$T$1436:$T$1440)</f>
        <v>0</v>
      </c>
      <c r="BA12" s="55">
        <f>SUMIF(NSL!$C$1442:$C$1507,C12,NSL!$T$1442:$T$1507)</f>
        <v>0.15</v>
      </c>
      <c r="BB12" s="55">
        <f>SUMIF(NSL!$C$1509:$C$1540,C12,NSL!$T$1509:$T$1540)</f>
        <v>0</v>
      </c>
      <c r="BC12" s="55">
        <f>SUMIF(NSL!$C$1542:$C$1545,C12,NSL!$T$1542:$T$1545)</f>
        <v>0</v>
      </c>
      <c r="BD12" s="55">
        <f>SUMIF(NSL!$C$1547:$C$1560,C12,NSL!$T$1547:$T$1560)</f>
        <v>0</v>
      </c>
      <c r="BE12" s="55">
        <f>SUMIF(NSL!$C$1562:$C$1565,C12,NSL!$T$1562:$T$1565)</f>
        <v>0</v>
      </c>
      <c r="BF12" s="55">
        <f>SUMIF(NSL!$C$1567:$C$1569,C12,NSL!$T$1567:$T$1569)</f>
        <v>0</v>
      </c>
      <c r="BG12" s="65">
        <f>SUM(G12:J12)+SUM(L12:Q12)+SUM(S12:Z12)+SUM(AB12:BF12)</f>
        <v>11.42</v>
      </c>
      <c r="BH12" s="53">
        <f>K60-BG12</f>
        <v>304.05999999999995</v>
      </c>
      <c r="BI12" s="53">
        <f t="shared" si="6"/>
        <v>785.31</v>
      </c>
    </row>
    <row r="13" spans="1:61" ht="15">
      <c r="A13" s="56" t="s">
        <v>17</v>
      </c>
      <c r="B13" s="13" t="s">
        <v>81</v>
      </c>
      <c r="C13" s="56" t="s">
        <v>20</v>
      </c>
      <c r="D13" s="52">
        <f>HTg!Q15</f>
        <v>529.28</v>
      </c>
      <c r="E13" s="65">
        <f t="shared" si="3"/>
        <v>529.28</v>
      </c>
      <c r="F13" s="70">
        <f t="shared" si="4"/>
        <v>0</v>
      </c>
      <c r="G13" s="55">
        <f>SUMIF(NSL!$C$9:$C$10,C13,NSL!$T$9:$T$10)</f>
        <v>0</v>
      </c>
      <c r="H13" s="55">
        <f>SUMIF(NSL!$C$12:$C$13,C13,NSL!$T$12:$T$13)</f>
        <v>0</v>
      </c>
      <c r="I13" s="55">
        <f>SUMIF(NSL!$C$15:$C$16,C13,NSL!$T$15:$T$16)</f>
        <v>0</v>
      </c>
      <c r="J13" s="55">
        <f>SUMIF(NSL!$C$18:$C$19,C13,NSL!$T$18:$T$19)</f>
        <v>0</v>
      </c>
      <c r="K13" s="55">
        <f>SUMIF(NSL!$C$21:$C$43,C13,NSL!$T$21:$T$43)</f>
        <v>0</v>
      </c>
      <c r="L13" s="65">
        <f>D13-BG13</f>
        <v>515.66</v>
      </c>
      <c r="M13" s="55">
        <f>SUMIF(NSL!$C$53:$C$55,C13,NSL!$T$53:$T$55)</f>
        <v>0</v>
      </c>
      <c r="N13" s="55">
        <f>SUMIF(NSL!$C$57:$C$65,C13,NSL!$T$57:$T$65)</f>
        <v>13.620000000000005</v>
      </c>
      <c r="O13" s="55">
        <f>SUMIF(NSL!$C$67:$C$76,C13,NSL!$T$67:$T$76)</f>
        <v>0</v>
      </c>
      <c r="P13" s="55">
        <f>SUMIF(NSL!$C$78:$C$79,C13,NSL!$T$78:$T$79)</f>
        <v>0</v>
      </c>
      <c r="Q13" s="55">
        <f>SUMIF(NSL!$C$81:$C$173,C13,NSL!$T$81:$T$173)</f>
        <v>0</v>
      </c>
      <c r="R13" s="65">
        <f t="shared" si="7"/>
        <v>0</v>
      </c>
      <c r="S13" s="55">
        <f>SUMIF(NSL!$C$176:$C$214,C13,NSL!$T$176:$T$214)</f>
        <v>0</v>
      </c>
      <c r="T13" s="55">
        <f>SUMIF(NSL!$C$216:$C$238,C13,NSL!$T$216:$T$238)</f>
        <v>0</v>
      </c>
      <c r="U13" s="55">
        <f>SUMIF(NSL!$C$240:$C$252,C13,NSL!$T$240:$T$252)</f>
        <v>0</v>
      </c>
      <c r="V13" s="55">
        <f>SUMIF(NSL!$C$254:$C$255,C13,NSL!$T$254:$T$255)</f>
        <v>0</v>
      </c>
      <c r="W13" s="55">
        <f>SUMIF(NSL!$C$257:$C$282,C13,NSL!$T$257:$T$282)</f>
        <v>0</v>
      </c>
      <c r="X13" s="55">
        <f>SUMIF(NSL!$C$284:$C$346,C13,NSL!$T$284:$T$346)</f>
        <v>0</v>
      </c>
      <c r="Y13" s="55">
        <f>SUMIF(NSL!$C$348:$C$436,C13,NSL!$T$348:$T$436)</f>
        <v>0</v>
      </c>
      <c r="Z13" s="55">
        <f>SUMIF(NSL!$C$438:$C$480,C13,NSL!$T$438:$T$480)</f>
        <v>0</v>
      </c>
      <c r="AA13" s="70">
        <f t="shared" si="5"/>
        <v>0</v>
      </c>
      <c r="AB13" s="55">
        <f>SUMIF(NSL!$C$483:$C$679,C13,NSL!$T$483:$T$679)</f>
        <v>0</v>
      </c>
      <c r="AC13" s="55">
        <f>SUMIF(NSL!$C$681:$C$682,C13,NSL!$T$681:$T$682)</f>
        <v>0</v>
      </c>
      <c r="AD13" s="55">
        <f>SUMIF(NSL!$C$684:$C$692,C13,NSL!$T$684:$T$692)</f>
        <v>0</v>
      </c>
      <c r="AE13" s="55">
        <f>SUMIF(NSL!$C$694:$C$776,C13,NSL!$T$694:$T$776)</f>
        <v>0</v>
      </c>
      <c r="AF13" s="55">
        <f>SUMIF(NSL!$C$778:$C$810,C13,NSL!$T$778:$T$810)</f>
        <v>0</v>
      </c>
      <c r="AG13" s="55">
        <f>SUMIF(NSL!$C$812:$C$813,C13,NSL!$T$812:$T$813)</f>
        <v>0</v>
      </c>
      <c r="AH13" s="55">
        <f>SUMIF(NSL!$C$815:$C$816,C13,NSL!$T$815:$T$816)</f>
        <v>0</v>
      </c>
      <c r="AI13" s="55">
        <f>SUMIF(NSL!$C$818:$C$889,C13,NSL!$T$818:$T$889)</f>
        <v>0</v>
      </c>
      <c r="AJ13" s="55">
        <f>SUMIF(NSL!$C$891:$C$917,C13,NSL!$T$891:$T$917)</f>
        <v>0</v>
      </c>
      <c r="AK13" s="55">
        <f>SUMIF(NSL!$C$919:$C$981,C13,NSL!$T$919:$T$981)</f>
        <v>0</v>
      </c>
      <c r="AL13" s="55">
        <f>SUMIF(NSL!$C$983:$C$1000,C13,NSL!$T$983:$T$1000)</f>
        <v>0</v>
      </c>
      <c r="AM13" s="55">
        <f>SUMIF(NSL!$C$1002:$C$1028,C13,NSL!$T$1002:$T$1028)</f>
        <v>0</v>
      </c>
      <c r="AN13" s="55">
        <f>SUMIF(NSL!$C$1030:$C$1045,C13,NSL!$T$1030:$T$1045)</f>
        <v>0</v>
      </c>
      <c r="AO13" s="55">
        <f>SUMIF(NSL!$C$1047:$C$1048,C13,NSL!$T$1047:$T$1048)</f>
        <v>0</v>
      </c>
      <c r="AP13" s="55">
        <f>SUMIF(NSL!$C$1050:$C$1074,C13,NSL!$T$1050:$T$1074)</f>
        <v>0</v>
      </c>
      <c r="AQ13" s="55">
        <f>SUMIF(NSL!$C$1076:$C$1099,C13,NSL!$T$1076:$T$1099)</f>
        <v>0</v>
      </c>
      <c r="AR13" s="55">
        <f>SUMIF(NSL!$C$1101:$C$1121,C13,NSL!$T$1101:$T$1121)</f>
        <v>0</v>
      </c>
      <c r="AS13" s="55">
        <f>SUMIF(NSL!$C$1123:$C$1164,C13,NSL!$T$1123:$T$1164)</f>
        <v>0</v>
      </c>
      <c r="AT13" s="55">
        <f>SUMIF(NSL!$C$1166:$C$1201,C13,NSL!$T$1166:$T$1201)</f>
        <v>0</v>
      </c>
      <c r="AU13" s="55">
        <f>SUMIF(NSL!$C$1203:$C$1223,C13,NSL!$T$1203:$T$1223)</f>
        <v>0</v>
      </c>
      <c r="AV13" s="55">
        <f>SUMIF(NSL!$C$1225:$C$1226,C13,NSL!$T$1225:$T$1226)</f>
        <v>0</v>
      </c>
      <c r="AW13" s="55">
        <f>SUMIF(NSL!$C$1228:$C$1244,C13,NSL!$T$1228:$T$1244)</f>
        <v>0</v>
      </c>
      <c r="AX13" s="55">
        <f>SUMIF(NSL!$C$1246:$C$1351,C13,NSL!$T$1246:$T$1351)</f>
        <v>0</v>
      </c>
      <c r="AY13" s="55">
        <f>SUMIF(NSL!$C$1353:$C$1434,C13,NSL!$T$1353:$T$1434)</f>
        <v>0</v>
      </c>
      <c r="AZ13" s="55">
        <f>SUMIF(NSL!$C$1436:$C$1440,C13,NSL!$T$1436:$T$1440)</f>
        <v>0</v>
      </c>
      <c r="BA13" s="55">
        <f>SUMIF(NSL!$C$1442:$C$1507,C13,NSL!$T$1442:$T$1507)</f>
        <v>0</v>
      </c>
      <c r="BB13" s="55">
        <f>SUMIF(NSL!$C$1509:$C$1540,C13,NSL!$T$1509:$T$1540)</f>
        <v>0</v>
      </c>
      <c r="BC13" s="55">
        <f>SUMIF(NSL!$C$1542:$C$1545,C13,NSL!$T$1542:$T$1545)</f>
        <v>0</v>
      </c>
      <c r="BD13" s="55">
        <f>SUMIF(NSL!$C$1547:$C$1560,C13,NSL!$T$1547:$T$1560)</f>
        <v>0</v>
      </c>
      <c r="BE13" s="55">
        <f>SUMIF(NSL!$C$1562:$C$1565,C13,NSL!$T$1562:$T$1565)</f>
        <v>0</v>
      </c>
      <c r="BF13" s="55">
        <f>SUMIF(NSL!$C$1567:$C$1569,C13,NSL!$T$1567:$T$1569)</f>
        <v>0</v>
      </c>
      <c r="BG13" s="65">
        <f>SUM(G13:K13)+SUM(M13:Q13)+SUM(S13:Z13)+SUM(AB13:BF13)</f>
        <v>13.620000000000005</v>
      </c>
      <c r="BH13" s="53">
        <f>L60-BG13</f>
        <v>-13.620000000000005</v>
      </c>
      <c r="BI13" s="53">
        <f t="shared" si="6"/>
        <v>515.66</v>
      </c>
    </row>
    <row r="14" spans="1:61" ht="15">
      <c r="A14" s="56" t="s">
        <v>19</v>
      </c>
      <c r="B14" s="13" t="s">
        <v>82</v>
      </c>
      <c r="C14" s="56" t="s">
        <v>21</v>
      </c>
      <c r="D14" s="52">
        <f>HTg!Q16</f>
        <v>0</v>
      </c>
      <c r="E14" s="65">
        <f t="shared" si="3"/>
        <v>0</v>
      </c>
      <c r="F14" s="70">
        <f t="shared" si="4"/>
        <v>0</v>
      </c>
      <c r="G14" s="55">
        <f>SUMIF(NSL!$C$9:$C$10,C14,NSL!$T$9:$T$10)</f>
        <v>0</v>
      </c>
      <c r="H14" s="55">
        <f>SUMIF(NSL!$C$12:$C$13,C14,NSL!$T$12:$T$13)</f>
        <v>0</v>
      </c>
      <c r="I14" s="55">
        <f>SUMIF(NSL!$C$15:$C$16,C14,NSL!$T$15:$T$16)</f>
        <v>0</v>
      </c>
      <c r="J14" s="55">
        <f>SUMIF(NSL!$C$18:$C$19,C14,NSL!$T$18:$T$19)</f>
        <v>0</v>
      </c>
      <c r="K14" s="55">
        <f>SUMIF(NSL!$C$21:$C$43,C14,NSL!$T$21:$T$43)</f>
        <v>0</v>
      </c>
      <c r="L14" s="55">
        <f>SUMIF(NSL!$C$45:$C$51,C14,NSL!$T$45:$T$51)</f>
        <v>0</v>
      </c>
      <c r="M14" s="65">
        <f>D14-BG14</f>
        <v>0</v>
      </c>
      <c r="N14" s="55">
        <f>SUMIF(NSL!$C$57:$C$65,C14,NSL!$T$57:$T$65)</f>
        <v>0</v>
      </c>
      <c r="O14" s="55">
        <f>SUMIF(NSL!$C$67:$C$76,C14,NSL!$T$67:$T$76)</f>
        <v>0</v>
      </c>
      <c r="P14" s="55">
        <f>SUMIF(NSL!$C$78:$C$79,C14,NSL!$T$78:$T$79)</f>
        <v>0</v>
      </c>
      <c r="Q14" s="55">
        <f>SUMIF(NSL!$C$81:$C$173,C14,NSL!$T$81:$T$173)</f>
        <v>0</v>
      </c>
      <c r="R14" s="65">
        <f t="shared" si="7"/>
        <v>0</v>
      </c>
      <c r="S14" s="55">
        <f>SUMIF(NSL!$C$176:$C$214,C14,NSL!$T$176:$T$214)</f>
        <v>0</v>
      </c>
      <c r="T14" s="55">
        <f>SUMIF(NSL!$C$216:$C$238,C14,NSL!$T$216:$T$238)</f>
        <v>0</v>
      </c>
      <c r="U14" s="55">
        <f>SUMIF(NSL!$C$240:$C$252,C14,NSL!$T$240:$T$252)</f>
        <v>0</v>
      </c>
      <c r="V14" s="55">
        <f>SUMIF(NSL!$C$254:$C$255,C14,NSL!$T$254:$T$255)</f>
        <v>0</v>
      </c>
      <c r="W14" s="55">
        <f>SUMIF(NSL!$C$257:$C$282,C14,NSL!$T$257:$T$282)</f>
        <v>0</v>
      </c>
      <c r="X14" s="55">
        <f>SUMIF(NSL!$C$284:$C$346,C14,NSL!$T$284:$T$346)</f>
        <v>0</v>
      </c>
      <c r="Y14" s="55">
        <f>SUMIF(NSL!$C$348:$C$436,C14,NSL!$T$348:$T$436)</f>
        <v>0</v>
      </c>
      <c r="Z14" s="55">
        <f>SUMIF(NSL!$C$438:$C$480,C14,NSL!$T$438:$T$480)</f>
        <v>0</v>
      </c>
      <c r="AA14" s="70">
        <f t="shared" si="5"/>
        <v>0</v>
      </c>
      <c r="AB14" s="55">
        <f>SUMIF(NSL!$C$483:$C$679,C14,NSL!$T$483:$T$679)</f>
        <v>0</v>
      </c>
      <c r="AC14" s="55">
        <f>SUMIF(NSL!$C$681:$C$682,C14,NSL!$T$681:$T$682)</f>
        <v>0</v>
      </c>
      <c r="AD14" s="55">
        <f>SUMIF(NSL!$C$684:$C$692,C14,NSL!$T$684:$T$692)</f>
        <v>0</v>
      </c>
      <c r="AE14" s="55">
        <f>SUMIF(NSL!$C$694:$C$776,C14,NSL!$T$694:$T$776)</f>
        <v>0</v>
      </c>
      <c r="AF14" s="55">
        <f>SUMIF(NSL!$C$778:$C$810,C14,NSL!$T$778:$T$810)</f>
        <v>0</v>
      </c>
      <c r="AG14" s="55">
        <f>SUMIF(NSL!$C$812:$C$813,C14,NSL!$T$812:$T$813)</f>
        <v>0</v>
      </c>
      <c r="AH14" s="55">
        <f>SUMIF(NSL!$C$815:$C$816,C14,NSL!$T$815:$T$816)</f>
        <v>0</v>
      </c>
      <c r="AI14" s="55">
        <f>SUMIF(NSL!$C$818:$C$889,C14,NSL!$T$818:$T$889)</f>
        <v>0</v>
      </c>
      <c r="AJ14" s="55">
        <f>SUMIF(NSL!$C$891:$C$917,C14,NSL!$T$891:$T$917)</f>
        <v>0</v>
      </c>
      <c r="AK14" s="55">
        <f>SUMIF(NSL!$C$919:$C$981,C14,NSL!$T$919:$T$981)</f>
        <v>0</v>
      </c>
      <c r="AL14" s="55">
        <f>SUMIF(NSL!$C$983:$C$1000,C14,NSL!$T$983:$T$1000)</f>
        <v>0</v>
      </c>
      <c r="AM14" s="55">
        <f>SUMIF(NSL!$C$1002:$C$1028,C14,NSL!$T$1002:$T$1028)</f>
        <v>0</v>
      </c>
      <c r="AN14" s="55">
        <f>SUMIF(NSL!$C$1030:$C$1045,C14,NSL!$T$1030:$T$1045)</f>
        <v>0</v>
      </c>
      <c r="AO14" s="55">
        <f>SUMIF(NSL!$C$1047:$C$1048,C14,NSL!$T$1047:$T$1048)</f>
        <v>0</v>
      </c>
      <c r="AP14" s="55">
        <f>SUMIF(NSL!$C$1050:$C$1074,C14,NSL!$T$1050:$T$1074)</f>
        <v>0</v>
      </c>
      <c r="AQ14" s="55">
        <f>SUMIF(NSL!$C$1076:$C$1099,C14,NSL!$T$1076:$T$1099)</f>
        <v>0</v>
      </c>
      <c r="AR14" s="55">
        <f>SUMIF(NSL!$C$1101:$C$1121,C14,NSL!$T$1101:$T$1121)</f>
        <v>0</v>
      </c>
      <c r="AS14" s="55">
        <f>SUMIF(NSL!$C$1123:$C$1164,C14,NSL!$T$1123:$T$1164)</f>
        <v>0</v>
      </c>
      <c r="AT14" s="55">
        <f>SUMIF(NSL!$C$1166:$C$1201,C14,NSL!$T$1166:$T$1201)</f>
        <v>0</v>
      </c>
      <c r="AU14" s="55">
        <f>SUMIF(NSL!$C$1203:$C$1223,C14,NSL!$T$1203:$T$1223)</f>
        <v>0</v>
      </c>
      <c r="AV14" s="55">
        <f>SUMIF(NSL!$C$1225:$C$1226,C14,NSL!$T$1225:$T$1226)</f>
        <v>0</v>
      </c>
      <c r="AW14" s="55">
        <f>SUMIF(NSL!$C$1228:$C$1244,C14,NSL!$T$1228:$T$1244)</f>
        <v>0</v>
      </c>
      <c r="AX14" s="55">
        <f>SUMIF(NSL!$C$1246:$C$1351,C14,NSL!$T$1246:$T$1351)</f>
        <v>0</v>
      </c>
      <c r="AY14" s="55">
        <f>SUMIF(NSL!$C$1353:$C$1434,C14,NSL!$T$1353:$T$1434)</f>
        <v>0</v>
      </c>
      <c r="AZ14" s="55">
        <f>SUMIF(NSL!$C$1436:$C$1440,C14,NSL!$T$1436:$T$1440)</f>
        <v>0</v>
      </c>
      <c r="BA14" s="55">
        <f>SUMIF(NSL!$C$1442:$C$1507,C14,NSL!$T$1442:$T$1507)</f>
        <v>0</v>
      </c>
      <c r="BB14" s="55">
        <f>SUMIF(NSL!$C$1509:$C$1540,C14,NSL!$T$1509:$T$1540)</f>
        <v>0</v>
      </c>
      <c r="BC14" s="55">
        <f>SUMIF(NSL!$C$1542:$C$1545,C14,NSL!$T$1542:$T$1545)</f>
        <v>0</v>
      </c>
      <c r="BD14" s="55">
        <f>SUMIF(NSL!$C$1547:$C$1560,C14,NSL!$T$1547:$T$1560)</f>
        <v>0</v>
      </c>
      <c r="BE14" s="55">
        <f>SUMIF(NSL!$C$1562:$C$1565,C14,NSL!$T$1562:$T$1565)</f>
        <v>0</v>
      </c>
      <c r="BF14" s="55">
        <f>SUMIF(NSL!$C$1567:$C$1569,C14,NSL!$T$1567:$T$1569)</f>
        <v>0</v>
      </c>
      <c r="BG14" s="65">
        <f>SUM(G14:L14)+SUM(N14:Q14)+SUM(S14:Z14)+SUM(AB14:BF14)</f>
        <v>0</v>
      </c>
      <c r="BH14" s="53">
        <f>M60-BG14</f>
        <v>0</v>
      </c>
      <c r="BI14" s="53">
        <f t="shared" si="6"/>
        <v>0</v>
      </c>
    </row>
    <row r="15" spans="1:61" ht="15">
      <c r="A15" s="56" t="s">
        <v>84</v>
      </c>
      <c r="B15" s="13" t="s">
        <v>83</v>
      </c>
      <c r="C15" s="56" t="s">
        <v>22</v>
      </c>
      <c r="D15" s="52">
        <f>HTg!Q17</f>
        <v>1693.28</v>
      </c>
      <c r="E15" s="65">
        <f t="shared" si="3"/>
        <v>1384.9</v>
      </c>
      <c r="F15" s="70">
        <f t="shared" si="4"/>
        <v>0</v>
      </c>
      <c r="G15" s="55">
        <f>SUMIF(NSL!$C$9:$C$10,C15,NSL!$T$9:$T$10)</f>
        <v>0</v>
      </c>
      <c r="H15" s="55">
        <f>SUMIF(NSL!$C$12:$C$13,C15,NSL!$T$12:$T$13)</f>
        <v>0</v>
      </c>
      <c r="I15" s="55">
        <f>SUMIF(NSL!$C$15:$C$16,C15,NSL!$T$15:$T$16)</f>
        <v>0</v>
      </c>
      <c r="J15" s="55">
        <f>SUMIF(NSL!$C$18:$C$19,C15,NSL!$T$18:$T$19)</f>
        <v>0</v>
      </c>
      <c r="K15" s="55">
        <f>SUMIF(NSL!$C$21:$C$43,C15,NSL!$T$21:$T$43)</f>
        <v>306.48</v>
      </c>
      <c r="L15" s="55">
        <f>SUMIF(NSL!$C$45:$C$51,C15,NSL!$T$45:$T$51)</f>
        <v>0</v>
      </c>
      <c r="M15" s="55">
        <f>SUMIF(NSL!$C$53:$C$55,C15,NSL!$T$53:$T$55)</f>
        <v>0</v>
      </c>
      <c r="N15" s="65">
        <f>D15-BG15</f>
        <v>1024.42</v>
      </c>
      <c r="O15" s="55">
        <f>SUMIF(NSL!$C$67:$C$76,C15,NSL!$T$67:$T$76)</f>
        <v>0</v>
      </c>
      <c r="P15" s="55">
        <f>SUMIF(NSL!$C$78:$C$79,C15,NSL!$T$78:$T$79)</f>
        <v>0</v>
      </c>
      <c r="Q15" s="55">
        <f>SUMIF(NSL!$C$81:$C$173,C15,NSL!$T$81:$T$173)</f>
        <v>54</v>
      </c>
      <c r="R15" s="65">
        <f t="shared" si="7"/>
        <v>308.37999999999994</v>
      </c>
      <c r="S15" s="55">
        <f>SUMIF(NSL!$C$176:$C$214,C15,NSL!$T$176:$T$214)</f>
        <v>281.94</v>
      </c>
      <c r="T15" s="55">
        <f>SUMIF(NSL!$C$216:$C$238,C15,NSL!$T$216:$T$238)</f>
        <v>0</v>
      </c>
      <c r="U15" s="55">
        <f>SUMIF(NSL!$C$240:$C$252,C15,NSL!$T$240:$T$252)</f>
        <v>0</v>
      </c>
      <c r="V15" s="55">
        <f>SUMIF(NSL!$C$254:$C$255,C15,NSL!$T$254:$T$255)</f>
        <v>0</v>
      </c>
      <c r="W15" s="55">
        <f>SUMIF(NSL!$C$257:$C$282,C15,NSL!$T$257:$T$282)</f>
        <v>6.7</v>
      </c>
      <c r="X15" s="55">
        <f>SUMIF(NSL!$C$284:$C$346,C15,NSL!$T$284:$T$346)</f>
        <v>0</v>
      </c>
      <c r="Y15" s="55">
        <f>SUMIF(NSL!$C$348:$C$436,C15,NSL!$T$348:$T$436)</f>
        <v>0.4</v>
      </c>
      <c r="Z15" s="55">
        <f>SUMIF(NSL!$C$438:$C$480,C15,NSL!$T$438:$T$480)</f>
        <v>0</v>
      </c>
      <c r="AA15" s="70">
        <f t="shared" si="5"/>
        <v>8.27</v>
      </c>
      <c r="AB15" s="55">
        <f>SUMIF(NSL!$C$483:$C$679,C15,NSL!$T$483:$T$679)</f>
        <v>0.12</v>
      </c>
      <c r="AC15" s="55">
        <f>SUMIF(NSL!$C$681:$C$682,C15,NSL!$T$681:$T$682)</f>
        <v>0</v>
      </c>
      <c r="AD15" s="55">
        <f>SUMIF(NSL!$C$684:$C$692,C15,NSL!$T$684:$T$692)</f>
        <v>0</v>
      </c>
      <c r="AE15" s="55">
        <f>SUMIF(NSL!$C$694:$C$776,C15,NSL!$T$694:$T$776)</f>
        <v>0</v>
      </c>
      <c r="AF15" s="55">
        <f>SUMIF(NSL!$C$778:$C$810,C15,NSL!$T$778:$T$810)</f>
        <v>0</v>
      </c>
      <c r="AG15" s="55">
        <f>SUMIF(NSL!$C$812:$C$813,C15,NSL!$T$812:$T$813)</f>
        <v>0</v>
      </c>
      <c r="AH15" s="55">
        <f>SUMIF(NSL!$C$815:$C$816,C15,NSL!$T$815:$T$816)</f>
        <v>0</v>
      </c>
      <c r="AI15" s="55">
        <f>SUMIF(NSL!$C$818:$C$889,C15,NSL!$T$818:$T$889)</f>
        <v>6.93</v>
      </c>
      <c r="AJ15" s="55">
        <f>SUMIF(NSL!$C$891:$C$917,C15,NSL!$T$891:$T$917)</f>
        <v>0.25</v>
      </c>
      <c r="AK15" s="55">
        <f>SUMIF(NSL!$C$919:$C$981,C15,NSL!$T$919:$T$981)</f>
        <v>0.97</v>
      </c>
      <c r="AL15" s="55">
        <f>SUMIF(NSL!$C$983:$C$1000,C15,NSL!$T$983:$T$1000)</f>
        <v>0</v>
      </c>
      <c r="AM15" s="55">
        <f>SUMIF(NSL!$C$1002:$C$1028,C15,NSL!$T$1002:$T$1028)</f>
        <v>0</v>
      </c>
      <c r="AN15" s="55">
        <f>SUMIF(NSL!$C$1030:$C$1045,C15,NSL!$T$1030:$T$1045)</f>
        <v>0</v>
      </c>
      <c r="AO15" s="55">
        <f>SUMIF(NSL!$C$1047:$C$1048,C15,NSL!$T$1047:$T$1048)</f>
        <v>0</v>
      </c>
      <c r="AP15" s="55">
        <f>SUMIF(NSL!$C$1050:$C$1074,C15,NSL!$T$1050:$T$1074)</f>
        <v>6.8</v>
      </c>
      <c r="AQ15" s="55">
        <f>SUMIF(NSL!$C$1076:$C$1099,C15,NSL!$T$1076:$T$1099)</f>
        <v>0.1</v>
      </c>
      <c r="AR15" s="55">
        <f>SUMIF(NSL!$C$1101:$C$1121,C15,NSL!$T$1101:$T$1121)</f>
        <v>0.4</v>
      </c>
      <c r="AS15" s="55">
        <f>SUMIF(NSL!$C$1123:$C$1164,C15,NSL!$T$1123:$T$1164)</f>
        <v>0</v>
      </c>
      <c r="AT15" s="55">
        <f>SUMIF(NSL!$C$1166:$C$1201,C15,NSL!$T$1166:$T$1201)</f>
        <v>0</v>
      </c>
      <c r="AU15" s="55">
        <f>SUMIF(NSL!$C$1203:$C$1223,C15,NSL!$T$1203:$T$1223)</f>
        <v>0</v>
      </c>
      <c r="AV15" s="55">
        <f>SUMIF(NSL!$C$1225:$C$1226,C15,NSL!$T$1225:$T$1226)</f>
        <v>0</v>
      </c>
      <c r="AW15" s="55">
        <f>SUMIF(NSL!$C$1228:$C$1244,C15,NSL!$T$1228:$T$1244)</f>
        <v>0</v>
      </c>
      <c r="AX15" s="55">
        <f>SUMIF(NSL!$C$1246:$C$1351,C15,NSL!$T$1246:$T$1351)</f>
        <v>3.1</v>
      </c>
      <c r="AY15" s="55">
        <f>SUMIF(NSL!$C$1353:$C$1434,C15,NSL!$T$1353:$T$1434)</f>
        <v>0</v>
      </c>
      <c r="AZ15" s="55">
        <f>SUMIF(NSL!$C$1436:$C$1440,C15,NSL!$T$1436:$T$1440)</f>
        <v>0</v>
      </c>
      <c r="BA15" s="55">
        <f>SUMIF(NSL!$C$1442:$C$1507,C15,NSL!$T$1442:$T$1507)</f>
        <v>0</v>
      </c>
      <c r="BB15" s="55">
        <f>SUMIF(NSL!$C$1509:$C$1540,C15,NSL!$T$1509:$T$1540)</f>
        <v>0.67</v>
      </c>
      <c r="BC15" s="55">
        <f>SUMIF(NSL!$C$1542:$C$1545,C15,NSL!$T$1542:$T$1545)</f>
        <v>0</v>
      </c>
      <c r="BD15" s="55">
        <f>SUMIF(NSL!$C$1547:$C$1560,C15,NSL!$T$1547:$T$1560)</f>
        <v>0</v>
      </c>
      <c r="BE15" s="55">
        <f>SUMIF(NSL!$C$1562:$C$1565,C15,NSL!$T$1562:$T$1565)</f>
        <v>0</v>
      </c>
      <c r="BF15" s="55">
        <f>SUMIF(NSL!$C$1567:$C$1569,C15,NSL!$T$1567:$T$1569)</f>
        <v>0</v>
      </c>
      <c r="BG15" s="65">
        <f>SUM(G15:M15)+SUM(O15:Q15)+SUM(S15:Z15)+SUM(AB15:BF15)</f>
        <v>668.86</v>
      </c>
      <c r="BH15" s="53">
        <f>N60-BG15</f>
        <v>-505.24000000000012</v>
      </c>
      <c r="BI15" s="53">
        <f t="shared" si="6"/>
        <v>1188.04</v>
      </c>
    </row>
    <row r="16" spans="1:61" ht="15">
      <c r="A16" s="56" t="s">
        <v>93</v>
      </c>
      <c r="B16" s="13" t="s">
        <v>92</v>
      </c>
      <c r="C16" s="56" t="s">
        <v>23</v>
      </c>
      <c r="D16" s="52">
        <f>HTg!Q18</f>
        <v>26.02</v>
      </c>
      <c r="E16" s="65">
        <f t="shared" si="3"/>
        <v>25.21</v>
      </c>
      <c r="F16" s="70">
        <f t="shared" si="4"/>
        <v>0</v>
      </c>
      <c r="G16" s="55">
        <f>SUMIF(NSL!$C$9:$C$10,C16,NSL!$T$9:$T$10)</f>
        <v>0</v>
      </c>
      <c r="H16" s="55">
        <f>SUMIF(NSL!$C$12:$C$13,C16,NSL!$T$12:$T$13)</f>
        <v>0</v>
      </c>
      <c r="I16" s="55">
        <f>SUMIF(NSL!$C$15:$C$16,C16,NSL!$T$15:$T$16)</f>
        <v>0</v>
      </c>
      <c r="J16" s="55">
        <f>SUMIF(NSL!$C$18:$C$19,C16,NSL!$T$18:$T$19)</f>
        <v>0</v>
      </c>
      <c r="K16" s="55">
        <f>SUMIF(NSL!$C$21:$C$43,C16,NSL!$T$21:$T$43)</f>
        <v>0</v>
      </c>
      <c r="L16" s="55">
        <f>SUMIF(NSL!$C$45:$C$51,C16,NSL!$T$45:$T$51)</f>
        <v>0</v>
      </c>
      <c r="M16" s="55">
        <f>SUMIF(NSL!$C$53:$C$55,C16,NSL!$T$53:$T$55)</f>
        <v>0</v>
      </c>
      <c r="N16" s="55">
        <f>SUMIF(NSL!$C$57:$C$65,C16,NSL!$T$57:$T$65)</f>
        <v>0</v>
      </c>
      <c r="O16" s="65">
        <f>D16-BG16</f>
        <v>25.21</v>
      </c>
      <c r="P16" s="55">
        <f>SUMIF(NSL!$C$78:$C$79,C16,NSL!$T$78:$T$79)</f>
        <v>0</v>
      </c>
      <c r="Q16" s="55">
        <f>SUMIF(NSL!$C$81:$C$173,C16,NSL!$T$81:$T$173)</f>
        <v>0</v>
      </c>
      <c r="R16" s="65">
        <f t="shared" si="7"/>
        <v>0.81</v>
      </c>
      <c r="S16" s="55">
        <f>SUMIF(NSL!$C$176:$C$214,C16,NSL!$T$176:$T$214)</f>
        <v>0</v>
      </c>
      <c r="T16" s="55">
        <f>SUMIF(NSL!$C$216:$C$238,C16,NSL!$T$216:$T$238)</f>
        <v>0</v>
      </c>
      <c r="U16" s="55">
        <f>SUMIF(NSL!$C$240:$C$252,C16,NSL!$T$240:$T$252)</f>
        <v>0</v>
      </c>
      <c r="V16" s="55">
        <f>SUMIF(NSL!$C$254:$C$255,C16,NSL!$T$254:$T$255)</f>
        <v>0</v>
      </c>
      <c r="W16" s="55">
        <f>SUMIF(NSL!$C$257:$C$282,C16,NSL!$T$257:$T$282)</f>
        <v>0.7</v>
      </c>
      <c r="X16" s="55">
        <f>SUMIF(NSL!$C$284:$C$346,C16,NSL!$T$284:$T$346)</f>
        <v>0</v>
      </c>
      <c r="Y16" s="55">
        <f>SUMIF(NSL!$C$348:$C$436,C16,NSL!$T$348:$T$436)</f>
        <v>0</v>
      </c>
      <c r="Z16" s="55">
        <f>SUMIF(NSL!$C$438:$C$480,C16,NSL!$T$438:$T$480)</f>
        <v>0</v>
      </c>
      <c r="AA16" s="70">
        <f t="shared" si="5"/>
        <v>0.06</v>
      </c>
      <c r="AB16" s="55">
        <f>SUMIF(NSL!$C$483:$C$679,C16,NSL!$T$483:$T$679)</f>
        <v>0</v>
      </c>
      <c r="AC16" s="55">
        <f>SUMIF(NSL!$C$681:$C$682,C16,NSL!$T$681:$T$682)</f>
        <v>0</v>
      </c>
      <c r="AD16" s="55">
        <f>SUMIF(NSL!$C$684:$C$692,C16,NSL!$T$684:$T$692)</f>
        <v>0</v>
      </c>
      <c r="AE16" s="55">
        <f>SUMIF(NSL!$C$694:$C$776,C16,NSL!$T$694:$T$776)</f>
        <v>0</v>
      </c>
      <c r="AF16" s="55">
        <f>SUMIF(NSL!$C$778:$C$810,C16,NSL!$T$778:$T$810)</f>
        <v>0</v>
      </c>
      <c r="AG16" s="55">
        <f>SUMIF(NSL!$C$812:$C$813,C16,NSL!$T$812:$T$813)</f>
        <v>0</v>
      </c>
      <c r="AH16" s="55">
        <f>SUMIF(NSL!$C$815:$C$816,C16,NSL!$T$815:$T$816)</f>
        <v>0</v>
      </c>
      <c r="AI16" s="55">
        <f>SUMIF(NSL!$C$818:$C$889,C16,NSL!$T$818:$T$889)</f>
        <v>0.06</v>
      </c>
      <c r="AJ16" s="55">
        <f>SUMIF(NSL!$C$891:$C$917,C16,NSL!$T$891:$T$917)</f>
        <v>0</v>
      </c>
      <c r="AK16" s="55">
        <f>SUMIF(NSL!$C$919:$C$981,C16,NSL!$T$919:$T$981)</f>
        <v>0</v>
      </c>
      <c r="AL16" s="55">
        <f>SUMIF(NSL!$C$983:$C$1000,C16,NSL!$T$983:$T$1000)</f>
        <v>0</v>
      </c>
      <c r="AM16" s="55">
        <f>SUMIF(NSL!$C$1002:$C$1028,C16,NSL!$T$1002:$T$1028)</f>
        <v>0</v>
      </c>
      <c r="AN16" s="55">
        <f>SUMIF(NSL!$C$1030:$C$1045,C16,NSL!$T$1030:$T$1045)</f>
        <v>0</v>
      </c>
      <c r="AO16" s="55">
        <f>SUMIF(NSL!$C$1047:$C$1048,C16,NSL!$T$1047:$T$1048)</f>
        <v>0</v>
      </c>
      <c r="AP16" s="55">
        <f>SUMIF(NSL!$C$1050:$C$1074,C16,NSL!$T$1050:$T$1074)</f>
        <v>0</v>
      </c>
      <c r="AQ16" s="55">
        <f>SUMIF(NSL!$C$1076:$C$1099,C16,NSL!$T$1076:$T$1099)</f>
        <v>0</v>
      </c>
      <c r="AR16" s="55">
        <f>SUMIF(NSL!$C$1101:$C$1121,C16,NSL!$T$1101:$T$1121)</f>
        <v>0</v>
      </c>
      <c r="AS16" s="55">
        <f>SUMIF(NSL!$C$1123:$C$1164,C16,NSL!$T$1123:$T$1164)</f>
        <v>0</v>
      </c>
      <c r="AT16" s="55">
        <f>SUMIF(NSL!$C$1166:$C$1201,C16,NSL!$T$1166:$T$1201)</f>
        <v>0</v>
      </c>
      <c r="AU16" s="55">
        <f>SUMIF(NSL!$C$1203:$C$1223,C16,NSL!$T$1203:$T$1223)</f>
        <v>0</v>
      </c>
      <c r="AV16" s="55">
        <f>SUMIF(NSL!$C$1225:$C$1226,C16,NSL!$T$1225:$T$1226)</f>
        <v>0</v>
      </c>
      <c r="AW16" s="55">
        <f>SUMIF(NSL!$C$1228:$C$1244,C16,NSL!$T$1228:$T$1244)</f>
        <v>0</v>
      </c>
      <c r="AX16" s="55">
        <f>SUMIF(NSL!$C$1246:$C$1351,C16,NSL!$T$1246:$T$1351)</f>
        <v>0</v>
      </c>
      <c r="AY16" s="55">
        <f>SUMIF(NSL!$C$1353:$C$1434,C16,NSL!$T$1353:$T$1434)</f>
        <v>0</v>
      </c>
      <c r="AZ16" s="55">
        <f>SUMIF(NSL!$C$1436:$C$1440,C16,NSL!$T$1436:$T$1440)</f>
        <v>0</v>
      </c>
      <c r="BA16" s="55">
        <f>SUMIF(NSL!$C$1442:$C$1507,C16,NSL!$T$1442:$T$1507)</f>
        <v>0.05</v>
      </c>
      <c r="BB16" s="55">
        <f>SUMIF(NSL!$C$1509:$C$1540,C16,NSL!$T$1509:$T$1540)</f>
        <v>0</v>
      </c>
      <c r="BC16" s="55">
        <f>SUMIF(NSL!$C$1542:$C$1545,C16,NSL!$T$1542:$T$1545)</f>
        <v>0</v>
      </c>
      <c r="BD16" s="55">
        <f>SUMIF(NSL!$C$1547:$C$1560,C16,NSL!$T$1547:$T$1560)</f>
        <v>0</v>
      </c>
      <c r="BE16" s="55">
        <f>SUMIF(NSL!$C$1562:$C$1565,C16,NSL!$T$1562:$T$1565)</f>
        <v>0</v>
      </c>
      <c r="BF16" s="55">
        <f>SUMIF(NSL!$C$1567:$C$1569,C16,NSL!$T$1567:$T$1569)</f>
        <v>0</v>
      </c>
      <c r="BG16" s="65">
        <f>SUM(G16:N16)+SUM(P16:Q16)+SUM(S16:Z16)+SUM(AB16:BF16)</f>
        <v>0.80999999999999994</v>
      </c>
      <c r="BH16" s="53">
        <f>O60-BG16</f>
        <v>1.5899999999999985</v>
      </c>
      <c r="BI16" s="53">
        <f t="shared" si="6"/>
        <v>27.61</v>
      </c>
    </row>
    <row r="17" spans="1:61" ht="15">
      <c r="A17" s="56" t="s">
        <v>107</v>
      </c>
      <c r="B17" s="13" t="s">
        <v>94</v>
      </c>
      <c r="C17" s="56" t="s">
        <v>24</v>
      </c>
      <c r="D17" s="52">
        <f>HTg!Q19</f>
        <v>0</v>
      </c>
      <c r="E17" s="65">
        <f t="shared" si="3"/>
        <v>0</v>
      </c>
      <c r="F17" s="70">
        <f t="shared" si="4"/>
        <v>0</v>
      </c>
      <c r="G17" s="55">
        <f>SUMIF(NSL!$C$9:$C$10,C17,NSL!$T$9:$T$10)</f>
        <v>0</v>
      </c>
      <c r="H17" s="55">
        <f>SUMIF(NSL!$C$12:$C$13,C17,NSL!$T$12:$T$13)</f>
        <v>0</v>
      </c>
      <c r="I17" s="55">
        <f>SUMIF(NSL!$C$15:$C$16,C17,NSL!$T$15:$T$16)</f>
        <v>0</v>
      </c>
      <c r="J17" s="55">
        <f>SUMIF(NSL!$C$18:$C$19,C17,NSL!$T$18:$T$19)</f>
        <v>0</v>
      </c>
      <c r="K17" s="55">
        <f>SUMIF(NSL!$C$21:$C$43,C17,NSL!$T$21:$T$43)</f>
        <v>0</v>
      </c>
      <c r="L17" s="55">
        <f>SUMIF(NSL!$C$45:$C$51,C17,NSL!$T$45:$T$51)</f>
        <v>0</v>
      </c>
      <c r="M17" s="55">
        <f>SUMIF(NSL!$C$53:$C$55,C17,NSL!$T$53:$T$55)</f>
        <v>0</v>
      </c>
      <c r="N17" s="55">
        <f>SUMIF(NSL!$C$57:$C$65,C17,NSL!$T$57:$T$65)</f>
        <v>0</v>
      </c>
      <c r="O17" s="55">
        <f>SUMIF(NSL!$C$67:$C$76,C17,NSL!$T$67:$T$76)</f>
        <v>0</v>
      </c>
      <c r="P17" s="65">
        <f>D17-BG17</f>
        <v>0</v>
      </c>
      <c r="Q17" s="55">
        <f>SUMIF(NSL!$C$81:$C$173,C17,NSL!$T$81:$T$173)</f>
        <v>0</v>
      </c>
      <c r="R17" s="65">
        <f t="shared" si="7"/>
        <v>0</v>
      </c>
      <c r="S17" s="55">
        <f>SUMIF(NSL!$C$176:$C$214,C17,NSL!$T$176:$T$214)</f>
        <v>0</v>
      </c>
      <c r="T17" s="55">
        <f>SUMIF(NSL!$C$216:$C$238,C17,NSL!$T$216:$T$238)</f>
        <v>0</v>
      </c>
      <c r="U17" s="55">
        <f>SUMIF(NSL!$C$240:$C$252,C17,NSL!$T$240:$T$252)</f>
        <v>0</v>
      </c>
      <c r="V17" s="55">
        <f>SUMIF(NSL!$C$254:$C$255,C17,NSL!$T$254:$T$255)</f>
        <v>0</v>
      </c>
      <c r="W17" s="55">
        <f>SUMIF(NSL!$C$257:$C$282,C17,NSL!$T$257:$T$282)</f>
        <v>0</v>
      </c>
      <c r="X17" s="55">
        <f>SUMIF(NSL!$C$284:$C$346,C17,NSL!$T$284:$T$346)</f>
        <v>0</v>
      </c>
      <c r="Y17" s="55">
        <f>SUMIF(NSL!$C$348:$C$436,C17,NSL!$T$348:$T$436)</f>
        <v>0</v>
      </c>
      <c r="Z17" s="55">
        <f>SUMIF(NSL!$C$438:$C$480,C17,NSL!$T$438:$T$480)</f>
        <v>0</v>
      </c>
      <c r="AA17" s="70">
        <f t="shared" si="5"/>
        <v>0</v>
      </c>
      <c r="AB17" s="55">
        <f>SUMIF(NSL!$C$483:$C$679,C17,NSL!$T$483:$T$679)</f>
        <v>0</v>
      </c>
      <c r="AC17" s="55">
        <f>SUMIF(NSL!$C$681:$C$682,C17,NSL!$T$681:$T$682)</f>
        <v>0</v>
      </c>
      <c r="AD17" s="55">
        <f>SUMIF(NSL!$C$684:$C$692,C17,NSL!$T$684:$T$692)</f>
        <v>0</v>
      </c>
      <c r="AE17" s="55">
        <f>SUMIF(NSL!$C$694:$C$776,C17,NSL!$T$694:$T$776)</f>
        <v>0</v>
      </c>
      <c r="AF17" s="55">
        <f>SUMIF(NSL!$C$778:$C$810,C17,NSL!$T$778:$T$810)</f>
        <v>0</v>
      </c>
      <c r="AG17" s="55">
        <f>SUMIF(NSL!$C$812:$C$813,C17,NSL!$T$812:$T$813)</f>
        <v>0</v>
      </c>
      <c r="AH17" s="55">
        <f>SUMIF(NSL!$C$815:$C$816,C17,NSL!$T$815:$T$816)</f>
        <v>0</v>
      </c>
      <c r="AI17" s="55">
        <f>SUMIF(NSL!$C$818:$C$889,C17,NSL!$T$818:$T$889)</f>
        <v>0</v>
      </c>
      <c r="AJ17" s="55">
        <f>SUMIF(NSL!$C$891:$C$917,C17,NSL!$T$891:$T$917)</f>
        <v>0</v>
      </c>
      <c r="AK17" s="55">
        <f>SUMIF(NSL!$C$919:$C$981,C17,NSL!$T$919:$T$981)</f>
        <v>0</v>
      </c>
      <c r="AL17" s="55">
        <f>SUMIF(NSL!$C$983:$C$1000,C17,NSL!$T$983:$T$1000)</f>
        <v>0</v>
      </c>
      <c r="AM17" s="55">
        <f>SUMIF(NSL!$C$1002:$C$1028,C17,NSL!$T$1002:$T$1028)</f>
        <v>0</v>
      </c>
      <c r="AN17" s="55">
        <f>SUMIF(NSL!$C$1030:$C$1045,C17,NSL!$T$1030:$T$1045)</f>
        <v>0</v>
      </c>
      <c r="AO17" s="55">
        <f>SUMIF(NSL!$C$1047:$C$1048,C17,NSL!$T$1047:$T$1048)</f>
        <v>0</v>
      </c>
      <c r="AP17" s="55">
        <f>SUMIF(NSL!$C$1050:$C$1074,C17,NSL!$T$1050:$T$1074)</f>
        <v>0</v>
      </c>
      <c r="AQ17" s="55">
        <f>SUMIF(NSL!$C$1076:$C$1099,C17,NSL!$T$1076:$T$1099)</f>
        <v>0</v>
      </c>
      <c r="AR17" s="55">
        <f>SUMIF(NSL!$C$1101:$C$1121,C17,NSL!$T$1101:$T$1121)</f>
        <v>0</v>
      </c>
      <c r="AS17" s="55">
        <f>SUMIF(NSL!$C$1123:$C$1164,C17,NSL!$T$1123:$T$1164)</f>
        <v>0</v>
      </c>
      <c r="AT17" s="55">
        <f>SUMIF(NSL!$C$1166:$C$1201,C17,NSL!$T$1166:$T$1201)</f>
        <v>0</v>
      </c>
      <c r="AU17" s="55">
        <f>SUMIF(NSL!$C$1203:$C$1223,C17,NSL!$T$1203:$T$1223)</f>
        <v>0</v>
      </c>
      <c r="AV17" s="55">
        <f>SUMIF(NSL!$C$1225:$C$1226,C17,NSL!$T$1225:$T$1226)</f>
        <v>0</v>
      </c>
      <c r="AW17" s="55">
        <f>SUMIF(NSL!$C$1228:$C$1244,C17,NSL!$T$1228:$T$1244)</f>
        <v>0</v>
      </c>
      <c r="AX17" s="55">
        <f>SUMIF(NSL!$C$1246:$C$1351,C17,NSL!$T$1246:$T$1351)</f>
        <v>0</v>
      </c>
      <c r="AY17" s="55">
        <f>SUMIF(NSL!$C$1353:$C$1434,C17,NSL!$T$1353:$T$1434)</f>
        <v>0</v>
      </c>
      <c r="AZ17" s="55">
        <f>SUMIF(NSL!$C$1436:$C$1440,C17,NSL!$T$1436:$T$1440)</f>
        <v>0</v>
      </c>
      <c r="BA17" s="55">
        <f>SUMIF(NSL!$C$1442:$C$1507,C17,NSL!$T$1442:$T$1507)</f>
        <v>0</v>
      </c>
      <c r="BB17" s="55">
        <f>SUMIF(NSL!$C$1509:$C$1540,C17,NSL!$T$1509:$T$1540)</f>
        <v>0</v>
      </c>
      <c r="BC17" s="55">
        <f>SUMIF(NSL!$C$1542:$C$1545,C17,NSL!$T$1542:$T$1545)</f>
        <v>0</v>
      </c>
      <c r="BD17" s="55">
        <f>SUMIF(NSL!$C$1547:$C$1560,C17,NSL!$T$1547:$T$1560)</f>
        <v>0</v>
      </c>
      <c r="BE17" s="55">
        <f>SUMIF(NSL!$C$1562:$C$1565,C17,NSL!$T$1562:$T$1565)</f>
        <v>0</v>
      </c>
      <c r="BF17" s="55">
        <f>SUMIF(NSL!$C$1567:$C$1569,C17,NSL!$T$1567:$T$1569)</f>
        <v>0</v>
      </c>
      <c r="BG17" s="65">
        <f>SUM(G17:O17)+Q17+SUM(S17:Z17)+SUM(AB17:BF17)</f>
        <v>0</v>
      </c>
      <c r="BH17" s="53">
        <f>P60-BG17</f>
        <v>0</v>
      </c>
      <c r="BI17" s="53">
        <f t="shared" si="6"/>
        <v>0</v>
      </c>
    </row>
    <row r="18" spans="1:61" ht="15">
      <c r="A18" s="56" t="s">
        <v>118</v>
      </c>
      <c r="B18" s="15" t="s">
        <v>117</v>
      </c>
      <c r="C18" s="56" t="s">
        <v>25</v>
      </c>
      <c r="D18" s="52">
        <f>HTg!Q20</f>
        <v>0</v>
      </c>
      <c r="E18" s="65">
        <f t="shared" si="3"/>
        <v>0</v>
      </c>
      <c r="F18" s="70">
        <f t="shared" si="4"/>
        <v>0</v>
      </c>
      <c r="G18" s="55">
        <f>SUMIF(NSL!$C$9:$C$10,C18,NSL!$T$9:$T$10)</f>
        <v>0</v>
      </c>
      <c r="H18" s="55">
        <f>SUMIF(NSL!$C$12:$C$13,C18,NSL!$T$12:$T$13)</f>
        <v>0</v>
      </c>
      <c r="I18" s="55">
        <f>SUMIF(NSL!$C$15:$C$16,C18,NSL!$T$15:$T$16)</f>
        <v>0</v>
      </c>
      <c r="J18" s="55">
        <f>SUMIF(NSL!$C$18:$C$19,C18,NSL!$T$18:$T$19)</f>
        <v>0</v>
      </c>
      <c r="K18" s="55">
        <f>SUMIF(NSL!$C$21:$C$43,C18,NSL!$T$21:$T$43)</f>
        <v>0</v>
      </c>
      <c r="L18" s="55">
        <f>SUMIF(NSL!$C$45:$C$51,C18,NSL!$T$45:$T$51)</f>
        <v>0</v>
      </c>
      <c r="M18" s="55">
        <f>SUMIF(NSL!$C$53:$C$55,C18,NSL!$T$53:$T$55)</f>
        <v>0</v>
      </c>
      <c r="N18" s="55">
        <f>SUMIF(NSL!$C$57:$C$65,C18,NSL!$T$57:$T$65)</f>
        <v>0</v>
      </c>
      <c r="O18" s="55">
        <f>SUMIF(NSL!$C$67:$C$76,C18,NSL!$T$67:$T$76)</f>
        <v>0</v>
      </c>
      <c r="P18" s="55">
        <f>SUMIF(NSL!$C$78:$C$79,C18,NSL!$T$78:$T$79)</f>
        <v>0</v>
      </c>
      <c r="Q18" s="65">
        <f>D18-BG18</f>
        <v>0</v>
      </c>
      <c r="R18" s="65">
        <f>SUM(S18:AA18)+SUM(AO18:BF18)</f>
        <v>0</v>
      </c>
      <c r="S18" s="55">
        <f>SUMIF(NSL!$C$176:$C$214,C18,NSL!$T$176:$T$214)</f>
        <v>0</v>
      </c>
      <c r="T18" s="55">
        <f>SUMIF(NSL!$C$216:$C$238,C18,NSL!$T$216:$T$238)</f>
        <v>0</v>
      </c>
      <c r="U18" s="55">
        <f>SUMIF(NSL!$C$240:$C$252,C18,NSL!$T$240:$T$252)</f>
        <v>0</v>
      </c>
      <c r="V18" s="55">
        <f>SUMIF(NSL!$C$254:$C$255,C18,NSL!$T$254:$T$255)</f>
        <v>0</v>
      </c>
      <c r="W18" s="55">
        <f>SUMIF(NSL!$C$257:$C$282,C18,NSL!$T$257:$T$282)</f>
        <v>0</v>
      </c>
      <c r="X18" s="55">
        <f>SUMIF(NSL!$C$284:$C$346,C18,NSL!$T$284:$T$346)</f>
        <v>0</v>
      </c>
      <c r="Y18" s="55">
        <f>SUMIF(NSL!$C$348:$C$436,C18,NSL!$T$348:$T$436)</f>
        <v>0</v>
      </c>
      <c r="Z18" s="55">
        <f>SUMIF(NSL!$C$438:$C$480,C18,NSL!$T$438:$T$480)</f>
        <v>0</v>
      </c>
      <c r="AA18" s="70">
        <f t="shared" si="5"/>
        <v>0</v>
      </c>
      <c r="AB18" s="55">
        <f>SUMIF(NSL!$C$483:$C$679,C18,NSL!$T$483:$T$679)</f>
        <v>0</v>
      </c>
      <c r="AC18" s="55">
        <f>SUMIF(NSL!$C$681:$C$682,C18,NSL!$T$681:$T$682)</f>
        <v>0</v>
      </c>
      <c r="AD18" s="55">
        <f>SUMIF(NSL!$C$684:$C$692,C18,NSL!$T$684:$T$692)</f>
        <v>0</v>
      </c>
      <c r="AE18" s="55">
        <f>SUMIF(NSL!$C$694:$C$776,C18,NSL!$T$694:$T$776)</f>
        <v>0</v>
      </c>
      <c r="AF18" s="55">
        <f>SUMIF(NSL!$C$778:$C$810,C18,NSL!$T$778:$T$810)</f>
        <v>0</v>
      </c>
      <c r="AG18" s="55">
        <f>SUMIF(NSL!$C$812:$C$813,C18,NSL!$T$812:$T$813)</f>
        <v>0</v>
      </c>
      <c r="AH18" s="55">
        <f>SUMIF(NSL!$C$815:$C$816,C18,NSL!$T$815:$T$816)</f>
        <v>0</v>
      </c>
      <c r="AI18" s="55">
        <f>SUMIF(NSL!$C$818:$C$889,C18,NSL!$T$818:$T$889)</f>
        <v>0</v>
      </c>
      <c r="AJ18" s="55">
        <f>SUMIF(NSL!$C$891:$C$917,C18,NSL!$T$891:$T$917)</f>
        <v>0</v>
      </c>
      <c r="AK18" s="55">
        <f>SUMIF(NSL!$C$919:$C$981,C18,NSL!$T$919:$T$981)</f>
        <v>0</v>
      </c>
      <c r="AL18" s="55">
        <f>SUMIF(NSL!$C$983:$C$1000,C18,NSL!$T$983:$T$1000)</f>
        <v>0</v>
      </c>
      <c r="AM18" s="55">
        <f>SUMIF(NSL!$C$1002:$C$1028,C18,NSL!$T$1002:$T$1028)</f>
        <v>0</v>
      </c>
      <c r="AN18" s="55">
        <f>SUMIF(NSL!$C$1030:$C$1045,C18,NSL!$T$1030:$T$1045)</f>
        <v>0</v>
      </c>
      <c r="AO18" s="55">
        <f>SUMIF(NSL!$C$1047:$C$1048,C18,NSL!$T$1047:$T$1048)</f>
        <v>0</v>
      </c>
      <c r="AP18" s="55">
        <f>SUMIF(NSL!$C$1050:$C$1074,C18,NSL!$T$1050:$T$1074)</f>
        <v>0</v>
      </c>
      <c r="AQ18" s="55">
        <f>SUMIF(NSL!$C$1076:$C$1099,C18,NSL!$T$1076:$T$1099)</f>
        <v>0</v>
      </c>
      <c r="AR18" s="55">
        <f>SUMIF(NSL!$C$1101:$C$1121,C18,NSL!$T$1101:$T$1121)</f>
        <v>0</v>
      </c>
      <c r="AS18" s="55">
        <f>SUMIF(NSL!$C$1123:$C$1164,C18,NSL!$T$1123:$T$1164)</f>
        <v>0</v>
      </c>
      <c r="AT18" s="55">
        <f>SUMIF(NSL!$C$1166:$C$1201,C18,NSL!$T$1166:$T$1201)</f>
        <v>0</v>
      </c>
      <c r="AU18" s="55">
        <f>SUMIF(NSL!$C$1203:$C$1223,C18,NSL!$T$1203:$T$1223)</f>
        <v>0</v>
      </c>
      <c r="AV18" s="55">
        <f>SUMIF(NSL!$C$1225:$C$1226,C18,NSL!$T$1225:$T$1226)</f>
        <v>0</v>
      </c>
      <c r="AW18" s="55">
        <f>SUMIF(NSL!$C$1228:$C$1244,C18,NSL!$T$1228:$T$1244)</f>
        <v>0</v>
      </c>
      <c r="AX18" s="55">
        <f>SUMIF(NSL!$C$1246:$C$1351,C18,NSL!$T$1246:$T$1351)</f>
        <v>0</v>
      </c>
      <c r="AY18" s="55">
        <f>SUMIF(NSL!$C$1353:$C$1434,C18,NSL!$T$1353:$T$1434)</f>
        <v>0</v>
      </c>
      <c r="AZ18" s="55">
        <f>SUMIF(NSL!$C$1436:$C$1440,C18,NSL!$T$1436:$T$1440)</f>
        <v>0</v>
      </c>
      <c r="BA18" s="55">
        <f>SUMIF(NSL!$C$1442:$C$1507,C18,NSL!$T$1442:$T$1507)</f>
        <v>0</v>
      </c>
      <c r="BB18" s="55">
        <f>SUMIF(NSL!$C$1509:$C$1540,C18,NSL!$T$1509:$T$1540)</f>
        <v>0</v>
      </c>
      <c r="BC18" s="55">
        <f>SUMIF(NSL!$C$1542:$C$1545,C18,NSL!$T$1542:$T$1545)</f>
        <v>0</v>
      </c>
      <c r="BD18" s="55">
        <f>SUMIF(NSL!$C$1547:$C$1560,C18,NSL!$T$1547:$T$1560)</f>
        <v>0</v>
      </c>
      <c r="BE18" s="55">
        <f>SUMIF(NSL!$C$1562:$C$1565,C18,NSL!$T$1562:$T$1565)</f>
        <v>0</v>
      </c>
      <c r="BF18" s="55">
        <f>SUMIF(NSL!$C$1567:$C$1569,C18,NSL!$T$1567:$T$1569)</f>
        <v>0</v>
      </c>
      <c r="BG18" s="65">
        <f>SUM(G18:P18)+SUM(S18:Z18)+SUM(AB18:BF18)</f>
        <v>0</v>
      </c>
      <c r="BH18" s="53">
        <f>Q60-BG18</f>
        <v>65</v>
      </c>
      <c r="BI18" s="53">
        <f t="shared" si="6"/>
        <v>65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>
        <f>HTg!Q21</f>
        <v>298.23</v>
      </c>
      <c r="E19" s="65">
        <f>SUM(E20:E28)+SUM(E42:E58)</f>
        <v>0</v>
      </c>
      <c r="F19" s="70">
        <f>SUM(F20:F28)+SUM(F42:F58)</f>
        <v>0</v>
      </c>
      <c r="G19" s="57">
        <f>SUM(G20:G28)+SUM(G42:G58)</f>
        <v>0</v>
      </c>
      <c r="H19" s="57">
        <f t="shared" ref="H19:Q19" si="8">SUM(H20:H28)+SUM(H42:H58)</f>
        <v>0</v>
      </c>
      <c r="I19" s="57">
        <f t="shared" si="8"/>
        <v>0</v>
      </c>
      <c r="J19" s="57">
        <f t="shared" si="8"/>
        <v>0</v>
      </c>
      <c r="K19" s="57">
        <f t="shared" si="8"/>
        <v>0</v>
      </c>
      <c r="L19" s="57">
        <f t="shared" si="8"/>
        <v>0</v>
      </c>
      <c r="M19" s="57">
        <f t="shared" si="8"/>
        <v>0</v>
      </c>
      <c r="N19" s="57">
        <f t="shared" si="8"/>
        <v>0</v>
      </c>
      <c r="O19" s="57">
        <f t="shared" si="8"/>
        <v>0</v>
      </c>
      <c r="P19" s="57">
        <f t="shared" si="8"/>
        <v>0</v>
      </c>
      <c r="Q19" s="57">
        <f t="shared" si="8"/>
        <v>0</v>
      </c>
      <c r="R19" s="57">
        <f>D19-BG19</f>
        <v>293.57</v>
      </c>
      <c r="S19" s="57">
        <f>SUM(S20:S28)+SUM(S42:S58)</f>
        <v>0</v>
      </c>
      <c r="T19" s="57">
        <f t="shared" ref="T19:BF19" si="9">SUM(T20:T28)+SUM(T42:T58)</f>
        <v>0</v>
      </c>
      <c r="U19" s="57">
        <f t="shared" si="9"/>
        <v>0</v>
      </c>
      <c r="V19" s="57">
        <f t="shared" si="9"/>
        <v>0</v>
      </c>
      <c r="W19" s="57">
        <f t="shared" si="9"/>
        <v>1.6</v>
      </c>
      <c r="X19" s="57">
        <f t="shared" si="9"/>
        <v>0</v>
      </c>
      <c r="Y19" s="57">
        <f t="shared" si="9"/>
        <v>1.65</v>
      </c>
      <c r="Z19" s="57">
        <f t="shared" si="9"/>
        <v>0</v>
      </c>
      <c r="AA19" s="72">
        <f t="shared" si="9"/>
        <v>111.69999999999999</v>
      </c>
      <c r="AB19" s="57">
        <f t="shared" si="9"/>
        <v>1.2100000000000002</v>
      </c>
      <c r="AC19" s="57">
        <f t="shared" si="9"/>
        <v>0</v>
      </c>
      <c r="AD19" s="57">
        <f t="shared" si="9"/>
        <v>0.39</v>
      </c>
      <c r="AE19" s="57">
        <f t="shared" si="9"/>
        <v>9.25</v>
      </c>
      <c r="AF19" s="57">
        <f t="shared" si="9"/>
        <v>0</v>
      </c>
      <c r="AG19" s="57">
        <f t="shared" si="9"/>
        <v>0</v>
      </c>
      <c r="AH19" s="57">
        <f t="shared" si="9"/>
        <v>0</v>
      </c>
      <c r="AI19" s="57">
        <f t="shared" si="9"/>
        <v>78.45</v>
      </c>
      <c r="AJ19" s="57">
        <f t="shared" si="9"/>
        <v>22.080000000000002</v>
      </c>
      <c r="AK19" s="57">
        <f t="shared" si="9"/>
        <v>0.19000000000000003</v>
      </c>
      <c r="AL19" s="57">
        <f t="shared" si="9"/>
        <v>0.06</v>
      </c>
      <c r="AM19" s="57">
        <f t="shared" si="9"/>
        <v>0.12</v>
      </c>
      <c r="AN19" s="57">
        <f t="shared" si="9"/>
        <v>0</v>
      </c>
      <c r="AO19" s="57">
        <f t="shared" si="9"/>
        <v>0</v>
      </c>
      <c r="AP19" s="57">
        <f t="shared" si="9"/>
        <v>0</v>
      </c>
      <c r="AQ19" s="57">
        <f t="shared" si="9"/>
        <v>0</v>
      </c>
      <c r="AR19" s="57">
        <f t="shared" si="9"/>
        <v>94.800000000000011</v>
      </c>
      <c r="AS19" s="57">
        <f t="shared" si="9"/>
        <v>0</v>
      </c>
      <c r="AT19" s="57">
        <f t="shared" si="9"/>
        <v>0.47000000000000003</v>
      </c>
      <c r="AU19" s="57">
        <f t="shared" si="9"/>
        <v>0</v>
      </c>
      <c r="AV19" s="57">
        <f t="shared" si="9"/>
        <v>0</v>
      </c>
      <c r="AW19" s="57">
        <f t="shared" si="9"/>
        <v>0</v>
      </c>
      <c r="AX19" s="57">
        <f t="shared" si="9"/>
        <v>2.6100000000000003</v>
      </c>
      <c r="AY19" s="57">
        <f t="shared" si="9"/>
        <v>0</v>
      </c>
      <c r="AZ19" s="57">
        <f t="shared" si="9"/>
        <v>0</v>
      </c>
      <c r="BA19" s="57">
        <f t="shared" si="9"/>
        <v>0.29000000000000004</v>
      </c>
      <c r="BB19" s="57">
        <f t="shared" si="9"/>
        <v>0.06</v>
      </c>
      <c r="BC19" s="57">
        <f t="shared" si="9"/>
        <v>85</v>
      </c>
      <c r="BD19" s="57">
        <f t="shared" si="9"/>
        <v>0</v>
      </c>
      <c r="BE19" s="57">
        <f t="shared" si="9"/>
        <v>0</v>
      </c>
      <c r="BF19" s="57">
        <f t="shared" si="9"/>
        <v>0</v>
      </c>
      <c r="BG19" s="65">
        <f>SUM(BG20:BG28)+SUM(BG42:BG58)</f>
        <v>4.66</v>
      </c>
      <c r="BH19" s="65">
        <f>R60-BG19</f>
        <v>498.37999999999988</v>
      </c>
      <c r="BI19" s="65">
        <f>SUM(BI20:BI28)+SUM(BI42:BI58)</f>
        <v>679.78000000000009</v>
      </c>
    </row>
    <row r="20" spans="1:61" ht="15">
      <c r="A20" s="8" t="s">
        <v>28</v>
      </c>
      <c r="B20" s="7" t="s">
        <v>85</v>
      </c>
      <c r="C20" s="8" t="s">
        <v>31</v>
      </c>
      <c r="D20" s="52">
        <f>HTg!Q22</f>
        <v>0</v>
      </c>
      <c r="E20" s="65">
        <f>SUM(F20,J20,K20,L20,M20,N20,O20,P20,Q20)</f>
        <v>0</v>
      </c>
      <c r="F20" s="70">
        <f>G20+H20+I20</f>
        <v>0</v>
      </c>
      <c r="G20" s="55">
        <f>SUMIF(NSL!$C$9:$C$10,C20,NSL!$T$9:$T$10)</f>
        <v>0</v>
      </c>
      <c r="H20" s="55">
        <f>SUMIF(NSL!$C$12:$C$13,C20,NSL!$T$12:$T$13)</f>
        <v>0</v>
      </c>
      <c r="I20" s="55">
        <f>SUMIF(NSL!$C$15:$C$16,C20,NSL!$T$15:$T$16)</f>
        <v>0</v>
      </c>
      <c r="J20" s="55">
        <f>SUMIF(NSL!$C$18:$C$19,C20,NSL!$T$18:$T$19)</f>
        <v>0</v>
      </c>
      <c r="K20" s="55">
        <f>SUMIF(NSL!$C$21:$C$43,C20,NSL!$T$21:$T$43)</f>
        <v>0</v>
      </c>
      <c r="L20" s="55">
        <f>SUMIF(NSL!$C$45:$C$51,C20,NSL!$T$45:$T$51)</f>
        <v>0</v>
      </c>
      <c r="M20" s="55">
        <f>SUMIF(NSL!$C$53:$C$55,C20,NSL!$T$53:$T$55)</f>
        <v>0</v>
      </c>
      <c r="N20" s="55">
        <f>SUMIF(NSL!$C$57:$C$65,C20,NSL!$T$57:$T$65)</f>
        <v>0</v>
      </c>
      <c r="O20" s="55">
        <f>SUMIF(NSL!$C$67:$C$76,C20,NSL!$T$67:$T$76)</f>
        <v>0</v>
      </c>
      <c r="P20" s="55">
        <f>SUMIF(NSL!$C$78:$C$79,C20,NSL!$T$78:$T$79)</f>
        <v>0</v>
      </c>
      <c r="Q20" s="55">
        <f>SUMIF(NSL!$C$81:$C$173,C20,NSL!$T$81:$T$173)</f>
        <v>0</v>
      </c>
      <c r="R20" s="65">
        <f>SUM(S20:Z20)+SUM(AB20:BF20)</f>
        <v>0</v>
      </c>
      <c r="S20" s="65">
        <f>D20-BG20</f>
        <v>0</v>
      </c>
      <c r="T20" s="55">
        <f>SUMIF(NSL!$C$216:$C$238,C20,NSL!$T$216:$T$238)</f>
        <v>0</v>
      </c>
      <c r="U20" s="55">
        <f>SUMIF(NSL!$C$240:$C$252,C20,NSL!$T$240:$T$252)</f>
        <v>0</v>
      </c>
      <c r="V20" s="55">
        <f>SUMIF(NSL!$C$254:$C$255,C20,NSL!$T$254:$T$255)</f>
        <v>0</v>
      </c>
      <c r="W20" s="55">
        <f>SUMIF(NSL!$C$257:$C$282,C20,NSL!$T$257:$T$282)</f>
        <v>0</v>
      </c>
      <c r="X20" s="55">
        <f>SUMIF(NSL!$C$284:$C$346,C20,NSL!$T$284:$T$346)</f>
        <v>0</v>
      </c>
      <c r="Y20" s="55">
        <f>SUMIF(NSL!$C$348:$C$436,C20,NSL!$T$348:$T$436)</f>
        <v>0</v>
      </c>
      <c r="Z20" s="55">
        <f>SUMIF(NSL!$C$438:$C$480,C20,NSL!$T$438:$T$480)</f>
        <v>0</v>
      </c>
      <c r="AA20" s="70">
        <f>SUM(AB20:AN20)</f>
        <v>0</v>
      </c>
      <c r="AB20" s="55">
        <f>SUMIF(NSL!$C$483:$C$679,C20,NSL!$T$483:$T$679)</f>
        <v>0</v>
      </c>
      <c r="AC20" s="55">
        <f>SUMIF(NSL!$C$681:$C$682,C20,NSL!$T$681:$T$682)</f>
        <v>0</v>
      </c>
      <c r="AD20" s="55">
        <f>SUMIF(NSL!$C$684:$C$692,C20,NSL!$T$684:$T$692)</f>
        <v>0</v>
      </c>
      <c r="AE20" s="55">
        <f>SUMIF(NSL!$C$694:$C$776,C20,NSL!$T$694:$T$776)</f>
        <v>0</v>
      </c>
      <c r="AF20" s="55">
        <f>SUMIF(NSL!$C$778:$C$810,C20,NSL!$T$778:$T$810)</f>
        <v>0</v>
      </c>
      <c r="AG20" s="55">
        <f>SUMIF(NSL!$C$812:$C$813,C20,NSL!$T$812:$T$813)</f>
        <v>0</v>
      </c>
      <c r="AH20" s="55">
        <f>SUMIF(NSL!$C$815:$C$816,C20,NSL!$T$815:$T$816)</f>
        <v>0</v>
      </c>
      <c r="AI20" s="55">
        <f>SUMIF(NSL!$C$818:$C$889,C20,NSL!$T$818:$T$889)</f>
        <v>0</v>
      </c>
      <c r="AJ20" s="55">
        <f>SUMIF(NSL!$C$891:$C$917,C20,NSL!$T$891:$T$917)</f>
        <v>0</v>
      </c>
      <c r="AK20" s="55">
        <f>SUMIF(NSL!$C$919:$C$981,C20,NSL!$T$919:$T$981)</f>
        <v>0</v>
      </c>
      <c r="AL20" s="55">
        <f>SUMIF(NSL!$C$983:$C$1000,C20,NSL!$T$983:$T$1000)</f>
        <v>0</v>
      </c>
      <c r="AM20" s="55">
        <f>SUMIF(NSL!$C$1002:$C$1028,C20,NSL!$T$1002:$T$1028)</f>
        <v>0</v>
      </c>
      <c r="AN20" s="55">
        <f>SUMIF(NSL!$C$1030:$C$1045,C20,NSL!$T$1030:$T$1045)</f>
        <v>0</v>
      </c>
      <c r="AO20" s="55">
        <f>SUMIF(NSL!$C$1047:$C$1048,C20,NSL!$T$1047:$T$1048)</f>
        <v>0</v>
      </c>
      <c r="AP20" s="55">
        <f>SUMIF(NSL!$C$1050:$C$1074,C20,NSL!$T$1050:$T$1074)</f>
        <v>0</v>
      </c>
      <c r="AQ20" s="55">
        <f>SUMIF(NSL!$C$1076:$C$1099,C20,NSL!$T$1076:$T$1099)</f>
        <v>0</v>
      </c>
      <c r="AR20" s="55">
        <f>SUMIF(NSL!$C$1101:$C$1121,C20,NSL!$T$1101:$T$1121)</f>
        <v>0</v>
      </c>
      <c r="AS20" s="55">
        <f>SUMIF(NSL!$C$1123:$C$1164,C20,NSL!$T$1123:$T$1164)</f>
        <v>0</v>
      </c>
      <c r="AT20" s="55">
        <f>SUMIF(NSL!$C$1166:$C$1201,C20,NSL!$T$1166:$T$1201)</f>
        <v>0</v>
      </c>
      <c r="AU20" s="55">
        <f>SUMIF(NSL!$C$1203:$C$1223,C20,NSL!$T$1203:$T$1223)</f>
        <v>0</v>
      </c>
      <c r="AV20" s="55">
        <f>SUMIF(NSL!$C$1225:$C$1226,C20,NSL!$T$1225:$T$1226)</f>
        <v>0</v>
      </c>
      <c r="AW20" s="55">
        <f>SUMIF(NSL!$C$1228:$C$1244,C20,NSL!$T$1228:$T$1244)</f>
        <v>0</v>
      </c>
      <c r="AX20" s="55">
        <f>SUMIF(NSL!$C$1246:$C$1351,C20,NSL!$T$1246:$T$1351)</f>
        <v>0</v>
      </c>
      <c r="AY20" s="55">
        <f>SUMIF(NSL!$C$1353:$C$1434,C20,NSL!$T$1353:$T$1434)</f>
        <v>0</v>
      </c>
      <c r="AZ20" s="55">
        <f>SUMIF(NSL!$C$1436:$C$1440,C20,NSL!$T$1436:$T$1440)</f>
        <v>0</v>
      </c>
      <c r="BA20" s="55">
        <f>SUMIF(NSL!$C$1442:$C$1507,C20,NSL!$T$1442:$T$1507)</f>
        <v>0</v>
      </c>
      <c r="BB20" s="55">
        <f>SUMIF(NSL!$C$1509:$C$1540,C20,NSL!$T$1509:$T$1540)</f>
        <v>0</v>
      </c>
      <c r="BC20" s="55">
        <f>SUMIF(NSL!$C$1542:$C$1545,C20,NSL!$T$1542:$T$1545)</f>
        <v>0</v>
      </c>
      <c r="BD20" s="55">
        <f>SUMIF(NSL!$C$1547:$C$1560,C20,NSL!$T$1547:$T$1560)</f>
        <v>0</v>
      </c>
      <c r="BE20" s="55">
        <f>SUMIF(NSL!$C$1562:$C$1565,C20,NSL!$T$1562:$T$1565)</f>
        <v>0</v>
      </c>
      <c r="BF20" s="55">
        <f>SUMIF(NSL!$C$1567:$C$1569,C20,NSL!$T$1567:$T$1569)</f>
        <v>0</v>
      </c>
      <c r="BG20" s="65">
        <f>SUM(G20:Q20)+SUM(T20:Z20)+SUM(AB20:BF20)</f>
        <v>0</v>
      </c>
      <c r="BH20" s="53">
        <f>S60-BG20</f>
        <v>283.91000000000003</v>
      </c>
      <c r="BI20" s="53">
        <f t="shared" si="6"/>
        <v>283.91000000000003</v>
      </c>
    </row>
    <row r="21" spans="1:61" ht="15">
      <c r="A21" s="8" t="s">
        <v>30</v>
      </c>
      <c r="B21" s="7" t="s">
        <v>86</v>
      </c>
      <c r="C21" s="8" t="s">
        <v>33</v>
      </c>
      <c r="D21" s="52">
        <f>HTg!Q23</f>
        <v>0</v>
      </c>
      <c r="E21" s="65">
        <f t="shared" ref="E21:E59" si="10">SUM(F21,J21,K21,L21,M21,N21,O21,P21,Q21)</f>
        <v>0</v>
      </c>
      <c r="F21" s="70">
        <f t="shared" ref="F21:F59" si="11">G21+H21+I21</f>
        <v>0</v>
      </c>
      <c r="G21" s="55">
        <f>SUMIF(NSL!$C$9:$C$10,C21,NSL!$T$9:$T$10)</f>
        <v>0</v>
      </c>
      <c r="H21" s="55">
        <f>SUMIF(NSL!$C$12:$C$13,C21,NSL!$T$12:$T$13)</f>
        <v>0</v>
      </c>
      <c r="I21" s="55">
        <f>SUMIF(NSL!$C$15:$C$16,C21,NSL!$T$15:$T$16)</f>
        <v>0</v>
      </c>
      <c r="J21" s="55">
        <f>SUMIF(NSL!$C$18:$C$19,C21,NSL!$T$18:$T$19)</f>
        <v>0</v>
      </c>
      <c r="K21" s="55">
        <f>SUMIF(NSL!$C$21:$C$43,C21,NSL!$T$21:$T$43)</f>
        <v>0</v>
      </c>
      <c r="L21" s="55">
        <f>SUMIF(NSL!$C$45:$C$51,C21,NSL!$T$45:$T$51)</f>
        <v>0</v>
      </c>
      <c r="M21" s="55">
        <f>SUMIF(NSL!$C$53:$C$55,C21,NSL!$T$53:$T$55)</f>
        <v>0</v>
      </c>
      <c r="N21" s="55">
        <f>SUMIF(NSL!$C$57:$C$65,C21,NSL!$T$57:$T$65)</f>
        <v>0</v>
      </c>
      <c r="O21" s="55">
        <f>SUMIF(NSL!$C$67:$C$76,C21,NSL!$T$67:$T$76)</f>
        <v>0</v>
      </c>
      <c r="P21" s="55">
        <f>SUMIF(NSL!$C$78:$C$79,C21,NSL!$T$78:$T$79)</f>
        <v>0</v>
      </c>
      <c r="Q21" s="55">
        <f>SUMIF(NSL!$C$81:$C$173,C21,NSL!$T$81:$T$173)</f>
        <v>0</v>
      </c>
      <c r="R21" s="65">
        <f t="shared" ref="R21:R59" si="12">SUM(S21:Z21)+SUM(AB21:BF21)</f>
        <v>0</v>
      </c>
      <c r="S21" s="55">
        <f>SUMIF(NSL!$C$176:$C$214,C21,NSL!$T$176:$T$214)</f>
        <v>0</v>
      </c>
      <c r="T21" s="65">
        <f>D21-BG21</f>
        <v>0</v>
      </c>
      <c r="U21" s="55">
        <f>SUMIF(NSL!$C$240:$C$252,C21,NSL!$T$240:$T$252)</f>
        <v>0</v>
      </c>
      <c r="V21" s="55">
        <f>SUMIF(NSL!$C$254:$C$255,C21,NSL!$T$254:$T$255)</f>
        <v>0</v>
      </c>
      <c r="W21" s="55">
        <f>SUMIF(NSL!$C$257:$C$282,C21,NSL!$T$257:$T$282)</f>
        <v>0</v>
      </c>
      <c r="X21" s="55">
        <f>SUMIF(NSL!$C$284:$C$346,C21,NSL!$T$284:$T$346)</f>
        <v>0</v>
      </c>
      <c r="Y21" s="55">
        <f>SUMIF(NSL!$C$348:$C$436,C21,NSL!$T$348:$T$436)</f>
        <v>0</v>
      </c>
      <c r="Z21" s="55">
        <f>SUMIF(NSL!$C$438:$C$480,C21,NSL!$T$438:$T$480)</f>
        <v>0</v>
      </c>
      <c r="AA21" s="70">
        <f t="shared" ref="AA21:AA27" si="13">SUM(AB21:AN21)</f>
        <v>0</v>
      </c>
      <c r="AB21" s="55">
        <f>SUMIF(NSL!$C$483:$C$679,C21,NSL!$T$483:$T$679)</f>
        <v>0</v>
      </c>
      <c r="AC21" s="55">
        <f>SUMIF(NSL!$C$681:$C$682,C21,NSL!$T$681:$T$682)</f>
        <v>0</v>
      </c>
      <c r="AD21" s="55">
        <f>SUMIF(NSL!$C$684:$C$692,C21,NSL!$T$684:$T$692)</f>
        <v>0</v>
      </c>
      <c r="AE21" s="55">
        <f>SUMIF(NSL!$C$694:$C$776,C21,NSL!$T$694:$T$776)</f>
        <v>0</v>
      </c>
      <c r="AF21" s="55">
        <f>SUMIF(NSL!$C$778:$C$810,C21,NSL!$T$778:$T$810)</f>
        <v>0</v>
      </c>
      <c r="AG21" s="55">
        <f>SUMIF(NSL!$C$812:$C$813,C21,NSL!$T$812:$T$813)</f>
        <v>0</v>
      </c>
      <c r="AH21" s="55">
        <f>SUMIF(NSL!$C$815:$C$816,C21,NSL!$T$815:$T$816)</f>
        <v>0</v>
      </c>
      <c r="AI21" s="55">
        <f>SUMIF(NSL!$C$818:$C$889,C21,NSL!$T$818:$T$889)</f>
        <v>0</v>
      </c>
      <c r="AJ21" s="55">
        <f>SUMIF(NSL!$C$891:$C$917,C21,NSL!$T$891:$T$917)</f>
        <v>0</v>
      </c>
      <c r="AK21" s="55">
        <f>SUMIF(NSL!$C$919:$C$981,C21,NSL!$T$919:$T$981)</f>
        <v>0</v>
      </c>
      <c r="AL21" s="55">
        <f>SUMIF(NSL!$C$983:$C$1000,C21,NSL!$T$983:$T$1000)</f>
        <v>0</v>
      </c>
      <c r="AM21" s="55">
        <f>SUMIF(NSL!$C$1002:$C$1028,C21,NSL!$T$1002:$T$1028)</f>
        <v>0</v>
      </c>
      <c r="AN21" s="55">
        <f>SUMIF(NSL!$C$1030:$C$1045,C21,NSL!$T$1030:$T$1045)</f>
        <v>0</v>
      </c>
      <c r="AO21" s="55">
        <f>SUMIF(NSL!$C$1047:$C$1048,C21,NSL!$T$1047:$T$1048)</f>
        <v>0</v>
      </c>
      <c r="AP21" s="55">
        <f>SUMIF(NSL!$C$1050:$C$1074,C21,NSL!$T$1050:$T$1074)</f>
        <v>0</v>
      </c>
      <c r="AQ21" s="55">
        <f>SUMIF(NSL!$C$1076:$C$1099,C21,NSL!$T$1076:$T$1099)</f>
        <v>0</v>
      </c>
      <c r="AR21" s="55">
        <f>SUMIF(NSL!$C$1101:$C$1121,C21,NSL!$T$1101:$T$1121)</f>
        <v>0</v>
      </c>
      <c r="AS21" s="55">
        <f>SUMIF(NSL!$C$1123:$C$1164,C21,NSL!$T$1123:$T$1164)</f>
        <v>0</v>
      </c>
      <c r="AT21" s="55">
        <f>SUMIF(NSL!$C$1166:$C$1201,C21,NSL!$T$1166:$T$1201)</f>
        <v>0</v>
      </c>
      <c r="AU21" s="55">
        <f>SUMIF(NSL!$C$1203:$C$1223,C21,NSL!$T$1203:$T$1223)</f>
        <v>0</v>
      </c>
      <c r="AV21" s="55">
        <f>SUMIF(NSL!$C$1225:$C$1226,C21,NSL!$T$1225:$T$1226)</f>
        <v>0</v>
      </c>
      <c r="AW21" s="55">
        <f>SUMIF(NSL!$C$1228:$C$1244,C21,NSL!$T$1228:$T$1244)</f>
        <v>0</v>
      </c>
      <c r="AX21" s="55">
        <f>SUMIF(NSL!$C$1246:$C$1351,C21,NSL!$T$1246:$T$1351)</f>
        <v>0</v>
      </c>
      <c r="AY21" s="55">
        <f>SUMIF(NSL!$C$1353:$C$1434,C21,NSL!$T$1353:$T$1434)</f>
        <v>0</v>
      </c>
      <c r="AZ21" s="55">
        <f>SUMIF(NSL!$C$1436:$C$1440,C21,NSL!$T$1436:$T$1440)</f>
        <v>0</v>
      </c>
      <c r="BA21" s="55">
        <f>SUMIF(NSL!$C$1442:$C$1507,C21,NSL!$T$1442:$T$1507)</f>
        <v>0</v>
      </c>
      <c r="BB21" s="55">
        <f>SUMIF(NSL!$C$1509:$C$1540,C21,NSL!$T$1509:$T$1540)</f>
        <v>0</v>
      </c>
      <c r="BC21" s="55">
        <f>SUMIF(NSL!$C$1542:$C$1545,C21,NSL!$T$1542:$T$1545)</f>
        <v>0</v>
      </c>
      <c r="BD21" s="55">
        <f>SUMIF(NSL!$C$1547:$C$1560,C21,NSL!$T$1547:$T$1560)</f>
        <v>0</v>
      </c>
      <c r="BE21" s="55">
        <f>SUMIF(NSL!$C$1562:$C$1565,C21,NSL!$T$1562:$T$1565)</f>
        <v>0</v>
      </c>
      <c r="BF21" s="55">
        <f>SUMIF(NSL!$C$1567:$C$1569,C21,NSL!$T$1567:$T$1569)</f>
        <v>0</v>
      </c>
      <c r="BG21" s="65">
        <f>SUM(G21:Q21)+S21+SUM(U21:Z21)+SUM(AB21:BF21)</f>
        <v>0</v>
      </c>
      <c r="BH21" s="53">
        <f>T60-BG21</f>
        <v>0.6</v>
      </c>
      <c r="BI21" s="53">
        <f t="shared" si="6"/>
        <v>0.6</v>
      </c>
    </row>
    <row r="22" spans="1:61" ht="15">
      <c r="A22" s="56" t="s">
        <v>32</v>
      </c>
      <c r="B22" s="7" t="s">
        <v>87</v>
      </c>
      <c r="C22" s="8" t="s">
        <v>35</v>
      </c>
      <c r="D22" s="52">
        <f>HTg!Q24</f>
        <v>0</v>
      </c>
      <c r="E22" s="65">
        <f t="shared" si="10"/>
        <v>0</v>
      </c>
      <c r="F22" s="70">
        <f t="shared" si="11"/>
        <v>0</v>
      </c>
      <c r="G22" s="55">
        <f>SUMIF(NSL!$C$9:$C$10,C22,NSL!$T$9:$T$10)</f>
        <v>0</v>
      </c>
      <c r="H22" s="55">
        <f>SUMIF(NSL!$C$12:$C$13,C22,NSL!$T$12:$T$13)</f>
        <v>0</v>
      </c>
      <c r="I22" s="55">
        <f>SUMIF(NSL!$C$15:$C$16,C22,NSL!$T$15:$T$16)</f>
        <v>0</v>
      </c>
      <c r="J22" s="55">
        <f>SUMIF(NSL!$C$18:$C$19,C22,NSL!$T$18:$T$19)</f>
        <v>0</v>
      </c>
      <c r="K22" s="55">
        <f>SUMIF(NSL!$C$21:$C$43,C22,NSL!$T$21:$T$43)</f>
        <v>0</v>
      </c>
      <c r="L22" s="55">
        <f>SUMIF(NSL!$C$45:$C$51,C22,NSL!$T$45:$T$51)</f>
        <v>0</v>
      </c>
      <c r="M22" s="55">
        <f>SUMIF(NSL!$C$53:$C$55,C22,NSL!$T$53:$T$55)</f>
        <v>0</v>
      </c>
      <c r="N22" s="55">
        <f>SUMIF(NSL!$C$57:$C$65,C22,NSL!$T$57:$T$65)</f>
        <v>0</v>
      </c>
      <c r="O22" s="55">
        <f>SUMIF(NSL!$C$67:$C$76,C22,NSL!$T$67:$T$76)</f>
        <v>0</v>
      </c>
      <c r="P22" s="55">
        <f>SUMIF(NSL!$C$78:$C$79,C22,NSL!$T$78:$T$79)</f>
        <v>0</v>
      </c>
      <c r="Q22" s="55">
        <f>SUMIF(NSL!$C$81:$C$173,C22,NSL!$T$81:$T$173)</f>
        <v>0</v>
      </c>
      <c r="R22" s="65">
        <f t="shared" si="12"/>
        <v>0</v>
      </c>
      <c r="S22" s="55">
        <f>SUMIF(NSL!$C$176:$C$214,C22,NSL!$T$176:$T$214)</f>
        <v>0</v>
      </c>
      <c r="T22" s="55">
        <f>SUMIF(NSL!$C$216:$C$238,C22,NSL!$T$216:$T$238)</f>
        <v>0</v>
      </c>
      <c r="U22" s="65">
        <f>D22-BG22</f>
        <v>0</v>
      </c>
      <c r="V22" s="55">
        <f>SUMIF(NSL!$C$254:$C$255,C22,NSL!$T$254:$T$255)</f>
        <v>0</v>
      </c>
      <c r="W22" s="55">
        <f>SUMIF(NSL!$C$257:$C$282,C22,NSL!$T$257:$T$282)</f>
        <v>0</v>
      </c>
      <c r="X22" s="55">
        <f>SUMIF(NSL!$C$284:$C$346,C22,NSL!$T$284:$T$346)</f>
        <v>0</v>
      </c>
      <c r="Y22" s="55">
        <f>SUMIF(NSL!$C$348:$C$436,C22,NSL!$T$348:$T$436)</f>
        <v>0</v>
      </c>
      <c r="Z22" s="55">
        <f>SUMIF(NSL!$C$438:$C$480,C22,NSL!$T$438:$T$480)</f>
        <v>0</v>
      </c>
      <c r="AA22" s="70">
        <f t="shared" si="13"/>
        <v>0</v>
      </c>
      <c r="AB22" s="55">
        <f>SUMIF(NSL!$C$483:$C$679,C22,NSL!$T$483:$T$679)</f>
        <v>0</v>
      </c>
      <c r="AC22" s="55">
        <f>SUMIF(NSL!$C$681:$C$682,C22,NSL!$T$681:$T$682)</f>
        <v>0</v>
      </c>
      <c r="AD22" s="55">
        <f>SUMIF(NSL!$C$684:$C$692,C22,NSL!$T$684:$T$692)</f>
        <v>0</v>
      </c>
      <c r="AE22" s="55">
        <f>SUMIF(NSL!$C$694:$C$776,C22,NSL!$T$694:$T$776)</f>
        <v>0</v>
      </c>
      <c r="AF22" s="55">
        <f>SUMIF(NSL!$C$778:$C$810,C22,NSL!$T$778:$T$810)</f>
        <v>0</v>
      </c>
      <c r="AG22" s="55">
        <f>SUMIF(NSL!$C$812:$C$813,C22,NSL!$T$812:$T$813)</f>
        <v>0</v>
      </c>
      <c r="AH22" s="55">
        <f>SUMIF(NSL!$C$815:$C$816,C22,NSL!$T$815:$T$816)</f>
        <v>0</v>
      </c>
      <c r="AI22" s="55">
        <f>SUMIF(NSL!$C$818:$C$889,C22,NSL!$T$818:$T$889)</f>
        <v>0</v>
      </c>
      <c r="AJ22" s="55">
        <f>SUMIF(NSL!$C$891:$C$917,C22,NSL!$T$891:$T$917)</f>
        <v>0</v>
      </c>
      <c r="AK22" s="55">
        <f>SUMIF(NSL!$C$919:$C$981,C22,NSL!$T$919:$T$981)</f>
        <v>0</v>
      </c>
      <c r="AL22" s="55">
        <f>SUMIF(NSL!$C$983:$C$1000,C22,NSL!$T$983:$T$1000)</f>
        <v>0</v>
      </c>
      <c r="AM22" s="55">
        <f>SUMIF(NSL!$C$1002:$C$1028,C22,NSL!$T$1002:$T$1028)</f>
        <v>0</v>
      </c>
      <c r="AN22" s="55">
        <f>SUMIF(NSL!$C$1030:$C$1045,C22,NSL!$T$1030:$T$1045)</f>
        <v>0</v>
      </c>
      <c r="AO22" s="55">
        <f>SUMIF(NSL!$C$1047:$C$1048,C22,NSL!$T$1047:$T$1048)</f>
        <v>0</v>
      </c>
      <c r="AP22" s="55">
        <f>SUMIF(NSL!$C$1050:$C$1074,C22,NSL!$T$1050:$T$1074)</f>
        <v>0</v>
      </c>
      <c r="AQ22" s="55">
        <f>SUMIF(NSL!$C$1076:$C$1099,C22,NSL!$T$1076:$T$1099)</f>
        <v>0</v>
      </c>
      <c r="AR22" s="55">
        <f>SUMIF(NSL!$C$1101:$C$1121,C22,NSL!$T$1101:$T$1121)</f>
        <v>0</v>
      </c>
      <c r="AS22" s="55">
        <f>SUMIF(NSL!$C$1123:$C$1164,C22,NSL!$T$1123:$T$1164)</f>
        <v>0</v>
      </c>
      <c r="AT22" s="55">
        <f>SUMIF(NSL!$C$1166:$C$1201,C22,NSL!$T$1166:$T$1201)</f>
        <v>0</v>
      </c>
      <c r="AU22" s="55">
        <f>SUMIF(NSL!$C$1203:$C$1223,C22,NSL!$T$1203:$T$1223)</f>
        <v>0</v>
      </c>
      <c r="AV22" s="55">
        <f>SUMIF(NSL!$C$1225:$C$1226,C22,NSL!$T$1225:$T$1226)</f>
        <v>0</v>
      </c>
      <c r="AW22" s="55">
        <f>SUMIF(NSL!$C$1228:$C$1244,C22,NSL!$T$1228:$T$1244)</f>
        <v>0</v>
      </c>
      <c r="AX22" s="55">
        <f>SUMIF(NSL!$C$1246:$C$1351,C22,NSL!$T$1246:$T$1351)</f>
        <v>0</v>
      </c>
      <c r="AY22" s="55">
        <f>SUMIF(NSL!$C$1353:$C$1434,C22,NSL!$T$1353:$T$1434)</f>
        <v>0</v>
      </c>
      <c r="AZ22" s="55">
        <f>SUMIF(NSL!$C$1436:$C$1440,C22,NSL!$T$1436:$T$1440)</f>
        <v>0</v>
      </c>
      <c r="BA22" s="55">
        <f>SUMIF(NSL!$C$1442:$C$1507,C22,NSL!$T$1442:$T$1507)</f>
        <v>0</v>
      </c>
      <c r="BB22" s="55">
        <f>SUMIF(NSL!$C$1509:$C$1540,C22,NSL!$T$1509:$T$1540)</f>
        <v>0</v>
      </c>
      <c r="BC22" s="55">
        <f>SUMIF(NSL!$C$1542:$C$1545,C22,NSL!$T$1542:$T$1545)</f>
        <v>0</v>
      </c>
      <c r="BD22" s="55">
        <f>SUMIF(NSL!$C$1547:$C$1560,C22,NSL!$T$1547:$T$1560)</f>
        <v>0</v>
      </c>
      <c r="BE22" s="55">
        <f>SUMIF(NSL!$C$1562:$C$1565,C22,NSL!$T$1562:$T$1565)</f>
        <v>0</v>
      </c>
      <c r="BF22" s="55">
        <f>SUMIF(NSL!$C$1567:$C$1569,C22,NSL!$T$1567:$T$1569)</f>
        <v>0</v>
      </c>
      <c r="BG22" s="65">
        <f>SUM(G22:Q22)+S22+T22+SUM(V22:Z22)+SUM(AB22:BF22)</f>
        <v>0</v>
      </c>
      <c r="BH22" s="53">
        <f>U60-BG22</f>
        <v>0</v>
      </c>
      <c r="BI22" s="53">
        <f t="shared" si="6"/>
        <v>0</v>
      </c>
    </row>
    <row r="23" spans="1:61" ht="15">
      <c r="A23" s="56" t="s">
        <v>34</v>
      </c>
      <c r="B23" s="7" t="s">
        <v>119</v>
      </c>
      <c r="C23" s="8" t="s">
        <v>121</v>
      </c>
      <c r="D23" s="52">
        <f>HTg!Q25</f>
        <v>0</v>
      </c>
      <c r="E23" s="65">
        <f t="shared" si="10"/>
        <v>0</v>
      </c>
      <c r="F23" s="70">
        <f t="shared" si="11"/>
        <v>0</v>
      </c>
      <c r="G23" s="55">
        <f>SUMIF(NSL!$C$9:$C$10,C23,NSL!$T$9:$T$10)</f>
        <v>0</v>
      </c>
      <c r="H23" s="55">
        <f>SUMIF(NSL!$C$12:$C$13,C23,NSL!$T$12:$T$13)</f>
        <v>0</v>
      </c>
      <c r="I23" s="55">
        <f>SUMIF(NSL!$C$15:$C$16,C23,NSL!$T$15:$T$16)</f>
        <v>0</v>
      </c>
      <c r="J23" s="55">
        <f>SUMIF(NSL!$C$18:$C$19,C23,NSL!$T$18:$T$19)</f>
        <v>0</v>
      </c>
      <c r="K23" s="55">
        <f>SUMIF(NSL!$C$21:$C$43,C23,NSL!$T$21:$T$43)</f>
        <v>0</v>
      </c>
      <c r="L23" s="55">
        <f>SUMIF(NSL!$C$45:$C$51,C23,NSL!$T$45:$T$51)</f>
        <v>0</v>
      </c>
      <c r="M23" s="55">
        <f>SUMIF(NSL!$C$53:$C$55,C23,NSL!$T$53:$T$55)</f>
        <v>0</v>
      </c>
      <c r="N23" s="55">
        <f>SUMIF(NSL!$C$57:$C$65,C23,NSL!$T$57:$T$65)</f>
        <v>0</v>
      </c>
      <c r="O23" s="55">
        <f>SUMIF(NSL!$C$67:$C$76,C23,NSL!$T$67:$T$76)</f>
        <v>0</v>
      </c>
      <c r="P23" s="55">
        <f>SUMIF(NSL!$C$78:$C$79,C23,NSL!$T$78:$T$79)</f>
        <v>0</v>
      </c>
      <c r="Q23" s="55">
        <f>SUMIF(NSL!$C$81:$C$173,C23,NSL!$T$81:$T$173)</f>
        <v>0</v>
      </c>
      <c r="R23" s="65">
        <f t="shared" si="12"/>
        <v>0</v>
      </c>
      <c r="S23" s="55">
        <f>SUMIF(NSL!$C$176:$C$214,C23,NSL!$T$176:$T$214)</f>
        <v>0</v>
      </c>
      <c r="T23" s="55">
        <f>SUMIF(NSL!$C$216:$C$238,C23,NSL!$T$216:$T$238)</f>
        <v>0</v>
      </c>
      <c r="U23" s="55">
        <f>SUMIF(NSL!$C$240:$C$252,C23,NSL!$T$240:$T$252)</f>
        <v>0</v>
      </c>
      <c r="V23" s="65">
        <f>D23-BG23</f>
        <v>0</v>
      </c>
      <c r="W23" s="55">
        <f>SUMIF(NSL!$C$257:$C$282,C23,NSL!$T$257:$T$282)</f>
        <v>0</v>
      </c>
      <c r="X23" s="55">
        <f>SUMIF(NSL!$C$284:$C$346,C23,NSL!$T$284:$T$346)</f>
        <v>0</v>
      </c>
      <c r="Y23" s="55">
        <f>SUMIF(NSL!$C$348:$C$436,C23,NSL!$T$348:$T$436)</f>
        <v>0</v>
      </c>
      <c r="Z23" s="55">
        <f>SUMIF(NSL!$C$438:$C$480,C23,NSL!$T$438:$T$480)</f>
        <v>0</v>
      </c>
      <c r="AA23" s="70">
        <f t="shared" si="13"/>
        <v>0</v>
      </c>
      <c r="AB23" s="55">
        <f>SUMIF(NSL!$C$483:$C$679,C23,NSL!$T$483:$T$679)</f>
        <v>0</v>
      </c>
      <c r="AC23" s="55">
        <f>SUMIF(NSL!$C$681:$C$682,C23,NSL!$T$681:$T$682)</f>
        <v>0</v>
      </c>
      <c r="AD23" s="55">
        <f>SUMIF(NSL!$C$684:$C$692,C23,NSL!$T$684:$T$692)</f>
        <v>0</v>
      </c>
      <c r="AE23" s="55">
        <f>SUMIF(NSL!$C$694:$C$776,C23,NSL!$T$694:$T$776)</f>
        <v>0</v>
      </c>
      <c r="AF23" s="55">
        <f>SUMIF(NSL!$C$778:$C$810,C23,NSL!$T$778:$T$810)</f>
        <v>0</v>
      </c>
      <c r="AG23" s="55">
        <f>SUMIF(NSL!$C$812:$C$813,C23,NSL!$T$812:$T$813)</f>
        <v>0</v>
      </c>
      <c r="AH23" s="55">
        <f>SUMIF(NSL!$C$815:$C$816,C23,NSL!$T$815:$T$816)</f>
        <v>0</v>
      </c>
      <c r="AI23" s="55">
        <f>SUMIF(NSL!$C$818:$C$889,C23,NSL!$T$818:$T$889)</f>
        <v>0</v>
      </c>
      <c r="AJ23" s="55">
        <f>SUMIF(NSL!$C$891:$C$917,C23,NSL!$T$891:$T$917)</f>
        <v>0</v>
      </c>
      <c r="AK23" s="55">
        <f>SUMIF(NSL!$C$919:$C$981,C23,NSL!$T$919:$T$981)</f>
        <v>0</v>
      </c>
      <c r="AL23" s="55">
        <f>SUMIF(NSL!$C$983:$C$1000,C23,NSL!$T$983:$T$1000)</f>
        <v>0</v>
      </c>
      <c r="AM23" s="55">
        <f>SUMIF(NSL!$C$1002:$C$1028,C23,NSL!$T$1002:$T$1028)</f>
        <v>0</v>
      </c>
      <c r="AN23" s="55">
        <f>SUMIF(NSL!$C$1030:$C$1045,C23,NSL!$T$1030:$T$1045)</f>
        <v>0</v>
      </c>
      <c r="AO23" s="55">
        <f>SUMIF(NSL!$C$1047:$C$1048,C23,NSL!$T$1047:$T$1048)</f>
        <v>0</v>
      </c>
      <c r="AP23" s="55">
        <f>SUMIF(NSL!$C$1050:$C$1074,C23,NSL!$T$1050:$T$1074)</f>
        <v>0</v>
      </c>
      <c r="AQ23" s="55">
        <f>SUMIF(NSL!$C$1076:$C$1099,C23,NSL!$T$1076:$T$1099)</f>
        <v>0</v>
      </c>
      <c r="AR23" s="55">
        <f>SUMIF(NSL!$C$1101:$C$1121,C23,NSL!$T$1101:$T$1121)</f>
        <v>0</v>
      </c>
      <c r="AS23" s="55">
        <f>SUMIF(NSL!$C$1123:$C$1164,C23,NSL!$T$1123:$T$1164)</f>
        <v>0</v>
      </c>
      <c r="AT23" s="55">
        <f>SUMIF(NSL!$C$1166:$C$1201,C23,NSL!$T$1166:$T$1201)</f>
        <v>0</v>
      </c>
      <c r="AU23" s="55">
        <f>SUMIF(NSL!$C$1203:$C$1223,C23,NSL!$T$1203:$T$1223)</f>
        <v>0</v>
      </c>
      <c r="AV23" s="55">
        <f>SUMIF(NSL!$C$1225:$C$1226,C23,NSL!$T$1225:$T$1226)</f>
        <v>0</v>
      </c>
      <c r="AW23" s="55">
        <f>SUMIF(NSL!$C$1228:$C$1244,C23,NSL!$T$1228:$T$1244)</f>
        <v>0</v>
      </c>
      <c r="AX23" s="55">
        <f>SUMIF(NSL!$C$1246:$C$1351,C23,NSL!$T$1246:$T$1351)</f>
        <v>0</v>
      </c>
      <c r="AY23" s="55">
        <f>SUMIF(NSL!$C$1353:$C$1434,C23,NSL!$T$1353:$T$1434)</f>
        <v>0</v>
      </c>
      <c r="AZ23" s="55">
        <f>SUMIF(NSL!$C$1436:$C$1440,C23,NSL!$T$1436:$T$1440)</f>
        <v>0</v>
      </c>
      <c r="BA23" s="55">
        <f>SUMIF(NSL!$C$1442:$C$1507,C23,NSL!$T$1442:$T$1507)</f>
        <v>0</v>
      </c>
      <c r="BB23" s="55">
        <f>SUMIF(NSL!$C$1509:$C$1540,C23,NSL!$T$1509:$T$1540)</f>
        <v>0</v>
      </c>
      <c r="BC23" s="55">
        <f>SUMIF(NSL!$C$1542:$C$1545,C23,NSL!$T$1542:$T$1545)</f>
        <v>0</v>
      </c>
      <c r="BD23" s="55">
        <f>SUMIF(NSL!$C$1547:$C$1560,C23,NSL!$T$1547:$T$1560)</f>
        <v>0</v>
      </c>
      <c r="BE23" s="55">
        <f>SUMIF(NSL!$C$1562:$C$1565,C23,NSL!$T$1562:$T$1565)</f>
        <v>0</v>
      </c>
      <c r="BF23" s="55">
        <f>SUMIF(NSL!$C$1567:$C$1569,C23,NSL!$T$1567:$T$1569)</f>
        <v>0</v>
      </c>
      <c r="BG23" s="65">
        <f>SUM(G23:Q23)+SUM(S23:U23)+SUM(W23:Z23)+SUM(AB23:BF23)</f>
        <v>0</v>
      </c>
      <c r="BH23" s="53">
        <f>V60-BG23</f>
        <v>0</v>
      </c>
      <c r="BI23" s="53">
        <f t="shared" si="6"/>
        <v>0</v>
      </c>
    </row>
    <row r="24" spans="1:61" ht="15">
      <c r="A24" s="56" t="s">
        <v>36</v>
      </c>
      <c r="B24" s="7" t="s">
        <v>120</v>
      </c>
      <c r="C24" s="8" t="s">
        <v>122</v>
      </c>
      <c r="D24" s="52">
        <f>HTg!Q26</f>
        <v>0</v>
      </c>
      <c r="E24" s="65">
        <f t="shared" si="10"/>
        <v>0</v>
      </c>
      <c r="F24" s="70">
        <f t="shared" si="11"/>
        <v>0</v>
      </c>
      <c r="G24" s="55">
        <f>SUMIF(NSL!$C$9:$C$10,C24,NSL!$T$9:$T$10)</f>
        <v>0</v>
      </c>
      <c r="H24" s="55">
        <f>SUMIF(NSL!$C$12:$C$13,C24,NSL!$T$12:$T$13)</f>
        <v>0</v>
      </c>
      <c r="I24" s="55">
        <f>SUMIF(NSL!$C$15:$C$16,C24,NSL!$T$15:$T$16)</f>
        <v>0</v>
      </c>
      <c r="J24" s="55">
        <f>SUMIF(NSL!$C$18:$C$19,C24,NSL!$T$18:$T$19)</f>
        <v>0</v>
      </c>
      <c r="K24" s="55">
        <f>SUMIF(NSL!$C$21:$C$43,C24,NSL!$T$21:$T$43)</f>
        <v>0</v>
      </c>
      <c r="L24" s="55">
        <f>SUMIF(NSL!$C$45:$C$51,C24,NSL!$T$45:$T$51)</f>
        <v>0</v>
      </c>
      <c r="M24" s="55">
        <f>SUMIF(NSL!$C$53:$C$55,C24,NSL!$T$53:$T$55)</f>
        <v>0</v>
      </c>
      <c r="N24" s="55">
        <f>SUMIF(NSL!$C$57:$C$65,C24,NSL!$T$57:$T$65)</f>
        <v>0</v>
      </c>
      <c r="O24" s="55">
        <f>SUMIF(NSL!$C$67:$C$76,C24,NSL!$T$67:$T$76)</f>
        <v>0</v>
      </c>
      <c r="P24" s="55">
        <f>SUMIF(NSL!$C$78:$C$79,C24,NSL!$T$78:$T$79)</f>
        <v>0</v>
      </c>
      <c r="Q24" s="55">
        <f>SUMIF(NSL!$C$81:$C$173,C24,NSL!$T$81:$T$173)</f>
        <v>0</v>
      </c>
      <c r="R24" s="65">
        <f t="shared" si="12"/>
        <v>0</v>
      </c>
      <c r="S24" s="55">
        <f>SUMIF(NSL!$C$176:$C$214,C24,NSL!$T$176:$T$214)</f>
        <v>0</v>
      </c>
      <c r="T24" s="55">
        <f>SUMIF(NSL!$C$216:$C$238,C24,NSL!$T$216:$T$238)</f>
        <v>0</v>
      </c>
      <c r="U24" s="55">
        <f>SUMIF(NSL!$C$240:$C$252,C24,NSL!$T$240:$T$252)</f>
        <v>0</v>
      </c>
      <c r="V24" s="55">
        <f>SUMIF(NSL!$C$254:$C$255,C24,NSL!$T$254:$T$255)</f>
        <v>0</v>
      </c>
      <c r="W24" s="65">
        <f>D24-BG24</f>
        <v>0</v>
      </c>
      <c r="X24" s="55">
        <f>SUMIF(NSL!$C$284:$C$346,C24,NSL!$T$284:$T$346)</f>
        <v>0</v>
      </c>
      <c r="Y24" s="55">
        <f>SUMIF(NSL!$C$348:$C$436,C24,NSL!$T$348:$T$436)</f>
        <v>0</v>
      </c>
      <c r="Z24" s="55">
        <f>SUMIF(NSL!$C$438:$C$480,C24,NSL!$T$438:$T$480)</f>
        <v>0</v>
      </c>
      <c r="AA24" s="70">
        <f t="shared" si="13"/>
        <v>0</v>
      </c>
      <c r="AB24" s="55">
        <f>SUMIF(NSL!$C$483:$C$679,C24,NSL!$T$483:$T$679)</f>
        <v>0</v>
      </c>
      <c r="AC24" s="55">
        <f>SUMIF(NSL!$C$681:$C$682,C24,NSL!$T$681:$T$682)</f>
        <v>0</v>
      </c>
      <c r="AD24" s="55">
        <f>SUMIF(NSL!$C$684:$C$692,C24,NSL!$T$684:$T$692)</f>
        <v>0</v>
      </c>
      <c r="AE24" s="55">
        <f>SUMIF(NSL!$C$694:$C$776,C24,NSL!$T$694:$T$776)</f>
        <v>0</v>
      </c>
      <c r="AF24" s="55">
        <f>SUMIF(NSL!$C$778:$C$810,C24,NSL!$T$778:$T$810)</f>
        <v>0</v>
      </c>
      <c r="AG24" s="55">
        <f>SUMIF(NSL!$C$812:$C$813,C24,NSL!$T$812:$T$813)</f>
        <v>0</v>
      </c>
      <c r="AH24" s="55">
        <f>SUMIF(NSL!$C$815:$C$816,C24,NSL!$T$815:$T$816)</f>
        <v>0</v>
      </c>
      <c r="AI24" s="55">
        <f>SUMIF(NSL!$C$818:$C$889,C24,NSL!$T$818:$T$889)</f>
        <v>0</v>
      </c>
      <c r="AJ24" s="55">
        <f>SUMIF(NSL!$C$891:$C$917,C24,NSL!$T$891:$T$917)</f>
        <v>0</v>
      </c>
      <c r="AK24" s="55">
        <f>SUMIF(NSL!$C$919:$C$981,C24,NSL!$T$919:$T$981)</f>
        <v>0</v>
      </c>
      <c r="AL24" s="55">
        <f>SUMIF(NSL!$C$983:$C$1000,C24,NSL!$T$983:$T$1000)</f>
        <v>0</v>
      </c>
      <c r="AM24" s="55">
        <f>SUMIF(NSL!$C$1002:$C$1028,C24,NSL!$T$1002:$T$1028)</f>
        <v>0</v>
      </c>
      <c r="AN24" s="55">
        <f>SUMIF(NSL!$C$1030:$C$1045,C24,NSL!$T$1030:$T$1045)</f>
        <v>0</v>
      </c>
      <c r="AO24" s="55">
        <f>SUMIF(NSL!$C$1047:$C$1048,C24,NSL!$T$1047:$T$1048)</f>
        <v>0</v>
      </c>
      <c r="AP24" s="55">
        <f>SUMIF(NSL!$C$1050:$C$1074,C24,NSL!$T$1050:$T$1074)</f>
        <v>0</v>
      </c>
      <c r="AQ24" s="55">
        <f>SUMIF(NSL!$C$1076:$C$1099,C24,NSL!$T$1076:$T$1099)</f>
        <v>0</v>
      </c>
      <c r="AR24" s="55">
        <f>SUMIF(NSL!$C$1101:$C$1121,C24,NSL!$T$1101:$T$1121)</f>
        <v>0</v>
      </c>
      <c r="AS24" s="55">
        <f>SUMIF(NSL!$C$1123:$C$1164,C24,NSL!$T$1123:$T$1164)</f>
        <v>0</v>
      </c>
      <c r="AT24" s="55">
        <f>SUMIF(NSL!$C$1166:$C$1201,C24,NSL!$T$1166:$T$1201)</f>
        <v>0</v>
      </c>
      <c r="AU24" s="55">
        <f>SUMIF(NSL!$C$1203:$C$1223,C24,NSL!$T$1203:$T$1223)</f>
        <v>0</v>
      </c>
      <c r="AV24" s="55">
        <f>SUMIF(NSL!$C$1225:$C$1226,C24,NSL!$T$1225:$T$1226)</f>
        <v>0</v>
      </c>
      <c r="AW24" s="55">
        <f>SUMIF(NSL!$C$1228:$C$1244,C24,NSL!$T$1228:$T$1244)</f>
        <v>0</v>
      </c>
      <c r="AX24" s="55">
        <f>SUMIF(NSL!$C$1246:$C$1351,C24,NSL!$T$1246:$T$1351)</f>
        <v>0</v>
      </c>
      <c r="AY24" s="55">
        <f>SUMIF(NSL!$C$1353:$C$1434,C24,NSL!$T$1353:$T$1434)</f>
        <v>0</v>
      </c>
      <c r="AZ24" s="55">
        <f>SUMIF(NSL!$C$1436:$C$1440,C24,NSL!$T$1436:$T$1440)</f>
        <v>0</v>
      </c>
      <c r="BA24" s="55">
        <f>SUMIF(NSL!$C$1442:$C$1507,C24,NSL!$T$1442:$T$1507)</f>
        <v>0</v>
      </c>
      <c r="BB24" s="55">
        <f>SUMIF(NSL!$C$1509:$C$1540,C24,NSL!$T$1509:$T$1540)</f>
        <v>0</v>
      </c>
      <c r="BC24" s="55">
        <f>SUMIF(NSL!$C$1542:$C$1545,C24,NSL!$T$1542:$T$1545)</f>
        <v>0</v>
      </c>
      <c r="BD24" s="55">
        <f>SUMIF(NSL!$C$1547:$C$1560,C24,NSL!$T$1547:$T$1560)</f>
        <v>0</v>
      </c>
      <c r="BE24" s="55">
        <f>SUMIF(NSL!$C$1562:$C$1565,C24,NSL!$T$1562:$T$1565)</f>
        <v>0</v>
      </c>
      <c r="BF24" s="55">
        <f>SUMIF(NSL!$C$1567:$C$1569,C24,NSL!$T$1567:$T$1569)</f>
        <v>0</v>
      </c>
      <c r="BG24" s="65">
        <f>SUM(G24:Q24)+S24+T24+U24+V24+X24+Y24+Z24+SUM(AB24:BF24)</f>
        <v>0</v>
      </c>
      <c r="BH24" s="53">
        <f>W60-BG24</f>
        <v>14.999999999999998</v>
      </c>
      <c r="BI24" s="53">
        <f t="shared" si="6"/>
        <v>14.999999999999998</v>
      </c>
    </row>
    <row r="25" spans="1:61" ht="15">
      <c r="A25" s="56" t="s">
        <v>38</v>
      </c>
      <c r="B25" s="7" t="s">
        <v>123</v>
      </c>
      <c r="C25" s="8" t="s">
        <v>124</v>
      </c>
      <c r="D25" s="52">
        <f>HTg!Q27</f>
        <v>0</v>
      </c>
      <c r="E25" s="65">
        <f t="shared" si="10"/>
        <v>0</v>
      </c>
      <c r="F25" s="70">
        <f t="shared" si="11"/>
        <v>0</v>
      </c>
      <c r="G25" s="55">
        <f>SUMIF(NSL!$C$9:$C$10,C25,NSL!$T$9:$T$10)</f>
        <v>0</v>
      </c>
      <c r="H25" s="55">
        <f>SUMIF(NSL!$C$12:$C$13,C25,NSL!$T$12:$T$13)</f>
        <v>0</v>
      </c>
      <c r="I25" s="55">
        <f>SUMIF(NSL!$C$15:$C$16,C25,NSL!$T$15:$T$16)</f>
        <v>0</v>
      </c>
      <c r="J25" s="55">
        <f>SUMIF(NSL!$C$18:$C$19,C25,NSL!$T$18:$T$19)</f>
        <v>0</v>
      </c>
      <c r="K25" s="55">
        <f>SUMIF(NSL!$C$21:$C$43,C25,NSL!$T$21:$T$43)</f>
        <v>0</v>
      </c>
      <c r="L25" s="55">
        <f>SUMIF(NSL!$C$45:$C$51,C25,NSL!$T$45:$T$51)</f>
        <v>0</v>
      </c>
      <c r="M25" s="55">
        <f>SUMIF(NSL!$C$53:$C$55,C25,NSL!$T$53:$T$55)</f>
        <v>0</v>
      </c>
      <c r="N25" s="55">
        <f>SUMIF(NSL!$C$57:$C$65,C25,NSL!$T$57:$T$65)</f>
        <v>0</v>
      </c>
      <c r="O25" s="55">
        <f>SUMIF(NSL!$C$67:$C$76,C25,NSL!$T$67:$T$76)</f>
        <v>0</v>
      </c>
      <c r="P25" s="55">
        <f>SUMIF(NSL!$C$78:$C$79,C25,NSL!$T$78:$T$79)</f>
        <v>0</v>
      </c>
      <c r="Q25" s="55">
        <f>SUMIF(NSL!$C$81:$C$173,C25,NSL!$T$81:$T$173)</f>
        <v>0</v>
      </c>
      <c r="R25" s="65">
        <f t="shared" si="12"/>
        <v>0</v>
      </c>
      <c r="S25" s="55">
        <f>SUMIF(NSL!$C$176:$C$214,C25,NSL!$T$176:$T$214)</f>
        <v>0</v>
      </c>
      <c r="T25" s="55">
        <f>SUMIF(NSL!$C$216:$C$238,C25,NSL!$T$216:$T$238)</f>
        <v>0</v>
      </c>
      <c r="U25" s="55">
        <f>SUMIF(NSL!$C$240:$C$252,C25,NSL!$T$240:$T$252)</f>
        <v>0</v>
      </c>
      <c r="V25" s="55">
        <f>SUMIF(NSL!$C$254:$C$255,C25,NSL!$T$254:$T$255)</f>
        <v>0</v>
      </c>
      <c r="W25" s="55">
        <f>SUMIF(NSL!$C$257:$C$282,C25,NSL!$T$257:$T$282)</f>
        <v>0</v>
      </c>
      <c r="X25" s="65">
        <f>D25-BG25</f>
        <v>0</v>
      </c>
      <c r="Y25" s="55">
        <f>SUMIF(NSL!$C$348:$C$436,C25,NSL!$T$348:$T$436)</f>
        <v>0</v>
      </c>
      <c r="Z25" s="55">
        <f>SUMIF(NSL!$C$438:$C$480,C25,NSL!$T$438:$T$480)</f>
        <v>0</v>
      </c>
      <c r="AA25" s="70">
        <f t="shared" si="13"/>
        <v>0</v>
      </c>
      <c r="AB25" s="55">
        <f>SUMIF(NSL!$C$483:$C$679,C25,NSL!$T$483:$T$679)</f>
        <v>0</v>
      </c>
      <c r="AC25" s="55">
        <f>SUMIF(NSL!$C$681:$C$682,C25,NSL!$T$681:$T$682)</f>
        <v>0</v>
      </c>
      <c r="AD25" s="55">
        <f>SUMIF(NSL!$C$684:$C$692,C25,NSL!$T$684:$T$692)</f>
        <v>0</v>
      </c>
      <c r="AE25" s="55">
        <f>SUMIF(NSL!$C$694:$C$776,C25,NSL!$T$694:$T$776)</f>
        <v>0</v>
      </c>
      <c r="AF25" s="55">
        <f>SUMIF(NSL!$C$778:$C$810,C25,NSL!$T$778:$T$810)</f>
        <v>0</v>
      </c>
      <c r="AG25" s="55">
        <f>SUMIF(NSL!$C$812:$C$813,C25,NSL!$T$812:$T$813)</f>
        <v>0</v>
      </c>
      <c r="AH25" s="55">
        <f>SUMIF(NSL!$C$815:$C$816,C25,NSL!$T$815:$T$816)</f>
        <v>0</v>
      </c>
      <c r="AI25" s="55">
        <f>SUMIF(NSL!$C$818:$C$889,C25,NSL!$T$818:$T$889)</f>
        <v>0</v>
      </c>
      <c r="AJ25" s="55">
        <f>SUMIF(NSL!$C$891:$C$917,C25,NSL!$T$891:$T$917)</f>
        <v>0</v>
      </c>
      <c r="AK25" s="55">
        <f>SUMIF(NSL!$C$919:$C$981,C25,NSL!$T$919:$T$981)</f>
        <v>0</v>
      </c>
      <c r="AL25" s="55">
        <f>SUMIF(NSL!$C$983:$C$1000,C25,NSL!$T$983:$T$1000)</f>
        <v>0</v>
      </c>
      <c r="AM25" s="55">
        <f>SUMIF(NSL!$C$1002:$C$1028,C25,NSL!$T$1002:$T$1028)</f>
        <v>0</v>
      </c>
      <c r="AN25" s="55">
        <f>SUMIF(NSL!$C$1030:$C$1045,C25,NSL!$T$1030:$T$1045)</f>
        <v>0</v>
      </c>
      <c r="AO25" s="55">
        <f>SUMIF(NSL!$C$1047:$C$1048,C25,NSL!$T$1047:$T$1048)</f>
        <v>0</v>
      </c>
      <c r="AP25" s="55">
        <f>SUMIF(NSL!$C$1050:$C$1074,C25,NSL!$T$1050:$T$1074)</f>
        <v>0</v>
      </c>
      <c r="AQ25" s="55">
        <f>SUMIF(NSL!$C$1076:$C$1099,C25,NSL!$T$1076:$T$1099)</f>
        <v>0</v>
      </c>
      <c r="AR25" s="55">
        <f>SUMIF(NSL!$C$1101:$C$1121,C25,NSL!$T$1101:$T$1121)</f>
        <v>0</v>
      </c>
      <c r="AS25" s="55">
        <f>SUMIF(NSL!$C$1123:$C$1164,C25,NSL!$T$1123:$T$1164)</f>
        <v>0</v>
      </c>
      <c r="AT25" s="55">
        <f>SUMIF(NSL!$C$1166:$C$1201,C25,NSL!$T$1166:$T$1201)</f>
        <v>0</v>
      </c>
      <c r="AU25" s="55">
        <f>SUMIF(NSL!$C$1203:$C$1223,C25,NSL!$T$1203:$T$1223)</f>
        <v>0</v>
      </c>
      <c r="AV25" s="55">
        <f>SUMIF(NSL!$C$1225:$C$1226,C25,NSL!$T$1225:$T$1226)</f>
        <v>0</v>
      </c>
      <c r="AW25" s="55">
        <f>SUMIF(NSL!$C$1228:$C$1244,C25,NSL!$T$1228:$T$1244)</f>
        <v>0</v>
      </c>
      <c r="AX25" s="55">
        <f>SUMIF(NSL!$C$1246:$C$1351,C25,NSL!$T$1246:$T$1351)</f>
        <v>0</v>
      </c>
      <c r="AY25" s="55">
        <f>SUMIF(NSL!$C$1353:$C$1434,C25,NSL!$T$1353:$T$1434)</f>
        <v>0</v>
      </c>
      <c r="AZ25" s="55">
        <f>SUMIF(NSL!$C$1436:$C$1440,C25,NSL!$T$1436:$T$1440)</f>
        <v>0</v>
      </c>
      <c r="BA25" s="55">
        <f>SUMIF(NSL!$C$1442:$C$1507,C25,NSL!$T$1442:$T$1507)</f>
        <v>0</v>
      </c>
      <c r="BB25" s="55">
        <f>SUMIF(NSL!$C$1509:$C$1540,C25,NSL!$T$1509:$T$1540)</f>
        <v>0</v>
      </c>
      <c r="BC25" s="55">
        <f>SUMIF(NSL!$C$1542:$C$1545,C25,NSL!$T$1542:$T$1545)</f>
        <v>0</v>
      </c>
      <c r="BD25" s="55">
        <f>SUMIF(NSL!$C$1547:$C$1560,C25,NSL!$T$1547:$T$1560)</f>
        <v>0</v>
      </c>
      <c r="BE25" s="55">
        <f>SUMIF(NSL!$C$1562:$C$1565,C25,NSL!$T$1562:$T$1565)</f>
        <v>0</v>
      </c>
      <c r="BF25" s="55">
        <f>SUMIF(NSL!$C$1567:$C$1569,C25,NSL!$T$1567:$T$1569)</f>
        <v>0</v>
      </c>
      <c r="BG25" s="65">
        <f>SUM(G25:Q25)+SUM(S25:W25)+Y25+Z25+SUM(AB25:BF25)</f>
        <v>0</v>
      </c>
      <c r="BH25" s="53">
        <f>X60-BG25</f>
        <v>1.2</v>
      </c>
      <c r="BI25" s="53">
        <f t="shared" si="6"/>
        <v>1.2</v>
      </c>
    </row>
    <row r="26" spans="1:61" ht="15">
      <c r="A26" s="56" t="s">
        <v>88</v>
      </c>
      <c r="B26" s="7" t="s">
        <v>125</v>
      </c>
      <c r="C26" s="8" t="s">
        <v>37</v>
      </c>
      <c r="D26" s="52">
        <f>HTg!Q28</f>
        <v>1.65</v>
      </c>
      <c r="E26" s="65">
        <f t="shared" si="10"/>
        <v>0</v>
      </c>
      <c r="F26" s="70">
        <f t="shared" si="11"/>
        <v>0</v>
      </c>
      <c r="G26" s="55">
        <f>SUMIF(NSL!$C$9:$C$10,C26,NSL!$T$9:$T$10)</f>
        <v>0</v>
      </c>
      <c r="H26" s="55">
        <f>SUMIF(NSL!$C$12:$C$13,C26,NSL!$T$12:$T$13)</f>
        <v>0</v>
      </c>
      <c r="I26" s="55">
        <f>SUMIF(NSL!$C$15:$C$16,C26,NSL!$T$15:$T$16)</f>
        <v>0</v>
      </c>
      <c r="J26" s="55">
        <f>SUMIF(NSL!$C$18:$C$19,C26,NSL!$T$18:$T$19)</f>
        <v>0</v>
      </c>
      <c r="K26" s="55">
        <f>SUMIF(NSL!$C$21:$C$43,C26,NSL!$T$21:$T$43)</f>
        <v>0</v>
      </c>
      <c r="L26" s="55">
        <f>SUMIF(NSL!$C$45:$C$51,C26,NSL!$T$45:$T$51)</f>
        <v>0</v>
      </c>
      <c r="M26" s="55">
        <f>SUMIF(NSL!$C$53:$C$55,C26,NSL!$T$53:$T$55)</f>
        <v>0</v>
      </c>
      <c r="N26" s="55">
        <f>SUMIF(NSL!$C$57:$C$65,C26,NSL!$T$57:$T$65)</f>
        <v>0</v>
      </c>
      <c r="O26" s="55">
        <f>SUMIF(NSL!$C$67:$C$76,C26,NSL!$T$67:$T$76)</f>
        <v>0</v>
      </c>
      <c r="P26" s="55">
        <f>SUMIF(NSL!$C$78:$C$79,C26,NSL!$T$78:$T$79)</f>
        <v>0</v>
      </c>
      <c r="Q26" s="55">
        <f>SUMIF(NSL!$C$81:$C$173,C26,NSL!$T$81:$T$173)</f>
        <v>0</v>
      </c>
      <c r="R26" s="65">
        <f t="shared" si="12"/>
        <v>1.65</v>
      </c>
      <c r="S26" s="55">
        <f>SUMIF(NSL!$C$176:$C$214,C26,NSL!$T$176:$T$214)</f>
        <v>0</v>
      </c>
      <c r="T26" s="55">
        <f>SUMIF(NSL!$C$216:$C$238,C26,NSL!$T$216:$T$238)</f>
        <v>0</v>
      </c>
      <c r="U26" s="55">
        <f>SUMIF(NSL!$C$240:$C$252,C26,NSL!$T$240:$T$252)</f>
        <v>0</v>
      </c>
      <c r="V26" s="55">
        <f>SUMIF(NSL!$C$254:$C$255,C26,NSL!$T$254:$T$255)</f>
        <v>0</v>
      </c>
      <c r="W26" s="55">
        <f>SUMIF(NSL!$C$257:$C$282,C26,NSL!$T$257:$T$282)</f>
        <v>0</v>
      </c>
      <c r="X26" s="55">
        <f>SUMIF(NSL!$C$284:$C$346,C26,NSL!$T$284:$T$346)</f>
        <v>0</v>
      </c>
      <c r="Y26" s="65">
        <f>D26-BG26</f>
        <v>1.65</v>
      </c>
      <c r="Z26" s="55">
        <f>SUMIF(NSL!$C$438:$C$480,C26,NSL!$T$438:$T$480)</f>
        <v>0</v>
      </c>
      <c r="AA26" s="70">
        <f t="shared" si="13"/>
        <v>0</v>
      </c>
      <c r="AB26" s="55">
        <f>SUMIF(NSL!$C$483:$C$679,C26,NSL!$T$483:$T$679)</f>
        <v>0</v>
      </c>
      <c r="AC26" s="55">
        <f>SUMIF(NSL!$C$681:$C$682,C26,NSL!$T$681:$T$682)</f>
        <v>0</v>
      </c>
      <c r="AD26" s="55">
        <f>SUMIF(NSL!$C$684:$C$692,C26,NSL!$T$684:$T$692)</f>
        <v>0</v>
      </c>
      <c r="AE26" s="55">
        <f>SUMIF(NSL!$C$694:$C$776,C26,NSL!$T$694:$T$776)</f>
        <v>0</v>
      </c>
      <c r="AF26" s="55">
        <f>SUMIF(NSL!$C$778:$C$810,C26,NSL!$T$778:$T$810)</f>
        <v>0</v>
      </c>
      <c r="AG26" s="55">
        <f>SUMIF(NSL!$C$812:$C$813,C26,NSL!$T$812:$T$813)</f>
        <v>0</v>
      </c>
      <c r="AH26" s="55">
        <f>SUMIF(NSL!$C$815:$C$816,C26,NSL!$T$815:$T$816)</f>
        <v>0</v>
      </c>
      <c r="AI26" s="55">
        <f>SUMIF(NSL!$C$818:$C$889,C26,NSL!$T$818:$T$889)</f>
        <v>0</v>
      </c>
      <c r="AJ26" s="55">
        <f>SUMIF(NSL!$C$891:$C$917,C26,NSL!$T$891:$T$917)</f>
        <v>0</v>
      </c>
      <c r="AK26" s="55">
        <f>SUMIF(NSL!$C$919:$C$981,C26,NSL!$T$919:$T$981)</f>
        <v>0</v>
      </c>
      <c r="AL26" s="55">
        <f>SUMIF(NSL!$C$983:$C$1000,C26,NSL!$T$983:$T$1000)</f>
        <v>0</v>
      </c>
      <c r="AM26" s="55">
        <f>SUMIF(NSL!$C$1002:$C$1028,C26,NSL!$T$1002:$T$1028)</f>
        <v>0</v>
      </c>
      <c r="AN26" s="55">
        <f>SUMIF(NSL!$C$1030:$C$1045,C26,NSL!$T$1030:$T$1045)</f>
        <v>0</v>
      </c>
      <c r="AO26" s="55">
        <f>SUMIF(NSL!$C$1047:$C$1048,C26,NSL!$T$1047:$T$1048)</f>
        <v>0</v>
      </c>
      <c r="AP26" s="55">
        <f>SUMIF(NSL!$C$1050:$C$1074,C26,NSL!$T$1050:$T$1074)</f>
        <v>0</v>
      </c>
      <c r="AQ26" s="55">
        <f>SUMIF(NSL!$C$1076:$C$1099,C26,NSL!$T$1076:$T$1099)</f>
        <v>0</v>
      </c>
      <c r="AR26" s="55">
        <f>SUMIF(NSL!$C$1101:$C$1121,C26,NSL!$T$1101:$T$1121)</f>
        <v>0</v>
      </c>
      <c r="AS26" s="55">
        <f>SUMIF(NSL!$C$1123:$C$1164,C26,NSL!$T$1123:$T$1164)</f>
        <v>0</v>
      </c>
      <c r="AT26" s="55">
        <f>SUMIF(NSL!$C$1166:$C$1201,C26,NSL!$T$1166:$T$1201)</f>
        <v>0</v>
      </c>
      <c r="AU26" s="55">
        <f>SUMIF(NSL!$C$1203:$C$1223,C26,NSL!$T$1203:$T$1223)</f>
        <v>0</v>
      </c>
      <c r="AV26" s="55">
        <f>SUMIF(NSL!$C$1225:$C$1226,C26,NSL!$T$1225:$T$1226)</f>
        <v>0</v>
      </c>
      <c r="AW26" s="55">
        <f>SUMIF(NSL!$C$1228:$C$1244,C26,NSL!$T$1228:$T$1244)</f>
        <v>0</v>
      </c>
      <c r="AX26" s="55">
        <f>SUMIF(NSL!$C$1246:$C$1351,C26,NSL!$T$1246:$T$1351)</f>
        <v>0</v>
      </c>
      <c r="AY26" s="55">
        <f>SUMIF(NSL!$C$1353:$C$1434,C26,NSL!$T$1353:$T$1434)</f>
        <v>0</v>
      </c>
      <c r="AZ26" s="55">
        <f>SUMIF(NSL!$C$1436:$C$1440,C26,NSL!$T$1436:$T$1440)</f>
        <v>0</v>
      </c>
      <c r="BA26" s="55">
        <f>SUMIF(NSL!$C$1442:$C$1507,C26,NSL!$T$1442:$T$1507)</f>
        <v>0</v>
      </c>
      <c r="BB26" s="55">
        <f>SUMIF(NSL!$C$1509:$C$1540,C26,NSL!$T$1509:$T$1540)</f>
        <v>0</v>
      </c>
      <c r="BC26" s="55">
        <f>SUMIF(NSL!$C$1542:$C$1545,C26,NSL!$T$1542:$T$1545)</f>
        <v>0</v>
      </c>
      <c r="BD26" s="55">
        <f>SUMIF(NSL!$C$1547:$C$1560,C26,NSL!$T$1547:$T$1560)</f>
        <v>0</v>
      </c>
      <c r="BE26" s="55">
        <f>SUMIF(NSL!$C$1562:$C$1565,C26,NSL!$T$1562:$T$1565)</f>
        <v>0</v>
      </c>
      <c r="BF26" s="55">
        <f>SUMIF(NSL!$C$1567:$C$1569,C26,NSL!$T$1567:$T$1569)</f>
        <v>0</v>
      </c>
      <c r="BG26" s="65">
        <f>SUM(G26:Q26)+SUM(S26:X26)+Z26+SUM(AB26:BF26)</f>
        <v>0</v>
      </c>
      <c r="BH26" s="53">
        <f>Y60-BG26</f>
        <v>4.4399999999999995</v>
      </c>
      <c r="BI26" s="53">
        <f t="shared" si="6"/>
        <v>6.09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>
        <f>HTg!Q29</f>
        <v>0</v>
      </c>
      <c r="E27" s="65">
        <f t="shared" si="10"/>
        <v>0</v>
      </c>
      <c r="F27" s="70">
        <f t="shared" si="11"/>
        <v>0</v>
      </c>
      <c r="G27" s="55">
        <f>SUMIF(NSL!$C$9:$C$10,C27,NSL!$T$9:$T$10)</f>
        <v>0</v>
      </c>
      <c r="H27" s="55">
        <f>SUMIF(NSL!$C$12:$C$13,C27,NSL!$T$12:$T$13)</f>
        <v>0</v>
      </c>
      <c r="I27" s="55">
        <f>SUMIF(NSL!$C$15:$C$16,C27,NSL!$T$15:$T$16)</f>
        <v>0</v>
      </c>
      <c r="J27" s="55">
        <f>SUMIF(NSL!$C$18:$C$19,C27,NSL!$T$18:$T$19)</f>
        <v>0</v>
      </c>
      <c r="K27" s="55">
        <f>SUMIF(NSL!$C$21:$C$43,C27,NSL!$T$21:$T$43)</f>
        <v>0</v>
      </c>
      <c r="L27" s="55">
        <f>SUMIF(NSL!$C$45:$C$51,C27,NSL!$T$45:$T$51)</f>
        <v>0</v>
      </c>
      <c r="M27" s="55">
        <f>SUMIF(NSL!$C$53:$C$55,C27,NSL!$T$53:$T$55)</f>
        <v>0</v>
      </c>
      <c r="N27" s="55">
        <f>SUMIF(NSL!$C$57:$C$65,C27,NSL!$T$57:$T$65)</f>
        <v>0</v>
      </c>
      <c r="O27" s="55">
        <f>SUMIF(NSL!$C$67:$C$76,C27,NSL!$T$67:$T$76)</f>
        <v>0</v>
      </c>
      <c r="P27" s="55">
        <f>SUMIF(NSL!$C$78:$C$79,C27,NSL!$T$78:$T$79)</f>
        <v>0</v>
      </c>
      <c r="Q27" s="55">
        <f>SUMIF(NSL!$C$81:$C$173,C27,NSL!$T$81:$T$173)</f>
        <v>0</v>
      </c>
      <c r="R27" s="65">
        <f t="shared" si="12"/>
        <v>0</v>
      </c>
      <c r="S27" s="55">
        <f>SUMIF(NSL!$C$176:$C$214,C27,NSL!$T$176:$T$214)</f>
        <v>0</v>
      </c>
      <c r="T27" s="55">
        <f>SUMIF(NSL!$C$216:$C$238,C27,NSL!$T$216:$T$238)</f>
        <v>0</v>
      </c>
      <c r="U27" s="55">
        <f>SUMIF(NSL!$C$240:$C$252,C27,NSL!$T$240:$T$252)</f>
        <v>0</v>
      </c>
      <c r="V27" s="55">
        <f>SUMIF(NSL!$C$254:$C$255,C27,NSL!$T$254:$T$255)</f>
        <v>0</v>
      </c>
      <c r="W27" s="55">
        <f>SUMIF(NSL!$C$257:$C$282,C27,NSL!$T$257:$T$282)</f>
        <v>0</v>
      </c>
      <c r="X27" s="55">
        <f>SUMIF(NSL!$C$284:$C$346,C27,NSL!$T$284:$T$346)</f>
        <v>0</v>
      </c>
      <c r="Y27" s="55">
        <f>SUMIF(NSL!$C$348:$C$436,C27,NSL!$T$348:$T$436)</f>
        <v>0</v>
      </c>
      <c r="Z27" s="65">
        <f>D27-BG27</f>
        <v>0</v>
      </c>
      <c r="AA27" s="70">
        <f t="shared" si="13"/>
        <v>0</v>
      </c>
      <c r="AB27" s="55">
        <f>SUMIF(NSL!$C$483:$C$679,C27,NSL!$T$483:$T$679)</f>
        <v>0</v>
      </c>
      <c r="AC27" s="55">
        <f>SUMIF(NSL!$C$681:$C$682,C27,NSL!$T$681:$T$682)</f>
        <v>0</v>
      </c>
      <c r="AD27" s="55">
        <f>SUMIF(NSL!$C$684:$C$692,C27,NSL!$T$684:$T$692)</f>
        <v>0</v>
      </c>
      <c r="AE27" s="55">
        <f>SUMIF(NSL!$C$694:$C$776,C27,NSL!$T$694:$T$776)</f>
        <v>0</v>
      </c>
      <c r="AF27" s="55">
        <f>SUMIF(NSL!$C$778:$C$810,C27,NSL!$T$778:$T$810)</f>
        <v>0</v>
      </c>
      <c r="AG27" s="55">
        <f>SUMIF(NSL!$C$812:$C$813,C27,NSL!$T$812:$T$813)</f>
        <v>0</v>
      </c>
      <c r="AH27" s="55">
        <f>SUMIF(NSL!$C$815:$C$816,C27,NSL!$T$815:$T$816)</f>
        <v>0</v>
      </c>
      <c r="AI27" s="55">
        <f>SUMIF(NSL!$C$818:$C$889,C27,NSL!$T$818:$T$889)</f>
        <v>0</v>
      </c>
      <c r="AJ27" s="55">
        <f>SUMIF(NSL!$C$891:$C$917,C27,NSL!$T$891:$T$917)</f>
        <v>0</v>
      </c>
      <c r="AK27" s="55">
        <f>SUMIF(NSL!$C$919:$C$981,C27,NSL!$T$919:$T$981)</f>
        <v>0</v>
      </c>
      <c r="AL27" s="55">
        <f>SUMIF(NSL!$C$983:$C$1000,C27,NSL!$T$983:$T$1000)</f>
        <v>0</v>
      </c>
      <c r="AM27" s="55">
        <f>SUMIF(NSL!$C$1002:$C$1028,C27,NSL!$T$1002:$T$1028)</f>
        <v>0</v>
      </c>
      <c r="AN27" s="55">
        <f>SUMIF(NSL!$C$1030:$C$1045,C27,NSL!$T$1030:$T$1045)</f>
        <v>0</v>
      </c>
      <c r="AO27" s="55">
        <f>SUMIF(NSL!$C$1047:$C$1048,C27,NSL!$T$1047:$T$1048)</f>
        <v>0</v>
      </c>
      <c r="AP27" s="55">
        <f>SUMIF(NSL!$C$1050:$C$1074,C27,NSL!$T$1050:$T$1074)</f>
        <v>0</v>
      </c>
      <c r="AQ27" s="55">
        <f>SUMIF(NSL!$C$1076:$C$1099,C27,NSL!$T$1076:$T$1099)</f>
        <v>0</v>
      </c>
      <c r="AR27" s="55">
        <f>SUMIF(NSL!$C$1101:$C$1121,C27,NSL!$T$1101:$T$1121)</f>
        <v>0</v>
      </c>
      <c r="AS27" s="55">
        <f>SUMIF(NSL!$C$1123:$C$1164,C27,NSL!$T$1123:$T$1164)</f>
        <v>0</v>
      </c>
      <c r="AT27" s="55">
        <f>SUMIF(NSL!$C$1166:$C$1201,C27,NSL!$T$1166:$T$1201)</f>
        <v>0</v>
      </c>
      <c r="AU27" s="55">
        <f>SUMIF(NSL!$C$1203:$C$1223,C27,NSL!$T$1203:$T$1223)</f>
        <v>0</v>
      </c>
      <c r="AV27" s="55">
        <f>SUMIF(NSL!$C$1225:$C$1226,C27,NSL!$T$1225:$T$1226)</f>
        <v>0</v>
      </c>
      <c r="AW27" s="55">
        <f>SUMIF(NSL!$C$1228:$C$1244,C27,NSL!$T$1228:$T$1244)</f>
        <v>0</v>
      </c>
      <c r="AX27" s="55">
        <f>SUMIF(NSL!$C$1246:$C$1351,C27,NSL!$T$1246:$T$1351)</f>
        <v>0</v>
      </c>
      <c r="AY27" s="55">
        <f>SUMIF(NSL!$C$1353:$C$1434,C27,NSL!$T$1353:$T$1434)</f>
        <v>0</v>
      </c>
      <c r="AZ27" s="55">
        <f>SUMIF(NSL!$C$1436:$C$1440,C27,NSL!$T$1436:$T$1440)</f>
        <v>0</v>
      </c>
      <c r="BA27" s="55">
        <f>SUMIF(NSL!$C$1442:$C$1507,C27,NSL!$T$1442:$T$1507)</f>
        <v>0</v>
      </c>
      <c r="BB27" s="55">
        <f>SUMIF(NSL!$C$1509:$C$1540,C27,NSL!$T$1509:$T$1540)</f>
        <v>0</v>
      </c>
      <c r="BC27" s="55">
        <f>SUMIF(NSL!$C$1542:$C$1545,C27,NSL!$T$1542:$T$1545)</f>
        <v>0</v>
      </c>
      <c r="BD27" s="55">
        <f>SUMIF(NSL!$C$1547:$C$1560,C27,NSL!$T$1547:$T$1560)</f>
        <v>0</v>
      </c>
      <c r="BE27" s="55">
        <f>SUMIF(NSL!$C$1562:$C$1565,C27,NSL!$T$1562:$T$1565)</f>
        <v>0</v>
      </c>
      <c r="BF27" s="55">
        <f>SUMIF(NSL!$C$1567:$C$1569,C27,NSL!$T$1567:$T$1569)</f>
        <v>0</v>
      </c>
      <c r="BG27" s="65">
        <f>SUM(G27:Q27)+SUM(S27:Y27)+SUM(AB27:BF27)</f>
        <v>0</v>
      </c>
      <c r="BH27" s="58">
        <f>Z60-BG27</f>
        <v>0</v>
      </c>
      <c r="BI27" s="53">
        <f t="shared" si="6"/>
        <v>0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>
        <f>HTg!Q30</f>
        <v>111.86999999999999</v>
      </c>
      <c r="E28" s="65">
        <f t="shared" si="10"/>
        <v>0</v>
      </c>
      <c r="F28" s="70">
        <f t="shared" si="11"/>
        <v>0</v>
      </c>
      <c r="G28" s="72">
        <f>SUM(G29:G41)</f>
        <v>0</v>
      </c>
      <c r="H28" s="72">
        <f t="shared" ref="H28:Z28" si="14">SUM(H29:H41)</f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65">
        <f>SUM(R29:R41)</f>
        <v>111.86999999999999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0.8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>D28-BG28</f>
        <v>110.36999999999999</v>
      </c>
      <c r="AB28" s="72">
        <f t="shared" ref="AB28:BG28" si="15">SUM(AB29:AB41)</f>
        <v>1.1600000000000001</v>
      </c>
      <c r="AC28" s="72">
        <f t="shared" si="15"/>
        <v>0</v>
      </c>
      <c r="AD28" s="72">
        <f t="shared" si="15"/>
        <v>0.39</v>
      </c>
      <c r="AE28" s="72">
        <f t="shared" si="15"/>
        <v>9.25</v>
      </c>
      <c r="AF28" s="72">
        <f t="shared" si="15"/>
        <v>0</v>
      </c>
      <c r="AG28" s="72">
        <f t="shared" si="15"/>
        <v>0</v>
      </c>
      <c r="AH28" s="72">
        <f t="shared" si="15"/>
        <v>0</v>
      </c>
      <c r="AI28" s="72">
        <f t="shared" si="15"/>
        <v>77.36</v>
      </c>
      <c r="AJ28" s="72">
        <f t="shared" si="15"/>
        <v>22.05</v>
      </c>
      <c r="AK28" s="72">
        <f t="shared" si="15"/>
        <v>0.03</v>
      </c>
      <c r="AL28" s="72">
        <f t="shared" si="15"/>
        <v>0.06</v>
      </c>
      <c r="AM28" s="72">
        <f t="shared" si="15"/>
        <v>0.12</v>
      </c>
      <c r="AN28" s="72">
        <f t="shared" si="15"/>
        <v>0</v>
      </c>
      <c r="AO28" s="72">
        <f t="shared" si="15"/>
        <v>0</v>
      </c>
      <c r="AP28" s="72">
        <f t="shared" si="15"/>
        <v>0</v>
      </c>
      <c r="AQ28" s="72">
        <f t="shared" si="15"/>
        <v>0</v>
      </c>
      <c r="AR28" s="72">
        <f t="shared" si="15"/>
        <v>0.65</v>
      </c>
      <c r="AS28" s="72">
        <f t="shared" si="15"/>
        <v>0</v>
      </c>
      <c r="AT28" s="72">
        <f t="shared" si="15"/>
        <v>0</v>
      </c>
      <c r="AU28" s="72">
        <f t="shared" si="15"/>
        <v>0</v>
      </c>
      <c r="AV28" s="72">
        <f t="shared" si="15"/>
        <v>0</v>
      </c>
      <c r="AW28" s="72">
        <f t="shared" si="15"/>
        <v>0</v>
      </c>
      <c r="AX28" s="72">
        <f t="shared" si="15"/>
        <v>0</v>
      </c>
      <c r="AY28" s="72">
        <f t="shared" si="15"/>
        <v>0</v>
      </c>
      <c r="AZ28" s="72">
        <f t="shared" si="15"/>
        <v>0</v>
      </c>
      <c r="BA28" s="72">
        <f t="shared" si="15"/>
        <v>0</v>
      </c>
      <c r="BB28" s="72">
        <f t="shared" si="15"/>
        <v>0</v>
      </c>
      <c r="BC28" s="72">
        <f t="shared" si="15"/>
        <v>0</v>
      </c>
      <c r="BD28" s="72">
        <f t="shared" si="15"/>
        <v>0</v>
      </c>
      <c r="BE28" s="72">
        <f t="shared" si="15"/>
        <v>0</v>
      </c>
      <c r="BF28" s="72">
        <f t="shared" si="15"/>
        <v>0</v>
      </c>
      <c r="BG28" s="65">
        <f t="shared" si="15"/>
        <v>1.5</v>
      </c>
      <c r="BH28" s="70">
        <f>AA60-BG28</f>
        <v>32.190000000000012</v>
      </c>
      <c r="BI28" s="70">
        <f>SUM(BI29:BI41)</f>
        <v>144.11000000000001</v>
      </c>
    </row>
    <row r="29" spans="1:61" ht="15">
      <c r="A29" s="56"/>
      <c r="B29" s="7" t="s">
        <v>166</v>
      </c>
      <c r="C29" s="8" t="s">
        <v>53</v>
      </c>
      <c r="D29" s="52">
        <f>HTg!Q31</f>
        <v>1.1100000000000001</v>
      </c>
      <c r="E29" s="65">
        <f t="shared" si="10"/>
        <v>0</v>
      </c>
      <c r="F29" s="70">
        <f t="shared" si="11"/>
        <v>0</v>
      </c>
      <c r="G29" s="55">
        <f>SUMIF(NSL!$C$9:$C$10,C29,NSL!$T$9:$T$10)</f>
        <v>0</v>
      </c>
      <c r="H29" s="55">
        <f>SUMIF(NSL!$C$12:$C$13,C29,NSL!$T$12:$T$13)</f>
        <v>0</v>
      </c>
      <c r="I29" s="55">
        <f>SUMIF(NSL!$C$15:$C$16,C29,NSL!$T$15:$T$16)</f>
        <v>0</v>
      </c>
      <c r="J29" s="55">
        <f>SUMIF(NSL!$C$18:$C$19,C29,NSL!$T$18:$T$19)</f>
        <v>0</v>
      </c>
      <c r="K29" s="55">
        <f>SUMIF(NSL!$C$21:$C$43,C29,NSL!$T$21:$T$43)</f>
        <v>0</v>
      </c>
      <c r="L29" s="55">
        <f>SUMIF(NSL!$C$45:$C$51,C29,NSL!$T$45:$T$51)</f>
        <v>0</v>
      </c>
      <c r="M29" s="55">
        <f>SUMIF(NSL!$C$53:$C$55,C29,NSL!$T$53:$T$55)</f>
        <v>0</v>
      </c>
      <c r="N29" s="55">
        <f>SUMIF(NSL!$C$57:$C$65,C29,NSL!$T$57:$T$65)</f>
        <v>0</v>
      </c>
      <c r="O29" s="55">
        <f>SUMIF(NSL!$C$67:$C$76,C29,NSL!$T$67:$T$76)</f>
        <v>0</v>
      </c>
      <c r="P29" s="55">
        <f>SUMIF(NSL!$C$78:$C$79,C29,NSL!$T$78:$T$79)</f>
        <v>0</v>
      </c>
      <c r="Q29" s="55">
        <f>SUMIF(NSL!$C$81:$C$173,C29,NSL!$T$81:$T$173)</f>
        <v>0</v>
      </c>
      <c r="R29" s="65">
        <f t="shared" si="12"/>
        <v>1.1100000000000001</v>
      </c>
      <c r="S29" s="55">
        <f>SUMIF(NSL!$C$176:$C$214,C29,NSL!$T$176:$T$214)</f>
        <v>0</v>
      </c>
      <c r="T29" s="55">
        <f>SUMIF(NSL!$C$216:$C$238,C29,NSL!$T$216:$T$238)</f>
        <v>0</v>
      </c>
      <c r="U29" s="55">
        <f>SUMIF(NSL!$C$240:$C$252,C29,NSL!$T$240:$T$252)</f>
        <v>0</v>
      </c>
      <c r="V29" s="55">
        <f>SUMIF(NSL!$C$254:$C$255,C29,NSL!$T$254:$T$255)</f>
        <v>0</v>
      </c>
      <c r="W29" s="55">
        <f>SUMIF(NSL!$C$257:$C$282,C29,NSL!$T$257:$T$282)</f>
        <v>0</v>
      </c>
      <c r="X29" s="55">
        <f>SUMIF(NSL!$C$284:$C$346,C29,NSL!$T$284:$T$346)</f>
        <v>0</v>
      </c>
      <c r="Y29" s="55">
        <f>SUMIF(NSL!$C$348:$C$436,C29,NSL!$T$348:$T$436)</f>
        <v>0</v>
      </c>
      <c r="Z29" s="55">
        <f>SUMIF(NSL!$C$438:$C$480,C29,NSL!$T$438:$T$480)</f>
        <v>0</v>
      </c>
      <c r="AA29" s="72">
        <f>SUM(AB29:AN29)</f>
        <v>1.1100000000000001</v>
      </c>
      <c r="AB29" s="65">
        <f>D29-BG29</f>
        <v>1.1100000000000001</v>
      </c>
      <c r="AC29" s="55">
        <f>SUMIF(NSL!$C$681:$C$682,C29,NSL!$T$681:$T$682)</f>
        <v>0</v>
      </c>
      <c r="AD29" s="55">
        <f>SUMIF(NSL!$C$684:$C$692,C29,NSL!$T$684:$T$692)</f>
        <v>0</v>
      </c>
      <c r="AE29" s="55">
        <f>SUMIF(NSL!$C$694:$C$776,C29,NSL!$T$694:$T$776)</f>
        <v>0</v>
      </c>
      <c r="AF29" s="55">
        <f>SUMIF(NSL!$C$778:$C$810,C29,NSL!$T$778:$T$810)</f>
        <v>0</v>
      </c>
      <c r="AG29" s="55">
        <f>SUMIF(NSL!$C$812:$C$813,C29,NSL!$T$812:$T$813)</f>
        <v>0</v>
      </c>
      <c r="AH29" s="55">
        <f>SUMIF(NSL!$C$815:$C$816,C29,NSL!$T$815:$T$816)</f>
        <v>0</v>
      </c>
      <c r="AI29" s="55">
        <f>SUMIF(NSL!$C$818:$C$889,C29,NSL!$T$818:$T$889)</f>
        <v>0</v>
      </c>
      <c r="AJ29" s="55">
        <f>SUMIF(NSL!$C$891:$C$917,C29,NSL!$T$891:$T$917)</f>
        <v>0</v>
      </c>
      <c r="AK29" s="55">
        <f>SUMIF(NSL!$C$919:$C$981,C29,NSL!$T$919:$T$981)</f>
        <v>0</v>
      </c>
      <c r="AL29" s="55">
        <f>SUMIF(NSL!$C$983:$C$1000,C29,NSL!$T$983:$T$1000)</f>
        <v>0</v>
      </c>
      <c r="AM29" s="55">
        <f>SUMIF(NSL!$C$1002:$C$1028,C29,NSL!$T$1002:$T$1028)</f>
        <v>0</v>
      </c>
      <c r="AN29" s="55">
        <f>SUMIF(NSL!$C$1030:$C$1045,C29,NSL!$T$1030:$T$1045)</f>
        <v>0</v>
      </c>
      <c r="AO29" s="55">
        <f>SUMIF(NSL!$C$1047:$C$1048,C29,NSL!$T$1047:$T$1048)</f>
        <v>0</v>
      </c>
      <c r="AP29" s="55">
        <f>SUMIF(NSL!$C$1050:$C$1074,C29,NSL!$T$1050:$T$1074)</f>
        <v>0</v>
      </c>
      <c r="AQ29" s="55">
        <f>SUMIF(NSL!$C$1076:$C$1099,C29,NSL!$T$1076:$T$1099)</f>
        <v>0</v>
      </c>
      <c r="AR29" s="55">
        <f>SUMIF(NSL!$C$1101:$C$1121,C29,NSL!$T$1101:$T$1121)</f>
        <v>0</v>
      </c>
      <c r="AS29" s="55">
        <f>SUMIF(NSL!$C$1123:$C$1164,C29,NSL!$T$1123:$T$1164)</f>
        <v>0</v>
      </c>
      <c r="AT29" s="55">
        <f>SUMIF(NSL!$C$1166:$C$1201,C29,NSL!$T$1166:$T$1201)</f>
        <v>0</v>
      </c>
      <c r="AU29" s="55">
        <f>SUMIF(NSL!$C$1203:$C$1223,C29,NSL!$T$1203:$T$1223)</f>
        <v>0</v>
      </c>
      <c r="AV29" s="55">
        <f>SUMIF(NSL!$C$1225:$C$1226,C29,NSL!$T$1225:$T$1226)</f>
        <v>0</v>
      </c>
      <c r="AW29" s="55">
        <f>SUMIF(NSL!$C$1228:$C$1244,C29,NSL!$T$1228:$T$1244)</f>
        <v>0</v>
      </c>
      <c r="AX29" s="55">
        <f>SUMIF(NSL!$C$1246:$C$1351,C29,NSL!$T$1246:$T$1351)</f>
        <v>0</v>
      </c>
      <c r="AY29" s="55">
        <f>SUMIF(NSL!$C$1353:$C$1434,C29,NSL!$T$1353:$T$1434)</f>
        <v>0</v>
      </c>
      <c r="AZ29" s="55">
        <f>SUMIF(NSL!$C$1436:$C$1440,C29,NSL!$T$1436:$T$1440)</f>
        <v>0</v>
      </c>
      <c r="BA29" s="55">
        <f>SUMIF(NSL!$C$1442:$C$1507,C29,NSL!$T$1442:$T$1507)</f>
        <v>0</v>
      </c>
      <c r="BB29" s="55">
        <f>SUMIF(NSL!$C$1509:$C$1540,C29,NSL!$T$1509:$T$1540)</f>
        <v>0</v>
      </c>
      <c r="BC29" s="55">
        <f>SUMIF(NSL!$C$1542:$C$1545,C29,NSL!$T$1542:$T$1545)</f>
        <v>0</v>
      </c>
      <c r="BD29" s="55">
        <f>SUMIF(NSL!$C$1547:$C$1560,C29,NSL!$T$1547:$T$1560)</f>
        <v>0</v>
      </c>
      <c r="BE29" s="55">
        <f>SUMIF(NSL!$C$1562:$C$1565,C29,NSL!$T$1562:$T$1565)</f>
        <v>0</v>
      </c>
      <c r="BF29" s="55">
        <f>SUMIF(NSL!$C$1567:$C$1569,C29,NSL!$T$1567:$T$1569)</f>
        <v>0</v>
      </c>
      <c r="BG29" s="65">
        <f>SUM(G29:Q29)+SUM(S29:Z29)+SUM(AC29:BF29)</f>
        <v>0</v>
      </c>
      <c r="BH29" s="53">
        <f>AB60-BG29</f>
        <v>1.1200000000000003</v>
      </c>
      <c r="BI29" s="53">
        <f t="shared" si="6"/>
        <v>2.2300000000000004</v>
      </c>
    </row>
    <row r="30" spans="1:61" ht="15">
      <c r="A30" s="56"/>
      <c r="B30" s="7" t="s">
        <v>167</v>
      </c>
      <c r="C30" s="8" t="s">
        <v>58</v>
      </c>
      <c r="D30" s="52">
        <f>HTg!Q32</f>
        <v>0</v>
      </c>
      <c r="E30" s="65">
        <f t="shared" si="10"/>
        <v>0</v>
      </c>
      <c r="F30" s="70">
        <f t="shared" si="11"/>
        <v>0</v>
      </c>
      <c r="G30" s="55">
        <f>SUMIF(NSL!$C$9:$C$10,C30,NSL!$T$9:$T$10)</f>
        <v>0</v>
      </c>
      <c r="H30" s="55">
        <f>SUMIF(NSL!$C$12:$C$13,C30,NSL!$T$12:$T$13)</f>
        <v>0</v>
      </c>
      <c r="I30" s="55">
        <f>SUMIF(NSL!$C$15:$C$16,C30,NSL!$T$15:$T$16)</f>
        <v>0</v>
      </c>
      <c r="J30" s="55">
        <f>SUMIF(NSL!$C$18:$C$19,C30,NSL!$T$18:$T$19)</f>
        <v>0</v>
      </c>
      <c r="K30" s="55">
        <f>SUMIF(NSL!$C$21:$C$43,C30,NSL!$T$21:$T$43)</f>
        <v>0</v>
      </c>
      <c r="L30" s="55">
        <f>SUMIF(NSL!$C$45:$C$51,C30,NSL!$T$45:$T$51)</f>
        <v>0</v>
      </c>
      <c r="M30" s="55">
        <f>SUMIF(NSL!$C$53:$C$55,C30,NSL!$T$53:$T$55)</f>
        <v>0</v>
      </c>
      <c r="N30" s="55">
        <f>SUMIF(NSL!$C$57:$C$65,C30,NSL!$T$57:$T$65)</f>
        <v>0</v>
      </c>
      <c r="O30" s="55">
        <f>SUMIF(NSL!$C$67:$C$76,C30,NSL!$T$67:$T$76)</f>
        <v>0</v>
      </c>
      <c r="P30" s="55">
        <f>SUMIF(NSL!$C$78:$C$79,C30,NSL!$T$78:$T$79)</f>
        <v>0</v>
      </c>
      <c r="Q30" s="55">
        <f>SUMIF(NSL!$C$81:$C$173,C30,NSL!$T$81:$T$173)</f>
        <v>0</v>
      </c>
      <c r="R30" s="65">
        <f t="shared" si="12"/>
        <v>0</v>
      </c>
      <c r="S30" s="55">
        <f>SUMIF(NSL!$C$176:$C$214,C30,NSL!$T$176:$T$214)</f>
        <v>0</v>
      </c>
      <c r="T30" s="55">
        <f>SUMIF(NSL!$C$216:$C$238,C30,NSL!$T$216:$T$238)</f>
        <v>0</v>
      </c>
      <c r="U30" s="55">
        <f>SUMIF(NSL!$C$240:$C$252,C30,NSL!$T$240:$T$252)</f>
        <v>0</v>
      </c>
      <c r="V30" s="55">
        <f>SUMIF(NSL!$C$254:$C$255,C30,NSL!$T$254:$T$255)</f>
        <v>0</v>
      </c>
      <c r="W30" s="55">
        <f>SUMIF(NSL!$C$257:$C$282,C30,NSL!$T$257:$T$282)</f>
        <v>0</v>
      </c>
      <c r="X30" s="55">
        <f>SUMIF(NSL!$C$284:$C$346,C30,NSL!$T$284:$T$346)</f>
        <v>0</v>
      </c>
      <c r="Y30" s="55">
        <f>SUMIF(NSL!$C$348:$C$436,C30,NSL!$T$348:$T$436)</f>
        <v>0</v>
      </c>
      <c r="Z30" s="55">
        <f>SUMIF(NSL!$C$438:$C$480,C30,NSL!$T$438:$T$480)</f>
        <v>0</v>
      </c>
      <c r="AA30" s="72">
        <f t="shared" ref="AA30:AA59" si="16">SUM(AB30:AN30)</f>
        <v>0</v>
      </c>
      <c r="AB30" s="55">
        <f>SUMIF(NSL!$C$483:$C$679,C30,NSL!$T$483:$T$679)</f>
        <v>0</v>
      </c>
      <c r="AC30" s="65">
        <f>D30-BG30</f>
        <v>0</v>
      </c>
      <c r="AD30" s="55">
        <f>SUMIF(NSL!$C$684:$C$692,C30,NSL!$T$684:$T$692)</f>
        <v>0</v>
      </c>
      <c r="AE30" s="55">
        <f>SUMIF(NSL!$C$694:$C$776,C30,NSL!$T$694:$T$776)</f>
        <v>0</v>
      </c>
      <c r="AF30" s="55">
        <f>SUMIF(NSL!$C$778:$C$810,C30,NSL!$T$778:$T$810)</f>
        <v>0</v>
      </c>
      <c r="AG30" s="55">
        <f>SUMIF(NSL!$C$812:$C$813,C30,NSL!$T$812:$T$813)</f>
        <v>0</v>
      </c>
      <c r="AH30" s="55">
        <f>SUMIF(NSL!$C$815:$C$816,C30,NSL!$T$815:$T$816)</f>
        <v>0</v>
      </c>
      <c r="AI30" s="55">
        <f>SUMIF(NSL!$C$818:$C$889,C30,NSL!$T$818:$T$889)</f>
        <v>0</v>
      </c>
      <c r="AJ30" s="55">
        <f>SUMIF(NSL!$C$891:$C$917,C30,NSL!$T$891:$T$917)</f>
        <v>0</v>
      </c>
      <c r="AK30" s="55">
        <f>SUMIF(NSL!$C$919:$C$981,C30,NSL!$T$919:$T$981)</f>
        <v>0</v>
      </c>
      <c r="AL30" s="55">
        <f>SUMIF(NSL!$C$983:$C$1000,C30,NSL!$T$983:$T$1000)</f>
        <v>0</v>
      </c>
      <c r="AM30" s="55">
        <f>SUMIF(NSL!$C$1002:$C$1028,C30,NSL!$T$1002:$T$1028)</f>
        <v>0</v>
      </c>
      <c r="AN30" s="55">
        <f>SUMIF(NSL!$C$1030:$C$1045,C30,NSL!$T$1030:$T$1045)</f>
        <v>0</v>
      </c>
      <c r="AO30" s="55">
        <f>SUMIF(NSL!$C$1047:$C$1048,C30,NSL!$T$1047:$T$1048)</f>
        <v>0</v>
      </c>
      <c r="AP30" s="55">
        <f>SUMIF(NSL!$C$1050:$C$1074,C30,NSL!$T$1050:$T$1074)</f>
        <v>0</v>
      </c>
      <c r="AQ30" s="55">
        <f>SUMIF(NSL!$C$1076:$C$1099,C30,NSL!$T$1076:$T$1099)</f>
        <v>0</v>
      </c>
      <c r="AR30" s="55">
        <f>SUMIF(NSL!$C$1101:$C$1121,C30,NSL!$T$1101:$T$1121)</f>
        <v>0</v>
      </c>
      <c r="AS30" s="55">
        <f>SUMIF(NSL!$C$1123:$C$1164,C30,NSL!$T$1123:$T$1164)</f>
        <v>0</v>
      </c>
      <c r="AT30" s="55">
        <f>SUMIF(NSL!$C$1166:$C$1201,C30,NSL!$T$1166:$T$1201)</f>
        <v>0</v>
      </c>
      <c r="AU30" s="55">
        <f>SUMIF(NSL!$C$1203:$C$1223,C30,NSL!$T$1203:$T$1223)</f>
        <v>0</v>
      </c>
      <c r="AV30" s="55">
        <f>SUMIF(NSL!$C$1225:$C$1226,C30,NSL!$T$1225:$T$1226)</f>
        <v>0</v>
      </c>
      <c r="AW30" s="55">
        <f>SUMIF(NSL!$C$1228:$C$1244,C30,NSL!$T$1228:$T$1244)</f>
        <v>0</v>
      </c>
      <c r="AX30" s="55">
        <f>SUMIF(NSL!$C$1246:$C$1351,C30,NSL!$T$1246:$T$1351)</f>
        <v>0</v>
      </c>
      <c r="AY30" s="55">
        <f>SUMIF(NSL!$C$1353:$C$1434,C30,NSL!$T$1353:$T$1434)</f>
        <v>0</v>
      </c>
      <c r="AZ30" s="55">
        <f>SUMIF(NSL!$C$1436:$C$1440,C30,NSL!$T$1436:$T$1440)</f>
        <v>0</v>
      </c>
      <c r="BA30" s="55">
        <f>SUMIF(NSL!$C$1442:$C$1507,C30,NSL!$T$1442:$T$1507)</f>
        <v>0</v>
      </c>
      <c r="BB30" s="55">
        <f>SUMIF(NSL!$C$1509:$C$1540,C30,NSL!$T$1509:$T$1540)</f>
        <v>0</v>
      </c>
      <c r="BC30" s="55">
        <f>SUMIF(NSL!$C$1542:$C$1545,C30,NSL!$T$1542:$T$1545)</f>
        <v>0</v>
      </c>
      <c r="BD30" s="55">
        <f>SUMIF(NSL!$C$1547:$C$1560,C30,NSL!$T$1547:$T$1560)</f>
        <v>0</v>
      </c>
      <c r="BE30" s="55">
        <f>SUMIF(NSL!$C$1562:$C$1565,C30,NSL!$T$1562:$T$1565)</f>
        <v>0</v>
      </c>
      <c r="BF30" s="55">
        <f>SUMIF(NSL!$C$1567:$C$1569,C30,NSL!$T$1567:$T$1569)</f>
        <v>0</v>
      </c>
      <c r="BG30" s="65">
        <f>SUM(G30:Q30)+SUM(S30:Z30)+AB30+SUM(AD30:BF30)</f>
        <v>0</v>
      </c>
      <c r="BH30" s="53">
        <f>AC60-BG30</f>
        <v>0</v>
      </c>
      <c r="BI30" s="53">
        <f t="shared" si="6"/>
        <v>0</v>
      </c>
    </row>
    <row r="31" spans="1:61" ht="15">
      <c r="A31" s="56"/>
      <c r="B31" s="7" t="s">
        <v>168</v>
      </c>
      <c r="C31" s="8" t="s">
        <v>54</v>
      </c>
      <c r="D31" s="52">
        <f>HTg!Q33</f>
        <v>0.39</v>
      </c>
      <c r="E31" s="65">
        <f t="shared" si="10"/>
        <v>0</v>
      </c>
      <c r="F31" s="70">
        <f t="shared" si="11"/>
        <v>0</v>
      </c>
      <c r="G31" s="55">
        <f>SUMIF(NSL!$C$9:$C$10,C31,NSL!$T$9:$T$10)</f>
        <v>0</v>
      </c>
      <c r="H31" s="55">
        <f>SUMIF(NSL!$C$12:$C$13,C31,NSL!$T$12:$T$13)</f>
        <v>0</v>
      </c>
      <c r="I31" s="55">
        <f>SUMIF(NSL!$C$15:$C$16,C31,NSL!$T$15:$T$16)</f>
        <v>0</v>
      </c>
      <c r="J31" s="55">
        <f>SUMIF(NSL!$C$18:$C$19,C31,NSL!$T$18:$T$19)</f>
        <v>0</v>
      </c>
      <c r="K31" s="55">
        <f>SUMIF(NSL!$C$21:$C$43,C31,NSL!$T$21:$T$43)</f>
        <v>0</v>
      </c>
      <c r="L31" s="55">
        <f>SUMIF(NSL!$C$45:$C$51,C31,NSL!$T$45:$T$51)</f>
        <v>0</v>
      </c>
      <c r="M31" s="55">
        <f>SUMIF(NSL!$C$53:$C$55,C31,NSL!$T$53:$T$55)</f>
        <v>0</v>
      </c>
      <c r="N31" s="55">
        <f>SUMIF(NSL!$C$57:$C$65,C31,NSL!$T$57:$T$65)</f>
        <v>0</v>
      </c>
      <c r="O31" s="55">
        <f>SUMIF(NSL!$C$67:$C$76,C31,NSL!$T$67:$T$76)</f>
        <v>0</v>
      </c>
      <c r="P31" s="55">
        <f>SUMIF(NSL!$C$78:$C$79,C31,NSL!$T$78:$T$79)</f>
        <v>0</v>
      </c>
      <c r="Q31" s="55">
        <f>SUMIF(NSL!$C$81:$C$173,C31,NSL!$T$81:$T$173)</f>
        <v>0</v>
      </c>
      <c r="R31" s="65">
        <f t="shared" si="12"/>
        <v>0.39</v>
      </c>
      <c r="S31" s="55">
        <f>SUMIF(NSL!$C$176:$C$214,C31,NSL!$T$176:$T$214)</f>
        <v>0</v>
      </c>
      <c r="T31" s="55">
        <f>SUMIF(NSL!$C$216:$C$238,C31,NSL!$T$216:$T$238)</f>
        <v>0</v>
      </c>
      <c r="U31" s="55">
        <f>SUMIF(NSL!$C$240:$C$252,C31,NSL!$T$240:$T$252)</f>
        <v>0</v>
      </c>
      <c r="V31" s="55">
        <f>SUMIF(NSL!$C$254:$C$255,C31,NSL!$T$254:$T$255)</f>
        <v>0</v>
      </c>
      <c r="W31" s="55">
        <f>SUMIF(NSL!$C$257:$C$282,C31,NSL!$T$257:$T$282)</f>
        <v>0</v>
      </c>
      <c r="X31" s="55">
        <f>SUMIF(NSL!$C$284:$C$346,C31,NSL!$T$284:$T$346)</f>
        <v>0</v>
      </c>
      <c r="Y31" s="55">
        <f>SUMIF(NSL!$C$348:$C$436,C31,NSL!$T$348:$T$436)</f>
        <v>0</v>
      </c>
      <c r="Z31" s="55">
        <f>SUMIF(NSL!$C$438:$C$480,C31,NSL!$T$438:$T$480)</f>
        <v>0</v>
      </c>
      <c r="AA31" s="72">
        <f t="shared" si="16"/>
        <v>0.39</v>
      </c>
      <c r="AB31" s="55">
        <f>SUMIF(NSL!$C$483:$C$679,C31,NSL!$T$483:$T$679)</f>
        <v>0</v>
      </c>
      <c r="AC31" s="55">
        <f>SUMIF(NSL!$C$681:$C$682,C31,NSL!$T$681:$T$682)</f>
        <v>0</v>
      </c>
      <c r="AD31" s="65">
        <f>D31-BG31</f>
        <v>0.39</v>
      </c>
      <c r="AE31" s="55">
        <f>SUMIF(NSL!$C$694:$C$776,C31,NSL!$T$694:$T$776)</f>
        <v>0</v>
      </c>
      <c r="AF31" s="55">
        <f>SUMIF(NSL!$C$778:$C$810,C31,NSL!$T$778:$T$810)</f>
        <v>0</v>
      </c>
      <c r="AG31" s="55">
        <f>SUMIF(NSL!$C$812:$C$813,C31,NSL!$T$812:$T$813)</f>
        <v>0</v>
      </c>
      <c r="AH31" s="55">
        <f>SUMIF(NSL!$C$815:$C$816,C31,NSL!$T$815:$T$816)</f>
        <v>0</v>
      </c>
      <c r="AI31" s="55">
        <f>SUMIF(NSL!$C$818:$C$889,C31,NSL!$T$818:$T$889)</f>
        <v>0</v>
      </c>
      <c r="AJ31" s="55">
        <f>SUMIF(NSL!$C$891:$C$917,C31,NSL!$T$891:$T$917)</f>
        <v>0</v>
      </c>
      <c r="AK31" s="55">
        <f>SUMIF(NSL!$C$919:$C$981,C31,NSL!$T$919:$T$981)</f>
        <v>0</v>
      </c>
      <c r="AL31" s="55">
        <f>SUMIF(NSL!$C$983:$C$1000,C31,NSL!$T$983:$T$1000)</f>
        <v>0</v>
      </c>
      <c r="AM31" s="55">
        <f>SUMIF(NSL!$C$1002:$C$1028,C31,NSL!$T$1002:$T$1028)</f>
        <v>0</v>
      </c>
      <c r="AN31" s="55">
        <f>SUMIF(NSL!$C$1030:$C$1045,C31,NSL!$T$1030:$T$1045)</f>
        <v>0</v>
      </c>
      <c r="AO31" s="55">
        <f>SUMIF(NSL!$C$1047:$C$1048,C31,NSL!$T$1047:$T$1048)</f>
        <v>0</v>
      </c>
      <c r="AP31" s="55">
        <f>SUMIF(NSL!$C$1050:$C$1074,C31,NSL!$T$1050:$T$1074)</f>
        <v>0</v>
      </c>
      <c r="AQ31" s="55">
        <f>SUMIF(NSL!$C$1076:$C$1099,C31,NSL!$T$1076:$T$1099)</f>
        <v>0</v>
      </c>
      <c r="AR31" s="55">
        <f>SUMIF(NSL!$C$1101:$C$1121,C31,NSL!$T$1101:$T$1121)</f>
        <v>0</v>
      </c>
      <c r="AS31" s="55">
        <f>SUMIF(NSL!$C$1123:$C$1164,C31,NSL!$T$1123:$T$1164)</f>
        <v>0</v>
      </c>
      <c r="AT31" s="55">
        <f>SUMIF(NSL!$C$1166:$C$1201,C31,NSL!$T$1166:$T$1201)</f>
        <v>0</v>
      </c>
      <c r="AU31" s="55">
        <f>SUMIF(NSL!$C$1203:$C$1223,C31,NSL!$T$1203:$T$1223)</f>
        <v>0</v>
      </c>
      <c r="AV31" s="55">
        <f>SUMIF(NSL!$C$1225:$C$1226,C31,NSL!$T$1225:$T$1226)</f>
        <v>0</v>
      </c>
      <c r="AW31" s="55">
        <f>SUMIF(NSL!$C$1228:$C$1244,C31,NSL!$T$1228:$T$1244)</f>
        <v>0</v>
      </c>
      <c r="AX31" s="55">
        <f>SUMIF(NSL!$C$1246:$C$1351,C31,NSL!$T$1246:$T$1351)</f>
        <v>0</v>
      </c>
      <c r="AY31" s="55">
        <f>SUMIF(NSL!$C$1353:$C$1434,C31,NSL!$T$1353:$T$1434)</f>
        <v>0</v>
      </c>
      <c r="AZ31" s="55">
        <f>SUMIF(NSL!$C$1436:$C$1440,C31,NSL!$T$1436:$T$1440)</f>
        <v>0</v>
      </c>
      <c r="BA31" s="55">
        <f>SUMIF(NSL!$C$1442:$C$1507,C31,NSL!$T$1442:$T$1507)</f>
        <v>0</v>
      </c>
      <c r="BB31" s="55">
        <f>SUMIF(NSL!$C$1509:$C$1540,C31,NSL!$T$1509:$T$1540)</f>
        <v>0</v>
      </c>
      <c r="BC31" s="55">
        <f>SUMIF(NSL!$C$1542:$C$1545,C31,NSL!$T$1542:$T$1545)</f>
        <v>0</v>
      </c>
      <c r="BD31" s="55">
        <f>SUMIF(NSL!$C$1547:$C$1560,C31,NSL!$T$1547:$T$1560)</f>
        <v>0</v>
      </c>
      <c r="BE31" s="55">
        <f>SUMIF(NSL!$C$1562:$C$1565,C31,NSL!$T$1562:$T$1565)</f>
        <v>0</v>
      </c>
      <c r="BF31" s="55">
        <f>SUMIF(NSL!$C$1567:$C$1569,C31,NSL!$T$1567:$T$1569)</f>
        <v>0</v>
      </c>
      <c r="BG31" s="65">
        <f>SUM(G31:Q31)+SUM(S31:Z31)+SUM(AB31:AC31)+SUM(AE31:BF31)</f>
        <v>0</v>
      </c>
      <c r="BH31" s="53">
        <f>AD60-BG31</f>
        <v>0</v>
      </c>
      <c r="BI31" s="53">
        <f t="shared" si="6"/>
        <v>0.39</v>
      </c>
    </row>
    <row r="32" spans="1:61" ht="15">
      <c r="A32" s="56"/>
      <c r="B32" s="7" t="s">
        <v>169</v>
      </c>
      <c r="C32" s="8" t="s">
        <v>55</v>
      </c>
      <c r="D32" s="52">
        <f>HTg!Q34</f>
        <v>9.3000000000000007</v>
      </c>
      <c r="E32" s="65">
        <f t="shared" si="10"/>
        <v>0</v>
      </c>
      <c r="F32" s="70">
        <f t="shared" si="11"/>
        <v>0</v>
      </c>
      <c r="G32" s="55">
        <f>SUMIF(NSL!$C$9:$C$10,C32,NSL!$T$9:$T$10)</f>
        <v>0</v>
      </c>
      <c r="H32" s="55">
        <f>SUMIF(NSL!$C$12:$C$13,C32,NSL!$T$12:$T$13)</f>
        <v>0</v>
      </c>
      <c r="I32" s="55">
        <f>SUMIF(NSL!$C$15:$C$16,C32,NSL!$T$15:$T$16)</f>
        <v>0</v>
      </c>
      <c r="J32" s="55">
        <f>SUMIF(NSL!$C$18:$C$19,C32,NSL!$T$18:$T$19)</f>
        <v>0</v>
      </c>
      <c r="K32" s="55">
        <f>SUMIF(NSL!$C$21:$C$43,C32,NSL!$T$21:$T$43)</f>
        <v>0</v>
      </c>
      <c r="L32" s="55">
        <f>SUMIF(NSL!$C$45:$C$51,C32,NSL!$T$45:$T$51)</f>
        <v>0</v>
      </c>
      <c r="M32" s="55">
        <f>SUMIF(NSL!$C$53:$C$55,C32,NSL!$T$53:$T$55)</f>
        <v>0</v>
      </c>
      <c r="N32" s="55">
        <f>SUMIF(NSL!$C$57:$C$65,C32,NSL!$T$57:$T$65)</f>
        <v>0</v>
      </c>
      <c r="O32" s="55">
        <f>SUMIF(NSL!$C$67:$C$76,C32,NSL!$T$67:$T$76)</f>
        <v>0</v>
      </c>
      <c r="P32" s="55">
        <f>SUMIF(NSL!$C$78:$C$79,C32,NSL!$T$78:$T$79)</f>
        <v>0</v>
      </c>
      <c r="Q32" s="55">
        <f>SUMIF(NSL!$C$81:$C$173,C32,NSL!$T$81:$T$173)</f>
        <v>0</v>
      </c>
      <c r="R32" s="65">
        <f t="shared" si="12"/>
        <v>9.3000000000000007</v>
      </c>
      <c r="S32" s="55">
        <f>SUMIF(NSL!$C$176:$C$214,C32,NSL!$T$176:$T$214)</f>
        <v>0</v>
      </c>
      <c r="T32" s="55">
        <f>SUMIF(NSL!$C$216:$C$238,C32,NSL!$T$216:$T$238)</f>
        <v>0</v>
      </c>
      <c r="U32" s="55">
        <f>SUMIF(NSL!$C$240:$C$252,C32,NSL!$T$240:$T$252)</f>
        <v>0</v>
      </c>
      <c r="V32" s="55">
        <f>SUMIF(NSL!$C$254:$C$255,C32,NSL!$T$254:$T$255)</f>
        <v>0</v>
      </c>
      <c r="W32" s="55">
        <f>SUMIF(NSL!$C$257:$C$282,C32,NSL!$T$257:$T$282)</f>
        <v>0</v>
      </c>
      <c r="X32" s="55">
        <f>SUMIF(NSL!$C$284:$C$346,C32,NSL!$T$284:$T$346)</f>
        <v>0</v>
      </c>
      <c r="Y32" s="55">
        <f>SUMIF(NSL!$C$348:$C$436,C32,NSL!$T$348:$T$436)</f>
        <v>0</v>
      </c>
      <c r="Z32" s="55">
        <f>SUMIF(NSL!$C$438:$C$480,C32,NSL!$T$438:$T$480)</f>
        <v>0</v>
      </c>
      <c r="AA32" s="72">
        <f t="shared" si="16"/>
        <v>9.3000000000000007</v>
      </c>
      <c r="AB32" s="55">
        <f>SUMIF(NSL!$C$483:$C$679,C32,NSL!$T$483:$T$679)</f>
        <v>0.05</v>
      </c>
      <c r="AC32" s="55">
        <f>SUMIF(NSL!$C$681:$C$682,C32,NSL!$T$681:$T$682)</f>
        <v>0</v>
      </c>
      <c r="AD32" s="55">
        <f>SUMIF(NSL!$C$684:$C$692,C32,NSL!$T$684:$T$692)</f>
        <v>0</v>
      </c>
      <c r="AE32" s="65">
        <f>D32-BG32</f>
        <v>9.25</v>
      </c>
      <c r="AF32" s="55">
        <f>SUMIF(NSL!$C$778:$C$810,C32,NSL!$T$778:$T$810)</f>
        <v>0</v>
      </c>
      <c r="AG32" s="55">
        <f>SUMIF(NSL!$C$812:$C$813,C32,NSL!$T$812:$T$813)</f>
        <v>0</v>
      </c>
      <c r="AH32" s="55">
        <f>SUMIF(NSL!$C$815:$C$816,C32,NSL!$T$815:$T$816)</f>
        <v>0</v>
      </c>
      <c r="AI32" s="55">
        <f>SUMIF(NSL!$C$818:$C$889,C32,NSL!$T$818:$T$889)</f>
        <v>0</v>
      </c>
      <c r="AJ32" s="55">
        <f>SUMIF(NSL!$C$891:$C$917,C32,NSL!$T$891:$T$917)</f>
        <v>0</v>
      </c>
      <c r="AK32" s="55">
        <f>SUMIF(NSL!$C$919:$C$981,C32,NSL!$T$919:$T$981)</f>
        <v>0</v>
      </c>
      <c r="AL32" s="55">
        <f>SUMIF(NSL!$C$983:$C$1000,C32,NSL!$T$983:$T$1000)</f>
        <v>0</v>
      </c>
      <c r="AM32" s="55">
        <f>SUMIF(NSL!$C$1002:$C$1028,C32,NSL!$T$1002:$T$1028)</f>
        <v>0</v>
      </c>
      <c r="AN32" s="55">
        <f>SUMIF(NSL!$C$1030:$C$1045,C32,NSL!$T$1030:$T$1045)</f>
        <v>0</v>
      </c>
      <c r="AO32" s="55">
        <f>SUMIF(NSL!$C$1047:$C$1048,C32,NSL!$T$1047:$T$1048)</f>
        <v>0</v>
      </c>
      <c r="AP32" s="55">
        <f>SUMIF(NSL!$C$1050:$C$1074,C32,NSL!$T$1050:$T$1074)</f>
        <v>0</v>
      </c>
      <c r="AQ32" s="55">
        <f>SUMIF(NSL!$C$1076:$C$1099,C32,NSL!$T$1076:$T$1099)</f>
        <v>0</v>
      </c>
      <c r="AR32" s="55">
        <f>SUMIF(NSL!$C$1101:$C$1121,C32,NSL!$T$1101:$T$1121)</f>
        <v>0</v>
      </c>
      <c r="AS32" s="55">
        <f>SUMIF(NSL!$C$1123:$C$1164,C32,NSL!$T$1123:$T$1164)</f>
        <v>0</v>
      </c>
      <c r="AT32" s="55">
        <f>SUMIF(NSL!$C$1166:$C$1201,C32,NSL!$T$1166:$T$1201)</f>
        <v>0</v>
      </c>
      <c r="AU32" s="55">
        <f>SUMIF(NSL!$C$1203:$C$1223,C32,NSL!$T$1203:$T$1223)</f>
        <v>0</v>
      </c>
      <c r="AV32" s="55">
        <f>SUMIF(NSL!$C$1225:$C$1226,C32,NSL!$T$1225:$T$1226)</f>
        <v>0</v>
      </c>
      <c r="AW32" s="55">
        <f>SUMIF(NSL!$C$1228:$C$1244,C32,NSL!$T$1228:$T$1244)</f>
        <v>0</v>
      </c>
      <c r="AX32" s="55">
        <f>SUMIF(NSL!$C$1246:$C$1351,C32,NSL!$T$1246:$T$1351)</f>
        <v>0</v>
      </c>
      <c r="AY32" s="55">
        <f>SUMIF(NSL!$C$1353:$C$1434,C32,NSL!$T$1353:$T$1434)</f>
        <v>0</v>
      </c>
      <c r="AZ32" s="55">
        <f>SUMIF(NSL!$C$1436:$C$1440,C32,NSL!$T$1436:$T$1440)</f>
        <v>0</v>
      </c>
      <c r="BA32" s="55">
        <f>SUMIF(NSL!$C$1442:$C$1507,C32,NSL!$T$1442:$T$1507)</f>
        <v>0</v>
      </c>
      <c r="BB32" s="55">
        <f>SUMIF(NSL!$C$1509:$C$1540,C32,NSL!$T$1509:$T$1540)</f>
        <v>0</v>
      </c>
      <c r="BC32" s="55">
        <f>SUMIF(NSL!$C$1542:$C$1545,C32,NSL!$T$1542:$T$1545)</f>
        <v>0</v>
      </c>
      <c r="BD32" s="55">
        <f>SUMIF(NSL!$C$1547:$C$1560,C32,NSL!$T$1547:$T$1560)</f>
        <v>0</v>
      </c>
      <c r="BE32" s="55">
        <f>SUMIF(NSL!$C$1562:$C$1565,C32,NSL!$T$1562:$T$1565)</f>
        <v>0</v>
      </c>
      <c r="BF32" s="55">
        <f>SUMIF(NSL!$C$1567:$C$1569,C32,NSL!$T$1567:$T$1569)</f>
        <v>0</v>
      </c>
      <c r="BG32" s="65">
        <f>SUM(G32:Q32)+SUM(S32:Z32)+SUM(AB32:AD32)+SUM(AF32:BF32)</f>
        <v>0.05</v>
      </c>
      <c r="BH32" s="53">
        <f>AE60-BG32</f>
        <v>1.9800000000000011</v>
      </c>
      <c r="BI32" s="53">
        <f t="shared" si="6"/>
        <v>11.280000000000001</v>
      </c>
    </row>
    <row r="33" spans="1:61" ht="15">
      <c r="A33" s="56"/>
      <c r="B33" s="7" t="s">
        <v>170</v>
      </c>
      <c r="C33" s="8" t="s">
        <v>56</v>
      </c>
      <c r="D33" s="52">
        <f>HTg!Q35</f>
        <v>0</v>
      </c>
      <c r="E33" s="65">
        <f t="shared" si="10"/>
        <v>0</v>
      </c>
      <c r="F33" s="70">
        <f t="shared" si="11"/>
        <v>0</v>
      </c>
      <c r="G33" s="55">
        <f>SUMIF(NSL!$C$9:$C$10,C33,NSL!$T$9:$T$10)</f>
        <v>0</v>
      </c>
      <c r="H33" s="55">
        <f>SUMIF(NSL!$C$12:$C$13,C33,NSL!$T$12:$T$13)</f>
        <v>0</v>
      </c>
      <c r="I33" s="55">
        <f>SUMIF(NSL!$C$15:$C$16,C33,NSL!$T$15:$T$16)</f>
        <v>0</v>
      </c>
      <c r="J33" s="55">
        <f>SUMIF(NSL!$C$18:$C$19,C33,NSL!$T$18:$T$19)</f>
        <v>0</v>
      </c>
      <c r="K33" s="55">
        <f>SUMIF(NSL!$C$21:$C$43,C33,NSL!$T$21:$T$43)</f>
        <v>0</v>
      </c>
      <c r="L33" s="55">
        <f>SUMIF(NSL!$C$45:$C$51,C33,NSL!$T$45:$T$51)</f>
        <v>0</v>
      </c>
      <c r="M33" s="55">
        <f>SUMIF(NSL!$C$53:$C$55,C33,NSL!$T$53:$T$55)</f>
        <v>0</v>
      </c>
      <c r="N33" s="55">
        <f>SUMIF(NSL!$C$57:$C$65,C33,NSL!$T$57:$T$65)</f>
        <v>0</v>
      </c>
      <c r="O33" s="55">
        <f>SUMIF(NSL!$C$67:$C$76,C33,NSL!$T$67:$T$76)</f>
        <v>0</v>
      </c>
      <c r="P33" s="55">
        <f>SUMIF(NSL!$C$78:$C$79,C33,NSL!$T$78:$T$79)</f>
        <v>0</v>
      </c>
      <c r="Q33" s="55">
        <f>SUMIF(NSL!$C$81:$C$173,C33,NSL!$T$81:$T$173)</f>
        <v>0</v>
      </c>
      <c r="R33" s="65">
        <f t="shared" si="12"/>
        <v>0</v>
      </c>
      <c r="S33" s="55">
        <f>SUMIF(NSL!$C$176:$C$214,C33,NSL!$T$176:$T$214)</f>
        <v>0</v>
      </c>
      <c r="T33" s="55">
        <f>SUMIF(NSL!$C$216:$C$238,C33,NSL!$T$216:$T$238)</f>
        <v>0</v>
      </c>
      <c r="U33" s="55">
        <f>SUMIF(NSL!$C$240:$C$252,C33,NSL!$T$240:$T$252)</f>
        <v>0</v>
      </c>
      <c r="V33" s="55">
        <f>SUMIF(NSL!$C$254:$C$255,C33,NSL!$T$254:$T$255)</f>
        <v>0</v>
      </c>
      <c r="W33" s="55">
        <f>SUMIF(NSL!$C$257:$C$282,C33,NSL!$T$257:$T$282)</f>
        <v>0</v>
      </c>
      <c r="X33" s="55">
        <f>SUMIF(NSL!$C$284:$C$346,C33,NSL!$T$284:$T$346)</f>
        <v>0</v>
      </c>
      <c r="Y33" s="55">
        <f>SUMIF(NSL!$C$348:$C$436,C33,NSL!$T$348:$T$436)</f>
        <v>0</v>
      </c>
      <c r="Z33" s="55">
        <f>SUMIF(NSL!$C$438:$C$480,C33,NSL!$T$438:$T$480)</f>
        <v>0</v>
      </c>
      <c r="AA33" s="72">
        <f t="shared" si="16"/>
        <v>0</v>
      </c>
      <c r="AB33" s="55">
        <f>SUMIF(NSL!$C$483:$C$679,C33,NSL!$T$483:$T$679)</f>
        <v>0</v>
      </c>
      <c r="AC33" s="55">
        <f>SUMIF(NSL!$C$681:$C$682,C33,NSL!$T$681:$T$682)</f>
        <v>0</v>
      </c>
      <c r="AD33" s="55">
        <f>SUMIF(NSL!$C$684:$C$692,C33,NSL!$T$684:$T$692)</f>
        <v>0</v>
      </c>
      <c r="AE33" s="55">
        <f>SUMIF(NSL!$C$694:$C$776,C33,NSL!$T$694:$T$776)</f>
        <v>0</v>
      </c>
      <c r="AF33" s="65">
        <f>D33-BG33</f>
        <v>0</v>
      </c>
      <c r="AG33" s="55">
        <f>SUMIF(NSL!$C$812:$C$813,C33,NSL!$T$812:$T$813)</f>
        <v>0</v>
      </c>
      <c r="AH33" s="55">
        <f>SUMIF(NSL!$C$815:$C$816,C33,NSL!$T$815:$T$816)</f>
        <v>0</v>
      </c>
      <c r="AI33" s="55">
        <f>SUMIF(NSL!$C$818:$C$889,C33,NSL!$T$818:$T$889)</f>
        <v>0</v>
      </c>
      <c r="AJ33" s="55">
        <f>SUMIF(NSL!$C$891:$C$917,C33,NSL!$T$891:$T$917)</f>
        <v>0</v>
      </c>
      <c r="AK33" s="55">
        <f>SUMIF(NSL!$C$919:$C$981,C33,NSL!$T$919:$T$981)</f>
        <v>0</v>
      </c>
      <c r="AL33" s="55">
        <f>SUMIF(NSL!$C$983:$C$1000,C33,NSL!$T$983:$T$1000)</f>
        <v>0</v>
      </c>
      <c r="AM33" s="55">
        <f>SUMIF(NSL!$C$1002:$C$1028,C33,NSL!$T$1002:$T$1028)</f>
        <v>0</v>
      </c>
      <c r="AN33" s="55">
        <f>SUMIF(NSL!$C$1030:$C$1045,C33,NSL!$T$1030:$T$1045)</f>
        <v>0</v>
      </c>
      <c r="AO33" s="55">
        <f>SUMIF(NSL!$C$1047:$C$1048,C33,NSL!$T$1047:$T$1048)</f>
        <v>0</v>
      </c>
      <c r="AP33" s="55">
        <f>SUMIF(NSL!$C$1050:$C$1074,C33,NSL!$T$1050:$T$1074)</f>
        <v>0</v>
      </c>
      <c r="AQ33" s="55">
        <f>SUMIF(NSL!$C$1076:$C$1099,C33,NSL!$T$1076:$T$1099)</f>
        <v>0</v>
      </c>
      <c r="AR33" s="55">
        <f>SUMIF(NSL!$C$1101:$C$1121,C33,NSL!$T$1101:$T$1121)</f>
        <v>0</v>
      </c>
      <c r="AS33" s="55">
        <f>SUMIF(NSL!$C$1123:$C$1164,C33,NSL!$T$1123:$T$1164)</f>
        <v>0</v>
      </c>
      <c r="AT33" s="55">
        <f>SUMIF(NSL!$C$1166:$C$1201,C33,NSL!$T$1166:$T$1201)</f>
        <v>0</v>
      </c>
      <c r="AU33" s="55">
        <f>SUMIF(NSL!$C$1203:$C$1223,C33,NSL!$T$1203:$T$1223)</f>
        <v>0</v>
      </c>
      <c r="AV33" s="55">
        <f>SUMIF(NSL!$C$1225:$C$1226,C33,NSL!$T$1225:$T$1226)</f>
        <v>0</v>
      </c>
      <c r="AW33" s="55">
        <f>SUMIF(NSL!$C$1228:$C$1244,C33,NSL!$T$1228:$T$1244)</f>
        <v>0</v>
      </c>
      <c r="AX33" s="55">
        <f>SUMIF(NSL!$C$1246:$C$1351,C33,NSL!$T$1246:$T$1351)</f>
        <v>0</v>
      </c>
      <c r="AY33" s="55">
        <f>SUMIF(NSL!$C$1353:$C$1434,C33,NSL!$T$1353:$T$1434)</f>
        <v>0</v>
      </c>
      <c r="AZ33" s="55">
        <f>SUMIF(NSL!$C$1436:$C$1440,C33,NSL!$T$1436:$T$1440)</f>
        <v>0</v>
      </c>
      <c r="BA33" s="55">
        <f>SUMIF(NSL!$C$1442:$C$1507,C33,NSL!$T$1442:$T$1507)</f>
        <v>0</v>
      </c>
      <c r="BB33" s="55">
        <f>SUMIF(NSL!$C$1509:$C$1540,C33,NSL!$T$1509:$T$1540)</f>
        <v>0</v>
      </c>
      <c r="BC33" s="55">
        <f>SUMIF(NSL!$C$1542:$C$1545,C33,NSL!$T$1542:$T$1545)</f>
        <v>0</v>
      </c>
      <c r="BD33" s="55">
        <f>SUMIF(NSL!$C$1547:$C$1560,C33,NSL!$T$1547:$T$1560)</f>
        <v>0</v>
      </c>
      <c r="BE33" s="55">
        <f>SUMIF(NSL!$C$1562:$C$1565,C33,NSL!$T$1562:$T$1565)</f>
        <v>0</v>
      </c>
      <c r="BF33" s="55">
        <f>SUMIF(NSL!$C$1567:$C$1569,C33,NSL!$T$1567:$T$1569)</f>
        <v>0</v>
      </c>
      <c r="BG33" s="65">
        <f>SUM(G33:Q33)+SUM(S33:Z33)+SUM(AB33:AE33)+SUM(AG33:BF33)</f>
        <v>0</v>
      </c>
      <c r="BH33" s="53">
        <f>AF60-BG33</f>
        <v>0.95</v>
      </c>
      <c r="BI33" s="53">
        <f t="shared" si="6"/>
        <v>0.95</v>
      </c>
    </row>
    <row r="34" spans="1:61" ht="30">
      <c r="A34" s="56"/>
      <c r="B34" s="7" t="s">
        <v>171</v>
      </c>
      <c r="C34" s="8" t="s">
        <v>57</v>
      </c>
      <c r="D34" s="52">
        <f>HTg!Q36</f>
        <v>0</v>
      </c>
      <c r="E34" s="65">
        <f t="shared" si="10"/>
        <v>0</v>
      </c>
      <c r="F34" s="70">
        <f t="shared" si="11"/>
        <v>0</v>
      </c>
      <c r="G34" s="55">
        <f>SUMIF(NSL!$C$9:$C$10,C34,NSL!$T$9:$T$10)</f>
        <v>0</v>
      </c>
      <c r="H34" s="55">
        <f>SUMIF(NSL!$C$12:$C$13,C34,NSL!$T$12:$T$13)</f>
        <v>0</v>
      </c>
      <c r="I34" s="55">
        <f>SUMIF(NSL!$C$15:$C$16,C34,NSL!$T$15:$T$16)</f>
        <v>0</v>
      </c>
      <c r="J34" s="55">
        <f>SUMIF(NSL!$C$18:$C$19,C34,NSL!$T$18:$T$19)</f>
        <v>0</v>
      </c>
      <c r="K34" s="55">
        <f>SUMIF(NSL!$C$21:$C$43,C34,NSL!$T$21:$T$43)</f>
        <v>0</v>
      </c>
      <c r="L34" s="55">
        <f>SUMIF(NSL!$C$45:$C$51,C34,NSL!$T$45:$T$51)</f>
        <v>0</v>
      </c>
      <c r="M34" s="55">
        <f>SUMIF(NSL!$C$53:$C$55,C34,NSL!$T$53:$T$55)</f>
        <v>0</v>
      </c>
      <c r="N34" s="55">
        <f>SUMIF(NSL!$C$57:$C$65,C34,NSL!$T$57:$T$65)</f>
        <v>0</v>
      </c>
      <c r="O34" s="55">
        <f>SUMIF(NSL!$C$67:$C$76,C34,NSL!$T$67:$T$76)</f>
        <v>0</v>
      </c>
      <c r="P34" s="55">
        <f>SUMIF(NSL!$C$78:$C$79,C34,NSL!$T$78:$T$79)</f>
        <v>0</v>
      </c>
      <c r="Q34" s="55">
        <f>SUMIF(NSL!$C$81:$C$173,C34,NSL!$T$81:$T$173)</f>
        <v>0</v>
      </c>
      <c r="R34" s="65">
        <f t="shared" si="12"/>
        <v>0</v>
      </c>
      <c r="S34" s="55">
        <f>SUMIF(NSL!$C$176:$C$214,C34,NSL!$T$176:$T$214)</f>
        <v>0</v>
      </c>
      <c r="T34" s="55">
        <f>SUMIF(NSL!$C$216:$C$238,C34,NSL!$T$216:$T$238)</f>
        <v>0</v>
      </c>
      <c r="U34" s="55">
        <f>SUMIF(NSL!$C$240:$C$252,C34,NSL!$T$240:$T$252)</f>
        <v>0</v>
      </c>
      <c r="V34" s="55">
        <f>SUMIF(NSL!$C$254:$C$255,C34,NSL!$T$254:$T$255)</f>
        <v>0</v>
      </c>
      <c r="W34" s="55">
        <f>SUMIF(NSL!$C$257:$C$282,C34,NSL!$T$257:$T$282)</f>
        <v>0</v>
      </c>
      <c r="X34" s="55">
        <f>SUMIF(NSL!$C$284:$C$346,C34,NSL!$T$284:$T$346)</f>
        <v>0</v>
      </c>
      <c r="Y34" s="55">
        <f>SUMIF(NSL!$C$348:$C$436,C34,NSL!$T$348:$T$436)</f>
        <v>0</v>
      </c>
      <c r="Z34" s="55">
        <f>SUMIF(NSL!$C$438:$C$480,C34,NSL!$T$438:$T$480)</f>
        <v>0</v>
      </c>
      <c r="AA34" s="72">
        <f t="shared" si="16"/>
        <v>0</v>
      </c>
      <c r="AB34" s="55">
        <f>SUMIF(NSL!$C$483:$C$679,C34,NSL!$T$483:$T$679)</f>
        <v>0</v>
      </c>
      <c r="AC34" s="55">
        <f>SUMIF(NSL!$C$681:$C$682,C34,NSL!$T$681:$T$682)</f>
        <v>0</v>
      </c>
      <c r="AD34" s="55">
        <f>SUMIF(NSL!$C$684:$C$692,C34,NSL!$T$684:$T$692)</f>
        <v>0</v>
      </c>
      <c r="AE34" s="55">
        <f>SUMIF(NSL!$C$694:$C$776,C34,NSL!$T$694:$T$776)</f>
        <v>0</v>
      </c>
      <c r="AF34" s="55">
        <f>SUMIF(NSL!$C$778:$C$810,C34,NSL!$T$778:$T$810)</f>
        <v>0</v>
      </c>
      <c r="AG34" s="65">
        <f>D34-BG34</f>
        <v>0</v>
      </c>
      <c r="AH34" s="55">
        <f>SUMIF(NSL!$C$815:$C$816,C34,NSL!$T$815:$T$816)</f>
        <v>0</v>
      </c>
      <c r="AI34" s="55">
        <f>SUMIF(NSL!$C$818:$C$889,C34,NSL!$T$818:$T$889)</f>
        <v>0</v>
      </c>
      <c r="AJ34" s="55">
        <f>SUMIF(NSL!$C$891:$C$917,C34,NSL!$T$891:$T$917)</f>
        <v>0</v>
      </c>
      <c r="AK34" s="55">
        <f>SUMIF(NSL!$C$919:$C$981,C34,NSL!$T$919:$T$981)</f>
        <v>0</v>
      </c>
      <c r="AL34" s="55">
        <f>SUMIF(NSL!$C$983:$C$1000,C34,NSL!$T$983:$T$1000)</f>
        <v>0</v>
      </c>
      <c r="AM34" s="55">
        <f>SUMIF(NSL!$C$1002:$C$1028,C34,NSL!$T$1002:$T$1028)</f>
        <v>0</v>
      </c>
      <c r="AN34" s="55">
        <f>SUMIF(NSL!$C$1030:$C$1045,C34,NSL!$T$1030:$T$1045)</f>
        <v>0</v>
      </c>
      <c r="AO34" s="55">
        <f>SUMIF(NSL!$C$1047:$C$1048,C34,NSL!$T$1047:$T$1048)</f>
        <v>0</v>
      </c>
      <c r="AP34" s="55">
        <f>SUMIF(NSL!$C$1050:$C$1074,C34,NSL!$T$1050:$T$1074)</f>
        <v>0</v>
      </c>
      <c r="AQ34" s="55">
        <f>SUMIF(NSL!$C$1076:$C$1099,C34,NSL!$T$1076:$T$1099)</f>
        <v>0</v>
      </c>
      <c r="AR34" s="55">
        <f>SUMIF(NSL!$C$1101:$C$1121,C34,NSL!$T$1101:$T$1121)</f>
        <v>0</v>
      </c>
      <c r="AS34" s="55">
        <f>SUMIF(NSL!$C$1123:$C$1164,C34,NSL!$T$1123:$T$1164)</f>
        <v>0</v>
      </c>
      <c r="AT34" s="55">
        <f>SUMIF(NSL!$C$1166:$C$1201,C34,NSL!$T$1166:$T$1201)</f>
        <v>0</v>
      </c>
      <c r="AU34" s="55">
        <f>SUMIF(NSL!$C$1203:$C$1223,C34,NSL!$T$1203:$T$1223)</f>
        <v>0</v>
      </c>
      <c r="AV34" s="55">
        <f>SUMIF(NSL!$C$1225:$C$1226,C34,NSL!$T$1225:$T$1226)</f>
        <v>0</v>
      </c>
      <c r="AW34" s="55">
        <f>SUMIF(NSL!$C$1228:$C$1244,C34,NSL!$T$1228:$T$1244)</f>
        <v>0</v>
      </c>
      <c r="AX34" s="55">
        <f>SUMIF(NSL!$C$1246:$C$1351,C34,NSL!$T$1246:$T$1351)</f>
        <v>0</v>
      </c>
      <c r="AY34" s="55">
        <f>SUMIF(NSL!$C$1353:$C$1434,C34,NSL!$T$1353:$T$1434)</f>
        <v>0</v>
      </c>
      <c r="AZ34" s="55">
        <f>SUMIF(NSL!$C$1436:$C$1440,C34,NSL!$T$1436:$T$1440)</f>
        <v>0</v>
      </c>
      <c r="BA34" s="55">
        <f>SUMIF(NSL!$C$1442:$C$1507,C34,NSL!$T$1442:$T$1507)</f>
        <v>0</v>
      </c>
      <c r="BB34" s="55">
        <f>SUMIF(NSL!$C$1509:$C$1540,C34,NSL!$T$1509:$T$1540)</f>
        <v>0</v>
      </c>
      <c r="BC34" s="55">
        <f>SUMIF(NSL!$C$1542:$C$1545,C34,NSL!$T$1542:$T$1545)</f>
        <v>0</v>
      </c>
      <c r="BD34" s="55">
        <f>SUMIF(NSL!$C$1547:$C$1560,C34,NSL!$T$1547:$T$1560)</f>
        <v>0</v>
      </c>
      <c r="BE34" s="55">
        <f>SUMIF(NSL!$C$1562:$C$1565,C34,NSL!$T$1562:$T$1565)</f>
        <v>0</v>
      </c>
      <c r="BF34" s="55">
        <f>SUMIF(NSL!$C$1567:$C$1569,C34,NSL!$T$1567:$T$1569)</f>
        <v>0</v>
      </c>
      <c r="BG34" s="65">
        <f>SUM(G34:Q34)+SUM(S34:Z34)+SUM(AB34:AF34)+SUM(AH34:BF34)</f>
        <v>0</v>
      </c>
      <c r="BH34" s="53">
        <f>AG60-BG34</f>
        <v>0</v>
      </c>
      <c r="BI34" s="53">
        <f t="shared" si="6"/>
        <v>0</v>
      </c>
    </row>
    <row r="35" spans="1:61" ht="15">
      <c r="A35" s="56"/>
      <c r="B35" s="7" t="s">
        <v>172</v>
      </c>
      <c r="C35" s="8" t="s">
        <v>176</v>
      </c>
      <c r="D35" s="52">
        <f>HTg!Q37</f>
        <v>0</v>
      </c>
      <c r="E35" s="65">
        <f t="shared" si="10"/>
        <v>0</v>
      </c>
      <c r="F35" s="70">
        <f t="shared" si="11"/>
        <v>0</v>
      </c>
      <c r="G35" s="55">
        <f>SUMIF(NSL!$C$9:$C$10,C35,NSL!$T$9:$T$10)</f>
        <v>0</v>
      </c>
      <c r="H35" s="55">
        <f>SUMIF(NSL!$C$12:$C$13,C35,NSL!$T$12:$T$13)</f>
        <v>0</v>
      </c>
      <c r="I35" s="55">
        <f>SUMIF(NSL!$C$15:$C$16,C35,NSL!$T$15:$T$16)</f>
        <v>0</v>
      </c>
      <c r="J35" s="55">
        <f>SUMIF(NSL!$C$18:$C$19,C35,NSL!$T$18:$T$19)</f>
        <v>0</v>
      </c>
      <c r="K35" s="55">
        <f>SUMIF(NSL!$C$21:$C$43,C35,NSL!$T$21:$T$43)</f>
        <v>0</v>
      </c>
      <c r="L35" s="55">
        <f>SUMIF(NSL!$C$45:$C$51,C35,NSL!$T$45:$T$51)</f>
        <v>0</v>
      </c>
      <c r="M35" s="55">
        <f>SUMIF(NSL!$C$53:$C$55,C35,NSL!$T$53:$T$55)</f>
        <v>0</v>
      </c>
      <c r="N35" s="55">
        <f>SUMIF(NSL!$C$57:$C$65,C35,NSL!$T$57:$T$65)</f>
        <v>0</v>
      </c>
      <c r="O35" s="55">
        <f>SUMIF(NSL!$C$67:$C$76,C35,NSL!$T$67:$T$76)</f>
        <v>0</v>
      </c>
      <c r="P35" s="55">
        <f>SUMIF(NSL!$C$78:$C$79,C35,NSL!$T$78:$T$79)</f>
        <v>0</v>
      </c>
      <c r="Q35" s="55">
        <f>SUMIF(NSL!$C$81:$C$173,C35,NSL!$T$81:$T$173)</f>
        <v>0</v>
      </c>
      <c r="R35" s="65">
        <f t="shared" si="12"/>
        <v>0</v>
      </c>
      <c r="S35" s="55">
        <f>SUMIF(NSL!$C$176:$C$214,C35,NSL!$T$176:$T$214)</f>
        <v>0</v>
      </c>
      <c r="T35" s="55">
        <f>SUMIF(NSL!$C$216:$C$238,C35,NSL!$T$216:$T$238)</f>
        <v>0</v>
      </c>
      <c r="U35" s="55">
        <f>SUMIF(NSL!$C$240:$C$252,C35,NSL!$T$240:$T$252)</f>
        <v>0</v>
      </c>
      <c r="V35" s="55">
        <f>SUMIF(NSL!$C$254:$C$255,C35,NSL!$T$254:$T$255)</f>
        <v>0</v>
      </c>
      <c r="W35" s="55">
        <f>SUMIF(NSL!$C$257:$C$282,C35,NSL!$T$257:$T$282)</f>
        <v>0</v>
      </c>
      <c r="X35" s="55">
        <f>SUMIF(NSL!$C$284:$C$346,C35,NSL!$T$284:$T$346)</f>
        <v>0</v>
      </c>
      <c r="Y35" s="55">
        <f>SUMIF(NSL!$C$348:$C$436,C35,NSL!$T$348:$T$436)</f>
        <v>0</v>
      </c>
      <c r="Z35" s="55">
        <f>SUMIF(NSL!$C$438:$C$480,C35,NSL!$T$438:$T$480)</f>
        <v>0</v>
      </c>
      <c r="AA35" s="72">
        <f t="shared" si="16"/>
        <v>0</v>
      </c>
      <c r="AB35" s="55">
        <f>SUMIF(NSL!$C$483:$C$679,C35,NSL!$T$483:$T$679)</f>
        <v>0</v>
      </c>
      <c r="AC35" s="55">
        <f>SUMIF(NSL!$C$681:$C$682,C35,NSL!$T$681:$T$682)</f>
        <v>0</v>
      </c>
      <c r="AD35" s="55">
        <f>SUMIF(NSL!$C$684:$C$692,C35,NSL!$T$684:$T$692)</f>
        <v>0</v>
      </c>
      <c r="AE35" s="55">
        <f>SUMIF(NSL!$C$694:$C$776,C35,NSL!$T$694:$T$776)</f>
        <v>0</v>
      </c>
      <c r="AF35" s="55">
        <f>SUMIF(NSL!$C$778:$C$810,C35,NSL!$T$778:$T$810)</f>
        <v>0</v>
      </c>
      <c r="AG35" s="55">
        <f>SUMIF(NSL!$C$812:$C$813,C35,NSL!$T$812:$T$813)</f>
        <v>0</v>
      </c>
      <c r="AH35" s="65">
        <f>D35-BG35</f>
        <v>0</v>
      </c>
      <c r="AI35" s="55">
        <f>SUMIF(NSL!$C$818:$C$889,C35,NSL!$T$818:$T$889)</f>
        <v>0</v>
      </c>
      <c r="AJ35" s="55">
        <f>SUMIF(NSL!$C$891:$C$917,C35,NSL!$T$891:$T$917)</f>
        <v>0</v>
      </c>
      <c r="AK35" s="55">
        <f>SUMIF(NSL!$C$919:$C$981,C35,NSL!$T$919:$T$981)</f>
        <v>0</v>
      </c>
      <c r="AL35" s="55">
        <f>SUMIF(NSL!$C$983:$C$1000,C35,NSL!$T$983:$T$1000)</f>
        <v>0</v>
      </c>
      <c r="AM35" s="55">
        <f>SUMIF(NSL!$C$1002:$C$1028,C35,NSL!$T$1002:$T$1028)</f>
        <v>0</v>
      </c>
      <c r="AN35" s="55">
        <f>SUMIF(NSL!$C$1030:$C$1045,C35,NSL!$T$1030:$T$1045)</f>
        <v>0</v>
      </c>
      <c r="AO35" s="55">
        <f>SUMIF(NSL!$C$1047:$C$1048,C35,NSL!$T$1047:$T$1048)</f>
        <v>0</v>
      </c>
      <c r="AP35" s="55">
        <f>SUMIF(NSL!$C$1050:$C$1074,C35,NSL!$T$1050:$T$1074)</f>
        <v>0</v>
      </c>
      <c r="AQ35" s="55">
        <f>SUMIF(NSL!$C$1076:$C$1099,C35,NSL!$T$1076:$T$1099)</f>
        <v>0</v>
      </c>
      <c r="AR35" s="55">
        <f>SUMIF(NSL!$C$1101:$C$1121,C35,NSL!$T$1101:$T$1121)</f>
        <v>0</v>
      </c>
      <c r="AS35" s="55">
        <f>SUMIF(NSL!$C$1123:$C$1164,C35,NSL!$T$1123:$T$1164)</f>
        <v>0</v>
      </c>
      <c r="AT35" s="55">
        <f>SUMIF(NSL!$C$1166:$C$1201,C35,NSL!$T$1166:$T$1201)</f>
        <v>0</v>
      </c>
      <c r="AU35" s="55">
        <f>SUMIF(NSL!$C$1203:$C$1223,C35,NSL!$T$1203:$T$1223)</f>
        <v>0</v>
      </c>
      <c r="AV35" s="55">
        <f>SUMIF(NSL!$C$1225:$C$1226,C35,NSL!$T$1225:$T$1226)</f>
        <v>0</v>
      </c>
      <c r="AW35" s="55">
        <f>SUMIF(NSL!$C$1228:$C$1244,C35,NSL!$T$1228:$T$1244)</f>
        <v>0</v>
      </c>
      <c r="AX35" s="55">
        <f>SUMIF(NSL!$C$1246:$C$1351,C35,NSL!$T$1246:$T$1351)</f>
        <v>0</v>
      </c>
      <c r="AY35" s="55">
        <f>SUMIF(NSL!$C$1353:$C$1434,C35,NSL!$T$1353:$T$1434)</f>
        <v>0</v>
      </c>
      <c r="AZ35" s="55">
        <f>SUMIF(NSL!$C$1436:$C$1440,C35,NSL!$T$1436:$T$1440)</f>
        <v>0</v>
      </c>
      <c r="BA35" s="55">
        <f>SUMIF(NSL!$C$1442:$C$1507,C35,NSL!$T$1442:$T$1507)</f>
        <v>0</v>
      </c>
      <c r="BB35" s="55">
        <f>SUMIF(NSL!$C$1509:$C$1540,C35,NSL!$T$1509:$T$1540)</f>
        <v>0</v>
      </c>
      <c r="BC35" s="55">
        <f>SUMIF(NSL!$C$1542:$C$1545,C35,NSL!$T$1542:$T$1545)</f>
        <v>0</v>
      </c>
      <c r="BD35" s="55">
        <f>SUMIF(NSL!$C$1547:$C$1560,C35,NSL!$T$1547:$T$1560)</f>
        <v>0</v>
      </c>
      <c r="BE35" s="55">
        <f>SUMIF(NSL!$C$1562:$C$1565,C35,NSL!$T$1562:$T$1565)</f>
        <v>0</v>
      </c>
      <c r="BF35" s="55">
        <f>SUMIF(NSL!$C$1567:$C$1569,C35,NSL!$T$1567:$T$1569)</f>
        <v>0</v>
      </c>
      <c r="BG35" s="65">
        <f>SUM(G35:Q35)+SUM(S35:Z35)+SUM(AB35:AG35)+SUM(AI35:BF35)</f>
        <v>0</v>
      </c>
      <c r="BH35" s="53">
        <f>AH60-BG35</f>
        <v>0</v>
      </c>
      <c r="BI35" s="53">
        <f t="shared" si="6"/>
        <v>0</v>
      </c>
    </row>
    <row r="36" spans="1:61" ht="15">
      <c r="A36" s="56"/>
      <c r="B36" s="7" t="s">
        <v>161</v>
      </c>
      <c r="C36" s="8" t="s">
        <v>49</v>
      </c>
      <c r="D36" s="52">
        <f>HTg!Q38</f>
        <v>78.16</v>
      </c>
      <c r="E36" s="65">
        <f t="shared" si="10"/>
        <v>0</v>
      </c>
      <c r="F36" s="70">
        <f t="shared" si="11"/>
        <v>0</v>
      </c>
      <c r="G36" s="55">
        <f>SUMIF(NSL!$C$9:$C$10,C36,NSL!$T$9:$T$10)</f>
        <v>0</v>
      </c>
      <c r="H36" s="55">
        <f>SUMIF(NSL!$C$12:$C$13,C36,NSL!$T$12:$T$13)</f>
        <v>0</v>
      </c>
      <c r="I36" s="55">
        <f>SUMIF(NSL!$C$15:$C$16,C36,NSL!$T$15:$T$16)</f>
        <v>0</v>
      </c>
      <c r="J36" s="55">
        <f>SUMIF(NSL!$C$18:$C$19,C36,NSL!$T$18:$T$19)</f>
        <v>0</v>
      </c>
      <c r="K36" s="55">
        <f>SUMIF(NSL!$C$21:$C$43,C36,NSL!$T$21:$T$43)</f>
        <v>0</v>
      </c>
      <c r="L36" s="55">
        <f>SUMIF(NSL!$C$45:$C$51,C36,NSL!$T$45:$T$51)</f>
        <v>0</v>
      </c>
      <c r="M36" s="55">
        <f>SUMIF(NSL!$C$53:$C$55,C36,NSL!$T$53:$T$55)</f>
        <v>0</v>
      </c>
      <c r="N36" s="55">
        <f>SUMIF(NSL!$C$57:$C$65,C36,NSL!$T$57:$T$65)</f>
        <v>0</v>
      </c>
      <c r="O36" s="55">
        <f>SUMIF(NSL!$C$67:$C$76,C36,NSL!$T$67:$T$76)</f>
        <v>0</v>
      </c>
      <c r="P36" s="55">
        <f>SUMIF(NSL!$C$78:$C$79,C36,NSL!$T$78:$T$79)</f>
        <v>0</v>
      </c>
      <c r="Q36" s="55">
        <f>SUMIF(NSL!$C$81:$C$173,C36,NSL!$T$81:$T$173)</f>
        <v>0</v>
      </c>
      <c r="R36" s="65">
        <f t="shared" si="12"/>
        <v>78.16</v>
      </c>
      <c r="S36" s="55">
        <f>SUMIF(NSL!$C$176:$C$214,C36,NSL!$T$176:$T$214)</f>
        <v>0</v>
      </c>
      <c r="T36" s="55">
        <f>SUMIF(NSL!$C$216:$C$238,C36,NSL!$T$216:$T$238)</f>
        <v>0</v>
      </c>
      <c r="U36" s="55">
        <f>SUMIF(NSL!$C$240:$C$252,C36,NSL!$T$240:$T$252)</f>
        <v>0</v>
      </c>
      <c r="V36" s="55">
        <f>SUMIF(NSL!$C$254:$C$255,C36,NSL!$T$254:$T$255)</f>
        <v>0</v>
      </c>
      <c r="W36" s="55">
        <f>SUMIF(NSL!$C$257:$C$282,C36,NSL!$T$257:$T$282)</f>
        <v>0.8</v>
      </c>
      <c r="X36" s="55">
        <f>SUMIF(NSL!$C$284:$C$346,C36,NSL!$T$284:$T$346)</f>
        <v>0</v>
      </c>
      <c r="Y36" s="55">
        <f>SUMIF(NSL!$C$348:$C$436,C36,NSL!$T$348:$T$436)</f>
        <v>0</v>
      </c>
      <c r="Z36" s="55">
        <f>SUMIF(NSL!$C$438:$C$480,C36,NSL!$T$438:$T$480)</f>
        <v>0</v>
      </c>
      <c r="AA36" s="72">
        <f t="shared" si="16"/>
        <v>77.36</v>
      </c>
      <c r="AB36" s="55">
        <f>SUMIF(NSL!$C$483:$C$679,C36,NSL!$T$483:$T$679)</f>
        <v>0</v>
      </c>
      <c r="AC36" s="55">
        <f>SUMIF(NSL!$C$681:$C$682,C36,NSL!$T$681:$T$682)</f>
        <v>0</v>
      </c>
      <c r="AD36" s="55">
        <f>SUMIF(NSL!$C$684:$C$692,C36,NSL!$T$684:$T$692)</f>
        <v>0</v>
      </c>
      <c r="AE36" s="55">
        <f>SUMIF(NSL!$C$694:$C$776,C36,NSL!$T$694:$T$776)</f>
        <v>0</v>
      </c>
      <c r="AF36" s="55">
        <f>SUMIF(NSL!$C$778:$C$810,C36,NSL!$T$778:$T$810)</f>
        <v>0</v>
      </c>
      <c r="AG36" s="55">
        <f>SUMIF(NSL!$C$812:$C$813,C36,NSL!$T$812:$T$813)</f>
        <v>0</v>
      </c>
      <c r="AH36" s="55">
        <f>SUMIF(NSL!$C$815:$C$816,C36,NSL!$T$815:$T$816)</f>
        <v>0</v>
      </c>
      <c r="AI36" s="65">
        <f>D36-BG36</f>
        <v>77.36</v>
      </c>
      <c r="AJ36" s="55">
        <f>SUMIF(NSL!$C$891:$C$917,C36,NSL!$T$891:$T$917)</f>
        <v>0</v>
      </c>
      <c r="AK36" s="55">
        <f>SUMIF(NSL!$C$919:$C$981,C36,NSL!$T$919:$T$981)</f>
        <v>0</v>
      </c>
      <c r="AL36" s="55">
        <f>SUMIF(NSL!$C$983:$C$1000,C36,NSL!$T$983:$T$1000)</f>
        <v>0</v>
      </c>
      <c r="AM36" s="55">
        <f>SUMIF(NSL!$C$1002:$C$1028,C36,NSL!$T$1002:$T$1028)</f>
        <v>0</v>
      </c>
      <c r="AN36" s="55">
        <f>SUMIF(NSL!$C$1030:$C$1045,C36,NSL!$T$1030:$T$1045)</f>
        <v>0</v>
      </c>
      <c r="AO36" s="55">
        <f>SUMIF(NSL!$C$1047:$C$1048,C36,NSL!$T$1047:$T$1048)</f>
        <v>0</v>
      </c>
      <c r="AP36" s="55">
        <f>SUMIF(NSL!$C$1050:$C$1074,C36,NSL!$T$1050:$T$1074)</f>
        <v>0</v>
      </c>
      <c r="AQ36" s="55">
        <f>SUMIF(NSL!$C$1076:$C$1099,C36,NSL!$T$1076:$T$1099)</f>
        <v>0</v>
      </c>
      <c r="AR36" s="55">
        <f>SUMIF(NSL!$C$1101:$C$1121,C36,NSL!$T$1101:$T$1121)</f>
        <v>0</v>
      </c>
      <c r="AS36" s="55">
        <f>SUMIF(NSL!$C$1123:$C$1164,C36,NSL!$T$1123:$T$1164)</f>
        <v>0</v>
      </c>
      <c r="AT36" s="55">
        <f>SUMIF(NSL!$C$1166:$C$1201,C36,NSL!$T$1166:$T$1201)</f>
        <v>0</v>
      </c>
      <c r="AU36" s="55">
        <f>SUMIF(NSL!$C$1203:$C$1223,C36,NSL!$T$1203:$T$1223)</f>
        <v>0</v>
      </c>
      <c r="AV36" s="55">
        <f>SUMIF(NSL!$C$1225:$C$1226,C36,NSL!$T$1225:$T$1226)</f>
        <v>0</v>
      </c>
      <c r="AW36" s="55">
        <f>SUMIF(NSL!$C$1228:$C$1244,C36,NSL!$T$1228:$T$1244)</f>
        <v>0</v>
      </c>
      <c r="AX36" s="55">
        <f>SUMIF(NSL!$C$1246:$C$1351,C36,NSL!$T$1246:$T$1351)</f>
        <v>0</v>
      </c>
      <c r="AY36" s="55">
        <f>SUMIF(NSL!$C$1353:$C$1434,C36,NSL!$T$1353:$T$1434)</f>
        <v>0</v>
      </c>
      <c r="AZ36" s="55">
        <f>SUMIF(NSL!$C$1436:$C$1440,C36,NSL!$T$1436:$T$1440)</f>
        <v>0</v>
      </c>
      <c r="BA36" s="55">
        <f>SUMIF(NSL!$C$1442:$C$1507,C36,NSL!$T$1442:$T$1507)</f>
        <v>0</v>
      </c>
      <c r="BB36" s="55">
        <f>SUMIF(NSL!$C$1509:$C$1540,C36,NSL!$T$1509:$T$1540)</f>
        <v>0</v>
      </c>
      <c r="BC36" s="55">
        <f>SUMIF(NSL!$C$1542:$C$1545,C36,NSL!$T$1542:$T$1545)</f>
        <v>0</v>
      </c>
      <c r="BD36" s="55">
        <f>SUMIF(NSL!$C$1547:$C$1560,C36,NSL!$T$1547:$T$1560)</f>
        <v>0</v>
      </c>
      <c r="BE36" s="55">
        <f>SUMIF(NSL!$C$1562:$C$1565,C36,NSL!$T$1562:$T$1565)</f>
        <v>0</v>
      </c>
      <c r="BF36" s="55">
        <f>SUMIF(NSL!$C$1567:$C$1569,C36,NSL!$T$1567:$T$1569)</f>
        <v>0</v>
      </c>
      <c r="BG36" s="65">
        <f>SUM(G36:Q36)+SUM(S36:Z36)+SUM(AB36:AH36)+SUM(AJ36:BF36)</f>
        <v>0.8</v>
      </c>
      <c r="BH36" s="53">
        <f>AI60-BG36</f>
        <v>21.530000000000012</v>
      </c>
      <c r="BI36" s="53">
        <f t="shared" si="6"/>
        <v>99.690000000000012</v>
      </c>
    </row>
    <row r="37" spans="1:61" ht="15">
      <c r="A37" s="56"/>
      <c r="B37" s="7" t="s">
        <v>162</v>
      </c>
      <c r="C37" s="8" t="s">
        <v>50</v>
      </c>
      <c r="D37" s="52">
        <f>HTg!Q39</f>
        <v>22.05</v>
      </c>
      <c r="E37" s="65">
        <f t="shared" si="10"/>
        <v>0</v>
      </c>
      <c r="F37" s="70">
        <f t="shared" si="11"/>
        <v>0</v>
      </c>
      <c r="G37" s="55">
        <f>SUMIF(NSL!$C$9:$C$10,C37,NSL!$T$9:$T$10)</f>
        <v>0</v>
      </c>
      <c r="H37" s="55">
        <f>SUMIF(NSL!$C$12:$C$13,C37,NSL!$T$12:$T$13)</f>
        <v>0</v>
      </c>
      <c r="I37" s="55">
        <f>SUMIF(NSL!$C$15:$C$16,C37,NSL!$T$15:$T$16)</f>
        <v>0</v>
      </c>
      <c r="J37" s="55">
        <f>SUMIF(NSL!$C$18:$C$19,C37,NSL!$T$18:$T$19)</f>
        <v>0</v>
      </c>
      <c r="K37" s="55">
        <f>SUMIF(NSL!$C$21:$C$43,C37,NSL!$T$21:$T$43)</f>
        <v>0</v>
      </c>
      <c r="L37" s="55">
        <f>SUMIF(NSL!$C$45:$C$51,C37,NSL!$T$45:$T$51)</f>
        <v>0</v>
      </c>
      <c r="M37" s="55">
        <f>SUMIF(NSL!$C$53:$C$55,C37,NSL!$T$53:$T$55)</f>
        <v>0</v>
      </c>
      <c r="N37" s="55">
        <f>SUMIF(NSL!$C$57:$C$65,C37,NSL!$T$57:$T$65)</f>
        <v>0</v>
      </c>
      <c r="O37" s="55">
        <f>SUMIF(NSL!$C$67:$C$76,C37,NSL!$T$67:$T$76)</f>
        <v>0</v>
      </c>
      <c r="P37" s="55">
        <f>SUMIF(NSL!$C$78:$C$79,C37,NSL!$T$78:$T$79)</f>
        <v>0</v>
      </c>
      <c r="Q37" s="55">
        <f>SUMIF(NSL!$C$81:$C$173,C37,NSL!$T$81:$T$173)</f>
        <v>0</v>
      </c>
      <c r="R37" s="65">
        <f t="shared" si="12"/>
        <v>22.05</v>
      </c>
      <c r="S37" s="55">
        <f>SUMIF(NSL!$C$176:$C$214,C37,NSL!$T$176:$T$214)</f>
        <v>0</v>
      </c>
      <c r="T37" s="55">
        <f>SUMIF(NSL!$C$216:$C$238,C37,NSL!$T$216:$T$238)</f>
        <v>0</v>
      </c>
      <c r="U37" s="55">
        <f>SUMIF(NSL!$C$240:$C$252,C37,NSL!$T$240:$T$252)</f>
        <v>0</v>
      </c>
      <c r="V37" s="55">
        <f>SUMIF(NSL!$C$254:$C$255,C37,NSL!$T$254:$T$255)</f>
        <v>0</v>
      </c>
      <c r="W37" s="55">
        <f>SUMIF(NSL!$C$257:$C$282,C37,NSL!$T$257:$T$282)</f>
        <v>0</v>
      </c>
      <c r="X37" s="55">
        <f>SUMIF(NSL!$C$284:$C$346,C37,NSL!$T$284:$T$346)</f>
        <v>0</v>
      </c>
      <c r="Y37" s="55">
        <f>SUMIF(NSL!$C$348:$C$436,C37,NSL!$T$348:$T$436)</f>
        <v>0</v>
      </c>
      <c r="Z37" s="55">
        <f>SUMIF(NSL!$C$438:$C$480,C37,NSL!$T$438:$T$480)</f>
        <v>0</v>
      </c>
      <c r="AA37" s="72">
        <f t="shared" si="16"/>
        <v>22.05</v>
      </c>
      <c r="AB37" s="55">
        <f>SUMIF(NSL!$C$483:$C$679,C37,NSL!$T$483:$T$679)</f>
        <v>0</v>
      </c>
      <c r="AC37" s="55">
        <f>SUMIF(NSL!$C$681:$C$682,C37,NSL!$T$681:$T$682)</f>
        <v>0</v>
      </c>
      <c r="AD37" s="55">
        <f>SUMIF(NSL!$C$684:$C$692,C37,NSL!$T$684:$T$692)</f>
        <v>0</v>
      </c>
      <c r="AE37" s="55">
        <f>SUMIF(NSL!$C$694:$C$776,C37,NSL!$T$694:$T$776)</f>
        <v>0</v>
      </c>
      <c r="AF37" s="55">
        <f>SUMIF(NSL!$C$778:$C$810,C37,NSL!$T$778:$T$810)</f>
        <v>0</v>
      </c>
      <c r="AG37" s="55">
        <f>SUMIF(NSL!$C$812:$C$813,C37,NSL!$T$812:$T$813)</f>
        <v>0</v>
      </c>
      <c r="AH37" s="55">
        <f>SUMIF(NSL!$C$815:$C$816,C37,NSL!$T$815:$T$816)</f>
        <v>0</v>
      </c>
      <c r="AI37" s="55">
        <f>SUMIF(NSL!$C$818:$C$889,C37,NSL!$T$818:$T$889)</f>
        <v>0</v>
      </c>
      <c r="AJ37" s="65">
        <f>D37-BG37</f>
        <v>22.05</v>
      </c>
      <c r="AK37" s="55">
        <f>SUMIF(NSL!$C$919:$C$981,C37,NSL!$T$919:$T$981)</f>
        <v>0</v>
      </c>
      <c r="AL37" s="55">
        <f>SUMIF(NSL!$C$983:$C$1000,C37,NSL!$T$983:$T$1000)</f>
        <v>0</v>
      </c>
      <c r="AM37" s="55">
        <f>SUMIF(NSL!$C$1002:$C$1028,C37,NSL!$T$1002:$T$1028)</f>
        <v>0</v>
      </c>
      <c r="AN37" s="55">
        <f>SUMIF(NSL!$C$1030:$C$1045,C37,NSL!$T$1030:$T$1045)</f>
        <v>0</v>
      </c>
      <c r="AO37" s="55">
        <f>SUMIF(NSL!$C$1047:$C$1048,C37,NSL!$T$1047:$T$1048)</f>
        <v>0</v>
      </c>
      <c r="AP37" s="55">
        <f>SUMIF(NSL!$C$1050:$C$1074,C37,NSL!$T$1050:$T$1074)</f>
        <v>0</v>
      </c>
      <c r="AQ37" s="55">
        <f>SUMIF(NSL!$C$1076:$C$1099,C37,NSL!$T$1076:$T$1099)</f>
        <v>0</v>
      </c>
      <c r="AR37" s="55">
        <f>SUMIF(NSL!$C$1101:$C$1121,C37,NSL!$T$1101:$T$1121)</f>
        <v>0</v>
      </c>
      <c r="AS37" s="55">
        <f>SUMIF(NSL!$C$1123:$C$1164,C37,NSL!$T$1123:$T$1164)</f>
        <v>0</v>
      </c>
      <c r="AT37" s="55">
        <f>SUMIF(NSL!$C$1166:$C$1201,C37,NSL!$T$1166:$T$1201)</f>
        <v>0</v>
      </c>
      <c r="AU37" s="55">
        <f>SUMIF(NSL!$C$1203:$C$1223,C37,NSL!$T$1203:$T$1223)</f>
        <v>0</v>
      </c>
      <c r="AV37" s="55">
        <f>SUMIF(NSL!$C$1225:$C$1226,C37,NSL!$T$1225:$T$1226)</f>
        <v>0</v>
      </c>
      <c r="AW37" s="55">
        <f>SUMIF(NSL!$C$1228:$C$1244,C37,NSL!$T$1228:$T$1244)</f>
        <v>0</v>
      </c>
      <c r="AX37" s="55">
        <f>SUMIF(NSL!$C$1246:$C$1351,C37,NSL!$T$1246:$T$1351)</f>
        <v>0</v>
      </c>
      <c r="AY37" s="55">
        <f>SUMIF(NSL!$C$1353:$C$1434,C37,NSL!$T$1353:$T$1434)</f>
        <v>0</v>
      </c>
      <c r="AZ37" s="55">
        <f>SUMIF(NSL!$C$1436:$C$1440,C37,NSL!$T$1436:$T$1440)</f>
        <v>0</v>
      </c>
      <c r="BA37" s="55">
        <f>SUMIF(NSL!$C$1442:$C$1507,C37,NSL!$T$1442:$T$1507)</f>
        <v>0</v>
      </c>
      <c r="BB37" s="55">
        <f>SUMIF(NSL!$C$1509:$C$1540,C37,NSL!$T$1509:$T$1540)</f>
        <v>0</v>
      </c>
      <c r="BC37" s="55">
        <f>SUMIF(NSL!$C$1542:$C$1545,C37,NSL!$T$1542:$T$1545)</f>
        <v>0</v>
      </c>
      <c r="BD37" s="55">
        <f>SUMIF(NSL!$C$1547:$C$1560,C37,NSL!$T$1547:$T$1560)</f>
        <v>0</v>
      </c>
      <c r="BE37" s="55">
        <f>SUMIF(NSL!$C$1562:$C$1565,C37,NSL!$T$1562:$T$1565)</f>
        <v>0</v>
      </c>
      <c r="BF37" s="55">
        <f>SUMIF(NSL!$C$1567:$C$1569,C37,NSL!$T$1567:$T$1569)</f>
        <v>0</v>
      </c>
      <c r="BG37" s="65">
        <f>SUM(G37:Q37)+SUM(S37:Z37)+SUM(AB37:AI37)+SUM(AK37:BF37)</f>
        <v>0</v>
      </c>
      <c r="BH37" s="53">
        <f>AJ60-BG37</f>
        <v>1.9299999999999997</v>
      </c>
      <c r="BI37" s="53">
        <f t="shared" si="6"/>
        <v>23.98</v>
      </c>
    </row>
    <row r="38" spans="1:61" ht="15">
      <c r="A38" s="56"/>
      <c r="B38" s="7" t="s">
        <v>173</v>
      </c>
      <c r="C38" s="8" t="s">
        <v>51</v>
      </c>
      <c r="D38" s="52">
        <f>HTg!Q40</f>
        <v>0.03</v>
      </c>
      <c r="E38" s="65">
        <f t="shared" si="10"/>
        <v>0</v>
      </c>
      <c r="F38" s="70">
        <f t="shared" si="11"/>
        <v>0</v>
      </c>
      <c r="G38" s="55">
        <f>SUMIF(NSL!$C$9:$C$10,C38,NSL!$T$9:$T$10)</f>
        <v>0</v>
      </c>
      <c r="H38" s="55">
        <f>SUMIF(NSL!$C$12:$C$13,C38,NSL!$T$12:$T$13)</f>
        <v>0</v>
      </c>
      <c r="I38" s="55">
        <f>SUMIF(NSL!$C$15:$C$16,C38,NSL!$T$15:$T$16)</f>
        <v>0</v>
      </c>
      <c r="J38" s="55">
        <f>SUMIF(NSL!$C$18:$C$19,C38,NSL!$T$18:$T$19)</f>
        <v>0</v>
      </c>
      <c r="K38" s="55">
        <f>SUMIF(NSL!$C$21:$C$43,C38,NSL!$T$21:$T$43)</f>
        <v>0</v>
      </c>
      <c r="L38" s="55">
        <f>SUMIF(NSL!$C$45:$C$51,C38,NSL!$T$45:$T$51)</f>
        <v>0</v>
      </c>
      <c r="M38" s="55">
        <f>SUMIF(NSL!$C$53:$C$55,C38,NSL!$T$53:$T$55)</f>
        <v>0</v>
      </c>
      <c r="N38" s="55">
        <f>SUMIF(NSL!$C$57:$C$65,C38,NSL!$T$57:$T$65)</f>
        <v>0</v>
      </c>
      <c r="O38" s="55">
        <f>SUMIF(NSL!$C$67:$C$76,C38,NSL!$T$67:$T$76)</f>
        <v>0</v>
      </c>
      <c r="P38" s="55">
        <f>SUMIF(NSL!$C$78:$C$79,C38,NSL!$T$78:$T$79)</f>
        <v>0</v>
      </c>
      <c r="Q38" s="55">
        <f>SUMIF(NSL!$C$81:$C$173,C38,NSL!$T$81:$T$173)</f>
        <v>0</v>
      </c>
      <c r="R38" s="65">
        <f t="shared" si="12"/>
        <v>0.03</v>
      </c>
      <c r="S38" s="55">
        <f>SUMIF(NSL!$C$176:$C$214,C38,NSL!$T$176:$T$214)</f>
        <v>0</v>
      </c>
      <c r="T38" s="55">
        <f>SUMIF(NSL!$C$216:$C$238,C38,NSL!$T$216:$T$238)</f>
        <v>0</v>
      </c>
      <c r="U38" s="55">
        <f>SUMIF(NSL!$C$240:$C$252,C38,NSL!$T$240:$T$252)</f>
        <v>0</v>
      </c>
      <c r="V38" s="55">
        <f>SUMIF(NSL!$C$254:$C$255,C38,NSL!$T$254:$T$255)</f>
        <v>0</v>
      </c>
      <c r="W38" s="55">
        <f>SUMIF(NSL!$C$257:$C$282,C38,NSL!$T$257:$T$282)</f>
        <v>0</v>
      </c>
      <c r="X38" s="55">
        <f>SUMIF(NSL!$C$284:$C$346,C38,NSL!$T$284:$T$346)</f>
        <v>0</v>
      </c>
      <c r="Y38" s="55">
        <f>SUMIF(NSL!$C$348:$C$436,C38,NSL!$T$348:$T$436)</f>
        <v>0</v>
      </c>
      <c r="Z38" s="55">
        <f>SUMIF(NSL!$C$438:$C$480,C38,NSL!$T$438:$T$480)</f>
        <v>0</v>
      </c>
      <c r="AA38" s="72">
        <f t="shared" si="16"/>
        <v>0.03</v>
      </c>
      <c r="AB38" s="55">
        <f>SUMIF(NSL!$C$483:$C$679,C38,NSL!$T$483:$T$679)</f>
        <v>0</v>
      </c>
      <c r="AC38" s="55">
        <f>SUMIF(NSL!$C$681:$C$682,C38,NSL!$T$681:$T$682)</f>
        <v>0</v>
      </c>
      <c r="AD38" s="55">
        <f>SUMIF(NSL!$C$684:$C$692,C38,NSL!$T$684:$T$692)</f>
        <v>0</v>
      </c>
      <c r="AE38" s="55">
        <f>SUMIF(NSL!$C$694:$C$776,C38,NSL!$T$694:$T$776)</f>
        <v>0</v>
      </c>
      <c r="AF38" s="55">
        <f>SUMIF(NSL!$C$778:$C$810,C38,NSL!$T$778:$T$810)</f>
        <v>0</v>
      </c>
      <c r="AG38" s="55">
        <f>SUMIF(NSL!$C$812:$C$813,C38,NSL!$T$812:$T$813)</f>
        <v>0</v>
      </c>
      <c r="AH38" s="55">
        <f>SUMIF(NSL!$C$815:$C$816,C38,NSL!$T$815:$T$816)</f>
        <v>0</v>
      </c>
      <c r="AI38" s="55">
        <f>SUMIF(NSL!$C$818:$C$889,C38,NSL!$T$818:$T$889)</f>
        <v>0</v>
      </c>
      <c r="AJ38" s="55">
        <f>SUMIF(NSL!$C$891:$C$917,C38,NSL!$T$891:$T$917)</f>
        <v>0</v>
      </c>
      <c r="AK38" s="65">
        <f>D38-BG38</f>
        <v>0.03</v>
      </c>
      <c r="AL38" s="55">
        <f>SUMIF(NSL!$C$983:$C$1000,C38,NSL!$T$983:$T$1000)</f>
        <v>0</v>
      </c>
      <c r="AM38" s="55">
        <f>SUMIF(NSL!$C$1002:$C$1028,C38,NSL!$T$1002:$T$1028)</f>
        <v>0</v>
      </c>
      <c r="AN38" s="55">
        <f>SUMIF(NSL!$C$1030:$C$1045,C38,NSL!$T$1030:$T$1045)</f>
        <v>0</v>
      </c>
      <c r="AO38" s="55">
        <f>SUMIF(NSL!$C$1047:$C$1048,C38,NSL!$T$1047:$T$1048)</f>
        <v>0</v>
      </c>
      <c r="AP38" s="55">
        <f>SUMIF(NSL!$C$1050:$C$1074,C38,NSL!$T$1050:$T$1074)</f>
        <v>0</v>
      </c>
      <c r="AQ38" s="55">
        <f>SUMIF(NSL!$C$1076:$C$1099,C38,NSL!$T$1076:$T$1099)</f>
        <v>0</v>
      </c>
      <c r="AR38" s="55">
        <f>SUMIF(NSL!$C$1101:$C$1121,C38,NSL!$T$1101:$T$1121)</f>
        <v>0</v>
      </c>
      <c r="AS38" s="55">
        <f>SUMIF(NSL!$C$1123:$C$1164,C38,NSL!$T$1123:$T$1164)</f>
        <v>0</v>
      </c>
      <c r="AT38" s="55">
        <f>SUMIF(NSL!$C$1166:$C$1201,C38,NSL!$T$1166:$T$1201)</f>
        <v>0</v>
      </c>
      <c r="AU38" s="55">
        <f>SUMIF(NSL!$C$1203:$C$1223,C38,NSL!$T$1203:$T$1223)</f>
        <v>0</v>
      </c>
      <c r="AV38" s="55">
        <f>SUMIF(NSL!$C$1225:$C$1226,C38,NSL!$T$1225:$T$1226)</f>
        <v>0</v>
      </c>
      <c r="AW38" s="55">
        <f>SUMIF(NSL!$C$1228:$C$1244,C38,NSL!$T$1228:$T$1244)</f>
        <v>0</v>
      </c>
      <c r="AX38" s="55">
        <f>SUMIF(NSL!$C$1246:$C$1351,C38,NSL!$T$1246:$T$1351)</f>
        <v>0</v>
      </c>
      <c r="AY38" s="55">
        <f>SUMIF(NSL!$C$1353:$C$1434,C38,NSL!$T$1353:$T$1434)</f>
        <v>0</v>
      </c>
      <c r="AZ38" s="55">
        <f>SUMIF(NSL!$C$1436:$C$1440,C38,NSL!$T$1436:$T$1440)</f>
        <v>0</v>
      </c>
      <c r="BA38" s="55">
        <f>SUMIF(NSL!$C$1442:$C$1507,C38,NSL!$T$1442:$T$1507)</f>
        <v>0</v>
      </c>
      <c r="BB38" s="55">
        <f>SUMIF(NSL!$C$1509:$C$1540,C38,NSL!$T$1509:$T$1540)</f>
        <v>0</v>
      </c>
      <c r="BC38" s="55">
        <f>SUMIF(NSL!$C$1542:$C$1545,C38,NSL!$T$1542:$T$1545)</f>
        <v>0</v>
      </c>
      <c r="BD38" s="55">
        <f>SUMIF(NSL!$C$1547:$C$1560,C38,NSL!$T$1547:$T$1560)</f>
        <v>0</v>
      </c>
      <c r="BE38" s="55">
        <f>SUMIF(NSL!$C$1562:$C$1565,C38,NSL!$T$1562:$T$1565)</f>
        <v>0</v>
      </c>
      <c r="BF38" s="55">
        <f>SUMIF(NSL!$C$1567:$C$1569,C38,NSL!$T$1567:$T$1569)</f>
        <v>0</v>
      </c>
      <c r="BG38" s="65">
        <f>SUM(G38:Q38)+SUM(S38:Z38)+SUM(AB38:AJ38)+SUM(AL38:BF38)</f>
        <v>0</v>
      </c>
      <c r="BH38" s="53">
        <f>AK60-BG38</f>
        <v>4.38</v>
      </c>
      <c r="BI38" s="53">
        <f t="shared" si="6"/>
        <v>4.41</v>
      </c>
    </row>
    <row r="39" spans="1:61" ht="15">
      <c r="A39" s="56"/>
      <c r="B39" s="7" t="s">
        <v>174</v>
      </c>
      <c r="C39" s="8" t="s">
        <v>52</v>
      </c>
      <c r="D39" s="52">
        <f>HTg!Q41</f>
        <v>0.06</v>
      </c>
      <c r="E39" s="65">
        <f t="shared" si="10"/>
        <v>0</v>
      </c>
      <c r="F39" s="70">
        <f t="shared" si="11"/>
        <v>0</v>
      </c>
      <c r="G39" s="55">
        <f>SUMIF(NSL!$C$9:$C$10,C39,NSL!$T$9:$T$10)</f>
        <v>0</v>
      </c>
      <c r="H39" s="55">
        <f>SUMIF(NSL!$C$12:$C$13,C39,NSL!$T$12:$T$13)</f>
        <v>0</v>
      </c>
      <c r="I39" s="55">
        <f>SUMIF(NSL!$C$15:$C$16,C39,NSL!$T$15:$T$16)</f>
        <v>0</v>
      </c>
      <c r="J39" s="55">
        <f>SUMIF(NSL!$C$18:$C$19,C39,NSL!$T$18:$T$19)</f>
        <v>0</v>
      </c>
      <c r="K39" s="55">
        <f>SUMIF(NSL!$C$21:$C$43,C39,NSL!$T$21:$T$43)</f>
        <v>0</v>
      </c>
      <c r="L39" s="55">
        <f>SUMIF(NSL!$C$45:$C$51,C39,NSL!$T$45:$T$51)</f>
        <v>0</v>
      </c>
      <c r="M39" s="55">
        <f>SUMIF(NSL!$C$53:$C$55,C39,NSL!$T$53:$T$55)</f>
        <v>0</v>
      </c>
      <c r="N39" s="55">
        <f>SUMIF(NSL!$C$57:$C$65,C39,NSL!$T$57:$T$65)</f>
        <v>0</v>
      </c>
      <c r="O39" s="55">
        <f>SUMIF(NSL!$C$67:$C$76,C39,NSL!$T$67:$T$76)</f>
        <v>0</v>
      </c>
      <c r="P39" s="55">
        <f>SUMIF(NSL!$C$78:$C$79,C39,NSL!$T$78:$T$79)</f>
        <v>0</v>
      </c>
      <c r="Q39" s="55">
        <f>SUMIF(NSL!$C$81:$C$173,C39,NSL!$T$81:$T$173)</f>
        <v>0</v>
      </c>
      <c r="R39" s="65">
        <f t="shared" si="12"/>
        <v>0.06</v>
      </c>
      <c r="S39" s="55">
        <f>SUMIF(NSL!$C$176:$C$214,C39,NSL!$T$176:$T$214)</f>
        <v>0</v>
      </c>
      <c r="T39" s="55">
        <f>SUMIF(NSL!$C$216:$C$238,C39,NSL!$T$216:$T$238)</f>
        <v>0</v>
      </c>
      <c r="U39" s="55">
        <f>SUMIF(NSL!$C$240:$C$252,C39,NSL!$T$240:$T$252)</f>
        <v>0</v>
      </c>
      <c r="V39" s="55">
        <f>SUMIF(NSL!$C$254:$C$255,C39,NSL!$T$254:$T$255)</f>
        <v>0</v>
      </c>
      <c r="W39" s="55">
        <f>SUMIF(NSL!$C$257:$C$282,C39,NSL!$T$257:$T$282)</f>
        <v>0</v>
      </c>
      <c r="X39" s="55">
        <f>SUMIF(NSL!$C$284:$C$346,C39,NSL!$T$284:$T$346)</f>
        <v>0</v>
      </c>
      <c r="Y39" s="55">
        <f>SUMIF(NSL!$C$348:$C$436,C39,NSL!$T$348:$T$436)</f>
        <v>0</v>
      </c>
      <c r="Z39" s="55">
        <f>SUMIF(NSL!$C$438:$C$480,C39,NSL!$T$438:$T$480)</f>
        <v>0</v>
      </c>
      <c r="AA39" s="72">
        <f t="shared" si="16"/>
        <v>0.06</v>
      </c>
      <c r="AB39" s="55">
        <f>SUMIF(NSL!$C$483:$C$679,C39,NSL!$T$483:$T$679)</f>
        <v>0</v>
      </c>
      <c r="AC39" s="55">
        <f>SUMIF(NSL!$C$681:$C$682,C39,NSL!$T$681:$T$682)</f>
        <v>0</v>
      </c>
      <c r="AD39" s="55">
        <f>SUMIF(NSL!$C$684:$C$692,C39,NSL!$T$684:$T$692)</f>
        <v>0</v>
      </c>
      <c r="AE39" s="55">
        <f>SUMIF(NSL!$C$694:$C$776,C39,NSL!$T$694:$T$776)</f>
        <v>0</v>
      </c>
      <c r="AF39" s="55">
        <f>SUMIF(NSL!$C$778:$C$810,C39,NSL!$T$778:$T$810)</f>
        <v>0</v>
      </c>
      <c r="AG39" s="55">
        <f>SUMIF(NSL!$C$812:$C$813,C39,NSL!$T$812:$T$813)</f>
        <v>0</v>
      </c>
      <c r="AH39" s="55">
        <f>SUMIF(NSL!$C$815:$C$816,C39,NSL!$T$815:$T$816)</f>
        <v>0</v>
      </c>
      <c r="AI39" s="55">
        <f>SUMIF(NSL!$C$818:$C$889,C39,NSL!$T$818:$T$889)</f>
        <v>0</v>
      </c>
      <c r="AJ39" s="55">
        <f>SUMIF(NSL!$C$891:$C$917,C39,NSL!$T$891:$T$917)</f>
        <v>0</v>
      </c>
      <c r="AK39" s="55">
        <f>SUMIF(NSL!$C$919:$C$981,C39,NSL!$T$919:$T$981)</f>
        <v>0</v>
      </c>
      <c r="AL39" s="65">
        <f>D39-BG39</f>
        <v>0.06</v>
      </c>
      <c r="AM39" s="55">
        <f>SUMIF(NSL!$C$1002:$C$1028,C39,NSL!$T$1002:$T$1028)</f>
        <v>0</v>
      </c>
      <c r="AN39" s="55">
        <f>SUMIF(NSL!$C$1030:$C$1045,C39,NSL!$T$1030:$T$1045)</f>
        <v>0</v>
      </c>
      <c r="AO39" s="55">
        <f>SUMIF(NSL!$C$1047:$C$1048,C39,NSL!$T$1047:$T$1048)</f>
        <v>0</v>
      </c>
      <c r="AP39" s="55">
        <f>SUMIF(NSL!$C$1050:$C$1074,C39,NSL!$T$1050:$T$1074)</f>
        <v>0</v>
      </c>
      <c r="AQ39" s="55">
        <f>SUMIF(NSL!$C$1076:$C$1099,C39,NSL!$T$1076:$T$1099)</f>
        <v>0</v>
      </c>
      <c r="AR39" s="55">
        <f>SUMIF(NSL!$C$1101:$C$1121,C39,NSL!$T$1101:$T$1121)</f>
        <v>0</v>
      </c>
      <c r="AS39" s="55">
        <f>SUMIF(NSL!$C$1123:$C$1164,C39,NSL!$T$1123:$T$1164)</f>
        <v>0</v>
      </c>
      <c r="AT39" s="55">
        <f>SUMIF(NSL!$C$1166:$C$1201,C39,NSL!$T$1166:$T$1201)</f>
        <v>0</v>
      </c>
      <c r="AU39" s="55">
        <f>SUMIF(NSL!$C$1203:$C$1223,C39,NSL!$T$1203:$T$1223)</f>
        <v>0</v>
      </c>
      <c r="AV39" s="55">
        <f>SUMIF(NSL!$C$1225:$C$1226,C39,NSL!$T$1225:$T$1226)</f>
        <v>0</v>
      </c>
      <c r="AW39" s="55">
        <f>SUMIF(NSL!$C$1228:$C$1244,C39,NSL!$T$1228:$T$1244)</f>
        <v>0</v>
      </c>
      <c r="AX39" s="55">
        <f>SUMIF(NSL!$C$1246:$C$1351,C39,NSL!$T$1246:$T$1351)</f>
        <v>0</v>
      </c>
      <c r="AY39" s="55">
        <f>SUMIF(NSL!$C$1353:$C$1434,C39,NSL!$T$1353:$T$1434)</f>
        <v>0</v>
      </c>
      <c r="AZ39" s="55">
        <f>SUMIF(NSL!$C$1436:$C$1440,C39,NSL!$T$1436:$T$1440)</f>
        <v>0</v>
      </c>
      <c r="BA39" s="55">
        <f>SUMIF(NSL!$C$1442:$C$1507,C39,NSL!$T$1442:$T$1507)</f>
        <v>0</v>
      </c>
      <c r="BB39" s="55">
        <f>SUMIF(NSL!$C$1509:$C$1540,C39,NSL!$T$1509:$T$1540)</f>
        <v>0</v>
      </c>
      <c r="BC39" s="55">
        <f>SUMIF(NSL!$C$1542:$C$1545,C39,NSL!$T$1542:$T$1545)</f>
        <v>0</v>
      </c>
      <c r="BD39" s="55">
        <f>SUMIF(NSL!$C$1547:$C$1560,C39,NSL!$T$1547:$T$1560)</f>
        <v>0</v>
      </c>
      <c r="BE39" s="55">
        <f>SUMIF(NSL!$C$1562:$C$1565,C39,NSL!$T$1562:$T$1565)</f>
        <v>0</v>
      </c>
      <c r="BF39" s="55">
        <f>SUMIF(NSL!$C$1567:$C$1569,C39,NSL!$T$1567:$T$1569)</f>
        <v>0</v>
      </c>
      <c r="BG39" s="65">
        <f>SUM(G39:Q39)+SUM(S39:Z39)+SUM(AB39:AK39)+SUM(AM39:BF39)</f>
        <v>0</v>
      </c>
      <c r="BH39" s="53">
        <f>AL60-BG39</f>
        <v>0</v>
      </c>
      <c r="BI39" s="53">
        <f t="shared" si="6"/>
        <v>0.06</v>
      </c>
    </row>
    <row r="40" spans="1:61" ht="15">
      <c r="A40" s="56"/>
      <c r="B40" s="7" t="s">
        <v>163</v>
      </c>
      <c r="C40" s="8" t="s">
        <v>59</v>
      </c>
      <c r="D40" s="52">
        <f>HTg!Q42</f>
        <v>0.77</v>
      </c>
      <c r="E40" s="65">
        <f t="shared" si="10"/>
        <v>0</v>
      </c>
      <c r="F40" s="70">
        <f t="shared" si="11"/>
        <v>0</v>
      </c>
      <c r="G40" s="55">
        <f>SUMIF(NSL!$C$9:$C$10,C40,NSL!$T$9:$T$10)</f>
        <v>0</v>
      </c>
      <c r="H40" s="55">
        <f>SUMIF(NSL!$C$12:$C$13,C40,NSL!$T$12:$T$13)</f>
        <v>0</v>
      </c>
      <c r="I40" s="55">
        <f>SUMIF(NSL!$C$15:$C$16,C40,NSL!$T$15:$T$16)</f>
        <v>0</v>
      </c>
      <c r="J40" s="55">
        <f>SUMIF(NSL!$C$18:$C$19,C40,NSL!$T$18:$T$19)</f>
        <v>0</v>
      </c>
      <c r="K40" s="55">
        <f>SUMIF(NSL!$C$21:$C$43,C40,NSL!$T$21:$T$43)</f>
        <v>0</v>
      </c>
      <c r="L40" s="55">
        <f>SUMIF(NSL!$C$45:$C$51,C40,NSL!$T$45:$T$51)</f>
        <v>0</v>
      </c>
      <c r="M40" s="55">
        <f>SUMIF(NSL!$C$53:$C$55,C40,NSL!$T$53:$T$55)</f>
        <v>0</v>
      </c>
      <c r="N40" s="55">
        <f>SUMIF(NSL!$C$57:$C$65,C40,NSL!$T$57:$T$65)</f>
        <v>0</v>
      </c>
      <c r="O40" s="55">
        <f>SUMIF(NSL!$C$67:$C$76,C40,NSL!$T$67:$T$76)</f>
        <v>0</v>
      </c>
      <c r="P40" s="55">
        <f>SUMIF(NSL!$C$78:$C$79,C40,NSL!$T$78:$T$79)</f>
        <v>0</v>
      </c>
      <c r="Q40" s="55">
        <f>SUMIF(NSL!$C$81:$C$173,C40,NSL!$T$81:$T$173)</f>
        <v>0</v>
      </c>
      <c r="R40" s="65">
        <f t="shared" si="12"/>
        <v>0.77</v>
      </c>
      <c r="S40" s="55">
        <f>SUMIF(NSL!$C$176:$C$214,C40,NSL!$T$176:$T$214)</f>
        <v>0</v>
      </c>
      <c r="T40" s="55">
        <f>SUMIF(NSL!$C$216:$C$238,C40,NSL!$T$216:$T$238)</f>
        <v>0</v>
      </c>
      <c r="U40" s="55">
        <f>SUMIF(NSL!$C$240:$C$252,C40,NSL!$T$240:$T$252)</f>
        <v>0</v>
      </c>
      <c r="V40" s="55">
        <f>SUMIF(NSL!$C$254:$C$255,C40,NSL!$T$254:$T$255)</f>
        <v>0</v>
      </c>
      <c r="W40" s="55">
        <f>SUMIF(NSL!$C$257:$C$282,C40,NSL!$T$257:$T$282)</f>
        <v>0</v>
      </c>
      <c r="X40" s="55">
        <f>SUMIF(NSL!$C$284:$C$346,C40,NSL!$T$284:$T$346)</f>
        <v>0</v>
      </c>
      <c r="Y40" s="55">
        <f>SUMIF(NSL!$C$348:$C$436,C40,NSL!$T$348:$T$436)</f>
        <v>0</v>
      </c>
      <c r="Z40" s="55">
        <f>SUMIF(NSL!$C$438:$C$480,C40,NSL!$T$438:$T$480)</f>
        <v>0</v>
      </c>
      <c r="AA40" s="72">
        <f t="shared" si="16"/>
        <v>0.12</v>
      </c>
      <c r="AB40" s="55">
        <f>SUMIF(NSL!$C$483:$C$679,C40,NSL!$T$483:$T$679)</f>
        <v>0</v>
      </c>
      <c r="AC40" s="55">
        <f>SUMIF(NSL!$C$681:$C$682,C40,NSL!$T$681:$T$682)</f>
        <v>0</v>
      </c>
      <c r="AD40" s="55">
        <f>SUMIF(NSL!$C$684:$C$692,C40,NSL!$T$684:$T$692)</f>
        <v>0</v>
      </c>
      <c r="AE40" s="55">
        <f>SUMIF(NSL!$C$694:$C$776,C40,NSL!$T$694:$T$776)</f>
        <v>0</v>
      </c>
      <c r="AF40" s="55">
        <f>SUMIF(NSL!$C$778:$C$810,C40,NSL!$T$778:$T$810)</f>
        <v>0</v>
      </c>
      <c r="AG40" s="55">
        <f>SUMIF(NSL!$C$812:$C$813,C40,NSL!$T$812:$T$813)</f>
        <v>0</v>
      </c>
      <c r="AH40" s="55">
        <f>SUMIF(NSL!$C$815:$C$816,C40,NSL!$T$815:$T$816)</f>
        <v>0</v>
      </c>
      <c r="AI40" s="55">
        <f>SUMIF(NSL!$C$818:$C$889,C40,NSL!$T$818:$T$889)</f>
        <v>0</v>
      </c>
      <c r="AJ40" s="55">
        <f>SUMIF(NSL!$C$891:$C$917,C40,NSL!$T$891:$T$917)</f>
        <v>0</v>
      </c>
      <c r="AK40" s="55">
        <f>SUMIF(NSL!$C$919:$C$981,C40,NSL!$T$919:$T$981)</f>
        <v>0</v>
      </c>
      <c r="AL40" s="55">
        <f>SUMIF(NSL!$C$983:$C$1000,C40,NSL!$T$983:$T$1000)</f>
        <v>0</v>
      </c>
      <c r="AM40" s="65">
        <f>D40-BG40</f>
        <v>0.12</v>
      </c>
      <c r="AN40" s="55">
        <f>SUMIF(NSL!$C$1030:$C$1045,C40,NSL!$T$1030:$T$1045)</f>
        <v>0</v>
      </c>
      <c r="AO40" s="55">
        <f>SUMIF(NSL!$C$1047:$C$1048,C40,NSL!$T$1047:$T$1048)</f>
        <v>0</v>
      </c>
      <c r="AP40" s="55">
        <f>SUMIF(NSL!$C$1050:$C$1074,C40,NSL!$T$1050:$T$1074)</f>
        <v>0</v>
      </c>
      <c r="AQ40" s="55">
        <f>SUMIF(NSL!$C$1076:$C$1099,C40,NSL!$T$1076:$T$1099)</f>
        <v>0</v>
      </c>
      <c r="AR40" s="55">
        <f>SUMIF(NSL!$C$1101:$C$1121,C40,NSL!$T$1101:$T$1121)</f>
        <v>0.65</v>
      </c>
      <c r="AS40" s="55">
        <f>SUMIF(NSL!$C$1123:$C$1164,C40,NSL!$T$1123:$T$1164)</f>
        <v>0</v>
      </c>
      <c r="AT40" s="55">
        <f>SUMIF(NSL!$C$1166:$C$1201,C40,NSL!$T$1166:$T$1201)</f>
        <v>0</v>
      </c>
      <c r="AU40" s="55">
        <f>SUMIF(NSL!$C$1203:$C$1223,C40,NSL!$T$1203:$T$1223)</f>
        <v>0</v>
      </c>
      <c r="AV40" s="55">
        <f>SUMIF(NSL!$C$1225:$C$1226,C40,NSL!$T$1225:$T$1226)</f>
        <v>0</v>
      </c>
      <c r="AW40" s="55">
        <f>SUMIF(NSL!$C$1228:$C$1244,C40,NSL!$T$1228:$T$1244)</f>
        <v>0</v>
      </c>
      <c r="AX40" s="55">
        <f>SUMIF(NSL!$C$1246:$C$1351,C40,NSL!$T$1246:$T$1351)</f>
        <v>0</v>
      </c>
      <c r="AY40" s="55">
        <f>SUMIF(NSL!$C$1353:$C$1434,C40,NSL!$T$1353:$T$1434)</f>
        <v>0</v>
      </c>
      <c r="AZ40" s="55">
        <f>SUMIF(NSL!$C$1436:$C$1440,C40,NSL!$T$1436:$T$1440)</f>
        <v>0</v>
      </c>
      <c r="BA40" s="55">
        <f>SUMIF(NSL!$C$1442:$C$1507,C40,NSL!$T$1442:$T$1507)</f>
        <v>0</v>
      </c>
      <c r="BB40" s="55">
        <f>SUMIF(NSL!$C$1509:$C$1540,C40,NSL!$T$1509:$T$1540)</f>
        <v>0</v>
      </c>
      <c r="BC40" s="55">
        <f>SUMIF(NSL!$C$1542:$C$1545,C40,NSL!$T$1542:$T$1545)</f>
        <v>0</v>
      </c>
      <c r="BD40" s="55">
        <f>SUMIF(NSL!$C$1547:$C$1560,C40,NSL!$T$1547:$T$1560)</f>
        <v>0</v>
      </c>
      <c r="BE40" s="55">
        <f>SUMIF(NSL!$C$1562:$C$1565,C40,NSL!$T$1562:$T$1565)</f>
        <v>0</v>
      </c>
      <c r="BF40" s="55">
        <f>SUMIF(NSL!$C$1567:$C$1569,C40,NSL!$T$1567:$T$1569)</f>
        <v>0</v>
      </c>
      <c r="BG40" s="65">
        <f>SUM(G40:Q40)+SUM(S40:Z40)+SUM(AB40:AL40)+SUM(AN40:BF40)</f>
        <v>0.65</v>
      </c>
      <c r="BH40" s="53">
        <f>AM60-BG40</f>
        <v>0.35</v>
      </c>
      <c r="BI40" s="53">
        <f t="shared" si="6"/>
        <v>1.1200000000000001</v>
      </c>
    </row>
    <row r="41" spans="1:61" ht="15">
      <c r="A41" s="56"/>
      <c r="B41" s="7" t="s">
        <v>175</v>
      </c>
      <c r="C41" s="8" t="s">
        <v>177</v>
      </c>
      <c r="D41" s="52">
        <f>HTg!Q43</f>
        <v>0</v>
      </c>
      <c r="E41" s="65">
        <f t="shared" si="10"/>
        <v>0</v>
      </c>
      <c r="F41" s="70">
        <f t="shared" si="11"/>
        <v>0</v>
      </c>
      <c r="G41" s="55">
        <f>SUMIF(NSL!$C$9:$C$10,C41,NSL!$T$9:$T$10)</f>
        <v>0</v>
      </c>
      <c r="H41" s="55">
        <f>SUMIF(NSL!$C$12:$C$13,C41,NSL!$T$12:$T$13)</f>
        <v>0</v>
      </c>
      <c r="I41" s="55">
        <f>SUMIF(NSL!$C$15:$C$16,C41,NSL!$T$15:$T$16)</f>
        <v>0</v>
      </c>
      <c r="J41" s="55">
        <f>SUMIF(NSL!$C$18:$C$19,C41,NSL!$T$18:$T$19)</f>
        <v>0</v>
      </c>
      <c r="K41" s="55">
        <f>SUMIF(NSL!$C$21:$C$43,C41,NSL!$T$21:$T$43)</f>
        <v>0</v>
      </c>
      <c r="L41" s="55">
        <f>SUMIF(NSL!$C$45:$C$51,C41,NSL!$T$45:$T$51)</f>
        <v>0</v>
      </c>
      <c r="M41" s="55">
        <f>SUMIF(NSL!$C$53:$C$55,C41,NSL!$T$53:$T$55)</f>
        <v>0</v>
      </c>
      <c r="N41" s="55">
        <f>SUMIF(NSL!$C$57:$C$65,C41,NSL!$T$57:$T$65)</f>
        <v>0</v>
      </c>
      <c r="O41" s="55">
        <f>SUMIF(NSL!$C$67:$C$76,C41,NSL!$T$67:$T$76)</f>
        <v>0</v>
      </c>
      <c r="P41" s="55">
        <f>SUMIF(NSL!$C$78:$C$79,C41,NSL!$T$78:$T$79)</f>
        <v>0</v>
      </c>
      <c r="Q41" s="55">
        <f>SUMIF(NSL!$C$81:$C$173,C41,NSL!$T$81:$T$173)</f>
        <v>0</v>
      </c>
      <c r="R41" s="65">
        <f t="shared" si="12"/>
        <v>0</v>
      </c>
      <c r="S41" s="55">
        <f>SUMIF(NSL!$C$176:$C$214,C41,NSL!$T$176:$T$214)</f>
        <v>0</v>
      </c>
      <c r="T41" s="55">
        <f>SUMIF(NSL!$C$216:$C$238,C41,NSL!$T$216:$T$238)</f>
        <v>0</v>
      </c>
      <c r="U41" s="55">
        <f>SUMIF(NSL!$C$240:$C$252,C41,NSL!$T$240:$T$252)</f>
        <v>0</v>
      </c>
      <c r="V41" s="55">
        <f>SUMIF(NSL!$C$254:$C$255,C41,NSL!$T$254:$T$255)</f>
        <v>0</v>
      </c>
      <c r="W41" s="55">
        <f>SUMIF(NSL!$C$257:$C$282,C41,NSL!$T$257:$T$282)</f>
        <v>0</v>
      </c>
      <c r="X41" s="55">
        <f>SUMIF(NSL!$C$284:$C$346,C41,NSL!$T$284:$T$346)</f>
        <v>0</v>
      </c>
      <c r="Y41" s="55">
        <f>SUMIF(NSL!$C$348:$C$436,C41,NSL!$T$348:$T$436)</f>
        <v>0</v>
      </c>
      <c r="Z41" s="55">
        <f>SUMIF(NSL!$C$438:$C$480,C41,NSL!$T$438:$T$480)</f>
        <v>0</v>
      </c>
      <c r="AA41" s="72">
        <f t="shared" si="16"/>
        <v>0</v>
      </c>
      <c r="AB41" s="55">
        <f>SUMIF(NSL!$C$483:$C$679,C41,NSL!$T$483:$T$679)</f>
        <v>0</v>
      </c>
      <c r="AC41" s="55">
        <f>SUMIF(NSL!$C$681:$C$682,C41,NSL!$T$681:$T$682)</f>
        <v>0</v>
      </c>
      <c r="AD41" s="55">
        <f>SUMIF(NSL!$C$684:$C$692,C41,NSL!$T$684:$T$692)</f>
        <v>0</v>
      </c>
      <c r="AE41" s="55">
        <f>SUMIF(NSL!$C$694:$C$776,C41,NSL!$T$694:$T$776)</f>
        <v>0</v>
      </c>
      <c r="AF41" s="55">
        <f>SUMIF(NSL!$C$778:$C$810,C41,NSL!$T$778:$T$810)</f>
        <v>0</v>
      </c>
      <c r="AG41" s="55">
        <f>SUMIF(NSL!$C$812:$C$813,C41,NSL!$T$812:$T$813)</f>
        <v>0</v>
      </c>
      <c r="AH41" s="55">
        <f>SUMIF(NSL!$C$815:$C$816,C41,NSL!$T$815:$T$816)</f>
        <v>0</v>
      </c>
      <c r="AI41" s="55">
        <f>SUMIF(NSL!$C$818:$C$889,C41,NSL!$T$818:$T$889)</f>
        <v>0</v>
      </c>
      <c r="AJ41" s="55">
        <f>SUMIF(NSL!$C$891:$C$917,C41,NSL!$T$891:$T$917)</f>
        <v>0</v>
      </c>
      <c r="AK41" s="55">
        <f>SUMIF(NSL!$C$919:$C$981,C41,NSL!$T$919:$T$981)</f>
        <v>0</v>
      </c>
      <c r="AL41" s="55">
        <f>SUMIF(NSL!$C$983:$C$1000,C41,NSL!$T$983:$T$1000)</f>
        <v>0</v>
      </c>
      <c r="AM41" s="55">
        <f>SUMIF(NSL!$C$1002:$C$1028,C41,NSL!$T$1002:$T$1028)</f>
        <v>0</v>
      </c>
      <c r="AN41" s="65">
        <f>D41-BG41</f>
        <v>0</v>
      </c>
      <c r="AO41" s="55">
        <f>SUMIF(NSL!$C$1047:$C$1048,C41,NSL!$T$1047:$T$1048)</f>
        <v>0</v>
      </c>
      <c r="AP41" s="55">
        <f>SUMIF(NSL!$C$1050:$C$1074,C41,NSL!$T$1050:$T$1074)</f>
        <v>0</v>
      </c>
      <c r="AQ41" s="55">
        <f>SUMIF(NSL!$C$1076:$C$1099,C41,NSL!$T$1076:$T$1099)</f>
        <v>0</v>
      </c>
      <c r="AR41" s="55">
        <f>SUMIF(NSL!$C$1101:$C$1121,C41,NSL!$T$1101:$T$1121)</f>
        <v>0</v>
      </c>
      <c r="AS41" s="55">
        <f>SUMIF(NSL!$C$1123:$C$1164,C41,NSL!$T$1123:$T$1164)</f>
        <v>0</v>
      </c>
      <c r="AT41" s="55">
        <f>SUMIF(NSL!$C$1166:$C$1201,C41,NSL!$T$1166:$T$1201)</f>
        <v>0</v>
      </c>
      <c r="AU41" s="55">
        <f>SUMIF(NSL!$C$1203:$C$1223,C41,NSL!$T$1203:$T$1223)</f>
        <v>0</v>
      </c>
      <c r="AV41" s="55">
        <f>SUMIF(NSL!$C$1225:$C$1226,C41,NSL!$T$1225:$T$1226)</f>
        <v>0</v>
      </c>
      <c r="AW41" s="55">
        <f>SUMIF(NSL!$C$1228:$C$1244,C41,NSL!$T$1228:$T$1244)</f>
        <v>0</v>
      </c>
      <c r="AX41" s="55">
        <f>SUMIF(NSL!$C$1246:$C$1351,C41,NSL!$T$1246:$T$1351)</f>
        <v>0</v>
      </c>
      <c r="AY41" s="55">
        <f>SUMIF(NSL!$C$1353:$C$1434,C41,NSL!$T$1353:$T$1434)</f>
        <v>0</v>
      </c>
      <c r="AZ41" s="55">
        <f>SUMIF(NSL!$C$1436:$C$1440,C41,NSL!$T$1436:$T$1440)</f>
        <v>0</v>
      </c>
      <c r="BA41" s="55">
        <f>SUMIF(NSL!$C$1442:$C$1507,C41,NSL!$T$1442:$T$1507)</f>
        <v>0</v>
      </c>
      <c r="BB41" s="55">
        <f>SUMIF(NSL!$C$1509:$C$1540,C41,NSL!$T$1509:$T$1540)</f>
        <v>0</v>
      </c>
      <c r="BC41" s="55">
        <f>SUMIF(NSL!$C$1542:$C$1545,C41,NSL!$T$1542:$T$1545)</f>
        <v>0</v>
      </c>
      <c r="BD41" s="55">
        <f>SUMIF(NSL!$C$1547:$C$1560,C41,NSL!$T$1547:$T$1560)</f>
        <v>0</v>
      </c>
      <c r="BE41" s="55">
        <f>SUMIF(NSL!$C$1562:$C$1565,C41,NSL!$T$1562:$T$1565)</f>
        <v>0</v>
      </c>
      <c r="BF41" s="55">
        <f>SUMIF(NSL!$C$1567:$C$1569,C41,NSL!$T$1567:$T$1569)</f>
        <v>0</v>
      </c>
      <c r="BG41" s="65">
        <f>SUM(G41:Q41)+SUM(S41:Z41)+SUM(AB41:AM41)+SUM(AO41:BF41)</f>
        <v>0</v>
      </c>
      <c r="BH41" s="53">
        <f>AN60-BG41</f>
        <v>0</v>
      </c>
      <c r="BI41" s="53">
        <f t="shared" si="6"/>
        <v>0</v>
      </c>
    </row>
    <row r="42" spans="1:61" ht="15">
      <c r="A42" s="8" t="s">
        <v>91</v>
      </c>
      <c r="B42" s="13" t="s">
        <v>127</v>
      </c>
      <c r="C42" s="8" t="s">
        <v>63</v>
      </c>
      <c r="D42" s="52">
        <f>HTg!Q44</f>
        <v>0</v>
      </c>
      <c r="E42" s="65">
        <f t="shared" si="10"/>
        <v>0</v>
      </c>
      <c r="F42" s="70">
        <f t="shared" si="11"/>
        <v>0</v>
      </c>
      <c r="G42" s="55">
        <f>SUMIF(NSL!$C$9:$C$10,C42,NSL!$T$9:$T$10)</f>
        <v>0</v>
      </c>
      <c r="H42" s="55">
        <f>SUMIF(NSL!$C$12:$C$13,C42,NSL!$T$12:$T$13)</f>
        <v>0</v>
      </c>
      <c r="I42" s="55">
        <f>SUMIF(NSL!$C$15:$C$16,C42,NSL!$T$15:$T$16)</f>
        <v>0</v>
      </c>
      <c r="J42" s="55">
        <f>SUMIF(NSL!$C$18:$C$19,C42,NSL!$T$18:$T$19)</f>
        <v>0</v>
      </c>
      <c r="K42" s="55">
        <f>SUMIF(NSL!$C$21:$C$43,C42,NSL!$T$21:$T$43)</f>
        <v>0</v>
      </c>
      <c r="L42" s="55">
        <f>SUMIF(NSL!$C$45:$C$51,C42,NSL!$T$45:$T$51)</f>
        <v>0</v>
      </c>
      <c r="M42" s="55">
        <f>SUMIF(NSL!$C$53:$C$55,C42,NSL!$T$53:$T$55)</f>
        <v>0</v>
      </c>
      <c r="N42" s="55">
        <f>SUMIF(NSL!$C$57:$C$65,C42,NSL!$T$57:$T$65)</f>
        <v>0</v>
      </c>
      <c r="O42" s="55">
        <f>SUMIF(NSL!$C$67:$C$76,C42,NSL!$T$67:$T$76)</f>
        <v>0</v>
      </c>
      <c r="P42" s="55">
        <f>SUMIF(NSL!$C$78:$C$79,C42,NSL!$T$78:$T$79)</f>
        <v>0</v>
      </c>
      <c r="Q42" s="55">
        <f>SUMIF(NSL!$C$81:$C$173,C42,NSL!$T$81:$T$173)</f>
        <v>0</v>
      </c>
      <c r="R42" s="65">
        <f t="shared" si="12"/>
        <v>0</v>
      </c>
      <c r="S42" s="55">
        <f>SUMIF(NSL!$C$176:$C$214,C42,NSL!$T$176:$T$214)</f>
        <v>0</v>
      </c>
      <c r="T42" s="55">
        <f>SUMIF(NSL!$C$216:$C$238,C42,NSL!$T$216:$T$238)</f>
        <v>0</v>
      </c>
      <c r="U42" s="55">
        <f>SUMIF(NSL!$C$240:$C$252,C42,NSL!$T$240:$T$252)</f>
        <v>0</v>
      </c>
      <c r="V42" s="55">
        <f>SUMIF(NSL!$C$254:$C$255,C42,NSL!$T$254:$T$255)</f>
        <v>0</v>
      </c>
      <c r="W42" s="55">
        <f>SUMIF(NSL!$C$257:$C$282,C42,NSL!$T$257:$T$282)</f>
        <v>0</v>
      </c>
      <c r="X42" s="55">
        <f>SUMIF(NSL!$C$284:$C$346,C42,NSL!$T$284:$T$346)</f>
        <v>0</v>
      </c>
      <c r="Y42" s="55">
        <f>SUMIF(NSL!$C$348:$C$436,C42,NSL!$T$348:$T$436)</f>
        <v>0</v>
      </c>
      <c r="Z42" s="55">
        <f>SUMIF(NSL!$C$438:$C$480,C42,NSL!$T$438:$T$480)</f>
        <v>0</v>
      </c>
      <c r="AA42" s="72">
        <f t="shared" si="16"/>
        <v>0</v>
      </c>
      <c r="AB42" s="55">
        <f>SUMIF(NSL!$C$483:$C$679,C42,NSL!$T$483:$T$679)</f>
        <v>0</v>
      </c>
      <c r="AC42" s="55">
        <f>SUMIF(NSL!$C$681:$C$682,C42,NSL!$T$681:$T$682)</f>
        <v>0</v>
      </c>
      <c r="AD42" s="55">
        <f>SUMIF(NSL!$C$684:$C$692,C42,NSL!$T$684:$T$692)</f>
        <v>0</v>
      </c>
      <c r="AE42" s="55">
        <f>SUMIF(NSL!$C$694:$C$776,C42,NSL!$T$694:$T$776)</f>
        <v>0</v>
      </c>
      <c r="AF42" s="55">
        <f>SUMIF(NSL!$C$778:$C$810,C42,NSL!$T$778:$T$810)</f>
        <v>0</v>
      </c>
      <c r="AG42" s="55">
        <f>SUMIF(NSL!$C$812:$C$813,C42,NSL!$T$812:$T$813)</f>
        <v>0</v>
      </c>
      <c r="AH42" s="55">
        <f>SUMIF(NSL!$C$815:$C$816,C42,NSL!$T$815:$T$816)</f>
        <v>0</v>
      </c>
      <c r="AI42" s="55">
        <f>SUMIF(NSL!$C$818:$C$889,C42,NSL!$T$818:$T$889)</f>
        <v>0</v>
      </c>
      <c r="AJ42" s="55">
        <f>SUMIF(NSL!$C$891:$C$917,C42,NSL!$T$891:$T$917)</f>
        <v>0</v>
      </c>
      <c r="AK42" s="55">
        <f>SUMIF(NSL!$C$919:$C$981,C42,NSL!$T$919:$T$981)</f>
        <v>0</v>
      </c>
      <c r="AL42" s="55">
        <f>SUMIF(NSL!$C$983:$C$1000,C42,NSL!$T$983:$T$1000)</f>
        <v>0</v>
      </c>
      <c r="AM42" s="55">
        <f>SUMIF(NSL!$C$1002:$C$1028,C42,NSL!$T$1002:$T$1028)</f>
        <v>0</v>
      </c>
      <c r="AN42" s="55">
        <f>SUMIF(NSL!$C$1030:$C$1045,C42,NSL!$T$1030:$T$1045)</f>
        <v>0</v>
      </c>
      <c r="AO42" s="65">
        <f>D42-BG42</f>
        <v>0</v>
      </c>
      <c r="AP42" s="55">
        <f>SUMIF(NSL!$C$1050:$C$1074,C42,NSL!$T$1050:$T$1074)</f>
        <v>0</v>
      </c>
      <c r="AQ42" s="55">
        <f>SUMIF(NSL!$C$1076:$C$1099,C42,NSL!$T$1076:$T$1099)</f>
        <v>0</v>
      </c>
      <c r="AR42" s="55">
        <f>SUMIF(NSL!$C$1101:$C$1121,C42,NSL!$T$1101:$T$1121)</f>
        <v>0</v>
      </c>
      <c r="AS42" s="55">
        <f>SUMIF(NSL!$C$1123:$C$1164,C42,NSL!$T$1123:$T$1164)</f>
        <v>0</v>
      </c>
      <c r="AT42" s="55">
        <f>SUMIF(NSL!$C$1166:$C$1201,C42,NSL!$T$1166:$T$1201)</f>
        <v>0</v>
      </c>
      <c r="AU42" s="55">
        <f>SUMIF(NSL!$C$1203:$C$1223,C42,NSL!$T$1203:$T$1223)</f>
        <v>0</v>
      </c>
      <c r="AV42" s="55">
        <f>SUMIF(NSL!$C$1225:$C$1226,C42,NSL!$T$1225:$T$1226)</f>
        <v>0</v>
      </c>
      <c r="AW42" s="55">
        <f>SUMIF(NSL!$C$1228:$C$1244,C42,NSL!$T$1228:$T$1244)</f>
        <v>0</v>
      </c>
      <c r="AX42" s="55">
        <f>SUMIF(NSL!$C$1246:$C$1351,C42,NSL!$T$1246:$T$1351)</f>
        <v>0</v>
      </c>
      <c r="AY42" s="55">
        <f>SUMIF(NSL!$C$1353:$C$1434,C42,NSL!$T$1353:$T$1434)</f>
        <v>0</v>
      </c>
      <c r="AZ42" s="55">
        <f>SUMIF(NSL!$C$1436:$C$1440,C42,NSL!$T$1436:$T$1440)</f>
        <v>0</v>
      </c>
      <c r="BA42" s="55">
        <f>SUMIF(NSL!$C$1442:$C$1507,C42,NSL!$T$1442:$T$1507)</f>
        <v>0</v>
      </c>
      <c r="BB42" s="55">
        <f>SUMIF(NSL!$C$1509:$C$1540,C42,NSL!$T$1509:$T$1540)</f>
        <v>0</v>
      </c>
      <c r="BC42" s="55">
        <f>SUMIF(NSL!$C$1542:$C$1545,C42,NSL!$T$1542:$T$1545)</f>
        <v>0</v>
      </c>
      <c r="BD42" s="55">
        <f>SUMIF(NSL!$C$1547:$C$1560,C42,NSL!$T$1547:$T$1560)</f>
        <v>0</v>
      </c>
      <c r="BE42" s="55">
        <f>SUMIF(NSL!$C$1562:$C$1565,C42,NSL!$T$1562:$T$1565)</f>
        <v>0</v>
      </c>
      <c r="BF42" s="55">
        <f>SUMIF(NSL!$C$1567:$C$1569,C42,NSL!$T$1567:$T$1569)</f>
        <v>0</v>
      </c>
      <c r="BG42" s="65">
        <f>SUM(G42:Q42)+SUM(S42:Z42)+SUM(AB42:AN42)+SUM(AP42:BF42)</f>
        <v>0</v>
      </c>
      <c r="BH42" s="53">
        <f>AO60-BG42</f>
        <v>0</v>
      </c>
      <c r="BI42" s="53">
        <f>BH42+D42</f>
        <v>0</v>
      </c>
    </row>
    <row r="43" spans="1:61" ht="15">
      <c r="A43" s="8" t="s">
        <v>95</v>
      </c>
      <c r="B43" s="7" t="s">
        <v>126</v>
      </c>
      <c r="C43" s="8" t="s">
        <v>41</v>
      </c>
      <c r="D43" s="52">
        <f>HTg!Q45</f>
        <v>0</v>
      </c>
      <c r="E43" s="65">
        <f t="shared" si="10"/>
        <v>0</v>
      </c>
      <c r="F43" s="70">
        <f t="shared" si="11"/>
        <v>0</v>
      </c>
      <c r="G43" s="55">
        <f>SUMIF(NSL!$C$9:$C$10,C43,NSL!$T$9:$T$10)</f>
        <v>0</v>
      </c>
      <c r="H43" s="55">
        <f>SUMIF(NSL!$C$12:$C$13,C43,NSL!$T$12:$T$13)</f>
        <v>0</v>
      </c>
      <c r="I43" s="55">
        <f>SUMIF(NSL!$C$15:$C$16,C43,NSL!$T$15:$T$16)</f>
        <v>0</v>
      </c>
      <c r="J43" s="55">
        <f>SUMIF(NSL!$C$18:$C$19,C43,NSL!$T$18:$T$19)</f>
        <v>0</v>
      </c>
      <c r="K43" s="55">
        <f>SUMIF(NSL!$C$21:$C$43,C43,NSL!$T$21:$T$43)</f>
        <v>0</v>
      </c>
      <c r="L43" s="55">
        <f>SUMIF(NSL!$C$45:$C$51,C43,NSL!$T$45:$T$51)</f>
        <v>0</v>
      </c>
      <c r="M43" s="55">
        <f>SUMIF(NSL!$C$53:$C$55,C43,NSL!$T$53:$T$55)</f>
        <v>0</v>
      </c>
      <c r="N43" s="55">
        <f>SUMIF(NSL!$C$57:$C$65,C43,NSL!$T$57:$T$65)</f>
        <v>0</v>
      </c>
      <c r="O43" s="55">
        <f>SUMIF(NSL!$C$67:$C$76,C43,NSL!$T$67:$T$76)</f>
        <v>0</v>
      </c>
      <c r="P43" s="55">
        <f>SUMIF(NSL!$C$78:$C$79,C43,NSL!$T$78:$T$79)</f>
        <v>0</v>
      </c>
      <c r="Q43" s="55">
        <f>SUMIF(NSL!$C$81:$C$173,C43,NSL!$T$81:$T$173)</f>
        <v>0</v>
      </c>
      <c r="R43" s="65">
        <f t="shared" si="12"/>
        <v>0</v>
      </c>
      <c r="S43" s="55">
        <f>SUMIF(NSL!$C$176:$C$214,C43,NSL!$T$176:$T$214)</f>
        <v>0</v>
      </c>
      <c r="T43" s="55">
        <f>SUMIF(NSL!$C$216:$C$238,C43,NSL!$T$216:$T$238)</f>
        <v>0</v>
      </c>
      <c r="U43" s="55">
        <f>SUMIF(NSL!$C$240:$C$252,C43,NSL!$T$240:$T$252)</f>
        <v>0</v>
      </c>
      <c r="V43" s="55">
        <f>SUMIF(NSL!$C$254:$C$255,C43,NSL!$T$254:$T$255)</f>
        <v>0</v>
      </c>
      <c r="W43" s="55">
        <f>SUMIF(NSL!$C$257:$C$282,C43,NSL!$T$257:$T$282)</f>
        <v>0</v>
      </c>
      <c r="X43" s="55">
        <f>SUMIF(NSL!$C$284:$C$346,C43,NSL!$T$284:$T$346)</f>
        <v>0</v>
      </c>
      <c r="Y43" s="55">
        <f>SUMIF(NSL!$C$348:$C$436,C43,NSL!$T$348:$T$436)</f>
        <v>0</v>
      </c>
      <c r="Z43" s="55">
        <f>SUMIF(NSL!$C$438:$C$480,C43,NSL!$T$438:$T$480)</f>
        <v>0</v>
      </c>
      <c r="AA43" s="72">
        <f t="shared" si="16"/>
        <v>0</v>
      </c>
      <c r="AB43" s="55">
        <f>SUMIF(NSL!$C$483:$C$679,C43,NSL!$T$483:$T$679)</f>
        <v>0</v>
      </c>
      <c r="AC43" s="55">
        <f>SUMIF(NSL!$C$681:$C$682,C43,NSL!$T$681:$T$682)</f>
        <v>0</v>
      </c>
      <c r="AD43" s="55">
        <f>SUMIF(NSL!$C$684:$C$692,C43,NSL!$T$684:$T$692)</f>
        <v>0</v>
      </c>
      <c r="AE43" s="55">
        <f>SUMIF(NSL!$C$694:$C$776,C43,NSL!$T$694:$T$776)</f>
        <v>0</v>
      </c>
      <c r="AF43" s="55">
        <f>SUMIF(NSL!$C$778:$C$810,C43,NSL!$T$778:$T$810)</f>
        <v>0</v>
      </c>
      <c r="AG43" s="55">
        <f>SUMIF(NSL!$C$812:$C$813,C43,NSL!$T$812:$T$813)</f>
        <v>0</v>
      </c>
      <c r="AH43" s="55">
        <f>SUMIF(NSL!$C$815:$C$816,C43,NSL!$T$815:$T$816)</f>
        <v>0</v>
      </c>
      <c r="AI43" s="55">
        <f>SUMIF(NSL!$C$818:$C$889,C43,NSL!$T$818:$T$889)</f>
        <v>0</v>
      </c>
      <c r="AJ43" s="55">
        <f>SUMIF(NSL!$C$891:$C$917,C43,NSL!$T$891:$T$917)</f>
        <v>0</v>
      </c>
      <c r="AK43" s="55">
        <f>SUMIF(NSL!$C$919:$C$981,C43,NSL!$T$919:$T$981)</f>
        <v>0</v>
      </c>
      <c r="AL43" s="55">
        <f>SUMIF(NSL!$C$983:$C$1000,C43,NSL!$T$983:$T$1000)</f>
        <v>0</v>
      </c>
      <c r="AM43" s="55">
        <f>SUMIF(NSL!$C$1002:$C$1028,C43,NSL!$T$1002:$T$1028)</f>
        <v>0</v>
      </c>
      <c r="AN43" s="55">
        <f>SUMIF(NSL!$C$1030:$C$1045,C43,NSL!$T$1030:$T$1045)</f>
        <v>0</v>
      </c>
      <c r="AO43" s="55">
        <f>SUMIF(NSL!$C$1047:$C$1048,C43,NSL!$T$1047:$T$1048)</f>
        <v>0</v>
      </c>
      <c r="AP43" s="65">
        <f>D43-BG43</f>
        <v>0</v>
      </c>
      <c r="AQ43" s="55">
        <f>SUMIF(NSL!$C$1076:$C$1099,C43,NSL!$T$1076:$T$1099)</f>
        <v>0</v>
      </c>
      <c r="AR43" s="55">
        <f>SUMIF(NSL!$C$1101:$C$1121,C43,NSL!$T$1101:$T$1121)</f>
        <v>0</v>
      </c>
      <c r="AS43" s="55">
        <f>SUMIF(NSL!$C$1123:$C$1164,C43,NSL!$T$1123:$T$1164)</f>
        <v>0</v>
      </c>
      <c r="AT43" s="55">
        <f>SUMIF(NSL!$C$1166:$C$1201,C43,NSL!$T$1166:$T$1201)</f>
        <v>0</v>
      </c>
      <c r="AU43" s="55">
        <f>SUMIF(NSL!$C$1203:$C$1223,C43,NSL!$T$1203:$T$1223)</f>
        <v>0</v>
      </c>
      <c r="AV43" s="55">
        <f>SUMIF(NSL!$C$1225:$C$1226,C43,NSL!$T$1225:$T$1226)</f>
        <v>0</v>
      </c>
      <c r="AW43" s="55">
        <f>SUMIF(NSL!$C$1228:$C$1244,C43,NSL!$T$1228:$T$1244)</f>
        <v>0</v>
      </c>
      <c r="AX43" s="55">
        <f>SUMIF(NSL!$C$1246:$C$1351,C43,NSL!$T$1246:$T$1351)</f>
        <v>0</v>
      </c>
      <c r="AY43" s="55">
        <f>SUMIF(NSL!$C$1353:$C$1434,C43,NSL!$T$1353:$T$1434)</f>
        <v>0</v>
      </c>
      <c r="AZ43" s="55">
        <f>SUMIF(NSL!$C$1436:$C$1440,C43,NSL!$T$1436:$T$1440)</f>
        <v>0</v>
      </c>
      <c r="BA43" s="55">
        <f>SUMIF(NSL!$C$1442:$C$1507,C43,NSL!$T$1442:$T$1507)</f>
        <v>0</v>
      </c>
      <c r="BB43" s="55">
        <f>SUMIF(NSL!$C$1509:$C$1540,C43,NSL!$T$1509:$T$1540)</f>
        <v>0</v>
      </c>
      <c r="BC43" s="55">
        <f>SUMIF(NSL!$C$1542:$C$1545,C43,NSL!$T$1542:$T$1545)</f>
        <v>0</v>
      </c>
      <c r="BD43" s="55">
        <f>SUMIF(NSL!$C$1547:$C$1560,C43,NSL!$T$1547:$T$1560)</f>
        <v>0</v>
      </c>
      <c r="BE43" s="55">
        <f>SUMIF(NSL!$C$1562:$C$1565,C43,NSL!$T$1562:$T$1565)</f>
        <v>0</v>
      </c>
      <c r="BF43" s="55">
        <f>SUMIF(NSL!$C$1567:$C$1569,C43,NSL!$T$1567:$T$1569)</f>
        <v>0</v>
      </c>
      <c r="BG43" s="65">
        <f>SUM(G43:Q43)+SUM(S43:Z43)+SUM(AB43:AO43)+SUM(AQ43:BF43)</f>
        <v>0</v>
      </c>
      <c r="BH43" s="53">
        <f>AP60-BG43</f>
        <v>6.8</v>
      </c>
      <c r="BI43" s="53">
        <f t="shared" si="6"/>
        <v>6.8</v>
      </c>
    </row>
    <row r="44" spans="1:61" ht="15">
      <c r="A44" s="8" t="s">
        <v>96</v>
      </c>
      <c r="B44" s="7" t="s">
        <v>101</v>
      </c>
      <c r="C44" s="8" t="s">
        <v>42</v>
      </c>
      <c r="D44" s="52">
        <f>HTg!Q46</f>
        <v>0</v>
      </c>
      <c r="E44" s="65">
        <f t="shared" si="10"/>
        <v>0</v>
      </c>
      <c r="F44" s="70">
        <f t="shared" si="11"/>
        <v>0</v>
      </c>
      <c r="G44" s="55">
        <f>SUMIF(NSL!$C$9:$C$10,C44,NSL!$T$9:$T$10)</f>
        <v>0</v>
      </c>
      <c r="H44" s="55">
        <f>SUMIF(NSL!$C$12:$C$13,C44,NSL!$T$12:$T$13)</f>
        <v>0</v>
      </c>
      <c r="I44" s="55">
        <f>SUMIF(NSL!$C$15:$C$16,C44,NSL!$T$15:$T$16)</f>
        <v>0</v>
      </c>
      <c r="J44" s="55">
        <f>SUMIF(NSL!$C$18:$C$19,C44,NSL!$T$18:$T$19)</f>
        <v>0</v>
      </c>
      <c r="K44" s="55">
        <f>SUMIF(NSL!$C$21:$C$43,C44,NSL!$T$21:$T$43)</f>
        <v>0</v>
      </c>
      <c r="L44" s="55">
        <f>SUMIF(NSL!$C$45:$C$51,C44,NSL!$T$45:$T$51)</f>
        <v>0</v>
      </c>
      <c r="M44" s="55">
        <f>SUMIF(NSL!$C$53:$C$55,C44,NSL!$T$53:$T$55)</f>
        <v>0</v>
      </c>
      <c r="N44" s="55">
        <f>SUMIF(NSL!$C$57:$C$65,C44,NSL!$T$57:$T$65)</f>
        <v>0</v>
      </c>
      <c r="O44" s="55">
        <f>SUMIF(NSL!$C$67:$C$76,C44,NSL!$T$67:$T$76)</f>
        <v>0</v>
      </c>
      <c r="P44" s="55">
        <f>SUMIF(NSL!$C$78:$C$79,C44,NSL!$T$78:$T$79)</f>
        <v>0</v>
      </c>
      <c r="Q44" s="55">
        <f>SUMIF(NSL!$C$81:$C$173,C44,NSL!$T$81:$T$173)</f>
        <v>0</v>
      </c>
      <c r="R44" s="65">
        <f t="shared" si="12"/>
        <v>0</v>
      </c>
      <c r="S44" s="55">
        <f>SUMIF(NSL!$C$176:$C$214,C44,NSL!$T$176:$T$214)</f>
        <v>0</v>
      </c>
      <c r="T44" s="55">
        <f>SUMIF(NSL!$C$216:$C$238,C44,NSL!$T$216:$T$238)</f>
        <v>0</v>
      </c>
      <c r="U44" s="55">
        <f>SUMIF(NSL!$C$240:$C$252,C44,NSL!$T$240:$T$252)</f>
        <v>0</v>
      </c>
      <c r="V44" s="55">
        <f>SUMIF(NSL!$C$254:$C$255,C44,NSL!$T$254:$T$255)</f>
        <v>0</v>
      </c>
      <c r="W44" s="55">
        <f>SUMIF(NSL!$C$257:$C$282,C44,NSL!$T$257:$T$282)</f>
        <v>0</v>
      </c>
      <c r="X44" s="55">
        <f>SUMIF(NSL!$C$284:$C$346,C44,NSL!$T$284:$T$346)</f>
        <v>0</v>
      </c>
      <c r="Y44" s="55">
        <f>SUMIF(NSL!$C$348:$C$436,C44,NSL!$T$348:$T$436)</f>
        <v>0</v>
      </c>
      <c r="Z44" s="55">
        <f>SUMIF(NSL!$C$438:$C$480,C44,NSL!$T$438:$T$480)</f>
        <v>0</v>
      </c>
      <c r="AA44" s="72">
        <f t="shared" si="16"/>
        <v>0</v>
      </c>
      <c r="AB44" s="55">
        <f>SUMIF(NSL!$C$483:$C$679,C44,NSL!$T$483:$T$679)</f>
        <v>0</v>
      </c>
      <c r="AC44" s="55">
        <f>SUMIF(NSL!$C$681:$C$682,C44,NSL!$T$681:$T$682)</f>
        <v>0</v>
      </c>
      <c r="AD44" s="55">
        <f>SUMIF(NSL!$C$684:$C$692,C44,NSL!$T$684:$T$692)</f>
        <v>0</v>
      </c>
      <c r="AE44" s="55">
        <f>SUMIF(NSL!$C$694:$C$776,C44,NSL!$T$694:$T$776)</f>
        <v>0</v>
      </c>
      <c r="AF44" s="55">
        <f>SUMIF(NSL!$C$778:$C$810,C44,NSL!$T$778:$T$810)</f>
        <v>0</v>
      </c>
      <c r="AG44" s="55">
        <f>SUMIF(NSL!$C$812:$C$813,C44,NSL!$T$812:$T$813)</f>
        <v>0</v>
      </c>
      <c r="AH44" s="55">
        <f>SUMIF(NSL!$C$815:$C$816,C44,NSL!$T$815:$T$816)</f>
        <v>0</v>
      </c>
      <c r="AI44" s="55">
        <f>SUMIF(NSL!$C$818:$C$889,C44,NSL!$T$818:$T$889)</f>
        <v>0</v>
      </c>
      <c r="AJ44" s="55">
        <f>SUMIF(NSL!$C$891:$C$917,C44,NSL!$T$891:$T$917)</f>
        <v>0</v>
      </c>
      <c r="AK44" s="55">
        <f>SUMIF(NSL!$C$919:$C$981,C44,NSL!$T$919:$T$981)</f>
        <v>0</v>
      </c>
      <c r="AL44" s="55">
        <f>SUMIF(NSL!$C$983:$C$1000,C44,NSL!$T$983:$T$1000)</f>
        <v>0</v>
      </c>
      <c r="AM44" s="55">
        <f>SUMIF(NSL!$C$1002:$C$1028,C44,NSL!$T$1002:$T$1028)</f>
        <v>0</v>
      </c>
      <c r="AN44" s="55">
        <f>SUMIF(NSL!$C$1030:$C$1045,C44,NSL!$T$1030:$T$1045)</f>
        <v>0</v>
      </c>
      <c r="AO44" s="55">
        <f>SUMIF(NSL!$C$1047:$C$1048,C44,NSL!$T$1047:$T$1048)</f>
        <v>0</v>
      </c>
      <c r="AP44" s="55">
        <f>SUMIF(NSL!$C$1050:$C$1074,C44,NSL!$T$1050:$T$1074)</f>
        <v>0</v>
      </c>
      <c r="AQ44" s="65">
        <f>D44-BG44</f>
        <v>0</v>
      </c>
      <c r="AR44" s="55">
        <f>SUMIF(NSL!$C$1101:$C$1121,C44,NSL!$T$1101:$T$1121)</f>
        <v>0</v>
      </c>
      <c r="AS44" s="55">
        <f>SUMIF(NSL!$C$1123:$C$1164,C44,NSL!$T$1123:$T$1164)</f>
        <v>0</v>
      </c>
      <c r="AT44" s="55">
        <f>SUMIF(NSL!$C$1166:$C$1201,C44,NSL!$T$1166:$T$1201)</f>
        <v>0</v>
      </c>
      <c r="AU44" s="55">
        <f>SUMIF(NSL!$C$1203:$C$1223,C44,NSL!$T$1203:$T$1223)</f>
        <v>0</v>
      </c>
      <c r="AV44" s="55">
        <f>SUMIF(NSL!$C$1225:$C$1226,C44,NSL!$T$1225:$T$1226)</f>
        <v>0</v>
      </c>
      <c r="AW44" s="55">
        <f>SUMIF(NSL!$C$1228:$C$1244,C44,NSL!$T$1228:$T$1244)</f>
        <v>0</v>
      </c>
      <c r="AX44" s="55">
        <f>SUMIF(NSL!$C$1246:$C$1351,C44,NSL!$T$1246:$T$1351)</f>
        <v>0</v>
      </c>
      <c r="AY44" s="55">
        <f>SUMIF(NSL!$C$1353:$C$1434,C44,NSL!$T$1353:$T$1434)</f>
        <v>0</v>
      </c>
      <c r="AZ44" s="55">
        <f>SUMIF(NSL!$C$1436:$C$1440,C44,NSL!$T$1436:$T$1440)</f>
        <v>0</v>
      </c>
      <c r="BA44" s="55">
        <f>SUMIF(NSL!$C$1442:$C$1507,C44,NSL!$T$1442:$T$1507)</f>
        <v>0</v>
      </c>
      <c r="BB44" s="55">
        <f>SUMIF(NSL!$C$1509:$C$1540,C44,NSL!$T$1509:$T$1540)</f>
        <v>0</v>
      </c>
      <c r="BC44" s="55">
        <f>SUMIF(NSL!$C$1542:$C$1545,C44,NSL!$T$1542:$T$1545)</f>
        <v>0</v>
      </c>
      <c r="BD44" s="55">
        <f>SUMIF(NSL!$C$1547:$C$1560,C44,NSL!$T$1547:$T$1560)</f>
        <v>0</v>
      </c>
      <c r="BE44" s="55">
        <f>SUMIF(NSL!$C$1562:$C$1565,C44,NSL!$T$1562:$T$1565)</f>
        <v>0</v>
      </c>
      <c r="BF44" s="55">
        <f>SUMIF(NSL!$C$1567:$C$1569,C44,NSL!$T$1567:$T$1569)</f>
        <v>0</v>
      </c>
      <c r="BG44" s="65">
        <f>SUM(G44:Q44)+SUM(S44:Z44)+SUM(AB44:AP44)+SUM(AR44:BF44)</f>
        <v>0</v>
      </c>
      <c r="BH44" s="53">
        <f>AQ60-BG44</f>
        <v>0.25</v>
      </c>
      <c r="BI44" s="53">
        <f t="shared" si="6"/>
        <v>0.25</v>
      </c>
    </row>
    <row r="45" spans="1:61" ht="15">
      <c r="A45" s="8" t="s">
        <v>97</v>
      </c>
      <c r="B45" s="7" t="s">
        <v>146</v>
      </c>
      <c r="C45" s="8" t="s">
        <v>64</v>
      </c>
      <c r="D45" s="52">
        <f>HTg!Q47</f>
        <v>96.17</v>
      </c>
      <c r="E45" s="65">
        <f t="shared" si="10"/>
        <v>0</v>
      </c>
      <c r="F45" s="70">
        <f t="shared" si="11"/>
        <v>0</v>
      </c>
      <c r="G45" s="55">
        <f>SUMIF(NSL!$C$9:$C$10,C45,NSL!$T$9:$T$10)</f>
        <v>0</v>
      </c>
      <c r="H45" s="55">
        <f>SUMIF(NSL!$C$12:$C$13,C45,NSL!$T$12:$T$13)</f>
        <v>0</v>
      </c>
      <c r="I45" s="55">
        <f>SUMIF(NSL!$C$15:$C$16,C45,NSL!$T$15:$T$16)</f>
        <v>0</v>
      </c>
      <c r="J45" s="55">
        <f>SUMIF(NSL!$C$18:$C$19,C45,NSL!$T$18:$T$19)</f>
        <v>0</v>
      </c>
      <c r="K45" s="55">
        <f>SUMIF(NSL!$C$21:$C$43,C45,NSL!$T$21:$T$43)</f>
        <v>0</v>
      </c>
      <c r="L45" s="55">
        <f>SUMIF(NSL!$C$45:$C$51,C45,NSL!$T$45:$T$51)</f>
        <v>0</v>
      </c>
      <c r="M45" s="55">
        <f>SUMIF(NSL!$C$53:$C$55,C45,NSL!$T$53:$T$55)</f>
        <v>0</v>
      </c>
      <c r="N45" s="55">
        <f>SUMIF(NSL!$C$57:$C$65,C45,NSL!$T$57:$T$65)</f>
        <v>0</v>
      </c>
      <c r="O45" s="55">
        <f>SUMIF(NSL!$C$67:$C$76,C45,NSL!$T$67:$T$76)</f>
        <v>0</v>
      </c>
      <c r="P45" s="55">
        <f>SUMIF(NSL!$C$78:$C$79,C45,NSL!$T$78:$T$79)</f>
        <v>0</v>
      </c>
      <c r="Q45" s="55">
        <f>SUMIF(NSL!$C$81:$C$173,C45,NSL!$T$81:$T$173)</f>
        <v>0</v>
      </c>
      <c r="R45" s="65">
        <f t="shared" si="12"/>
        <v>96.17</v>
      </c>
      <c r="S45" s="55">
        <f>SUMIF(NSL!$C$176:$C$214,C45,NSL!$T$176:$T$214)</f>
        <v>0</v>
      </c>
      <c r="T45" s="55">
        <f>SUMIF(NSL!$C$216:$C$238,C45,NSL!$T$216:$T$238)</f>
        <v>0</v>
      </c>
      <c r="U45" s="55">
        <f>SUMIF(NSL!$C$240:$C$252,C45,NSL!$T$240:$T$252)</f>
        <v>0</v>
      </c>
      <c r="V45" s="55">
        <f>SUMIF(NSL!$C$254:$C$255,C45,NSL!$T$254:$T$255)</f>
        <v>0</v>
      </c>
      <c r="W45" s="55">
        <f>SUMIF(NSL!$C$257:$C$282,C45,NSL!$T$257:$T$282)</f>
        <v>0.8</v>
      </c>
      <c r="X45" s="55">
        <f>SUMIF(NSL!$C$284:$C$346,C45,NSL!$T$284:$T$346)</f>
        <v>0</v>
      </c>
      <c r="Y45" s="55">
        <f>SUMIF(NSL!$C$348:$C$436,C45,NSL!$T$348:$T$436)</f>
        <v>0</v>
      </c>
      <c r="Z45" s="55">
        <f>SUMIF(NSL!$C$438:$C$480,C45,NSL!$T$438:$T$480)</f>
        <v>0</v>
      </c>
      <c r="AA45" s="72">
        <f t="shared" si="16"/>
        <v>1.2200000000000002</v>
      </c>
      <c r="AB45" s="55">
        <f>SUMIF(NSL!$C$483:$C$679,C45,NSL!$T$483:$T$679)</f>
        <v>0</v>
      </c>
      <c r="AC45" s="55">
        <f>SUMIF(NSL!$C$681:$C$682,C45,NSL!$T$681:$T$682)</f>
        <v>0</v>
      </c>
      <c r="AD45" s="55">
        <f>SUMIF(NSL!$C$684:$C$692,C45,NSL!$T$684:$T$692)</f>
        <v>0</v>
      </c>
      <c r="AE45" s="55">
        <f>SUMIF(NSL!$C$694:$C$776,C45,NSL!$T$694:$T$776)</f>
        <v>0</v>
      </c>
      <c r="AF45" s="55">
        <f>SUMIF(NSL!$C$778:$C$810,C45,NSL!$T$778:$T$810)</f>
        <v>0</v>
      </c>
      <c r="AG45" s="55">
        <f>SUMIF(NSL!$C$812:$C$813,C45,NSL!$T$812:$T$813)</f>
        <v>0</v>
      </c>
      <c r="AH45" s="55">
        <f>SUMIF(NSL!$C$815:$C$816,C45,NSL!$T$815:$T$816)</f>
        <v>0</v>
      </c>
      <c r="AI45" s="55">
        <f>SUMIF(NSL!$C$818:$C$889,C45,NSL!$T$818:$T$889)</f>
        <v>1.06</v>
      </c>
      <c r="AJ45" s="55">
        <f>SUMIF(NSL!$C$891:$C$917,C45,NSL!$T$891:$T$917)</f>
        <v>0</v>
      </c>
      <c r="AK45" s="55">
        <f>SUMIF(NSL!$C$919:$C$981,C45,NSL!$T$919:$T$981)</f>
        <v>0.16000000000000003</v>
      </c>
      <c r="AL45" s="55">
        <f>SUMIF(NSL!$C$983:$C$1000,C45,NSL!$T$983:$T$1000)</f>
        <v>0</v>
      </c>
      <c r="AM45" s="55">
        <f>SUMIF(NSL!$C$1002:$C$1028,C45,NSL!$T$1002:$T$1028)</f>
        <v>0</v>
      </c>
      <c r="AN45" s="55">
        <f>SUMIF(NSL!$C$1030:$C$1045,C45,NSL!$T$1030:$T$1045)</f>
        <v>0</v>
      </c>
      <c r="AO45" s="55">
        <f>SUMIF(NSL!$C$1047:$C$1048,C45,NSL!$T$1047:$T$1048)</f>
        <v>0</v>
      </c>
      <c r="AP45" s="55">
        <f>SUMIF(NSL!$C$1050:$C$1074,C45,NSL!$T$1050:$T$1074)</f>
        <v>0</v>
      </c>
      <c r="AQ45" s="55">
        <f>SUMIF(NSL!$C$1076:$C$1099,C45,NSL!$T$1076:$T$1099)</f>
        <v>0</v>
      </c>
      <c r="AR45" s="65">
        <f>D45-BG45</f>
        <v>94.15</v>
      </c>
      <c r="AS45" s="55">
        <f>SUMIF(NSL!$C$1123:$C$1164,C45,NSL!$T$1123:$T$1164)</f>
        <v>0</v>
      </c>
      <c r="AT45" s="55">
        <f>SUMIF(NSL!$C$1166:$C$1201,C45,NSL!$T$1166:$T$1201)</f>
        <v>0</v>
      </c>
      <c r="AU45" s="55">
        <f>SUMIF(NSL!$C$1203:$C$1223,C45,NSL!$T$1203:$T$1223)</f>
        <v>0</v>
      </c>
      <c r="AV45" s="55">
        <f>SUMIF(NSL!$C$1225:$C$1226,C45,NSL!$T$1225:$T$1226)</f>
        <v>0</v>
      </c>
      <c r="AW45" s="55">
        <f>SUMIF(NSL!$C$1228:$C$1244,C45,NSL!$T$1228:$T$1244)</f>
        <v>0</v>
      </c>
      <c r="AX45" s="55">
        <f>SUMIF(NSL!$C$1246:$C$1351,C45,NSL!$T$1246:$T$1351)</f>
        <v>0</v>
      </c>
      <c r="AY45" s="55">
        <f>SUMIF(NSL!$C$1353:$C$1434,C45,NSL!$T$1353:$T$1434)</f>
        <v>0</v>
      </c>
      <c r="AZ45" s="55">
        <f>SUMIF(NSL!$C$1436:$C$1440,C45,NSL!$T$1436:$T$1440)</f>
        <v>0</v>
      </c>
      <c r="BA45" s="55">
        <f>SUMIF(NSL!$C$1442:$C$1507,C45,NSL!$T$1442:$T$1507)</f>
        <v>0</v>
      </c>
      <c r="BB45" s="55">
        <f>SUMIF(NSL!$C$1509:$C$1540,C45,NSL!$T$1509:$T$1540)</f>
        <v>0</v>
      </c>
      <c r="BC45" s="55">
        <f>SUMIF(NSL!$C$1542:$C$1545,C45,NSL!$T$1542:$T$1545)</f>
        <v>0</v>
      </c>
      <c r="BD45" s="55">
        <f>SUMIF(NSL!$C$1547:$C$1560,C45,NSL!$T$1547:$T$1560)</f>
        <v>0</v>
      </c>
      <c r="BE45" s="55">
        <f>SUMIF(NSL!$C$1562:$C$1565,C45,NSL!$T$1562:$T$1565)</f>
        <v>0</v>
      </c>
      <c r="BF45" s="55">
        <f>SUMIF(NSL!$C$1567:$C$1569,C45,NSL!$T$1567:$T$1569)</f>
        <v>0</v>
      </c>
      <c r="BG45" s="65">
        <f>SUM(G45:Q45)+SUM(S45:Z45)+SUM(AB45:AQ45)+SUM(AS45:BF45)</f>
        <v>2.0200000000000005</v>
      </c>
      <c r="BH45" s="53">
        <f>AR60-BG45</f>
        <v>25.090000000000014</v>
      </c>
      <c r="BI45" s="53">
        <f t="shared" si="6"/>
        <v>121.26000000000002</v>
      </c>
    </row>
    <row r="46" spans="1:61" ht="15">
      <c r="A46" s="8" t="s">
        <v>103</v>
      </c>
      <c r="B46" s="7" t="s">
        <v>147</v>
      </c>
      <c r="C46" s="8" t="s">
        <v>62</v>
      </c>
      <c r="D46" s="52">
        <f>HTg!Q48</f>
        <v>0</v>
      </c>
      <c r="E46" s="65">
        <f t="shared" si="10"/>
        <v>0</v>
      </c>
      <c r="F46" s="70">
        <f t="shared" si="11"/>
        <v>0</v>
      </c>
      <c r="G46" s="55">
        <f>SUMIF(NSL!$C$9:$C$10,C46,NSL!$T$9:$T$10)</f>
        <v>0</v>
      </c>
      <c r="H46" s="55">
        <f>SUMIF(NSL!$C$12:$C$13,C46,NSL!$T$12:$T$13)</f>
        <v>0</v>
      </c>
      <c r="I46" s="55">
        <f>SUMIF(NSL!$C$15:$C$16,C46,NSL!$T$15:$T$16)</f>
        <v>0</v>
      </c>
      <c r="J46" s="55">
        <f>SUMIF(NSL!$C$18:$C$19,C46,NSL!$T$18:$T$19)</f>
        <v>0</v>
      </c>
      <c r="K46" s="55">
        <f>SUMIF(NSL!$C$21:$C$43,C46,NSL!$T$21:$T$43)</f>
        <v>0</v>
      </c>
      <c r="L46" s="55">
        <f>SUMIF(NSL!$C$45:$C$51,C46,NSL!$T$45:$T$51)</f>
        <v>0</v>
      </c>
      <c r="M46" s="55">
        <f>SUMIF(NSL!$C$53:$C$55,C46,NSL!$T$53:$T$55)</f>
        <v>0</v>
      </c>
      <c r="N46" s="55">
        <f>SUMIF(NSL!$C$57:$C$65,C46,NSL!$T$57:$T$65)</f>
        <v>0</v>
      </c>
      <c r="O46" s="55">
        <f>SUMIF(NSL!$C$67:$C$76,C46,NSL!$T$67:$T$76)</f>
        <v>0</v>
      </c>
      <c r="P46" s="55">
        <f>SUMIF(NSL!$C$78:$C$79,C46,NSL!$T$78:$T$79)</f>
        <v>0</v>
      </c>
      <c r="Q46" s="55">
        <f>SUMIF(NSL!$C$81:$C$173,C46,NSL!$T$81:$T$173)</f>
        <v>0</v>
      </c>
      <c r="R46" s="65">
        <f t="shared" si="12"/>
        <v>0</v>
      </c>
      <c r="S46" s="55">
        <f>SUMIF(NSL!$C$176:$C$214,C46,NSL!$T$176:$T$214)</f>
        <v>0</v>
      </c>
      <c r="T46" s="55">
        <f>SUMIF(NSL!$C$216:$C$238,C46,NSL!$T$216:$T$238)</f>
        <v>0</v>
      </c>
      <c r="U46" s="55">
        <f>SUMIF(NSL!$C$240:$C$252,C46,NSL!$T$240:$T$252)</f>
        <v>0</v>
      </c>
      <c r="V46" s="55">
        <f>SUMIF(NSL!$C$254:$C$255,C46,NSL!$T$254:$T$255)</f>
        <v>0</v>
      </c>
      <c r="W46" s="55">
        <f>SUMIF(NSL!$C$257:$C$282,C46,NSL!$T$257:$T$282)</f>
        <v>0</v>
      </c>
      <c r="X46" s="55">
        <f>SUMIF(NSL!$C$284:$C$346,C46,NSL!$T$284:$T$346)</f>
        <v>0</v>
      </c>
      <c r="Y46" s="55">
        <f>SUMIF(NSL!$C$348:$C$436,C46,NSL!$T$348:$T$436)</f>
        <v>0</v>
      </c>
      <c r="Z46" s="55">
        <f>SUMIF(NSL!$C$438:$C$480,C46,NSL!$T$438:$T$480)</f>
        <v>0</v>
      </c>
      <c r="AA46" s="72">
        <f t="shared" si="16"/>
        <v>0</v>
      </c>
      <c r="AB46" s="55">
        <f>SUMIF(NSL!$C$483:$C$679,C46,NSL!$T$483:$T$679)</f>
        <v>0</v>
      </c>
      <c r="AC46" s="55">
        <f>SUMIF(NSL!$C$681:$C$682,C46,NSL!$T$681:$T$682)</f>
        <v>0</v>
      </c>
      <c r="AD46" s="55">
        <f>SUMIF(NSL!$C$684:$C$692,C46,NSL!$T$684:$T$692)</f>
        <v>0</v>
      </c>
      <c r="AE46" s="55">
        <f>SUMIF(NSL!$C$694:$C$776,C46,NSL!$T$694:$T$776)</f>
        <v>0</v>
      </c>
      <c r="AF46" s="55">
        <f>SUMIF(NSL!$C$778:$C$810,C46,NSL!$T$778:$T$810)</f>
        <v>0</v>
      </c>
      <c r="AG46" s="55">
        <f>SUMIF(NSL!$C$812:$C$813,C46,NSL!$T$812:$T$813)</f>
        <v>0</v>
      </c>
      <c r="AH46" s="55">
        <f>SUMIF(NSL!$C$815:$C$816,C46,NSL!$T$815:$T$816)</f>
        <v>0</v>
      </c>
      <c r="AI46" s="55">
        <f>SUMIF(NSL!$C$818:$C$889,C46,NSL!$T$818:$T$889)</f>
        <v>0</v>
      </c>
      <c r="AJ46" s="55">
        <f>SUMIF(NSL!$C$891:$C$917,C46,NSL!$T$891:$T$917)</f>
        <v>0</v>
      </c>
      <c r="AK46" s="55">
        <f>SUMIF(NSL!$C$919:$C$981,C46,NSL!$T$919:$T$981)</f>
        <v>0</v>
      </c>
      <c r="AL46" s="55">
        <f>SUMIF(NSL!$C$983:$C$1000,C46,NSL!$T$983:$T$1000)</f>
        <v>0</v>
      </c>
      <c r="AM46" s="55">
        <f>SUMIF(NSL!$C$1002:$C$1028,C46,NSL!$T$1002:$T$1028)</f>
        <v>0</v>
      </c>
      <c r="AN46" s="55">
        <f>SUMIF(NSL!$C$1030:$C$1045,C46,NSL!$T$1030:$T$1045)</f>
        <v>0</v>
      </c>
      <c r="AO46" s="55">
        <f>SUMIF(NSL!$C$1047:$C$1048,C46,NSL!$T$1047:$T$1048)</f>
        <v>0</v>
      </c>
      <c r="AP46" s="55">
        <f>SUMIF(NSL!$C$1050:$C$1074,C46,NSL!$T$1050:$T$1074)</f>
        <v>0</v>
      </c>
      <c r="AQ46" s="55">
        <f>SUMIF(NSL!$C$1076:$C$1099,C46,NSL!$T$1076:$T$1099)</f>
        <v>0</v>
      </c>
      <c r="AR46" s="55">
        <f>SUMIF(NSL!$C$1101:$C$1121,C46,NSL!$T$1101:$T$1121)</f>
        <v>0</v>
      </c>
      <c r="AS46" s="65">
        <f>D46-BG46</f>
        <v>0</v>
      </c>
      <c r="AT46" s="55">
        <f>SUMIF(NSL!$C$1166:$C$1201,C46,NSL!$T$1166:$T$1201)</f>
        <v>0</v>
      </c>
      <c r="AU46" s="55">
        <f>SUMIF(NSL!$C$1203:$C$1223,C46,NSL!$T$1203:$T$1223)</f>
        <v>0</v>
      </c>
      <c r="AV46" s="55">
        <f>SUMIF(NSL!$C$1225:$C$1226,C46,NSL!$T$1225:$T$1226)</f>
        <v>0</v>
      </c>
      <c r="AW46" s="55">
        <f>SUMIF(NSL!$C$1228:$C$1244,C46,NSL!$T$1228:$T$1244)</f>
        <v>0</v>
      </c>
      <c r="AX46" s="55">
        <f>SUMIF(NSL!$C$1246:$C$1351,C46,NSL!$T$1246:$T$1351)</f>
        <v>0</v>
      </c>
      <c r="AY46" s="55">
        <f>SUMIF(NSL!$C$1353:$C$1434,C46,NSL!$T$1353:$T$1434)</f>
        <v>0</v>
      </c>
      <c r="AZ46" s="55">
        <f>SUMIF(NSL!$C$1436:$C$1440,C46,NSL!$T$1436:$T$1440)</f>
        <v>0</v>
      </c>
      <c r="BA46" s="55">
        <f>SUMIF(NSL!$C$1442:$C$1507,C46,NSL!$T$1442:$T$1507)</f>
        <v>0</v>
      </c>
      <c r="BB46" s="55">
        <f>SUMIF(NSL!$C$1509:$C$1540,C46,NSL!$T$1509:$T$1540)</f>
        <v>0</v>
      </c>
      <c r="BC46" s="55">
        <f>SUMIF(NSL!$C$1542:$C$1545,C46,NSL!$T$1542:$T$1545)</f>
        <v>0</v>
      </c>
      <c r="BD46" s="55">
        <f>SUMIF(NSL!$C$1547:$C$1560,C46,NSL!$T$1547:$T$1560)</f>
        <v>0</v>
      </c>
      <c r="BE46" s="55">
        <f>SUMIF(NSL!$C$1562:$C$1565,C46,NSL!$T$1562:$T$1565)</f>
        <v>0</v>
      </c>
      <c r="BF46" s="55">
        <f>SUMIF(NSL!$C$1567:$C$1569,C46,NSL!$T$1567:$T$1569)</f>
        <v>0</v>
      </c>
      <c r="BG46" s="65">
        <f>SUM(G46:Q46)+SUM(S46:Z46)+SUM(AB46:AR46)+SUM(AT46:BF46)</f>
        <v>0</v>
      </c>
      <c r="BH46" s="53">
        <f>AS60-BG46</f>
        <v>0</v>
      </c>
      <c r="BI46" s="53">
        <f t="shared" si="6"/>
        <v>0</v>
      </c>
    </row>
    <row r="47" spans="1:61" ht="15">
      <c r="A47" s="8" t="s">
        <v>104</v>
      </c>
      <c r="B47" s="9" t="s">
        <v>128</v>
      </c>
      <c r="C47" s="8" t="s">
        <v>29</v>
      </c>
      <c r="D47" s="52">
        <f>HTg!Q49</f>
        <v>0.52</v>
      </c>
      <c r="E47" s="65">
        <f t="shared" si="10"/>
        <v>0</v>
      </c>
      <c r="F47" s="70">
        <f t="shared" si="11"/>
        <v>0</v>
      </c>
      <c r="G47" s="55">
        <f>SUMIF(NSL!$C$9:$C$10,C47,NSL!$T$9:$T$10)</f>
        <v>0</v>
      </c>
      <c r="H47" s="55">
        <f>SUMIF(NSL!$C$12:$C$13,C47,NSL!$T$12:$T$13)</f>
        <v>0</v>
      </c>
      <c r="I47" s="55">
        <f>SUMIF(NSL!$C$15:$C$16,C47,NSL!$T$15:$T$16)</f>
        <v>0</v>
      </c>
      <c r="J47" s="55">
        <f>SUMIF(NSL!$C$18:$C$19,C47,NSL!$T$18:$T$19)</f>
        <v>0</v>
      </c>
      <c r="K47" s="55">
        <f>SUMIF(NSL!$C$21:$C$43,C47,NSL!$T$21:$T$43)</f>
        <v>0</v>
      </c>
      <c r="L47" s="55">
        <f>SUMIF(NSL!$C$45:$C$51,C47,NSL!$T$45:$T$51)</f>
        <v>0</v>
      </c>
      <c r="M47" s="55">
        <f>SUMIF(NSL!$C$53:$C$55,C47,NSL!$T$53:$T$55)</f>
        <v>0</v>
      </c>
      <c r="N47" s="55">
        <f>SUMIF(NSL!$C$57:$C$65,C47,NSL!$T$57:$T$65)</f>
        <v>0</v>
      </c>
      <c r="O47" s="55">
        <f>SUMIF(NSL!$C$67:$C$76,C47,NSL!$T$67:$T$76)</f>
        <v>0</v>
      </c>
      <c r="P47" s="55">
        <f>SUMIF(NSL!$C$78:$C$79,C47,NSL!$T$78:$T$79)</f>
        <v>0</v>
      </c>
      <c r="Q47" s="55">
        <f>SUMIF(NSL!$C$81:$C$173,C47,NSL!$T$81:$T$173)</f>
        <v>0</v>
      </c>
      <c r="R47" s="65">
        <f t="shared" si="12"/>
        <v>0.52</v>
      </c>
      <c r="S47" s="55">
        <f>SUMIF(NSL!$C$176:$C$214,C47,NSL!$T$176:$T$214)</f>
        <v>0</v>
      </c>
      <c r="T47" s="55">
        <f>SUMIF(NSL!$C$216:$C$238,C47,NSL!$T$216:$T$238)</f>
        <v>0</v>
      </c>
      <c r="U47" s="55">
        <f>SUMIF(NSL!$C$240:$C$252,C47,NSL!$T$240:$T$252)</f>
        <v>0</v>
      </c>
      <c r="V47" s="55">
        <f>SUMIF(NSL!$C$254:$C$255,C47,NSL!$T$254:$T$255)</f>
        <v>0</v>
      </c>
      <c r="W47" s="55">
        <f>SUMIF(NSL!$C$257:$C$282,C47,NSL!$T$257:$T$282)</f>
        <v>0</v>
      </c>
      <c r="X47" s="55">
        <f>SUMIF(NSL!$C$284:$C$346,C47,NSL!$T$284:$T$346)</f>
        <v>0</v>
      </c>
      <c r="Y47" s="55">
        <f>SUMIF(NSL!$C$348:$C$436,C47,NSL!$T$348:$T$436)</f>
        <v>0</v>
      </c>
      <c r="Z47" s="55">
        <f>SUMIF(NSL!$C$438:$C$480,C47,NSL!$T$438:$T$480)</f>
        <v>0</v>
      </c>
      <c r="AA47" s="72">
        <f t="shared" si="16"/>
        <v>0.05</v>
      </c>
      <c r="AB47" s="55">
        <f>SUMIF(NSL!$C$483:$C$679,C47,NSL!$T$483:$T$679)</f>
        <v>0.05</v>
      </c>
      <c r="AC47" s="55">
        <f>SUMIF(NSL!$C$681:$C$682,C47,NSL!$T$681:$T$682)</f>
        <v>0</v>
      </c>
      <c r="AD47" s="55">
        <f>SUMIF(NSL!$C$684:$C$692,C47,NSL!$T$684:$T$692)</f>
        <v>0</v>
      </c>
      <c r="AE47" s="55">
        <f>SUMIF(NSL!$C$694:$C$776,C47,NSL!$T$694:$T$776)</f>
        <v>0</v>
      </c>
      <c r="AF47" s="55">
        <f>SUMIF(NSL!$C$778:$C$810,C47,NSL!$T$778:$T$810)</f>
        <v>0</v>
      </c>
      <c r="AG47" s="55">
        <f>SUMIF(NSL!$C$812:$C$813,C47,NSL!$T$812:$T$813)</f>
        <v>0</v>
      </c>
      <c r="AH47" s="55">
        <f>SUMIF(NSL!$C$815:$C$816,C47,NSL!$T$815:$T$816)</f>
        <v>0</v>
      </c>
      <c r="AI47" s="55">
        <f>SUMIF(NSL!$C$818:$C$889,C47,NSL!$T$818:$T$889)</f>
        <v>0</v>
      </c>
      <c r="AJ47" s="55">
        <f>SUMIF(NSL!$C$891:$C$917,C47,NSL!$T$891:$T$917)</f>
        <v>0</v>
      </c>
      <c r="AK47" s="55">
        <f>SUMIF(NSL!$C$919:$C$981,C47,NSL!$T$919:$T$981)</f>
        <v>0</v>
      </c>
      <c r="AL47" s="55">
        <f>SUMIF(NSL!$C$983:$C$1000,C47,NSL!$T$983:$T$1000)</f>
        <v>0</v>
      </c>
      <c r="AM47" s="55">
        <f>SUMIF(NSL!$C$1002:$C$1028,C47,NSL!$T$1002:$T$1028)</f>
        <v>0</v>
      </c>
      <c r="AN47" s="55">
        <f>SUMIF(NSL!$C$1030:$C$1045,C47,NSL!$T$1030:$T$1045)</f>
        <v>0</v>
      </c>
      <c r="AO47" s="55">
        <f>SUMIF(NSL!$C$1047:$C$1048,C47,NSL!$T$1047:$T$1048)</f>
        <v>0</v>
      </c>
      <c r="AP47" s="55">
        <f>SUMIF(NSL!$C$1050:$C$1074,C47,NSL!$T$1050:$T$1074)</f>
        <v>0</v>
      </c>
      <c r="AQ47" s="55">
        <f>SUMIF(NSL!$C$1076:$C$1099,C47,NSL!$T$1076:$T$1099)</f>
        <v>0</v>
      </c>
      <c r="AR47" s="55">
        <f>SUMIF(NSL!$C$1101:$C$1121,C47,NSL!$T$1101:$T$1121)</f>
        <v>0</v>
      </c>
      <c r="AS47" s="55">
        <f>SUMIF(NSL!$C$1123:$C$1164,C47,NSL!$T$1123:$T$1164)</f>
        <v>0</v>
      </c>
      <c r="AT47" s="65">
        <f>D47-BG47</f>
        <v>0.47000000000000003</v>
      </c>
      <c r="AU47" s="55">
        <f>SUMIF(NSL!$C$1203:$C$1223,C47,NSL!$T$1203:$T$1223)</f>
        <v>0</v>
      </c>
      <c r="AV47" s="55">
        <f>SUMIF(NSL!$C$1225:$C$1226,C47,NSL!$T$1225:$T$1226)</f>
        <v>0</v>
      </c>
      <c r="AW47" s="55">
        <f>SUMIF(NSL!$C$1228:$C$1244,C47,NSL!$T$1228:$T$1244)</f>
        <v>0</v>
      </c>
      <c r="AX47" s="55">
        <f>SUMIF(NSL!$C$1246:$C$1351,C47,NSL!$T$1246:$T$1351)</f>
        <v>0</v>
      </c>
      <c r="AY47" s="55">
        <f>SUMIF(NSL!$C$1353:$C$1434,C47,NSL!$T$1353:$T$1434)</f>
        <v>0</v>
      </c>
      <c r="AZ47" s="55">
        <f>SUMIF(NSL!$C$1436:$C$1440,C47,NSL!$T$1436:$T$1440)</f>
        <v>0</v>
      </c>
      <c r="BA47" s="55">
        <f>SUMIF(NSL!$C$1442:$C$1507,C47,NSL!$T$1442:$T$1507)</f>
        <v>0</v>
      </c>
      <c r="BB47" s="55">
        <f>SUMIF(NSL!$C$1509:$C$1540,C47,NSL!$T$1509:$T$1540)</f>
        <v>0</v>
      </c>
      <c r="BC47" s="55">
        <f>SUMIF(NSL!$C$1542:$C$1545,C47,NSL!$T$1542:$T$1545)</f>
        <v>0</v>
      </c>
      <c r="BD47" s="55">
        <f>SUMIF(NSL!$C$1547:$C$1560,C47,NSL!$T$1547:$T$1560)</f>
        <v>0</v>
      </c>
      <c r="BE47" s="55">
        <f>SUMIF(NSL!$C$1562:$C$1565,C47,NSL!$T$1562:$T$1565)</f>
        <v>0</v>
      </c>
      <c r="BF47" s="55">
        <f>SUMIF(NSL!$C$1567:$C$1569,C47,NSL!$T$1567:$T$1569)</f>
        <v>0</v>
      </c>
      <c r="BG47" s="65">
        <f>SUM(G47:Q47)+SUM(S47:Z47)+SUM(AB47:AS47)+SUM(AU47:BF47)</f>
        <v>0.05</v>
      </c>
      <c r="BH47" s="53">
        <f>AT60-BG47</f>
        <v>9.999999999999995E-3</v>
      </c>
      <c r="BI47" s="53">
        <f t="shared" si="6"/>
        <v>0.53</v>
      </c>
    </row>
    <row r="48" spans="1:61" ht="30">
      <c r="A48" s="8" t="s">
        <v>105</v>
      </c>
      <c r="B48" s="9" t="s">
        <v>129</v>
      </c>
      <c r="C48" s="8" t="s">
        <v>130</v>
      </c>
      <c r="D48" s="52">
        <f>HTg!Q50</f>
        <v>0</v>
      </c>
      <c r="E48" s="65">
        <f t="shared" si="10"/>
        <v>0</v>
      </c>
      <c r="F48" s="70">
        <f t="shared" si="11"/>
        <v>0</v>
      </c>
      <c r="G48" s="55">
        <f>SUMIF(NSL!$C$9:$C$10,C48,NSL!$T$9:$T$10)</f>
        <v>0</v>
      </c>
      <c r="H48" s="55">
        <f>SUMIF(NSL!$C$12:$C$13,C48,NSL!$T$12:$T$13)</f>
        <v>0</v>
      </c>
      <c r="I48" s="55">
        <f>SUMIF(NSL!$C$15:$C$16,C48,NSL!$T$15:$T$16)</f>
        <v>0</v>
      </c>
      <c r="J48" s="55">
        <f>SUMIF(NSL!$C$18:$C$19,C48,NSL!$T$18:$T$19)</f>
        <v>0</v>
      </c>
      <c r="K48" s="55">
        <f>SUMIF(NSL!$C$21:$C$43,C48,NSL!$T$21:$T$43)</f>
        <v>0</v>
      </c>
      <c r="L48" s="55">
        <f>SUMIF(NSL!$C$45:$C$51,C48,NSL!$T$45:$T$51)</f>
        <v>0</v>
      </c>
      <c r="M48" s="55">
        <f>SUMIF(NSL!$C$53:$C$55,C48,NSL!$T$53:$T$55)</f>
        <v>0</v>
      </c>
      <c r="N48" s="55">
        <f>SUMIF(NSL!$C$57:$C$65,C48,NSL!$T$57:$T$65)</f>
        <v>0</v>
      </c>
      <c r="O48" s="55">
        <f>SUMIF(NSL!$C$67:$C$76,C48,NSL!$T$67:$T$76)</f>
        <v>0</v>
      </c>
      <c r="P48" s="55">
        <f>SUMIF(NSL!$C$78:$C$79,C48,NSL!$T$78:$T$79)</f>
        <v>0</v>
      </c>
      <c r="Q48" s="55">
        <f>SUMIF(NSL!$C$81:$C$173,C48,NSL!$T$81:$T$173)</f>
        <v>0</v>
      </c>
      <c r="R48" s="65">
        <f t="shared" si="12"/>
        <v>0</v>
      </c>
      <c r="S48" s="55">
        <f>SUMIF(NSL!$C$176:$C$214,C48,NSL!$T$176:$T$214)</f>
        <v>0</v>
      </c>
      <c r="T48" s="55">
        <f>SUMIF(NSL!$C$216:$C$238,C48,NSL!$T$216:$T$238)</f>
        <v>0</v>
      </c>
      <c r="U48" s="55">
        <f>SUMIF(NSL!$C$240:$C$252,C48,NSL!$T$240:$T$252)</f>
        <v>0</v>
      </c>
      <c r="V48" s="55">
        <f>SUMIF(NSL!$C$254:$C$255,C48,NSL!$T$254:$T$255)</f>
        <v>0</v>
      </c>
      <c r="W48" s="55">
        <f>SUMIF(NSL!$C$257:$C$282,C48,NSL!$T$257:$T$282)</f>
        <v>0</v>
      </c>
      <c r="X48" s="55">
        <f>SUMIF(NSL!$C$284:$C$346,C48,NSL!$T$284:$T$346)</f>
        <v>0</v>
      </c>
      <c r="Y48" s="55">
        <f>SUMIF(NSL!$C$348:$C$436,C48,NSL!$T$348:$T$436)</f>
        <v>0</v>
      </c>
      <c r="Z48" s="55">
        <f>SUMIF(NSL!$C$438:$C$480,C48,NSL!$T$438:$T$480)</f>
        <v>0</v>
      </c>
      <c r="AA48" s="72">
        <f t="shared" si="16"/>
        <v>0</v>
      </c>
      <c r="AB48" s="55">
        <f>SUMIF(NSL!$C$483:$C$679,C48,NSL!$T$483:$T$679)</f>
        <v>0</v>
      </c>
      <c r="AC48" s="55">
        <f>SUMIF(NSL!$C$681:$C$682,C48,NSL!$T$681:$T$682)</f>
        <v>0</v>
      </c>
      <c r="AD48" s="55">
        <f>SUMIF(NSL!$C$684:$C$692,C48,NSL!$T$684:$T$692)</f>
        <v>0</v>
      </c>
      <c r="AE48" s="55">
        <f>SUMIF(NSL!$C$694:$C$776,C48,NSL!$T$694:$T$776)</f>
        <v>0</v>
      </c>
      <c r="AF48" s="55">
        <f>SUMIF(NSL!$C$778:$C$810,C48,NSL!$T$778:$T$810)</f>
        <v>0</v>
      </c>
      <c r="AG48" s="55">
        <f>SUMIF(NSL!$C$812:$C$813,C48,NSL!$T$812:$T$813)</f>
        <v>0</v>
      </c>
      <c r="AH48" s="55">
        <f>SUMIF(NSL!$C$815:$C$816,C48,NSL!$T$815:$T$816)</f>
        <v>0</v>
      </c>
      <c r="AI48" s="55">
        <f>SUMIF(NSL!$C$818:$C$889,C48,NSL!$T$818:$T$889)</f>
        <v>0</v>
      </c>
      <c r="AJ48" s="55">
        <f>SUMIF(NSL!$C$891:$C$917,C48,NSL!$T$891:$T$917)</f>
        <v>0</v>
      </c>
      <c r="AK48" s="55">
        <f>SUMIF(NSL!$C$919:$C$981,C48,NSL!$T$919:$T$981)</f>
        <v>0</v>
      </c>
      <c r="AL48" s="55">
        <f>SUMIF(NSL!$C$983:$C$1000,C48,NSL!$T$983:$T$1000)</f>
        <v>0</v>
      </c>
      <c r="AM48" s="55">
        <f>SUMIF(NSL!$C$1002:$C$1028,C48,NSL!$T$1002:$T$1028)</f>
        <v>0</v>
      </c>
      <c r="AN48" s="55">
        <f>SUMIF(NSL!$C$1030:$C$1045,C48,NSL!$T$1030:$T$1045)</f>
        <v>0</v>
      </c>
      <c r="AO48" s="55">
        <f>SUMIF(NSL!$C$1047:$C$1048,C48,NSL!$T$1047:$T$1048)</f>
        <v>0</v>
      </c>
      <c r="AP48" s="55">
        <f>SUMIF(NSL!$C$1050:$C$1074,C48,NSL!$T$1050:$T$1074)</f>
        <v>0</v>
      </c>
      <c r="AQ48" s="55">
        <f>SUMIF(NSL!$C$1076:$C$1099,C48,NSL!$T$1076:$T$1099)</f>
        <v>0</v>
      </c>
      <c r="AR48" s="55">
        <f>SUMIF(NSL!$C$1101:$C$1121,C48,NSL!$T$1101:$T$1121)</f>
        <v>0</v>
      </c>
      <c r="AS48" s="55">
        <f>SUMIF(NSL!$C$1123:$C$1164,C48,NSL!$T$1123:$T$1164)</f>
        <v>0</v>
      </c>
      <c r="AT48" s="55">
        <f>SUMIF(NSL!$C$1166:$C$1201,C48,NSL!$T$1166:$T$1201)</f>
        <v>0</v>
      </c>
      <c r="AU48" s="65">
        <f>D48-BG48</f>
        <v>0</v>
      </c>
      <c r="AV48" s="55">
        <f>SUMIF(NSL!$C$1225:$C$1226,C48,NSL!$T$1225:$T$1226)</f>
        <v>0</v>
      </c>
      <c r="AW48" s="55">
        <f>SUMIF(NSL!$C$1228:$C$1244,C48,NSL!$T$1228:$T$1244)</f>
        <v>0</v>
      </c>
      <c r="AX48" s="55">
        <f>SUMIF(NSL!$C$1246:$C$1351,C48,NSL!$T$1246:$T$1351)</f>
        <v>0</v>
      </c>
      <c r="AY48" s="55">
        <f>SUMIF(NSL!$C$1353:$C$1434,C48,NSL!$T$1353:$T$1434)</f>
        <v>0</v>
      </c>
      <c r="AZ48" s="55">
        <f>SUMIF(NSL!$C$1436:$C$1440,C48,NSL!$T$1436:$T$1440)</f>
        <v>0</v>
      </c>
      <c r="BA48" s="55">
        <f>SUMIF(NSL!$C$1442:$C$1507,C48,NSL!$T$1442:$T$1507)</f>
        <v>0</v>
      </c>
      <c r="BB48" s="55">
        <f>SUMIF(NSL!$C$1509:$C$1540,C48,NSL!$T$1509:$T$1540)</f>
        <v>0</v>
      </c>
      <c r="BC48" s="55">
        <f>SUMIF(NSL!$C$1542:$C$1545,C48,NSL!$T$1542:$T$1545)</f>
        <v>0</v>
      </c>
      <c r="BD48" s="55">
        <f>SUMIF(NSL!$C$1547:$C$1560,C48,NSL!$T$1547:$T$1560)</f>
        <v>0</v>
      </c>
      <c r="BE48" s="55">
        <f>SUMIF(NSL!$C$1562:$C$1565,C48,NSL!$T$1562:$T$1565)</f>
        <v>0</v>
      </c>
      <c r="BF48" s="55">
        <f>SUMIF(NSL!$C$1567:$C$1569,C48,NSL!$T$1567:$T$1569)</f>
        <v>0</v>
      </c>
      <c r="BG48" s="65">
        <f>SUM(G48:Q48)+SUM(S48:Z48)+SUM(AB48:AT48)+SUM(AV48:BF48)</f>
        <v>0</v>
      </c>
      <c r="BH48" s="53">
        <f>AU60-BG48</f>
        <v>0.8</v>
      </c>
      <c r="BI48" s="53">
        <f t="shared" si="6"/>
        <v>0.8</v>
      </c>
    </row>
    <row r="49" spans="1:61" ht="15">
      <c r="A49" s="8" t="s">
        <v>135</v>
      </c>
      <c r="B49" s="9" t="s">
        <v>148</v>
      </c>
      <c r="C49" s="8" t="s">
        <v>149</v>
      </c>
      <c r="D49" s="52">
        <f>HTg!Q51</f>
        <v>0</v>
      </c>
      <c r="E49" s="65">
        <f t="shared" si="10"/>
        <v>0</v>
      </c>
      <c r="F49" s="70">
        <f t="shared" si="11"/>
        <v>0</v>
      </c>
      <c r="G49" s="55">
        <f>SUMIF(NSL!$C$9:$C$10,C49,NSL!$T$9:$T$10)</f>
        <v>0</v>
      </c>
      <c r="H49" s="55">
        <f>SUMIF(NSL!$C$12:$C$13,C49,NSL!$T$12:$T$13)</f>
        <v>0</v>
      </c>
      <c r="I49" s="55">
        <f>SUMIF(NSL!$C$15:$C$16,C49,NSL!$T$15:$T$16)</f>
        <v>0</v>
      </c>
      <c r="J49" s="55">
        <f>SUMIF(NSL!$C$18:$C$19,C49,NSL!$T$18:$T$19)</f>
        <v>0</v>
      </c>
      <c r="K49" s="55">
        <f>SUMIF(NSL!$C$21:$C$43,C49,NSL!$T$21:$T$43)</f>
        <v>0</v>
      </c>
      <c r="L49" s="55">
        <f>SUMIF(NSL!$C$45:$C$51,C49,NSL!$T$45:$T$51)</f>
        <v>0</v>
      </c>
      <c r="M49" s="55">
        <f>SUMIF(NSL!$C$53:$C$55,C49,NSL!$T$53:$T$55)</f>
        <v>0</v>
      </c>
      <c r="N49" s="55">
        <f>SUMIF(NSL!$C$57:$C$65,C49,NSL!$T$57:$T$65)</f>
        <v>0</v>
      </c>
      <c r="O49" s="55">
        <f>SUMIF(NSL!$C$67:$C$76,C49,NSL!$T$67:$T$76)</f>
        <v>0</v>
      </c>
      <c r="P49" s="55">
        <f>SUMIF(NSL!$C$78:$C$79,C49,NSL!$T$78:$T$79)</f>
        <v>0</v>
      </c>
      <c r="Q49" s="55">
        <f>SUMIF(NSL!$C$81:$C$173,C49,NSL!$T$81:$T$173)</f>
        <v>0</v>
      </c>
      <c r="R49" s="65">
        <f t="shared" si="12"/>
        <v>0</v>
      </c>
      <c r="S49" s="55">
        <f>SUMIF(NSL!$C$176:$C$214,C49,NSL!$T$176:$T$214)</f>
        <v>0</v>
      </c>
      <c r="T49" s="55">
        <f>SUMIF(NSL!$C$216:$C$238,C49,NSL!$T$216:$T$238)</f>
        <v>0</v>
      </c>
      <c r="U49" s="55">
        <f>SUMIF(NSL!$C$240:$C$252,C49,NSL!$T$240:$T$252)</f>
        <v>0</v>
      </c>
      <c r="V49" s="55">
        <f>SUMIF(NSL!$C$254:$C$255,C49,NSL!$T$254:$T$255)</f>
        <v>0</v>
      </c>
      <c r="W49" s="55">
        <f>SUMIF(NSL!$C$257:$C$282,C49,NSL!$T$257:$T$282)</f>
        <v>0</v>
      </c>
      <c r="X49" s="55">
        <f>SUMIF(NSL!$C$284:$C$346,C49,NSL!$T$284:$T$346)</f>
        <v>0</v>
      </c>
      <c r="Y49" s="55">
        <f>SUMIF(NSL!$C$348:$C$436,C49,NSL!$T$348:$T$436)</f>
        <v>0</v>
      </c>
      <c r="Z49" s="55">
        <f>SUMIF(NSL!$C$438:$C$480,C49,NSL!$T$438:$T$480)</f>
        <v>0</v>
      </c>
      <c r="AA49" s="72">
        <f t="shared" si="16"/>
        <v>0</v>
      </c>
      <c r="AB49" s="55">
        <f>SUMIF(NSL!$C$483:$C$679,C49,NSL!$T$483:$T$679)</f>
        <v>0</v>
      </c>
      <c r="AC49" s="55">
        <f>SUMIF(NSL!$C$681:$C$682,C49,NSL!$T$681:$T$682)</f>
        <v>0</v>
      </c>
      <c r="AD49" s="55">
        <f>SUMIF(NSL!$C$684:$C$692,C49,NSL!$T$684:$T$692)</f>
        <v>0</v>
      </c>
      <c r="AE49" s="55">
        <f>SUMIF(NSL!$C$694:$C$776,C49,NSL!$T$694:$T$776)</f>
        <v>0</v>
      </c>
      <c r="AF49" s="55">
        <f>SUMIF(NSL!$C$778:$C$810,C49,NSL!$T$778:$T$810)</f>
        <v>0</v>
      </c>
      <c r="AG49" s="55">
        <f>SUMIF(NSL!$C$812:$C$813,C49,NSL!$T$812:$T$813)</f>
        <v>0</v>
      </c>
      <c r="AH49" s="55">
        <f>SUMIF(NSL!$C$815:$C$816,C49,NSL!$T$815:$T$816)</f>
        <v>0</v>
      </c>
      <c r="AI49" s="55">
        <f>SUMIF(NSL!$C$818:$C$889,C49,NSL!$T$818:$T$889)</f>
        <v>0</v>
      </c>
      <c r="AJ49" s="55">
        <f>SUMIF(NSL!$C$891:$C$917,C49,NSL!$T$891:$T$917)</f>
        <v>0</v>
      </c>
      <c r="AK49" s="55">
        <f>SUMIF(NSL!$C$919:$C$981,C49,NSL!$T$919:$T$981)</f>
        <v>0</v>
      </c>
      <c r="AL49" s="55">
        <f>SUMIF(NSL!$C$983:$C$1000,C49,NSL!$T$983:$T$1000)</f>
        <v>0</v>
      </c>
      <c r="AM49" s="55">
        <f>SUMIF(NSL!$C$1002:$C$1028,C49,NSL!$T$1002:$T$1028)</f>
        <v>0</v>
      </c>
      <c r="AN49" s="55">
        <f>SUMIF(NSL!$C$1030:$C$1045,C49,NSL!$T$1030:$T$1045)</f>
        <v>0</v>
      </c>
      <c r="AO49" s="55">
        <f>SUMIF(NSL!$C$1047:$C$1048,C49,NSL!$T$1047:$T$1048)</f>
        <v>0</v>
      </c>
      <c r="AP49" s="55">
        <f>SUMIF(NSL!$C$1050:$C$1074,C49,NSL!$T$1050:$T$1074)</f>
        <v>0</v>
      </c>
      <c r="AQ49" s="55">
        <f>SUMIF(NSL!$C$1076:$C$1099,C49,NSL!$T$1076:$T$1099)</f>
        <v>0</v>
      </c>
      <c r="AR49" s="55">
        <f>SUMIF(NSL!$C$1101:$C$1121,C49,NSL!$T$1101:$T$1121)</f>
        <v>0</v>
      </c>
      <c r="AS49" s="55">
        <f>SUMIF(NSL!$C$1123:$C$1164,C49,NSL!$T$1123:$T$1164)</f>
        <v>0</v>
      </c>
      <c r="AT49" s="55">
        <f>SUMIF(NSL!$C$1166:$C$1201,C49,NSL!$T$1166:$T$1201)</f>
        <v>0</v>
      </c>
      <c r="AU49" s="55">
        <f>SUMIF(NSL!$C$1203:$C$1223,C49,NSL!$T$1203:$T$1223)</f>
        <v>0</v>
      </c>
      <c r="AV49" s="65">
        <f>D49-BG49</f>
        <v>0</v>
      </c>
      <c r="AW49" s="55">
        <f>SUMIF(NSL!$C$1228:$C$1244,C49,NSL!$T$1228:$T$1244)</f>
        <v>0</v>
      </c>
      <c r="AX49" s="55">
        <f>SUMIF(NSL!$C$1246:$C$1351,C49,NSL!$T$1246:$T$1351)</f>
        <v>0</v>
      </c>
      <c r="AY49" s="55">
        <f>SUMIF(NSL!$C$1353:$C$1434,C49,NSL!$T$1353:$T$1434)</f>
        <v>0</v>
      </c>
      <c r="AZ49" s="55">
        <f>SUMIF(NSL!$C$1436:$C$1440,C49,NSL!$T$1436:$T$1440)</f>
        <v>0</v>
      </c>
      <c r="BA49" s="55">
        <f>SUMIF(NSL!$C$1442:$C$1507,C49,NSL!$T$1442:$T$1507)</f>
        <v>0</v>
      </c>
      <c r="BB49" s="55">
        <f>SUMIF(NSL!$C$1509:$C$1540,C49,NSL!$T$1509:$T$1540)</f>
        <v>0</v>
      </c>
      <c r="BC49" s="55">
        <f>SUMIF(NSL!$C$1542:$C$1545,C49,NSL!$T$1542:$T$1545)</f>
        <v>0</v>
      </c>
      <c r="BD49" s="55">
        <f>SUMIF(NSL!$C$1547:$C$1560,C49,NSL!$T$1547:$T$1560)</f>
        <v>0</v>
      </c>
      <c r="BE49" s="55">
        <f>SUMIF(NSL!$C$1562:$C$1565,C49,NSL!$T$1562:$T$1565)</f>
        <v>0</v>
      </c>
      <c r="BF49" s="55">
        <f>SUMIF(NSL!$C$1567:$C$1569,C49,NSL!$T$1567:$T$1569)</f>
        <v>0</v>
      </c>
      <c r="BG49" s="65">
        <f>SUM(G49:Q49)+SUM(S49:Z49)+SUM(AB49:AU49)+SUM(AW49:BF49)</f>
        <v>0</v>
      </c>
      <c r="BH49" s="53">
        <f>AV60-BG49</f>
        <v>0</v>
      </c>
      <c r="BI49" s="53">
        <f t="shared" si="6"/>
        <v>0</v>
      </c>
    </row>
    <row r="50" spans="1:61" ht="15">
      <c r="A50" s="8" t="s">
        <v>136</v>
      </c>
      <c r="B50" s="9" t="s">
        <v>150</v>
      </c>
      <c r="C50" s="8" t="s">
        <v>43</v>
      </c>
      <c r="D50" s="52">
        <f>HTg!Q52</f>
        <v>0</v>
      </c>
      <c r="E50" s="65">
        <f t="shared" si="10"/>
        <v>0</v>
      </c>
      <c r="F50" s="70">
        <f t="shared" si="11"/>
        <v>0</v>
      </c>
      <c r="G50" s="55">
        <f>SUMIF(NSL!$C$9:$C$10,C50,NSL!$T$9:$T$10)</f>
        <v>0</v>
      </c>
      <c r="H50" s="55">
        <f>SUMIF(NSL!$C$12:$C$13,C50,NSL!$T$12:$T$13)</f>
        <v>0</v>
      </c>
      <c r="I50" s="55">
        <f>SUMIF(NSL!$C$15:$C$16,C50,NSL!$T$15:$T$16)</f>
        <v>0</v>
      </c>
      <c r="J50" s="55">
        <f>SUMIF(NSL!$C$18:$C$19,C50,NSL!$T$18:$T$19)</f>
        <v>0</v>
      </c>
      <c r="K50" s="55">
        <f>SUMIF(NSL!$C$21:$C$43,C50,NSL!$T$21:$T$43)</f>
        <v>0</v>
      </c>
      <c r="L50" s="55">
        <f>SUMIF(NSL!$C$45:$C$51,C50,NSL!$T$45:$T$51)</f>
        <v>0</v>
      </c>
      <c r="M50" s="55">
        <f>SUMIF(NSL!$C$53:$C$55,C50,NSL!$T$53:$T$55)</f>
        <v>0</v>
      </c>
      <c r="N50" s="55">
        <f>SUMIF(NSL!$C$57:$C$65,C50,NSL!$T$57:$T$65)</f>
        <v>0</v>
      </c>
      <c r="O50" s="55">
        <f>SUMIF(NSL!$C$67:$C$76,C50,NSL!$T$67:$T$76)</f>
        <v>0</v>
      </c>
      <c r="P50" s="55">
        <f>SUMIF(NSL!$C$78:$C$79,C50,NSL!$T$78:$T$79)</f>
        <v>0</v>
      </c>
      <c r="Q50" s="55">
        <f>SUMIF(NSL!$C$81:$C$173,C50,NSL!$T$81:$T$173)</f>
        <v>0</v>
      </c>
      <c r="R50" s="65">
        <f t="shared" si="12"/>
        <v>0</v>
      </c>
      <c r="S50" s="55">
        <f>SUMIF(NSL!$C$176:$C$214,C50,NSL!$T$176:$T$214)</f>
        <v>0</v>
      </c>
      <c r="T50" s="55">
        <f>SUMIF(NSL!$C$216:$C$238,C50,NSL!$T$216:$T$238)</f>
        <v>0</v>
      </c>
      <c r="U50" s="55">
        <f>SUMIF(NSL!$C$240:$C$252,C50,NSL!$T$240:$T$252)</f>
        <v>0</v>
      </c>
      <c r="V50" s="55">
        <f>SUMIF(NSL!$C$254:$C$255,C50,NSL!$T$254:$T$255)</f>
        <v>0</v>
      </c>
      <c r="W50" s="55">
        <f>SUMIF(NSL!$C$257:$C$282,C50,NSL!$T$257:$T$282)</f>
        <v>0</v>
      </c>
      <c r="X50" s="55">
        <f>SUMIF(NSL!$C$284:$C$346,C50,NSL!$T$284:$T$346)</f>
        <v>0</v>
      </c>
      <c r="Y50" s="55">
        <f>SUMIF(NSL!$C$348:$C$436,C50,NSL!$T$348:$T$436)</f>
        <v>0</v>
      </c>
      <c r="Z50" s="55">
        <f>SUMIF(NSL!$C$438:$C$480,C50,NSL!$T$438:$T$480)</f>
        <v>0</v>
      </c>
      <c r="AA50" s="72">
        <f t="shared" si="16"/>
        <v>0</v>
      </c>
      <c r="AB50" s="55">
        <f>SUMIF(NSL!$C$483:$C$679,C50,NSL!$T$483:$T$679)</f>
        <v>0</v>
      </c>
      <c r="AC50" s="55">
        <f>SUMIF(NSL!$C$681:$C$682,C50,NSL!$T$681:$T$682)</f>
        <v>0</v>
      </c>
      <c r="AD50" s="55">
        <f>SUMIF(NSL!$C$684:$C$692,C50,NSL!$T$684:$T$692)</f>
        <v>0</v>
      </c>
      <c r="AE50" s="55">
        <f>SUMIF(NSL!$C$694:$C$776,C50,NSL!$T$694:$T$776)</f>
        <v>0</v>
      </c>
      <c r="AF50" s="55">
        <f>SUMIF(NSL!$C$778:$C$810,C50,NSL!$T$778:$T$810)</f>
        <v>0</v>
      </c>
      <c r="AG50" s="55">
        <f>SUMIF(NSL!$C$812:$C$813,C50,NSL!$T$812:$T$813)</f>
        <v>0</v>
      </c>
      <c r="AH50" s="55">
        <f>SUMIF(NSL!$C$815:$C$816,C50,NSL!$T$815:$T$816)</f>
        <v>0</v>
      </c>
      <c r="AI50" s="55">
        <f>SUMIF(NSL!$C$818:$C$889,C50,NSL!$T$818:$T$889)</f>
        <v>0</v>
      </c>
      <c r="AJ50" s="55">
        <f>SUMIF(NSL!$C$891:$C$917,C50,NSL!$T$891:$T$917)</f>
        <v>0</v>
      </c>
      <c r="AK50" s="55">
        <f>SUMIF(NSL!$C$919:$C$981,C50,NSL!$T$919:$T$981)</f>
        <v>0</v>
      </c>
      <c r="AL50" s="55">
        <f>SUMIF(NSL!$C$983:$C$1000,C50,NSL!$T$983:$T$1000)</f>
        <v>0</v>
      </c>
      <c r="AM50" s="55">
        <f>SUMIF(NSL!$C$1002:$C$1028,C50,NSL!$T$1002:$T$1028)</f>
        <v>0</v>
      </c>
      <c r="AN50" s="55">
        <f>SUMIF(NSL!$C$1030:$C$1045,C50,NSL!$T$1030:$T$1045)</f>
        <v>0</v>
      </c>
      <c r="AO50" s="55">
        <f>SUMIF(NSL!$C$1047:$C$1048,C50,NSL!$T$1047:$T$1048)</f>
        <v>0</v>
      </c>
      <c r="AP50" s="55">
        <f>SUMIF(NSL!$C$1050:$C$1074,C50,NSL!$T$1050:$T$1074)</f>
        <v>0</v>
      </c>
      <c r="AQ50" s="55">
        <f>SUMIF(NSL!$C$1076:$C$1099,C50,NSL!$T$1076:$T$1099)</f>
        <v>0</v>
      </c>
      <c r="AR50" s="55">
        <f>SUMIF(NSL!$C$1101:$C$1121,C50,NSL!$T$1101:$T$1121)</f>
        <v>0</v>
      </c>
      <c r="AS50" s="55">
        <f>SUMIF(NSL!$C$1123:$C$1164,C50,NSL!$T$1123:$T$1164)</f>
        <v>0</v>
      </c>
      <c r="AT50" s="55">
        <f>SUMIF(NSL!$C$1166:$C$1201,C50,NSL!$T$1166:$T$1201)</f>
        <v>0</v>
      </c>
      <c r="AU50" s="55">
        <f>SUMIF(NSL!$C$1203:$C$1223,C50,NSL!$T$1203:$T$1223)</f>
        <v>0</v>
      </c>
      <c r="AV50" s="55">
        <f>SUMIF(NSL!$C$1225:$C$1226,C50,NSL!$T$1225:$T$1226)</f>
        <v>0</v>
      </c>
      <c r="AW50" s="65">
        <f>D50-BG50</f>
        <v>0</v>
      </c>
      <c r="AX50" s="55">
        <f>SUMIF(NSL!$C$1246:$C$1351,C50,NSL!$T$1246:$T$1351)</f>
        <v>0</v>
      </c>
      <c r="AY50" s="55">
        <f>SUMIF(NSL!$C$1353:$C$1434,C50,NSL!$T$1353:$T$1434)</f>
        <v>0</v>
      </c>
      <c r="AZ50" s="55">
        <f>SUMIF(NSL!$C$1436:$C$1440,C50,NSL!$T$1436:$T$1440)</f>
        <v>0</v>
      </c>
      <c r="BA50" s="55">
        <f>SUMIF(NSL!$C$1442:$C$1507,C50,NSL!$T$1442:$T$1507)</f>
        <v>0</v>
      </c>
      <c r="BB50" s="55">
        <f>SUMIF(NSL!$C$1509:$C$1540,C50,NSL!$T$1509:$T$1540)</f>
        <v>0</v>
      </c>
      <c r="BC50" s="55">
        <f>SUMIF(NSL!$C$1542:$C$1545,C50,NSL!$T$1542:$T$1545)</f>
        <v>0</v>
      </c>
      <c r="BD50" s="55">
        <f>SUMIF(NSL!$C$1547:$C$1560,C50,NSL!$T$1547:$T$1560)</f>
        <v>0</v>
      </c>
      <c r="BE50" s="55">
        <f>SUMIF(NSL!$C$1562:$C$1565,C50,NSL!$T$1562:$T$1565)</f>
        <v>0</v>
      </c>
      <c r="BF50" s="55">
        <f>SUMIF(NSL!$C$1567:$C$1569,C50,NSL!$T$1567:$T$1569)</f>
        <v>0</v>
      </c>
      <c r="BG50" s="65">
        <f>SUM(G50:Q50)+SUM(S50:Z50)+SUM(AB50:AV50)+SUM(AX50:BF50)</f>
        <v>0</v>
      </c>
      <c r="BH50" s="53">
        <f>AW60-BG50</f>
        <v>0.1</v>
      </c>
      <c r="BI50" s="53">
        <f t="shared" si="6"/>
        <v>0.1</v>
      </c>
    </row>
    <row r="51" spans="1:61" ht="30">
      <c r="A51" s="8" t="s">
        <v>137</v>
      </c>
      <c r="B51" s="9" t="s">
        <v>131</v>
      </c>
      <c r="C51" s="8" t="s">
        <v>45</v>
      </c>
      <c r="D51" s="52">
        <f>HTg!Q53</f>
        <v>1.61</v>
      </c>
      <c r="E51" s="65">
        <f t="shared" si="10"/>
        <v>0</v>
      </c>
      <c r="F51" s="70">
        <f t="shared" si="11"/>
        <v>0</v>
      </c>
      <c r="G51" s="55">
        <f>SUMIF(NSL!$C$9:$C$10,C51,NSL!$T$9:$T$10)</f>
        <v>0</v>
      </c>
      <c r="H51" s="55">
        <f>SUMIF(NSL!$C$12:$C$13,C51,NSL!$T$12:$T$13)</f>
        <v>0</v>
      </c>
      <c r="I51" s="55">
        <f>SUMIF(NSL!$C$15:$C$16,C51,NSL!$T$15:$T$16)</f>
        <v>0</v>
      </c>
      <c r="J51" s="55">
        <f>SUMIF(NSL!$C$18:$C$19,C51,NSL!$T$18:$T$19)</f>
        <v>0</v>
      </c>
      <c r="K51" s="55">
        <f>SUMIF(NSL!$C$21:$C$43,C51,NSL!$T$21:$T$43)</f>
        <v>0</v>
      </c>
      <c r="L51" s="55">
        <f>SUMIF(NSL!$C$45:$C$51,C51,NSL!$T$45:$T$51)</f>
        <v>0</v>
      </c>
      <c r="M51" s="55">
        <f>SUMIF(NSL!$C$53:$C$55,C51,NSL!$T$53:$T$55)</f>
        <v>0</v>
      </c>
      <c r="N51" s="55">
        <f>SUMIF(NSL!$C$57:$C$65,C51,NSL!$T$57:$T$65)</f>
        <v>0</v>
      </c>
      <c r="O51" s="55">
        <f>SUMIF(NSL!$C$67:$C$76,C51,NSL!$T$67:$T$76)</f>
        <v>0</v>
      </c>
      <c r="P51" s="55">
        <f>SUMIF(NSL!$C$78:$C$79,C51,NSL!$T$78:$T$79)</f>
        <v>0</v>
      </c>
      <c r="Q51" s="55">
        <f>SUMIF(NSL!$C$81:$C$173,C51,NSL!$T$81:$T$173)</f>
        <v>0</v>
      </c>
      <c r="R51" s="65">
        <f t="shared" si="12"/>
        <v>1.61</v>
      </c>
      <c r="S51" s="55">
        <f>SUMIF(NSL!$C$176:$C$214,C51,NSL!$T$176:$T$214)</f>
        <v>0</v>
      </c>
      <c r="T51" s="55">
        <f>SUMIF(NSL!$C$216:$C$238,C51,NSL!$T$216:$T$238)</f>
        <v>0</v>
      </c>
      <c r="U51" s="55">
        <f>SUMIF(NSL!$C$240:$C$252,C51,NSL!$T$240:$T$252)</f>
        <v>0</v>
      </c>
      <c r="V51" s="55">
        <f>SUMIF(NSL!$C$254:$C$255,C51,NSL!$T$254:$T$255)</f>
        <v>0</v>
      </c>
      <c r="W51" s="55">
        <f>SUMIF(NSL!$C$257:$C$282,C51,NSL!$T$257:$T$282)</f>
        <v>0</v>
      </c>
      <c r="X51" s="55">
        <f>SUMIF(NSL!$C$284:$C$346,C51,NSL!$T$284:$T$346)</f>
        <v>0</v>
      </c>
      <c r="Y51" s="55">
        <f>SUMIF(NSL!$C$348:$C$436,C51,NSL!$T$348:$T$436)</f>
        <v>0</v>
      </c>
      <c r="Z51" s="55">
        <f>SUMIF(NSL!$C$438:$C$480,C51,NSL!$T$438:$T$480)</f>
        <v>0</v>
      </c>
      <c r="AA51" s="72">
        <f t="shared" si="16"/>
        <v>0</v>
      </c>
      <c r="AB51" s="55">
        <f>SUMIF(NSL!$C$483:$C$679,C51,NSL!$T$483:$T$679)</f>
        <v>0</v>
      </c>
      <c r="AC51" s="55">
        <f>SUMIF(NSL!$C$681:$C$682,C51,NSL!$T$681:$T$682)</f>
        <v>0</v>
      </c>
      <c r="AD51" s="55">
        <f>SUMIF(NSL!$C$684:$C$692,C51,NSL!$T$684:$T$692)</f>
        <v>0</v>
      </c>
      <c r="AE51" s="55">
        <f>SUMIF(NSL!$C$694:$C$776,C51,NSL!$T$694:$T$776)</f>
        <v>0</v>
      </c>
      <c r="AF51" s="55">
        <f>SUMIF(NSL!$C$778:$C$810,C51,NSL!$T$778:$T$810)</f>
        <v>0</v>
      </c>
      <c r="AG51" s="55">
        <f>SUMIF(NSL!$C$812:$C$813,C51,NSL!$T$812:$T$813)</f>
        <v>0</v>
      </c>
      <c r="AH51" s="55">
        <f>SUMIF(NSL!$C$815:$C$816,C51,NSL!$T$815:$T$816)</f>
        <v>0</v>
      </c>
      <c r="AI51" s="55">
        <f>SUMIF(NSL!$C$818:$C$889,C51,NSL!$T$818:$T$889)</f>
        <v>0</v>
      </c>
      <c r="AJ51" s="55">
        <f>SUMIF(NSL!$C$891:$C$917,C51,NSL!$T$891:$T$917)</f>
        <v>0</v>
      </c>
      <c r="AK51" s="55">
        <f>SUMIF(NSL!$C$919:$C$981,C51,NSL!$T$919:$T$981)</f>
        <v>0</v>
      </c>
      <c r="AL51" s="55">
        <f>SUMIF(NSL!$C$983:$C$1000,C51,NSL!$T$983:$T$1000)</f>
        <v>0</v>
      </c>
      <c r="AM51" s="55">
        <f>SUMIF(NSL!$C$1002:$C$1028,C51,NSL!$T$1002:$T$1028)</f>
        <v>0</v>
      </c>
      <c r="AN51" s="55">
        <f>SUMIF(NSL!$C$1030:$C$1045,C51,NSL!$T$1030:$T$1045)</f>
        <v>0</v>
      </c>
      <c r="AO51" s="55">
        <f>SUMIF(NSL!$C$1047:$C$1048,C51,NSL!$T$1047:$T$1048)</f>
        <v>0</v>
      </c>
      <c r="AP51" s="55">
        <f>SUMIF(NSL!$C$1050:$C$1074,C51,NSL!$T$1050:$T$1074)</f>
        <v>0</v>
      </c>
      <c r="AQ51" s="55">
        <f>SUMIF(NSL!$C$1076:$C$1099,C51,NSL!$T$1076:$T$1099)</f>
        <v>0</v>
      </c>
      <c r="AR51" s="55">
        <f>SUMIF(NSL!$C$1101:$C$1121,C51,NSL!$T$1101:$T$1121)</f>
        <v>0</v>
      </c>
      <c r="AS51" s="55">
        <f>SUMIF(NSL!$C$1123:$C$1164,C51,NSL!$T$1123:$T$1164)</f>
        <v>0</v>
      </c>
      <c r="AT51" s="55">
        <f>SUMIF(NSL!$C$1166:$C$1201,C51,NSL!$T$1166:$T$1201)</f>
        <v>0</v>
      </c>
      <c r="AU51" s="55">
        <f>SUMIF(NSL!$C$1203:$C$1223,C51,NSL!$T$1203:$T$1223)</f>
        <v>0</v>
      </c>
      <c r="AV51" s="55">
        <f>SUMIF(NSL!$C$1225:$C$1226,C51,NSL!$T$1225:$T$1226)</f>
        <v>0</v>
      </c>
      <c r="AW51" s="55">
        <f>SUMIF(NSL!$C$1228:$C$1244,C51,NSL!$T$1228:$T$1244)</f>
        <v>0</v>
      </c>
      <c r="AX51" s="65">
        <f>D51-BG51</f>
        <v>1.61</v>
      </c>
      <c r="AY51" s="55">
        <f>SUMIF(NSL!$C$1353:$C$1434,C51,NSL!$T$1353:$T$1434)</f>
        <v>0</v>
      </c>
      <c r="AZ51" s="55">
        <f>SUMIF(NSL!$C$1436:$C$1440,C51,NSL!$T$1436:$T$1440)</f>
        <v>0</v>
      </c>
      <c r="BA51" s="55">
        <f>SUMIF(NSL!$C$1442:$C$1507,C51,NSL!$T$1442:$T$1507)</f>
        <v>0</v>
      </c>
      <c r="BB51" s="55">
        <f>SUMIF(NSL!$C$1509:$C$1540,C51,NSL!$T$1509:$T$1540)</f>
        <v>0</v>
      </c>
      <c r="BC51" s="55">
        <f>SUMIF(NSL!$C$1542:$C$1545,C51,NSL!$T$1542:$T$1545)</f>
        <v>0</v>
      </c>
      <c r="BD51" s="55">
        <f>SUMIF(NSL!$C$1547:$C$1560,C51,NSL!$T$1547:$T$1560)</f>
        <v>0</v>
      </c>
      <c r="BE51" s="55">
        <f>SUMIF(NSL!$C$1562:$C$1565,C51,NSL!$T$1562:$T$1565)</f>
        <v>0</v>
      </c>
      <c r="BF51" s="55">
        <f>SUMIF(NSL!$C$1567:$C$1569,C51,NSL!$T$1567:$T$1569)</f>
        <v>0</v>
      </c>
      <c r="BG51" s="65">
        <f>SUM(G51:Q51)+SUM(S51:Z51)+SUM(AB51:AW51)+SUM(AY51:BF51)</f>
        <v>0</v>
      </c>
      <c r="BH51" s="58">
        <f>AX60-BG51</f>
        <v>5.3</v>
      </c>
      <c r="BI51" s="53">
        <f t="shared" si="6"/>
        <v>6.91</v>
      </c>
    </row>
    <row r="52" spans="1:61" ht="30">
      <c r="A52" s="8" t="s">
        <v>138</v>
      </c>
      <c r="B52" s="9" t="s">
        <v>132</v>
      </c>
      <c r="C52" s="8" t="s">
        <v>39</v>
      </c>
      <c r="D52" s="52">
        <f>HTg!Q54</f>
        <v>0</v>
      </c>
      <c r="E52" s="65">
        <f t="shared" si="10"/>
        <v>0</v>
      </c>
      <c r="F52" s="70">
        <f t="shared" si="11"/>
        <v>0</v>
      </c>
      <c r="G52" s="55">
        <f>SUMIF(NSL!$C$9:$C$10,C52,NSL!$T$9:$T$10)</f>
        <v>0</v>
      </c>
      <c r="H52" s="55">
        <f>SUMIF(NSL!$C$12:$C$13,C52,NSL!$T$12:$T$13)</f>
        <v>0</v>
      </c>
      <c r="I52" s="55">
        <f>SUMIF(NSL!$C$15:$C$16,C52,NSL!$T$15:$T$16)</f>
        <v>0</v>
      </c>
      <c r="J52" s="55">
        <f>SUMIF(NSL!$C$18:$C$19,C52,NSL!$T$18:$T$19)</f>
        <v>0</v>
      </c>
      <c r="K52" s="55">
        <f>SUMIF(NSL!$C$21:$C$43,C52,NSL!$T$21:$T$43)</f>
        <v>0</v>
      </c>
      <c r="L52" s="55">
        <f>SUMIF(NSL!$C$45:$C$51,C52,NSL!$T$45:$T$51)</f>
        <v>0</v>
      </c>
      <c r="M52" s="55">
        <f>SUMIF(NSL!$C$53:$C$55,C52,NSL!$T$53:$T$55)</f>
        <v>0</v>
      </c>
      <c r="N52" s="55">
        <f>SUMIF(NSL!$C$57:$C$65,C52,NSL!$T$57:$T$65)</f>
        <v>0</v>
      </c>
      <c r="O52" s="55">
        <f>SUMIF(NSL!$C$67:$C$76,C52,NSL!$T$67:$T$76)</f>
        <v>0</v>
      </c>
      <c r="P52" s="55">
        <f>SUMIF(NSL!$C$78:$C$79,C52,NSL!$T$78:$T$79)</f>
        <v>0</v>
      </c>
      <c r="Q52" s="55">
        <f>SUMIF(NSL!$C$81:$C$173,C52,NSL!$T$81:$T$173)</f>
        <v>0</v>
      </c>
      <c r="R52" s="65">
        <f t="shared" si="12"/>
        <v>0</v>
      </c>
      <c r="S52" s="55">
        <f>SUMIF(NSL!$C$176:$C$214,C52,NSL!$T$176:$T$214)</f>
        <v>0</v>
      </c>
      <c r="T52" s="55">
        <f>SUMIF(NSL!$C$216:$C$238,C52,NSL!$T$216:$T$238)</f>
        <v>0</v>
      </c>
      <c r="U52" s="55">
        <f>SUMIF(NSL!$C$240:$C$252,C52,NSL!$T$240:$T$252)</f>
        <v>0</v>
      </c>
      <c r="V52" s="55">
        <f>SUMIF(NSL!$C$254:$C$255,C52,NSL!$T$254:$T$255)</f>
        <v>0</v>
      </c>
      <c r="W52" s="55">
        <f>SUMIF(NSL!$C$257:$C$282,C52,NSL!$T$257:$T$282)</f>
        <v>0</v>
      </c>
      <c r="X52" s="55">
        <f>SUMIF(NSL!$C$284:$C$346,C52,NSL!$T$284:$T$346)</f>
        <v>0</v>
      </c>
      <c r="Y52" s="55">
        <f>SUMIF(NSL!$C$348:$C$436,C52,NSL!$T$348:$T$436)</f>
        <v>0</v>
      </c>
      <c r="Z52" s="55">
        <f>SUMIF(NSL!$C$438:$C$480,C52,NSL!$T$438:$T$480)</f>
        <v>0</v>
      </c>
      <c r="AA52" s="72">
        <f t="shared" si="16"/>
        <v>0</v>
      </c>
      <c r="AB52" s="55">
        <f>SUMIF(NSL!$C$483:$C$679,C52,NSL!$T$483:$T$679)</f>
        <v>0</v>
      </c>
      <c r="AC52" s="55">
        <f>SUMIF(NSL!$C$681:$C$682,C52,NSL!$T$681:$T$682)</f>
        <v>0</v>
      </c>
      <c r="AD52" s="55">
        <f>SUMIF(NSL!$C$684:$C$692,C52,NSL!$T$684:$T$692)</f>
        <v>0</v>
      </c>
      <c r="AE52" s="55">
        <f>SUMIF(NSL!$C$694:$C$776,C52,NSL!$T$694:$T$776)</f>
        <v>0</v>
      </c>
      <c r="AF52" s="55">
        <f>SUMIF(NSL!$C$778:$C$810,C52,NSL!$T$778:$T$810)</f>
        <v>0</v>
      </c>
      <c r="AG52" s="55">
        <f>SUMIF(NSL!$C$812:$C$813,C52,NSL!$T$812:$T$813)</f>
        <v>0</v>
      </c>
      <c r="AH52" s="55">
        <f>SUMIF(NSL!$C$815:$C$816,C52,NSL!$T$815:$T$816)</f>
        <v>0</v>
      </c>
      <c r="AI52" s="55">
        <f>SUMIF(NSL!$C$818:$C$889,C52,NSL!$T$818:$T$889)</f>
        <v>0</v>
      </c>
      <c r="AJ52" s="55">
        <f>SUMIF(NSL!$C$891:$C$917,C52,NSL!$T$891:$T$917)</f>
        <v>0</v>
      </c>
      <c r="AK52" s="55">
        <f>SUMIF(NSL!$C$919:$C$981,C52,NSL!$T$919:$T$981)</f>
        <v>0</v>
      </c>
      <c r="AL52" s="55">
        <f>SUMIF(NSL!$C$983:$C$1000,C52,NSL!$T$983:$T$1000)</f>
        <v>0</v>
      </c>
      <c r="AM52" s="55">
        <f>SUMIF(NSL!$C$1002:$C$1028,C52,NSL!$T$1002:$T$1028)</f>
        <v>0</v>
      </c>
      <c r="AN52" s="55">
        <f>SUMIF(NSL!$C$1030:$C$1045,C52,NSL!$T$1030:$T$1045)</f>
        <v>0</v>
      </c>
      <c r="AO52" s="55">
        <f>SUMIF(NSL!$C$1047:$C$1048,C52,NSL!$T$1047:$T$1048)</f>
        <v>0</v>
      </c>
      <c r="AP52" s="55">
        <f>SUMIF(NSL!$C$1050:$C$1074,C52,NSL!$T$1050:$T$1074)</f>
        <v>0</v>
      </c>
      <c r="AQ52" s="55">
        <f>SUMIF(NSL!$C$1076:$C$1099,C52,NSL!$T$1076:$T$1099)</f>
        <v>0</v>
      </c>
      <c r="AR52" s="55">
        <f>SUMIF(NSL!$C$1101:$C$1121,C52,NSL!$T$1101:$T$1121)</f>
        <v>0</v>
      </c>
      <c r="AS52" s="55">
        <f>SUMIF(NSL!$C$1123:$C$1164,C52,NSL!$T$1123:$T$1164)</f>
        <v>0</v>
      </c>
      <c r="AT52" s="55">
        <f>SUMIF(NSL!$C$1166:$C$1201,C52,NSL!$T$1166:$T$1201)</f>
        <v>0</v>
      </c>
      <c r="AU52" s="55">
        <f>SUMIF(NSL!$C$1203:$C$1223,C52,NSL!$T$1203:$T$1223)</f>
        <v>0</v>
      </c>
      <c r="AV52" s="55">
        <f>SUMIF(NSL!$C$1225:$C$1226,C52,NSL!$T$1225:$T$1226)</f>
        <v>0</v>
      </c>
      <c r="AW52" s="55">
        <f>SUMIF(NSL!$C$1228:$C$1244,C52,NSL!$T$1228:$T$1244)</f>
        <v>0</v>
      </c>
      <c r="AX52" s="55">
        <f>SUMIF(NSL!$C$1246:$C$1351,C52,NSL!$T$1246:$T$1351)</f>
        <v>0</v>
      </c>
      <c r="AY52" s="65">
        <f>D52-BG52</f>
        <v>0</v>
      </c>
      <c r="AZ52" s="55">
        <f>SUMIF(NSL!$C$1436:$C$1440,C52,NSL!$T$1436:$T$1440)</f>
        <v>0</v>
      </c>
      <c r="BA52" s="55">
        <f>SUMIF(NSL!$C$1442:$C$1507,C52,NSL!$T$1442:$T$1507)</f>
        <v>0</v>
      </c>
      <c r="BB52" s="55">
        <f>SUMIF(NSL!$C$1509:$C$1540,C52,NSL!$T$1509:$T$1540)</f>
        <v>0</v>
      </c>
      <c r="BC52" s="55">
        <f>SUMIF(NSL!$C$1542:$C$1545,C52,NSL!$T$1542:$T$1545)</f>
        <v>0</v>
      </c>
      <c r="BD52" s="55">
        <f>SUMIF(NSL!$C$1547:$C$1560,C52,NSL!$T$1547:$T$1560)</f>
        <v>0</v>
      </c>
      <c r="BE52" s="55">
        <f>SUMIF(NSL!$C$1562:$C$1565,C52,NSL!$T$1562:$T$1565)</f>
        <v>0</v>
      </c>
      <c r="BF52" s="55">
        <f>SUMIF(NSL!$C$1567:$C$1569,C52,NSL!$T$1567:$T$1569)</f>
        <v>0</v>
      </c>
      <c r="BG52" s="65">
        <f>SUM(G52:Q52)+SUM(S52:Z52)+SUM(AB52:AX52)+SUM(AZ52:BF52)</f>
        <v>0</v>
      </c>
      <c r="BH52" s="58">
        <f>AY60-BG52</f>
        <v>4</v>
      </c>
      <c r="BI52" s="53">
        <f t="shared" si="6"/>
        <v>4</v>
      </c>
    </row>
    <row r="53" spans="1:61" ht="15">
      <c r="A53" s="8" t="s">
        <v>139</v>
      </c>
      <c r="B53" s="9" t="s">
        <v>133</v>
      </c>
      <c r="C53" s="8" t="s">
        <v>151</v>
      </c>
      <c r="D53" s="52">
        <f>HTg!Q55</f>
        <v>0</v>
      </c>
      <c r="E53" s="65">
        <f t="shared" si="10"/>
        <v>0</v>
      </c>
      <c r="F53" s="70">
        <f t="shared" si="11"/>
        <v>0</v>
      </c>
      <c r="G53" s="55">
        <f>SUMIF(NSL!$C$9:$C$10,C53,NSL!$T$9:$T$10)</f>
        <v>0</v>
      </c>
      <c r="H53" s="55">
        <f>SUMIF(NSL!$C$12:$C$13,C53,NSL!$T$12:$T$13)</f>
        <v>0</v>
      </c>
      <c r="I53" s="55">
        <f>SUMIF(NSL!$C$15:$C$16,C53,NSL!$T$15:$T$16)</f>
        <v>0</v>
      </c>
      <c r="J53" s="55">
        <f>SUMIF(NSL!$C$18:$C$19,C53,NSL!$T$18:$T$19)</f>
        <v>0</v>
      </c>
      <c r="K53" s="55">
        <f>SUMIF(NSL!$C$21:$C$43,C53,NSL!$T$21:$T$43)</f>
        <v>0</v>
      </c>
      <c r="L53" s="55">
        <f>SUMIF(NSL!$C$45:$C$51,C53,NSL!$T$45:$T$51)</f>
        <v>0</v>
      </c>
      <c r="M53" s="55">
        <f>SUMIF(NSL!$C$53:$C$55,C53,NSL!$T$53:$T$55)</f>
        <v>0</v>
      </c>
      <c r="N53" s="55">
        <f>SUMIF(NSL!$C$57:$C$65,C53,NSL!$T$57:$T$65)</f>
        <v>0</v>
      </c>
      <c r="O53" s="55">
        <f>SUMIF(NSL!$C$67:$C$76,C53,NSL!$T$67:$T$76)</f>
        <v>0</v>
      </c>
      <c r="P53" s="55">
        <f>SUMIF(NSL!$C$78:$C$79,C53,NSL!$T$78:$T$79)</f>
        <v>0</v>
      </c>
      <c r="Q53" s="55">
        <f>SUMIF(NSL!$C$81:$C$173,C53,NSL!$T$81:$T$173)</f>
        <v>0</v>
      </c>
      <c r="R53" s="65">
        <f t="shared" si="12"/>
        <v>0</v>
      </c>
      <c r="S53" s="55">
        <f>SUMIF(NSL!$C$176:$C$214,C53,NSL!$T$176:$T$214)</f>
        <v>0</v>
      </c>
      <c r="T53" s="55">
        <f>SUMIF(NSL!$C$216:$C$238,C53,NSL!$T$216:$T$238)</f>
        <v>0</v>
      </c>
      <c r="U53" s="55">
        <f>SUMIF(NSL!$C$240:$C$252,C53,NSL!$T$240:$T$252)</f>
        <v>0</v>
      </c>
      <c r="V53" s="55">
        <f>SUMIF(NSL!$C$254:$C$255,C53,NSL!$T$254:$T$255)</f>
        <v>0</v>
      </c>
      <c r="W53" s="55">
        <f>SUMIF(NSL!$C$257:$C$282,C53,NSL!$T$257:$T$282)</f>
        <v>0</v>
      </c>
      <c r="X53" s="55">
        <f>SUMIF(NSL!$C$284:$C$346,C53,NSL!$T$284:$T$346)</f>
        <v>0</v>
      </c>
      <c r="Y53" s="55">
        <f>SUMIF(NSL!$C$348:$C$436,C53,NSL!$T$348:$T$436)</f>
        <v>0</v>
      </c>
      <c r="Z53" s="55">
        <f>SUMIF(NSL!$C$438:$C$480,C53,NSL!$T$438:$T$480)</f>
        <v>0</v>
      </c>
      <c r="AA53" s="72">
        <f t="shared" si="16"/>
        <v>0</v>
      </c>
      <c r="AB53" s="55">
        <f>SUMIF(NSL!$C$483:$C$679,C53,NSL!$T$483:$T$679)</f>
        <v>0</v>
      </c>
      <c r="AC53" s="55">
        <f>SUMIF(NSL!$C$681:$C$682,C53,NSL!$T$681:$T$682)</f>
        <v>0</v>
      </c>
      <c r="AD53" s="55">
        <f>SUMIF(NSL!$C$684:$C$692,C53,NSL!$T$684:$T$692)</f>
        <v>0</v>
      </c>
      <c r="AE53" s="55">
        <f>SUMIF(NSL!$C$694:$C$776,C53,NSL!$T$694:$T$776)</f>
        <v>0</v>
      </c>
      <c r="AF53" s="55">
        <f>SUMIF(NSL!$C$778:$C$810,C53,NSL!$T$778:$T$810)</f>
        <v>0</v>
      </c>
      <c r="AG53" s="55">
        <f>SUMIF(NSL!$C$812:$C$813,C53,NSL!$T$812:$T$813)</f>
        <v>0</v>
      </c>
      <c r="AH53" s="55">
        <f>SUMIF(NSL!$C$815:$C$816,C53,NSL!$T$815:$T$816)</f>
        <v>0</v>
      </c>
      <c r="AI53" s="55">
        <f>SUMIF(NSL!$C$818:$C$889,C53,NSL!$T$818:$T$889)</f>
        <v>0</v>
      </c>
      <c r="AJ53" s="55">
        <f>SUMIF(NSL!$C$891:$C$917,C53,NSL!$T$891:$T$917)</f>
        <v>0</v>
      </c>
      <c r="AK53" s="55">
        <f>SUMIF(NSL!$C$919:$C$981,C53,NSL!$T$919:$T$981)</f>
        <v>0</v>
      </c>
      <c r="AL53" s="55">
        <f>SUMIF(NSL!$C$983:$C$1000,C53,NSL!$T$983:$T$1000)</f>
        <v>0</v>
      </c>
      <c r="AM53" s="55">
        <f>SUMIF(NSL!$C$1002:$C$1028,C53,NSL!$T$1002:$T$1028)</f>
        <v>0</v>
      </c>
      <c r="AN53" s="55">
        <f>SUMIF(NSL!$C$1030:$C$1045,C53,NSL!$T$1030:$T$1045)</f>
        <v>0</v>
      </c>
      <c r="AO53" s="55">
        <f>SUMIF(NSL!$C$1047:$C$1048,C53,NSL!$T$1047:$T$1048)</f>
        <v>0</v>
      </c>
      <c r="AP53" s="55">
        <f>SUMIF(NSL!$C$1050:$C$1074,C53,NSL!$T$1050:$T$1074)</f>
        <v>0</v>
      </c>
      <c r="AQ53" s="55">
        <f>SUMIF(NSL!$C$1076:$C$1099,C53,NSL!$T$1076:$T$1099)</f>
        <v>0</v>
      </c>
      <c r="AR53" s="55">
        <f>SUMIF(NSL!$C$1101:$C$1121,C53,NSL!$T$1101:$T$1121)</f>
        <v>0</v>
      </c>
      <c r="AS53" s="55">
        <f>SUMIF(NSL!$C$1123:$C$1164,C53,NSL!$T$1123:$T$1164)</f>
        <v>0</v>
      </c>
      <c r="AT53" s="55">
        <f>SUMIF(NSL!$C$1166:$C$1201,C53,NSL!$T$1166:$T$1201)</f>
        <v>0</v>
      </c>
      <c r="AU53" s="55">
        <f>SUMIF(NSL!$C$1203:$C$1223,C53,NSL!$T$1203:$T$1223)</f>
        <v>0</v>
      </c>
      <c r="AV53" s="55">
        <f>SUMIF(NSL!$C$1225:$C$1226,C53,NSL!$T$1225:$T$1226)</f>
        <v>0</v>
      </c>
      <c r="AW53" s="55">
        <f>SUMIF(NSL!$C$1228:$C$1244,C53,NSL!$T$1228:$T$1244)</f>
        <v>0</v>
      </c>
      <c r="AX53" s="55">
        <f>SUMIF(NSL!$C$1246:$C$1351,C53,NSL!$T$1246:$T$1351)</f>
        <v>0</v>
      </c>
      <c r="AY53" s="55">
        <f>SUMIF(NSL!$C$1353:$C$1434,C53,NSL!$T$1353:$T$1434)</f>
        <v>0</v>
      </c>
      <c r="AZ53" s="65">
        <f>D53-BG53</f>
        <v>0</v>
      </c>
      <c r="BA53" s="55">
        <f>SUMIF(NSL!$C$1442:$C$1507,C53,NSL!$T$1442:$T$1507)</f>
        <v>0</v>
      </c>
      <c r="BB53" s="55">
        <f>SUMIF(NSL!$C$1509:$C$1540,C53,NSL!$T$1509:$T$1540)</f>
        <v>0</v>
      </c>
      <c r="BC53" s="55">
        <f>SUMIF(NSL!$C$1542:$C$1545,C53,NSL!$T$1542:$T$1545)</f>
        <v>0</v>
      </c>
      <c r="BD53" s="55">
        <f>SUMIF(NSL!$C$1547:$C$1560,C53,NSL!$T$1547:$T$1560)</f>
        <v>0</v>
      </c>
      <c r="BE53" s="55">
        <f>SUMIF(NSL!$C$1562:$C$1565,C53,NSL!$T$1562:$T$1565)</f>
        <v>0</v>
      </c>
      <c r="BF53" s="55">
        <f>SUMIF(NSL!$C$1567:$C$1569,C53,NSL!$T$1567:$T$1569)</f>
        <v>0</v>
      </c>
      <c r="BG53" s="65">
        <f>SUM(G53:Q53)+SUM(S53:Z53)+SUM(AB53:AY53)+SUM(BA53:BF53)</f>
        <v>0</v>
      </c>
      <c r="BH53" s="58">
        <f>AZ60-BG53</f>
        <v>0</v>
      </c>
      <c r="BI53" s="53">
        <f t="shared" si="6"/>
        <v>0</v>
      </c>
    </row>
    <row r="54" spans="1:61" ht="15">
      <c r="A54" s="8" t="s">
        <v>140</v>
      </c>
      <c r="B54" s="9" t="s">
        <v>134</v>
      </c>
      <c r="C54" s="8" t="s">
        <v>152</v>
      </c>
      <c r="D54" s="52">
        <f>HTg!Q56</f>
        <v>0.26</v>
      </c>
      <c r="E54" s="65">
        <f t="shared" si="10"/>
        <v>0</v>
      </c>
      <c r="F54" s="70">
        <f t="shared" si="11"/>
        <v>0</v>
      </c>
      <c r="G54" s="55">
        <f>SUMIF(NSL!$C$9:$C$10,C54,NSL!$T$9:$T$10)</f>
        <v>0</v>
      </c>
      <c r="H54" s="55">
        <f>SUMIF(NSL!$C$12:$C$13,C54,NSL!$T$12:$T$13)</f>
        <v>0</v>
      </c>
      <c r="I54" s="55">
        <f>SUMIF(NSL!$C$15:$C$16,C54,NSL!$T$15:$T$16)</f>
        <v>0</v>
      </c>
      <c r="J54" s="55">
        <f>SUMIF(NSL!$C$18:$C$19,C54,NSL!$T$18:$T$19)</f>
        <v>0</v>
      </c>
      <c r="K54" s="55">
        <f>SUMIF(NSL!$C$21:$C$43,C54,NSL!$T$21:$T$43)</f>
        <v>0</v>
      </c>
      <c r="L54" s="55">
        <f>SUMIF(NSL!$C$45:$C$51,C54,NSL!$T$45:$T$51)</f>
        <v>0</v>
      </c>
      <c r="M54" s="55">
        <f>SUMIF(NSL!$C$53:$C$55,C54,NSL!$T$53:$T$55)</f>
        <v>0</v>
      </c>
      <c r="N54" s="55">
        <f>SUMIF(NSL!$C$57:$C$65,C54,NSL!$T$57:$T$65)</f>
        <v>0</v>
      </c>
      <c r="O54" s="55">
        <f>SUMIF(NSL!$C$67:$C$76,C54,NSL!$T$67:$T$76)</f>
        <v>0</v>
      </c>
      <c r="P54" s="55">
        <f>SUMIF(NSL!$C$78:$C$79,C54,NSL!$T$78:$T$79)</f>
        <v>0</v>
      </c>
      <c r="Q54" s="55">
        <f>SUMIF(NSL!$C$81:$C$173,C54,NSL!$T$81:$T$173)</f>
        <v>0</v>
      </c>
      <c r="R54" s="65">
        <f t="shared" si="12"/>
        <v>0.26</v>
      </c>
      <c r="S54" s="55">
        <f>SUMIF(NSL!$C$176:$C$214,C54,NSL!$T$176:$T$214)</f>
        <v>0</v>
      </c>
      <c r="T54" s="55">
        <f>SUMIF(NSL!$C$216:$C$238,C54,NSL!$T$216:$T$238)</f>
        <v>0</v>
      </c>
      <c r="U54" s="55">
        <f>SUMIF(NSL!$C$240:$C$252,C54,NSL!$T$240:$T$252)</f>
        <v>0</v>
      </c>
      <c r="V54" s="55">
        <f>SUMIF(NSL!$C$254:$C$255,C54,NSL!$T$254:$T$255)</f>
        <v>0</v>
      </c>
      <c r="W54" s="55">
        <f>SUMIF(NSL!$C$257:$C$282,C54,NSL!$T$257:$T$282)</f>
        <v>0</v>
      </c>
      <c r="X54" s="55">
        <f>SUMIF(NSL!$C$284:$C$346,C54,NSL!$T$284:$T$346)</f>
        <v>0</v>
      </c>
      <c r="Y54" s="55">
        <f>SUMIF(NSL!$C$348:$C$436,C54,NSL!$T$348:$T$436)</f>
        <v>0</v>
      </c>
      <c r="Z54" s="55">
        <f>SUMIF(NSL!$C$438:$C$480,C54,NSL!$T$438:$T$480)</f>
        <v>0</v>
      </c>
      <c r="AA54" s="72">
        <f t="shared" si="16"/>
        <v>0</v>
      </c>
      <c r="AB54" s="55">
        <f>SUMIF(NSL!$C$483:$C$679,C54,NSL!$T$483:$T$679)</f>
        <v>0</v>
      </c>
      <c r="AC54" s="55">
        <f>SUMIF(NSL!$C$681:$C$682,C54,NSL!$T$681:$T$682)</f>
        <v>0</v>
      </c>
      <c r="AD54" s="55">
        <f>SUMIF(NSL!$C$684:$C$692,C54,NSL!$T$684:$T$692)</f>
        <v>0</v>
      </c>
      <c r="AE54" s="55">
        <f>SUMIF(NSL!$C$694:$C$776,C54,NSL!$T$694:$T$776)</f>
        <v>0</v>
      </c>
      <c r="AF54" s="55">
        <f>SUMIF(NSL!$C$778:$C$810,C54,NSL!$T$778:$T$810)</f>
        <v>0</v>
      </c>
      <c r="AG54" s="55">
        <f>SUMIF(NSL!$C$812:$C$813,C54,NSL!$T$812:$T$813)</f>
        <v>0</v>
      </c>
      <c r="AH54" s="55">
        <f>SUMIF(NSL!$C$815:$C$816,C54,NSL!$T$815:$T$816)</f>
        <v>0</v>
      </c>
      <c r="AI54" s="55">
        <f>SUMIF(NSL!$C$818:$C$889,C54,NSL!$T$818:$T$889)</f>
        <v>0</v>
      </c>
      <c r="AJ54" s="55">
        <f>SUMIF(NSL!$C$891:$C$917,C54,NSL!$T$891:$T$917)</f>
        <v>0</v>
      </c>
      <c r="AK54" s="55">
        <f>SUMIF(NSL!$C$919:$C$981,C54,NSL!$T$919:$T$981)</f>
        <v>0</v>
      </c>
      <c r="AL54" s="55">
        <f>SUMIF(NSL!$C$983:$C$1000,C54,NSL!$T$983:$T$1000)</f>
        <v>0</v>
      </c>
      <c r="AM54" s="55">
        <f>SUMIF(NSL!$C$1002:$C$1028,C54,NSL!$T$1002:$T$1028)</f>
        <v>0</v>
      </c>
      <c r="AN54" s="55">
        <f>SUMIF(NSL!$C$1030:$C$1045,C54,NSL!$T$1030:$T$1045)</f>
        <v>0</v>
      </c>
      <c r="AO54" s="55">
        <f>SUMIF(NSL!$C$1047:$C$1048,C54,NSL!$T$1047:$T$1048)</f>
        <v>0</v>
      </c>
      <c r="AP54" s="55">
        <f>SUMIF(NSL!$C$1050:$C$1074,C54,NSL!$T$1050:$T$1074)</f>
        <v>0</v>
      </c>
      <c r="AQ54" s="55">
        <f>SUMIF(NSL!$C$1076:$C$1099,C54,NSL!$T$1076:$T$1099)</f>
        <v>0</v>
      </c>
      <c r="AR54" s="55">
        <f>SUMIF(NSL!$C$1101:$C$1121,C54,NSL!$T$1101:$T$1121)</f>
        <v>0</v>
      </c>
      <c r="AS54" s="55">
        <f>SUMIF(NSL!$C$1123:$C$1164,C54,NSL!$T$1123:$T$1164)</f>
        <v>0</v>
      </c>
      <c r="AT54" s="55">
        <f>SUMIF(NSL!$C$1166:$C$1201,C54,NSL!$T$1166:$T$1201)</f>
        <v>0</v>
      </c>
      <c r="AU54" s="55">
        <f>SUMIF(NSL!$C$1203:$C$1223,C54,NSL!$T$1203:$T$1223)</f>
        <v>0</v>
      </c>
      <c r="AV54" s="55">
        <f>SUMIF(NSL!$C$1225:$C$1226,C54,NSL!$T$1225:$T$1226)</f>
        <v>0</v>
      </c>
      <c r="AW54" s="55">
        <f>SUMIF(NSL!$C$1228:$C$1244,C54,NSL!$T$1228:$T$1244)</f>
        <v>0</v>
      </c>
      <c r="AX54" s="55">
        <f>SUMIF(NSL!$C$1246:$C$1351,C54,NSL!$T$1246:$T$1351)</f>
        <v>0</v>
      </c>
      <c r="AY54" s="55">
        <f>SUMIF(NSL!$C$1353:$C$1434,C54,NSL!$T$1353:$T$1434)</f>
        <v>0</v>
      </c>
      <c r="AZ54" s="55">
        <f>SUMIF(NSL!$C$1436:$C$1440,C54,NSL!$T$1436:$T$1440)</f>
        <v>0</v>
      </c>
      <c r="BA54" s="65">
        <f>D54-BG54</f>
        <v>0.26</v>
      </c>
      <c r="BB54" s="55">
        <f>SUMIF(NSL!$C$1509:$C$1540,C54,NSL!$T$1509:$T$1540)</f>
        <v>0</v>
      </c>
      <c r="BC54" s="55">
        <f>SUMIF(NSL!$C$1542:$C$1545,C54,NSL!$T$1542:$T$1545)</f>
        <v>0</v>
      </c>
      <c r="BD54" s="55">
        <f>SUMIF(NSL!$C$1547:$C$1560,C54,NSL!$T$1547:$T$1560)</f>
        <v>0</v>
      </c>
      <c r="BE54" s="55">
        <f>SUMIF(NSL!$C$1562:$C$1565,C54,NSL!$T$1562:$T$1565)</f>
        <v>0</v>
      </c>
      <c r="BF54" s="55">
        <f>SUMIF(NSL!$C$1567:$C$1569,C54,NSL!$T$1567:$T$1569)</f>
        <v>0</v>
      </c>
      <c r="BG54" s="65">
        <f>SUM(G54:Q54)+SUM(S54:Z54)+SUM(AB54:AZ54)+SUM(BB54:BF54)</f>
        <v>0</v>
      </c>
      <c r="BH54" s="58">
        <f>BA60-BG54</f>
        <v>1.8799999999999997</v>
      </c>
      <c r="BI54" s="53">
        <f t="shared" si="6"/>
        <v>2.1399999999999997</v>
      </c>
    </row>
    <row r="55" spans="1:61" ht="15">
      <c r="A55" s="8" t="s">
        <v>141</v>
      </c>
      <c r="B55" s="9" t="s">
        <v>153</v>
      </c>
      <c r="C55" s="8" t="s">
        <v>44</v>
      </c>
      <c r="D55" s="52">
        <f>HTg!Q57</f>
        <v>0.06</v>
      </c>
      <c r="E55" s="65">
        <f t="shared" si="10"/>
        <v>0</v>
      </c>
      <c r="F55" s="70">
        <f t="shared" si="11"/>
        <v>0</v>
      </c>
      <c r="G55" s="55">
        <f>SUMIF(NSL!$C$9:$C$10,C55,NSL!$T$9:$T$10)</f>
        <v>0</v>
      </c>
      <c r="H55" s="55">
        <f>SUMIF(NSL!$C$12:$C$13,C55,NSL!$T$12:$T$13)</f>
        <v>0</v>
      </c>
      <c r="I55" s="55">
        <f>SUMIF(NSL!$C$15:$C$16,C55,NSL!$T$15:$T$16)</f>
        <v>0</v>
      </c>
      <c r="J55" s="55">
        <f>SUMIF(NSL!$C$18:$C$19,C55,NSL!$T$18:$T$19)</f>
        <v>0</v>
      </c>
      <c r="K55" s="55">
        <f>SUMIF(NSL!$C$21:$C$43,C55,NSL!$T$21:$T$43)</f>
        <v>0</v>
      </c>
      <c r="L55" s="55">
        <f>SUMIF(NSL!$C$45:$C$51,C55,NSL!$T$45:$T$51)</f>
        <v>0</v>
      </c>
      <c r="M55" s="55">
        <f>SUMIF(NSL!$C$53:$C$55,C55,NSL!$T$53:$T$55)</f>
        <v>0</v>
      </c>
      <c r="N55" s="55">
        <f>SUMIF(NSL!$C$57:$C$65,C55,NSL!$T$57:$T$65)</f>
        <v>0</v>
      </c>
      <c r="O55" s="55">
        <f>SUMIF(NSL!$C$67:$C$76,C55,NSL!$T$67:$T$76)</f>
        <v>0</v>
      </c>
      <c r="P55" s="55">
        <f>SUMIF(NSL!$C$78:$C$79,C55,NSL!$T$78:$T$79)</f>
        <v>0</v>
      </c>
      <c r="Q55" s="55">
        <f>SUMIF(NSL!$C$81:$C$173,C55,NSL!$T$81:$T$173)</f>
        <v>0</v>
      </c>
      <c r="R55" s="65">
        <f t="shared" si="12"/>
        <v>0.06</v>
      </c>
      <c r="S55" s="55">
        <f>SUMIF(NSL!$C$176:$C$214,C55,NSL!$T$176:$T$214)</f>
        <v>0</v>
      </c>
      <c r="T55" s="55">
        <f>SUMIF(NSL!$C$216:$C$238,C55,NSL!$T$216:$T$238)</f>
        <v>0</v>
      </c>
      <c r="U55" s="55">
        <f>SUMIF(NSL!$C$240:$C$252,C55,NSL!$T$240:$T$252)</f>
        <v>0</v>
      </c>
      <c r="V55" s="55">
        <f>SUMIF(NSL!$C$254:$C$255,C55,NSL!$T$254:$T$255)</f>
        <v>0</v>
      </c>
      <c r="W55" s="55">
        <f>SUMIF(NSL!$C$257:$C$282,C55,NSL!$T$257:$T$282)</f>
        <v>0</v>
      </c>
      <c r="X55" s="55">
        <f>SUMIF(NSL!$C$284:$C$346,C55,NSL!$T$284:$T$346)</f>
        <v>0</v>
      </c>
      <c r="Y55" s="55">
        <f>SUMIF(NSL!$C$348:$C$436,C55,NSL!$T$348:$T$436)</f>
        <v>0</v>
      </c>
      <c r="Z55" s="55">
        <f>SUMIF(NSL!$C$438:$C$480,C55,NSL!$T$438:$T$480)</f>
        <v>0</v>
      </c>
      <c r="AA55" s="72">
        <f t="shared" si="16"/>
        <v>0</v>
      </c>
      <c r="AB55" s="55">
        <f>SUMIF(NSL!$C$483:$C$679,C55,NSL!$T$483:$T$679)</f>
        <v>0</v>
      </c>
      <c r="AC55" s="55">
        <f>SUMIF(NSL!$C$681:$C$682,C55,NSL!$T$681:$T$682)</f>
        <v>0</v>
      </c>
      <c r="AD55" s="55">
        <f>SUMIF(NSL!$C$684:$C$692,C55,NSL!$T$684:$T$692)</f>
        <v>0</v>
      </c>
      <c r="AE55" s="55">
        <f>SUMIF(NSL!$C$694:$C$776,C55,NSL!$T$694:$T$776)</f>
        <v>0</v>
      </c>
      <c r="AF55" s="55">
        <f>SUMIF(NSL!$C$778:$C$810,C55,NSL!$T$778:$T$810)</f>
        <v>0</v>
      </c>
      <c r="AG55" s="55">
        <f>SUMIF(NSL!$C$812:$C$813,C55,NSL!$T$812:$T$813)</f>
        <v>0</v>
      </c>
      <c r="AH55" s="55">
        <f>SUMIF(NSL!$C$815:$C$816,C55,NSL!$T$815:$T$816)</f>
        <v>0</v>
      </c>
      <c r="AI55" s="55">
        <f>SUMIF(NSL!$C$818:$C$889,C55,NSL!$T$818:$T$889)</f>
        <v>0</v>
      </c>
      <c r="AJ55" s="55">
        <f>SUMIF(NSL!$C$891:$C$917,C55,NSL!$T$891:$T$917)</f>
        <v>0</v>
      </c>
      <c r="AK55" s="55">
        <f>SUMIF(NSL!$C$919:$C$981,C55,NSL!$T$919:$T$981)</f>
        <v>0</v>
      </c>
      <c r="AL55" s="55">
        <f>SUMIF(NSL!$C$983:$C$1000,C55,NSL!$T$983:$T$1000)</f>
        <v>0</v>
      </c>
      <c r="AM55" s="55">
        <f>SUMIF(NSL!$C$1002:$C$1028,C55,NSL!$T$1002:$T$1028)</f>
        <v>0</v>
      </c>
      <c r="AN55" s="55">
        <f>SUMIF(NSL!$C$1030:$C$1045,C55,NSL!$T$1030:$T$1045)</f>
        <v>0</v>
      </c>
      <c r="AO55" s="55">
        <f>SUMIF(NSL!$C$1047:$C$1048,C55,NSL!$T$1047:$T$1048)</f>
        <v>0</v>
      </c>
      <c r="AP55" s="55">
        <f>SUMIF(NSL!$C$1050:$C$1074,C55,NSL!$T$1050:$T$1074)</f>
        <v>0</v>
      </c>
      <c r="AQ55" s="55">
        <f>SUMIF(NSL!$C$1076:$C$1099,C55,NSL!$T$1076:$T$1099)</f>
        <v>0</v>
      </c>
      <c r="AR55" s="55">
        <f>SUMIF(NSL!$C$1101:$C$1121,C55,NSL!$T$1101:$T$1121)</f>
        <v>0</v>
      </c>
      <c r="AS55" s="55">
        <f>SUMIF(NSL!$C$1123:$C$1164,C55,NSL!$T$1123:$T$1164)</f>
        <v>0</v>
      </c>
      <c r="AT55" s="55">
        <f>SUMIF(NSL!$C$1166:$C$1201,C55,NSL!$T$1166:$T$1201)</f>
        <v>0</v>
      </c>
      <c r="AU55" s="55">
        <f>SUMIF(NSL!$C$1203:$C$1223,C55,NSL!$T$1203:$T$1223)</f>
        <v>0</v>
      </c>
      <c r="AV55" s="55">
        <f>SUMIF(NSL!$C$1225:$C$1226,C55,NSL!$T$1225:$T$1226)</f>
        <v>0</v>
      </c>
      <c r="AW55" s="55">
        <f>SUMIF(NSL!$C$1228:$C$1244,C55,NSL!$T$1228:$T$1244)</f>
        <v>0</v>
      </c>
      <c r="AX55" s="55">
        <f>SUMIF(NSL!$C$1246:$C$1351,C55,NSL!$T$1246:$T$1351)</f>
        <v>0</v>
      </c>
      <c r="AY55" s="55">
        <f>SUMIF(NSL!$C$1353:$C$1434,C55,NSL!$T$1353:$T$1434)</f>
        <v>0</v>
      </c>
      <c r="AZ55" s="55">
        <f>SUMIF(NSL!$C$1436:$C$1440,C55,NSL!$T$1436:$T$1440)</f>
        <v>0</v>
      </c>
      <c r="BA55" s="55">
        <f>SUMIF(NSL!$C$1442:$C$1507,C55,NSL!$T$1442:$T$1507)</f>
        <v>0</v>
      </c>
      <c r="BB55" s="65">
        <f>D55-BG55</f>
        <v>0.06</v>
      </c>
      <c r="BC55" s="55">
        <f>SUMIF(NSL!$C$1542:$C$1545,C55,NSL!$T$1542:$T$1545)</f>
        <v>0</v>
      </c>
      <c r="BD55" s="55">
        <f>SUMIF(NSL!$C$1547:$C$1560,C55,NSL!$T$1547:$T$1560)</f>
        <v>0</v>
      </c>
      <c r="BE55" s="55">
        <f>SUMIF(NSL!$C$1562:$C$1565,C55,NSL!$T$1562:$T$1565)</f>
        <v>0</v>
      </c>
      <c r="BF55" s="55">
        <f>SUMIF(NSL!$C$1567:$C$1569,C55,NSL!$T$1567:$T$1569)</f>
        <v>0</v>
      </c>
      <c r="BG55" s="65">
        <f>SUM(G55:Q55)+SUM(S55:Z55)+SUM(AB55:BA55)+SUM(BC55:BF55)</f>
        <v>0</v>
      </c>
      <c r="BH55" s="58">
        <f>BB60-BG55</f>
        <v>1.02</v>
      </c>
      <c r="BI55" s="53">
        <f t="shared" si="6"/>
        <v>1.08</v>
      </c>
    </row>
    <row r="56" spans="1:61" ht="15">
      <c r="A56" s="8" t="s">
        <v>142</v>
      </c>
      <c r="B56" s="9" t="s">
        <v>154</v>
      </c>
      <c r="C56" s="8" t="s">
        <v>47</v>
      </c>
      <c r="D56" s="52">
        <f>HTg!Q58</f>
        <v>86.09</v>
      </c>
      <c r="E56" s="65">
        <f t="shared" si="10"/>
        <v>0</v>
      </c>
      <c r="F56" s="70">
        <f t="shared" si="11"/>
        <v>0</v>
      </c>
      <c r="G56" s="55">
        <f>SUMIF(NSL!$C$9:$C$10,C56,NSL!$T$9:$T$10)</f>
        <v>0</v>
      </c>
      <c r="H56" s="55">
        <f>SUMIF(NSL!$C$12:$C$13,C56,NSL!$T$12:$T$13)</f>
        <v>0</v>
      </c>
      <c r="I56" s="55">
        <f>SUMIF(NSL!$C$15:$C$16,C56,NSL!$T$15:$T$16)</f>
        <v>0</v>
      </c>
      <c r="J56" s="55">
        <f>SUMIF(NSL!$C$18:$C$19,C56,NSL!$T$18:$T$19)</f>
        <v>0</v>
      </c>
      <c r="K56" s="55">
        <f>SUMIF(NSL!$C$21:$C$43,C56,NSL!$T$21:$T$43)</f>
        <v>0</v>
      </c>
      <c r="L56" s="55">
        <f>SUMIF(NSL!$C$45:$C$51,C56,NSL!$T$45:$T$51)</f>
        <v>0</v>
      </c>
      <c r="M56" s="55">
        <f>SUMIF(NSL!$C$53:$C$55,C56,NSL!$T$53:$T$55)</f>
        <v>0</v>
      </c>
      <c r="N56" s="55">
        <f>SUMIF(NSL!$C$57:$C$65,C56,NSL!$T$57:$T$65)</f>
        <v>0</v>
      </c>
      <c r="O56" s="55">
        <f>SUMIF(NSL!$C$67:$C$76,C56,NSL!$T$67:$T$76)</f>
        <v>0</v>
      </c>
      <c r="P56" s="55">
        <f>SUMIF(NSL!$C$78:$C$79,C56,NSL!$T$78:$T$79)</f>
        <v>0</v>
      </c>
      <c r="Q56" s="55">
        <f>SUMIF(NSL!$C$81:$C$173,C56,NSL!$T$81:$T$173)</f>
        <v>0</v>
      </c>
      <c r="R56" s="65">
        <f t="shared" si="12"/>
        <v>86.09</v>
      </c>
      <c r="S56" s="55">
        <f>SUMIF(NSL!$C$176:$C$214,C56,NSL!$T$176:$T$214)</f>
        <v>0</v>
      </c>
      <c r="T56" s="55">
        <f>SUMIF(NSL!$C$216:$C$238,C56,NSL!$T$216:$T$238)</f>
        <v>0</v>
      </c>
      <c r="U56" s="55">
        <f>SUMIF(NSL!$C$240:$C$252,C56,NSL!$T$240:$T$252)</f>
        <v>0</v>
      </c>
      <c r="V56" s="55">
        <f>SUMIF(NSL!$C$254:$C$255,C56,NSL!$T$254:$T$255)</f>
        <v>0</v>
      </c>
      <c r="W56" s="55">
        <f>SUMIF(NSL!$C$257:$C$282,C56,NSL!$T$257:$T$282)</f>
        <v>0</v>
      </c>
      <c r="X56" s="55">
        <f>SUMIF(NSL!$C$284:$C$346,C56,NSL!$T$284:$T$346)</f>
        <v>0</v>
      </c>
      <c r="Y56" s="55">
        <f>SUMIF(NSL!$C$348:$C$436,C56,NSL!$T$348:$T$436)</f>
        <v>0</v>
      </c>
      <c r="Z56" s="55">
        <f>SUMIF(NSL!$C$438:$C$480,C56,NSL!$T$438:$T$480)</f>
        <v>0</v>
      </c>
      <c r="AA56" s="72">
        <f t="shared" si="16"/>
        <v>0.06</v>
      </c>
      <c r="AB56" s="55">
        <f>SUMIF(NSL!$C$483:$C$679,C56,NSL!$T$483:$T$679)</f>
        <v>0</v>
      </c>
      <c r="AC56" s="55">
        <f>SUMIF(NSL!$C$681:$C$682,C56,NSL!$T$681:$T$682)</f>
        <v>0</v>
      </c>
      <c r="AD56" s="55">
        <f>SUMIF(NSL!$C$684:$C$692,C56,NSL!$T$684:$T$692)</f>
        <v>0</v>
      </c>
      <c r="AE56" s="55">
        <f>SUMIF(NSL!$C$694:$C$776,C56,NSL!$T$694:$T$776)</f>
        <v>0</v>
      </c>
      <c r="AF56" s="55">
        <f>SUMIF(NSL!$C$778:$C$810,C56,NSL!$T$778:$T$810)</f>
        <v>0</v>
      </c>
      <c r="AG56" s="55">
        <f>SUMIF(NSL!$C$812:$C$813,C56,NSL!$T$812:$T$813)</f>
        <v>0</v>
      </c>
      <c r="AH56" s="55">
        <f>SUMIF(NSL!$C$815:$C$816,C56,NSL!$T$815:$T$816)</f>
        <v>0</v>
      </c>
      <c r="AI56" s="55">
        <f>SUMIF(NSL!$C$818:$C$889,C56,NSL!$T$818:$T$889)</f>
        <v>0.03</v>
      </c>
      <c r="AJ56" s="55">
        <f>SUMIF(NSL!$C$891:$C$917,C56,NSL!$T$891:$T$917)</f>
        <v>0.03</v>
      </c>
      <c r="AK56" s="55">
        <f>SUMIF(NSL!$C$919:$C$981,C56,NSL!$T$919:$T$981)</f>
        <v>0</v>
      </c>
      <c r="AL56" s="55">
        <f>SUMIF(NSL!$C$983:$C$1000,C56,NSL!$T$983:$T$1000)</f>
        <v>0</v>
      </c>
      <c r="AM56" s="55">
        <f>SUMIF(NSL!$C$1002:$C$1028,C56,NSL!$T$1002:$T$1028)</f>
        <v>0</v>
      </c>
      <c r="AN56" s="55">
        <f>SUMIF(NSL!$C$1030:$C$1045,C56,NSL!$T$1030:$T$1045)</f>
        <v>0</v>
      </c>
      <c r="AO56" s="55">
        <f>SUMIF(NSL!$C$1047:$C$1048,C56,NSL!$T$1047:$T$1048)</f>
        <v>0</v>
      </c>
      <c r="AP56" s="55">
        <f>SUMIF(NSL!$C$1050:$C$1074,C56,NSL!$T$1050:$T$1074)</f>
        <v>0</v>
      </c>
      <c r="AQ56" s="55">
        <f>SUMIF(NSL!$C$1076:$C$1099,C56,NSL!$T$1076:$T$1099)</f>
        <v>0</v>
      </c>
      <c r="AR56" s="55">
        <f>SUMIF(NSL!$C$1101:$C$1121,C56,NSL!$T$1101:$T$1121)</f>
        <v>0</v>
      </c>
      <c r="AS56" s="55">
        <f>SUMIF(NSL!$C$1123:$C$1164,C56,NSL!$T$1123:$T$1164)</f>
        <v>0</v>
      </c>
      <c r="AT56" s="55">
        <f>SUMIF(NSL!$C$1166:$C$1201,C56,NSL!$T$1166:$T$1201)</f>
        <v>0</v>
      </c>
      <c r="AU56" s="55">
        <f>SUMIF(NSL!$C$1203:$C$1223,C56,NSL!$T$1203:$T$1223)</f>
        <v>0</v>
      </c>
      <c r="AV56" s="55">
        <f>SUMIF(NSL!$C$1225:$C$1226,C56,NSL!$T$1225:$T$1226)</f>
        <v>0</v>
      </c>
      <c r="AW56" s="55">
        <f>SUMIF(NSL!$C$1228:$C$1244,C56,NSL!$T$1228:$T$1244)</f>
        <v>0</v>
      </c>
      <c r="AX56" s="55">
        <f>SUMIF(NSL!$C$1246:$C$1351,C56,NSL!$T$1246:$T$1351)</f>
        <v>1</v>
      </c>
      <c r="AY56" s="55">
        <f>SUMIF(NSL!$C$1353:$C$1434,C56,NSL!$T$1353:$T$1434)</f>
        <v>0</v>
      </c>
      <c r="AZ56" s="55">
        <f>SUMIF(NSL!$C$1436:$C$1440,C56,NSL!$T$1436:$T$1440)</f>
        <v>0</v>
      </c>
      <c r="BA56" s="55">
        <f>SUMIF(NSL!$C$1442:$C$1507,C56,NSL!$T$1442:$T$1507)</f>
        <v>0.03</v>
      </c>
      <c r="BB56" s="55">
        <f>SUMIF(NSL!$C$1509:$C$1540,C56,NSL!$T$1509:$T$1540)</f>
        <v>0</v>
      </c>
      <c r="BC56" s="65">
        <f>D56-BG56</f>
        <v>85</v>
      </c>
      <c r="BD56" s="55">
        <f>SUMIF(NSL!$C$1547:$C$1560,C56,NSL!$T$1547:$T$1560)</f>
        <v>0</v>
      </c>
      <c r="BE56" s="55">
        <f>SUMIF(NSL!$C$1562:$C$1565,C56,NSL!$T$1562:$T$1565)</f>
        <v>0</v>
      </c>
      <c r="BF56" s="55">
        <f>SUMIF(NSL!$C$1567:$C$1569,C56,NSL!$T$1567:$T$1569)</f>
        <v>0</v>
      </c>
      <c r="BG56" s="65">
        <f>SUM(G56:Q56)+SUM(S56:Z56)+SUM(AB56:BB56)+SUM(BD56:BF56)</f>
        <v>1.0900000000000001</v>
      </c>
      <c r="BH56" s="58">
        <f>BC60-BG56</f>
        <v>-1.0900000000000001</v>
      </c>
      <c r="BI56" s="53">
        <f t="shared" si="6"/>
        <v>85</v>
      </c>
    </row>
    <row r="57" spans="1:61" ht="15">
      <c r="A57" s="8" t="s">
        <v>143</v>
      </c>
      <c r="B57" s="9" t="s">
        <v>98</v>
      </c>
      <c r="C57" s="8" t="s">
        <v>46</v>
      </c>
      <c r="D57" s="52">
        <f>HTg!Q59</f>
        <v>0</v>
      </c>
      <c r="E57" s="65">
        <f t="shared" si="10"/>
        <v>0</v>
      </c>
      <c r="F57" s="70">
        <f t="shared" si="11"/>
        <v>0</v>
      </c>
      <c r="G57" s="55">
        <f>SUMIF(NSL!$C$9:$C$10,C57,NSL!$T$9:$T$10)</f>
        <v>0</v>
      </c>
      <c r="H57" s="55">
        <f>SUMIF(NSL!$C$12:$C$13,C57,NSL!$T$12:$T$13)</f>
        <v>0</v>
      </c>
      <c r="I57" s="55">
        <f>SUMIF(NSL!$C$15:$C$16,C57,NSL!$T$15:$T$16)</f>
        <v>0</v>
      </c>
      <c r="J57" s="55">
        <f>SUMIF(NSL!$C$18:$C$19,C57,NSL!$T$18:$T$19)</f>
        <v>0</v>
      </c>
      <c r="K57" s="55">
        <f>SUMIF(NSL!$C$21:$C$43,C57,NSL!$T$21:$T$43)</f>
        <v>0</v>
      </c>
      <c r="L57" s="55">
        <f>SUMIF(NSL!$C$45:$C$51,C57,NSL!$T$45:$T$51)</f>
        <v>0</v>
      </c>
      <c r="M57" s="55">
        <f>SUMIF(NSL!$C$53:$C$55,C57,NSL!$T$53:$T$55)</f>
        <v>0</v>
      </c>
      <c r="N57" s="55">
        <f>SUMIF(NSL!$C$57:$C$65,C57,NSL!$T$57:$T$65)</f>
        <v>0</v>
      </c>
      <c r="O57" s="55">
        <f>SUMIF(NSL!$C$67:$C$76,C57,NSL!$T$67:$T$76)</f>
        <v>0</v>
      </c>
      <c r="P57" s="55">
        <f>SUMIF(NSL!$C$78:$C$79,C57,NSL!$T$78:$T$79)</f>
        <v>0</v>
      </c>
      <c r="Q57" s="55">
        <f>SUMIF(NSL!$C$81:$C$173,C57,NSL!$T$81:$T$173)</f>
        <v>0</v>
      </c>
      <c r="R57" s="65">
        <f t="shared" si="12"/>
        <v>0</v>
      </c>
      <c r="S57" s="55">
        <f>SUMIF(NSL!$C$176:$C$214,C57,NSL!$T$176:$T$214)</f>
        <v>0</v>
      </c>
      <c r="T57" s="55">
        <f>SUMIF(NSL!$C$216:$C$238,C57,NSL!$T$216:$T$238)</f>
        <v>0</v>
      </c>
      <c r="U57" s="55">
        <f>SUMIF(NSL!$C$240:$C$252,C57,NSL!$T$240:$T$252)</f>
        <v>0</v>
      </c>
      <c r="V57" s="55">
        <f>SUMIF(NSL!$C$254:$C$255,C57,NSL!$T$254:$T$255)</f>
        <v>0</v>
      </c>
      <c r="W57" s="55">
        <f>SUMIF(NSL!$C$257:$C$282,C57,NSL!$T$257:$T$282)</f>
        <v>0</v>
      </c>
      <c r="X57" s="55">
        <f>SUMIF(NSL!$C$284:$C$346,C57,NSL!$T$284:$T$346)</f>
        <v>0</v>
      </c>
      <c r="Y57" s="55">
        <f>SUMIF(NSL!$C$348:$C$436,C57,NSL!$T$348:$T$436)</f>
        <v>0</v>
      </c>
      <c r="Z57" s="55">
        <f>SUMIF(NSL!$C$438:$C$480,C57,NSL!$T$438:$T$480)</f>
        <v>0</v>
      </c>
      <c r="AA57" s="72">
        <f t="shared" si="16"/>
        <v>0</v>
      </c>
      <c r="AB57" s="55">
        <f>SUMIF(NSL!$C$483:$C$679,C57,NSL!$T$483:$T$679)</f>
        <v>0</v>
      </c>
      <c r="AC57" s="55">
        <f>SUMIF(NSL!$C$681:$C$682,C57,NSL!$T$681:$T$682)</f>
        <v>0</v>
      </c>
      <c r="AD57" s="55">
        <f>SUMIF(NSL!$C$684:$C$692,C57,NSL!$T$684:$T$692)</f>
        <v>0</v>
      </c>
      <c r="AE57" s="55">
        <f>SUMIF(NSL!$C$694:$C$776,C57,NSL!$T$694:$T$776)</f>
        <v>0</v>
      </c>
      <c r="AF57" s="55">
        <f>SUMIF(NSL!$C$778:$C$810,C57,NSL!$T$778:$T$810)</f>
        <v>0</v>
      </c>
      <c r="AG57" s="55">
        <f>SUMIF(NSL!$C$812:$C$813,C57,NSL!$T$812:$T$813)</f>
        <v>0</v>
      </c>
      <c r="AH57" s="55">
        <f>SUMIF(NSL!$C$815:$C$816,C57,NSL!$T$815:$T$816)</f>
        <v>0</v>
      </c>
      <c r="AI57" s="55">
        <f>SUMIF(NSL!$C$818:$C$889,C57,NSL!$T$818:$T$889)</f>
        <v>0</v>
      </c>
      <c r="AJ57" s="55">
        <f>SUMIF(NSL!$C$891:$C$917,C57,NSL!$T$891:$T$917)</f>
        <v>0</v>
      </c>
      <c r="AK57" s="55">
        <f>SUMIF(NSL!$C$919:$C$981,C57,NSL!$T$919:$T$981)</f>
        <v>0</v>
      </c>
      <c r="AL57" s="55">
        <f>SUMIF(NSL!$C$983:$C$1000,C57,NSL!$T$983:$T$1000)</f>
        <v>0</v>
      </c>
      <c r="AM57" s="55">
        <f>SUMIF(NSL!$C$1002:$C$1028,C57,NSL!$T$1002:$T$1028)</f>
        <v>0</v>
      </c>
      <c r="AN57" s="55">
        <f>SUMIF(NSL!$C$1030:$C$1045,C57,NSL!$T$1030:$T$1045)</f>
        <v>0</v>
      </c>
      <c r="AO57" s="55">
        <f>SUMIF(NSL!$C$1047:$C$1048,C57,NSL!$T$1047:$T$1048)</f>
        <v>0</v>
      </c>
      <c r="AP57" s="55">
        <f>SUMIF(NSL!$C$1050:$C$1074,C57,NSL!$T$1050:$T$1074)</f>
        <v>0</v>
      </c>
      <c r="AQ57" s="55">
        <f>SUMIF(NSL!$C$1076:$C$1099,C57,NSL!$T$1076:$T$1099)</f>
        <v>0</v>
      </c>
      <c r="AR57" s="55">
        <f>SUMIF(NSL!$C$1101:$C$1121,C57,NSL!$T$1101:$T$1121)</f>
        <v>0</v>
      </c>
      <c r="AS57" s="55">
        <f>SUMIF(NSL!$C$1123:$C$1164,C57,NSL!$T$1123:$T$1164)</f>
        <v>0</v>
      </c>
      <c r="AT57" s="55">
        <f>SUMIF(NSL!$C$1166:$C$1201,C57,NSL!$T$1166:$T$1201)</f>
        <v>0</v>
      </c>
      <c r="AU57" s="55">
        <f>SUMIF(NSL!$C$1203:$C$1223,C57,NSL!$T$1203:$T$1223)</f>
        <v>0</v>
      </c>
      <c r="AV57" s="55">
        <f>SUMIF(NSL!$C$1225:$C$1226,C57,NSL!$T$1225:$T$1226)</f>
        <v>0</v>
      </c>
      <c r="AW57" s="55">
        <f>SUMIF(NSL!$C$1228:$C$1244,C57,NSL!$T$1228:$T$1244)</f>
        <v>0</v>
      </c>
      <c r="AX57" s="55">
        <f>SUMIF(NSL!$C$1246:$C$1351,C57,NSL!$T$1246:$T$1351)</f>
        <v>0</v>
      </c>
      <c r="AY57" s="55">
        <f>SUMIF(NSL!$C$1353:$C$1434,C57,NSL!$T$1353:$T$1434)</f>
        <v>0</v>
      </c>
      <c r="AZ57" s="55">
        <f>SUMIF(NSL!$C$1436:$C$1440,C57,NSL!$T$1436:$T$1440)</f>
        <v>0</v>
      </c>
      <c r="BA57" s="55">
        <f>SUMIF(NSL!$C$1442:$C$1507,C57,NSL!$T$1442:$T$1507)</f>
        <v>0</v>
      </c>
      <c r="BB57" s="55">
        <f>SUMIF(NSL!$C$1509:$C$1540,C57,NSL!$T$1509:$T$1540)</f>
        <v>0</v>
      </c>
      <c r="BC57" s="55">
        <f>SUMIF(NSL!$C$1542:$C$1545,C57,NSL!$T$1542:$T$1545)</f>
        <v>0</v>
      </c>
      <c r="BD57" s="65">
        <f>D57-BG57</f>
        <v>0</v>
      </c>
      <c r="BE57" s="55">
        <f>SUMIF(NSL!$C$1562:$C$1565,C57,NSL!$T$1562:$T$1565)</f>
        <v>0</v>
      </c>
      <c r="BF57" s="55">
        <f>SUMIF(NSL!$C$1567:$C$1569,C57,NSL!$T$1567:$T$1569)</f>
        <v>0</v>
      </c>
      <c r="BG57" s="65">
        <f>SUM(G57:Q57)+SUM(S57:Z57)+SUM(AB57:BC57)+SUM(BF57)</f>
        <v>0</v>
      </c>
      <c r="BH57" s="58">
        <f>BD60-BG57</f>
        <v>0</v>
      </c>
      <c r="BI57" s="53">
        <f t="shared" si="6"/>
        <v>0</v>
      </c>
    </row>
    <row r="58" spans="1:61" ht="15">
      <c r="A58" s="8" t="s">
        <v>144</v>
      </c>
      <c r="B58" s="9" t="s">
        <v>155</v>
      </c>
      <c r="C58" s="8" t="s">
        <v>60</v>
      </c>
      <c r="D58" s="52">
        <f>HTg!Q60</f>
        <v>0</v>
      </c>
      <c r="E58" s="65">
        <f t="shared" si="10"/>
        <v>0</v>
      </c>
      <c r="F58" s="70">
        <f t="shared" si="11"/>
        <v>0</v>
      </c>
      <c r="G58" s="55">
        <f>SUMIF(NSL!$C$9:$C$10,C58,NSL!$T$9:$T$10)</f>
        <v>0</v>
      </c>
      <c r="H58" s="55">
        <f>SUMIF(NSL!$C$12:$C$13,C58,NSL!$T$12:$T$13)</f>
        <v>0</v>
      </c>
      <c r="I58" s="55">
        <f>SUMIF(NSL!$C$15:$C$16,C58,NSL!$T$15:$T$16)</f>
        <v>0</v>
      </c>
      <c r="J58" s="55">
        <f>SUMIF(NSL!$C$18:$C$19,C58,NSL!$T$18:$T$19)</f>
        <v>0</v>
      </c>
      <c r="K58" s="55">
        <f>SUMIF(NSL!$C$21:$C$43,C58,NSL!$T$21:$T$43)</f>
        <v>0</v>
      </c>
      <c r="L58" s="55">
        <f>SUMIF(NSL!$C$45:$C$51,C58,NSL!$T$45:$T$51)</f>
        <v>0</v>
      </c>
      <c r="M58" s="55">
        <f>SUMIF(NSL!$C$53:$C$55,C58,NSL!$T$53:$T$55)</f>
        <v>0</v>
      </c>
      <c r="N58" s="55">
        <f>SUMIF(NSL!$C$57:$C$65,C58,NSL!$T$57:$T$65)</f>
        <v>0</v>
      </c>
      <c r="O58" s="55">
        <f>SUMIF(NSL!$C$67:$C$76,C58,NSL!$T$67:$T$76)</f>
        <v>0</v>
      </c>
      <c r="P58" s="55">
        <f>SUMIF(NSL!$C$78:$C$79,C58,NSL!$T$78:$T$79)</f>
        <v>0</v>
      </c>
      <c r="Q58" s="55">
        <f>SUMIF(NSL!$C$81:$C$173,C58,NSL!$T$81:$T$173)</f>
        <v>0</v>
      </c>
      <c r="R58" s="65">
        <f t="shared" si="12"/>
        <v>0</v>
      </c>
      <c r="S58" s="55">
        <f>SUMIF(NSL!$C$176:$C$214,C58,NSL!$T$176:$T$214)</f>
        <v>0</v>
      </c>
      <c r="T58" s="55">
        <f>SUMIF(NSL!$C$216:$C$238,C58,NSL!$T$216:$T$238)</f>
        <v>0</v>
      </c>
      <c r="U58" s="55">
        <f>SUMIF(NSL!$C$240:$C$252,C58,NSL!$T$240:$T$252)</f>
        <v>0</v>
      </c>
      <c r="V58" s="55">
        <f>SUMIF(NSL!$C$254:$C$255,C58,NSL!$T$254:$T$255)</f>
        <v>0</v>
      </c>
      <c r="W58" s="55">
        <f>SUMIF(NSL!$C$257:$C$282,C58,NSL!$T$257:$T$282)</f>
        <v>0</v>
      </c>
      <c r="X58" s="55">
        <f>SUMIF(NSL!$C$284:$C$346,C58,NSL!$T$284:$T$346)</f>
        <v>0</v>
      </c>
      <c r="Y58" s="55">
        <f>SUMIF(NSL!$C$348:$C$436,C58,NSL!$T$348:$T$436)</f>
        <v>0</v>
      </c>
      <c r="Z58" s="55">
        <f>SUMIF(NSL!$C$438:$C$480,C58,NSL!$T$438:$T$480)</f>
        <v>0</v>
      </c>
      <c r="AA58" s="72">
        <f t="shared" si="16"/>
        <v>0</v>
      </c>
      <c r="AB58" s="55">
        <f>SUMIF(NSL!$C$483:$C$679,C58,NSL!$T$483:$T$679)</f>
        <v>0</v>
      </c>
      <c r="AC58" s="55">
        <f>SUMIF(NSL!$C$681:$C$682,C58,NSL!$T$681:$T$682)</f>
        <v>0</v>
      </c>
      <c r="AD58" s="55">
        <f>SUMIF(NSL!$C$684:$C$692,C58,NSL!$T$684:$T$692)</f>
        <v>0</v>
      </c>
      <c r="AE58" s="55">
        <f>SUMIF(NSL!$C$694:$C$776,C58,NSL!$T$694:$T$776)</f>
        <v>0</v>
      </c>
      <c r="AF58" s="55">
        <f>SUMIF(NSL!$C$778:$C$810,C58,NSL!$T$778:$T$810)</f>
        <v>0</v>
      </c>
      <c r="AG58" s="55">
        <f>SUMIF(NSL!$C$812:$C$813,C58,NSL!$T$812:$T$813)</f>
        <v>0</v>
      </c>
      <c r="AH58" s="55">
        <f>SUMIF(NSL!$C$815:$C$816,C58,NSL!$T$815:$T$816)</f>
        <v>0</v>
      </c>
      <c r="AI58" s="55">
        <f>SUMIF(NSL!$C$818:$C$889,C58,NSL!$T$818:$T$889)</f>
        <v>0</v>
      </c>
      <c r="AJ58" s="55">
        <f>SUMIF(NSL!$C$891:$C$917,C58,NSL!$T$891:$T$917)</f>
        <v>0</v>
      </c>
      <c r="AK58" s="55">
        <f>SUMIF(NSL!$C$919:$C$981,C58,NSL!$T$919:$T$981)</f>
        <v>0</v>
      </c>
      <c r="AL58" s="55">
        <f>SUMIF(NSL!$C$983:$C$1000,C58,NSL!$T$983:$T$1000)</f>
        <v>0</v>
      </c>
      <c r="AM58" s="55">
        <f>SUMIF(NSL!$C$1002:$C$1028,C58,NSL!$T$1002:$T$1028)</f>
        <v>0</v>
      </c>
      <c r="AN58" s="55">
        <f>SUMIF(NSL!$C$1030:$C$1045,C58,NSL!$T$1030:$T$1045)</f>
        <v>0</v>
      </c>
      <c r="AO58" s="55">
        <f>SUMIF(NSL!$C$1047:$C$1048,C58,NSL!$T$1047:$T$1048)</f>
        <v>0</v>
      </c>
      <c r="AP58" s="55">
        <f>SUMIF(NSL!$C$1050:$C$1074,C58,NSL!$T$1050:$T$1074)</f>
        <v>0</v>
      </c>
      <c r="AQ58" s="55">
        <f>SUMIF(NSL!$C$1076:$C$1099,C58,NSL!$T$1076:$T$1099)</f>
        <v>0</v>
      </c>
      <c r="AR58" s="55">
        <f>SUMIF(NSL!$C$1101:$C$1121,C58,NSL!$T$1101:$T$1121)</f>
        <v>0</v>
      </c>
      <c r="AS58" s="55">
        <f>SUMIF(NSL!$C$1123:$C$1164,C58,NSL!$T$1123:$T$1164)</f>
        <v>0</v>
      </c>
      <c r="AT58" s="55">
        <f>SUMIF(NSL!$C$1166:$C$1201,C58,NSL!$T$1166:$T$1201)</f>
        <v>0</v>
      </c>
      <c r="AU58" s="55">
        <f>SUMIF(NSL!$C$1203:$C$1223,C58,NSL!$T$1203:$T$1223)</f>
        <v>0</v>
      </c>
      <c r="AV58" s="55">
        <f>SUMIF(NSL!$C$1225:$C$1226,C58,NSL!$T$1225:$T$1226)</f>
        <v>0</v>
      </c>
      <c r="AW58" s="55">
        <f>SUMIF(NSL!$C$1228:$C$1244,C58,NSL!$T$1228:$T$1244)</f>
        <v>0</v>
      </c>
      <c r="AX58" s="55">
        <f>SUMIF(NSL!$C$1246:$C$1351,C58,NSL!$T$1246:$T$1351)</f>
        <v>0</v>
      </c>
      <c r="AY58" s="55">
        <f>SUMIF(NSL!$C$1353:$C$1434,C58,NSL!$T$1353:$T$1434)</f>
        <v>0</v>
      </c>
      <c r="AZ58" s="55">
        <f>SUMIF(NSL!$C$1436:$C$1440,C58,NSL!$T$1436:$T$1440)</f>
        <v>0</v>
      </c>
      <c r="BA58" s="55">
        <f>SUMIF(NSL!$C$1442:$C$1507,C58,NSL!$T$1442:$T$1507)</f>
        <v>0</v>
      </c>
      <c r="BB58" s="55">
        <f>SUMIF(NSL!$C$1509:$C$1540,C58,NSL!$T$1509:$T$1540)</f>
        <v>0</v>
      </c>
      <c r="BC58" s="55">
        <f>SUMIF(NSL!$C$1542:$C$1545,C58,NSL!$T$1542:$T$1545)</f>
        <v>0</v>
      </c>
      <c r="BD58" s="55">
        <f>SUMIF(NSL!$C$1547:$C$1560,C58,NSL!$T$1547:$T$1560)</f>
        <v>0</v>
      </c>
      <c r="BE58" s="65">
        <f>D58-BG58</f>
        <v>0</v>
      </c>
      <c r="BF58" s="55">
        <f>SUMIF(NSL!$C$1567:$C$1569,C58,NSL!$T$1567:$T$1569)</f>
        <v>0</v>
      </c>
      <c r="BG58" s="65">
        <f>SUM(G58:Q58)+SUM(S58:Z58)+SUM(AB58:BD58)+BF58</f>
        <v>0</v>
      </c>
      <c r="BH58" s="58">
        <f>BE60-BG58</f>
        <v>0</v>
      </c>
      <c r="BI58" s="53">
        <f t="shared" si="6"/>
        <v>0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>
        <f>HTg!Q61</f>
        <v>271.56</v>
      </c>
      <c r="E59" s="65">
        <f t="shared" si="10"/>
        <v>150</v>
      </c>
      <c r="F59" s="70">
        <f t="shared" si="11"/>
        <v>0</v>
      </c>
      <c r="G59" s="76">
        <f>SUMIF(NSL!$C$9:$C$10,C59,NSL!$T$9:$T$10)</f>
        <v>0</v>
      </c>
      <c r="H59" s="76">
        <f>SUMIF(NSL!$C$12:$C$13,C59,NSL!$T$12:$T$13)</f>
        <v>0</v>
      </c>
      <c r="I59" s="76">
        <f>SUMIF(NSL!$C$15:$C$16,C59,NSL!$T$15:$T$16)</f>
        <v>0</v>
      </c>
      <c r="J59" s="76">
        <f>SUMIF(NSL!$C$18:$C$19,C59,NSL!$T$18:$T$19)</f>
        <v>0</v>
      </c>
      <c r="K59" s="76">
        <f>SUMIF(NSL!$C$21:$C$43,C59,NSL!$T$21:$T$43)</f>
        <v>0</v>
      </c>
      <c r="L59" s="76">
        <f>SUMIF(NSL!$C$45:$C$51,C59,NSL!$T$45:$T$51)</f>
        <v>0</v>
      </c>
      <c r="M59" s="76">
        <f>SUMIF(NSL!$C$53:$C$55,C59,NSL!$T$53:$T$55)</f>
        <v>0</v>
      </c>
      <c r="N59" s="76">
        <f>SUMIF(NSL!$C$57:$C$65,C59,NSL!$T$57:$T$65)</f>
        <v>150</v>
      </c>
      <c r="O59" s="76">
        <f>SUMIF(NSL!$C$67:$C$76,C59,NSL!$T$67:$T$76)</f>
        <v>0</v>
      </c>
      <c r="P59" s="76">
        <f>SUMIF(NSL!$C$78:$C$79,C59,NSL!$T$78:$T$79)</f>
        <v>0</v>
      </c>
      <c r="Q59" s="76">
        <f>SUMIF(NSL!$C$81:$C$173,C59,NSL!$T$81:$T$173)</f>
        <v>0</v>
      </c>
      <c r="R59" s="65">
        <f t="shared" si="12"/>
        <v>121.56</v>
      </c>
      <c r="S59" s="76">
        <f>SUMIF(NSL!$C$176:$C$214,C59,NSL!$T$176:$T$214)</f>
        <v>0</v>
      </c>
      <c r="T59" s="76">
        <f>SUMIF(NSL!$C$216:$C$238,C59,NSL!$T$216:$T$238)</f>
        <v>0</v>
      </c>
      <c r="U59" s="76">
        <f>SUMIF(NSL!$C$240:$C$252,C59,NSL!$T$240:$T$252)</f>
        <v>0</v>
      </c>
      <c r="V59" s="76">
        <f>SUMIF(NSL!$C$254:$C$255,C59,NSL!$T$254:$T$255)</f>
        <v>0</v>
      </c>
      <c r="W59" s="76">
        <f>SUMIF(NSL!$C$257:$C$282,C59,NSL!$T$257:$T$282)</f>
        <v>0</v>
      </c>
      <c r="X59" s="76">
        <f>SUMIF(NSL!$C$284:$C$346,C59,NSL!$T$284:$T$346)</f>
        <v>0</v>
      </c>
      <c r="Y59" s="76">
        <f>SUMIF(NSL!$C$348:$C$436,C59,NSL!$T$348:$T$436)</f>
        <v>0</v>
      </c>
      <c r="Z59" s="76">
        <f>SUMIF(NSL!$C$438:$C$480,C59,NSL!$T$438:$T$480)</f>
        <v>0</v>
      </c>
      <c r="AA59" s="72">
        <f t="shared" si="16"/>
        <v>6.9999999999999993E-2</v>
      </c>
      <c r="AB59" s="76">
        <f>SUMIF(NSL!$C$483:$C$679,C59,NSL!$T$483:$T$679)</f>
        <v>0</v>
      </c>
      <c r="AC59" s="76">
        <f>SUMIF(NSL!$C$681:$C$682,C59,NSL!$T$681:$T$682)</f>
        <v>0</v>
      </c>
      <c r="AD59" s="76">
        <f>SUMIF(NSL!$C$684:$C$692,C59,NSL!$T$684:$T$692)</f>
        <v>0</v>
      </c>
      <c r="AE59" s="76">
        <f>SUMIF(NSL!$C$694:$C$776,C59,NSL!$T$694:$T$776)</f>
        <v>0</v>
      </c>
      <c r="AF59" s="76">
        <f>SUMIF(NSL!$C$778:$C$810,C59,NSL!$T$778:$T$810)</f>
        <v>0</v>
      </c>
      <c r="AG59" s="76">
        <f>SUMIF(NSL!$C$812:$C$813,C59,NSL!$T$812:$T$813)</f>
        <v>0</v>
      </c>
      <c r="AH59" s="76">
        <f>SUMIF(NSL!$C$815:$C$816,C59,NSL!$T$815:$T$816)</f>
        <v>0</v>
      </c>
      <c r="AI59" s="76">
        <f>SUMIF(NSL!$C$818:$C$889,C59,NSL!$T$818:$T$889)</f>
        <v>0.01</v>
      </c>
      <c r="AJ59" s="76">
        <f>SUMIF(NSL!$C$891:$C$917,C59,NSL!$T$891:$T$917)</f>
        <v>0.06</v>
      </c>
      <c r="AK59" s="76">
        <f>SUMIF(NSL!$C$919:$C$981,C59,NSL!$T$919:$T$981)</f>
        <v>0</v>
      </c>
      <c r="AL59" s="76">
        <f>SUMIF(NSL!$C$983:$C$1000,C59,NSL!$T$983:$T$1000)</f>
        <v>0</v>
      </c>
      <c r="AM59" s="76">
        <f>SUMIF(NSL!$C$1002:$C$1028,C59,NSL!$T$1002:$T$1028)</f>
        <v>0</v>
      </c>
      <c r="AN59" s="76">
        <f>SUMIF(NSL!$C$1030:$C$1045,C59,NSL!$T$1030:$T$1045)</f>
        <v>0</v>
      </c>
      <c r="AO59" s="76">
        <f>SUMIF(NSL!$C$1047:$C$1048,C59,NSL!$T$1047:$T$1048)</f>
        <v>0</v>
      </c>
      <c r="AP59" s="76">
        <f>SUMIF(NSL!$C$1050:$C$1074,C59,NSL!$T$1050:$T$1074)</f>
        <v>0</v>
      </c>
      <c r="AQ59" s="76">
        <f>SUMIF(NSL!$C$1076:$C$1099,C59,NSL!$T$1076:$T$1099)</f>
        <v>0</v>
      </c>
      <c r="AR59" s="76">
        <f>SUMIF(NSL!$C$1101:$C$1121,C59,NSL!$T$1101:$T$1121)</f>
        <v>0</v>
      </c>
      <c r="AS59" s="76">
        <f>SUMIF(NSL!$C$1123:$C$1164,C59,NSL!$T$1123:$T$1164)</f>
        <v>0</v>
      </c>
      <c r="AT59" s="76">
        <f>SUMIF(NSL!$C$1166:$C$1201,C59,NSL!$T$1166:$T$1201)</f>
        <v>0</v>
      </c>
      <c r="AU59" s="76">
        <f>SUMIF(NSL!$C$1203:$C$1223,C59,NSL!$T$1203:$T$1223)</f>
        <v>0</v>
      </c>
      <c r="AV59" s="76">
        <f>SUMIF(NSL!$C$1225:$C$1226,C59,NSL!$T$1225:$T$1226)</f>
        <v>0</v>
      </c>
      <c r="AW59" s="76">
        <f>SUMIF(NSL!$C$1228:$C$1244,C59,NSL!$T$1228:$T$1244)</f>
        <v>0</v>
      </c>
      <c r="AX59" s="76">
        <f>SUMIF(NSL!$C$1246:$C$1351,C59,NSL!$T$1246:$T$1351)</f>
        <v>0</v>
      </c>
      <c r="AY59" s="76">
        <f>SUMIF(NSL!$C$1353:$C$1434,C59,NSL!$T$1353:$T$1434)</f>
        <v>0</v>
      </c>
      <c r="AZ59" s="76">
        <f>SUMIF(NSL!$C$1436:$C$1440,C59,NSL!$T$1436:$T$1440)</f>
        <v>0</v>
      </c>
      <c r="BA59" s="76">
        <f>SUMIF(NSL!$C$1442:$C$1507,C59,NSL!$T$1442:$T$1507)</f>
        <v>0</v>
      </c>
      <c r="BB59" s="76">
        <f>SUMIF(NSL!$C$1509:$C$1540,C59,NSL!$T$1509:$T$1540)</f>
        <v>0</v>
      </c>
      <c r="BC59" s="76">
        <f>SUMIF(NSL!$C$1542:$C$1545,C59,NSL!$T$1542:$T$1545)</f>
        <v>0</v>
      </c>
      <c r="BD59" s="76">
        <f>SUMIF(NSL!$C$1547:$C$1560,C59,NSL!$T$1547:$T$1560)</f>
        <v>0</v>
      </c>
      <c r="BE59" s="76">
        <f>SUMIF(NSL!$C$1562:$C$1565,C59,NSL!$T$1562:$T$1565)</f>
        <v>0</v>
      </c>
      <c r="BF59" s="77">
        <f>D59-BG59</f>
        <v>121.49000000000001</v>
      </c>
      <c r="BG59" s="65">
        <f>SUM(G59:Q59)+SUM(S59:Z59)+SUM(AB59:BE59)</f>
        <v>150.07</v>
      </c>
      <c r="BH59" s="77">
        <f>BF60-BG59</f>
        <v>-150.07</v>
      </c>
      <c r="BI59" s="65">
        <f t="shared" si="6"/>
        <v>121.49000000000001</v>
      </c>
    </row>
    <row r="60" spans="1:61">
      <c r="A60" s="608" t="s">
        <v>214</v>
      </c>
      <c r="B60" s="608"/>
      <c r="C60" s="51"/>
      <c r="D60" s="53"/>
      <c r="E60" s="65">
        <f>E5-E6</f>
        <v>150</v>
      </c>
      <c r="F60" s="70">
        <f>F5-F7</f>
        <v>0</v>
      </c>
      <c r="G60" s="53">
        <f>G5-G8</f>
        <v>0</v>
      </c>
      <c r="H60" s="53">
        <f>H5-H9</f>
        <v>0</v>
      </c>
      <c r="I60" s="53">
        <f>I5-I10</f>
        <v>0</v>
      </c>
      <c r="J60" s="53">
        <f>J5-J11</f>
        <v>0</v>
      </c>
      <c r="K60" s="53">
        <f>K5-K12</f>
        <v>315.47999999999996</v>
      </c>
      <c r="L60" s="53">
        <f>L5-L13</f>
        <v>0</v>
      </c>
      <c r="M60" s="53">
        <f>M5-M14</f>
        <v>0</v>
      </c>
      <c r="N60" s="53">
        <f>N5-N15</f>
        <v>163.61999999999989</v>
      </c>
      <c r="O60" s="53">
        <f>O5-O16</f>
        <v>2.3999999999999986</v>
      </c>
      <c r="P60" s="53">
        <f>P5-P17</f>
        <v>0</v>
      </c>
      <c r="Q60" s="53">
        <f>Q5-Q18</f>
        <v>65</v>
      </c>
      <c r="R60" s="65">
        <f>R5-R19</f>
        <v>503.03999999999991</v>
      </c>
      <c r="S60" s="53">
        <f>S5-S20</f>
        <v>283.91000000000003</v>
      </c>
      <c r="T60" s="53">
        <f>T5-T21</f>
        <v>0.6</v>
      </c>
      <c r="U60" s="53">
        <f>U5-U22</f>
        <v>0</v>
      </c>
      <c r="V60" s="53">
        <f>V5-V23</f>
        <v>0</v>
      </c>
      <c r="W60" s="53">
        <f>W5-W24</f>
        <v>14.999999999999998</v>
      </c>
      <c r="X60" s="53">
        <f>X5-X25</f>
        <v>1.2</v>
      </c>
      <c r="Y60" s="53">
        <f>Y5-Y26</f>
        <v>4.4399999999999995</v>
      </c>
      <c r="Z60" s="53">
        <f>Z5-Z27</f>
        <v>0</v>
      </c>
      <c r="AA60" s="70">
        <f>AA5-AA28</f>
        <v>33.690000000000012</v>
      </c>
      <c r="AB60" s="53">
        <f>AB5-AB29</f>
        <v>1.1200000000000003</v>
      </c>
      <c r="AC60" s="53">
        <f>AC5-AC30</f>
        <v>0</v>
      </c>
      <c r="AD60" s="53">
        <f>AD5-AD31</f>
        <v>0</v>
      </c>
      <c r="AE60" s="53">
        <f>AE5-AE32</f>
        <v>2.0300000000000011</v>
      </c>
      <c r="AF60" s="53">
        <f>AF5-AF33</f>
        <v>0.95</v>
      </c>
      <c r="AG60" s="53">
        <f>AG5-AG34</f>
        <v>0</v>
      </c>
      <c r="AH60" s="53">
        <f>AH5-AH35</f>
        <v>0</v>
      </c>
      <c r="AI60" s="53">
        <f>AI5-AI36</f>
        <v>22.330000000000013</v>
      </c>
      <c r="AJ60" s="53">
        <f>AJ5-AJ37</f>
        <v>1.9299999999999997</v>
      </c>
      <c r="AK60" s="53">
        <f>AK5-AK38</f>
        <v>4.38</v>
      </c>
      <c r="AL60" s="53">
        <f>AL5-AL39</f>
        <v>0</v>
      </c>
      <c r="AM60" s="53">
        <f>AM5-AM40</f>
        <v>1</v>
      </c>
      <c r="AN60" s="53">
        <f>AN5-AN41</f>
        <v>0</v>
      </c>
      <c r="AO60" s="53">
        <f>AO5-AO42</f>
        <v>0</v>
      </c>
      <c r="AP60" s="53">
        <f>AP5-AP43</f>
        <v>6.8</v>
      </c>
      <c r="AQ60" s="53">
        <f>AQ5-AQ44</f>
        <v>0.25</v>
      </c>
      <c r="AR60" s="53">
        <f>AR5-AR45</f>
        <v>27.110000000000014</v>
      </c>
      <c r="AS60" s="53">
        <f>AS5-AS46</f>
        <v>0</v>
      </c>
      <c r="AT60" s="53">
        <f>AT5-AT47</f>
        <v>0.06</v>
      </c>
      <c r="AU60" s="53">
        <f>AU5-AU48</f>
        <v>0.8</v>
      </c>
      <c r="AV60" s="53">
        <f>AV5-AV49</f>
        <v>0</v>
      </c>
      <c r="AW60" s="53">
        <f>AW5-AW50</f>
        <v>0.1</v>
      </c>
      <c r="AX60" s="53">
        <f>AX5-AX51</f>
        <v>5.3</v>
      </c>
      <c r="AY60" s="53">
        <f>AY5-AY52</f>
        <v>4</v>
      </c>
      <c r="AZ60" s="53">
        <f>AZ5-AZ53</f>
        <v>0</v>
      </c>
      <c r="BA60" s="53">
        <f>BA5-BA54</f>
        <v>1.8799999999999997</v>
      </c>
      <c r="BB60" s="53">
        <f>BB5-BB55</f>
        <v>1.02</v>
      </c>
      <c r="BC60" s="53">
        <f>BC5-BC56</f>
        <v>0</v>
      </c>
      <c r="BD60" s="53">
        <f>BD5-BD57</f>
        <v>0</v>
      </c>
      <c r="BE60" s="53">
        <f>BE5-BE58</f>
        <v>0</v>
      </c>
      <c r="BF60" s="53">
        <f>BF5-BF59</f>
        <v>0</v>
      </c>
      <c r="BG60" s="65">
        <f>SUM(E60,R60,BF60)</f>
        <v>653.04</v>
      </c>
      <c r="BH60" s="53"/>
      <c r="BI60" s="53"/>
    </row>
    <row r="61" spans="1:61">
      <c r="A61" s="608" t="s">
        <v>215</v>
      </c>
      <c r="B61" s="608"/>
      <c r="C61" s="51"/>
      <c r="D61" s="53"/>
      <c r="E61" s="65">
        <f>E5</f>
        <v>3769.7900000000004</v>
      </c>
      <c r="F61" s="70">
        <f t="shared" ref="F61:Y61" si="17">F5</f>
        <v>328.76</v>
      </c>
      <c r="G61" s="53">
        <f t="shared" si="17"/>
        <v>147.54</v>
      </c>
      <c r="H61" s="53">
        <f t="shared" si="17"/>
        <v>181.22</v>
      </c>
      <c r="I61" s="53">
        <f t="shared" si="17"/>
        <v>0</v>
      </c>
      <c r="J61" s="53">
        <f t="shared" si="17"/>
        <v>859.41000000000008</v>
      </c>
      <c r="K61" s="53">
        <f t="shared" si="17"/>
        <v>785.31</v>
      </c>
      <c r="L61" s="53">
        <f t="shared" si="17"/>
        <v>515.66</v>
      </c>
      <c r="M61" s="53">
        <f t="shared" si="17"/>
        <v>0</v>
      </c>
      <c r="N61" s="53">
        <f t="shared" si="17"/>
        <v>1188.04</v>
      </c>
      <c r="O61" s="53">
        <f t="shared" si="17"/>
        <v>27.61</v>
      </c>
      <c r="P61" s="53">
        <f t="shared" si="17"/>
        <v>0</v>
      </c>
      <c r="Q61" s="53">
        <f t="shared" si="17"/>
        <v>65</v>
      </c>
      <c r="R61" s="65">
        <f t="shared" si="17"/>
        <v>796.6099999999999</v>
      </c>
      <c r="S61" s="53">
        <f t="shared" si="17"/>
        <v>283.91000000000003</v>
      </c>
      <c r="T61" s="53">
        <f t="shared" si="17"/>
        <v>0.6</v>
      </c>
      <c r="U61" s="53">
        <f t="shared" si="17"/>
        <v>0</v>
      </c>
      <c r="V61" s="53">
        <f t="shared" si="17"/>
        <v>0</v>
      </c>
      <c r="W61" s="53">
        <f t="shared" si="17"/>
        <v>14.999999999999998</v>
      </c>
      <c r="X61" s="53">
        <f t="shared" si="17"/>
        <v>1.2</v>
      </c>
      <c r="Y61" s="53">
        <f t="shared" si="17"/>
        <v>6.09</v>
      </c>
      <c r="Z61" s="53">
        <f>Z5</f>
        <v>0</v>
      </c>
      <c r="AA61" s="70">
        <f t="shared" ref="AA61:BF61" si="18">AA5</f>
        <v>144.06</v>
      </c>
      <c r="AB61" s="53">
        <f t="shared" si="18"/>
        <v>2.2300000000000004</v>
      </c>
      <c r="AC61" s="53">
        <f t="shared" si="18"/>
        <v>0</v>
      </c>
      <c r="AD61" s="53">
        <f t="shared" si="18"/>
        <v>0.39</v>
      </c>
      <c r="AE61" s="53">
        <f t="shared" si="18"/>
        <v>11.280000000000001</v>
      </c>
      <c r="AF61" s="53">
        <f t="shared" si="18"/>
        <v>0.95</v>
      </c>
      <c r="AG61" s="53">
        <f t="shared" si="18"/>
        <v>0</v>
      </c>
      <c r="AH61" s="53">
        <f t="shared" si="18"/>
        <v>0</v>
      </c>
      <c r="AI61" s="53">
        <f t="shared" si="18"/>
        <v>99.690000000000012</v>
      </c>
      <c r="AJ61" s="53">
        <f t="shared" si="18"/>
        <v>23.98</v>
      </c>
      <c r="AK61" s="53">
        <f t="shared" si="18"/>
        <v>4.41</v>
      </c>
      <c r="AL61" s="53">
        <f t="shared" si="18"/>
        <v>0.06</v>
      </c>
      <c r="AM61" s="53">
        <f t="shared" si="18"/>
        <v>1.1200000000000001</v>
      </c>
      <c r="AN61" s="53">
        <f t="shared" si="18"/>
        <v>0</v>
      </c>
      <c r="AO61" s="53">
        <f t="shared" si="18"/>
        <v>0</v>
      </c>
      <c r="AP61" s="53">
        <f t="shared" si="18"/>
        <v>6.8</v>
      </c>
      <c r="AQ61" s="53">
        <f t="shared" si="18"/>
        <v>0.25</v>
      </c>
      <c r="AR61" s="53">
        <f t="shared" si="18"/>
        <v>121.26000000000002</v>
      </c>
      <c r="AS61" s="53">
        <f t="shared" si="18"/>
        <v>0</v>
      </c>
      <c r="AT61" s="53">
        <f t="shared" si="18"/>
        <v>0.53</v>
      </c>
      <c r="AU61" s="53">
        <f t="shared" si="18"/>
        <v>0.8</v>
      </c>
      <c r="AV61" s="53">
        <f t="shared" si="18"/>
        <v>0</v>
      </c>
      <c r="AW61" s="53">
        <f t="shared" si="18"/>
        <v>0.1</v>
      </c>
      <c r="AX61" s="53">
        <f t="shared" si="18"/>
        <v>6.91</v>
      </c>
      <c r="AY61" s="53">
        <f t="shared" si="18"/>
        <v>4</v>
      </c>
      <c r="AZ61" s="53">
        <f t="shared" si="18"/>
        <v>0</v>
      </c>
      <c r="BA61" s="53">
        <f t="shared" si="18"/>
        <v>2.1399999999999997</v>
      </c>
      <c r="BB61" s="53">
        <f t="shared" si="18"/>
        <v>1.08</v>
      </c>
      <c r="BC61" s="53">
        <f t="shared" si="18"/>
        <v>85</v>
      </c>
      <c r="BD61" s="53">
        <f t="shared" si="18"/>
        <v>0</v>
      </c>
      <c r="BE61" s="53">
        <f t="shared" si="18"/>
        <v>0</v>
      </c>
      <c r="BF61" s="53">
        <f t="shared" si="18"/>
        <v>121.49000000000001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9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>
        <f>HTg!R5</f>
        <v>5982.09</v>
      </c>
      <c r="E5" s="65">
        <f>SUM(E6,E19,E59)</f>
        <v>5772.51</v>
      </c>
      <c r="F5" s="70">
        <f>SUM(F6,F19,F59)</f>
        <v>258.79999999999995</v>
      </c>
      <c r="G5" s="53">
        <f>SUM(G6,G19,G59)</f>
        <v>96.32</v>
      </c>
      <c r="H5" s="53">
        <f t="shared" ref="H5:BF5" si="0">SUM(H6,H19,H59)</f>
        <v>162.20999999999998</v>
      </c>
      <c r="I5" s="53">
        <f t="shared" si="0"/>
        <v>0.27</v>
      </c>
      <c r="J5" s="53">
        <f t="shared" si="0"/>
        <v>287.64</v>
      </c>
      <c r="K5" s="53">
        <f t="shared" si="0"/>
        <v>434.08</v>
      </c>
      <c r="L5" s="53">
        <f t="shared" si="0"/>
        <v>713.04000000000008</v>
      </c>
      <c r="M5" s="53">
        <f t="shared" si="0"/>
        <v>0</v>
      </c>
      <c r="N5" s="53">
        <f t="shared" si="0"/>
        <v>4034.2</v>
      </c>
      <c r="O5" s="53">
        <f t="shared" si="0"/>
        <v>7.7999999999999989</v>
      </c>
      <c r="P5" s="53">
        <f t="shared" si="0"/>
        <v>0</v>
      </c>
      <c r="Q5" s="53">
        <f t="shared" si="0"/>
        <v>36.95000000000001</v>
      </c>
      <c r="R5" s="65">
        <f t="shared" si="0"/>
        <v>208.53</v>
      </c>
      <c r="S5" s="53">
        <f t="shared" si="0"/>
        <v>1</v>
      </c>
      <c r="T5" s="53">
        <f t="shared" si="0"/>
        <v>0.3</v>
      </c>
      <c r="U5" s="53">
        <f t="shared" si="0"/>
        <v>0</v>
      </c>
      <c r="V5" s="53">
        <f t="shared" si="0"/>
        <v>0</v>
      </c>
      <c r="W5" s="53">
        <f t="shared" si="0"/>
        <v>0</v>
      </c>
      <c r="X5" s="53">
        <f t="shared" si="0"/>
        <v>0.26</v>
      </c>
      <c r="Y5" s="53">
        <f t="shared" si="0"/>
        <v>1.2</v>
      </c>
      <c r="Z5" s="53">
        <f t="shared" si="0"/>
        <v>0</v>
      </c>
      <c r="AA5" s="70">
        <f t="shared" si="0"/>
        <v>136.82999999999998</v>
      </c>
      <c r="AB5" s="53">
        <f t="shared" si="0"/>
        <v>1.6099999999999999</v>
      </c>
      <c r="AC5" s="53">
        <f t="shared" si="0"/>
        <v>0</v>
      </c>
      <c r="AD5" s="53">
        <f t="shared" si="0"/>
        <v>0.11</v>
      </c>
      <c r="AE5" s="53">
        <f t="shared" si="0"/>
        <v>3.7199999999999998</v>
      </c>
      <c r="AF5" s="53">
        <f t="shared" si="0"/>
        <v>1.5</v>
      </c>
      <c r="AG5" s="53">
        <f t="shared" si="0"/>
        <v>0</v>
      </c>
      <c r="AH5" s="53">
        <f t="shared" si="0"/>
        <v>0</v>
      </c>
      <c r="AI5" s="53">
        <f t="shared" si="0"/>
        <v>120.64999999999999</v>
      </c>
      <c r="AJ5" s="53">
        <f t="shared" si="0"/>
        <v>3.6999999999999997</v>
      </c>
      <c r="AK5" s="53">
        <f t="shared" si="0"/>
        <v>4.5600000000000005</v>
      </c>
      <c r="AL5" s="53">
        <f t="shared" si="0"/>
        <v>0.08</v>
      </c>
      <c r="AM5" s="53">
        <f t="shared" si="0"/>
        <v>0.9</v>
      </c>
      <c r="AN5" s="53">
        <f t="shared" si="0"/>
        <v>0</v>
      </c>
      <c r="AO5" s="53">
        <f t="shared" si="0"/>
        <v>0</v>
      </c>
      <c r="AP5" s="53">
        <f t="shared" si="0"/>
        <v>0</v>
      </c>
      <c r="AQ5" s="53">
        <f t="shared" si="0"/>
        <v>3</v>
      </c>
      <c r="AR5" s="53">
        <f t="shared" si="0"/>
        <v>47.85</v>
      </c>
      <c r="AS5" s="53">
        <f t="shared" si="0"/>
        <v>0</v>
      </c>
      <c r="AT5" s="53">
        <f t="shared" si="0"/>
        <v>1.81</v>
      </c>
      <c r="AU5" s="53">
        <f t="shared" si="0"/>
        <v>0.60000000000000009</v>
      </c>
      <c r="AV5" s="53">
        <f t="shared" si="0"/>
        <v>0</v>
      </c>
      <c r="AW5" s="53">
        <f t="shared" si="0"/>
        <v>0</v>
      </c>
      <c r="AX5" s="53">
        <f t="shared" si="0"/>
        <v>2.4699999999999998</v>
      </c>
      <c r="AY5" s="53">
        <f t="shared" si="0"/>
        <v>0</v>
      </c>
      <c r="AZ5" s="53">
        <f t="shared" si="0"/>
        <v>0</v>
      </c>
      <c r="BA5" s="53">
        <f t="shared" si="0"/>
        <v>0</v>
      </c>
      <c r="BB5" s="53">
        <f t="shared" si="0"/>
        <v>0.74</v>
      </c>
      <c r="BC5" s="53">
        <f t="shared" si="0"/>
        <v>12.9</v>
      </c>
      <c r="BD5" s="53">
        <f t="shared" si="0"/>
        <v>0.3</v>
      </c>
      <c r="BE5" s="53">
        <f t="shared" si="0"/>
        <v>0</v>
      </c>
      <c r="BF5" s="53">
        <f t="shared" si="0"/>
        <v>0.31999999999999995</v>
      </c>
      <c r="BG5" s="65">
        <f>SUM(BG6,BG19,BG59)</f>
        <v>431.55</v>
      </c>
      <c r="BH5" s="53">
        <f>E60-BG5</f>
        <v>-431.15999999999968</v>
      </c>
      <c r="BI5" s="53">
        <f>SUM(BI6,BI19,BI59)</f>
        <v>5982.09</v>
      </c>
    </row>
    <row r="6" spans="1:61" s="66" customFormat="1" ht="15">
      <c r="A6" s="62">
        <v>1</v>
      </c>
      <c r="B6" s="63" t="s">
        <v>7</v>
      </c>
      <c r="C6" s="62" t="s">
        <v>8</v>
      </c>
      <c r="D6" s="52">
        <f>HTg!R8</f>
        <v>5825.9</v>
      </c>
      <c r="E6" s="65">
        <f>SUM(E8:E18)</f>
        <v>5772.12</v>
      </c>
      <c r="F6" s="65">
        <f>SUM(F8:F18)</f>
        <v>258.79999999999995</v>
      </c>
      <c r="G6" s="65">
        <f t="shared" ref="G6:BF6" si="1">SUM(G8:G18)</f>
        <v>96.32</v>
      </c>
      <c r="H6" s="65">
        <f t="shared" si="1"/>
        <v>162.20999999999998</v>
      </c>
      <c r="I6" s="65">
        <f t="shared" si="1"/>
        <v>0.27</v>
      </c>
      <c r="J6" s="65">
        <f t="shared" si="1"/>
        <v>287.64</v>
      </c>
      <c r="K6" s="65">
        <f t="shared" si="1"/>
        <v>434.08</v>
      </c>
      <c r="L6" s="65">
        <f t="shared" si="1"/>
        <v>713.04000000000008</v>
      </c>
      <c r="M6" s="65">
        <f t="shared" si="1"/>
        <v>0</v>
      </c>
      <c r="N6" s="65">
        <f t="shared" si="1"/>
        <v>4034.2</v>
      </c>
      <c r="O6" s="65">
        <f t="shared" si="1"/>
        <v>7.7999999999999989</v>
      </c>
      <c r="P6" s="65">
        <f t="shared" si="1"/>
        <v>0</v>
      </c>
      <c r="Q6" s="65">
        <f t="shared" si="1"/>
        <v>36.560000000000009</v>
      </c>
      <c r="R6" s="65">
        <f t="shared" si="1"/>
        <v>53.779999999999994</v>
      </c>
      <c r="S6" s="65">
        <f t="shared" si="1"/>
        <v>1</v>
      </c>
      <c r="T6" s="65">
        <f t="shared" si="1"/>
        <v>0.3</v>
      </c>
      <c r="U6" s="65">
        <f t="shared" si="1"/>
        <v>0</v>
      </c>
      <c r="V6" s="65">
        <f t="shared" si="1"/>
        <v>0</v>
      </c>
      <c r="W6" s="65">
        <f t="shared" si="1"/>
        <v>0</v>
      </c>
      <c r="X6" s="65">
        <f t="shared" si="1"/>
        <v>0.26</v>
      </c>
      <c r="Y6" s="65">
        <f t="shared" si="1"/>
        <v>1.2</v>
      </c>
      <c r="Z6" s="65">
        <f t="shared" si="1"/>
        <v>0</v>
      </c>
      <c r="AA6" s="65">
        <f t="shared" si="1"/>
        <v>35.79999999999999</v>
      </c>
      <c r="AB6" s="65">
        <f t="shared" si="1"/>
        <v>1.3699999999999999</v>
      </c>
      <c r="AC6" s="65">
        <f t="shared" si="1"/>
        <v>0</v>
      </c>
      <c r="AD6" s="65">
        <f t="shared" si="1"/>
        <v>0</v>
      </c>
      <c r="AE6" s="65">
        <f t="shared" si="1"/>
        <v>0.84000000000000008</v>
      </c>
      <c r="AF6" s="65">
        <f t="shared" si="1"/>
        <v>1.5</v>
      </c>
      <c r="AG6" s="65">
        <f t="shared" si="1"/>
        <v>0</v>
      </c>
      <c r="AH6" s="65">
        <f t="shared" si="1"/>
        <v>0</v>
      </c>
      <c r="AI6" s="65">
        <f t="shared" si="1"/>
        <v>24.939999999999998</v>
      </c>
      <c r="AJ6" s="65">
        <f t="shared" si="1"/>
        <v>1.8599999999999999</v>
      </c>
      <c r="AK6" s="65">
        <f t="shared" si="1"/>
        <v>4.3900000000000006</v>
      </c>
      <c r="AL6" s="65">
        <f t="shared" si="1"/>
        <v>0</v>
      </c>
      <c r="AM6" s="65">
        <f t="shared" si="1"/>
        <v>0.9</v>
      </c>
      <c r="AN6" s="65">
        <f t="shared" si="1"/>
        <v>0</v>
      </c>
      <c r="AO6" s="65">
        <f t="shared" si="1"/>
        <v>0</v>
      </c>
      <c r="AP6" s="65">
        <f t="shared" si="1"/>
        <v>0</v>
      </c>
      <c r="AQ6" s="65">
        <f t="shared" si="1"/>
        <v>3</v>
      </c>
      <c r="AR6" s="65">
        <f t="shared" si="1"/>
        <v>7.8999999999999995</v>
      </c>
      <c r="AS6" s="65">
        <f t="shared" si="1"/>
        <v>0</v>
      </c>
      <c r="AT6" s="65">
        <f t="shared" si="1"/>
        <v>0.94000000000000006</v>
      </c>
      <c r="AU6" s="65">
        <f t="shared" si="1"/>
        <v>0.60000000000000009</v>
      </c>
      <c r="AV6" s="65">
        <f t="shared" si="1"/>
        <v>0</v>
      </c>
      <c r="AW6" s="65">
        <f t="shared" si="1"/>
        <v>0</v>
      </c>
      <c r="AX6" s="65">
        <f t="shared" si="1"/>
        <v>1.8499999999999999</v>
      </c>
      <c r="AY6" s="65">
        <f t="shared" si="1"/>
        <v>0</v>
      </c>
      <c r="AZ6" s="65">
        <f t="shared" si="1"/>
        <v>0</v>
      </c>
      <c r="BA6" s="65">
        <f t="shared" si="1"/>
        <v>0</v>
      </c>
      <c r="BB6" s="65">
        <f t="shared" si="1"/>
        <v>0.63</v>
      </c>
      <c r="BC6" s="65">
        <f t="shared" si="1"/>
        <v>0</v>
      </c>
      <c r="BD6" s="65">
        <f t="shared" si="1"/>
        <v>0.3</v>
      </c>
      <c r="BE6" s="65">
        <f t="shared" si="1"/>
        <v>0</v>
      </c>
      <c r="BF6" s="65">
        <f t="shared" si="1"/>
        <v>0</v>
      </c>
      <c r="BG6" s="65">
        <f>SUM(BG8:BG18)</f>
        <v>429.94</v>
      </c>
      <c r="BH6" s="65">
        <f>F60-BG6</f>
        <v>-429.94</v>
      </c>
      <c r="BI6" s="65">
        <f>SUM(BI8:BI18)</f>
        <v>5772.51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>
        <f>HTg!R9</f>
        <v>280.79999999999995</v>
      </c>
      <c r="E7" s="65">
        <f>SUM(E8,E9,E10)</f>
        <v>273.03999999999996</v>
      </c>
      <c r="F7" s="65">
        <f>D7-BG7</f>
        <v>258.79999999999995</v>
      </c>
      <c r="G7" s="70">
        <f>SUM(G8,G9,G10)</f>
        <v>96.32</v>
      </c>
      <c r="H7" s="70">
        <f t="shared" ref="H7:BF7" si="2">SUM(H8,H9,H10)</f>
        <v>162.20999999999998</v>
      </c>
      <c r="I7" s="70">
        <f t="shared" si="2"/>
        <v>0.27</v>
      </c>
      <c r="J7" s="70">
        <f t="shared" si="2"/>
        <v>0</v>
      </c>
      <c r="K7" s="70">
        <f t="shared" si="2"/>
        <v>9.5</v>
      </c>
      <c r="L7" s="70">
        <f t="shared" si="2"/>
        <v>0</v>
      </c>
      <c r="M7" s="70">
        <f t="shared" si="2"/>
        <v>0</v>
      </c>
      <c r="N7" s="70">
        <f t="shared" si="2"/>
        <v>0</v>
      </c>
      <c r="O7" s="70">
        <f t="shared" si="2"/>
        <v>1.4500000000000002</v>
      </c>
      <c r="P7" s="70">
        <f t="shared" si="2"/>
        <v>0</v>
      </c>
      <c r="Q7" s="70">
        <f t="shared" si="2"/>
        <v>3.29</v>
      </c>
      <c r="R7" s="70">
        <f t="shared" si="2"/>
        <v>7.76</v>
      </c>
      <c r="S7" s="70">
        <f t="shared" si="2"/>
        <v>0</v>
      </c>
      <c r="T7" s="70">
        <f t="shared" si="2"/>
        <v>0</v>
      </c>
      <c r="U7" s="70">
        <f t="shared" si="2"/>
        <v>0</v>
      </c>
      <c r="V7" s="70">
        <f t="shared" si="2"/>
        <v>0</v>
      </c>
      <c r="W7" s="70">
        <f t="shared" si="2"/>
        <v>0</v>
      </c>
      <c r="X7" s="70">
        <f t="shared" si="2"/>
        <v>0.26</v>
      </c>
      <c r="Y7" s="70">
        <f t="shared" si="2"/>
        <v>0.2</v>
      </c>
      <c r="Z7" s="70">
        <f t="shared" si="2"/>
        <v>0</v>
      </c>
      <c r="AA7" s="70">
        <f t="shared" si="2"/>
        <v>4.8900000000000006</v>
      </c>
      <c r="AB7" s="70">
        <f t="shared" si="2"/>
        <v>0.16</v>
      </c>
      <c r="AC7" s="70">
        <f t="shared" si="2"/>
        <v>0</v>
      </c>
      <c r="AD7" s="70">
        <f t="shared" si="2"/>
        <v>0</v>
      </c>
      <c r="AE7" s="70">
        <f t="shared" si="2"/>
        <v>0.41000000000000003</v>
      </c>
      <c r="AF7" s="70">
        <f t="shared" si="2"/>
        <v>0.8</v>
      </c>
      <c r="AG7" s="70">
        <f t="shared" si="2"/>
        <v>0</v>
      </c>
      <c r="AH7" s="70">
        <f t="shared" si="2"/>
        <v>0</v>
      </c>
      <c r="AI7" s="70">
        <f t="shared" si="2"/>
        <v>1.6800000000000002</v>
      </c>
      <c r="AJ7" s="70">
        <f t="shared" si="2"/>
        <v>0.69</v>
      </c>
      <c r="AK7" s="70">
        <f t="shared" si="2"/>
        <v>1.1500000000000001</v>
      </c>
      <c r="AL7" s="70">
        <f t="shared" si="2"/>
        <v>0</v>
      </c>
      <c r="AM7" s="70">
        <f t="shared" si="2"/>
        <v>0</v>
      </c>
      <c r="AN7" s="70">
        <f t="shared" si="2"/>
        <v>0</v>
      </c>
      <c r="AO7" s="70">
        <f t="shared" si="2"/>
        <v>0</v>
      </c>
      <c r="AP7" s="70">
        <f t="shared" si="2"/>
        <v>0</v>
      </c>
      <c r="AQ7" s="70">
        <f t="shared" si="2"/>
        <v>0</v>
      </c>
      <c r="AR7" s="70">
        <f t="shared" si="2"/>
        <v>1.4300000000000002</v>
      </c>
      <c r="AS7" s="70">
        <f t="shared" si="2"/>
        <v>0</v>
      </c>
      <c r="AT7" s="70">
        <f t="shared" si="2"/>
        <v>0.4</v>
      </c>
      <c r="AU7" s="70">
        <f t="shared" si="2"/>
        <v>0.25</v>
      </c>
      <c r="AV7" s="70">
        <f t="shared" si="2"/>
        <v>0</v>
      </c>
      <c r="AW7" s="70">
        <f t="shared" si="2"/>
        <v>0</v>
      </c>
      <c r="AX7" s="70">
        <f t="shared" si="2"/>
        <v>0</v>
      </c>
      <c r="AY7" s="70">
        <f t="shared" si="2"/>
        <v>0</v>
      </c>
      <c r="AZ7" s="70">
        <f t="shared" si="2"/>
        <v>0</v>
      </c>
      <c r="BA7" s="70">
        <f t="shared" si="2"/>
        <v>0</v>
      </c>
      <c r="BB7" s="70">
        <f t="shared" si="2"/>
        <v>0.03</v>
      </c>
      <c r="BC7" s="70">
        <f t="shared" si="2"/>
        <v>0</v>
      </c>
      <c r="BD7" s="70">
        <f t="shared" si="2"/>
        <v>0.3</v>
      </c>
      <c r="BE7" s="70">
        <f t="shared" si="2"/>
        <v>0</v>
      </c>
      <c r="BF7" s="70">
        <f t="shared" si="2"/>
        <v>0</v>
      </c>
      <c r="BG7" s="65">
        <f>SUM(BG8:BG10)</f>
        <v>22</v>
      </c>
      <c r="BH7" s="70">
        <f>G60-BG7</f>
        <v>-22</v>
      </c>
      <c r="BI7" s="70">
        <f>SUM(BI8,BI9,BI10)</f>
        <v>258.79999999999995</v>
      </c>
    </row>
    <row r="8" spans="1:61" ht="15">
      <c r="A8" s="8"/>
      <c r="B8" s="6" t="s">
        <v>189</v>
      </c>
      <c r="C8" s="8" t="s">
        <v>11</v>
      </c>
      <c r="D8" s="52">
        <f>HTg!R10</f>
        <v>105.52</v>
      </c>
      <c r="E8" s="65">
        <f>SUM(F8,J8,K8,L8,M8,N8,O8,P8,Q8)</f>
        <v>101.97</v>
      </c>
      <c r="F8" s="70">
        <f>G8+H8+I8</f>
        <v>96.32</v>
      </c>
      <c r="G8" s="65">
        <f>D8-BG8</f>
        <v>96.32</v>
      </c>
      <c r="H8" s="55">
        <f>SUMIF(NSL!$C$12:$C$13,C8,NSL!$U$12:$U$13)</f>
        <v>0</v>
      </c>
      <c r="I8" s="55">
        <f>SUMIF(NSL!$C$15:$C$16,C8,NSL!$U$15:$U$16)</f>
        <v>0</v>
      </c>
      <c r="J8" s="55">
        <f>SUMIF(NSL!$C$18:$C$19,C8,NSL!$U$18:$U$19)</f>
        <v>0</v>
      </c>
      <c r="K8" s="55">
        <f>SUMIF(NSL!$C$21:$C$43,C8,NSL!$U$21:$U$43)</f>
        <v>5</v>
      </c>
      <c r="L8" s="55">
        <f>SUMIF(NSL!$C$45:$C$51,C8,NSL!$U$45:$U$51)</f>
        <v>0</v>
      </c>
      <c r="M8" s="55">
        <f>SUMIF(NSL!$C$53:$C$55,C8,NSL!$U$53:$U$55)</f>
        <v>0</v>
      </c>
      <c r="N8" s="55">
        <f>SUMIF(NSL!$C$57:$C$65,C8,NSL!$U$57:$U$65)</f>
        <v>0</v>
      </c>
      <c r="O8" s="55">
        <f>SUMIF(NSL!$C$67:$C$76,C8,NSL!$U$67:$U$76)</f>
        <v>0.65</v>
      </c>
      <c r="P8" s="55">
        <f>SUMIF(NSL!$C$78:$C$79,C8,NSL!$U$78:$U$79)</f>
        <v>0</v>
      </c>
      <c r="Q8" s="55">
        <f>SUMIF(NSL!$C$81:$C$173,C8,NSL!$U$81:$U$173)</f>
        <v>0</v>
      </c>
      <c r="R8" s="65">
        <f>SUM(S8:AA8)+SUM(AO8:BF8)</f>
        <v>3.5500000000000003</v>
      </c>
      <c r="S8" s="55">
        <f>SUMIF(NSL!$C$176:$C$214,C8,NSL!$U$176:$U$214)</f>
        <v>0</v>
      </c>
      <c r="T8" s="55">
        <f>SUMIF(NSL!$C$216:$C$238,C8,NSL!$U$216:$U$238)</f>
        <v>0</v>
      </c>
      <c r="U8" s="55">
        <f>SUMIF(NSL!$C$240:$C$252,C8,NSL!$U$240:$U$252)</f>
        <v>0</v>
      </c>
      <c r="V8" s="55">
        <f>SUMIF(NSL!$C$254:$C$255,C8,NSL!$U$254:$U$255)</f>
        <v>0</v>
      </c>
      <c r="W8" s="55">
        <f>SUMIF(NSL!$C$257:$C$282,C8,NSL!$U$257:$U$282)</f>
        <v>0</v>
      </c>
      <c r="X8" s="55">
        <f>SUMIF(NSL!$C$284:$C$346,C8,NSL!$U$284:$U$346)</f>
        <v>0.26</v>
      </c>
      <c r="Y8" s="55">
        <f>SUMIF(NSL!$C$348:$C$436,C8,NSL!$U$348:$U$436)</f>
        <v>0.2</v>
      </c>
      <c r="Z8" s="55">
        <f>SUMIF(NSL!$C$438:$C$480,C8,NSL!$U$438:$U$480)</f>
        <v>0</v>
      </c>
      <c r="AA8" s="70">
        <f>SUM(AB8:AN8)</f>
        <v>2.14</v>
      </c>
      <c r="AB8" s="55">
        <f>SUMIF(NSL!$C$483:$C$679,C8,NSL!$U$483:$U$679)</f>
        <v>0</v>
      </c>
      <c r="AC8" s="55">
        <f>SUMIF(NSL!$C$681:$C$682,C8,NSL!$U$681:$U$682)</f>
        <v>0</v>
      </c>
      <c r="AD8" s="55">
        <f>SUMIF(NSL!$C$684:$C$692,C8,NSL!$U$684:$U$692)</f>
        <v>0</v>
      </c>
      <c r="AE8" s="55">
        <f>SUMIF(NSL!$C$694:$C$776,C8,NSL!$U$694:$U$776)</f>
        <v>0.30000000000000004</v>
      </c>
      <c r="AF8" s="55">
        <f>SUMIF(NSL!$C$778:$C$810,C8,NSL!$U$778:$U$810)</f>
        <v>0</v>
      </c>
      <c r="AG8" s="55">
        <f>SUMIF(NSL!$C$812:$C$813,C8,NSL!$U$812:$U$813)</f>
        <v>0</v>
      </c>
      <c r="AH8" s="55">
        <f>SUMIF(NSL!$C$815:$C$816,C8,NSL!$U$815:$U$816)</f>
        <v>0</v>
      </c>
      <c r="AI8" s="55">
        <f>SUMIF(NSL!$C$818:$C$889,C8,NSL!$U$818:$U$889)</f>
        <v>0.99</v>
      </c>
      <c r="AJ8" s="55">
        <f>SUMIF(NSL!$C$891:$C$917,C8,NSL!$U$891:$U$917)</f>
        <v>0.25</v>
      </c>
      <c r="AK8" s="55">
        <f>SUMIF(NSL!$C$919:$C$981,C8,NSL!$U$919:$U$981)</f>
        <v>0.60000000000000009</v>
      </c>
      <c r="AL8" s="55">
        <f>SUMIF(NSL!$C$983:$C$1000,C8,NSL!$U$983:$U$1000)</f>
        <v>0</v>
      </c>
      <c r="AM8" s="55">
        <f>SUMIF(NSL!$C$1002:$C$1028,C8,NSL!$U$1002:$U$1028)</f>
        <v>0</v>
      </c>
      <c r="AN8" s="55">
        <f>SUMIF(NSL!$C$1030:$C$1045,C8,NSL!$U$1030:$U$1045)</f>
        <v>0</v>
      </c>
      <c r="AO8" s="55">
        <f>SUMIF(NSL!$C$1047:$C$1048,C8,NSL!$U$1047:$U$1048)</f>
        <v>0</v>
      </c>
      <c r="AP8" s="55">
        <f>SUMIF(NSL!$C$1050:$C$1074,C8,NSL!$U$1050:$U$1074)</f>
        <v>0</v>
      </c>
      <c r="AQ8" s="55">
        <f>SUMIF(NSL!$C$1076:$C$1099,C8,NSL!$U$1076:$U$1099)</f>
        <v>0</v>
      </c>
      <c r="AR8" s="55">
        <f>SUMIF(NSL!$C$1101:$C$1121,C8,NSL!$U$1101:$U$1121)</f>
        <v>0.8</v>
      </c>
      <c r="AS8" s="55">
        <f>SUMIF(NSL!$C$1123:$C$1164,C8,NSL!$U$1123:$U$1164)</f>
        <v>0</v>
      </c>
      <c r="AT8" s="55">
        <f>SUMIF(NSL!$C$1166:$C$1201,C8,NSL!$U$1166:$U$1201)</f>
        <v>0</v>
      </c>
      <c r="AU8" s="55">
        <f>SUMIF(NSL!$C$1203:$C$1223,C8,NSL!$U$1203:$U$1223)</f>
        <v>0.15</v>
      </c>
      <c r="AV8" s="55">
        <f>SUMIF(NSL!$C$1225:$C$1226,C8,NSL!$U$1225:$U$1226)</f>
        <v>0</v>
      </c>
      <c r="AW8" s="55">
        <f>SUMIF(NSL!$C$1228:$C$1244,C8,NSL!$U$1228:$U$1244)</f>
        <v>0</v>
      </c>
      <c r="AX8" s="55">
        <f>SUMIF(NSL!$C$1246:$C$1351,C8,NSL!$U$1246:$U$1351)</f>
        <v>0</v>
      </c>
      <c r="AY8" s="55">
        <f>SUMIF(NSL!$C$1353:$C$1434,C8,NSL!$U$1353:$U$1434)</f>
        <v>0</v>
      </c>
      <c r="AZ8" s="55">
        <f>SUMIF(NSL!$C$1436:$C$1440,C8,NSL!$U$1436:$U$1440)</f>
        <v>0</v>
      </c>
      <c r="BA8" s="55">
        <f>SUMIF(NSL!$C$1442:$C$1507,C8,NSL!$U$1442:$U$1507)</f>
        <v>0</v>
      </c>
      <c r="BB8" s="55">
        <f>SUMIF(NSL!$C$1509:$C$1540,C8,NSL!$U$1509:$U$1540)</f>
        <v>0</v>
      </c>
      <c r="BC8" s="55">
        <f>SUMIF(NSL!$C$1542:$C$1545,C8,NSL!$U$1542:$U$1545)</f>
        <v>0</v>
      </c>
      <c r="BD8" s="55">
        <f>SUMIF(NSL!$C$1547:$C$1560,C8,NSL!$U$1547:$U$1560)</f>
        <v>0</v>
      </c>
      <c r="BE8" s="55">
        <f>SUMIF(NSL!$C$1562:$C$1565,C8,NSL!$U$1562:$U$1565)</f>
        <v>0</v>
      </c>
      <c r="BF8" s="55">
        <f>SUMIF(NSL!$C$1567:$C$1569,C8,NSL!$U$1567:$U$1569)</f>
        <v>0</v>
      </c>
      <c r="BG8" s="65">
        <f>SUM(H8:Q8)+SUM(S8:Z8)+SUM(AB8:BF8)</f>
        <v>9.2000000000000011</v>
      </c>
      <c r="BH8" s="53">
        <f>G60-BG8</f>
        <v>-9.2000000000000011</v>
      </c>
      <c r="BI8" s="53">
        <f>BH8+D8</f>
        <v>96.32</v>
      </c>
    </row>
    <row r="9" spans="1:61" ht="15">
      <c r="A9" s="8"/>
      <c r="B9" s="6" t="s">
        <v>191</v>
      </c>
      <c r="C9" s="8" t="s">
        <v>12</v>
      </c>
      <c r="D9" s="52">
        <f>HTg!R11</f>
        <v>175.01</v>
      </c>
      <c r="E9" s="65">
        <f t="shared" ref="E9:E18" si="3">SUM(F9,J9,K9,L9,M9,N9,O9,P9,Q9)</f>
        <v>170.79999999999998</v>
      </c>
      <c r="F9" s="70">
        <f t="shared" ref="F9:F18" si="4">G9+H9+I9</f>
        <v>162.20999999999998</v>
      </c>
      <c r="G9" s="55">
        <f>SUMIF(NSL!$C$9:$C$10,C9,NSL!$U$9:$U$10)</f>
        <v>0</v>
      </c>
      <c r="H9" s="65">
        <f>D9-BG9</f>
        <v>162.20999999999998</v>
      </c>
      <c r="I9" s="55">
        <f>SUMIF(NSL!$C$15:$C$16,C9,NSL!$U$15:$U$16)</f>
        <v>0</v>
      </c>
      <c r="J9" s="55">
        <f>SUMIF(NSL!$C$18:$C$19,C9,NSL!$U$18:$U$19)</f>
        <v>0</v>
      </c>
      <c r="K9" s="55">
        <f>SUMIF(NSL!$C$21:$C$43,C9,NSL!$U$21:$U$43)</f>
        <v>4.5</v>
      </c>
      <c r="L9" s="55">
        <f>SUMIF(NSL!$C$45:$C$51,C9,NSL!$U$45:$U$51)</f>
        <v>0</v>
      </c>
      <c r="M9" s="55">
        <f>SUMIF(NSL!$C$53:$C$55,C9,NSL!$U$53:$U$55)</f>
        <v>0</v>
      </c>
      <c r="N9" s="55">
        <f>SUMIF(NSL!$C$57:$C$65,C9,NSL!$U$57:$U$65)</f>
        <v>0</v>
      </c>
      <c r="O9" s="55">
        <f>SUMIF(NSL!$C$67:$C$76,C9,NSL!$U$67:$U$76)</f>
        <v>0.8</v>
      </c>
      <c r="P9" s="55">
        <f>SUMIF(NSL!$C$78:$C$79,C9,NSL!$U$78:$U$79)</f>
        <v>0</v>
      </c>
      <c r="Q9" s="55">
        <f>SUMIF(NSL!$C$81:$C$173,C9,NSL!$U$81:$U$173)</f>
        <v>3.29</v>
      </c>
      <c r="R9" s="65">
        <f>SUM(S9:AA9)+SUM(AO9:BF9)</f>
        <v>4.21</v>
      </c>
      <c r="S9" s="55">
        <f>SUMIF(NSL!$C$176:$C$214,C9,NSL!$U$176:$U$214)</f>
        <v>0</v>
      </c>
      <c r="T9" s="55">
        <f>SUMIF(NSL!$C$216:$C$238,C9,NSL!$U$216:$U$238)</f>
        <v>0</v>
      </c>
      <c r="U9" s="55">
        <f>SUMIF(NSL!$C$240:$C$252,C9,NSL!$U$240:$U$252)</f>
        <v>0</v>
      </c>
      <c r="V9" s="55">
        <f>SUMIF(NSL!$C$254:$C$255,C9,NSL!$U$254:$U$255)</f>
        <v>0</v>
      </c>
      <c r="W9" s="55">
        <f>SUMIF(NSL!$C$257:$C$282,C9,NSL!$U$257:$U$282)</f>
        <v>0</v>
      </c>
      <c r="X9" s="55">
        <f>SUMIF(NSL!$C$284:$C$346,C9,NSL!$U$284:$U$346)</f>
        <v>0</v>
      </c>
      <c r="Y9" s="55">
        <f>SUMIF(NSL!$C$348:$C$436,C9,NSL!$U$348:$U$436)</f>
        <v>0</v>
      </c>
      <c r="Z9" s="55">
        <f>SUMIF(NSL!$C$438:$C$480,C9,NSL!$U$438:$U$480)</f>
        <v>0</v>
      </c>
      <c r="AA9" s="70">
        <f t="shared" ref="AA9:AA18" si="5">SUM(AB9:AN9)</f>
        <v>2.75</v>
      </c>
      <c r="AB9" s="55">
        <f>SUMIF(NSL!$C$483:$C$679,C9,NSL!$U$483:$U$679)</f>
        <v>0.16</v>
      </c>
      <c r="AC9" s="55">
        <f>SUMIF(NSL!$C$681:$C$682,C9,NSL!$U$681:$U$682)</f>
        <v>0</v>
      </c>
      <c r="AD9" s="55">
        <f>SUMIF(NSL!$C$684:$C$692,C9,NSL!$U$684:$U$692)</f>
        <v>0</v>
      </c>
      <c r="AE9" s="55">
        <f>SUMIF(NSL!$C$694:$C$776,C9,NSL!$U$694:$U$776)</f>
        <v>0.11000000000000001</v>
      </c>
      <c r="AF9" s="55">
        <f>SUMIF(NSL!$C$778:$C$810,C9,NSL!$U$778:$U$810)</f>
        <v>0.8</v>
      </c>
      <c r="AG9" s="55">
        <f>SUMIF(NSL!$C$812:$C$813,C9,NSL!$U$812:$U$813)</f>
        <v>0</v>
      </c>
      <c r="AH9" s="55">
        <f>SUMIF(NSL!$C$815:$C$816,C9,NSL!$U$815:$U$816)</f>
        <v>0</v>
      </c>
      <c r="AI9" s="55">
        <f>SUMIF(NSL!$C$818:$C$889,C9,NSL!$U$818:$U$889)</f>
        <v>0.69000000000000006</v>
      </c>
      <c r="AJ9" s="55">
        <f>SUMIF(NSL!$C$891:$C$917,C9,NSL!$U$891:$U$917)</f>
        <v>0.44</v>
      </c>
      <c r="AK9" s="55">
        <f>SUMIF(NSL!$C$919:$C$981,C9,NSL!$U$919:$U$981)</f>
        <v>0.55000000000000004</v>
      </c>
      <c r="AL9" s="55">
        <f>SUMIF(NSL!$C$983:$C$1000,C9,NSL!$U$983:$U$1000)</f>
        <v>0</v>
      </c>
      <c r="AM9" s="55">
        <f>SUMIF(NSL!$C$1002:$C$1028,C9,NSL!$U$1002:$U$1028)</f>
        <v>0</v>
      </c>
      <c r="AN9" s="55">
        <f>SUMIF(NSL!$C$1030:$C$1045,C9,NSL!$U$1030:$U$1045)</f>
        <v>0</v>
      </c>
      <c r="AO9" s="55">
        <f>SUMIF(NSL!$C$1047:$C$1048,C9,NSL!$U$1047:$U$1048)</f>
        <v>0</v>
      </c>
      <c r="AP9" s="55">
        <f>SUMIF(NSL!$C$1050:$C$1074,C9,NSL!$U$1050:$U$1074)</f>
        <v>0</v>
      </c>
      <c r="AQ9" s="55">
        <f>SUMIF(NSL!$C$1076:$C$1099,C9,NSL!$U$1076:$U$1099)</f>
        <v>0</v>
      </c>
      <c r="AR9" s="55">
        <f>SUMIF(NSL!$C$1101:$C$1121,C9,NSL!$U$1101:$U$1121)</f>
        <v>0.63</v>
      </c>
      <c r="AS9" s="55">
        <f>SUMIF(NSL!$C$1123:$C$1164,C9,NSL!$U$1123:$U$1164)</f>
        <v>0</v>
      </c>
      <c r="AT9" s="55">
        <f>SUMIF(NSL!$C$1166:$C$1201,C9,NSL!$U$1166:$U$1201)</f>
        <v>0.4</v>
      </c>
      <c r="AU9" s="55">
        <f>SUMIF(NSL!$C$1203:$C$1223,C9,NSL!$U$1203:$U$1223)</f>
        <v>0.1</v>
      </c>
      <c r="AV9" s="55">
        <f>SUMIF(NSL!$C$1225:$C$1226,C9,NSL!$U$1225:$U$1226)</f>
        <v>0</v>
      </c>
      <c r="AW9" s="55">
        <f>SUMIF(NSL!$C$1228:$C$1244,C9,NSL!$U$1228:$U$1244)</f>
        <v>0</v>
      </c>
      <c r="AX9" s="55">
        <f>SUMIF(NSL!$C$1246:$C$1351,C9,NSL!$U$1246:$U$1351)</f>
        <v>0</v>
      </c>
      <c r="AY9" s="55">
        <f>SUMIF(NSL!$C$1353:$C$1434,C9,NSL!$U$1353:$U$1434)</f>
        <v>0</v>
      </c>
      <c r="AZ9" s="55">
        <f>SUMIF(NSL!$C$1436:$C$1440,C9,NSL!$U$1436:$U$1440)</f>
        <v>0</v>
      </c>
      <c r="BA9" s="55">
        <f>SUMIF(NSL!$C$1442:$C$1507,C9,NSL!$U$1442:$U$1507)</f>
        <v>0</v>
      </c>
      <c r="BB9" s="55">
        <f>SUMIF(NSL!$C$1509:$C$1540,C9,NSL!$U$1509:$U$1540)</f>
        <v>0.03</v>
      </c>
      <c r="BC9" s="55">
        <f>SUMIF(NSL!$C$1542:$C$1545,C9,NSL!$U$1542:$U$1545)</f>
        <v>0</v>
      </c>
      <c r="BD9" s="55">
        <f>SUMIF(NSL!$C$1547:$C$1560,C9,NSL!$U$1547:$U$1560)</f>
        <v>0.3</v>
      </c>
      <c r="BE9" s="55">
        <f>SUMIF(NSL!$C$1562:$C$1565,C9,NSL!$U$1562:$U$1565)</f>
        <v>0</v>
      </c>
      <c r="BF9" s="55">
        <f>SUMIF(NSL!$C$1567:$C$1569,C9,NSL!$U$1567:$U$1569)</f>
        <v>0</v>
      </c>
      <c r="BG9" s="65">
        <f>SUM(G9)+SUM(I9:Q9)+SUM(S9:Z9)+SUM(AB9:BF9)</f>
        <v>12.8</v>
      </c>
      <c r="BH9" s="53">
        <f>H60-BG9</f>
        <v>-12.8</v>
      </c>
      <c r="BI9" s="53">
        <f t="shared" ref="BI9:BI59" si="6">BH9+D9</f>
        <v>162.20999999999998</v>
      </c>
    </row>
    <row r="10" spans="1:61" ht="15">
      <c r="A10" s="8"/>
      <c r="B10" s="6" t="s">
        <v>192</v>
      </c>
      <c r="C10" s="8" t="s">
        <v>14</v>
      </c>
      <c r="D10" s="52">
        <f>HTg!R12</f>
        <v>0.27</v>
      </c>
      <c r="E10" s="65">
        <f t="shared" si="3"/>
        <v>0.27</v>
      </c>
      <c r="F10" s="70">
        <f t="shared" si="4"/>
        <v>0.27</v>
      </c>
      <c r="G10" s="55">
        <f>SUMIF(NSL!$C$9:$C$10,C10,NSL!$U$9:$U$10)</f>
        <v>0</v>
      </c>
      <c r="H10" s="55">
        <f>SUMIF(NSL!$C$12:$C$13,C10,NSL!$U$12:$U$13)</f>
        <v>0</v>
      </c>
      <c r="I10" s="65">
        <f>D10-BG10</f>
        <v>0.27</v>
      </c>
      <c r="J10" s="55">
        <f>SUMIF(NSL!$C$18:$C$19,C10,NSL!$U$18:$U$19)</f>
        <v>0</v>
      </c>
      <c r="K10" s="55">
        <f>SUMIF(NSL!$C$21:$C$43,C10,NSL!$U$21:$U$43)</f>
        <v>0</v>
      </c>
      <c r="L10" s="55">
        <f>SUMIF(NSL!$C$45:$C$51,C10,NSL!$U$45:$U$51)</f>
        <v>0</v>
      </c>
      <c r="M10" s="55">
        <f>SUMIF(NSL!$C$53:$C$55,C10,NSL!$U$53:$U$55)</f>
        <v>0</v>
      </c>
      <c r="N10" s="55">
        <f>SUMIF(NSL!$C$57:$C$65,C10,NSL!$U$57:$U$65)</f>
        <v>0</v>
      </c>
      <c r="O10" s="55">
        <f>SUMIF(NSL!$C$67:$C$76,C10,NSL!$U$67:$U$76)</f>
        <v>0</v>
      </c>
      <c r="P10" s="55">
        <f>SUMIF(NSL!$C$78:$C$79,C10,NSL!$U$78:$U$79)</f>
        <v>0</v>
      </c>
      <c r="Q10" s="55">
        <f>SUMIF(NSL!$C$81:$C$173,C10,NSL!$U$81:$U$173)</f>
        <v>0</v>
      </c>
      <c r="R10" s="65">
        <f>SUM(S10:AA10)+SUM(AO10:BF10)</f>
        <v>0</v>
      </c>
      <c r="S10" s="55">
        <f>SUMIF(NSL!$C$176:$C$214,C10,NSL!$U$176:$U$214)</f>
        <v>0</v>
      </c>
      <c r="T10" s="55">
        <f>SUMIF(NSL!$C$216:$C$238,C10,NSL!$U$216:$U$238)</f>
        <v>0</v>
      </c>
      <c r="U10" s="55">
        <f>SUMIF(NSL!$C$240:$C$252,C10,NSL!$U$240:$U$252)</f>
        <v>0</v>
      </c>
      <c r="V10" s="55">
        <f>SUMIF(NSL!$C$254:$C$255,C10,NSL!$U$254:$U$255)</f>
        <v>0</v>
      </c>
      <c r="W10" s="55">
        <f>SUMIF(NSL!$C$257:$C$282,C10,NSL!$U$257:$U$282)</f>
        <v>0</v>
      </c>
      <c r="X10" s="55">
        <f>SUMIF(NSL!$C$284:$C$346,C10,NSL!$U$284:$U$346)</f>
        <v>0</v>
      </c>
      <c r="Y10" s="55">
        <f>SUMIF(NSL!$C$348:$C$436,C10,NSL!$U$348:$U$436)</f>
        <v>0</v>
      </c>
      <c r="Z10" s="55">
        <f>SUMIF(NSL!$C$438:$C$480,C10,NSL!$U$438:$U$480)</f>
        <v>0</v>
      </c>
      <c r="AA10" s="70">
        <f t="shared" si="5"/>
        <v>0</v>
      </c>
      <c r="AB10" s="55">
        <f>SUMIF(NSL!$C$483:$C$679,C10,NSL!$U$483:$U$679)</f>
        <v>0</v>
      </c>
      <c r="AC10" s="55">
        <f>SUMIF(NSL!$C$681:$C$682,C10,NSL!$U$681:$U$682)</f>
        <v>0</v>
      </c>
      <c r="AD10" s="55">
        <f>SUMIF(NSL!$C$684:$C$692,C10,NSL!$U$684:$U$692)</f>
        <v>0</v>
      </c>
      <c r="AE10" s="55">
        <f>SUMIF(NSL!$C$694:$C$776,C10,NSL!$U$694:$U$776)</f>
        <v>0</v>
      </c>
      <c r="AF10" s="55">
        <f>SUMIF(NSL!$C$778:$C$810,C10,NSL!$U$778:$U$810)</f>
        <v>0</v>
      </c>
      <c r="AG10" s="55">
        <f>SUMIF(NSL!$C$812:$C$813,C10,NSL!$U$812:$U$813)</f>
        <v>0</v>
      </c>
      <c r="AH10" s="55">
        <f>SUMIF(NSL!$C$815:$C$816,C10,NSL!$U$815:$U$816)</f>
        <v>0</v>
      </c>
      <c r="AI10" s="55">
        <f>SUMIF(NSL!$C$818:$C$889,C10,NSL!$U$818:$U$889)</f>
        <v>0</v>
      </c>
      <c r="AJ10" s="55">
        <f>SUMIF(NSL!$C$891:$C$917,C10,NSL!$U$891:$U$917)</f>
        <v>0</v>
      </c>
      <c r="AK10" s="55">
        <f>SUMIF(NSL!$C$919:$C$981,C10,NSL!$U$919:$U$981)</f>
        <v>0</v>
      </c>
      <c r="AL10" s="55">
        <f>SUMIF(NSL!$C$983:$C$1000,C10,NSL!$U$983:$U$1000)</f>
        <v>0</v>
      </c>
      <c r="AM10" s="55">
        <f>SUMIF(NSL!$C$1002:$C$1028,C10,NSL!$U$1002:$U$1028)</f>
        <v>0</v>
      </c>
      <c r="AN10" s="55">
        <f>SUMIF(NSL!$C$1030:$C$1045,C10,NSL!$U$1030:$U$1045)</f>
        <v>0</v>
      </c>
      <c r="AO10" s="55">
        <f>SUMIF(NSL!$C$1047:$C$1048,C10,NSL!$U$1047:$U$1048)</f>
        <v>0</v>
      </c>
      <c r="AP10" s="55">
        <f>SUMIF(NSL!$C$1050:$C$1074,C10,NSL!$U$1050:$U$1074)</f>
        <v>0</v>
      </c>
      <c r="AQ10" s="55">
        <f>SUMIF(NSL!$C$1076:$C$1099,C10,NSL!$U$1076:$U$1099)</f>
        <v>0</v>
      </c>
      <c r="AR10" s="55">
        <f>SUMIF(NSL!$C$1101:$C$1121,C10,NSL!$U$1101:$U$1121)</f>
        <v>0</v>
      </c>
      <c r="AS10" s="55">
        <f>SUMIF(NSL!$C$1123:$C$1164,C10,NSL!$U$1123:$U$1164)</f>
        <v>0</v>
      </c>
      <c r="AT10" s="55">
        <f>SUMIF(NSL!$C$1166:$C$1201,C10,NSL!$U$1166:$U$1201)</f>
        <v>0</v>
      </c>
      <c r="AU10" s="55">
        <f>SUMIF(NSL!$C$1203:$C$1223,C10,NSL!$U$1203:$U$1223)</f>
        <v>0</v>
      </c>
      <c r="AV10" s="55">
        <f>SUMIF(NSL!$C$1225:$C$1226,C10,NSL!$U$1225:$U$1226)</f>
        <v>0</v>
      </c>
      <c r="AW10" s="55">
        <f>SUMIF(NSL!$C$1228:$C$1244,C10,NSL!$U$1228:$U$1244)</f>
        <v>0</v>
      </c>
      <c r="AX10" s="55">
        <f>SUMIF(NSL!$C$1246:$C$1351,C10,NSL!$U$1246:$U$1351)</f>
        <v>0</v>
      </c>
      <c r="AY10" s="55">
        <f>SUMIF(NSL!$C$1353:$C$1434,C10,NSL!$U$1353:$U$1434)</f>
        <v>0</v>
      </c>
      <c r="AZ10" s="55">
        <f>SUMIF(NSL!$C$1436:$C$1440,C10,NSL!$U$1436:$U$1440)</f>
        <v>0</v>
      </c>
      <c r="BA10" s="55">
        <f>SUMIF(NSL!$C$1442:$C$1507,C10,NSL!$U$1442:$U$1507)</f>
        <v>0</v>
      </c>
      <c r="BB10" s="55">
        <f>SUMIF(NSL!$C$1509:$C$1540,C10,NSL!$U$1509:$U$1540)</f>
        <v>0</v>
      </c>
      <c r="BC10" s="55">
        <f>SUMIF(NSL!$C$1542:$C$1545,C10,NSL!$U$1542:$U$1545)</f>
        <v>0</v>
      </c>
      <c r="BD10" s="55">
        <f>SUMIF(NSL!$C$1547:$C$1560,C10,NSL!$U$1547:$U$1560)</f>
        <v>0</v>
      </c>
      <c r="BE10" s="55">
        <f>SUMIF(NSL!$C$1562:$C$1565,C10,NSL!$U$1562:$U$1565)</f>
        <v>0</v>
      </c>
      <c r="BF10" s="55">
        <f>SUMIF(NSL!$C$1567:$C$1569,C10,NSL!$U$1567:$U$1569)</f>
        <v>0</v>
      </c>
      <c r="BG10" s="65">
        <f>SUM(G10:H10)+SUM(J10:Q10)+SUM(S10:Z10)+SUM(AB10:BF10)</f>
        <v>0</v>
      </c>
      <c r="BH10" s="53">
        <f>I60-BG10</f>
        <v>0</v>
      </c>
      <c r="BI10" s="53">
        <f t="shared" si="6"/>
        <v>0.27</v>
      </c>
    </row>
    <row r="11" spans="1:61" ht="15">
      <c r="A11" s="56" t="s">
        <v>13</v>
      </c>
      <c r="B11" s="13" t="s">
        <v>116</v>
      </c>
      <c r="C11" s="56" t="s">
        <v>16</v>
      </c>
      <c r="D11" s="52">
        <f>HTg!R13</f>
        <v>322.27999999999997</v>
      </c>
      <c r="E11" s="65">
        <f t="shared" si="3"/>
        <v>306.09999999999997</v>
      </c>
      <c r="F11" s="70">
        <f t="shared" si="4"/>
        <v>0</v>
      </c>
      <c r="G11" s="55">
        <f>SUMIF(NSL!$C$9:$C$10,C11,NSL!$U$9:$U$10)</f>
        <v>0</v>
      </c>
      <c r="H11" s="55">
        <f>SUMIF(NSL!$C$12:$C$13,C11,NSL!$U$12:$U$13)</f>
        <v>0</v>
      </c>
      <c r="I11" s="55">
        <f>SUMIF(NSL!$C$15:$C$16,C11,NSL!$U$15:$U$16)</f>
        <v>0</v>
      </c>
      <c r="J11" s="65">
        <f>D11-BG11</f>
        <v>287.64</v>
      </c>
      <c r="K11" s="55">
        <f>SUMIF(NSL!$C$21:$C$43,C11,NSL!$U$21:$U$43)</f>
        <v>6.2</v>
      </c>
      <c r="L11" s="55">
        <f>SUMIF(NSL!$C$45:$C$51,C11,NSL!$U$45:$U$51)</f>
        <v>0</v>
      </c>
      <c r="M11" s="55">
        <f>SUMIF(NSL!$C$53:$C$55,C11,NSL!$U$53:$U$55)</f>
        <v>0</v>
      </c>
      <c r="N11" s="55">
        <f>SUMIF(NSL!$C$57:$C$65,C11,NSL!$U$57:$U$65)</f>
        <v>0</v>
      </c>
      <c r="O11" s="55">
        <f>SUMIF(NSL!$C$67:$C$76,C11,NSL!$U$67:$U$76)</f>
        <v>0.4</v>
      </c>
      <c r="P11" s="55">
        <f>SUMIF(NSL!$C$78:$C$79,C11,NSL!$U$78:$U$79)</f>
        <v>0</v>
      </c>
      <c r="Q11" s="55">
        <f>SUMIF(NSL!$C$81:$C$173,C11,NSL!$U$81:$U$173)</f>
        <v>11.860000000000001</v>
      </c>
      <c r="R11" s="65">
        <f t="shared" ref="R11:R17" si="7">SUM(S11:AA11)+SUM(AO11:BF11)</f>
        <v>16.18</v>
      </c>
      <c r="S11" s="55">
        <f>SUMIF(NSL!$C$176:$C$214,C11,NSL!$U$176:$U$214)</f>
        <v>1</v>
      </c>
      <c r="T11" s="55">
        <f>SUMIF(NSL!$C$216:$C$238,C11,NSL!$U$216:$U$238)</f>
        <v>0</v>
      </c>
      <c r="U11" s="55">
        <f>SUMIF(NSL!$C$240:$C$252,C11,NSL!$U$240:$U$252)</f>
        <v>0</v>
      </c>
      <c r="V11" s="55">
        <f>SUMIF(NSL!$C$254:$C$255,C11,NSL!$U$254:$U$255)</f>
        <v>0</v>
      </c>
      <c r="W11" s="55">
        <f>SUMIF(NSL!$C$257:$C$282,C11,NSL!$U$257:$U$282)</f>
        <v>0</v>
      </c>
      <c r="X11" s="55">
        <f>SUMIF(NSL!$C$284:$C$346,C11,NSL!$U$284:$U$346)</f>
        <v>0</v>
      </c>
      <c r="Y11" s="55">
        <f>SUMIF(NSL!$C$348:$C$436,C11,NSL!$U$348:$U$436)</f>
        <v>1</v>
      </c>
      <c r="Z11" s="55">
        <f>SUMIF(NSL!$C$438:$C$480,C11,NSL!$U$438:$U$480)</f>
        <v>0</v>
      </c>
      <c r="AA11" s="70">
        <f t="shared" si="5"/>
        <v>8.1</v>
      </c>
      <c r="AB11" s="55">
        <f>SUMIF(NSL!$C$483:$C$679,C11,NSL!$U$483:$U$679)</f>
        <v>0.62</v>
      </c>
      <c r="AC11" s="55">
        <f>SUMIF(NSL!$C$681:$C$682,C11,NSL!$U$681:$U$682)</f>
        <v>0</v>
      </c>
      <c r="AD11" s="55">
        <f>SUMIF(NSL!$C$684:$C$692,C11,NSL!$U$684:$U$692)</f>
        <v>0</v>
      </c>
      <c r="AE11" s="55">
        <f>SUMIF(NSL!$C$694:$C$776,C11,NSL!$U$694:$U$776)</f>
        <v>0.37</v>
      </c>
      <c r="AF11" s="55">
        <f>SUMIF(NSL!$C$778:$C$810,C11,NSL!$U$778:$U$810)</f>
        <v>0.7</v>
      </c>
      <c r="AG11" s="55">
        <f>SUMIF(NSL!$C$812:$C$813,C11,NSL!$U$812:$U$813)</f>
        <v>0</v>
      </c>
      <c r="AH11" s="55">
        <f>SUMIF(NSL!$C$815:$C$816,C11,NSL!$U$815:$U$816)</f>
        <v>0</v>
      </c>
      <c r="AI11" s="55">
        <f>SUMIF(NSL!$C$818:$C$889,C11,NSL!$U$818:$U$889)</f>
        <v>3.9299999999999997</v>
      </c>
      <c r="AJ11" s="55">
        <f>SUMIF(NSL!$C$891:$C$917,C11,NSL!$U$891:$U$917)</f>
        <v>0.77</v>
      </c>
      <c r="AK11" s="55">
        <f>SUMIF(NSL!$C$919:$C$981,C11,NSL!$U$919:$U$981)</f>
        <v>0.81</v>
      </c>
      <c r="AL11" s="55">
        <f>SUMIF(NSL!$C$983:$C$1000,C11,NSL!$U$983:$U$1000)</f>
        <v>0</v>
      </c>
      <c r="AM11" s="55">
        <f>SUMIF(NSL!$C$1002:$C$1028,C11,NSL!$U$1002:$U$1028)</f>
        <v>0.9</v>
      </c>
      <c r="AN11" s="55">
        <f>SUMIF(NSL!$C$1030:$C$1045,C11,NSL!$U$1030:$U$1045)</f>
        <v>0</v>
      </c>
      <c r="AO11" s="55">
        <f>SUMIF(NSL!$C$1047:$C$1048,C11,NSL!$U$1047:$U$1048)</f>
        <v>0</v>
      </c>
      <c r="AP11" s="55">
        <f>SUMIF(NSL!$C$1050:$C$1074,C11,NSL!$U$1050:$U$1074)</f>
        <v>0</v>
      </c>
      <c r="AQ11" s="55">
        <f>SUMIF(NSL!$C$1076:$C$1099,C11,NSL!$U$1076:$U$1099)</f>
        <v>0</v>
      </c>
      <c r="AR11" s="55">
        <f>SUMIF(NSL!$C$1101:$C$1121,C11,NSL!$U$1101:$U$1121)</f>
        <v>5.16</v>
      </c>
      <c r="AS11" s="55">
        <f>SUMIF(NSL!$C$1123:$C$1164,C11,NSL!$U$1123:$U$1164)</f>
        <v>0</v>
      </c>
      <c r="AT11" s="55">
        <f>SUMIF(NSL!$C$1166:$C$1201,C11,NSL!$U$1166:$U$1201)</f>
        <v>0.37</v>
      </c>
      <c r="AU11" s="55">
        <f>SUMIF(NSL!$C$1203:$C$1223,C11,NSL!$U$1203:$U$1223)</f>
        <v>0.3</v>
      </c>
      <c r="AV11" s="55">
        <f>SUMIF(NSL!$C$1225:$C$1226,C11,NSL!$U$1225:$U$1226)</f>
        <v>0</v>
      </c>
      <c r="AW11" s="55">
        <f>SUMIF(NSL!$C$1228:$C$1244,C11,NSL!$U$1228:$U$1244)</f>
        <v>0</v>
      </c>
      <c r="AX11" s="55">
        <f>SUMIF(NSL!$C$1246:$C$1351,C11,NSL!$U$1246:$U$1351)</f>
        <v>0.15</v>
      </c>
      <c r="AY11" s="55">
        <f>SUMIF(NSL!$C$1353:$C$1434,C11,NSL!$U$1353:$U$1434)</f>
        <v>0</v>
      </c>
      <c r="AZ11" s="55">
        <f>SUMIF(NSL!$C$1436:$C$1440,C11,NSL!$U$1436:$U$1440)</f>
        <v>0</v>
      </c>
      <c r="BA11" s="55">
        <f>SUMIF(NSL!$C$1442:$C$1507,C11,NSL!$U$1442:$U$1507)</f>
        <v>0</v>
      </c>
      <c r="BB11" s="55">
        <f>SUMIF(NSL!$C$1509:$C$1540,C11,NSL!$U$1509:$U$1540)</f>
        <v>0.1</v>
      </c>
      <c r="BC11" s="55">
        <f>SUMIF(NSL!$C$1542:$C$1545,C11,NSL!$U$1542:$U$1545)</f>
        <v>0</v>
      </c>
      <c r="BD11" s="55">
        <f>SUMIF(NSL!$C$1547:$C$1560,C11,NSL!$U$1547:$U$1560)</f>
        <v>0</v>
      </c>
      <c r="BE11" s="55">
        <f>SUMIF(NSL!$C$1562:$C$1565,C11,NSL!$U$1562:$U$1565)</f>
        <v>0</v>
      </c>
      <c r="BF11" s="55">
        <f>SUMIF(NSL!$C$1567:$C$1569,C11,NSL!$U$1567:$U$1569)</f>
        <v>0</v>
      </c>
      <c r="BG11" s="65">
        <f>SUM(G11:I11)+SUM(K11:Q11)+SUM(S11:Z11)+SUM(AB11:BF11)</f>
        <v>34.64</v>
      </c>
      <c r="BH11" s="53">
        <f>J60-BG11</f>
        <v>-34.64</v>
      </c>
      <c r="BI11" s="53">
        <f t="shared" si="6"/>
        <v>287.64</v>
      </c>
    </row>
    <row r="12" spans="1:61" ht="15">
      <c r="A12" s="56" t="s">
        <v>15</v>
      </c>
      <c r="B12" s="13" t="s">
        <v>80</v>
      </c>
      <c r="C12" s="56" t="s">
        <v>18</v>
      </c>
      <c r="D12" s="52">
        <f>HTg!R14</f>
        <v>127.18</v>
      </c>
      <c r="E12" s="65">
        <f t="shared" si="3"/>
        <v>122.18</v>
      </c>
      <c r="F12" s="70">
        <f t="shared" si="4"/>
        <v>0</v>
      </c>
      <c r="G12" s="55">
        <f>SUMIF(NSL!$C$9:$C$10,C12,NSL!$U$9:$U$10)</f>
        <v>0</v>
      </c>
      <c r="H12" s="55">
        <f>SUMIF(NSL!$C$12:$C$13,C12,NSL!$U$12:$U$13)</f>
        <v>0</v>
      </c>
      <c r="I12" s="55">
        <f>SUMIF(NSL!$C$15:$C$16,C12,NSL!$U$15:$U$16)</f>
        <v>0</v>
      </c>
      <c r="J12" s="55">
        <f>SUMIF(NSL!$C$18:$C$19,C12,NSL!$U$18:$U$19)</f>
        <v>0</v>
      </c>
      <c r="K12" s="65">
        <f>D12-BG12</f>
        <v>116.99000000000001</v>
      </c>
      <c r="L12" s="55">
        <f>SUMIF(NSL!$C$45:$C$51,C12,NSL!$U$45:$U$51)</f>
        <v>0</v>
      </c>
      <c r="M12" s="55">
        <f>SUMIF(NSL!$C$53:$C$55,C12,NSL!$U$53:$U$55)</f>
        <v>0</v>
      </c>
      <c r="N12" s="55">
        <f>SUMIF(NSL!$C$57:$C$65,C12,NSL!$U$57:$U$65)</f>
        <v>0</v>
      </c>
      <c r="O12" s="55">
        <f>SUMIF(NSL!$C$67:$C$76,C12,NSL!$U$67:$U$76)</f>
        <v>0.3</v>
      </c>
      <c r="P12" s="55">
        <f>SUMIF(NSL!$C$78:$C$79,C12,NSL!$U$78:$U$79)</f>
        <v>0</v>
      </c>
      <c r="Q12" s="55">
        <f>SUMIF(NSL!$C$81:$C$173,C12,NSL!$U$81:$U$173)</f>
        <v>4.8900000000000006</v>
      </c>
      <c r="R12" s="65">
        <f t="shared" si="7"/>
        <v>5</v>
      </c>
      <c r="S12" s="55">
        <f>SUMIF(NSL!$C$176:$C$214,C12,NSL!$U$176:$U$214)</f>
        <v>0</v>
      </c>
      <c r="T12" s="55">
        <f>SUMIF(NSL!$C$216:$C$238,C12,NSL!$U$216:$U$238)</f>
        <v>0.3</v>
      </c>
      <c r="U12" s="55">
        <f>SUMIF(NSL!$C$240:$C$252,C12,NSL!$U$240:$U$252)</f>
        <v>0</v>
      </c>
      <c r="V12" s="55">
        <f>SUMIF(NSL!$C$254:$C$255,C12,NSL!$U$254:$U$255)</f>
        <v>0</v>
      </c>
      <c r="W12" s="55">
        <f>SUMIF(NSL!$C$257:$C$282,C12,NSL!$U$257:$U$282)</f>
        <v>0</v>
      </c>
      <c r="X12" s="55">
        <f>SUMIF(NSL!$C$284:$C$346,C12,NSL!$U$284:$U$346)</f>
        <v>0</v>
      </c>
      <c r="Y12" s="55">
        <f>SUMIF(NSL!$C$348:$C$436,C12,NSL!$U$348:$U$436)</f>
        <v>0</v>
      </c>
      <c r="Z12" s="55">
        <f>SUMIF(NSL!$C$438:$C$480,C12,NSL!$U$438:$U$480)</f>
        <v>0</v>
      </c>
      <c r="AA12" s="70">
        <f t="shared" si="5"/>
        <v>3.9699999999999998</v>
      </c>
      <c r="AB12" s="55">
        <f>SUMIF(NSL!$C$483:$C$679,C12,NSL!$U$483:$U$679)</f>
        <v>0.41000000000000003</v>
      </c>
      <c r="AC12" s="55">
        <f>SUMIF(NSL!$C$681:$C$682,C12,NSL!$U$681:$U$682)</f>
        <v>0</v>
      </c>
      <c r="AD12" s="55">
        <f>SUMIF(NSL!$C$684:$C$692,C12,NSL!$U$684:$U$692)</f>
        <v>0</v>
      </c>
      <c r="AE12" s="55">
        <f>SUMIF(NSL!$C$694:$C$776,C12,NSL!$U$694:$U$776)</f>
        <v>0.06</v>
      </c>
      <c r="AF12" s="55">
        <f>SUMIF(NSL!$C$778:$C$810,C12,NSL!$U$778:$U$810)</f>
        <v>0</v>
      </c>
      <c r="AG12" s="55">
        <f>SUMIF(NSL!$C$812:$C$813,C12,NSL!$U$812:$U$813)</f>
        <v>0</v>
      </c>
      <c r="AH12" s="55">
        <f>SUMIF(NSL!$C$815:$C$816,C12,NSL!$U$815:$U$816)</f>
        <v>0</v>
      </c>
      <c r="AI12" s="55">
        <f>SUMIF(NSL!$C$818:$C$889,C12,NSL!$U$818:$U$889)</f>
        <v>2.09</v>
      </c>
      <c r="AJ12" s="55">
        <f>SUMIF(NSL!$C$891:$C$917,C12,NSL!$U$891:$U$917)</f>
        <v>0</v>
      </c>
      <c r="AK12" s="55">
        <f>SUMIF(NSL!$C$919:$C$981,C12,NSL!$U$919:$U$981)</f>
        <v>1.41</v>
      </c>
      <c r="AL12" s="55">
        <f>SUMIF(NSL!$C$983:$C$1000,C12,NSL!$U$983:$U$1000)</f>
        <v>0</v>
      </c>
      <c r="AM12" s="55">
        <f>SUMIF(NSL!$C$1002:$C$1028,C12,NSL!$U$1002:$U$1028)</f>
        <v>0</v>
      </c>
      <c r="AN12" s="55">
        <f>SUMIF(NSL!$C$1030:$C$1045,C12,NSL!$U$1030:$U$1045)</f>
        <v>0</v>
      </c>
      <c r="AO12" s="55">
        <f>SUMIF(NSL!$C$1047:$C$1048,C12,NSL!$U$1047:$U$1048)</f>
        <v>0</v>
      </c>
      <c r="AP12" s="55">
        <f>SUMIF(NSL!$C$1050:$C$1074,C12,NSL!$U$1050:$U$1074)</f>
        <v>0</v>
      </c>
      <c r="AQ12" s="55">
        <f>SUMIF(NSL!$C$1076:$C$1099,C12,NSL!$U$1076:$U$1099)</f>
        <v>0</v>
      </c>
      <c r="AR12" s="55">
        <f>SUMIF(NSL!$C$1101:$C$1121,C12,NSL!$U$1101:$U$1121)</f>
        <v>0.51</v>
      </c>
      <c r="AS12" s="55">
        <f>SUMIF(NSL!$C$1123:$C$1164,C12,NSL!$U$1123:$U$1164)</f>
        <v>0</v>
      </c>
      <c r="AT12" s="55">
        <f>SUMIF(NSL!$C$1166:$C$1201,C12,NSL!$U$1166:$U$1201)</f>
        <v>0.17</v>
      </c>
      <c r="AU12" s="55">
        <f>SUMIF(NSL!$C$1203:$C$1223,C12,NSL!$U$1203:$U$1223)</f>
        <v>0.05</v>
      </c>
      <c r="AV12" s="55">
        <f>SUMIF(NSL!$C$1225:$C$1226,C12,NSL!$U$1225:$U$1226)</f>
        <v>0</v>
      </c>
      <c r="AW12" s="55">
        <f>SUMIF(NSL!$C$1228:$C$1244,C12,NSL!$U$1228:$U$1244)</f>
        <v>0</v>
      </c>
      <c r="AX12" s="55">
        <f>SUMIF(NSL!$C$1246:$C$1351,C12,NSL!$U$1246:$U$1351)</f>
        <v>0</v>
      </c>
      <c r="AY12" s="55">
        <f>SUMIF(NSL!$C$1353:$C$1434,C12,NSL!$U$1353:$U$1434)</f>
        <v>0</v>
      </c>
      <c r="AZ12" s="55">
        <f>SUMIF(NSL!$C$1436:$C$1440,C12,NSL!$U$1436:$U$1440)</f>
        <v>0</v>
      </c>
      <c r="BA12" s="55">
        <f>SUMIF(NSL!$C$1442:$C$1507,C12,NSL!$U$1442:$U$1507)</f>
        <v>0</v>
      </c>
      <c r="BB12" s="55">
        <f>SUMIF(NSL!$C$1509:$C$1540,C12,NSL!$U$1509:$U$1540)</f>
        <v>0</v>
      </c>
      <c r="BC12" s="55">
        <f>SUMIF(NSL!$C$1542:$C$1545,C12,NSL!$U$1542:$U$1545)</f>
        <v>0</v>
      </c>
      <c r="BD12" s="55">
        <f>SUMIF(NSL!$C$1547:$C$1560,C12,NSL!$U$1547:$U$1560)</f>
        <v>0</v>
      </c>
      <c r="BE12" s="55">
        <f>SUMIF(NSL!$C$1562:$C$1565,C12,NSL!$U$1562:$U$1565)</f>
        <v>0</v>
      </c>
      <c r="BF12" s="55">
        <f>SUMIF(NSL!$C$1567:$C$1569,C12,NSL!$U$1567:$U$1569)</f>
        <v>0</v>
      </c>
      <c r="BG12" s="65">
        <f>SUM(G12:J12)+SUM(L12:Q12)+SUM(S12:Z12)+SUM(AB12:BF12)</f>
        <v>10.19</v>
      </c>
      <c r="BH12" s="53">
        <f>K60-BG12</f>
        <v>306.89999999999998</v>
      </c>
      <c r="BI12" s="53">
        <f t="shared" si="6"/>
        <v>434.08</v>
      </c>
    </row>
    <row r="13" spans="1:61" ht="15">
      <c r="A13" s="56" t="s">
        <v>17</v>
      </c>
      <c r="B13" s="13" t="s">
        <v>81</v>
      </c>
      <c r="C13" s="56" t="s">
        <v>20</v>
      </c>
      <c r="D13" s="52">
        <f>HTg!R15</f>
        <v>733.35</v>
      </c>
      <c r="E13" s="65">
        <f t="shared" si="3"/>
        <v>733.35</v>
      </c>
      <c r="F13" s="70">
        <f t="shared" si="4"/>
        <v>0</v>
      </c>
      <c r="G13" s="55">
        <f>SUMIF(NSL!$C$9:$C$10,C13,NSL!$U$9:$U$10)</f>
        <v>0</v>
      </c>
      <c r="H13" s="55">
        <f>SUMIF(NSL!$C$12:$C$13,C13,NSL!$U$12:$U$13)</f>
        <v>0</v>
      </c>
      <c r="I13" s="55">
        <f>SUMIF(NSL!$C$15:$C$16,C13,NSL!$U$15:$U$16)</f>
        <v>0</v>
      </c>
      <c r="J13" s="55">
        <f>SUMIF(NSL!$C$18:$C$19,C13,NSL!$U$18:$U$19)</f>
        <v>0</v>
      </c>
      <c r="K13" s="55">
        <f>SUMIF(NSL!$C$21:$C$43,C13,NSL!$U$21:$U$43)</f>
        <v>0</v>
      </c>
      <c r="L13" s="65">
        <f>D13-BG13</f>
        <v>713.04000000000008</v>
      </c>
      <c r="M13" s="55">
        <f>SUMIF(NSL!$C$53:$C$55,C13,NSL!$U$53:$U$55)</f>
        <v>0</v>
      </c>
      <c r="N13" s="55">
        <f>SUMIF(NSL!$C$57:$C$65,C13,NSL!$U$57:$U$65)</f>
        <v>20.309999999999999</v>
      </c>
      <c r="O13" s="55">
        <f>SUMIF(NSL!$C$67:$C$76,C13,NSL!$U$67:$U$76)</f>
        <v>0</v>
      </c>
      <c r="P13" s="55">
        <f>SUMIF(NSL!$C$78:$C$79,C13,NSL!$U$78:$U$79)</f>
        <v>0</v>
      </c>
      <c r="Q13" s="55">
        <f>SUMIF(NSL!$C$81:$C$173,C13,NSL!$U$81:$U$173)</f>
        <v>0</v>
      </c>
      <c r="R13" s="65">
        <f t="shared" si="7"/>
        <v>0</v>
      </c>
      <c r="S13" s="55">
        <f>SUMIF(NSL!$C$176:$C$214,C13,NSL!$U$176:$U$214)</f>
        <v>0</v>
      </c>
      <c r="T13" s="55">
        <f>SUMIF(NSL!$C$216:$C$238,C13,NSL!$U$216:$U$238)</f>
        <v>0</v>
      </c>
      <c r="U13" s="55">
        <f>SUMIF(NSL!$C$240:$C$252,C13,NSL!$U$240:$U$252)</f>
        <v>0</v>
      </c>
      <c r="V13" s="55">
        <f>SUMIF(NSL!$C$254:$C$255,C13,NSL!$U$254:$U$255)</f>
        <v>0</v>
      </c>
      <c r="W13" s="55">
        <f>SUMIF(NSL!$C$257:$C$282,C13,NSL!$U$257:$U$282)</f>
        <v>0</v>
      </c>
      <c r="X13" s="55">
        <f>SUMIF(NSL!$C$284:$C$346,C13,NSL!$U$284:$U$346)</f>
        <v>0</v>
      </c>
      <c r="Y13" s="55">
        <f>SUMIF(NSL!$C$348:$C$436,C13,NSL!$U$348:$U$436)</f>
        <v>0</v>
      </c>
      <c r="Z13" s="55">
        <f>SUMIF(NSL!$C$438:$C$480,C13,NSL!$U$438:$U$480)</f>
        <v>0</v>
      </c>
      <c r="AA13" s="70">
        <f t="shared" si="5"/>
        <v>0</v>
      </c>
      <c r="AB13" s="55">
        <f>SUMIF(NSL!$C$483:$C$679,C13,NSL!$U$483:$U$679)</f>
        <v>0</v>
      </c>
      <c r="AC13" s="55">
        <f>SUMIF(NSL!$C$681:$C$682,C13,NSL!$U$681:$U$682)</f>
        <v>0</v>
      </c>
      <c r="AD13" s="55">
        <f>SUMIF(NSL!$C$684:$C$692,C13,NSL!$U$684:$U$692)</f>
        <v>0</v>
      </c>
      <c r="AE13" s="55">
        <f>SUMIF(NSL!$C$694:$C$776,C13,NSL!$U$694:$U$776)</f>
        <v>0</v>
      </c>
      <c r="AF13" s="55">
        <f>SUMIF(NSL!$C$778:$C$810,C13,NSL!$U$778:$U$810)</f>
        <v>0</v>
      </c>
      <c r="AG13" s="55">
        <f>SUMIF(NSL!$C$812:$C$813,C13,NSL!$U$812:$U$813)</f>
        <v>0</v>
      </c>
      <c r="AH13" s="55">
        <f>SUMIF(NSL!$C$815:$C$816,C13,NSL!$U$815:$U$816)</f>
        <v>0</v>
      </c>
      <c r="AI13" s="55">
        <f>SUMIF(NSL!$C$818:$C$889,C13,NSL!$U$818:$U$889)</f>
        <v>0</v>
      </c>
      <c r="AJ13" s="55">
        <f>SUMIF(NSL!$C$891:$C$917,C13,NSL!$U$891:$U$917)</f>
        <v>0</v>
      </c>
      <c r="AK13" s="55">
        <f>SUMIF(NSL!$C$919:$C$981,C13,NSL!$U$919:$U$981)</f>
        <v>0</v>
      </c>
      <c r="AL13" s="55">
        <f>SUMIF(NSL!$C$983:$C$1000,C13,NSL!$U$983:$U$1000)</f>
        <v>0</v>
      </c>
      <c r="AM13" s="55">
        <f>SUMIF(NSL!$C$1002:$C$1028,C13,NSL!$U$1002:$U$1028)</f>
        <v>0</v>
      </c>
      <c r="AN13" s="55">
        <f>SUMIF(NSL!$C$1030:$C$1045,C13,NSL!$U$1030:$U$1045)</f>
        <v>0</v>
      </c>
      <c r="AO13" s="55">
        <f>SUMIF(NSL!$C$1047:$C$1048,C13,NSL!$U$1047:$U$1048)</f>
        <v>0</v>
      </c>
      <c r="AP13" s="55">
        <f>SUMIF(NSL!$C$1050:$C$1074,C13,NSL!$U$1050:$U$1074)</f>
        <v>0</v>
      </c>
      <c r="AQ13" s="55">
        <f>SUMIF(NSL!$C$1076:$C$1099,C13,NSL!$U$1076:$U$1099)</f>
        <v>0</v>
      </c>
      <c r="AR13" s="55">
        <f>SUMIF(NSL!$C$1101:$C$1121,C13,NSL!$U$1101:$U$1121)</f>
        <v>0</v>
      </c>
      <c r="AS13" s="55">
        <f>SUMIF(NSL!$C$1123:$C$1164,C13,NSL!$U$1123:$U$1164)</f>
        <v>0</v>
      </c>
      <c r="AT13" s="55">
        <f>SUMIF(NSL!$C$1166:$C$1201,C13,NSL!$U$1166:$U$1201)</f>
        <v>0</v>
      </c>
      <c r="AU13" s="55">
        <f>SUMIF(NSL!$C$1203:$C$1223,C13,NSL!$U$1203:$U$1223)</f>
        <v>0</v>
      </c>
      <c r="AV13" s="55">
        <f>SUMIF(NSL!$C$1225:$C$1226,C13,NSL!$U$1225:$U$1226)</f>
        <v>0</v>
      </c>
      <c r="AW13" s="55">
        <f>SUMIF(NSL!$C$1228:$C$1244,C13,NSL!$U$1228:$U$1244)</f>
        <v>0</v>
      </c>
      <c r="AX13" s="55">
        <f>SUMIF(NSL!$C$1246:$C$1351,C13,NSL!$U$1246:$U$1351)</f>
        <v>0</v>
      </c>
      <c r="AY13" s="55">
        <f>SUMIF(NSL!$C$1353:$C$1434,C13,NSL!$U$1353:$U$1434)</f>
        <v>0</v>
      </c>
      <c r="AZ13" s="55">
        <f>SUMIF(NSL!$C$1436:$C$1440,C13,NSL!$U$1436:$U$1440)</f>
        <v>0</v>
      </c>
      <c r="BA13" s="55">
        <f>SUMIF(NSL!$C$1442:$C$1507,C13,NSL!$U$1442:$U$1507)</f>
        <v>0</v>
      </c>
      <c r="BB13" s="55">
        <f>SUMIF(NSL!$C$1509:$C$1540,C13,NSL!$U$1509:$U$1540)</f>
        <v>0</v>
      </c>
      <c r="BC13" s="55">
        <f>SUMIF(NSL!$C$1542:$C$1545,C13,NSL!$U$1542:$U$1545)</f>
        <v>0</v>
      </c>
      <c r="BD13" s="55">
        <f>SUMIF(NSL!$C$1547:$C$1560,C13,NSL!$U$1547:$U$1560)</f>
        <v>0</v>
      </c>
      <c r="BE13" s="55">
        <f>SUMIF(NSL!$C$1562:$C$1565,C13,NSL!$U$1562:$U$1565)</f>
        <v>0</v>
      </c>
      <c r="BF13" s="55">
        <f>SUMIF(NSL!$C$1567:$C$1569,C13,NSL!$U$1567:$U$1569)</f>
        <v>0</v>
      </c>
      <c r="BG13" s="65">
        <f>SUM(G13:K13)+SUM(M13:Q13)+SUM(S13:Z13)+SUM(AB13:BF13)</f>
        <v>20.309999999999999</v>
      </c>
      <c r="BH13" s="53">
        <f>L60-BG13</f>
        <v>-20.309999999999999</v>
      </c>
      <c r="BI13" s="53">
        <f t="shared" si="6"/>
        <v>713.04000000000008</v>
      </c>
    </row>
    <row r="14" spans="1:61" ht="15">
      <c r="A14" s="56" t="s">
        <v>19</v>
      </c>
      <c r="B14" s="13" t="s">
        <v>82</v>
      </c>
      <c r="C14" s="56" t="s">
        <v>21</v>
      </c>
      <c r="D14" s="52">
        <f>HTg!R16</f>
        <v>0</v>
      </c>
      <c r="E14" s="65">
        <f t="shared" si="3"/>
        <v>0</v>
      </c>
      <c r="F14" s="70">
        <f t="shared" si="4"/>
        <v>0</v>
      </c>
      <c r="G14" s="55">
        <f>SUMIF(NSL!$C$9:$C$10,C14,NSL!$U$9:$U$10)</f>
        <v>0</v>
      </c>
      <c r="H14" s="55">
        <f>SUMIF(NSL!$C$12:$C$13,C14,NSL!$U$12:$U$13)</f>
        <v>0</v>
      </c>
      <c r="I14" s="55">
        <f>SUMIF(NSL!$C$15:$C$16,C14,NSL!$U$15:$U$16)</f>
        <v>0</v>
      </c>
      <c r="J14" s="55">
        <f>SUMIF(NSL!$C$18:$C$19,C14,NSL!$U$18:$U$19)</f>
        <v>0</v>
      </c>
      <c r="K14" s="55">
        <f>SUMIF(NSL!$C$21:$C$43,C14,NSL!$U$21:$U$43)</f>
        <v>0</v>
      </c>
      <c r="L14" s="55">
        <f>SUMIF(NSL!$C$45:$C$51,C14,NSL!$U$45:$U$51)</f>
        <v>0</v>
      </c>
      <c r="M14" s="65">
        <f>D14-BG14</f>
        <v>0</v>
      </c>
      <c r="N14" s="55">
        <f>SUMIF(NSL!$C$57:$C$65,C14,NSL!$U$57:$U$65)</f>
        <v>0</v>
      </c>
      <c r="O14" s="55">
        <f>SUMIF(NSL!$C$67:$C$76,C14,NSL!$U$67:$U$76)</f>
        <v>0</v>
      </c>
      <c r="P14" s="55">
        <f>SUMIF(NSL!$C$78:$C$79,C14,NSL!$U$78:$U$79)</f>
        <v>0</v>
      </c>
      <c r="Q14" s="55">
        <f>SUMIF(NSL!$C$81:$C$173,C14,NSL!$U$81:$U$173)</f>
        <v>0</v>
      </c>
      <c r="R14" s="65">
        <f t="shared" si="7"/>
        <v>0</v>
      </c>
      <c r="S14" s="55">
        <f>SUMIF(NSL!$C$176:$C$214,C14,NSL!$U$176:$U$214)</f>
        <v>0</v>
      </c>
      <c r="T14" s="55">
        <f>SUMIF(NSL!$C$216:$C$238,C14,NSL!$U$216:$U$238)</f>
        <v>0</v>
      </c>
      <c r="U14" s="55">
        <f>SUMIF(NSL!$C$240:$C$252,C14,NSL!$U$240:$U$252)</f>
        <v>0</v>
      </c>
      <c r="V14" s="55">
        <f>SUMIF(NSL!$C$254:$C$255,C14,NSL!$U$254:$U$255)</f>
        <v>0</v>
      </c>
      <c r="W14" s="55">
        <f>SUMIF(NSL!$C$257:$C$282,C14,NSL!$U$257:$U$282)</f>
        <v>0</v>
      </c>
      <c r="X14" s="55">
        <f>SUMIF(NSL!$C$284:$C$346,C14,NSL!$U$284:$U$346)</f>
        <v>0</v>
      </c>
      <c r="Y14" s="55">
        <f>SUMIF(NSL!$C$348:$C$436,C14,NSL!$U$348:$U$436)</f>
        <v>0</v>
      </c>
      <c r="Z14" s="55">
        <f>SUMIF(NSL!$C$438:$C$480,C14,NSL!$U$438:$U$480)</f>
        <v>0</v>
      </c>
      <c r="AA14" s="70">
        <f t="shared" si="5"/>
        <v>0</v>
      </c>
      <c r="AB14" s="55">
        <f>SUMIF(NSL!$C$483:$C$679,C14,NSL!$U$483:$U$679)</f>
        <v>0</v>
      </c>
      <c r="AC14" s="55">
        <f>SUMIF(NSL!$C$681:$C$682,C14,NSL!$U$681:$U$682)</f>
        <v>0</v>
      </c>
      <c r="AD14" s="55">
        <f>SUMIF(NSL!$C$684:$C$692,C14,NSL!$U$684:$U$692)</f>
        <v>0</v>
      </c>
      <c r="AE14" s="55">
        <f>SUMIF(NSL!$C$694:$C$776,C14,NSL!$U$694:$U$776)</f>
        <v>0</v>
      </c>
      <c r="AF14" s="55">
        <f>SUMIF(NSL!$C$778:$C$810,C14,NSL!$U$778:$U$810)</f>
        <v>0</v>
      </c>
      <c r="AG14" s="55">
        <f>SUMIF(NSL!$C$812:$C$813,C14,NSL!$U$812:$U$813)</f>
        <v>0</v>
      </c>
      <c r="AH14" s="55">
        <f>SUMIF(NSL!$C$815:$C$816,C14,NSL!$U$815:$U$816)</f>
        <v>0</v>
      </c>
      <c r="AI14" s="55">
        <f>SUMIF(NSL!$C$818:$C$889,C14,NSL!$U$818:$U$889)</f>
        <v>0</v>
      </c>
      <c r="AJ14" s="55">
        <f>SUMIF(NSL!$C$891:$C$917,C14,NSL!$U$891:$U$917)</f>
        <v>0</v>
      </c>
      <c r="AK14" s="55">
        <f>SUMIF(NSL!$C$919:$C$981,C14,NSL!$U$919:$U$981)</f>
        <v>0</v>
      </c>
      <c r="AL14" s="55">
        <f>SUMIF(NSL!$C$983:$C$1000,C14,NSL!$U$983:$U$1000)</f>
        <v>0</v>
      </c>
      <c r="AM14" s="55">
        <f>SUMIF(NSL!$C$1002:$C$1028,C14,NSL!$U$1002:$U$1028)</f>
        <v>0</v>
      </c>
      <c r="AN14" s="55">
        <f>SUMIF(NSL!$C$1030:$C$1045,C14,NSL!$U$1030:$U$1045)</f>
        <v>0</v>
      </c>
      <c r="AO14" s="55">
        <f>SUMIF(NSL!$C$1047:$C$1048,C14,NSL!$U$1047:$U$1048)</f>
        <v>0</v>
      </c>
      <c r="AP14" s="55">
        <f>SUMIF(NSL!$C$1050:$C$1074,C14,NSL!$U$1050:$U$1074)</f>
        <v>0</v>
      </c>
      <c r="AQ14" s="55">
        <f>SUMIF(NSL!$C$1076:$C$1099,C14,NSL!$U$1076:$U$1099)</f>
        <v>0</v>
      </c>
      <c r="AR14" s="55">
        <f>SUMIF(NSL!$C$1101:$C$1121,C14,NSL!$U$1101:$U$1121)</f>
        <v>0</v>
      </c>
      <c r="AS14" s="55">
        <f>SUMIF(NSL!$C$1123:$C$1164,C14,NSL!$U$1123:$U$1164)</f>
        <v>0</v>
      </c>
      <c r="AT14" s="55">
        <f>SUMIF(NSL!$C$1166:$C$1201,C14,NSL!$U$1166:$U$1201)</f>
        <v>0</v>
      </c>
      <c r="AU14" s="55">
        <f>SUMIF(NSL!$C$1203:$C$1223,C14,NSL!$U$1203:$U$1223)</f>
        <v>0</v>
      </c>
      <c r="AV14" s="55">
        <f>SUMIF(NSL!$C$1225:$C$1226,C14,NSL!$U$1225:$U$1226)</f>
        <v>0</v>
      </c>
      <c r="AW14" s="55">
        <f>SUMIF(NSL!$C$1228:$C$1244,C14,NSL!$U$1228:$U$1244)</f>
        <v>0</v>
      </c>
      <c r="AX14" s="55">
        <f>SUMIF(NSL!$C$1246:$C$1351,C14,NSL!$U$1246:$U$1351)</f>
        <v>0</v>
      </c>
      <c r="AY14" s="55">
        <f>SUMIF(NSL!$C$1353:$C$1434,C14,NSL!$U$1353:$U$1434)</f>
        <v>0</v>
      </c>
      <c r="AZ14" s="55">
        <f>SUMIF(NSL!$C$1436:$C$1440,C14,NSL!$U$1436:$U$1440)</f>
        <v>0</v>
      </c>
      <c r="BA14" s="55">
        <f>SUMIF(NSL!$C$1442:$C$1507,C14,NSL!$U$1442:$U$1507)</f>
        <v>0</v>
      </c>
      <c r="BB14" s="55">
        <f>SUMIF(NSL!$C$1509:$C$1540,C14,NSL!$U$1509:$U$1540)</f>
        <v>0</v>
      </c>
      <c r="BC14" s="55">
        <f>SUMIF(NSL!$C$1542:$C$1545,C14,NSL!$U$1542:$U$1545)</f>
        <v>0</v>
      </c>
      <c r="BD14" s="55">
        <f>SUMIF(NSL!$C$1547:$C$1560,C14,NSL!$U$1547:$U$1560)</f>
        <v>0</v>
      </c>
      <c r="BE14" s="55">
        <f>SUMIF(NSL!$C$1562:$C$1565,C14,NSL!$U$1562:$U$1565)</f>
        <v>0</v>
      </c>
      <c r="BF14" s="55">
        <f>SUMIF(NSL!$C$1567:$C$1569,C14,NSL!$U$1567:$U$1569)</f>
        <v>0</v>
      </c>
      <c r="BG14" s="65">
        <f>SUM(G14:L14)+SUM(N14:Q14)+SUM(S14:Z14)+SUM(AB14:BF14)</f>
        <v>0</v>
      </c>
      <c r="BH14" s="53">
        <f>M60-BG14</f>
        <v>0</v>
      </c>
      <c r="BI14" s="53">
        <f t="shared" si="6"/>
        <v>0</v>
      </c>
    </row>
    <row r="15" spans="1:61" ht="15">
      <c r="A15" s="56" t="s">
        <v>84</v>
      </c>
      <c r="B15" s="13" t="s">
        <v>83</v>
      </c>
      <c r="C15" s="56" t="s">
        <v>22</v>
      </c>
      <c r="D15" s="52">
        <f>HTg!R17</f>
        <v>4356.53</v>
      </c>
      <c r="E15" s="65">
        <f t="shared" si="3"/>
        <v>4331.78</v>
      </c>
      <c r="F15" s="70">
        <f t="shared" si="4"/>
        <v>0</v>
      </c>
      <c r="G15" s="55">
        <f>SUMIF(NSL!$C$9:$C$10,C15,NSL!$U$9:$U$10)</f>
        <v>0</v>
      </c>
      <c r="H15" s="55">
        <f>SUMIF(NSL!$C$12:$C$13,C15,NSL!$U$12:$U$13)</f>
        <v>0</v>
      </c>
      <c r="I15" s="55">
        <f>SUMIF(NSL!$C$15:$C$16,C15,NSL!$U$15:$U$16)</f>
        <v>0</v>
      </c>
      <c r="J15" s="55">
        <f>SUMIF(NSL!$C$18:$C$19,C15,NSL!$U$18:$U$19)</f>
        <v>0</v>
      </c>
      <c r="K15" s="55">
        <f>SUMIF(NSL!$C$21:$C$43,C15,NSL!$U$21:$U$43)</f>
        <v>301.39</v>
      </c>
      <c r="L15" s="55">
        <f>SUMIF(NSL!$C$45:$C$51,C15,NSL!$U$45:$U$51)</f>
        <v>0</v>
      </c>
      <c r="M15" s="55">
        <f>SUMIF(NSL!$C$53:$C$55,C15,NSL!$U$53:$U$55)</f>
        <v>0</v>
      </c>
      <c r="N15" s="65">
        <f>D15-BG15</f>
        <v>4013.89</v>
      </c>
      <c r="O15" s="55">
        <f>SUMIF(NSL!$C$67:$C$76,C15,NSL!$U$67:$U$76)</f>
        <v>0</v>
      </c>
      <c r="P15" s="55">
        <f>SUMIF(NSL!$C$78:$C$79,C15,NSL!$U$78:$U$79)</f>
        <v>0</v>
      </c>
      <c r="Q15" s="55">
        <f>SUMIF(NSL!$C$81:$C$173,C15,NSL!$U$81:$U$173)</f>
        <v>16.5</v>
      </c>
      <c r="R15" s="65">
        <f t="shared" si="7"/>
        <v>24.749999999999996</v>
      </c>
      <c r="S15" s="55">
        <f>SUMIF(NSL!$C$176:$C$214,C15,NSL!$U$176:$U$214)</f>
        <v>0</v>
      </c>
      <c r="T15" s="55">
        <f>SUMIF(NSL!$C$216:$C$238,C15,NSL!$U$216:$U$238)</f>
        <v>0</v>
      </c>
      <c r="U15" s="55">
        <f>SUMIF(NSL!$C$240:$C$252,C15,NSL!$U$240:$U$252)</f>
        <v>0</v>
      </c>
      <c r="V15" s="55">
        <f>SUMIF(NSL!$C$254:$C$255,C15,NSL!$U$254:$U$255)</f>
        <v>0</v>
      </c>
      <c r="W15" s="55">
        <f>SUMIF(NSL!$C$257:$C$282,C15,NSL!$U$257:$U$282)</f>
        <v>0</v>
      </c>
      <c r="X15" s="55">
        <f>SUMIF(NSL!$C$284:$C$346,C15,NSL!$U$284:$U$346)</f>
        <v>0</v>
      </c>
      <c r="Y15" s="55">
        <f>SUMIF(NSL!$C$348:$C$436,C15,NSL!$U$348:$U$436)</f>
        <v>0</v>
      </c>
      <c r="Z15" s="55">
        <f>SUMIF(NSL!$C$438:$C$480,C15,NSL!$U$438:$U$480)</f>
        <v>0</v>
      </c>
      <c r="AA15" s="70">
        <f t="shared" si="5"/>
        <v>18.749999999999996</v>
      </c>
      <c r="AB15" s="55">
        <f>SUMIF(NSL!$C$483:$C$679,C15,NSL!$U$483:$U$679)</f>
        <v>0.18000000000000002</v>
      </c>
      <c r="AC15" s="55">
        <f>SUMIF(NSL!$C$681:$C$682,C15,NSL!$U$681:$U$682)</f>
        <v>0</v>
      </c>
      <c r="AD15" s="55">
        <f>SUMIF(NSL!$C$684:$C$692,C15,NSL!$U$684:$U$692)</f>
        <v>0</v>
      </c>
      <c r="AE15" s="55">
        <f>SUMIF(NSL!$C$694:$C$776,C15,NSL!$U$694:$U$776)</f>
        <v>0</v>
      </c>
      <c r="AF15" s="55">
        <f>SUMIF(NSL!$C$778:$C$810,C15,NSL!$U$778:$U$810)</f>
        <v>0</v>
      </c>
      <c r="AG15" s="55">
        <f>SUMIF(NSL!$C$812:$C$813,C15,NSL!$U$812:$U$813)</f>
        <v>0</v>
      </c>
      <c r="AH15" s="55">
        <f>SUMIF(NSL!$C$815:$C$816,C15,NSL!$U$815:$U$816)</f>
        <v>0</v>
      </c>
      <c r="AI15" s="55">
        <f>SUMIF(NSL!$C$818:$C$889,C15,NSL!$U$818:$U$889)</f>
        <v>17.149999999999999</v>
      </c>
      <c r="AJ15" s="55">
        <f>SUMIF(NSL!$C$891:$C$917,C15,NSL!$U$891:$U$917)</f>
        <v>0.4</v>
      </c>
      <c r="AK15" s="55">
        <f>SUMIF(NSL!$C$919:$C$981,C15,NSL!$U$919:$U$981)</f>
        <v>1.02</v>
      </c>
      <c r="AL15" s="55">
        <f>SUMIF(NSL!$C$983:$C$1000,C15,NSL!$U$983:$U$1000)</f>
        <v>0</v>
      </c>
      <c r="AM15" s="55">
        <f>SUMIF(NSL!$C$1002:$C$1028,C15,NSL!$U$1002:$U$1028)</f>
        <v>0</v>
      </c>
      <c r="AN15" s="55">
        <f>SUMIF(NSL!$C$1030:$C$1045,C15,NSL!$U$1030:$U$1045)</f>
        <v>0</v>
      </c>
      <c r="AO15" s="55">
        <f>SUMIF(NSL!$C$1047:$C$1048,C15,NSL!$U$1047:$U$1048)</f>
        <v>0</v>
      </c>
      <c r="AP15" s="55">
        <f>SUMIF(NSL!$C$1050:$C$1074,C15,NSL!$U$1050:$U$1074)</f>
        <v>0</v>
      </c>
      <c r="AQ15" s="55">
        <f>SUMIF(NSL!$C$1076:$C$1099,C15,NSL!$U$1076:$U$1099)</f>
        <v>3</v>
      </c>
      <c r="AR15" s="55">
        <f>SUMIF(NSL!$C$1101:$C$1121,C15,NSL!$U$1101:$U$1121)</f>
        <v>0.8</v>
      </c>
      <c r="AS15" s="55">
        <f>SUMIF(NSL!$C$1123:$C$1164,C15,NSL!$U$1123:$U$1164)</f>
        <v>0</v>
      </c>
      <c r="AT15" s="55">
        <f>SUMIF(NSL!$C$1166:$C$1201,C15,NSL!$U$1166:$U$1201)</f>
        <v>0</v>
      </c>
      <c r="AU15" s="55">
        <f>SUMIF(NSL!$C$1203:$C$1223,C15,NSL!$U$1203:$U$1223)</f>
        <v>0</v>
      </c>
      <c r="AV15" s="55">
        <f>SUMIF(NSL!$C$1225:$C$1226,C15,NSL!$U$1225:$U$1226)</f>
        <v>0</v>
      </c>
      <c r="AW15" s="55">
        <f>SUMIF(NSL!$C$1228:$C$1244,C15,NSL!$U$1228:$U$1244)</f>
        <v>0</v>
      </c>
      <c r="AX15" s="55">
        <f>SUMIF(NSL!$C$1246:$C$1351,C15,NSL!$U$1246:$U$1351)</f>
        <v>1.7</v>
      </c>
      <c r="AY15" s="55">
        <f>SUMIF(NSL!$C$1353:$C$1434,C15,NSL!$U$1353:$U$1434)</f>
        <v>0</v>
      </c>
      <c r="AZ15" s="55">
        <f>SUMIF(NSL!$C$1436:$C$1440,C15,NSL!$U$1436:$U$1440)</f>
        <v>0</v>
      </c>
      <c r="BA15" s="55">
        <f>SUMIF(NSL!$C$1442:$C$1507,C15,NSL!$U$1442:$U$1507)</f>
        <v>0</v>
      </c>
      <c r="BB15" s="55">
        <f>SUMIF(NSL!$C$1509:$C$1540,C15,NSL!$U$1509:$U$1540)</f>
        <v>0.5</v>
      </c>
      <c r="BC15" s="55">
        <f>SUMIF(NSL!$C$1542:$C$1545,C15,NSL!$U$1542:$U$1545)</f>
        <v>0</v>
      </c>
      <c r="BD15" s="55">
        <f>SUMIF(NSL!$C$1547:$C$1560,C15,NSL!$U$1547:$U$1560)</f>
        <v>0</v>
      </c>
      <c r="BE15" s="55">
        <f>SUMIF(NSL!$C$1562:$C$1565,C15,NSL!$U$1562:$U$1565)</f>
        <v>0</v>
      </c>
      <c r="BF15" s="55">
        <f>SUMIF(NSL!$C$1567:$C$1569,C15,NSL!$U$1567:$U$1569)</f>
        <v>0</v>
      </c>
      <c r="BG15" s="65">
        <f>SUM(G15:M15)+SUM(O15:Q15)+SUM(S15:Z15)+SUM(AB15:BF15)</f>
        <v>342.64</v>
      </c>
      <c r="BH15" s="53">
        <f>N60-BG15</f>
        <v>-322.33000000000004</v>
      </c>
      <c r="BI15" s="53">
        <f t="shared" si="6"/>
        <v>4034.2</v>
      </c>
    </row>
    <row r="16" spans="1:61" ht="15">
      <c r="A16" s="56" t="s">
        <v>93</v>
      </c>
      <c r="B16" s="13" t="s">
        <v>92</v>
      </c>
      <c r="C16" s="56" t="s">
        <v>23</v>
      </c>
      <c r="D16" s="52">
        <f>HTg!R18</f>
        <v>5.76</v>
      </c>
      <c r="E16" s="65">
        <f t="shared" si="3"/>
        <v>5.72</v>
      </c>
      <c r="F16" s="70">
        <f t="shared" si="4"/>
        <v>0</v>
      </c>
      <c r="G16" s="55">
        <f>SUMIF(NSL!$C$9:$C$10,C16,NSL!$U$9:$U$10)</f>
        <v>0</v>
      </c>
      <c r="H16" s="55">
        <f>SUMIF(NSL!$C$12:$C$13,C16,NSL!$U$12:$U$13)</f>
        <v>0</v>
      </c>
      <c r="I16" s="55">
        <f>SUMIF(NSL!$C$15:$C$16,C16,NSL!$U$15:$U$16)</f>
        <v>0</v>
      </c>
      <c r="J16" s="55">
        <f>SUMIF(NSL!$C$18:$C$19,C16,NSL!$U$18:$U$19)</f>
        <v>0</v>
      </c>
      <c r="K16" s="55">
        <f>SUMIF(NSL!$C$21:$C$43,C16,NSL!$U$21:$U$43)</f>
        <v>0</v>
      </c>
      <c r="L16" s="55">
        <f>SUMIF(NSL!$C$45:$C$51,C16,NSL!$U$45:$U$51)</f>
        <v>0</v>
      </c>
      <c r="M16" s="55">
        <f>SUMIF(NSL!$C$53:$C$55,C16,NSL!$U$53:$U$55)</f>
        <v>0</v>
      </c>
      <c r="N16" s="55">
        <f>SUMIF(NSL!$C$57:$C$65,C16,NSL!$U$57:$U$65)</f>
        <v>0</v>
      </c>
      <c r="O16" s="65">
        <f>D16-BG16</f>
        <v>5.6499999999999995</v>
      </c>
      <c r="P16" s="55">
        <f>SUMIF(NSL!$C$78:$C$79,C16,NSL!$U$78:$U$79)</f>
        <v>0</v>
      </c>
      <c r="Q16" s="55">
        <f>SUMIF(NSL!$C$81:$C$173,C16,NSL!$U$81:$U$173)</f>
        <v>7.0000000000000007E-2</v>
      </c>
      <c r="R16" s="65">
        <f t="shared" si="7"/>
        <v>0.04</v>
      </c>
      <c r="S16" s="55">
        <f>SUMIF(NSL!$C$176:$C$214,C16,NSL!$U$176:$U$214)</f>
        <v>0</v>
      </c>
      <c r="T16" s="55">
        <f>SUMIF(NSL!$C$216:$C$238,C16,NSL!$U$216:$U$238)</f>
        <v>0</v>
      </c>
      <c r="U16" s="55">
        <f>SUMIF(NSL!$C$240:$C$252,C16,NSL!$U$240:$U$252)</f>
        <v>0</v>
      </c>
      <c r="V16" s="55">
        <f>SUMIF(NSL!$C$254:$C$255,C16,NSL!$U$254:$U$255)</f>
        <v>0</v>
      </c>
      <c r="W16" s="55">
        <f>SUMIF(NSL!$C$257:$C$282,C16,NSL!$U$257:$U$282)</f>
        <v>0</v>
      </c>
      <c r="X16" s="55">
        <f>SUMIF(NSL!$C$284:$C$346,C16,NSL!$U$284:$U$346)</f>
        <v>0</v>
      </c>
      <c r="Y16" s="55">
        <f>SUMIF(NSL!$C$348:$C$436,C16,NSL!$U$348:$U$436)</f>
        <v>0</v>
      </c>
      <c r="Z16" s="55">
        <f>SUMIF(NSL!$C$438:$C$480,C16,NSL!$U$438:$U$480)</f>
        <v>0</v>
      </c>
      <c r="AA16" s="70">
        <f t="shared" si="5"/>
        <v>0.04</v>
      </c>
      <c r="AB16" s="55">
        <f>SUMIF(NSL!$C$483:$C$679,C16,NSL!$U$483:$U$679)</f>
        <v>0</v>
      </c>
      <c r="AC16" s="55">
        <f>SUMIF(NSL!$C$681:$C$682,C16,NSL!$U$681:$U$682)</f>
        <v>0</v>
      </c>
      <c r="AD16" s="55">
        <f>SUMIF(NSL!$C$684:$C$692,C16,NSL!$U$684:$U$692)</f>
        <v>0</v>
      </c>
      <c r="AE16" s="55">
        <f>SUMIF(NSL!$C$694:$C$776,C16,NSL!$U$694:$U$776)</f>
        <v>0</v>
      </c>
      <c r="AF16" s="55">
        <f>SUMIF(NSL!$C$778:$C$810,C16,NSL!$U$778:$U$810)</f>
        <v>0</v>
      </c>
      <c r="AG16" s="55">
        <f>SUMIF(NSL!$C$812:$C$813,C16,NSL!$U$812:$U$813)</f>
        <v>0</v>
      </c>
      <c r="AH16" s="55">
        <f>SUMIF(NSL!$C$815:$C$816,C16,NSL!$U$815:$U$816)</f>
        <v>0</v>
      </c>
      <c r="AI16" s="55">
        <f>SUMIF(NSL!$C$818:$C$889,C16,NSL!$U$818:$U$889)</f>
        <v>0.04</v>
      </c>
      <c r="AJ16" s="55">
        <f>SUMIF(NSL!$C$891:$C$917,C16,NSL!$U$891:$U$917)</f>
        <v>0</v>
      </c>
      <c r="AK16" s="55">
        <f>SUMIF(NSL!$C$919:$C$981,C16,NSL!$U$919:$U$981)</f>
        <v>0</v>
      </c>
      <c r="AL16" s="55">
        <f>SUMIF(NSL!$C$983:$C$1000,C16,NSL!$U$983:$U$1000)</f>
        <v>0</v>
      </c>
      <c r="AM16" s="55">
        <f>SUMIF(NSL!$C$1002:$C$1028,C16,NSL!$U$1002:$U$1028)</f>
        <v>0</v>
      </c>
      <c r="AN16" s="55">
        <f>SUMIF(NSL!$C$1030:$C$1045,C16,NSL!$U$1030:$U$1045)</f>
        <v>0</v>
      </c>
      <c r="AO16" s="55">
        <f>SUMIF(NSL!$C$1047:$C$1048,C16,NSL!$U$1047:$U$1048)</f>
        <v>0</v>
      </c>
      <c r="AP16" s="55">
        <f>SUMIF(NSL!$C$1050:$C$1074,C16,NSL!$U$1050:$U$1074)</f>
        <v>0</v>
      </c>
      <c r="AQ16" s="55">
        <f>SUMIF(NSL!$C$1076:$C$1099,C16,NSL!$U$1076:$U$1099)</f>
        <v>0</v>
      </c>
      <c r="AR16" s="55">
        <f>SUMIF(NSL!$C$1101:$C$1121,C16,NSL!$U$1101:$U$1121)</f>
        <v>0</v>
      </c>
      <c r="AS16" s="55">
        <f>SUMIF(NSL!$C$1123:$C$1164,C16,NSL!$U$1123:$U$1164)</f>
        <v>0</v>
      </c>
      <c r="AT16" s="55">
        <f>SUMIF(NSL!$C$1166:$C$1201,C16,NSL!$U$1166:$U$1201)</f>
        <v>0</v>
      </c>
      <c r="AU16" s="55">
        <f>SUMIF(NSL!$C$1203:$C$1223,C16,NSL!$U$1203:$U$1223)</f>
        <v>0</v>
      </c>
      <c r="AV16" s="55">
        <f>SUMIF(NSL!$C$1225:$C$1226,C16,NSL!$U$1225:$U$1226)</f>
        <v>0</v>
      </c>
      <c r="AW16" s="55">
        <f>SUMIF(NSL!$C$1228:$C$1244,C16,NSL!$U$1228:$U$1244)</f>
        <v>0</v>
      </c>
      <c r="AX16" s="55">
        <f>SUMIF(NSL!$C$1246:$C$1351,C16,NSL!$U$1246:$U$1351)</f>
        <v>0</v>
      </c>
      <c r="AY16" s="55">
        <f>SUMIF(NSL!$C$1353:$C$1434,C16,NSL!$U$1353:$U$1434)</f>
        <v>0</v>
      </c>
      <c r="AZ16" s="55">
        <f>SUMIF(NSL!$C$1436:$C$1440,C16,NSL!$U$1436:$U$1440)</f>
        <v>0</v>
      </c>
      <c r="BA16" s="55">
        <f>SUMIF(NSL!$C$1442:$C$1507,C16,NSL!$U$1442:$U$1507)</f>
        <v>0</v>
      </c>
      <c r="BB16" s="55">
        <f>SUMIF(NSL!$C$1509:$C$1540,C16,NSL!$U$1509:$U$1540)</f>
        <v>0</v>
      </c>
      <c r="BC16" s="55">
        <f>SUMIF(NSL!$C$1542:$C$1545,C16,NSL!$U$1542:$U$1545)</f>
        <v>0</v>
      </c>
      <c r="BD16" s="55">
        <f>SUMIF(NSL!$C$1547:$C$1560,C16,NSL!$U$1547:$U$1560)</f>
        <v>0</v>
      </c>
      <c r="BE16" s="55">
        <f>SUMIF(NSL!$C$1562:$C$1565,C16,NSL!$U$1562:$U$1565)</f>
        <v>0</v>
      </c>
      <c r="BF16" s="55">
        <f>SUMIF(NSL!$C$1567:$C$1569,C16,NSL!$U$1567:$U$1569)</f>
        <v>0</v>
      </c>
      <c r="BG16" s="65">
        <f>SUM(G16:N16)+SUM(P16:Q16)+SUM(S16:Z16)+SUM(AB16:BF16)</f>
        <v>0.11000000000000001</v>
      </c>
      <c r="BH16" s="53">
        <f>O60-BG16</f>
        <v>2.0399999999999996</v>
      </c>
      <c r="BI16" s="53">
        <f t="shared" si="6"/>
        <v>7.7999999999999989</v>
      </c>
    </row>
    <row r="17" spans="1:61" ht="15">
      <c r="A17" s="56" t="s">
        <v>107</v>
      </c>
      <c r="B17" s="13" t="s">
        <v>94</v>
      </c>
      <c r="C17" s="56" t="s">
        <v>24</v>
      </c>
      <c r="D17" s="52">
        <f>HTg!R19</f>
        <v>0</v>
      </c>
      <c r="E17" s="65">
        <f t="shared" si="3"/>
        <v>0</v>
      </c>
      <c r="F17" s="70">
        <f t="shared" si="4"/>
        <v>0</v>
      </c>
      <c r="G17" s="55">
        <f>SUMIF(NSL!$C$9:$C$10,C17,NSL!$U$9:$U$10)</f>
        <v>0</v>
      </c>
      <c r="H17" s="55">
        <f>SUMIF(NSL!$C$12:$C$13,C17,NSL!$U$12:$U$13)</f>
        <v>0</v>
      </c>
      <c r="I17" s="55">
        <f>SUMIF(NSL!$C$15:$C$16,C17,NSL!$U$15:$U$16)</f>
        <v>0</v>
      </c>
      <c r="J17" s="55">
        <f>SUMIF(NSL!$C$18:$C$19,C17,NSL!$U$18:$U$19)</f>
        <v>0</v>
      </c>
      <c r="K17" s="55">
        <f>SUMIF(NSL!$C$21:$C$43,C17,NSL!$U$21:$U$43)</f>
        <v>0</v>
      </c>
      <c r="L17" s="55">
        <f>SUMIF(NSL!$C$45:$C$51,C17,NSL!$U$45:$U$51)</f>
        <v>0</v>
      </c>
      <c r="M17" s="55">
        <f>SUMIF(NSL!$C$53:$C$55,C17,NSL!$U$53:$U$55)</f>
        <v>0</v>
      </c>
      <c r="N17" s="55">
        <f>SUMIF(NSL!$C$57:$C$65,C17,NSL!$U$57:$U$65)</f>
        <v>0</v>
      </c>
      <c r="O17" s="55">
        <f>SUMIF(NSL!$C$67:$C$76,C17,NSL!$U$67:$U$76)</f>
        <v>0</v>
      </c>
      <c r="P17" s="65">
        <f>D17-BG17</f>
        <v>0</v>
      </c>
      <c r="Q17" s="55">
        <f>SUMIF(NSL!$C$81:$C$173,C17,NSL!$U$81:$U$173)</f>
        <v>0</v>
      </c>
      <c r="R17" s="65">
        <f t="shared" si="7"/>
        <v>0</v>
      </c>
      <c r="S17" s="55">
        <f>SUMIF(NSL!$C$176:$C$214,C17,NSL!$U$176:$U$214)</f>
        <v>0</v>
      </c>
      <c r="T17" s="55">
        <f>SUMIF(NSL!$C$216:$C$238,C17,NSL!$U$216:$U$238)</f>
        <v>0</v>
      </c>
      <c r="U17" s="55">
        <f>SUMIF(NSL!$C$240:$C$252,C17,NSL!$U$240:$U$252)</f>
        <v>0</v>
      </c>
      <c r="V17" s="55">
        <f>SUMIF(NSL!$C$254:$C$255,C17,NSL!$U$254:$U$255)</f>
        <v>0</v>
      </c>
      <c r="W17" s="55">
        <f>SUMIF(NSL!$C$257:$C$282,C17,NSL!$U$257:$U$282)</f>
        <v>0</v>
      </c>
      <c r="X17" s="55">
        <f>SUMIF(NSL!$C$284:$C$346,C17,NSL!$U$284:$U$346)</f>
        <v>0</v>
      </c>
      <c r="Y17" s="55">
        <f>SUMIF(NSL!$C$348:$C$436,C17,NSL!$U$348:$U$436)</f>
        <v>0</v>
      </c>
      <c r="Z17" s="55">
        <f>SUMIF(NSL!$C$438:$C$480,C17,NSL!$U$438:$U$480)</f>
        <v>0</v>
      </c>
      <c r="AA17" s="70">
        <f t="shared" si="5"/>
        <v>0</v>
      </c>
      <c r="AB17" s="55">
        <f>SUMIF(NSL!$C$483:$C$679,C17,NSL!$U$483:$U$679)</f>
        <v>0</v>
      </c>
      <c r="AC17" s="55">
        <f>SUMIF(NSL!$C$681:$C$682,C17,NSL!$U$681:$U$682)</f>
        <v>0</v>
      </c>
      <c r="AD17" s="55">
        <f>SUMIF(NSL!$C$684:$C$692,C17,NSL!$U$684:$U$692)</f>
        <v>0</v>
      </c>
      <c r="AE17" s="55">
        <f>SUMIF(NSL!$C$694:$C$776,C17,NSL!$U$694:$U$776)</f>
        <v>0</v>
      </c>
      <c r="AF17" s="55">
        <f>SUMIF(NSL!$C$778:$C$810,C17,NSL!$U$778:$U$810)</f>
        <v>0</v>
      </c>
      <c r="AG17" s="55">
        <f>SUMIF(NSL!$C$812:$C$813,C17,NSL!$U$812:$U$813)</f>
        <v>0</v>
      </c>
      <c r="AH17" s="55">
        <f>SUMIF(NSL!$C$815:$C$816,C17,NSL!$U$815:$U$816)</f>
        <v>0</v>
      </c>
      <c r="AI17" s="55">
        <f>SUMIF(NSL!$C$818:$C$889,C17,NSL!$U$818:$U$889)</f>
        <v>0</v>
      </c>
      <c r="AJ17" s="55">
        <f>SUMIF(NSL!$C$891:$C$917,C17,NSL!$U$891:$U$917)</f>
        <v>0</v>
      </c>
      <c r="AK17" s="55">
        <f>SUMIF(NSL!$C$919:$C$981,C17,NSL!$U$919:$U$981)</f>
        <v>0</v>
      </c>
      <c r="AL17" s="55">
        <f>SUMIF(NSL!$C$983:$C$1000,C17,NSL!$U$983:$U$1000)</f>
        <v>0</v>
      </c>
      <c r="AM17" s="55">
        <f>SUMIF(NSL!$C$1002:$C$1028,C17,NSL!$U$1002:$U$1028)</f>
        <v>0</v>
      </c>
      <c r="AN17" s="55">
        <f>SUMIF(NSL!$C$1030:$C$1045,C17,NSL!$U$1030:$U$1045)</f>
        <v>0</v>
      </c>
      <c r="AO17" s="55">
        <f>SUMIF(NSL!$C$1047:$C$1048,C17,NSL!$U$1047:$U$1048)</f>
        <v>0</v>
      </c>
      <c r="AP17" s="55">
        <f>SUMIF(NSL!$C$1050:$C$1074,C17,NSL!$U$1050:$U$1074)</f>
        <v>0</v>
      </c>
      <c r="AQ17" s="55">
        <f>SUMIF(NSL!$C$1076:$C$1099,C17,NSL!$U$1076:$U$1099)</f>
        <v>0</v>
      </c>
      <c r="AR17" s="55">
        <f>SUMIF(NSL!$C$1101:$C$1121,C17,NSL!$U$1101:$U$1121)</f>
        <v>0</v>
      </c>
      <c r="AS17" s="55">
        <f>SUMIF(NSL!$C$1123:$C$1164,C17,NSL!$U$1123:$U$1164)</f>
        <v>0</v>
      </c>
      <c r="AT17" s="55">
        <f>SUMIF(NSL!$C$1166:$C$1201,C17,NSL!$U$1166:$U$1201)</f>
        <v>0</v>
      </c>
      <c r="AU17" s="55">
        <f>SUMIF(NSL!$C$1203:$C$1223,C17,NSL!$U$1203:$U$1223)</f>
        <v>0</v>
      </c>
      <c r="AV17" s="55">
        <f>SUMIF(NSL!$C$1225:$C$1226,C17,NSL!$U$1225:$U$1226)</f>
        <v>0</v>
      </c>
      <c r="AW17" s="55">
        <f>SUMIF(NSL!$C$1228:$C$1244,C17,NSL!$U$1228:$U$1244)</f>
        <v>0</v>
      </c>
      <c r="AX17" s="55">
        <f>SUMIF(NSL!$C$1246:$C$1351,C17,NSL!$U$1246:$U$1351)</f>
        <v>0</v>
      </c>
      <c r="AY17" s="55">
        <f>SUMIF(NSL!$C$1353:$C$1434,C17,NSL!$U$1353:$U$1434)</f>
        <v>0</v>
      </c>
      <c r="AZ17" s="55">
        <f>SUMIF(NSL!$C$1436:$C$1440,C17,NSL!$U$1436:$U$1440)</f>
        <v>0</v>
      </c>
      <c r="BA17" s="55">
        <f>SUMIF(NSL!$C$1442:$C$1507,C17,NSL!$U$1442:$U$1507)</f>
        <v>0</v>
      </c>
      <c r="BB17" s="55">
        <f>SUMIF(NSL!$C$1509:$C$1540,C17,NSL!$U$1509:$U$1540)</f>
        <v>0</v>
      </c>
      <c r="BC17" s="55">
        <f>SUMIF(NSL!$C$1542:$C$1545,C17,NSL!$U$1542:$U$1545)</f>
        <v>0</v>
      </c>
      <c r="BD17" s="55">
        <f>SUMIF(NSL!$C$1547:$C$1560,C17,NSL!$U$1547:$U$1560)</f>
        <v>0</v>
      </c>
      <c r="BE17" s="55">
        <f>SUMIF(NSL!$C$1562:$C$1565,C17,NSL!$U$1562:$U$1565)</f>
        <v>0</v>
      </c>
      <c r="BF17" s="55">
        <f>SUMIF(NSL!$C$1567:$C$1569,C17,NSL!$U$1567:$U$1569)</f>
        <v>0</v>
      </c>
      <c r="BG17" s="65">
        <f>SUM(G17:O17)+Q17+SUM(S17:Z17)+SUM(AB17:BF17)</f>
        <v>0</v>
      </c>
      <c r="BH17" s="53">
        <f>P60-BG17</f>
        <v>0</v>
      </c>
      <c r="BI17" s="53">
        <f t="shared" si="6"/>
        <v>0</v>
      </c>
    </row>
    <row r="18" spans="1:61" ht="15">
      <c r="A18" s="56" t="s">
        <v>118</v>
      </c>
      <c r="B18" s="15" t="s">
        <v>117</v>
      </c>
      <c r="C18" s="56" t="s">
        <v>25</v>
      </c>
      <c r="D18" s="52">
        <f>HTg!R20</f>
        <v>0</v>
      </c>
      <c r="E18" s="65">
        <f t="shared" si="3"/>
        <v>-0.05</v>
      </c>
      <c r="F18" s="70">
        <f t="shared" si="4"/>
        <v>0</v>
      </c>
      <c r="G18" s="55">
        <f>SUMIF(NSL!$C$9:$C$10,C18,NSL!$U$9:$U$10)</f>
        <v>0</v>
      </c>
      <c r="H18" s="55">
        <f>SUMIF(NSL!$C$12:$C$13,C18,NSL!$U$12:$U$13)</f>
        <v>0</v>
      </c>
      <c r="I18" s="55">
        <f>SUMIF(NSL!$C$15:$C$16,C18,NSL!$U$15:$U$16)</f>
        <v>0</v>
      </c>
      <c r="J18" s="55">
        <f>SUMIF(NSL!$C$18:$C$19,C18,NSL!$U$18:$U$19)</f>
        <v>0</v>
      </c>
      <c r="K18" s="55">
        <f>SUMIF(NSL!$C$21:$C$43,C18,NSL!$U$21:$U$43)</f>
        <v>0</v>
      </c>
      <c r="L18" s="55">
        <f>SUMIF(NSL!$C$45:$C$51,C18,NSL!$U$45:$U$51)</f>
        <v>0</v>
      </c>
      <c r="M18" s="55">
        <f>SUMIF(NSL!$C$53:$C$55,C18,NSL!$U$53:$U$55)</f>
        <v>0</v>
      </c>
      <c r="N18" s="55">
        <f>SUMIF(NSL!$C$57:$C$65,C18,NSL!$U$57:$U$65)</f>
        <v>0</v>
      </c>
      <c r="O18" s="55">
        <f>SUMIF(NSL!$C$67:$C$76,C18,NSL!$U$67:$U$76)</f>
        <v>0</v>
      </c>
      <c r="P18" s="55">
        <f>SUMIF(NSL!$C$78:$C$79,C18,NSL!$U$78:$U$79)</f>
        <v>0</v>
      </c>
      <c r="Q18" s="65">
        <f>D18-BG18</f>
        <v>-0.05</v>
      </c>
      <c r="R18" s="65">
        <f>SUM(S18:AA18)+SUM(AO18:BF18)</f>
        <v>0.05</v>
      </c>
      <c r="S18" s="55">
        <f>SUMIF(NSL!$C$176:$C$214,C18,NSL!$U$176:$U$214)</f>
        <v>0</v>
      </c>
      <c r="T18" s="55">
        <f>SUMIF(NSL!$C$216:$C$238,C18,NSL!$U$216:$U$238)</f>
        <v>0</v>
      </c>
      <c r="U18" s="55">
        <f>SUMIF(NSL!$C$240:$C$252,C18,NSL!$U$240:$U$252)</f>
        <v>0</v>
      </c>
      <c r="V18" s="55">
        <f>SUMIF(NSL!$C$254:$C$255,C18,NSL!$U$254:$U$255)</f>
        <v>0</v>
      </c>
      <c r="W18" s="55">
        <f>SUMIF(NSL!$C$257:$C$282,C18,NSL!$U$257:$U$282)</f>
        <v>0</v>
      </c>
      <c r="X18" s="55">
        <f>SUMIF(NSL!$C$284:$C$346,C18,NSL!$U$284:$U$346)</f>
        <v>0</v>
      </c>
      <c r="Y18" s="55">
        <f>SUMIF(NSL!$C$348:$C$436,C18,NSL!$U$348:$U$436)</f>
        <v>0</v>
      </c>
      <c r="Z18" s="55">
        <f>SUMIF(NSL!$C$438:$C$480,C18,NSL!$U$438:$U$480)</f>
        <v>0</v>
      </c>
      <c r="AA18" s="70">
        <f t="shared" si="5"/>
        <v>0.05</v>
      </c>
      <c r="AB18" s="55">
        <f>SUMIF(NSL!$C$483:$C$679,C18,NSL!$U$483:$U$679)</f>
        <v>0</v>
      </c>
      <c r="AC18" s="55">
        <f>SUMIF(NSL!$C$681:$C$682,C18,NSL!$U$681:$U$682)</f>
        <v>0</v>
      </c>
      <c r="AD18" s="55">
        <f>SUMIF(NSL!$C$684:$C$692,C18,NSL!$U$684:$U$692)</f>
        <v>0</v>
      </c>
      <c r="AE18" s="55">
        <f>SUMIF(NSL!$C$694:$C$776,C18,NSL!$U$694:$U$776)</f>
        <v>0</v>
      </c>
      <c r="AF18" s="55">
        <f>SUMIF(NSL!$C$778:$C$810,C18,NSL!$U$778:$U$810)</f>
        <v>0</v>
      </c>
      <c r="AG18" s="55">
        <f>SUMIF(NSL!$C$812:$C$813,C18,NSL!$U$812:$U$813)</f>
        <v>0</v>
      </c>
      <c r="AH18" s="55">
        <f>SUMIF(NSL!$C$815:$C$816,C18,NSL!$U$815:$U$816)</f>
        <v>0</v>
      </c>
      <c r="AI18" s="55">
        <f>SUMIF(NSL!$C$818:$C$889,C18,NSL!$U$818:$U$889)</f>
        <v>0.05</v>
      </c>
      <c r="AJ18" s="55">
        <f>SUMIF(NSL!$C$891:$C$917,C18,NSL!$U$891:$U$917)</f>
        <v>0</v>
      </c>
      <c r="AK18" s="55">
        <f>SUMIF(NSL!$C$919:$C$981,C18,NSL!$U$919:$U$981)</f>
        <v>0</v>
      </c>
      <c r="AL18" s="55">
        <f>SUMIF(NSL!$C$983:$C$1000,C18,NSL!$U$983:$U$1000)</f>
        <v>0</v>
      </c>
      <c r="AM18" s="55">
        <f>SUMIF(NSL!$C$1002:$C$1028,C18,NSL!$U$1002:$U$1028)</f>
        <v>0</v>
      </c>
      <c r="AN18" s="55">
        <f>SUMIF(NSL!$C$1030:$C$1045,C18,NSL!$U$1030:$U$1045)</f>
        <v>0</v>
      </c>
      <c r="AO18" s="55">
        <f>SUMIF(NSL!$C$1047:$C$1048,C18,NSL!$U$1047:$U$1048)</f>
        <v>0</v>
      </c>
      <c r="AP18" s="55">
        <f>SUMIF(NSL!$C$1050:$C$1074,C18,NSL!$U$1050:$U$1074)</f>
        <v>0</v>
      </c>
      <c r="AQ18" s="55">
        <f>SUMIF(NSL!$C$1076:$C$1099,C18,NSL!$U$1076:$U$1099)</f>
        <v>0</v>
      </c>
      <c r="AR18" s="55">
        <f>SUMIF(NSL!$C$1101:$C$1121,C18,NSL!$U$1101:$U$1121)</f>
        <v>0</v>
      </c>
      <c r="AS18" s="55">
        <f>SUMIF(NSL!$C$1123:$C$1164,C18,NSL!$U$1123:$U$1164)</f>
        <v>0</v>
      </c>
      <c r="AT18" s="55">
        <f>SUMIF(NSL!$C$1166:$C$1201,C18,NSL!$U$1166:$U$1201)</f>
        <v>0</v>
      </c>
      <c r="AU18" s="55">
        <f>SUMIF(NSL!$C$1203:$C$1223,C18,NSL!$U$1203:$U$1223)</f>
        <v>0</v>
      </c>
      <c r="AV18" s="55">
        <f>SUMIF(NSL!$C$1225:$C$1226,C18,NSL!$U$1225:$U$1226)</f>
        <v>0</v>
      </c>
      <c r="AW18" s="55">
        <f>SUMIF(NSL!$C$1228:$C$1244,C18,NSL!$U$1228:$U$1244)</f>
        <v>0</v>
      </c>
      <c r="AX18" s="55">
        <f>SUMIF(NSL!$C$1246:$C$1351,C18,NSL!$U$1246:$U$1351)</f>
        <v>0</v>
      </c>
      <c r="AY18" s="55">
        <f>SUMIF(NSL!$C$1353:$C$1434,C18,NSL!$U$1353:$U$1434)</f>
        <v>0</v>
      </c>
      <c r="AZ18" s="55">
        <f>SUMIF(NSL!$C$1436:$C$1440,C18,NSL!$U$1436:$U$1440)</f>
        <v>0</v>
      </c>
      <c r="BA18" s="55">
        <f>SUMIF(NSL!$C$1442:$C$1507,C18,NSL!$U$1442:$U$1507)</f>
        <v>0</v>
      </c>
      <c r="BB18" s="55">
        <f>SUMIF(NSL!$C$1509:$C$1540,C18,NSL!$U$1509:$U$1540)</f>
        <v>0</v>
      </c>
      <c r="BC18" s="55">
        <f>SUMIF(NSL!$C$1542:$C$1545,C18,NSL!$U$1542:$U$1545)</f>
        <v>0</v>
      </c>
      <c r="BD18" s="55">
        <f>SUMIF(NSL!$C$1547:$C$1560,C18,NSL!$U$1547:$U$1560)</f>
        <v>0</v>
      </c>
      <c r="BE18" s="55">
        <f>SUMIF(NSL!$C$1562:$C$1565,C18,NSL!$U$1562:$U$1565)</f>
        <v>0</v>
      </c>
      <c r="BF18" s="55">
        <f>SUMIF(NSL!$C$1567:$C$1569,C18,NSL!$U$1567:$U$1569)</f>
        <v>0</v>
      </c>
      <c r="BG18" s="65">
        <f>SUM(G18:P18)+SUM(S18:Z18)+SUM(AB18:BF18)</f>
        <v>0.05</v>
      </c>
      <c r="BH18" s="53">
        <f>Q60-BG18</f>
        <v>36.95000000000001</v>
      </c>
      <c r="BI18" s="53">
        <f t="shared" si="6"/>
        <v>36.95000000000001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>
        <f>HTg!R21</f>
        <v>155.31</v>
      </c>
      <c r="E19" s="65">
        <f>SUM(E20:E28)+SUM(E42:E58)</f>
        <v>0</v>
      </c>
      <c r="F19" s="70">
        <f>SUM(F20:F28)+SUM(F42:F58)</f>
        <v>0</v>
      </c>
      <c r="G19" s="57">
        <f>SUM(G20:G28)+SUM(G42:G58)</f>
        <v>0</v>
      </c>
      <c r="H19" s="57">
        <f t="shared" ref="H19:Q19" si="8">SUM(H20:H28)+SUM(H42:H58)</f>
        <v>0</v>
      </c>
      <c r="I19" s="57">
        <f t="shared" si="8"/>
        <v>0</v>
      </c>
      <c r="J19" s="57">
        <f t="shared" si="8"/>
        <v>0</v>
      </c>
      <c r="K19" s="57">
        <f t="shared" si="8"/>
        <v>0</v>
      </c>
      <c r="L19" s="57">
        <f t="shared" si="8"/>
        <v>0</v>
      </c>
      <c r="M19" s="57">
        <f t="shared" si="8"/>
        <v>0</v>
      </c>
      <c r="N19" s="57">
        <f t="shared" si="8"/>
        <v>0</v>
      </c>
      <c r="O19" s="57">
        <f t="shared" si="8"/>
        <v>0</v>
      </c>
      <c r="P19" s="57">
        <f t="shared" si="8"/>
        <v>0</v>
      </c>
      <c r="Q19" s="57">
        <f t="shared" si="8"/>
        <v>0</v>
      </c>
      <c r="R19" s="57">
        <f>D19-BG19</f>
        <v>154.26</v>
      </c>
      <c r="S19" s="57">
        <f>SUM(S20:S28)+SUM(S42:S58)</f>
        <v>0</v>
      </c>
      <c r="T19" s="57">
        <f t="shared" ref="T19:BF19" si="9">SUM(T20:T28)+SUM(T42:T58)</f>
        <v>0</v>
      </c>
      <c r="U19" s="57">
        <f t="shared" si="9"/>
        <v>0</v>
      </c>
      <c r="V19" s="57">
        <f t="shared" si="9"/>
        <v>0</v>
      </c>
      <c r="W19" s="57">
        <f t="shared" si="9"/>
        <v>0</v>
      </c>
      <c r="X19" s="57">
        <f t="shared" si="9"/>
        <v>0</v>
      </c>
      <c r="Y19" s="57">
        <f t="shared" si="9"/>
        <v>0</v>
      </c>
      <c r="Z19" s="57">
        <f t="shared" si="9"/>
        <v>0</v>
      </c>
      <c r="AA19" s="72">
        <f t="shared" si="9"/>
        <v>100.89</v>
      </c>
      <c r="AB19" s="57">
        <f t="shared" si="9"/>
        <v>0.24000000000000002</v>
      </c>
      <c r="AC19" s="57">
        <f t="shared" si="9"/>
        <v>0</v>
      </c>
      <c r="AD19" s="57">
        <f t="shared" si="9"/>
        <v>0.11</v>
      </c>
      <c r="AE19" s="57">
        <f t="shared" si="9"/>
        <v>2.88</v>
      </c>
      <c r="AF19" s="57">
        <f t="shared" si="9"/>
        <v>0</v>
      </c>
      <c r="AG19" s="57">
        <f t="shared" si="9"/>
        <v>0</v>
      </c>
      <c r="AH19" s="57">
        <f t="shared" si="9"/>
        <v>0</v>
      </c>
      <c r="AI19" s="57">
        <f t="shared" si="9"/>
        <v>95.64</v>
      </c>
      <c r="AJ19" s="57">
        <f t="shared" si="9"/>
        <v>1.77</v>
      </c>
      <c r="AK19" s="57">
        <f t="shared" si="9"/>
        <v>0.16999999999999998</v>
      </c>
      <c r="AL19" s="57">
        <f t="shared" si="9"/>
        <v>0.08</v>
      </c>
      <c r="AM19" s="57">
        <f t="shared" si="9"/>
        <v>0</v>
      </c>
      <c r="AN19" s="57">
        <f t="shared" si="9"/>
        <v>0</v>
      </c>
      <c r="AO19" s="57">
        <f t="shared" si="9"/>
        <v>0</v>
      </c>
      <c r="AP19" s="57">
        <f t="shared" si="9"/>
        <v>0</v>
      </c>
      <c r="AQ19" s="57">
        <f t="shared" si="9"/>
        <v>0</v>
      </c>
      <c r="AR19" s="57">
        <f t="shared" si="9"/>
        <v>39.92</v>
      </c>
      <c r="AS19" s="57">
        <f t="shared" si="9"/>
        <v>0</v>
      </c>
      <c r="AT19" s="57">
        <f t="shared" si="9"/>
        <v>0.87</v>
      </c>
      <c r="AU19" s="57">
        <f t="shared" si="9"/>
        <v>0</v>
      </c>
      <c r="AV19" s="57">
        <f t="shared" si="9"/>
        <v>0</v>
      </c>
      <c r="AW19" s="57">
        <f t="shared" si="9"/>
        <v>0</v>
      </c>
      <c r="AX19" s="57">
        <f t="shared" si="9"/>
        <v>0.62</v>
      </c>
      <c r="AY19" s="57">
        <f t="shared" si="9"/>
        <v>0</v>
      </c>
      <c r="AZ19" s="57">
        <f t="shared" si="9"/>
        <v>0</v>
      </c>
      <c r="BA19" s="57">
        <f t="shared" si="9"/>
        <v>0</v>
      </c>
      <c r="BB19" s="57">
        <f t="shared" si="9"/>
        <v>0.11</v>
      </c>
      <c r="BC19" s="57">
        <f t="shared" si="9"/>
        <v>12.9</v>
      </c>
      <c r="BD19" s="57">
        <f t="shared" si="9"/>
        <v>0</v>
      </c>
      <c r="BE19" s="57">
        <f t="shared" si="9"/>
        <v>0</v>
      </c>
      <c r="BF19" s="57">
        <f t="shared" si="9"/>
        <v>0</v>
      </c>
      <c r="BG19" s="65">
        <f>SUM(BG20:BG28)+SUM(BG42:BG58)</f>
        <v>1.05</v>
      </c>
      <c r="BH19" s="65">
        <f>R60-BG19</f>
        <v>53.220000000000013</v>
      </c>
      <c r="BI19" s="65">
        <f>SUM(BI20:BI28)+SUM(BI42:BI58)</f>
        <v>209.26</v>
      </c>
    </row>
    <row r="20" spans="1:61" ht="15">
      <c r="A20" s="8" t="s">
        <v>28</v>
      </c>
      <c r="B20" s="7" t="s">
        <v>85</v>
      </c>
      <c r="C20" s="8" t="s">
        <v>31</v>
      </c>
      <c r="D20" s="52">
        <f>HTg!R22</f>
        <v>0</v>
      </c>
      <c r="E20" s="65">
        <f>SUM(F20,J20,K20,L20,M20,N20,O20,P20,Q20)</f>
        <v>0</v>
      </c>
      <c r="F20" s="70">
        <f>G20+H20+I20</f>
        <v>0</v>
      </c>
      <c r="G20" s="55">
        <f>SUMIF(NSL!$C$9:$C$10,C20,NSL!$U$9:$U$10)</f>
        <v>0</v>
      </c>
      <c r="H20" s="55">
        <f>SUMIF(NSL!$C$12:$C$13,C20,NSL!$U$12:$U$13)</f>
        <v>0</v>
      </c>
      <c r="I20" s="55">
        <f>SUMIF(NSL!$C$15:$C$16,C20,NSL!$U$15:$U$16)</f>
        <v>0</v>
      </c>
      <c r="J20" s="55">
        <f>SUMIF(NSL!$C$18:$C$19,C20,NSL!$U$18:$U$19)</f>
        <v>0</v>
      </c>
      <c r="K20" s="55">
        <f>SUMIF(NSL!$C$21:$C$43,C20,NSL!$U$21:$U$43)</f>
        <v>0</v>
      </c>
      <c r="L20" s="55">
        <f>SUMIF(NSL!$C$45:$C$51,C20,NSL!$U$45:$U$51)</f>
        <v>0</v>
      </c>
      <c r="M20" s="55">
        <f>SUMIF(NSL!$C$53:$C$55,C20,NSL!$U$53:$U$55)</f>
        <v>0</v>
      </c>
      <c r="N20" s="55">
        <f>SUMIF(NSL!$C$57:$C$65,C20,NSL!$U$57:$U$65)</f>
        <v>0</v>
      </c>
      <c r="O20" s="55">
        <f>SUMIF(NSL!$C$67:$C$76,C20,NSL!$U$67:$U$76)</f>
        <v>0</v>
      </c>
      <c r="P20" s="55">
        <f>SUMIF(NSL!$C$78:$C$79,C20,NSL!$U$78:$U$79)</f>
        <v>0</v>
      </c>
      <c r="Q20" s="55">
        <f>SUMIF(NSL!$C$81:$C$173,C20,NSL!$U$81:$U$173)</f>
        <v>0</v>
      </c>
      <c r="R20" s="65">
        <f>SUM(S20:Z20)+SUM(AB20:BF20)</f>
        <v>0</v>
      </c>
      <c r="S20" s="65">
        <f>D20-BG20</f>
        <v>0</v>
      </c>
      <c r="T20" s="55">
        <f>SUMIF(NSL!$C$216:$C$238,C20,NSL!$U$216:$U$238)</f>
        <v>0</v>
      </c>
      <c r="U20" s="55">
        <f>SUMIF(NSL!$C$240:$C$252,C20,NSL!$U$240:$U$252)</f>
        <v>0</v>
      </c>
      <c r="V20" s="55">
        <f>SUMIF(NSL!$C$254:$C$255,C20,NSL!$U$254:$U$255)</f>
        <v>0</v>
      </c>
      <c r="W20" s="55">
        <f>SUMIF(NSL!$C$257:$C$282,C20,NSL!$U$257:$U$282)</f>
        <v>0</v>
      </c>
      <c r="X20" s="55">
        <f>SUMIF(NSL!$C$284:$C$346,C20,NSL!$U$284:$U$346)</f>
        <v>0</v>
      </c>
      <c r="Y20" s="55">
        <f>SUMIF(NSL!$C$348:$C$436,C20,NSL!$U$348:$U$436)</f>
        <v>0</v>
      </c>
      <c r="Z20" s="55">
        <f>SUMIF(NSL!$C$438:$C$480,C20,NSL!$U$438:$U$480)</f>
        <v>0</v>
      </c>
      <c r="AA20" s="70">
        <f>SUM(AB20:AN20)</f>
        <v>0</v>
      </c>
      <c r="AB20" s="55">
        <f>SUMIF(NSL!$C$483:$C$679,C20,NSL!$U$483:$U$679)</f>
        <v>0</v>
      </c>
      <c r="AC20" s="55">
        <f>SUMIF(NSL!$C$681:$C$682,C20,NSL!$U$681:$U$682)</f>
        <v>0</v>
      </c>
      <c r="AD20" s="55">
        <f>SUMIF(NSL!$C$684:$C$692,C20,NSL!$U$684:$U$692)</f>
        <v>0</v>
      </c>
      <c r="AE20" s="55">
        <f>SUMIF(NSL!$C$694:$C$776,C20,NSL!$U$694:$U$776)</f>
        <v>0</v>
      </c>
      <c r="AF20" s="55">
        <f>SUMIF(NSL!$C$778:$C$810,C20,NSL!$U$778:$U$810)</f>
        <v>0</v>
      </c>
      <c r="AG20" s="55">
        <f>SUMIF(NSL!$C$812:$C$813,C20,NSL!$U$812:$U$813)</f>
        <v>0</v>
      </c>
      <c r="AH20" s="55">
        <f>SUMIF(NSL!$C$815:$C$816,C20,NSL!$U$815:$U$816)</f>
        <v>0</v>
      </c>
      <c r="AI20" s="55">
        <f>SUMIF(NSL!$C$818:$C$889,C20,NSL!$U$818:$U$889)</f>
        <v>0</v>
      </c>
      <c r="AJ20" s="55">
        <f>SUMIF(NSL!$C$891:$C$917,C20,NSL!$U$891:$U$917)</f>
        <v>0</v>
      </c>
      <c r="AK20" s="55">
        <f>SUMIF(NSL!$C$919:$C$981,C20,NSL!$U$919:$U$981)</f>
        <v>0</v>
      </c>
      <c r="AL20" s="55">
        <f>SUMIF(NSL!$C$983:$C$1000,C20,NSL!$U$983:$U$1000)</f>
        <v>0</v>
      </c>
      <c r="AM20" s="55">
        <f>SUMIF(NSL!$C$1002:$C$1028,C20,NSL!$U$1002:$U$1028)</f>
        <v>0</v>
      </c>
      <c r="AN20" s="55">
        <f>SUMIF(NSL!$C$1030:$C$1045,C20,NSL!$U$1030:$U$1045)</f>
        <v>0</v>
      </c>
      <c r="AO20" s="55">
        <f>SUMIF(NSL!$C$1047:$C$1048,C20,NSL!$U$1047:$U$1048)</f>
        <v>0</v>
      </c>
      <c r="AP20" s="55">
        <f>SUMIF(NSL!$C$1050:$C$1074,C20,NSL!$U$1050:$U$1074)</f>
        <v>0</v>
      </c>
      <c r="AQ20" s="55">
        <f>SUMIF(NSL!$C$1076:$C$1099,C20,NSL!$U$1076:$U$1099)</f>
        <v>0</v>
      </c>
      <c r="AR20" s="55">
        <f>SUMIF(NSL!$C$1101:$C$1121,C20,NSL!$U$1101:$U$1121)</f>
        <v>0</v>
      </c>
      <c r="AS20" s="55">
        <f>SUMIF(NSL!$C$1123:$C$1164,C20,NSL!$U$1123:$U$1164)</f>
        <v>0</v>
      </c>
      <c r="AT20" s="55">
        <f>SUMIF(NSL!$C$1166:$C$1201,C20,NSL!$U$1166:$U$1201)</f>
        <v>0</v>
      </c>
      <c r="AU20" s="55">
        <f>SUMIF(NSL!$C$1203:$C$1223,C20,NSL!$U$1203:$U$1223)</f>
        <v>0</v>
      </c>
      <c r="AV20" s="55">
        <f>SUMIF(NSL!$C$1225:$C$1226,C20,NSL!$U$1225:$U$1226)</f>
        <v>0</v>
      </c>
      <c r="AW20" s="55">
        <f>SUMIF(NSL!$C$1228:$C$1244,C20,NSL!$U$1228:$U$1244)</f>
        <v>0</v>
      </c>
      <c r="AX20" s="55">
        <f>SUMIF(NSL!$C$1246:$C$1351,C20,NSL!$U$1246:$U$1351)</f>
        <v>0</v>
      </c>
      <c r="AY20" s="55">
        <f>SUMIF(NSL!$C$1353:$C$1434,C20,NSL!$U$1353:$U$1434)</f>
        <v>0</v>
      </c>
      <c r="AZ20" s="55">
        <f>SUMIF(NSL!$C$1436:$C$1440,C20,NSL!$U$1436:$U$1440)</f>
        <v>0</v>
      </c>
      <c r="BA20" s="55">
        <f>SUMIF(NSL!$C$1442:$C$1507,C20,NSL!$U$1442:$U$1507)</f>
        <v>0</v>
      </c>
      <c r="BB20" s="55">
        <f>SUMIF(NSL!$C$1509:$C$1540,C20,NSL!$U$1509:$U$1540)</f>
        <v>0</v>
      </c>
      <c r="BC20" s="55">
        <f>SUMIF(NSL!$C$1542:$C$1545,C20,NSL!$U$1542:$U$1545)</f>
        <v>0</v>
      </c>
      <c r="BD20" s="55">
        <f>SUMIF(NSL!$C$1547:$C$1560,C20,NSL!$U$1547:$U$1560)</f>
        <v>0</v>
      </c>
      <c r="BE20" s="55">
        <f>SUMIF(NSL!$C$1562:$C$1565,C20,NSL!$U$1562:$U$1565)</f>
        <v>0</v>
      </c>
      <c r="BF20" s="55">
        <f>SUMIF(NSL!$C$1567:$C$1569,C20,NSL!$U$1567:$U$1569)</f>
        <v>0</v>
      </c>
      <c r="BG20" s="65">
        <f>SUM(G20:Q20)+SUM(T20:Z20)+SUM(AB20:BF20)</f>
        <v>0</v>
      </c>
      <c r="BH20" s="53">
        <f>S60-BG20</f>
        <v>1</v>
      </c>
      <c r="BI20" s="53">
        <f t="shared" si="6"/>
        <v>1</v>
      </c>
    </row>
    <row r="21" spans="1:61" ht="15">
      <c r="A21" s="8" t="s">
        <v>30</v>
      </c>
      <c r="B21" s="7" t="s">
        <v>86</v>
      </c>
      <c r="C21" s="8" t="s">
        <v>33</v>
      </c>
      <c r="D21" s="52">
        <f>HTg!R23</f>
        <v>0</v>
      </c>
      <c r="E21" s="65">
        <f t="shared" ref="E21:E59" si="10">SUM(F21,J21,K21,L21,M21,N21,O21,P21,Q21)</f>
        <v>0</v>
      </c>
      <c r="F21" s="70">
        <f t="shared" ref="F21:F59" si="11">G21+H21+I21</f>
        <v>0</v>
      </c>
      <c r="G21" s="55">
        <f>SUMIF(NSL!$C$9:$C$10,C21,NSL!$U$9:$U$10)</f>
        <v>0</v>
      </c>
      <c r="H21" s="55">
        <f>SUMIF(NSL!$C$12:$C$13,C21,NSL!$U$12:$U$13)</f>
        <v>0</v>
      </c>
      <c r="I21" s="55">
        <f>SUMIF(NSL!$C$15:$C$16,C21,NSL!$U$15:$U$16)</f>
        <v>0</v>
      </c>
      <c r="J21" s="55">
        <f>SUMIF(NSL!$C$18:$C$19,C21,NSL!$U$18:$U$19)</f>
        <v>0</v>
      </c>
      <c r="K21" s="55">
        <f>SUMIF(NSL!$C$21:$C$43,C21,NSL!$U$21:$U$43)</f>
        <v>0</v>
      </c>
      <c r="L21" s="55">
        <f>SUMIF(NSL!$C$45:$C$51,C21,NSL!$U$45:$U$51)</f>
        <v>0</v>
      </c>
      <c r="M21" s="55">
        <f>SUMIF(NSL!$C$53:$C$55,C21,NSL!$U$53:$U$55)</f>
        <v>0</v>
      </c>
      <c r="N21" s="55">
        <f>SUMIF(NSL!$C$57:$C$65,C21,NSL!$U$57:$U$65)</f>
        <v>0</v>
      </c>
      <c r="O21" s="55">
        <f>SUMIF(NSL!$C$67:$C$76,C21,NSL!$U$67:$U$76)</f>
        <v>0</v>
      </c>
      <c r="P21" s="55">
        <f>SUMIF(NSL!$C$78:$C$79,C21,NSL!$U$78:$U$79)</f>
        <v>0</v>
      </c>
      <c r="Q21" s="55">
        <f>SUMIF(NSL!$C$81:$C$173,C21,NSL!$U$81:$U$173)</f>
        <v>0</v>
      </c>
      <c r="R21" s="65">
        <f t="shared" ref="R21:R59" si="12">SUM(S21:Z21)+SUM(AB21:BF21)</f>
        <v>0</v>
      </c>
      <c r="S21" s="55">
        <f>SUMIF(NSL!$C$176:$C$214,C21,NSL!$U$176:$U$214)</f>
        <v>0</v>
      </c>
      <c r="T21" s="65">
        <f>D21-BG21</f>
        <v>0</v>
      </c>
      <c r="U21" s="55">
        <f>SUMIF(NSL!$C$240:$C$252,C21,NSL!$U$240:$U$252)</f>
        <v>0</v>
      </c>
      <c r="V21" s="55">
        <f>SUMIF(NSL!$C$254:$C$255,C21,NSL!$U$254:$U$255)</f>
        <v>0</v>
      </c>
      <c r="W21" s="55">
        <f>SUMIF(NSL!$C$257:$C$282,C21,NSL!$U$257:$U$282)</f>
        <v>0</v>
      </c>
      <c r="X21" s="55">
        <f>SUMIF(NSL!$C$284:$C$346,C21,NSL!$U$284:$U$346)</f>
        <v>0</v>
      </c>
      <c r="Y21" s="55">
        <f>SUMIF(NSL!$C$348:$C$436,C21,NSL!$U$348:$U$436)</f>
        <v>0</v>
      </c>
      <c r="Z21" s="55">
        <f>SUMIF(NSL!$C$438:$C$480,C21,NSL!$U$438:$U$480)</f>
        <v>0</v>
      </c>
      <c r="AA21" s="70">
        <f t="shared" ref="AA21:AA27" si="13">SUM(AB21:AN21)</f>
        <v>0</v>
      </c>
      <c r="AB21" s="55">
        <f>SUMIF(NSL!$C$483:$C$679,C21,NSL!$U$483:$U$679)</f>
        <v>0</v>
      </c>
      <c r="AC21" s="55">
        <f>SUMIF(NSL!$C$681:$C$682,C21,NSL!$U$681:$U$682)</f>
        <v>0</v>
      </c>
      <c r="AD21" s="55">
        <f>SUMIF(NSL!$C$684:$C$692,C21,NSL!$U$684:$U$692)</f>
        <v>0</v>
      </c>
      <c r="AE21" s="55">
        <f>SUMIF(NSL!$C$694:$C$776,C21,NSL!$U$694:$U$776)</f>
        <v>0</v>
      </c>
      <c r="AF21" s="55">
        <f>SUMIF(NSL!$C$778:$C$810,C21,NSL!$U$778:$U$810)</f>
        <v>0</v>
      </c>
      <c r="AG21" s="55">
        <f>SUMIF(NSL!$C$812:$C$813,C21,NSL!$U$812:$U$813)</f>
        <v>0</v>
      </c>
      <c r="AH21" s="55">
        <f>SUMIF(NSL!$C$815:$C$816,C21,NSL!$U$815:$U$816)</f>
        <v>0</v>
      </c>
      <c r="AI21" s="55">
        <f>SUMIF(NSL!$C$818:$C$889,C21,NSL!$U$818:$U$889)</f>
        <v>0</v>
      </c>
      <c r="AJ21" s="55">
        <f>SUMIF(NSL!$C$891:$C$917,C21,NSL!$U$891:$U$917)</f>
        <v>0</v>
      </c>
      <c r="AK21" s="55">
        <f>SUMIF(NSL!$C$919:$C$981,C21,NSL!$U$919:$U$981)</f>
        <v>0</v>
      </c>
      <c r="AL21" s="55">
        <f>SUMIF(NSL!$C$983:$C$1000,C21,NSL!$U$983:$U$1000)</f>
        <v>0</v>
      </c>
      <c r="AM21" s="55">
        <f>SUMIF(NSL!$C$1002:$C$1028,C21,NSL!$U$1002:$U$1028)</f>
        <v>0</v>
      </c>
      <c r="AN21" s="55">
        <f>SUMIF(NSL!$C$1030:$C$1045,C21,NSL!$U$1030:$U$1045)</f>
        <v>0</v>
      </c>
      <c r="AO21" s="55">
        <f>SUMIF(NSL!$C$1047:$C$1048,C21,NSL!$U$1047:$U$1048)</f>
        <v>0</v>
      </c>
      <c r="AP21" s="55">
        <f>SUMIF(NSL!$C$1050:$C$1074,C21,NSL!$U$1050:$U$1074)</f>
        <v>0</v>
      </c>
      <c r="AQ21" s="55">
        <f>SUMIF(NSL!$C$1076:$C$1099,C21,NSL!$U$1076:$U$1099)</f>
        <v>0</v>
      </c>
      <c r="AR21" s="55">
        <f>SUMIF(NSL!$C$1101:$C$1121,C21,NSL!$U$1101:$U$1121)</f>
        <v>0</v>
      </c>
      <c r="AS21" s="55">
        <f>SUMIF(NSL!$C$1123:$C$1164,C21,NSL!$U$1123:$U$1164)</f>
        <v>0</v>
      </c>
      <c r="AT21" s="55">
        <f>SUMIF(NSL!$C$1166:$C$1201,C21,NSL!$U$1166:$U$1201)</f>
        <v>0</v>
      </c>
      <c r="AU21" s="55">
        <f>SUMIF(NSL!$C$1203:$C$1223,C21,NSL!$U$1203:$U$1223)</f>
        <v>0</v>
      </c>
      <c r="AV21" s="55">
        <f>SUMIF(NSL!$C$1225:$C$1226,C21,NSL!$U$1225:$U$1226)</f>
        <v>0</v>
      </c>
      <c r="AW21" s="55">
        <f>SUMIF(NSL!$C$1228:$C$1244,C21,NSL!$U$1228:$U$1244)</f>
        <v>0</v>
      </c>
      <c r="AX21" s="55">
        <f>SUMIF(NSL!$C$1246:$C$1351,C21,NSL!$U$1246:$U$1351)</f>
        <v>0</v>
      </c>
      <c r="AY21" s="55">
        <f>SUMIF(NSL!$C$1353:$C$1434,C21,NSL!$U$1353:$U$1434)</f>
        <v>0</v>
      </c>
      <c r="AZ21" s="55">
        <f>SUMIF(NSL!$C$1436:$C$1440,C21,NSL!$U$1436:$U$1440)</f>
        <v>0</v>
      </c>
      <c r="BA21" s="55">
        <f>SUMIF(NSL!$C$1442:$C$1507,C21,NSL!$U$1442:$U$1507)</f>
        <v>0</v>
      </c>
      <c r="BB21" s="55">
        <f>SUMIF(NSL!$C$1509:$C$1540,C21,NSL!$U$1509:$U$1540)</f>
        <v>0</v>
      </c>
      <c r="BC21" s="55">
        <f>SUMIF(NSL!$C$1542:$C$1545,C21,NSL!$U$1542:$U$1545)</f>
        <v>0</v>
      </c>
      <c r="BD21" s="55">
        <f>SUMIF(NSL!$C$1547:$C$1560,C21,NSL!$U$1547:$U$1560)</f>
        <v>0</v>
      </c>
      <c r="BE21" s="55">
        <f>SUMIF(NSL!$C$1562:$C$1565,C21,NSL!$U$1562:$U$1565)</f>
        <v>0</v>
      </c>
      <c r="BF21" s="55">
        <f>SUMIF(NSL!$C$1567:$C$1569,C21,NSL!$U$1567:$U$1569)</f>
        <v>0</v>
      </c>
      <c r="BG21" s="65">
        <f>SUM(G21:Q21)+S21+SUM(U21:Z21)+SUM(AB21:BF21)</f>
        <v>0</v>
      </c>
      <c r="BH21" s="53">
        <f>T60-BG21</f>
        <v>0.3</v>
      </c>
      <c r="BI21" s="53">
        <f t="shared" si="6"/>
        <v>0.3</v>
      </c>
    </row>
    <row r="22" spans="1:61" ht="15">
      <c r="A22" s="56" t="s">
        <v>32</v>
      </c>
      <c r="B22" s="7" t="s">
        <v>87</v>
      </c>
      <c r="C22" s="8" t="s">
        <v>35</v>
      </c>
      <c r="D22" s="52">
        <f>HTg!R24</f>
        <v>0</v>
      </c>
      <c r="E22" s="65">
        <f t="shared" si="10"/>
        <v>0</v>
      </c>
      <c r="F22" s="70">
        <f t="shared" si="11"/>
        <v>0</v>
      </c>
      <c r="G22" s="55">
        <f>SUMIF(NSL!$C$9:$C$10,C22,NSL!$U$9:$U$10)</f>
        <v>0</v>
      </c>
      <c r="H22" s="55">
        <f>SUMIF(NSL!$C$12:$C$13,C22,NSL!$U$12:$U$13)</f>
        <v>0</v>
      </c>
      <c r="I22" s="55">
        <f>SUMIF(NSL!$C$15:$C$16,C22,NSL!$U$15:$U$16)</f>
        <v>0</v>
      </c>
      <c r="J22" s="55">
        <f>SUMIF(NSL!$C$18:$C$19,C22,NSL!$U$18:$U$19)</f>
        <v>0</v>
      </c>
      <c r="K22" s="55">
        <f>SUMIF(NSL!$C$21:$C$43,C22,NSL!$U$21:$U$43)</f>
        <v>0</v>
      </c>
      <c r="L22" s="55">
        <f>SUMIF(NSL!$C$45:$C$51,C22,NSL!$U$45:$U$51)</f>
        <v>0</v>
      </c>
      <c r="M22" s="55">
        <f>SUMIF(NSL!$C$53:$C$55,C22,NSL!$U$53:$U$55)</f>
        <v>0</v>
      </c>
      <c r="N22" s="55">
        <f>SUMIF(NSL!$C$57:$C$65,C22,NSL!$U$57:$U$65)</f>
        <v>0</v>
      </c>
      <c r="O22" s="55">
        <f>SUMIF(NSL!$C$67:$C$76,C22,NSL!$U$67:$U$76)</f>
        <v>0</v>
      </c>
      <c r="P22" s="55">
        <f>SUMIF(NSL!$C$78:$C$79,C22,NSL!$U$78:$U$79)</f>
        <v>0</v>
      </c>
      <c r="Q22" s="55">
        <f>SUMIF(NSL!$C$81:$C$173,C22,NSL!$U$81:$U$173)</f>
        <v>0</v>
      </c>
      <c r="R22" s="65">
        <f t="shared" si="12"/>
        <v>0</v>
      </c>
      <c r="S22" s="55">
        <f>SUMIF(NSL!$C$176:$C$214,C22,NSL!$U$176:$U$214)</f>
        <v>0</v>
      </c>
      <c r="T22" s="55">
        <f>SUMIF(NSL!$C$216:$C$238,C22,NSL!$U$216:$U$238)</f>
        <v>0</v>
      </c>
      <c r="U22" s="65">
        <f>D22-BG22</f>
        <v>0</v>
      </c>
      <c r="V22" s="55">
        <f>SUMIF(NSL!$C$254:$C$255,C22,NSL!$U$254:$U$255)</f>
        <v>0</v>
      </c>
      <c r="W22" s="55">
        <f>SUMIF(NSL!$C$257:$C$282,C22,NSL!$U$257:$U$282)</f>
        <v>0</v>
      </c>
      <c r="X22" s="55">
        <f>SUMIF(NSL!$C$284:$C$346,C22,NSL!$U$284:$U$346)</f>
        <v>0</v>
      </c>
      <c r="Y22" s="55">
        <f>SUMIF(NSL!$C$348:$C$436,C22,NSL!$U$348:$U$436)</f>
        <v>0</v>
      </c>
      <c r="Z22" s="55">
        <f>SUMIF(NSL!$C$438:$C$480,C22,NSL!$U$438:$U$480)</f>
        <v>0</v>
      </c>
      <c r="AA22" s="70">
        <f t="shared" si="13"/>
        <v>0</v>
      </c>
      <c r="AB22" s="55">
        <f>SUMIF(NSL!$C$483:$C$679,C22,NSL!$U$483:$U$679)</f>
        <v>0</v>
      </c>
      <c r="AC22" s="55">
        <f>SUMIF(NSL!$C$681:$C$682,C22,NSL!$U$681:$U$682)</f>
        <v>0</v>
      </c>
      <c r="AD22" s="55">
        <f>SUMIF(NSL!$C$684:$C$692,C22,NSL!$U$684:$U$692)</f>
        <v>0</v>
      </c>
      <c r="AE22" s="55">
        <f>SUMIF(NSL!$C$694:$C$776,C22,NSL!$U$694:$U$776)</f>
        <v>0</v>
      </c>
      <c r="AF22" s="55">
        <f>SUMIF(NSL!$C$778:$C$810,C22,NSL!$U$778:$U$810)</f>
        <v>0</v>
      </c>
      <c r="AG22" s="55">
        <f>SUMIF(NSL!$C$812:$C$813,C22,NSL!$U$812:$U$813)</f>
        <v>0</v>
      </c>
      <c r="AH22" s="55">
        <f>SUMIF(NSL!$C$815:$C$816,C22,NSL!$U$815:$U$816)</f>
        <v>0</v>
      </c>
      <c r="AI22" s="55">
        <f>SUMIF(NSL!$C$818:$C$889,C22,NSL!$U$818:$U$889)</f>
        <v>0</v>
      </c>
      <c r="AJ22" s="55">
        <f>SUMIF(NSL!$C$891:$C$917,C22,NSL!$U$891:$U$917)</f>
        <v>0</v>
      </c>
      <c r="AK22" s="55">
        <f>SUMIF(NSL!$C$919:$C$981,C22,NSL!$U$919:$U$981)</f>
        <v>0</v>
      </c>
      <c r="AL22" s="55">
        <f>SUMIF(NSL!$C$983:$C$1000,C22,NSL!$U$983:$U$1000)</f>
        <v>0</v>
      </c>
      <c r="AM22" s="55">
        <f>SUMIF(NSL!$C$1002:$C$1028,C22,NSL!$U$1002:$U$1028)</f>
        <v>0</v>
      </c>
      <c r="AN22" s="55">
        <f>SUMIF(NSL!$C$1030:$C$1045,C22,NSL!$U$1030:$U$1045)</f>
        <v>0</v>
      </c>
      <c r="AO22" s="55">
        <f>SUMIF(NSL!$C$1047:$C$1048,C22,NSL!$U$1047:$U$1048)</f>
        <v>0</v>
      </c>
      <c r="AP22" s="55">
        <f>SUMIF(NSL!$C$1050:$C$1074,C22,NSL!$U$1050:$U$1074)</f>
        <v>0</v>
      </c>
      <c r="AQ22" s="55">
        <f>SUMIF(NSL!$C$1076:$C$1099,C22,NSL!$U$1076:$U$1099)</f>
        <v>0</v>
      </c>
      <c r="AR22" s="55">
        <f>SUMIF(NSL!$C$1101:$C$1121,C22,NSL!$U$1101:$U$1121)</f>
        <v>0</v>
      </c>
      <c r="AS22" s="55">
        <f>SUMIF(NSL!$C$1123:$C$1164,C22,NSL!$U$1123:$U$1164)</f>
        <v>0</v>
      </c>
      <c r="AT22" s="55">
        <f>SUMIF(NSL!$C$1166:$C$1201,C22,NSL!$U$1166:$U$1201)</f>
        <v>0</v>
      </c>
      <c r="AU22" s="55">
        <f>SUMIF(NSL!$C$1203:$C$1223,C22,NSL!$U$1203:$U$1223)</f>
        <v>0</v>
      </c>
      <c r="AV22" s="55">
        <f>SUMIF(NSL!$C$1225:$C$1226,C22,NSL!$U$1225:$U$1226)</f>
        <v>0</v>
      </c>
      <c r="AW22" s="55">
        <f>SUMIF(NSL!$C$1228:$C$1244,C22,NSL!$U$1228:$U$1244)</f>
        <v>0</v>
      </c>
      <c r="AX22" s="55">
        <f>SUMIF(NSL!$C$1246:$C$1351,C22,NSL!$U$1246:$U$1351)</f>
        <v>0</v>
      </c>
      <c r="AY22" s="55">
        <f>SUMIF(NSL!$C$1353:$C$1434,C22,NSL!$U$1353:$U$1434)</f>
        <v>0</v>
      </c>
      <c r="AZ22" s="55">
        <f>SUMIF(NSL!$C$1436:$C$1440,C22,NSL!$U$1436:$U$1440)</f>
        <v>0</v>
      </c>
      <c r="BA22" s="55">
        <f>SUMIF(NSL!$C$1442:$C$1507,C22,NSL!$U$1442:$U$1507)</f>
        <v>0</v>
      </c>
      <c r="BB22" s="55">
        <f>SUMIF(NSL!$C$1509:$C$1540,C22,NSL!$U$1509:$U$1540)</f>
        <v>0</v>
      </c>
      <c r="BC22" s="55">
        <f>SUMIF(NSL!$C$1542:$C$1545,C22,NSL!$U$1542:$U$1545)</f>
        <v>0</v>
      </c>
      <c r="BD22" s="55">
        <f>SUMIF(NSL!$C$1547:$C$1560,C22,NSL!$U$1547:$U$1560)</f>
        <v>0</v>
      </c>
      <c r="BE22" s="55">
        <f>SUMIF(NSL!$C$1562:$C$1565,C22,NSL!$U$1562:$U$1565)</f>
        <v>0</v>
      </c>
      <c r="BF22" s="55">
        <f>SUMIF(NSL!$C$1567:$C$1569,C22,NSL!$U$1567:$U$1569)</f>
        <v>0</v>
      </c>
      <c r="BG22" s="65">
        <f>SUM(G22:Q22)+S22+T22+SUM(V22:Z22)+SUM(AB22:BF22)</f>
        <v>0</v>
      </c>
      <c r="BH22" s="53">
        <f>U60-BG22</f>
        <v>0</v>
      </c>
      <c r="BI22" s="53">
        <f t="shared" si="6"/>
        <v>0</v>
      </c>
    </row>
    <row r="23" spans="1:61" ht="15">
      <c r="A23" s="56" t="s">
        <v>34</v>
      </c>
      <c r="B23" s="7" t="s">
        <v>119</v>
      </c>
      <c r="C23" s="8" t="s">
        <v>121</v>
      </c>
      <c r="D23" s="52">
        <f>HTg!R25</f>
        <v>0</v>
      </c>
      <c r="E23" s="65">
        <f t="shared" si="10"/>
        <v>0</v>
      </c>
      <c r="F23" s="70">
        <f t="shared" si="11"/>
        <v>0</v>
      </c>
      <c r="G23" s="55">
        <f>SUMIF(NSL!$C$9:$C$10,C23,NSL!$U$9:$U$10)</f>
        <v>0</v>
      </c>
      <c r="H23" s="55">
        <f>SUMIF(NSL!$C$12:$C$13,C23,NSL!$U$12:$U$13)</f>
        <v>0</v>
      </c>
      <c r="I23" s="55">
        <f>SUMIF(NSL!$C$15:$C$16,C23,NSL!$U$15:$U$16)</f>
        <v>0</v>
      </c>
      <c r="J23" s="55">
        <f>SUMIF(NSL!$C$18:$C$19,C23,NSL!$U$18:$U$19)</f>
        <v>0</v>
      </c>
      <c r="K23" s="55">
        <f>SUMIF(NSL!$C$21:$C$43,C23,NSL!$U$21:$U$43)</f>
        <v>0</v>
      </c>
      <c r="L23" s="55">
        <f>SUMIF(NSL!$C$45:$C$51,C23,NSL!$U$45:$U$51)</f>
        <v>0</v>
      </c>
      <c r="M23" s="55">
        <f>SUMIF(NSL!$C$53:$C$55,C23,NSL!$U$53:$U$55)</f>
        <v>0</v>
      </c>
      <c r="N23" s="55">
        <f>SUMIF(NSL!$C$57:$C$65,C23,NSL!$U$57:$U$65)</f>
        <v>0</v>
      </c>
      <c r="O23" s="55">
        <f>SUMIF(NSL!$C$67:$C$76,C23,NSL!$U$67:$U$76)</f>
        <v>0</v>
      </c>
      <c r="P23" s="55">
        <f>SUMIF(NSL!$C$78:$C$79,C23,NSL!$U$78:$U$79)</f>
        <v>0</v>
      </c>
      <c r="Q23" s="55">
        <f>SUMIF(NSL!$C$81:$C$173,C23,NSL!$U$81:$U$173)</f>
        <v>0</v>
      </c>
      <c r="R23" s="65">
        <f t="shared" si="12"/>
        <v>0</v>
      </c>
      <c r="S23" s="55">
        <f>SUMIF(NSL!$C$176:$C$214,C23,NSL!$U$176:$U$214)</f>
        <v>0</v>
      </c>
      <c r="T23" s="55">
        <f>SUMIF(NSL!$C$216:$C$238,C23,NSL!$U$216:$U$238)</f>
        <v>0</v>
      </c>
      <c r="U23" s="55">
        <f>SUMIF(NSL!$C$240:$C$252,C23,NSL!$U$240:$U$252)</f>
        <v>0</v>
      </c>
      <c r="V23" s="65">
        <f>D23-BG23</f>
        <v>0</v>
      </c>
      <c r="W23" s="55">
        <f>SUMIF(NSL!$C$257:$C$282,C23,NSL!$U$257:$U$282)</f>
        <v>0</v>
      </c>
      <c r="X23" s="55">
        <f>SUMIF(NSL!$C$284:$C$346,C23,NSL!$U$284:$U$346)</f>
        <v>0</v>
      </c>
      <c r="Y23" s="55">
        <f>SUMIF(NSL!$C$348:$C$436,C23,NSL!$U$348:$U$436)</f>
        <v>0</v>
      </c>
      <c r="Z23" s="55">
        <f>SUMIF(NSL!$C$438:$C$480,C23,NSL!$U$438:$U$480)</f>
        <v>0</v>
      </c>
      <c r="AA23" s="70">
        <f t="shared" si="13"/>
        <v>0</v>
      </c>
      <c r="AB23" s="55">
        <f>SUMIF(NSL!$C$483:$C$679,C23,NSL!$U$483:$U$679)</f>
        <v>0</v>
      </c>
      <c r="AC23" s="55">
        <f>SUMIF(NSL!$C$681:$C$682,C23,NSL!$U$681:$U$682)</f>
        <v>0</v>
      </c>
      <c r="AD23" s="55">
        <f>SUMIF(NSL!$C$684:$C$692,C23,NSL!$U$684:$U$692)</f>
        <v>0</v>
      </c>
      <c r="AE23" s="55">
        <f>SUMIF(NSL!$C$694:$C$776,C23,NSL!$U$694:$U$776)</f>
        <v>0</v>
      </c>
      <c r="AF23" s="55">
        <f>SUMIF(NSL!$C$778:$C$810,C23,NSL!$U$778:$U$810)</f>
        <v>0</v>
      </c>
      <c r="AG23" s="55">
        <f>SUMIF(NSL!$C$812:$C$813,C23,NSL!$U$812:$U$813)</f>
        <v>0</v>
      </c>
      <c r="AH23" s="55">
        <f>SUMIF(NSL!$C$815:$C$816,C23,NSL!$U$815:$U$816)</f>
        <v>0</v>
      </c>
      <c r="AI23" s="55">
        <f>SUMIF(NSL!$C$818:$C$889,C23,NSL!$U$818:$U$889)</f>
        <v>0</v>
      </c>
      <c r="AJ23" s="55">
        <f>SUMIF(NSL!$C$891:$C$917,C23,NSL!$U$891:$U$917)</f>
        <v>0</v>
      </c>
      <c r="AK23" s="55">
        <f>SUMIF(NSL!$C$919:$C$981,C23,NSL!$U$919:$U$981)</f>
        <v>0</v>
      </c>
      <c r="AL23" s="55">
        <f>SUMIF(NSL!$C$983:$C$1000,C23,NSL!$U$983:$U$1000)</f>
        <v>0</v>
      </c>
      <c r="AM23" s="55">
        <f>SUMIF(NSL!$C$1002:$C$1028,C23,NSL!$U$1002:$U$1028)</f>
        <v>0</v>
      </c>
      <c r="AN23" s="55">
        <f>SUMIF(NSL!$C$1030:$C$1045,C23,NSL!$U$1030:$U$1045)</f>
        <v>0</v>
      </c>
      <c r="AO23" s="55">
        <f>SUMIF(NSL!$C$1047:$C$1048,C23,NSL!$U$1047:$U$1048)</f>
        <v>0</v>
      </c>
      <c r="AP23" s="55">
        <f>SUMIF(NSL!$C$1050:$C$1074,C23,NSL!$U$1050:$U$1074)</f>
        <v>0</v>
      </c>
      <c r="AQ23" s="55">
        <f>SUMIF(NSL!$C$1076:$C$1099,C23,NSL!$U$1076:$U$1099)</f>
        <v>0</v>
      </c>
      <c r="AR23" s="55">
        <f>SUMIF(NSL!$C$1101:$C$1121,C23,NSL!$U$1101:$U$1121)</f>
        <v>0</v>
      </c>
      <c r="AS23" s="55">
        <f>SUMIF(NSL!$C$1123:$C$1164,C23,NSL!$U$1123:$U$1164)</f>
        <v>0</v>
      </c>
      <c r="AT23" s="55">
        <f>SUMIF(NSL!$C$1166:$C$1201,C23,NSL!$U$1166:$U$1201)</f>
        <v>0</v>
      </c>
      <c r="AU23" s="55">
        <f>SUMIF(NSL!$C$1203:$C$1223,C23,NSL!$U$1203:$U$1223)</f>
        <v>0</v>
      </c>
      <c r="AV23" s="55">
        <f>SUMIF(NSL!$C$1225:$C$1226,C23,NSL!$U$1225:$U$1226)</f>
        <v>0</v>
      </c>
      <c r="AW23" s="55">
        <f>SUMIF(NSL!$C$1228:$C$1244,C23,NSL!$U$1228:$U$1244)</f>
        <v>0</v>
      </c>
      <c r="AX23" s="55">
        <f>SUMIF(NSL!$C$1246:$C$1351,C23,NSL!$U$1246:$U$1351)</f>
        <v>0</v>
      </c>
      <c r="AY23" s="55">
        <f>SUMIF(NSL!$C$1353:$C$1434,C23,NSL!$U$1353:$U$1434)</f>
        <v>0</v>
      </c>
      <c r="AZ23" s="55">
        <f>SUMIF(NSL!$C$1436:$C$1440,C23,NSL!$U$1436:$U$1440)</f>
        <v>0</v>
      </c>
      <c r="BA23" s="55">
        <f>SUMIF(NSL!$C$1442:$C$1507,C23,NSL!$U$1442:$U$1507)</f>
        <v>0</v>
      </c>
      <c r="BB23" s="55">
        <f>SUMIF(NSL!$C$1509:$C$1540,C23,NSL!$U$1509:$U$1540)</f>
        <v>0</v>
      </c>
      <c r="BC23" s="55">
        <f>SUMIF(NSL!$C$1542:$C$1545,C23,NSL!$U$1542:$U$1545)</f>
        <v>0</v>
      </c>
      <c r="BD23" s="55">
        <f>SUMIF(NSL!$C$1547:$C$1560,C23,NSL!$U$1547:$U$1560)</f>
        <v>0</v>
      </c>
      <c r="BE23" s="55">
        <f>SUMIF(NSL!$C$1562:$C$1565,C23,NSL!$U$1562:$U$1565)</f>
        <v>0</v>
      </c>
      <c r="BF23" s="55">
        <f>SUMIF(NSL!$C$1567:$C$1569,C23,NSL!$U$1567:$U$1569)</f>
        <v>0</v>
      </c>
      <c r="BG23" s="65">
        <f>SUM(G23:Q23)+SUM(S23:U23)+SUM(W23:Z23)+SUM(AB23:BF23)</f>
        <v>0</v>
      </c>
      <c r="BH23" s="53">
        <f>V60-BG23</f>
        <v>0</v>
      </c>
      <c r="BI23" s="53">
        <f t="shared" si="6"/>
        <v>0</v>
      </c>
    </row>
    <row r="24" spans="1:61" ht="15">
      <c r="A24" s="56" t="s">
        <v>36</v>
      </c>
      <c r="B24" s="7" t="s">
        <v>120</v>
      </c>
      <c r="C24" s="8" t="s">
        <v>122</v>
      </c>
      <c r="D24" s="52">
        <f>HTg!R26</f>
        <v>0</v>
      </c>
      <c r="E24" s="65">
        <f t="shared" si="10"/>
        <v>0</v>
      </c>
      <c r="F24" s="70">
        <f t="shared" si="11"/>
        <v>0</v>
      </c>
      <c r="G24" s="55">
        <f>SUMIF(NSL!$C$9:$C$10,C24,NSL!$U$9:$U$10)</f>
        <v>0</v>
      </c>
      <c r="H24" s="55">
        <f>SUMIF(NSL!$C$12:$C$13,C24,NSL!$U$12:$U$13)</f>
        <v>0</v>
      </c>
      <c r="I24" s="55">
        <f>SUMIF(NSL!$C$15:$C$16,C24,NSL!$U$15:$U$16)</f>
        <v>0</v>
      </c>
      <c r="J24" s="55">
        <f>SUMIF(NSL!$C$18:$C$19,C24,NSL!$U$18:$U$19)</f>
        <v>0</v>
      </c>
      <c r="K24" s="55">
        <f>SUMIF(NSL!$C$21:$C$43,C24,NSL!$U$21:$U$43)</f>
        <v>0</v>
      </c>
      <c r="L24" s="55">
        <f>SUMIF(NSL!$C$45:$C$51,C24,NSL!$U$45:$U$51)</f>
        <v>0</v>
      </c>
      <c r="M24" s="55">
        <f>SUMIF(NSL!$C$53:$C$55,C24,NSL!$U$53:$U$55)</f>
        <v>0</v>
      </c>
      <c r="N24" s="55">
        <f>SUMIF(NSL!$C$57:$C$65,C24,NSL!$U$57:$U$65)</f>
        <v>0</v>
      </c>
      <c r="O24" s="55">
        <f>SUMIF(NSL!$C$67:$C$76,C24,NSL!$U$67:$U$76)</f>
        <v>0</v>
      </c>
      <c r="P24" s="55">
        <f>SUMIF(NSL!$C$78:$C$79,C24,NSL!$U$78:$U$79)</f>
        <v>0</v>
      </c>
      <c r="Q24" s="55">
        <f>SUMIF(NSL!$C$81:$C$173,C24,NSL!$U$81:$U$173)</f>
        <v>0</v>
      </c>
      <c r="R24" s="65">
        <f t="shared" si="12"/>
        <v>0</v>
      </c>
      <c r="S24" s="55">
        <f>SUMIF(NSL!$C$176:$C$214,C24,NSL!$U$176:$U$214)</f>
        <v>0</v>
      </c>
      <c r="T24" s="55">
        <f>SUMIF(NSL!$C$216:$C$238,C24,NSL!$U$216:$U$238)</f>
        <v>0</v>
      </c>
      <c r="U24" s="55">
        <f>SUMIF(NSL!$C$240:$C$252,C24,NSL!$U$240:$U$252)</f>
        <v>0</v>
      </c>
      <c r="V24" s="55">
        <f>SUMIF(NSL!$C$254:$C$255,C24,NSL!$U$254:$U$255)</f>
        <v>0</v>
      </c>
      <c r="W24" s="65">
        <f>D24-BG24</f>
        <v>0</v>
      </c>
      <c r="X24" s="55">
        <f>SUMIF(NSL!$C$284:$C$346,C24,NSL!$U$284:$U$346)</f>
        <v>0</v>
      </c>
      <c r="Y24" s="55">
        <f>SUMIF(NSL!$C$348:$C$436,C24,NSL!$U$348:$U$436)</f>
        <v>0</v>
      </c>
      <c r="Z24" s="55">
        <f>SUMIF(NSL!$C$438:$C$480,C24,NSL!$U$438:$U$480)</f>
        <v>0</v>
      </c>
      <c r="AA24" s="70">
        <f t="shared" si="13"/>
        <v>0</v>
      </c>
      <c r="AB24" s="55">
        <f>SUMIF(NSL!$C$483:$C$679,C24,NSL!$U$483:$U$679)</f>
        <v>0</v>
      </c>
      <c r="AC24" s="55">
        <f>SUMIF(NSL!$C$681:$C$682,C24,NSL!$U$681:$U$682)</f>
        <v>0</v>
      </c>
      <c r="AD24" s="55">
        <f>SUMIF(NSL!$C$684:$C$692,C24,NSL!$U$684:$U$692)</f>
        <v>0</v>
      </c>
      <c r="AE24" s="55">
        <f>SUMIF(NSL!$C$694:$C$776,C24,NSL!$U$694:$U$776)</f>
        <v>0</v>
      </c>
      <c r="AF24" s="55">
        <f>SUMIF(NSL!$C$778:$C$810,C24,NSL!$U$778:$U$810)</f>
        <v>0</v>
      </c>
      <c r="AG24" s="55">
        <f>SUMIF(NSL!$C$812:$C$813,C24,NSL!$U$812:$U$813)</f>
        <v>0</v>
      </c>
      <c r="AH24" s="55">
        <f>SUMIF(NSL!$C$815:$C$816,C24,NSL!$U$815:$U$816)</f>
        <v>0</v>
      </c>
      <c r="AI24" s="55">
        <f>SUMIF(NSL!$C$818:$C$889,C24,NSL!$U$818:$U$889)</f>
        <v>0</v>
      </c>
      <c r="AJ24" s="55">
        <f>SUMIF(NSL!$C$891:$C$917,C24,NSL!$U$891:$U$917)</f>
        <v>0</v>
      </c>
      <c r="AK24" s="55">
        <f>SUMIF(NSL!$C$919:$C$981,C24,NSL!$U$919:$U$981)</f>
        <v>0</v>
      </c>
      <c r="AL24" s="55">
        <f>SUMIF(NSL!$C$983:$C$1000,C24,NSL!$U$983:$U$1000)</f>
        <v>0</v>
      </c>
      <c r="AM24" s="55">
        <f>SUMIF(NSL!$C$1002:$C$1028,C24,NSL!$U$1002:$U$1028)</f>
        <v>0</v>
      </c>
      <c r="AN24" s="55">
        <f>SUMIF(NSL!$C$1030:$C$1045,C24,NSL!$U$1030:$U$1045)</f>
        <v>0</v>
      </c>
      <c r="AO24" s="55">
        <f>SUMIF(NSL!$C$1047:$C$1048,C24,NSL!$U$1047:$U$1048)</f>
        <v>0</v>
      </c>
      <c r="AP24" s="55">
        <f>SUMIF(NSL!$C$1050:$C$1074,C24,NSL!$U$1050:$U$1074)</f>
        <v>0</v>
      </c>
      <c r="AQ24" s="55">
        <f>SUMIF(NSL!$C$1076:$C$1099,C24,NSL!$U$1076:$U$1099)</f>
        <v>0</v>
      </c>
      <c r="AR24" s="55">
        <f>SUMIF(NSL!$C$1101:$C$1121,C24,NSL!$U$1101:$U$1121)</f>
        <v>0</v>
      </c>
      <c r="AS24" s="55">
        <f>SUMIF(NSL!$C$1123:$C$1164,C24,NSL!$U$1123:$U$1164)</f>
        <v>0</v>
      </c>
      <c r="AT24" s="55">
        <f>SUMIF(NSL!$C$1166:$C$1201,C24,NSL!$U$1166:$U$1201)</f>
        <v>0</v>
      </c>
      <c r="AU24" s="55">
        <f>SUMIF(NSL!$C$1203:$C$1223,C24,NSL!$U$1203:$U$1223)</f>
        <v>0</v>
      </c>
      <c r="AV24" s="55">
        <f>SUMIF(NSL!$C$1225:$C$1226,C24,NSL!$U$1225:$U$1226)</f>
        <v>0</v>
      </c>
      <c r="AW24" s="55">
        <f>SUMIF(NSL!$C$1228:$C$1244,C24,NSL!$U$1228:$U$1244)</f>
        <v>0</v>
      </c>
      <c r="AX24" s="55">
        <f>SUMIF(NSL!$C$1246:$C$1351,C24,NSL!$U$1246:$U$1351)</f>
        <v>0</v>
      </c>
      <c r="AY24" s="55">
        <f>SUMIF(NSL!$C$1353:$C$1434,C24,NSL!$U$1353:$U$1434)</f>
        <v>0</v>
      </c>
      <c r="AZ24" s="55">
        <f>SUMIF(NSL!$C$1436:$C$1440,C24,NSL!$U$1436:$U$1440)</f>
        <v>0</v>
      </c>
      <c r="BA24" s="55">
        <f>SUMIF(NSL!$C$1442:$C$1507,C24,NSL!$U$1442:$U$1507)</f>
        <v>0</v>
      </c>
      <c r="BB24" s="55">
        <f>SUMIF(NSL!$C$1509:$C$1540,C24,NSL!$U$1509:$U$1540)</f>
        <v>0</v>
      </c>
      <c r="BC24" s="55">
        <f>SUMIF(NSL!$C$1542:$C$1545,C24,NSL!$U$1542:$U$1545)</f>
        <v>0</v>
      </c>
      <c r="BD24" s="55">
        <f>SUMIF(NSL!$C$1547:$C$1560,C24,NSL!$U$1547:$U$1560)</f>
        <v>0</v>
      </c>
      <c r="BE24" s="55">
        <f>SUMIF(NSL!$C$1562:$C$1565,C24,NSL!$U$1562:$U$1565)</f>
        <v>0</v>
      </c>
      <c r="BF24" s="55">
        <f>SUMIF(NSL!$C$1567:$C$1569,C24,NSL!$U$1567:$U$1569)</f>
        <v>0</v>
      </c>
      <c r="BG24" s="65">
        <f>SUM(G24:Q24)+S24+T24+U24+V24+X24+Y24+Z24+SUM(AB24:BF24)</f>
        <v>0</v>
      </c>
      <c r="BH24" s="53">
        <f>W60-BG24</f>
        <v>0</v>
      </c>
      <c r="BI24" s="53">
        <f t="shared" si="6"/>
        <v>0</v>
      </c>
    </row>
    <row r="25" spans="1:61" ht="15">
      <c r="A25" s="56" t="s">
        <v>38</v>
      </c>
      <c r="B25" s="7" t="s">
        <v>123</v>
      </c>
      <c r="C25" s="8" t="s">
        <v>124</v>
      </c>
      <c r="D25" s="52">
        <f>HTg!R27</f>
        <v>0</v>
      </c>
      <c r="E25" s="65">
        <f t="shared" si="10"/>
        <v>0</v>
      </c>
      <c r="F25" s="70">
        <f t="shared" si="11"/>
        <v>0</v>
      </c>
      <c r="G25" s="55">
        <f>SUMIF(NSL!$C$9:$C$10,C25,NSL!$U$9:$U$10)</f>
        <v>0</v>
      </c>
      <c r="H25" s="55">
        <f>SUMIF(NSL!$C$12:$C$13,C25,NSL!$U$12:$U$13)</f>
        <v>0</v>
      </c>
      <c r="I25" s="55">
        <f>SUMIF(NSL!$C$15:$C$16,C25,NSL!$U$15:$U$16)</f>
        <v>0</v>
      </c>
      <c r="J25" s="55">
        <f>SUMIF(NSL!$C$18:$C$19,C25,NSL!$U$18:$U$19)</f>
        <v>0</v>
      </c>
      <c r="K25" s="55">
        <f>SUMIF(NSL!$C$21:$C$43,C25,NSL!$U$21:$U$43)</f>
        <v>0</v>
      </c>
      <c r="L25" s="55">
        <f>SUMIF(NSL!$C$45:$C$51,C25,NSL!$U$45:$U$51)</f>
        <v>0</v>
      </c>
      <c r="M25" s="55">
        <f>SUMIF(NSL!$C$53:$C$55,C25,NSL!$U$53:$U$55)</f>
        <v>0</v>
      </c>
      <c r="N25" s="55">
        <f>SUMIF(NSL!$C$57:$C$65,C25,NSL!$U$57:$U$65)</f>
        <v>0</v>
      </c>
      <c r="O25" s="55">
        <f>SUMIF(NSL!$C$67:$C$76,C25,NSL!$U$67:$U$76)</f>
        <v>0</v>
      </c>
      <c r="P25" s="55">
        <f>SUMIF(NSL!$C$78:$C$79,C25,NSL!$U$78:$U$79)</f>
        <v>0</v>
      </c>
      <c r="Q25" s="55">
        <f>SUMIF(NSL!$C$81:$C$173,C25,NSL!$U$81:$U$173)</f>
        <v>0</v>
      </c>
      <c r="R25" s="65">
        <f t="shared" si="12"/>
        <v>0</v>
      </c>
      <c r="S25" s="55">
        <f>SUMIF(NSL!$C$176:$C$214,C25,NSL!$U$176:$U$214)</f>
        <v>0</v>
      </c>
      <c r="T25" s="55">
        <f>SUMIF(NSL!$C$216:$C$238,C25,NSL!$U$216:$U$238)</f>
        <v>0</v>
      </c>
      <c r="U25" s="55">
        <f>SUMIF(NSL!$C$240:$C$252,C25,NSL!$U$240:$U$252)</f>
        <v>0</v>
      </c>
      <c r="V25" s="55">
        <f>SUMIF(NSL!$C$254:$C$255,C25,NSL!$U$254:$U$255)</f>
        <v>0</v>
      </c>
      <c r="W25" s="55">
        <f>SUMIF(NSL!$C$257:$C$282,C25,NSL!$U$257:$U$282)</f>
        <v>0</v>
      </c>
      <c r="X25" s="65">
        <f>D25-BG25</f>
        <v>0</v>
      </c>
      <c r="Y25" s="55">
        <f>SUMIF(NSL!$C$348:$C$436,C25,NSL!$U$348:$U$436)</f>
        <v>0</v>
      </c>
      <c r="Z25" s="55">
        <f>SUMIF(NSL!$C$438:$C$480,C25,NSL!$U$438:$U$480)</f>
        <v>0</v>
      </c>
      <c r="AA25" s="70">
        <f t="shared" si="13"/>
        <v>0</v>
      </c>
      <c r="AB25" s="55">
        <f>SUMIF(NSL!$C$483:$C$679,C25,NSL!$U$483:$U$679)</f>
        <v>0</v>
      </c>
      <c r="AC25" s="55">
        <f>SUMIF(NSL!$C$681:$C$682,C25,NSL!$U$681:$U$682)</f>
        <v>0</v>
      </c>
      <c r="AD25" s="55">
        <f>SUMIF(NSL!$C$684:$C$692,C25,NSL!$U$684:$U$692)</f>
        <v>0</v>
      </c>
      <c r="AE25" s="55">
        <f>SUMIF(NSL!$C$694:$C$776,C25,NSL!$U$694:$U$776)</f>
        <v>0</v>
      </c>
      <c r="AF25" s="55">
        <f>SUMIF(NSL!$C$778:$C$810,C25,NSL!$U$778:$U$810)</f>
        <v>0</v>
      </c>
      <c r="AG25" s="55">
        <f>SUMIF(NSL!$C$812:$C$813,C25,NSL!$U$812:$U$813)</f>
        <v>0</v>
      </c>
      <c r="AH25" s="55">
        <f>SUMIF(NSL!$C$815:$C$816,C25,NSL!$U$815:$U$816)</f>
        <v>0</v>
      </c>
      <c r="AI25" s="55">
        <f>SUMIF(NSL!$C$818:$C$889,C25,NSL!$U$818:$U$889)</f>
        <v>0</v>
      </c>
      <c r="AJ25" s="55">
        <f>SUMIF(NSL!$C$891:$C$917,C25,NSL!$U$891:$U$917)</f>
        <v>0</v>
      </c>
      <c r="AK25" s="55">
        <f>SUMIF(NSL!$C$919:$C$981,C25,NSL!$U$919:$U$981)</f>
        <v>0</v>
      </c>
      <c r="AL25" s="55">
        <f>SUMIF(NSL!$C$983:$C$1000,C25,NSL!$U$983:$U$1000)</f>
        <v>0</v>
      </c>
      <c r="AM25" s="55">
        <f>SUMIF(NSL!$C$1002:$C$1028,C25,NSL!$U$1002:$U$1028)</f>
        <v>0</v>
      </c>
      <c r="AN25" s="55">
        <f>SUMIF(NSL!$C$1030:$C$1045,C25,NSL!$U$1030:$U$1045)</f>
        <v>0</v>
      </c>
      <c r="AO25" s="55">
        <f>SUMIF(NSL!$C$1047:$C$1048,C25,NSL!$U$1047:$U$1048)</f>
        <v>0</v>
      </c>
      <c r="AP25" s="55">
        <f>SUMIF(NSL!$C$1050:$C$1074,C25,NSL!$U$1050:$U$1074)</f>
        <v>0</v>
      </c>
      <c r="AQ25" s="55">
        <f>SUMIF(NSL!$C$1076:$C$1099,C25,NSL!$U$1076:$U$1099)</f>
        <v>0</v>
      </c>
      <c r="AR25" s="55">
        <f>SUMIF(NSL!$C$1101:$C$1121,C25,NSL!$U$1101:$U$1121)</f>
        <v>0</v>
      </c>
      <c r="AS25" s="55">
        <f>SUMIF(NSL!$C$1123:$C$1164,C25,NSL!$U$1123:$U$1164)</f>
        <v>0</v>
      </c>
      <c r="AT25" s="55">
        <f>SUMIF(NSL!$C$1166:$C$1201,C25,NSL!$U$1166:$U$1201)</f>
        <v>0</v>
      </c>
      <c r="AU25" s="55">
        <f>SUMIF(NSL!$C$1203:$C$1223,C25,NSL!$U$1203:$U$1223)</f>
        <v>0</v>
      </c>
      <c r="AV25" s="55">
        <f>SUMIF(NSL!$C$1225:$C$1226,C25,NSL!$U$1225:$U$1226)</f>
        <v>0</v>
      </c>
      <c r="AW25" s="55">
        <f>SUMIF(NSL!$C$1228:$C$1244,C25,NSL!$U$1228:$U$1244)</f>
        <v>0</v>
      </c>
      <c r="AX25" s="55">
        <f>SUMIF(NSL!$C$1246:$C$1351,C25,NSL!$U$1246:$U$1351)</f>
        <v>0</v>
      </c>
      <c r="AY25" s="55">
        <f>SUMIF(NSL!$C$1353:$C$1434,C25,NSL!$U$1353:$U$1434)</f>
        <v>0</v>
      </c>
      <c r="AZ25" s="55">
        <f>SUMIF(NSL!$C$1436:$C$1440,C25,NSL!$U$1436:$U$1440)</f>
        <v>0</v>
      </c>
      <c r="BA25" s="55">
        <f>SUMIF(NSL!$C$1442:$C$1507,C25,NSL!$U$1442:$U$1507)</f>
        <v>0</v>
      </c>
      <c r="BB25" s="55">
        <f>SUMIF(NSL!$C$1509:$C$1540,C25,NSL!$U$1509:$U$1540)</f>
        <v>0</v>
      </c>
      <c r="BC25" s="55">
        <f>SUMIF(NSL!$C$1542:$C$1545,C25,NSL!$U$1542:$U$1545)</f>
        <v>0</v>
      </c>
      <c r="BD25" s="55">
        <f>SUMIF(NSL!$C$1547:$C$1560,C25,NSL!$U$1547:$U$1560)</f>
        <v>0</v>
      </c>
      <c r="BE25" s="55">
        <f>SUMIF(NSL!$C$1562:$C$1565,C25,NSL!$U$1562:$U$1565)</f>
        <v>0</v>
      </c>
      <c r="BF25" s="55">
        <f>SUMIF(NSL!$C$1567:$C$1569,C25,NSL!$U$1567:$U$1569)</f>
        <v>0</v>
      </c>
      <c r="BG25" s="65">
        <f>SUM(G25:Q25)+SUM(S25:W25)+Y25+Z25+SUM(AB25:BF25)</f>
        <v>0</v>
      </c>
      <c r="BH25" s="53">
        <f>X60-BG25</f>
        <v>0.26</v>
      </c>
      <c r="BI25" s="53">
        <f t="shared" si="6"/>
        <v>0.26</v>
      </c>
    </row>
    <row r="26" spans="1:61" ht="15">
      <c r="A26" s="56" t="s">
        <v>88</v>
      </c>
      <c r="B26" s="7" t="s">
        <v>125</v>
      </c>
      <c r="C26" s="8" t="s">
        <v>37</v>
      </c>
      <c r="D26" s="52">
        <f>HTg!R28</f>
        <v>0</v>
      </c>
      <c r="E26" s="65">
        <f t="shared" si="10"/>
        <v>0</v>
      </c>
      <c r="F26" s="70">
        <f t="shared" si="11"/>
        <v>0</v>
      </c>
      <c r="G26" s="55">
        <f>SUMIF(NSL!$C$9:$C$10,C26,NSL!$U$9:$U$10)</f>
        <v>0</v>
      </c>
      <c r="H26" s="55">
        <f>SUMIF(NSL!$C$12:$C$13,C26,NSL!$U$12:$U$13)</f>
        <v>0</v>
      </c>
      <c r="I26" s="55">
        <f>SUMIF(NSL!$C$15:$C$16,C26,NSL!$U$15:$U$16)</f>
        <v>0</v>
      </c>
      <c r="J26" s="55">
        <f>SUMIF(NSL!$C$18:$C$19,C26,NSL!$U$18:$U$19)</f>
        <v>0</v>
      </c>
      <c r="K26" s="55">
        <f>SUMIF(NSL!$C$21:$C$43,C26,NSL!$U$21:$U$43)</f>
        <v>0</v>
      </c>
      <c r="L26" s="55">
        <f>SUMIF(NSL!$C$45:$C$51,C26,NSL!$U$45:$U$51)</f>
        <v>0</v>
      </c>
      <c r="M26" s="55">
        <f>SUMIF(NSL!$C$53:$C$55,C26,NSL!$U$53:$U$55)</f>
        <v>0</v>
      </c>
      <c r="N26" s="55">
        <f>SUMIF(NSL!$C$57:$C$65,C26,NSL!$U$57:$U$65)</f>
        <v>0</v>
      </c>
      <c r="O26" s="55">
        <f>SUMIF(NSL!$C$67:$C$76,C26,NSL!$U$67:$U$76)</f>
        <v>0</v>
      </c>
      <c r="P26" s="55">
        <f>SUMIF(NSL!$C$78:$C$79,C26,NSL!$U$78:$U$79)</f>
        <v>0</v>
      </c>
      <c r="Q26" s="55">
        <f>SUMIF(NSL!$C$81:$C$173,C26,NSL!$U$81:$U$173)</f>
        <v>0</v>
      </c>
      <c r="R26" s="65">
        <f t="shared" si="12"/>
        <v>0</v>
      </c>
      <c r="S26" s="55">
        <f>SUMIF(NSL!$C$176:$C$214,C26,NSL!$U$176:$U$214)</f>
        <v>0</v>
      </c>
      <c r="T26" s="55">
        <f>SUMIF(NSL!$C$216:$C$238,C26,NSL!$U$216:$U$238)</f>
        <v>0</v>
      </c>
      <c r="U26" s="55">
        <f>SUMIF(NSL!$C$240:$C$252,C26,NSL!$U$240:$U$252)</f>
        <v>0</v>
      </c>
      <c r="V26" s="55">
        <f>SUMIF(NSL!$C$254:$C$255,C26,NSL!$U$254:$U$255)</f>
        <v>0</v>
      </c>
      <c r="W26" s="55">
        <f>SUMIF(NSL!$C$257:$C$282,C26,NSL!$U$257:$U$282)</f>
        <v>0</v>
      </c>
      <c r="X26" s="55">
        <f>SUMIF(NSL!$C$284:$C$346,C26,NSL!$U$284:$U$346)</f>
        <v>0</v>
      </c>
      <c r="Y26" s="65">
        <f>D26-BG26</f>
        <v>0</v>
      </c>
      <c r="Z26" s="55">
        <f>SUMIF(NSL!$C$438:$C$480,C26,NSL!$U$438:$U$480)</f>
        <v>0</v>
      </c>
      <c r="AA26" s="70">
        <f t="shared" si="13"/>
        <v>0</v>
      </c>
      <c r="AB26" s="55">
        <f>SUMIF(NSL!$C$483:$C$679,C26,NSL!$U$483:$U$679)</f>
        <v>0</v>
      </c>
      <c r="AC26" s="55">
        <f>SUMIF(NSL!$C$681:$C$682,C26,NSL!$U$681:$U$682)</f>
        <v>0</v>
      </c>
      <c r="AD26" s="55">
        <f>SUMIF(NSL!$C$684:$C$692,C26,NSL!$U$684:$U$692)</f>
        <v>0</v>
      </c>
      <c r="AE26" s="55">
        <f>SUMIF(NSL!$C$694:$C$776,C26,NSL!$U$694:$U$776)</f>
        <v>0</v>
      </c>
      <c r="AF26" s="55">
        <f>SUMIF(NSL!$C$778:$C$810,C26,NSL!$U$778:$U$810)</f>
        <v>0</v>
      </c>
      <c r="AG26" s="55">
        <f>SUMIF(NSL!$C$812:$C$813,C26,NSL!$U$812:$U$813)</f>
        <v>0</v>
      </c>
      <c r="AH26" s="55">
        <f>SUMIF(NSL!$C$815:$C$816,C26,NSL!$U$815:$U$816)</f>
        <v>0</v>
      </c>
      <c r="AI26" s="55">
        <f>SUMIF(NSL!$C$818:$C$889,C26,NSL!$U$818:$U$889)</f>
        <v>0</v>
      </c>
      <c r="AJ26" s="55">
        <f>SUMIF(NSL!$C$891:$C$917,C26,NSL!$U$891:$U$917)</f>
        <v>0</v>
      </c>
      <c r="AK26" s="55">
        <f>SUMIF(NSL!$C$919:$C$981,C26,NSL!$U$919:$U$981)</f>
        <v>0</v>
      </c>
      <c r="AL26" s="55">
        <f>SUMIF(NSL!$C$983:$C$1000,C26,NSL!$U$983:$U$1000)</f>
        <v>0</v>
      </c>
      <c r="AM26" s="55">
        <f>SUMIF(NSL!$C$1002:$C$1028,C26,NSL!$U$1002:$U$1028)</f>
        <v>0</v>
      </c>
      <c r="AN26" s="55">
        <f>SUMIF(NSL!$C$1030:$C$1045,C26,NSL!$U$1030:$U$1045)</f>
        <v>0</v>
      </c>
      <c r="AO26" s="55">
        <f>SUMIF(NSL!$C$1047:$C$1048,C26,NSL!$U$1047:$U$1048)</f>
        <v>0</v>
      </c>
      <c r="AP26" s="55">
        <f>SUMIF(NSL!$C$1050:$C$1074,C26,NSL!$U$1050:$U$1074)</f>
        <v>0</v>
      </c>
      <c r="AQ26" s="55">
        <f>SUMIF(NSL!$C$1076:$C$1099,C26,NSL!$U$1076:$U$1099)</f>
        <v>0</v>
      </c>
      <c r="AR26" s="55">
        <f>SUMIF(NSL!$C$1101:$C$1121,C26,NSL!$U$1101:$U$1121)</f>
        <v>0</v>
      </c>
      <c r="AS26" s="55">
        <f>SUMIF(NSL!$C$1123:$C$1164,C26,NSL!$U$1123:$U$1164)</f>
        <v>0</v>
      </c>
      <c r="AT26" s="55">
        <f>SUMIF(NSL!$C$1166:$C$1201,C26,NSL!$U$1166:$U$1201)</f>
        <v>0</v>
      </c>
      <c r="AU26" s="55">
        <f>SUMIF(NSL!$C$1203:$C$1223,C26,NSL!$U$1203:$U$1223)</f>
        <v>0</v>
      </c>
      <c r="AV26" s="55">
        <f>SUMIF(NSL!$C$1225:$C$1226,C26,NSL!$U$1225:$U$1226)</f>
        <v>0</v>
      </c>
      <c r="AW26" s="55">
        <f>SUMIF(NSL!$C$1228:$C$1244,C26,NSL!$U$1228:$U$1244)</f>
        <v>0</v>
      </c>
      <c r="AX26" s="55">
        <f>SUMIF(NSL!$C$1246:$C$1351,C26,NSL!$U$1246:$U$1351)</f>
        <v>0</v>
      </c>
      <c r="AY26" s="55">
        <f>SUMIF(NSL!$C$1353:$C$1434,C26,NSL!$U$1353:$U$1434)</f>
        <v>0</v>
      </c>
      <c r="AZ26" s="55">
        <f>SUMIF(NSL!$C$1436:$C$1440,C26,NSL!$U$1436:$U$1440)</f>
        <v>0</v>
      </c>
      <c r="BA26" s="55">
        <f>SUMIF(NSL!$C$1442:$C$1507,C26,NSL!$U$1442:$U$1507)</f>
        <v>0</v>
      </c>
      <c r="BB26" s="55">
        <f>SUMIF(NSL!$C$1509:$C$1540,C26,NSL!$U$1509:$U$1540)</f>
        <v>0</v>
      </c>
      <c r="BC26" s="55">
        <f>SUMIF(NSL!$C$1542:$C$1545,C26,NSL!$U$1542:$U$1545)</f>
        <v>0</v>
      </c>
      <c r="BD26" s="55">
        <f>SUMIF(NSL!$C$1547:$C$1560,C26,NSL!$U$1547:$U$1560)</f>
        <v>0</v>
      </c>
      <c r="BE26" s="55">
        <f>SUMIF(NSL!$C$1562:$C$1565,C26,NSL!$U$1562:$U$1565)</f>
        <v>0</v>
      </c>
      <c r="BF26" s="55">
        <f>SUMIF(NSL!$C$1567:$C$1569,C26,NSL!$U$1567:$U$1569)</f>
        <v>0</v>
      </c>
      <c r="BG26" s="65">
        <f>SUM(G26:Q26)+SUM(S26:X26)+Z26+SUM(AB26:BF26)</f>
        <v>0</v>
      </c>
      <c r="BH26" s="53">
        <f>Y60-BG26</f>
        <v>1.2</v>
      </c>
      <c r="BI26" s="53">
        <f t="shared" si="6"/>
        <v>1.2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>
        <f>HTg!R29</f>
        <v>0</v>
      </c>
      <c r="E27" s="65">
        <f t="shared" si="10"/>
        <v>0</v>
      </c>
      <c r="F27" s="70">
        <f t="shared" si="11"/>
        <v>0</v>
      </c>
      <c r="G27" s="55">
        <f>SUMIF(NSL!$C$9:$C$10,C27,NSL!$U$9:$U$10)</f>
        <v>0</v>
      </c>
      <c r="H27" s="55">
        <f>SUMIF(NSL!$C$12:$C$13,C27,NSL!$U$12:$U$13)</f>
        <v>0</v>
      </c>
      <c r="I27" s="55">
        <f>SUMIF(NSL!$C$15:$C$16,C27,NSL!$U$15:$U$16)</f>
        <v>0</v>
      </c>
      <c r="J27" s="55">
        <f>SUMIF(NSL!$C$18:$C$19,C27,NSL!$U$18:$U$19)</f>
        <v>0</v>
      </c>
      <c r="K27" s="55">
        <f>SUMIF(NSL!$C$21:$C$43,C27,NSL!$U$21:$U$43)</f>
        <v>0</v>
      </c>
      <c r="L27" s="55">
        <f>SUMIF(NSL!$C$45:$C$51,C27,NSL!$U$45:$U$51)</f>
        <v>0</v>
      </c>
      <c r="M27" s="55">
        <f>SUMIF(NSL!$C$53:$C$55,C27,NSL!$U$53:$U$55)</f>
        <v>0</v>
      </c>
      <c r="N27" s="55">
        <f>SUMIF(NSL!$C$57:$C$65,C27,NSL!$U$57:$U$65)</f>
        <v>0</v>
      </c>
      <c r="O27" s="55">
        <f>SUMIF(NSL!$C$67:$C$76,C27,NSL!$U$67:$U$76)</f>
        <v>0</v>
      </c>
      <c r="P27" s="55">
        <f>SUMIF(NSL!$C$78:$C$79,C27,NSL!$U$78:$U$79)</f>
        <v>0</v>
      </c>
      <c r="Q27" s="55">
        <f>SUMIF(NSL!$C$81:$C$173,C27,NSL!$U$81:$U$173)</f>
        <v>0</v>
      </c>
      <c r="R27" s="65">
        <f t="shared" si="12"/>
        <v>0</v>
      </c>
      <c r="S27" s="55">
        <f>SUMIF(NSL!$C$176:$C$214,C27,NSL!$U$176:$U$214)</f>
        <v>0</v>
      </c>
      <c r="T27" s="55">
        <f>SUMIF(NSL!$C$216:$C$238,C27,NSL!$U$216:$U$238)</f>
        <v>0</v>
      </c>
      <c r="U27" s="55">
        <f>SUMIF(NSL!$C$240:$C$252,C27,NSL!$U$240:$U$252)</f>
        <v>0</v>
      </c>
      <c r="V27" s="55">
        <f>SUMIF(NSL!$C$254:$C$255,C27,NSL!$U$254:$U$255)</f>
        <v>0</v>
      </c>
      <c r="W27" s="55">
        <f>SUMIF(NSL!$C$257:$C$282,C27,NSL!$U$257:$U$282)</f>
        <v>0</v>
      </c>
      <c r="X27" s="55">
        <f>SUMIF(NSL!$C$284:$C$346,C27,NSL!$U$284:$U$346)</f>
        <v>0</v>
      </c>
      <c r="Y27" s="55">
        <f>SUMIF(NSL!$C$348:$C$436,C27,NSL!$U$348:$U$436)</f>
        <v>0</v>
      </c>
      <c r="Z27" s="65">
        <f>D27-BG27</f>
        <v>0</v>
      </c>
      <c r="AA27" s="70">
        <f t="shared" si="13"/>
        <v>0</v>
      </c>
      <c r="AB27" s="55">
        <f>SUMIF(NSL!$C$483:$C$679,C27,NSL!$U$483:$U$679)</f>
        <v>0</v>
      </c>
      <c r="AC27" s="55">
        <f>SUMIF(NSL!$C$681:$C$682,C27,NSL!$U$681:$U$682)</f>
        <v>0</v>
      </c>
      <c r="AD27" s="55">
        <f>SUMIF(NSL!$C$684:$C$692,C27,NSL!$U$684:$U$692)</f>
        <v>0</v>
      </c>
      <c r="AE27" s="55">
        <f>SUMIF(NSL!$C$694:$C$776,C27,NSL!$U$694:$U$776)</f>
        <v>0</v>
      </c>
      <c r="AF27" s="55">
        <f>SUMIF(NSL!$C$778:$C$810,C27,NSL!$U$778:$U$810)</f>
        <v>0</v>
      </c>
      <c r="AG27" s="55">
        <f>SUMIF(NSL!$C$812:$C$813,C27,NSL!$U$812:$U$813)</f>
        <v>0</v>
      </c>
      <c r="AH27" s="55">
        <f>SUMIF(NSL!$C$815:$C$816,C27,NSL!$U$815:$U$816)</f>
        <v>0</v>
      </c>
      <c r="AI27" s="55">
        <f>SUMIF(NSL!$C$818:$C$889,C27,NSL!$U$818:$U$889)</f>
        <v>0</v>
      </c>
      <c r="AJ27" s="55">
        <f>SUMIF(NSL!$C$891:$C$917,C27,NSL!$U$891:$U$917)</f>
        <v>0</v>
      </c>
      <c r="AK27" s="55">
        <f>SUMIF(NSL!$C$919:$C$981,C27,NSL!$U$919:$U$981)</f>
        <v>0</v>
      </c>
      <c r="AL27" s="55">
        <f>SUMIF(NSL!$C$983:$C$1000,C27,NSL!$U$983:$U$1000)</f>
        <v>0</v>
      </c>
      <c r="AM27" s="55">
        <f>SUMIF(NSL!$C$1002:$C$1028,C27,NSL!$U$1002:$U$1028)</f>
        <v>0</v>
      </c>
      <c r="AN27" s="55">
        <f>SUMIF(NSL!$C$1030:$C$1045,C27,NSL!$U$1030:$U$1045)</f>
        <v>0</v>
      </c>
      <c r="AO27" s="55">
        <f>SUMIF(NSL!$C$1047:$C$1048,C27,NSL!$U$1047:$U$1048)</f>
        <v>0</v>
      </c>
      <c r="AP27" s="55">
        <f>SUMIF(NSL!$C$1050:$C$1074,C27,NSL!$U$1050:$U$1074)</f>
        <v>0</v>
      </c>
      <c r="AQ27" s="55">
        <f>SUMIF(NSL!$C$1076:$C$1099,C27,NSL!$U$1076:$U$1099)</f>
        <v>0</v>
      </c>
      <c r="AR27" s="55">
        <f>SUMIF(NSL!$C$1101:$C$1121,C27,NSL!$U$1101:$U$1121)</f>
        <v>0</v>
      </c>
      <c r="AS27" s="55">
        <f>SUMIF(NSL!$C$1123:$C$1164,C27,NSL!$U$1123:$U$1164)</f>
        <v>0</v>
      </c>
      <c r="AT27" s="55">
        <f>SUMIF(NSL!$C$1166:$C$1201,C27,NSL!$U$1166:$U$1201)</f>
        <v>0</v>
      </c>
      <c r="AU27" s="55">
        <f>SUMIF(NSL!$C$1203:$C$1223,C27,NSL!$U$1203:$U$1223)</f>
        <v>0</v>
      </c>
      <c r="AV27" s="55">
        <f>SUMIF(NSL!$C$1225:$C$1226,C27,NSL!$U$1225:$U$1226)</f>
        <v>0</v>
      </c>
      <c r="AW27" s="55">
        <f>SUMIF(NSL!$C$1228:$C$1244,C27,NSL!$U$1228:$U$1244)</f>
        <v>0</v>
      </c>
      <c r="AX27" s="55">
        <f>SUMIF(NSL!$C$1246:$C$1351,C27,NSL!$U$1246:$U$1351)</f>
        <v>0</v>
      </c>
      <c r="AY27" s="55">
        <f>SUMIF(NSL!$C$1353:$C$1434,C27,NSL!$U$1353:$U$1434)</f>
        <v>0</v>
      </c>
      <c r="AZ27" s="55">
        <f>SUMIF(NSL!$C$1436:$C$1440,C27,NSL!$U$1436:$U$1440)</f>
        <v>0</v>
      </c>
      <c r="BA27" s="55">
        <f>SUMIF(NSL!$C$1442:$C$1507,C27,NSL!$U$1442:$U$1507)</f>
        <v>0</v>
      </c>
      <c r="BB27" s="55">
        <f>SUMIF(NSL!$C$1509:$C$1540,C27,NSL!$U$1509:$U$1540)</f>
        <v>0</v>
      </c>
      <c r="BC27" s="55">
        <f>SUMIF(NSL!$C$1542:$C$1545,C27,NSL!$U$1542:$U$1545)</f>
        <v>0</v>
      </c>
      <c r="BD27" s="55">
        <f>SUMIF(NSL!$C$1547:$C$1560,C27,NSL!$U$1547:$U$1560)</f>
        <v>0</v>
      </c>
      <c r="BE27" s="55">
        <f>SUMIF(NSL!$C$1562:$C$1565,C27,NSL!$U$1562:$U$1565)</f>
        <v>0</v>
      </c>
      <c r="BF27" s="55">
        <f>SUMIF(NSL!$C$1567:$C$1569,C27,NSL!$U$1567:$U$1569)</f>
        <v>0</v>
      </c>
      <c r="BG27" s="65">
        <f>SUM(G27:Q27)+SUM(S27:Y27)+SUM(AB27:BF27)</f>
        <v>0</v>
      </c>
      <c r="BH27" s="58">
        <f>Z60-BG27</f>
        <v>0</v>
      </c>
      <c r="BI27" s="53">
        <f t="shared" si="6"/>
        <v>0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>
        <f>HTg!R30</f>
        <v>99.88</v>
      </c>
      <c r="E28" s="65">
        <f t="shared" si="10"/>
        <v>0</v>
      </c>
      <c r="F28" s="70">
        <f t="shared" si="11"/>
        <v>0</v>
      </c>
      <c r="G28" s="72">
        <f>SUM(G29:G41)</f>
        <v>0</v>
      </c>
      <c r="H28" s="72">
        <f t="shared" ref="H28:Z28" si="14">SUM(H29:H41)</f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65">
        <f>SUM(R29:R41)</f>
        <v>99.88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>D28-BG28</f>
        <v>99.86</v>
      </c>
      <c r="AB28" s="72">
        <f t="shared" ref="AB28:BG28" si="15">SUM(AB29:AB41)</f>
        <v>0.24000000000000002</v>
      </c>
      <c r="AC28" s="72">
        <f t="shared" si="15"/>
        <v>0</v>
      </c>
      <c r="AD28" s="72">
        <f t="shared" si="15"/>
        <v>0.11</v>
      </c>
      <c r="AE28" s="72">
        <f t="shared" si="15"/>
        <v>2.85</v>
      </c>
      <c r="AF28" s="72">
        <f t="shared" si="15"/>
        <v>0</v>
      </c>
      <c r="AG28" s="72">
        <f t="shared" si="15"/>
        <v>0</v>
      </c>
      <c r="AH28" s="72">
        <f t="shared" si="15"/>
        <v>0</v>
      </c>
      <c r="AI28" s="72">
        <f t="shared" si="15"/>
        <v>94.89</v>
      </c>
      <c r="AJ28" s="72">
        <f t="shared" si="15"/>
        <v>1.69</v>
      </c>
      <c r="AK28" s="72">
        <f t="shared" si="15"/>
        <v>0</v>
      </c>
      <c r="AL28" s="72">
        <f t="shared" si="15"/>
        <v>0.08</v>
      </c>
      <c r="AM28" s="72">
        <f t="shared" si="15"/>
        <v>0</v>
      </c>
      <c r="AN28" s="72">
        <f t="shared" si="15"/>
        <v>0</v>
      </c>
      <c r="AO28" s="72">
        <f t="shared" si="15"/>
        <v>0</v>
      </c>
      <c r="AP28" s="72">
        <f t="shared" si="15"/>
        <v>0</v>
      </c>
      <c r="AQ28" s="72">
        <f t="shared" si="15"/>
        <v>0</v>
      </c>
      <c r="AR28" s="72">
        <f t="shared" si="15"/>
        <v>0.02</v>
      </c>
      <c r="AS28" s="72">
        <f t="shared" si="15"/>
        <v>0</v>
      </c>
      <c r="AT28" s="72">
        <f t="shared" si="15"/>
        <v>0</v>
      </c>
      <c r="AU28" s="72">
        <f t="shared" si="15"/>
        <v>0</v>
      </c>
      <c r="AV28" s="72">
        <f t="shared" si="15"/>
        <v>0</v>
      </c>
      <c r="AW28" s="72">
        <f t="shared" si="15"/>
        <v>0</v>
      </c>
      <c r="AX28" s="72">
        <f t="shared" si="15"/>
        <v>0</v>
      </c>
      <c r="AY28" s="72">
        <f t="shared" si="15"/>
        <v>0</v>
      </c>
      <c r="AZ28" s="72">
        <f t="shared" si="15"/>
        <v>0</v>
      </c>
      <c r="BA28" s="72">
        <f t="shared" si="15"/>
        <v>0</v>
      </c>
      <c r="BB28" s="72">
        <f t="shared" si="15"/>
        <v>0</v>
      </c>
      <c r="BC28" s="72">
        <f t="shared" si="15"/>
        <v>0</v>
      </c>
      <c r="BD28" s="72">
        <f t="shared" si="15"/>
        <v>0</v>
      </c>
      <c r="BE28" s="72">
        <f t="shared" si="15"/>
        <v>0</v>
      </c>
      <c r="BF28" s="72">
        <f t="shared" si="15"/>
        <v>0</v>
      </c>
      <c r="BG28" s="65">
        <f t="shared" si="15"/>
        <v>0.02</v>
      </c>
      <c r="BH28" s="70">
        <f>AA60-BG28</f>
        <v>36.949999999999982</v>
      </c>
      <c r="BI28" s="70">
        <f>SUM(BI29:BI41)</f>
        <v>136.83000000000001</v>
      </c>
    </row>
    <row r="29" spans="1:61" ht="15">
      <c r="A29" s="56"/>
      <c r="B29" s="7" t="s">
        <v>166</v>
      </c>
      <c r="C29" s="8" t="s">
        <v>53</v>
      </c>
      <c r="D29" s="52">
        <f>HTg!R31</f>
        <v>0.26</v>
      </c>
      <c r="E29" s="65">
        <f t="shared" si="10"/>
        <v>0</v>
      </c>
      <c r="F29" s="70">
        <f t="shared" si="11"/>
        <v>0</v>
      </c>
      <c r="G29" s="55">
        <f>SUMIF(NSL!$C$9:$C$10,C29,NSL!$U$9:$U$10)</f>
        <v>0</v>
      </c>
      <c r="H29" s="55">
        <f>SUMIF(NSL!$C$12:$C$13,C29,NSL!$U$12:$U$13)</f>
        <v>0</v>
      </c>
      <c r="I29" s="55">
        <f>SUMIF(NSL!$C$15:$C$16,C29,NSL!$U$15:$U$16)</f>
        <v>0</v>
      </c>
      <c r="J29" s="55">
        <f>SUMIF(NSL!$C$18:$C$19,C29,NSL!$U$18:$U$19)</f>
        <v>0</v>
      </c>
      <c r="K29" s="55">
        <f>SUMIF(NSL!$C$21:$C$43,C29,NSL!$U$21:$U$43)</f>
        <v>0</v>
      </c>
      <c r="L29" s="55">
        <f>SUMIF(NSL!$C$45:$C$51,C29,NSL!$U$45:$U$51)</f>
        <v>0</v>
      </c>
      <c r="M29" s="55">
        <f>SUMIF(NSL!$C$53:$C$55,C29,NSL!$U$53:$U$55)</f>
        <v>0</v>
      </c>
      <c r="N29" s="55">
        <f>SUMIF(NSL!$C$57:$C$65,C29,NSL!$U$57:$U$65)</f>
        <v>0</v>
      </c>
      <c r="O29" s="55">
        <f>SUMIF(NSL!$C$67:$C$76,C29,NSL!$U$67:$U$76)</f>
        <v>0</v>
      </c>
      <c r="P29" s="55">
        <f>SUMIF(NSL!$C$78:$C$79,C29,NSL!$U$78:$U$79)</f>
        <v>0</v>
      </c>
      <c r="Q29" s="55">
        <f>SUMIF(NSL!$C$81:$C$173,C29,NSL!$U$81:$U$173)</f>
        <v>0</v>
      </c>
      <c r="R29" s="65">
        <f t="shared" si="12"/>
        <v>0.26</v>
      </c>
      <c r="S29" s="55">
        <f>SUMIF(NSL!$C$176:$C$214,C29,NSL!$U$176:$U$214)</f>
        <v>0</v>
      </c>
      <c r="T29" s="55">
        <f>SUMIF(NSL!$C$216:$C$238,C29,NSL!$U$216:$U$238)</f>
        <v>0</v>
      </c>
      <c r="U29" s="55">
        <f>SUMIF(NSL!$C$240:$C$252,C29,NSL!$U$240:$U$252)</f>
        <v>0</v>
      </c>
      <c r="V29" s="55">
        <f>SUMIF(NSL!$C$254:$C$255,C29,NSL!$U$254:$U$255)</f>
        <v>0</v>
      </c>
      <c r="W29" s="55">
        <f>SUMIF(NSL!$C$257:$C$282,C29,NSL!$U$257:$U$282)</f>
        <v>0</v>
      </c>
      <c r="X29" s="55">
        <f>SUMIF(NSL!$C$284:$C$346,C29,NSL!$U$284:$U$346)</f>
        <v>0</v>
      </c>
      <c r="Y29" s="55">
        <f>SUMIF(NSL!$C$348:$C$436,C29,NSL!$U$348:$U$436)</f>
        <v>0</v>
      </c>
      <c r="Z29" s="55">
        <f>SUMIF(NSL!$C$438:$C$480,C29,NSL!$U$438:$U$480)</f>
        <v>0</v>
      </c>
      <c r="AA29" s="72">
        <f>SUM(AB29:AN29)</f>
        <v>0.24000000000000002</v>
      </c>
      <c r="AB29" s="65">
        <f>D29-BG29</f>
        <v>0.24000000000000002</v>
      </c>
      <c r="AC29" s="55">
        <f>SUMIF(NSL!$C$681:$C$682,C29,NSL!$U$681:$U$682)</f>
        <v>0</v>
      </c>
      <c r="AD29" s="55">
        <f>SUMIF(NSL!$C$684:$C$692,C29,NSL!$U$684:$U$692)</f>
        <v>0</v>
      </c>
      <c r="AE29" s="55">
        <f>SUMIF(NSL!$C$694:$C$776,C29,NSL!$U$694:$U$776)</f>
        <v>0</v>
      </c>
      <c r="AF29" s="55">
        <f>SUMIF(NSL!$C$778:$C$810,C29,NSL!$U$778:$U$810)</f>
        <v>0</v>
      </c>
      <c r="AG29" s="55">
        <f>SUMIF(NSL!$C$812:$C$813,C29,NSL!$U$812:$U$813)</f>
        <v>0</v>
      </c>
      <c r="AH29" s="55">
        <f>SUMIF(NSL!$C$815:$C$816,C29,NSL!$U$815:$U$816)</f>
        <v>0</v>
      </c>
      <c r="AI29" s="55">
        <f>SUMIF(NSL!$C$818:$C$889,C29,NSL!$U$818:$U$889)</f>
        <v>0</v>
      </c>
      <c r="AJ29" s="55">
        <f>SUMIF(NSL!$C$891:$C$917,C29,NSL!$U$891:$U$917)</f>
        <v>0</v>
      </c>
      <c r="AK29" s="55">
        <f>SUMIF(NSL!$C$919:$C$981,C29,NSL!$U$919:$U$981)</f>
        <v>0</v>
      </c>
      <c r="AL29" s="55">
        <f>SUMIF(NSL!$C$983:$C$1000,C29,NSL!$U$983:$U$1000)</f>
        <v>0</v>
      </c>
      <c r="AM29" s="55">
        <f>SUMIF(NSL!$C$1002:$C$1028,C29,NSL!$U$1002:$U$1028)</f>
        <v>0</v>
      </c>
      <c r="AN29" s="55">
        <f>SUMIF(NSL!$C$1030:$C$1045,C29,NSL!$U$1030:$U$1045)</f>
        <v>0</v>
      </c>
      <c r="AO29" s="55">
        <f>SUMIF(NSL!$C$1047:$C$1048,C29,NSL!$U$1047:$U$1048)</f>
        <v>0</v>
      </c>
      <c r="AP29" s="55">
        <f>SUMIF(NSL!$C$1050:$C$1074,C29,NSL!$U$1050:$U$1074)</f>
        <v>0</v>
      </c>
      <c r="AQ29" s="55">
        <f>SUMIF(NSL!$C$1076:$C$1099,C29,NSL!$U$1076:$U$1099)</f>
        <v>0</v>
      </c>
      <c r="AR29" s="55">
        <f>SUMIF(NSL!$C$1101:$C$1121,C29,NSL!$U$1101:$U$1121)</f>
        <v>0.02</v>
      </c>
      <c r="AS29" s="55">
        <f>SUMIF(NSL!$C$1123:$C$1164,C29,NSL!$U$1123:$U$1164)</f>
        <v>0</v>
      </c>
      <c r="AT29" s="55">
        <f>SUMIF(NSL!$C$1166:$C$1201,C29,NSL!$U$1166:$U$1201)</f>
        <v>0</v>
      </c>
      <c r="AU29" s="55">
        <f>SUMIF(NSL!$C$1203:$C$1223,C29,NSL!$U$1203:$U$1223)</f>
        <v>0</v>
      </c>
      <c r="AV29" s="55">
        <f>SUMIF(NSL!$C$1225:$C$1226,C29,NSL!$U$1225:$U$1226)</f>
        <v>0</v>
      </c>
      <c r="AW29" s="55">
        <f>SUMIF(NSL!$C$1228:$C$1244,C29,NSL!$U$1228:$U$1244)</f>
        <v>0</v>
      </c>
      <c r="AX29" s="55">
        <f>SUMIF(NSL!$C$1246:$C$1351,C29,NSL!$U$1246:$U$1351)</f>
        <v>0</v>
      </c>
      <c r="AY29" s="55">
        <f>SUMIF(NSL!$C$1353:$C$1434,C29,NSL!$U$1353:$U$1434)</f>
        <v>0</v>
      </c>
      <c r="AZ29" s="55">
        <f>SUMIF(NSL!$C$1436:$C$1440,C29,NSL!$U$1436:$U$1440)</f>
        <v>0</v>
      </c>
      <c r="BA29" s="55">
        <f>SUMIF(NSL!$C$1442:$C$1507,C29,NSL!$U$1442:$U$1507)</f>
        <v>0</v>
      </c>
      <c r="BB29" s="55">
        <f>SUMIF(NSL!$C$1509:$C$1540,C29,NSL!$U$1509:$U$1540)</f>
        <v>0</v>
      </c>
      <c r="BC29" s="55">
        <f>SUMIF(NSL!$C$1542:$C$1545,C29,NSL!$U$1542:$U$1545)</f>
        <v>0</v>
      </c>
      <c r="BD29" s="55">
        <f>SUMIF(NSL!$C$1547:$C$1560,C29,NSL!$U$1547:$U$1560)</f>
        <v>0</v>
      </c>
      <c r="BE29" s="55">
        <f>SUMIF(NSL!$C$1562:$C$1565,C29,NSL!$U$1562:$U$1565)</f>
        <v>0</v>
      </c>
      <c r="BF29" s="55">
        <f>SUMIF(NSL!$C$1567:$C$1569,C29,NSL!$U$1567:$U$1569)</f>
        <v>0</v>
      </c>
      <c r="BG29" s="65">
        <f>SUM(G29:Q29)+SUM(S29:Z29)+SUM(AC29:BF29)</f>
        <v>0.02</v>
      </c>
      <c r="BH29" s="53">
        <f>AB60-BG29</f>
        <v>1.3499999999999999</v>
      </c>
      <c r="BI29" s="53">
        <f t="shared" si="6"/>
        <v>1.6099999999999999</v>
      </c>
    </row>
    <row r="30" spans="1:61" ht="15">
      <c r="A30" s="56"/>
      <c r="B30" s="7" t="s">
        <v>167</v>
      </c>
      <c r="C30" s="8" t="s">
        <v>58</v>
      </c>
      <c r="D30" s="52">
        <f>HTg!R32</f>
        <v>0</v>
      </c>
      <c r="E30" s="65">
        <f t="shared" si="10"/>
        <v>0</v>
      </c>
      <c r="F30" s="70">
        <f t="shared" si="11"/>
        <v>0</v>
      </c>
      <c r="G30" s="55">
        <f>SUMIF(NSL!$C$9:$C$10,C30,NSL!$U$9:$U$10)</f>
        <v>0</v>
      </c>
      <c r="H30" s="55">
        <f>SUMIF(NSL!$C$12:$C$13,C30,NSL!$U$12:$U$13)</f>
        <v>0</v>
      </c>
      <c r="I30" s="55">
        <f>SUMIF(NSL!$C$15:$C$16,C30,NSL!$U$15:$U$16)</f>
        <v>0</v>
      </c>
      <c r="J30" s="55">
        <f>SUMIF(NSL!$C$18:$C$19,C30,NSL!$U$18:$U$19)</f>
        <v>0</v>
      </c>
      <c r="K30" s="55">
        <f>SUMIF(NSL!$C$21:$C$43,C30,NSL!$U$21:$U$43)</f>
        <v>0</v>
      </c>
      <c r="L30" s="55">
        <f>SUMIF(NSL!$C$45:$C$51,C30,NSL!$U$45:$U$51)</f>
        <v>0</v>
      </c>
      <c r="M30" s="55">
        <f>SUMIF(NSL!$C$53:$C$55,C30,NSL!$U$53:$U$55)</f>
        <v>0</v>
      </c>
      <c r="N30" s="55">
        <f>SUMIF(NSL!$C$57:$C$65,C30,NSL!$U$57:$U$65)</f>
        <v>0</v>
      </c>
      <c r="O30" s="55">
        <f>SUMIF(NSL!$C$67:$C$76,C30,NSL!$U$67:$U$76)</f>
        <v>0</v>
      </c>
      <c r="P30" s="55">
        <f>SUMIF(NSL!$C$78:$C$79,C30,NSL!$U$78:$U$79)</f>
        <v>0</v>
      </c>
      <c r="Q30" s="55">
        <f>SUMIF(NSL!$C$81:$C$173,C30,NSL!$U$81:$U$173)</f>
        <v>0</v>
      </c>
      <c r="R30" s="65">
        <f t="shared" si="12"/>
        <v>0</v>
      </c>
      <c r="S30" s="55">
        <f>SUMIF(NSL!$C$176:$C$214,C30,NSL!$U$176:$U$214)</f>
        <v>0</v>
      </c>
      <c r="T30" s="55">
        <f>SUMIF(NSL!$C$216:$C$238,C30,NSL!$U$216:$U$238)</f>
        <v>0</v>
      </c>
      <c r="U30" s="55">
        <f>SUMIF(NSL!$C$240:$C$252,C30,NSL!$U$240:$U$252)</f>
        <v>0</v>
      </c>
      <c r="V30" s="55">
        <f>SUMIF(NSL!$C$254:$C$255,C30,NSL!$U$254:$U$255)</f>
        <v>0</v>
      </c>
      <c r="W30" s="55">
        <f>SUMIF(NSL!$C$257:$C$282,C30,NSL!$U$257:$U$282)</f>
        <v>0</v>
      </c>
      <c r="X30" s="55">
        <f>SUMIF(NSL!$C$284:$C$346,C30,NSL!$U$284:$U$346)</f>
        <v>0</v>
      </c>
      <c r="Y30" s="55">
        <f>SUMIF(NSL!$C$348:$C$436,C30,NSL!$U$348:$U$436)</f>
        <v>0</v>
      </c>
      <c r="Z30" s="55">
        <f>SUMIF(NSL!$C$438:$C$480,C30,NSL!$U$438:$U$480)</f>
        <v>0</v>
      </c>
      <c r="AA30" s="72">
        <f t="shared" ref="AA30:AA59" si="16">SUM(AB30:AN30)</f>
        <v>0</v>
      </c>
      <c r="AB30" s="55">
        <f>SUMIF(NSL!$C$483:$C$679,C30,NSL!$U$483:$U$679)</f>
        <v>0</v>
      </c>
      <c r="AC30" s="65">
        <f>D30-BG30</f>
        <v>0</v>
      </c>
      <c r="AD30" s="55">
        <f>SUMIF(NSL!$C$684:$C$692,C30,NSL!$U$684:$U$692)</f>
        <v>0</v>
      </c>
      <c r="AE30" s="55">
        <f>SUMIF(NSL!$C$694:$C$776,C30,NSL!$U$694:$U$776)</f>
        <v>0</v>
      </c>
      <c r="AF30" s="55">
        <f>SUMIF(NSL!$C$778:$C$810,C30,NSL!$U$778:$U$810)</f>
        <v>0</v>
      </c>
      <c r="AG30" s="55">
        <f>SUMIF(NSL!$C$812:$C$813,C30,NSL!$U$812:$U$813)</f>
        <v>0</v>
      </c>
      <c r="AH30" s="55">
        <f>SUMIF(NSL!$C$815:$C$816,C30,NSL!$U$815:$U$816)</f>
        <v>0</v>
      </c>
      <c r="AI30" s="55">
        <f>SUMIF(NSL!$C$818:$C$889,C30,NSL!$U$818:$U$889)</f>
        <v>0</v>
      </c>
      <c r="AJ30" s="55">
        <f>SUMIF(NSL!$C$891:$C$917,C30,NSL!$U$891:$U$917)</f>
        <v>0</v>
      </c>
      <c r="AK30" s="55">
        <f>SUMIF(NSL!$C$919:$C$981,C30,NSL!$U$919:$U$981)</f>
        <v>0</v>
      </c>
      <c r="AL30" s="55">
        <f>SUMIF(NSL!$C$983:$C$1000,C30,NSL!$U$983:$U$1000)</f>
        <v>0</v>
      </c>
      <c r="AM30" s="55">
        <f>SUMIF(NSL!$C$1002:$C$1028,C30,NSL!$U$1002:$U$1028)</f>
        <v>0</v>
      </c>
      <c r="AN30" s="55">
        <f>SUMIF(NSL!$C$1030:$C$1045,C30,NSL!$U$1030:$U$1045)</f>
        <v>0</v>
      </c>
      <c r="AO30" s="55">
        <f>SUMIF(NSL!$C$1047:$C$1048,C30,NSL!$U$1047:$U$1048)</f>
        <v>0</v>
      </c>
      <c r="AP30" s="55">
        <f>SUMIF(NSL!$C$1050:$C$1074,C30,NSL!$U$1050:$U$1074)</f>
        <v>0</v>
      </c>
      <c r="AQ30" s="55">
        <f>SUMIF(NSL!$C$1076:$C$1099,C30,NSL!$U$1076:$U$1099)</f>
        <v>0</v>
      </c>
      <c r="AR30" s="55">
        <f>SUMIF(NSL!$C$1101:$C$1121,C30,NSL!$U$1101:$U$1121)</f>
        <v>0</v>
      </c>
      <c r="AS30" s="55">
        <f>SUMIF(NSL!$C$1123:$C$1164,C30,NSL!$U$1123:$U$1164)</f>
        <v>0</v>
      </c>
      <c r="AT30" s="55">
        <f>SUMIF(NSL!$C$1166:$C$1201,C30,NSL!$U$1166:$U$1201)</f>
        <v>0</v>
      </c>
      <c r="AU30" s="55">
        <f>SUMIF(NSL!$C$1203:$C$1223,C30,NSL!$U$1203:$U$1223)</f>
        <v>0</v>
      </c>
      <c r="AV30" s="55">
        <f>SUMIF(NSL!$C$1225:$C$1226,C30,NSL!$U$1225:$U$1226)</f>
        <v>0</v>
      </c>
      <c r="AW30" s="55">
        <f>SUMIF(NSL!$C$1228:$C$1244,C30,NSL!$U$1228:$U$1244)</f>
        <v>0</v>
      </c>
      <c r="AX30" s="55">
        <f>SUMIF(NSL!$C$1246:$C$1351,C30,NSL!$U$1246:$U$1351)</f>
        <v>0</v>
      </c>
      <c r="AY30" s="55">
        <f>SUMIF(NSL!$C$1353:$C$1434,C30,NSL!$U$1353:$U$1434)</f>
        <v>0</v>
      </c>
      <c r="AZ30" s="55">
        <f>SUMIF(NSL!$C$1436:$C$1440,C30,NSL!$U$1436:$U$1440)</f>
        <v>0</v>
      </c>
      <c r="BA30" s="55">
        <f>SUMIF(NSL!$C$1442:$C$1507,C30,NSL!$U$1442:$U$1507)</f>
        <v>0</v>
      </c>
      <c r="BB30" s="55">
        <f>SUMIF(NSL!$C$1509:$C$1540,C30,NSL!$U$1509:$U$1540)</f>
        <v>0</v>
      </c>
      <c r="BC30" s="55">
        <f>SUMIF(NSL!$C$1542:$C$1545,C30,NSL!$U$1542:$U$1545)</f>
        <v>0</v>
      </c>
      <c r="BD30" s="55">
        <f>SUMIF(NSL!$C$1547:$C$1560,C30,NSL!$U$1547:$U$1560)</f>
        <v>0</v>
      </c>
      <c r="BE30" s="55">
        <f>SUMIF(NSL!$C$1562:$C$1565,C30,NSL!$U$1562:$U$1565)</f>
        <v>0</v>
      </c>
      <c r="BF30" s="55">
        <f>SUMIF(NSL!$C$1567:$C$1569,C30,NSL!$U$1567:$U$1569)</f>
        <v>0</v>
      </c>
      <c r="BG30" s="65">
        <f>SUM(G30:Q30)+SUM(S30:Z30)+AB30+SUM(AD30:BF30)</f>
        <v>0</v>
      </c>
      <c r="BH30" s="53">
        <f>AC60-BG30</f>
        <v>0</v>
      </c>
      <c r="BI30" s="53">
        <f t="shared" si="6"/>
        <v>0</v>
      </c>
    </row>
    <row r="31" spans="1:61" ht="15">
      <c r="A31" s="56"/>
      <c r="B31" s="7" t="s">
        <v>168</v>
      </c>
      <c r="C31" s="8" t="s">
        <v>54</v>
      </c>
      <c r="D31" s="52">
        <f>HTg!R33</f>
        <v>0.11</v>
      </c>
      <c r="E31" s="65">
        <f t="shared" si="10"/>
        <v>0</v>
      </c>
      <c r="F31" s="70">
        <f t="shared" si="11"/>
        <v>0</v>
      </c>
      <c r="G31" s="55">
        <f>SUMIF(NSL!$C$9:$C$10,C31,NSL!$U$9:$U$10)</f>
        <v>0</v>
      </c>
      <c r="H31" s="55">
        <f>SUMIF(NSL!$C$12:$C$13,C31,NSL!$U$12:$U$13)</f>
        <v>0</v>
      </c>
      <c r="I31" s="55">
        <f>SUMIF(NSL!$C$15:$C$16,C31,NSL!$U$15:$U$16)</f>
        <v>0</v>
      </c>
      <c r="J31" s="55">
        <f>SUMIF(NSL!$C$18:$C$19,C31,NSL!$U$18:$U$19)</f>
        <v>0</v>
      </c>
      <c r="K31" s="55">
        <f>SUMIF(NSL!$C$21:$C$43,C31,NSL!$U$21:$U$43)</f>
        <v>0</v>
      </c>
      <c r="L31" s="55">
        <f>SUMIF(NSL!$C$45:$C$51,C31,NSL!$U$45:$U$51)</f>
        <v>0</v>
      </c>
      <c r="M31" s="55">
        <f>SUMIF(NSL!$C$53:$C$55,C31,NSL!$U$53:$U$55)</f>
        <v>0</v>
      </c>
      <c r="N31" s="55">
        <f>SUMIF(NSL!$C$57:$C$65,C31,NSL!$U$57:$U$65)</f>
        <v>0</v>
      </c>
      <c r="O31" s="55">
        <f>SUMIF(NSL!$C$67:$C$76,C31,NSL!$U$67:$U$76)</f>
        <v>0</v>
      </c>
      <c r="P31" s="55">
        <f>SUMIF(NSL!$C$78:$C$79,C31,NSL!$U$78:$U$79)</f>
        <v>0</v>
      </c>
      <c r="Q31" s="55">
        <f>SUMIF(NSL!$C$81:$C$173,C31,NSL!$U$81:$U$173)</f>
        <v>0</v>
      </c>
      <c r="R31" s="65">
        <f t="shared" si="12"/>
        <v>0.11</v>
      </c>
      <c r="S31" s="55">
        <f>SUMIF(NSL!$C$176:$C$214,C31,NSL!$U$176:$U$214)</f>
        <v>0</v>
      </c>
      <c r="T31" s="55">
        <f>SUMIF(NSL!$C$216:$C$238,C31,NSL!$U$216:$U$238)</f>
        <v>0</v>
      </c>
      <c r="U31" s="55">
        <f>SUMIF(NSL!$C$240:$C$252,C31,NSL!$U$240:$U$252)</f>
        <v>0</v>
      </c>
      <c r="V31" s="55">
        <f>SUMIF(NSL!$C$254:$C$255,C31,NSL!$U$254:$U$255)</f>
        <v>0</v>
      </c>
      <c r="W31" s="55">
        <f>SUMIF(NSL!$C$257:$C$282,C31,NSL!$U$257:$U$282)</f>
        <v>0</v>
      </c>
      <c r="X31" s="55">
        <f>SUMIF(NSL!$C$284:$C$346,C31,NSL!$U$284:$U$346)</f>
        <v>0</v>
      </c>
      <c r="Y31" s="55">
        <f>SUMIF(NSL!$C$348:$C$436,C31,NSL!$U$348:$U$436)</f>
        <v>0</v>
      </c>
      <c r="Z31" s="55">
        <f>SUMIF(NSL!$C$438:$C$480,C31,NSL!$U$438:$U$480)</f>
        <v>0</v>
      </c>
      <c r="AA31" s="72">
        <f t="shared" si="16"/>
        <v>0.11</v>
      </c>
      <c r="AB31" s="55">
        <f>SUMIF(NSL!$C$483:$C$679,C31,NSL!$U$483:$U$679)</f>
        <v>0</v>
      </c>
      <c r="AC31" s="55">
        <f>SUMIF(NSL!$C$681:$C$682,C31,NSL!$U$681:$U$682)</f>
        <v>0</v>
      </c>
      <c r="AD31" s="65">
        <f>D31-BG31</f>
        <v>0.11</v>
      </c>
      <c r="AE31" s="55">
        <f>SUMIF(NSL!$C$694:$C$776,C31,NSL!$U$694:$U$776)</f>
        <v>0</v>
      </c>
      <c r="AF31" s="55">
        <f>SUMIF(NSL!$C$778:$C$810,C31,NSL!$U$778:$U$810)</f>
        <v>0</v>
      </c>
      <c r="AG31" s="55">
        <f>SUMIF(NSL!$C$812:$C$813,C31,NSL!$U$812:$U$813)</f>
        <v>0</v>
      </c>
      <c r="AH31" s="55">
        <f>SUMIF(NSL!$C$815:$C$816,C31,NSL!$U$815:$U$816)</f>
        <v>0</v>
      </c>
      <c r="AI31" s="55">
        <f>SUMIF(NSL!$C$818:$C$889,C31,NSL!$U$818:$U$889)</f>
        <v>0</v>
      </c>
      <c r="AJ31" s="55">
        <f>SUMIF(NSL!$C$891:$C$917,C31,NSL!$U$891:$U$917)</f>
        <v>0</v>
      </c>
      <c r="AK31" s="55">
        <f>SUMIF(NSL!$C$919:$C$981,C31,NSL!$U$919:$U$981)</f>
        <v>0</v>
      </c>
      <c r="AL31" s="55">
        <f>SUMIF(NSL!$C$983:$C$1000,C31,NSL!$U$983:$U$1000)</f>
        <v>0</v>
      </c>
      <c r="AM31" s="55">
        <f>SUMIF(NSL!$C$1002:$C$1028,C31,NSL!$U$1002:$U$1028)</f>
        <v>0</v>
      </c>
      <c r="AN31" s="55">
        <f>SUMIF(NSL!$C$1030:$C$1045,C31,NSL!$U$1030:$U$1045)</f>
        <v>0</v>
      </c>
      <c r="AO31" s="55">
        <f>SUMIF(NSL!$C$1047:$C$1048,C31,NSL!$U$1047:$U$1048)</f>
        <v>0</v>
      </c>
      <c r="AP31" s="55">
        <f>SUMIF(NSL!$C$1050:$C$1074,C31,NSL!$U$1050:$U$1074)</f>
        <v>0</v>
      </c>
      <c r="AQ31" s="55">
        <f>SUMIF(NSL!$C$1076:$C$1099,C31,NSL!$U$1076:$U$1099)</f>
        <v>0</v>
      </c>
      <c r="AR31" s="55">
        <f>SUMIF(NSL!$C$1101:$C$1121,C31,NSL!$U$1101:$U$1121)</f>
        <v>0</v>
      </c>
      <c r="AS31" s="55">
        <f>SUMIF(NSL!$C$1123:$C$1164,C31,NSL!$U$1123:$U$1164)</f>
        <v>0</v>
      </c>
      <c r="AT31" s="55">
        <f>SUMIF(NSL!$C$1166:$C$1201,C31,NSL!$U$1166:$U$1201)</f>
        <v>0</v>
      </c>
      <c r="AU31" s="55">
        <f>SUMIF(NSL!$C$1203:$C$1223,C31,NSL!$U$1203:$U$1223)</f>
        <v>0</v>
      </c>
      <c r="AV31" s="55">
        <f>SUMIF(NSL!$C$1225:$C$1226,C31,NSL!$U$1225:$U$1226)</f>
        <v>0</v>
      </c>
      <c r="AW31" s="55">
        <f>SUMIF(NSL!$C$1228:$C$1244,C31,NSL!$U$1228:$U$1244)</f>
        <v>0</v>
      </c>
      <c r="AX31" s="55">
        <f>SUMIF(NSL!$C$1246:$C$1351,C31,NSL!$U$1246:$U$1351)</f>
        <v>0</v>
      </c>
      <c r="AY31" s="55">
        <f>SUMIF(NSL!$C$1353:$C$1434,C31,NSL!$U$1353:$U$1434)</f>
        <v>0</v>
      </c>
      <c r="AZ31" s="55">
        <f>SUMIF(NSL!$C$1436:$C$1440,C31,NSL!$U$1436:$U$1440)</f>
        <v>0</v>
      </c>
      <c r="BA31" s="55">
        <f>SUMIF(NSL!$C$1442:$C$1507,C31,NSL!$U$1442:$U$1507)</f>
        <v>0</v>
      </c>
      <c r="BB31" s="55">
        <f>SUMIF(NSL!$C$1509:$C$1540,C31,NSL!$U$1509:$U$1540)</f>
        <v>0</v>
      </c>
      <c r="BC31" s="55">
        <f>SUMIF(NSL!$C$1542:$C$1545,C31,NSL!$U$1542:$U$1545)</f>
        <v>0</v>
      </c>
      <c r="BD31" s="55">
        <f>SUMIF(NSL!$C$1547:$C$1560,C31,NSL!$U$1547:$U$1560)</f>
        <v>0</v>
      </c>
      <c r="BE31" s="55">
        <f>SUMIF(NSL!$C$1562:$C$1565,C31,NSL!$U$1562:$U$1565)</f>
        <v>0</v>
      </c>
      <c r="BF31" s="55">
        <f>SUMIF(NSL!$C$1567:$C$1569,C31,NSL!$U$1567:$U$1569)</f>
        <v>0</v>
      </c>
      <c r="BG31" s="65">
        <f>SUM(G31:Q31)+SUM(S31:Z31)+SUM(AB31:AC31)+SUM(AE31:BF31)</f>
        <v>0</v>
      </c>
      <c r="BH31" s="53">
        <f>AD60-BG31</f>
        <v>0</v>
      </c>
      <c r="BI31" s="53">
        <f t="shared" si="6"/>
        <v>0.11</v>
      </c>
    </row>
    <row r="32" spans="1:61" ht="15">
      <c r="A32" s="56"/>
      <c r="B32" s="7" t="s">
        <v>169</v>
      </c>
      <c r="C32" s="8" t="s">
        <v>55</v>
      </c>
      <c r="D32" s="52">
        <f>HTg!R34</f>
        <v>2.85</v>
      </c>
      <c r="E32" s="65">
        <f t="shared" si="10"/>
        <v>0</v>
      </c>
      <c r="F32" s="70">
        <f t="shared" si="11"/>
        <v>0</v>
      </c>
      <c r="G32" s="55">
        <f>SUMIF(NSL!$C$9:$C$10,C32,NSL!$U$9:$U$10)</f>
        <v>0</v>
      </c>
      <c r="H32" s="55">
        <f>SUMIF(NSL!$C$12:$C$13,C32,NSL!$U$12:$U$13)</f>
        <v>0</v>
      </c>
      <c r="I32" s="55">
        <f>SUMIF(NSL!$C$15:$C$16,C32,NSL!$U$15:$U$16)</f>
        <v>0</v>
      </c>
      <c r="J32" s="55">
        <f>SUMIF(NSL!$C$18:$C$19,C32,NSL!$U$18:$U$19)</f>
        <v>0</v>
      </c>
      <c r="K32" s="55">
        <f>SUMIF(NSL!$C$21:$C$43,C32,NSL!$U$21:$U$43)</f>
        <v>0</v>
      </c>
      <c r="L32" s="55">
        <f>SUMIF(NSL!$C$45:$C$51,C32,NSL!$U$45:$U$51)</f>
        <v>0</v>
      </c>
      <c r="M32" s="55">
        <f>SUMIF(NSL!$C$53:$C$55,C32,NSL!$U$53:$U$55)</f>
        <v>0</v>
      </c>
      <c r="N32" s="55">
        <f>SUMIF(NSL!$C$57:$C$65,C32,NSL!$U$57:$U$65)</f>
        <v>0</v>
      </c>
      <c r="O32" s="55">
        <f>SUMIF(NSL!$C$67:$C$76,C32,NSL!$U$67:$U$76)</f>
        <v>0</v>
      </c>
      <c r="P32" s="55">
        <f>SUMIF(NSL!$C$78:$C$79,C32,NSL!$U$78:$U$79)</f>
        <v>0</v>
      </c>
      <c r="Q32" s="55">
        <f>SUMIF(NSL!$C$81:$C$173,C32,NSL!$U$81:$U$173)</f>
        <v>0</v>
      </c>
      <c r="R32" s="65">
        <f t="shared" si="12"/>
        <v>2.85</v>
      </c>
      <c r="S32" s="55">
        <f>SUMIF(NSL!$C$176:$C$214,C32,NSL!$U$176:$U$214)</f>
        <v>0</v>
      </c>
      <c r="T32" s="55">
        <f>SUMIF(NSL!$C$216:$C$238,C32,NSL!$U$216:$U$238)</f>
        <v>0</v>
      </c>
      <c r="U32" s="55">
        <f>SUMIF(NSL!$C$240:$C$252,C32,NSL!$U$240:$U$252)</f>
        <v>0</v>
      </c>
      <c r="V32" s="55">
        <f>SUMIF(NSL!$C$254:$C$255,C32,NSL!$U$254:$U$255)</f>
        <v>0</v>
      </c>
      <c r="W32" s="55">
        <f>SUMIF(NSL!$C$257:$C$282,C32,NSL!$U$257:$U$282)</f>
        <v>0</v>
      </c>
      <c r="X32" s="55">
        <f>SUMIF(NSL!$C$284:$C$346,C32,NSL!$U$284:$U$346)</f>
        <v>0</v>
      </c>
      <c r="Y32" s="55">
        <f>SUMIF(NSL!$C$348:$C$436,C32,NSL!$U$348:$U$436)</f>
        <v>0</v>
      </c>
      <c r="Z32" s="55">
        <f>SUMIF(NSL!$C$438:$C$480,C32,NSL!$U$438:$U$480)</f>
        <v>0</v>
      </c>
      <c r="AA32" s="72">
        <f t="shared" si="16"/>
        <v>2.85</v>
      </c>
      <c r="AB32" s="55">
        <f>SUMIF(NSL!$C$483:$C$679,C32,NSL!$U$483:$U$679)</f>
        <v>0</v>
      </c>
      <c r="AC32" s="55">
        <f>SUMIF(NSL!$C$681:$C$682,C32,NSL!$U$681:$U$682)</f>
        <v>0</v>
      </c>
      <c r="AD32" s="55">
        <f>SUMIF(NSL!$C$684:$C$692,C32,NSL!$U$684:$U$692)</f>
        <v>0</v>
      </c>
      <c r="AE32" s="65">
        <f>D32-BG32</f>
        <v>2.85</v>
      </c>
      <c r="AF32" s="55">
        <f>SUMIF(NSL!$C$778:$C$810,C32,NSL!$U$778:$U$810)</f>
        <v>0</v>
      </c>
      <c r="AG32" s="55">
        <f>SUMIF(NSL!$C$812:$C$813,C32,NSL!$U$812:$U$813)</f>
        <v>0</v>
      </c>
      <c r="AH32" s="55">
        <f>SUMIF(NSL!$C$815:$C$816,C32,NSL!$U$815:$U$816)</f>
        <v>0</v>
      </c>
      <c r="AI32" s="55">
        <f>SUMIF(NSL!$C$818:$C$889,C32,NSL!$U$818:$U$889)</f>
        <v>0</v>
      </c>
      <c r="AJ32" s="55">
        <f>SUMIF(NSL!$C$891:$C$917,C32,NSL!$U$891:$U$917)</f>
        <v>0</v>
      </c>
      <c r="AK32" s="55">
        <f>SUMIF(NSL!$C$919:$C$981,C32,NSL!$U$919:$U$981)</f>
        <v>0</v>
      </c>
      <c r="AL32" s="55">
        <f>SUMIF(NSL!$C$983:$C$1000,C32,NSL!$U$983:$U$1000)</f>
        <v>0</v>
      </c>
      <c r="AM32" s="55">
        <f>SUMIF(NSL!$C$1002:$C$1028,C32,NSL!$U$1002:$U$1028)</f>
        <v>0</v>
      </c>
      <c r="AN32" s="55">
        <f>SUMIF(NSL!$C$1030:$C$1045,C32,NSL!$U$1030:$U$1045)</f>
        <v>0</v>
      </c>
      <c r="AO32" s="55">
        <f>SUMIF(NSL!$C$1047:$C$1048,C32,NSL!$U$1047:$U$1048)</f>
        <v>0</v>
      </c>
      <c r="AP32" s="55">
        <f>SUMIF(NSL!$C$1050:$C$1074,C32,NSL!$U$1050:$U$1074)</f>
        <v>0</v>
      </c>
      <c r="AQ32" s="55">
        <f>SUMIF(NSL!$C$1076:$C$1099,C32,NSL!$U$1076:$U$1099)</f>
        <v>0</v>
      </c>
      <c r="AR32" s="55">
        <f>SUMIF(NSL!$C$1101:$C$1121,C32,NSL!$U$1101:$U$1121)</f>
        <v>0</v>
      </c>
      <c r="AS32" s="55">
        <f>SUMIF(NSL!$C$1123:$C$1164,C32,NSL!$U$1123:$U$1164)</f>
        <v>0</v>
      </c>
      <c r="AT32" s="55">
        <f>SUMIF(NSL!$C$1166:$C$1201,C32,NSL!$U$1166:$U$1201)</f>
        <v>0</v>
      </c>
      <c r="AU32" s="55">
        <f>SUMIF(NSL!$C$1203:$C$1223,C32,NSL!$U$1203:$U$1223)</f>
        <v>0</v>
      </c>
      <c r="AV32" s="55">
        <f>SUMIF(NSL!$C$1225:$C$1226,C32,NSL!$U$1225:$U$1226)</f>
        <v>0</v>
      </c>
      <c r="AW32" s="55">
        <f>SUMIF(NSL!$C$1228:$C$1244,C32,NSL!$U$1228:$U$1244)</f>
        <v>0</v>
      </c>
      <c r="AX32" s="55">
        <f>SUMIF(NSL!$C$1246:$C$1351,C32,NSL!$U$1246:$U$1351)</f>
        <v>0</v>
      </c>
      <c r="AY32" s="55">
        <f>SUMIF(NSL!$C$1353:$C$1434,C32,NSL!$U$1353:$U$1434)</f>
        <v>0</v>
      </c>
      <c r="AZ32" s="55">
        <f>SUMIF(NSL!$C$1436:$C$1440,C32,NSL!$U$1436:$U$1440)</f>
        <v>0</v>
      </c>
      <c r="BA32" s="55">
        <f>SUMIF(NSL!$C$1442:$C$1507,C32,NSL!$U$1442:$U$1507)</f>
        <v>0</v>
      </c>
      <c r="BB32" s="55">
        <f>SUMIF(NSL!$C$1509:$C$1540,C32,NSL!$U$1509:$U$1540)</f>
        <v>0</v>
      </c>
      <c r="BC32" s="55">
        <f>SUMIF(NSL!$C$1542:$C$1545,C32,NSL!$U$1542:$U$1545)</f>
        <v>0</v>
      </c>
      <c r="BD32" s="55">
        <f>SUMIF(NSL!$C$1547:$C$1560,C32,NSL!$U$1547:$U$1560)</f>
        <v>0</v>
      </c>
      <c r="BE32" s="55">
        <f>SUMIF(NSL!$C$1562:$C$1565,C32,NSL!$U$1562:$U$1565)</f>
        <v>0</v>
      </c>
      <c r="BF32" s="55">
        <f>SUMIF(NSL!$C$1567:$C$1569,C32,NSL!$U$1567:$U$1569)</f>
        <v>0</v>
      </c>
      <c r="BG32" s="65">
        <f>SUM(G32:Q32)+SUM(S32:Z32)+SUM(AB32:AD32)+SUM(AF32:BF32)</f>
        <v>0</v>
      </c>
      <c r="BH32" s="53">
        <f>AE60-BG32</f>
        <v>0.86999999999999966</v>
      </c>
      <c r="BI32" s="53">
        <f t="shared" si="6"/>
        <v>3.7199999999999998</v>
      </c>
    </row>
    <row r="33" spans="1:61" ht="15">
      <c r="A33" s="56"/>
      <c r="B33" s="7" t="s">
        <v>170</v>
      </c>
      <c r="C33" s="8" t="s">
        <v>56</v>
      </c>
      <c r="D33" s="52">
        <f>HTg!R35</f>
        <v>0</v>
      </c>
      <c r="E33" s="65">
        <f t="shared" si="10"/>
        <v>0</v>
      </c>
      <c r="F33" s="70">
        <f t="shared" si="11"/>
        <v>0</v>
      </c>
      <c r="G33" s="55">
        <f>SUMIF(NSL!$C$9:$C$10,C33,NSL!$U$9:$U$10)</f>
        <v>0</v>
      </c>
      <c r="H33" s="55">
        <f>SUMIF(NSL!$C$12:$C$13,C33,NSL!$U$12:$U$13)</f>
        <v>0</v>
      </c>
      <c r="I33" s="55">
        <f>SUMIF(NSL!$C$15:$C$16,C33,NSL!$U$15:$U$16)</f>
        <v>0</v>
      </c>
      <c r="J33" s="55">
        <f>SUMIF(NSL!$C$18:$C$19,C33,NSL!$U$18:$U$19)</f>
        <v>0</v>
      </c>
      <c r="K33" s="55">
        <f>SUMIF(NSL!$C$21:$C$43,C33,NSL!$U$21:$U$43)</f>
        <v>0</v>
      </c>
      <c r="L33" s="55">
        <f>SUMIF(NSL!$C$45:$C$51,C33,NSL!$U$45:$U$51)</f>
        <v>0</v>
      </c>
      <c r="M33" s="55">
        <f>SUMIF(NSL!$C$53:$C$55,C33,NSL!$U$53:$U$55)</f>
        <v>0</v>
      </c>
      <c r="N33" s="55">
        <f>SUMIF(NSL!$C$57:$C$65,C33,NSL!$U$57:$U$65)</f>
        <v>0</v>
      </c>
      <c r="O33" s="55">
        <f>SUMIF(NSL!$C$67:$C$76,C33,NSL!$U$67:$U$76)</f>
        <v>0</v>
      </c>
      <c r="P33" s="55">
        <f>SUMIF(NSL!$C$78:$C$79,C33,NSL!$U$78:$U$79)</f>
        <v>0</v>
      </c>
      <c r="Q33" s="55">
        <f>SUMIF(NSL!$C$81:$C$173,C33,NSL!$U$81:$U$173)</f>
        <v>0</v>
      </c>
      <c r="R33" s="65">
        <f t="shared" si="12"/>
        <v>0</v>
      </c>
      <c r="S33" s="55">
        <f>SUMIF(NSL!$C$176:$C$214,C33,NSL!$U$176:$U$214)</f>
        <v>0</v>
      </c>
      <c r="T33" s="55">
        <f>SUMIF(NSL!$C$216:$C$238,C33,NSL!$U$216:$U$238)</f>
        <v>0</v>
      </c>
      <c r="U33" s="55">
        <f>SUMIF(NSL!$C$240:$C$252,C33,NSL!$U$240:$U$252)</f>
        <v>0</v>
      </c>
      <c r="V33" s="55">
        <f>SUMIF(NSL!$C$254:$C$255,C33,NSL!$U$254:$U$255)</f>
        <v>0</v>
      </c>
      <c r="W33" s="55">
        <f>SUMIF(NSL!$C$257:$C$282,C33,NSL!$U$257:$U$282)</f>
        <v>0</v>
      </c>
      <c r="X33" s="55">
        <f>SUMIF(NSL!$C$284:$C$346,C33,NSL!$U$284:$U$346)</f>
        <v>0</v>
      </c>
      <c r="Y33" s="55">
        <f>SUMIF(NSL!$C$348:$C$436,C33,NSL!$U$348:$U$436)</f>
        <v>0</v>
      </c>
      <c r="Z33" s="55">
        <f>SUMIF(NSL!$C$438:$C$480,C33,NSL!$U$438:$U$480)</f>
        <v>0</v>
      </c>
      <c r="AA33" s="72">
        <f t="shared" si="16"/>
        <v>0</v>
      </c>
      <c r="AB33" s="55">
        <f>SUMIF(NSL!$C$483:$C$679,C33,NSL!$U$483:$U$679)</f>
        <v>0</v>
      </c>
      <c r="AC33" s="55">
        <f>SUMIF(NSL!$C$681:$C$682,C33,NSL!$U$681:$U$682)</f>
        <v>0</v>
      </c>
      <c r="AD33" s="55">
        <f>SUMIF(NSL!$C$684:$C$692,C33,NSL!$U$684:$U$692)</f>
        <v>0</v>
      </c>
      <c r="AE33" s="55">
        <f>SUMIF(NSL!$C$694:$C$776,C33,NSL!$U$694:$U$776)</f>
        <v>0</v>
      </c>
      <c r="AF33" s="65">
        <f>D33-BG33</f>
        <v>0</v>
      </c>
      <c r="AG33" s="55">
        <f>SUMIF(NSL!$C$812:$C$813,C33,NSL!$U$812:$U$813)</f>
        <v>0</v>
      </c>
      <c r="AH33" s="55">
        <f>SUMIF(NSL!$C$815:$C$816,C33,NSL!$U$815:$U$816)</f>
        <v>0</v>
      </c>
      <c r="AI33" s="55">
        <f>SUMIF(NSL!$C$818:$C$889,C33,NSL!$U$818:$U$889)</f>
        <v>0</v>
      </c>
      <c r="AJ33" s="55">
        <f>SUMIF(NSL!$C$891:$C$917,C33,NSL!$U$891:$U$917)</f>
        <v>0</v>
      </c>
      <c r="AK33" s="55">
        <f>SUMIF(NSL!$C$919:$C$981,C33,NSL!$U$919:$U$981)</f>
        <v>0</v>
      </c>
      <c r="AL33" s="55">
        <f>SUMIF(NSL!$C$983:$C$1000,C33,NSL!$U$983:$U$1000)</f>
        <v>0</v>
      </c>
      <c r="AM33" s="55">
        <f>SUMIF(NSL!$C$1002:$C$1028,C33,NSL!$U$1002:$U$1028)</f>
        <v>0</v>
      </c>
      <c r="AN33" s="55">
        <f>SUMIF(NSL!$C$1030:$C$1045,C33,NSL!$U$1030:$U$1045)</f>
        <v>0</v>
      </c>
      <c r="AO33" s="55">
        <f>SUMIF(NSL!$C$1047:$C$1048,C33,NSL!$U$1047:$U$1048)</f>
        <v>0</v>
      </c>
      <c r="AP33" s="55">
        <f>SUMIF(NSL!$C$1050:$C$1074,C33,NSL!$U$1050:$U$1074)</f>
        <v>0</v>
      </c>
      <c r="AQ33" s="55">
        <f>SUMIF(NSL!$C$1076:$C$1099,C33,NSL!$U$1076:$U$1099)</f>
        <v>0</v>
      </c>
      <c r="AR33" s="55">
        <f>SUMIF(NSL!$C$1101:$C$1121,C33,NSL!$U$1101:$U$1121)</f>
        <v>0</v>
      </c>
      <c r="AS33" s="55">
        <f>SUMIF(NSL!$C$1123:$C$1164,C33,NSL!$U$1123:$U$1164)</f>
        <v>0</v>
      </c>
      <c r="AT33" s="55">
        <f>SUMIF(NSL!$C$1166:$C$1201,C33,NSL!$U$1166:$U$1201)</f>
        <v>0</v>
      </c>
      <c r="AU33" s="55">
        <f>SUMIF(NSL!$C$1203:$C$1223,C33,NSL!$U$1203:$U$1223)</f>
        <v>0</v>
      </c>
      <c r="AV33" s="55">
        <f>SUMIF(NSL!$C$1225:$C$1226,C33,NSL!$U$1225:$U$1226)</f>
        <v>0</v>
      </c>
      <c r="AW33" s="55">
        <f>SUMIF(NSL!$C$1228:$C$1244,C33,NSL!$U$1228:$U$1244)</f>
        <v>0</v>
      </c>
      <c r="AX33" s="55">
        <f>SUMIF(NSL!$C$1246:$C$1351,C33,NSL!$U$1246:$U$1351)</f>
        <v>0</v>
      </c>
      <c r="AY33" s="55">
        <f>SUMIF(NSL!$C$1353:$C$1434,C33,NSL!$U$1353:$U$1434)</f>
        <v>0</v>
      </c>
      <c r="AZ33" s="55">
        <f>SUMIF(NSL!$C$1436:$C$1440,C33,NSL!$U$1436:$U$1440)</f>
        <v>0</v>
      </c>
      <c r="BA33" s="55">
        <f>SUMIF(NSL!$C$1442:$C$1507,C33,NSL!$U$1442:$U$1507)</f>
        <v>0</v>
      </c>
      <c r="BB33" s="55">
        <f>SUMIF(NSL!$C$1509:$C$1540,C33,NSL!$U$1509:$U$1540)</f>
        <v>0</v>
      </c>
      <c r="BC33" s="55">
        <f>SUMIF(NSL!$C$1542:$C$1545,C33,NSL!$U$1542:$U$1545)</f>
        <v>0</v>
      </c>
      <c r="BD33" s="55">
        <f>SUMIF(NSL!$C$1547:$C$1560,C33,NSL!$U$1547:$U$1560)</f>
        <v>0</v>
      </c>
      <c r="BE33" s="55">
        <f>SUMIF(NSL!$C$1562:$C$1565,C33,NSL!$U$1562:$U$1565)</f>
        <v>0</v>
      </c>
      <c r="BF33" s="55">
        <f>SUMIF(NSL!$C$1567:$C$1569,C33,NSL!$U$1567:$U$1569)</f>
        <v>0</v>
      </c>
      <c r="BG33" s="65">
        <f>SUM(G33:Q33)+SUM(S33:Z33)+SUM(AB33:AE33)+SUM(AG33:BF33)</f>
        <v>0</v>
      </c>
      <c r="BH33" s="53">
        <f>AF60-BG33</f>
        <v>1.5</v>
      </c>
      <c r="BI33" s="53">
        <f t="shared" si="6"/>
        <v>1.5</v>
      </c>
    </row>
    <row r="34" spans="1:61" ht="30">
      <c r="A34" s="56"/>
      <c r="B34" s="7" t="s">
        <v>171</v>
      </c>
      <c r="C34" s="8" t="s">
        <v>57</v>
      </c>
      <c r="D34" s="52">
        <f>HTg!R36</f>
        <v>0</v>
      </c>
      <c r="E34" s="65">
        <f t="shared" si="10"/>
        <v>0</v>
      </c>
      <c r="F34" s="70">
        <f t="shared" si="11"/>
        <v>0</v>
      </c>
      <c r="G34" s="55">
        <f>SUMIF(NSL!$C$9:$C$10,C34,NSL!$U$9:$U$10)</f>
        <v>0</v>
      </c>
      <c r="H34" s="55">
        <f>SUMIF(NSL!$C$12:$C$13,C34,NSL!$U$12:$U$13)</f>
        <v>0</v>
      </c>
      <c r="I34" s="55">
        <f>SUMIF(NSL!$C$15:$C$16,C34,NSL!$U$15:$U$16)</f>
        <v>0</v>
      </c>
      <c r="J34" s="55">
        <f>SUMIF(NSL!$C$18:$C$19,C34,NSL!$U$18:$U$19)</f>
        <v>0</v>
      </c>
      <c r="K34" s="55">
        <f>SUMIF(NSL!$C$21:$C$43,C34,NSL!$U$21:$U$43)</f>
        <v>0</v>
      </c>
      <c r="L34" s="55">
        <f>SUMIF(NSL!$C$45:$C$51,C34,NSL!$U$45:$U$51)</f>
        <v>0</v>
      </c>
      <c r="M34" s="55">
        <f>SUMIF(NSL!$C$53:$C$55,C34,NSL!$U$53:$U$55)</f>
        <v>0</v>
      </c>
      <c r="N34" s="55">
        <f>SUMIF(NSL!$C$57:$C$65,C34,NSL!$U$57:$U$65)</f>
        <v>0</v>
      </c>
      <c r="O34" s="55">
        <f>SUMIF(NSL!$C$67:$C$76,C34,NSL!$U$67:$U$76)</f>
        <v>0</v>
      </c>
      <c r="P34" s="55">
        <f>SUMIF(NSL!$C$78:$C$79,C34,NSL!$U$78:$U$79)</f>
        <v>0</v>
      </c>
      <c r="Q34" s="55">
        <f>SUMIF(NSL!$C$81:$C$173,C34,NSL!$U$81:$U$173)</f>
        <v>0</v>
      </c>
      <c r="R34" s="65">
        <f t="shared" si="12"/>
        <v>0</v>
      </c>
      <c r="S34" s="55">
        <f>SUMIF(NSL!$C$176:$C$214,C34,NSL!$U$176:$U$214)</f>
        <v>0</v>
      </c>
      <c r="T34" s="55">
        <f>SUMIF(NSL!$C$216:$C$238,C34,NSL!$U$216:$U$238)</f>
        <v>0</v>
      </c>
      <c r="U34" s="55">
        <f>SUMIF(NSL!$C$240:$C$252,C34,NSL!$U$240:$U$252)</f>
        <v>0</v>
      </c>
      <c r="V34" s="55">
        <f>SUMIF(NSL!$C$254:$C$255,C34,NSL!$U$254:$U$255)</f>
        <v>0</v>
      </c>
      <c r="W34" s="55">
        <f>SUMIF(NSL!$C$257:$C$282,C34,NSL!$U$257:$U$282)</f>
        <v>0</v>
      </c>
      <c r="X34" s="55">
        <f>SUMIF(NSL!$C$284:$C$346,C34,NSL!$U$284:$U$346)</f>
        <v>0</v>
      </c>
      <c r="Y34" s="55">
        <f>SUMIF(NSL!$C$348:$C$436,C34,NSL!$U$348:$U$436)</f>
        <v>0</v>
      </c>
      <c r="Z34" s="55">
        <f>SUMIF(NSL!$C$438:$C$480,C34,NSL!$U$438:$U$480)</f>
        <v>0</v>
      </c>
      <c r="AA34" s="72">
        <f t="shared" si="16"/>
        <v>0</v>
      </c>
      <c r="AB34" s="55">
        <f>SUMIF(NSL!$C$483:$C$679,C34,NSL!$U$483:$U$679)</f>
        <v>0</v>
      </c>
      <c r="AC34" s="55">
        <f>SUMIF(NSL!$C$681:$C$682,C34,NSL!$U$681:$U$682)</f>
        <v>0</v>
      </c>
      <c r="AD34" s="55">
        <f>SUMIF(NSL!$C$684:$C$692,C34,NSL!$U$684:$U$692)</f>
        <v>0</v>
      </c>
      <c r="AE34" s="55">
        <f>SUMIF(NSL!$C$694:$C$776,C34,NSL!$U$694:$U$776)</f>
        <v>0</v>
      </c>
      <c r="AF34" s="55">
        <f>SUMIF(NSL!$C$778:$C$810,C34,NSL!$U$778:$U$810)</f>
        <v>0</v>
      </c>
      <c r="AG34" s="65">
        <f>D34-BG34</f>
        <v>0</v>
      </c>
      <c r="AH34" s="55">
        <f>SUMIF(NSL!$C$815:$C$816,C34,NSL!$U$815:$U$816)</f>
        <v>0</v>
      </c>
      <c r="AI34" s="55">
        <f>SUMIF(NSL!$C$818:$C$889,C34,NSL!$U$818:$U$889)</f>
        <v>0</v>
      </c>
      <c r="AJ34" s="55">
        <f>SUMIF(NSL!$C$891:$C$917,C34,NSL!$U$891:$U$917)</f>
        <v>0</v>
      </c>
      <c r="AK34" s="55">
        <f>SUMIF(NSL!$C$919:$C$981,C34,NSL!$U$919:$U$981)</f>
        <v>0</v>
      </c>
      <c r="AL34" s="55">
        <f>SUMIF(NSL!$C$983:$C$1000,C34,NSL!$U$983:$U$1000)</f>
        <v>0</v>
      </c>
      <c r="AM34" s="55">
        <f>SUMIF(NSL!$C$1002:$C$1028,C34,NSL!$U$1002:$U$1028)</f>
        <v>0</v>
      </c>
      <c r="AN34" s="55">
        <f>SUMIF(NSL!$C$1030:$C$1045,C34,NSL!$U$1030:$U$1045)</f>
        <v>0</v>
      </c>
      <c r="AO34" s="55">
        <f>SUMIF(NSL!$C$1047:$C$1048,C34,NSL!$U$1047:$U$1048)</f>
        <v>0</v>
      </c>
      <c r="AP34" s="55">
        <f>SUMIF(NSL!$C$1050:$C$1074,C34,NSL!$U$1050:$U$1074)</f>
        <v>0</v>
      </c>
      <c r="AQ34" s="55">
        <f>SUMIF(NSL!$C$1076:$C$1099,C34,NSL!$U$1076:$U$1099)</f>
        <v>0</v>
      </c>
      <c r="AR34" s="55">
        <f>SUMIF(NSL!$C$1101:$C$1121,C34,NSL!$U$1101:$U$1121)</f>
        <v>0</v>
      </c>
      <c r="AS34" s="55">
        <f>SUMIF(NSL!$C$1123:$C$1164,C34,NSL!$U$1123:$U$1164)</f>
        <v>0</v>
      </c>
      <c r="AT34" s="55">
        <f>SUMIF(NSL!$C$1166:$C$1201,C34,NSL!$U$1166:$U$1201)</f>
        <v>0</v>
      </c>
      <c r="AU34" s="55">
        <f>SUMIF(NSL!$C$1203:$C$1223,C34,NSL!$U$1203:$U$1223)</f>
        <v>0</v>
      </c>
      <c r="AV34" s="55">
        <f>SUMIF(NSL!$C$1225:$C$1226,C34,NSL!$U$1225:$U$1226)</f>
        <v>0</v>
      </c>
      <c r="AW34" s="55">
        <f>SUMIF(NSL!$C$1228:$C$1244,C34,NSL!$U$1228:$U$1244)</f>
        <v>0</v>
      </c>
      <c r="AX34" s="55">
        <f>SUMIF(NSL!$C$1246:$C$1351,C34,NSL!$U$1246:$U$1351)</f>
        <v>0</v>
      </c>
      <c r="AY34" s="55">
        <f>SUMIF(NSL!$C$1353:$C$1434,C34,NSL!$U$1353:$U$1434)</f>
        <v>0</v>
      </c>
      <c r="AZ34" s="55">
        <f>SUMIF(NSL!$C$1436:$C$1440,C34,NSL!$U$1436:$U$1440)</f>
        <v>0</v>
      </c>
      <c r="BA34" s="55">
        <f>SUMIF(NSL!$C$1442:$C$1507,C34,NSL!$U$1442:$U$1507)</f>
        <v>0</v>
      </c>
      <c r="BB34" s="55">
        <f>SUMIF(NSL!$C$1509:$C$1540,C34,NSL!$U$1509:$U$1540)</f>
        <v>0</v>
      </c>
      <c r="BC34" s="55">
        <f>SUMIF(NSL!$C$1542:$C$1545,C34,NSL!$U$1542:$U$1545)</f>
        <v>0</v>
      </c>
      <c r="BD34" s="55">
        <f>SUMIF(NSL!$C$1547:$C$1560,C34,NSL!$U$1547:$U$1560)</f>
        <v>0</v>
      </c>
      <c r="BE34" s="55">
        <f>SUMIF(NSL!$C$1562:$C$1565,C34,NSL!$U$1562:$U$1565)</f>
        <v>0</v>
      </c>
      <c r="BF34" s="55">
        <f>SUMIF(NSL!$C$1567:$C$1569,C34,NSL!$U$1567:$U$1569)</f>
        <v>0</v>
      </c>
      <c r="BG34" s="65">
        <f>SUM(G34:Q34)+SUM(S34:Z34)+SUM(AB34:AF34)+SUM(AH34:BF34)</f>
        <v>0</v>
      </c>
      <c r="BH34" s="53">
        <f>AG60-BG34</f>
        <v>0</v>
      </c>
      <c r="BI34" s="53">
        <f t="shared" si="6"/>
        <v>0</v>
      </c>
    </row>
    <row r="35" spans="1:61" ht="15">
      <c r="A35" s="56"/>
      <c r="B35" s="7" t="s">
        <v>172</v>
      </c>
      <c r="C35" s="8" t="s">
        <v>176</v>
      </c>
      <c r="D35" s="52">
        <f>HTg!R37</f>
        <v>0</v>
      </c>
      <c r="E35" s="65">
        <f t="shared" si="10"/>
        <v>0</v>
      </c>
      <c r="F35" s="70">
        <f t="shared" si="11"/>
        <v>0</v>
      </c>
      <c r="G35" s="55">
        <f>SUMIF(NSL!$C$9:$C$10,C35,NSL!$U$9:$U$10)</f>
        <v>0</v>
      </c>
      <c r="H35" s="55">
        <f>SUMIF(NSL!$C$12:$C$13,C35,NSL!$U$12:$U$13)</f>
        <v>0</v>
      </c>
      <c r="I35" s="55">
        <f>SUMIF(NSL!$C$15:$C$16,C35,NSL!$U$15:$U$16)</f>
        <v>0</v>
      </c>
      <c r="J35" s="55">
        <f>SUMIF(NSL!$C$18:$C$19,C35,NSL!$U$18:$U$19)</f>
        <v>0</v>
      </c>
      <c r="K35" s="55">
        <f>SUMIF(NSL!$C$21:$C$43,C35,NSL!$U$21:$U$43)</f>
        <v>0</v>
      </c>
      <c r="L35" s="55">
        <f>SUMIF(NSL!$C$45:$C$51,C35,NSL!$U$45:$U$51)</f>
        <v>0</v>
      </c>
      <c r="M35" s="55">
        <f>SUMIF(NSL!$C$53:$C$55,C35,NSL!$U$53:$U$55)</f>
        <v>0</v>
      </c>
      <c r="N35" s="55">
        <f>SUMIF(NSL!$C$57:$C$65,C35,NSL!$U$57:$U$65)</f>
        <v>0</v>
      </c>
      <c r="O35" s="55">
        <f>SUMIF(NSL!$C$67:$C$76,C35,NSL!$U$67:$U$76)</f>
        <v>0</v>
      </c>
      <c r="P35" s="55">
        <f>SUMIF(NSL!$C$78:$C$79,C35,NSL!$U$78:$U$79)</f>
        <v>0</v>
      </c>
      <c r="Q35" s="55">
        <f>SUMIF(NSL!$C$81:$C$173,C35,NSL!$U$81:$U$173)</f>
        <v>0</v>
      </c>
      <c r="R35" s="65">
        <f t="shared" si="12"/>
        <v>0</v>
      </c>
      <c r="S35" s="55">
        <f>SUMIF(NSL!$C$176:$C$214,C35,NSL!$U$176:$U$214)</f>
        <v>0</v>
      </c>
      <c r="T35" s="55">
        <f>SUMIF(NSL!$C$216:$C$238,C35,NSL!$U$216:$U$238)</f>
        <v>0</v>
      </c>
      <c r="U35" s="55">
        <f>SUMIF(NSL!$C$240:$C$252,C35,NSL!$U$240:$U$252)</f>
        <v>0</v>
      </c>
      <c r="V35" s="55">
        <f>SUMIF(NSL!$C$254:$C$255,C35,NSL!$U$254:$U$255)</f>
        <v>0</v>
      </c>
      <c r="W35" s="55">
        <f>SUMIF(NSL!$C$257:$C$282,C35,NSL!$U$257:$U$282)</f>
        <v>0</v>
      </c>
      <c r="X35" s="55">
        <f>SUMIF(NSL!$C$284:$C$346,C35,NSL!$U$284:$U$346)</f>
        <v>0</v>
      </c>
      <c r="Y35" s="55">
        <f>SUMIF(NSL!$C$348:$C$436,C35,NSL!$U$348:$U$436)</f>
        <v>0</v>
      </c>
      <c r="Z35" s="55">
        <f>SUMIF(NSL!$C$438:$C$480,C35,NSL!$U$438:$U$480)</f>
        <v>0</v>
      </c>
      <c r="AA35" s="72">
        <f t="shared" si="16"/>
        <v>0</v>
      </c>
      <c r="AB35" s="55">
        <f>SUMIF(NSL!$C$483:$C$679,C35,NSL!$U$483:$U$679)</f>
        <v>0</v>
      </c>
      <c r="AC35" s="55">
        <f>SUMIF(NSL!$C$681:$C$682,C35,NSL!$U$681:$U$682)</f>
        <v>0</v>
      </c>
      <c r="AD35" s="55">
        <f>SUMIF(NSL!$C$684:$C$692,C35,NSL!$U$684:$U$692)</f>
        <v>0</v>
      </c>
      <c r="AE35" s="55">
        <f>SUMIF(NSL!$C$694:$C$776,C35,NSL!$U$694:$U$776)</f>
        <v>0</v>
      </c>
      <c r="AF35" s="55">
        <f>SUMIF(NSL!$C$778:$C$810,C35,NSL!$U$778:$U$810)</f>
        <v>0</v>
      </c>
      <c r="AG35" s="55">
        <f>SUMIF(NSL!$C$812:$C$813,C35,NSL!$U$812:$U$813)</f>
        <v>0</v>
      </c>
      <c r="AH35" s="65">
        <f>D35-BG35</f>
        <v>0</v>
      </c>
      <c r="AI35" s="55">
        <f>SUMIF(NSL!$C$818:$C$889,C35,NSL!$U$818:$U$889)</f>
        <v>0</v>
      </c>
      <c r="AJ35" s="55">
        <f>SUMIF(NSL!$C$891:$C$917,C35,NSL!$U$891:$U$917)</f>
        <v>0</v>
      </c>
      <c r="AK35" s="55">
        <f>SUMIF(NSL!$C$919:$C$981,C35,NSL!$U$919:$U$981)</f>
        <v>0</v>
      </c>
      <c r="AL35" s="55">
        <f>SUMIF(NSL!$C$983:$C$1000,C35,NSL!$U$983:$U$1000)</f>
        <v>0</v>
      </c>
      <c r="AM35" s="55">
        <f>SUMIF(NSL!$C$1002:$C$1028,C35,NSL!$U$1002:$U$1028)</f>
        <v>0</v>
      </c>
      <c r="AN35" s="55">
        <f>SUMIF(NSL!$C$1030:$C$1045,C35,NSL!$U$1030:$U$1045)</f>
        <v>0</v>
      </c>
      <c r="AO35" s="55">
        <f>SUMIF(NSL!$C$1047:$C$1048,C35,NSL!$U$1047:$U$1048)</f>
        <v>0</v>
      </c>
      <c r="AP35" s="55">
        <f>SUMIF(NSL!$C$1050:$C$1074,C35,NSL!$U$1050:$U$1074)</f>
        <v>0</v>
      </c>
      <c r="AQ35" s="55">
        <f>SUMIF(NSL!$C$1076:$C$1099,C35,NSL!$U$1076:$U$1099)</f>
        <v>0</v>
      </c>
      <c r="AR35" s="55">
        <f>SUMIF(NSL!$C$1101:$C$1121,C35,NSL!$U$1101:$U$1121)</f>
        <v>0</v>
      </c>
      <c r="AS35" s="55">
        <f>SUMIF(NSL!$C$1123:$C$1164,C35,NSL!$U$1123:$U$1164)</f>
        <v>0</v>
      </c>
      <c r="AT35" s="55">
        <f>SUMIF(NSL!$C$1166:$C$1201,C35,NSL!$U$1166:$U$1201)</f>
        <v>0</v>
      </c>
      <c r="AU35" s="55">
        <f>SUMIF(NSL!$C$1203:$C$1223,C35,NSL!$U$1203:$U$1223)</f>
        <v>0</v>
      </c>
      <c r="AV35" s="55">
        <f>SUMIF(NSL!$C$1225:$C$1226,C35,NSL!$U$1225:$U$1226)</f>
        <v>0</v>
      </c>
      <c r="AW35" s="55">
        <f>SUMIF(NSL!$C$1228:$C$1244,C35,NSL!$U$1228:$U$1244)</f>
        <v>0</v>
      </c>
      <c r="AX35" s="55">
        <f>SUMIF(NSL!$C$1246:$C$1351,C35,NSL!$U$1246:$U$1351)</f>
        <v>0</v>
      </c>
      <c r="AY35" s="55">
        <f>SUMIF(NSL!$C$1353:$C$1434,C35,NSL!$U$1353:$U$1434)</f>
        <v>0</v>
      </c>
      <c r="AZ35" s="55">
        <f>SUMIF(NSL!$C$1436:$C$1440,C35,NSL!$U$1436:$U$1440)</f>
        <v>0</v>
      </c>
      <c r="BA35" s="55">
        <f>SUMIF(NSL!$C$1442:$C$1507,C35,NSL!$U$1442:$U$1507)</f>
        <v>0</v>
      </c>
      <c r="BB35" s="55">
        <f>SUMIF(NSL!$C$1509:$C$1540,C35,NSL!$U$1509:$U$1540)</f>
        <v>0</v>
      </c>
      <c r="BC35" s="55">
        <f>SUMIF(NSL!$C$1542:$C$1545,C35,NSL!$U$1542:$U$1545)</f>
        <v>0</v>
      </c>
      <c r="BD35" s="55">
        <f>SUMIF(NSL!$C$1547:$C$1560,C35,NSL!$U$1547:$U$1560)</f>
        <v>0</v>
      </c>
      <c r="BE35" s="55">
        <f>SUMIF(NSL!$C$1562:$C$1565,C35,NSL!$U$1562:$U$1565)</f>
        <v>0</v>
      </c>
      <c r="BF35" s="55">
        <f>SUMIF(NSL!$C$1567:$C$1569,C35,NSL!$U$1567:$U$1569)</f>
        <v>0</v>
      </c>
      <c r="BG35" s="65">
        <f>SUM(G35:Q35)+SUM(S35:Z35)+SUM(AB35:AG35)+SUM(AI35:BF35)</f>
        <v>0</v>
      </c>
      <c r="BH35" s="53">
        <f>AH60-BG35</f>
        <v>0</v>
      </c>
      <c r="BI35" s="53">
        <f t="shared" si="6"/>
        <v>0</v>
      </c>
    </row>
    <row r="36" spans="1:61" ht="15">
      <c r="A36" s="56"/>
      <c r="B36" s="7" t="s">
        <v>161</v>
      </c>
      <c r="C36" s="8" t="s">
        <v>49</v>
      </c>
      <c r="D36" s="52">
        <f>HTg!R38</f>
        <v>94.89</v>
      </c>
      <c r="E36" s="65">
        <f t="shared" si="10"/>
        <v>0</v>
      </c>
      <c r="F36" s="70">
        <f t="shared" si="11"/>
        <v>0</v>
      </c>
      <c r="G36" s="55">
        <f>SUMIF(NSL!$C$9:$C$10,C36,NSL!$U$9:$U$10)</f>
        <v>0</v>
      </c>
      <c r="H36" s="55">
        <f>SUMIF(NSL!$C$12:$C$13,C36,NSL!$U$12:$U$13)</f>
        <v>0</v>
      </c>
      <c r="I36" s="55">
        <f>SUMIF(NSL!$C$15:$C$16,C36,NSL!$U$15:$U$16)</f>
        <v>0</v>
      </c>
      <c r="J36" s="55">
        <f>SUMIF(NSL!$C$18:$C$19,C36,NSL!$U$18:$U$19)</f>
        <v>0</v>
      </c>
      <c r="K36" s="55">
        <f>SUMIF(NSL!$C$21:$C$43,C36,NSL!$U$21:$U$43)</f>
        <v>0</v>
      </c>
      <c r="L36" s="55">
        <f>SUMIF(NSL!$C$45:$C$51,C36,NSL!$U$45:$U$51)</f>
        <v>0</v>
      </c>
      <c r="M36" s="55">
        <f>SUMIF(NSL!$C$53:$C$55,C36,NSL!$U$53:$U$55)</f>
        <v>0</v>
      </c>
      <c r="N36" s="55">
        <f>SUMIF(NSL!$C$57:$C$65,C36,NSL!$U$57:$U$65)</f>
        <v>0</v>
      </c>
      <c r="O36" s="55">
        <f>SUMIF(NSL!$C$67:$C$76,C36,NSL!$U$67:$U$76)</f>
        <v>0</v>
      </c>
      <c r="P36" s="55">
        <f>SUMIF(NSL!$C$78:$C$79,C36,NSL!$U$78:$U$79)</f>
        <v>0</v>
      </c>
      <c r="Q36" s="55">
        <f>SUMIF(NSL!$C$81:$C$173,C36,NSL!$U$81:$U$173)</f>
        <v>0</v>
      </c>
      <c r="R36" s="65">
        <f t="shared" si="12"/>
        <v>94.89</v>
      </c>
      <c r="S36" s="55">
        <f>SUMIF(NSL!$C$176:$C$214,C36,NSL!$U$176:$U$214)</f>
        <v>0</v>
      </c>
      <c r="T36" s="55">
        <f>SUMIF(NSL!$C$216:$C$238,C36,NSL!$U$216:$U$238)</f>
        <v>0</v>
      </c>
      <c r="U36" s="55">
        <f>SUMIF(NSL!$C$240:$C$252,C36,NSL!$U$240:$U$252)</f>
        <v>0</v>
      </c>
      <c r="V36" s="55">
        <f>SUMIF(NSL!$C$254:$C$255,C36,NSL!$U$254:$U$255)</f>
        <v>0</v>
      </c>
      <c r="W36" s="55">
        <f>SUMIF(NSL!$C$257:$C$282,C36,NSL!$U$257:$U$282)</f>
        <v>0</v>
      </c>
      <c r="X36" s="55">
        <f>SUMIF(NSL!$C$284:$C$346,C36,NSL!$U$284:$U$346)</f>
        <v>0</v>
      </c>
      <c r="Y36" s="55">
        <f>SUMIF(NSL!$C$348:$C$436,C36,NSL!$U$348:$U$436)</f>
        <v>0</v>
      </c>
      <c r="Z36" s="55">
        <f>SUMIF(NSL!$C$438:$C$480,C36,NSL!$U$438:$U$480)</f>
        <v>0</v>
      </c>
      <c r="AA36" s="72">
        <f t="shared" si="16"/>
        <v>94.89</v>
      </c>
      <c r="AB36" s="55">
        <f>SUMIF(NSL!$C$483:$C$679,C36,NSL!$U$483:$U$679)</f>
        <v>0</v>
      </c>
      <c r="AC36" s="55">
        <f>SUMIF(NSL!$C$681:$C$682,C36,NSL!$U$681:$U$682)</f>
        <v>0</v>
      </c>
      <c r="AD36" s="55">
        <f>SUMIF(NSL!$C$684:$C$692,C36,NSL!$U$684:$U$692)</f>
        <v>0</v>
      </c>
      <c r="AE36" s="55">
        <f>SUMIF(NSL!$C$694:$C$776,C36,NSL!$U$694:$U$776)</f>
        <v>0</v>
      </c>
      <c r="AF36" s="55">
        <f>SUMIF(NSL!$C$778:$C$810,C36,NSL!$U$778:$U$810)</f>
        <v>0</v>
      </c>
      <c r="AG36" s="55">
        <f>SUMIF(NSL!$C$812:$C$813,C36,NSL!$U$812:$U$813)</f>
        <v>0</v>
      </c>
      <c r="AH36" s="55">
        <f>SUMIF(NSL!$C$815:$C$816,C36,NSL!$U$815:$U$816)</f>
        <v>0</v>
      </c>
      <c r="AI36" s="65">
        <f>D36-BG36</f>
        <v>94.89</v>
      </c>
      <c r="AJ36" s="55">
        <f>SUMIF(NSL!$C$891:$C$917,C36,NSL!$U$891:$U$917)</f>
        <v>0</v>
      </c>
      <c r="AK36" s="55">
        <f>SUMIF(NSL!$C$919:$C$981,C36,NSL!$U$919:$U$981)</f>
        <v>0</v>
      </c>
      <c r="AL36" s="55">
        <f>SUMIF(NSL!$C$983:$C$1000,C36,NSL!$U$983:$U$1000)</f>
        <v>0</v>
      </c>
      <c r="AM36" s="55">
        <f>SUMIF(NSL!$C$1002:$C$1028,C36,NSL!$U$1002:$U$1028)</f>
        <v>0</v>
      </c>
      <c r="AN36" s="55">
        <f>SUMIF(NSL!$C$1030:$C$1045,C36,NSL!$U$1030:$U$1045)</f>
        <v>0</v>
      </c>
      <c r="AO36" s="55">
        <f>SUMIF(NSL!$C$1047:$C$1048,C36,NSL!$U$1047:$U$1048)</f>
        <v>0</v>
      </c>
      <c r="AP36" s="55">
        <f>SUMIF(NSL!$C$1050:$C$1074,C36,NSL!$U$1050:$U$1074)</f>
        <v>0</v>
      </c>
      <c r="AQ36" s="55">
        <f>SUMIF(NSL!$C$1076:$C$1099,C36,NSL!$U$1076:$U$1099)</f>
        <v>0</v>
      </c>
      <c r="AR36" s="55">
        <f>SUMIF(NSL!$C$1101:$C$1121,C36,NSL!$U$1101:$U$1121)</f>
        <v>0</v>
      </c>
      <c r="AS36" s="55">
        <f>SUMIF(NSL!$C$1123:$C$1164,C36,NSL!$U$1123:$U$1164)</f>
        <v>0</v>
      </c>
      <c r="AT36" s="55">
        <f>SUMIF(NSL!$C$1166:$C$1201,C36,NSL!$U$1166:$U$1201)</f>
        <v>0</v>
      </c>
      <c r="AU36" s="55">
        <f>SUMIF(NSL!$C$1203:$C$1223,C36,NSL!$U$1203:$U$1223)</f>
        <v>0</v>
      </c>
      <c r="AV36" s="55">
        <f>SUMIF(NSL!$C$1225:$C$1226,C36,NSL!$U$1225:$U$1226)</f>
        <v>0</v>
      </c>
      <c r="AW36" s="55">
        <f>SUMIF(NSL!$C$1228:$C$1244,C36,NSL!$U$1228:$U$1244)</f>
        <v>0</v>
      </c>
      <c r="AX36" s="55">
        <f>SUMIF(NSL!$C$1246:$C$1351,C36,NSL!$U$1246:$U$1351)</f>
        <v>0</v>
      </c>
      <c r="AY36" s="55">
        <f>SUMIF(NSL!$C$1353:$C$1434,C36,NSL!$U$1353:$U$1434)</f>
        <v>0</v>
      </c>
      <c r="AZ36" s="55">
        <f>SUMIF(NSL!$C$1436:$C$1440,C36,NSL!$U$1436:$U$1440)</f>
        <v>0</v>
      </c>
      <c r="BA36" s="55">
        <f>SUMIF(NSL!$C$1442:$C$1507,C36,NSL!$U$1442:$U$1507)</f>
        <v>0</v>
      </c>
      <c r="BB36" s="55">
        <f>SUMIF(NSL!$C$1509:$C$1540,C36,NSL!$U$1509:$U$1540)</f>
        <v>0</v>
      </c>
      <c r="BC36" s="55">
        <f>SUMIF(NSL!$C$1542:$C$1545,C36,NSL!$U$1542:$U$1545)</f>
        <v>0</v>
      </c>
      <c r="BD36" s="55">
        <f>SUMIF(NSL!$C$1547:$C$1560,C36,NSL!$U$1547:$U$1560)</f>
        <v>0</v>
      </c>
      <c r="BE36" s="55">
        <f>SUMIF(NSL!$C$1562:$C$1565,C36,NSL!$U$1562:$U$1565)</f>
        <v>0</v>
      </c>
      <c r="BF36" s="55">
        <f>SUMIF(NSL!$C$1567:$C$1569,C36,NSL!$U$1567:$U$1569)</f>
        <v>0</v>
      </c>
      <c r="BG36" s="65">
        <f>SUM(G36:Q36)+SUM(S36:Z36)+SUM(AB36:AH36)+SUM(AJ36:BF36)</f>
        <v>0</v>
      </c>
      <c r="BH36" s="53">
        <f>AI60-BG36</f>
        <v>25.759999999999991</v>
      </c>
      <c r="BI36" s="53">
        <f t="shared" si="6"/>
        <v>120.64999999999999</v>
      </c>
    </row>
    <row r="37" spans="1:61" ht="15">
      <c r="A37" s="56"/>
      <c r="B37" s="7" t="s">
        <v>162</v>
      </c>
      <c r="C37" s="8" t="s">
        <v>50</v>
      </c>
      <c r="D37" s="52">
        <f>HTg!R39</f>
        <v>1.69</v>
      </c>
      <c r="E37" s="65">
        <f t="shared" si="10"/>
        <v>0</v>
      </c>
      <c r="F37" s="70">
        <f t="shared" si="11"/>
        <v>0</v>
      </c>
      <c r="G37" s="55">
        <f>SUMIF(NSL!$C$9:$C$10,C37,NSL!$U$9:$U$10)</f>
        <v>0</v>
      </c>
      <c r="H37" s="55">
        <f>SUMIF(NSL!$C$12:$C$13,C37,NSL!$U$12:$U$13)</f>
        <v>0</v>
      </c>
      <c r="I37" s="55">
        <f>SUMIF(NSL!$C$15:$C$16,C37,NSL!$U$15:$U$16)</f>
        <v>0</v>
      </c>
      <c r="J37" s="55">
        <f>SUMIF(NSL!$C$18:$C$19,C37,NSL!$U$18:$U$19)</f>
        <v>0</v>
      </c>
      <c r="K37" s="55">
        <f>SUMIF(NSL!$C$21:$C$43,C37,NSL!$U$21:$U$43)</f>
        <v>0</v>
      </c>
      <c r="L37" s="55">
        <f>SUMIF(NSL!$C$45:$C$51,C37,NSL!$U$45:$U$51)</f>
        <v>0</v>
      </c>
      <c r="M37" s="55">
        <f>SUMIF(NSL!$C$53:$C$55,C37,NSL!$U$53:$U$55)</f>
        <v>0</v>
      </c>
      <c r="N37" s="55">
        <f>SUMIF(NSL!$C$57:$C$65,C37,NSL!$U$57:$U$65)</f>
        <v>0</v>
      </c>
      <c r="O37" s="55">
        <f>SUMIF(NSL!$C$67:$C$76,C37,NSL!$U$67:$U$76)</f>
        <v>0</v>
      </c>
      <c r="P37" s="55">
        <f>SUMIF(NSL!$C$78:$C$79,C37,NSL!$U$78:$U$79)</f>
        <v>0</v>
      </c>
      <c r="Q37" s="55">
        <f>SUMIF(NSL!$C$81:$C$173,C37,NSL!$U$81:$U$173)</f>
        <v>0</v>
      </c>
      <c r="R37" s="65">
        <f t="shared" si="12"/>
        <v>1.69</v>
      </c>
      <c r="S37" s="55">
        <f>SUMIF(NSL!$C$176:$C$214,C37,NSL!$U$176:$U$214)</f>
        <v>0</v>
      </c>
      <c r="T37" s="55">
        <f>SUMIF(NSL!$C$216:$C$238,C37,NSL!$U$216:$U$238)</f>
        <v>0</v>
      </c>
      <c r="U37" s="55">
        <f>SUMIF(NSL!$C$240:$C$252,C37,NSL!$U$240:$U$252)</f>
        <v>0</v>
      </c>
      <c r="V37" s="55">
        <f>SUMIF(NSL!$C$254:$C$255,C37,NSL!$U$254:$U$255)</f>
        <v>0</v>
      </c>
      <c r="W37" s="55">
        <f>SUMIF(NSL!$C$257:$C$282,C37,NSL!$U$257:$U$282)</f>
        <v>0</v>
      </c>
      <c r="X37" s="55">
        <f>SUMIF(NSL!$C$284:$C$346,C37,NSL!$U$284:$U$346)</f>
        <v>0</v>
      </c>
      <c r="Y37" s="55">
        <f>SUMIF(NSL!$C$348:$C$436,C37,NSL!$U$348:$U$436)</f>
        <v>0</v>
      </c>
      <c r="Z37" s="55">
        <f>SUMIF(NSL!$C$438:$C$480,C37,NSL!$U$438:$U$480)</f>
        <v>0</v>
      </c>
      <c r="AA37" s="72">
        <f t="shared" si="16"/>
        <v>1.69</v>
      </c>
      <c r="AB37" s="55">
        <f>SUMIF(NSL!$C$483:$C$679,C37,NSL!$U$483:$U$679)</f>
        <v>0</v>
      </c>
      <c r="AC37" s="55">
        <f>SUMIF(NSL!$C$681:$C$682,C37,NSL!$U$681:$U$682)</f>
        <v>0</v>
      </c>
      <c r="AD37" s="55">
        <f>SUMIF(NSL!$C$684:$C$692,C37,NSL!$U$684:$U$692)</f>
        <v>0</v>
      </c>
      <c r="AE37" s="55">
        <f>SUMIF(NSL!$C$694:$C$776,C37,NSL!$U$694:$U$776)</f>
        <v>0</v>
      </c>
      <c r="AF37" s="55">
        <f>SUMIF(NSL!$C$778:$C$810,C37,NSL!$U$778:$U$810)</f>
        <v>0</v>
      </c>
      <c r="AG37" s="55">
        <f>SUMIF(NSL!$C$812:$C$813,C37,NSL!$U$812:$U$813)</f>
        <v>0</v>
      </c>
      <c r="AH37" s="55">
        <f>SUMIF(NSL!$C$815:$C$816,C37,NSL!$U$815:$U$816)</f>
        <v>0</v>
      </c>
      <c r="AI37" s="55">
        <f>SUMIF(NSL!$C$818:$C$889,C37,NSL!$U$818:$U$889)</f>
        <v>0</v>
      </c>
      <c r="AJ37" s="65">
        <f>D37-BG37</f>
        <v>1.69</v>
      </c>
      <c r="AK37" s="55">
        <f>SUMIF(NSL!$C$919:$C$981,C37,NSL!$U$919:$U$981)</f>
        <v>0</v>
      </c>
      <c r="AL37" s="55">
        <f>SUMIF(NSL!$C$983:$C$1000,C37,NSL!$U$983:$U$1000)</f>
        <v>0</v>
      </c>
      <c r="AM37" s="55">
        <f>SUMIF(NSL!$C$1002:$C$1028,C37,NSL!$U$1002:$U$1028)</f>
        <v>0</v>
      </c>
      <c r="AN37" s="55">
        <f>SUMIF(NSL!$C$1030:$C$1045,C37,NSL!$U$1030:$U$1045)</f>
        <v>0</v>
      </c>
      <c r="AO37" s="55">
        <f>SUMIF(NSL!$C$1047:$C$1048,C37,NSL!$U$1047:$U$1048)</f>
        <v>0</v>
      </c>
      <c r="AP37" s="55">
        <f>SUMIF(NSL!$C$1050:$C$1074,C37,NSL!$U$1050:$U$1074)</f>
        <v>0</v>
      </c>
      <c r="AQ37" s="55">
        <f>SUMIF(NSL!$C$1076:$C$1099,C37,NSL!$U$1076:$U$1099)</f>
        <v>0</v>
      </c>
      <c r="AR37" s="55">
        <f>SUMIF(NSL!$C$1101:$C$1121,C37,NSL!$U$1101:$U$1121)</f>
        <v>0</v>
      </c>
      <c r="AS37" s="55">
        <f>SUMIF(NSL!$C$1123:$C$1164,C37,NSL!$U$1123:$U$1164)</f>
        <v>0</v>
      </c>
      <c r="AT37" s="55">
        <f>SUMIF(NSL!$C$1166:$C$1201,C37,NSL!$U$1166:$U$1201)</f>
        <v>0</v>
      </c>
      <c r="AU37" s="55">
        <f>SUMIF(NSL!$C$1203:$C$1223,C37,NSL!$U$1203:$U$1223)</f>
        <v>0</v>
      </c>
      <c r="AV37" s="55">
        <f>SUMIF(NSL!$C$1225:$C$1226,C37,NSL!$U$1225:$U$1226)</f>
        <v>0</v>
      </c>
      <c r="AW37" s="55">
        <f>SUMIF(NSL!$C$1228:$C$1244,C37,NSL!$U$1228:$U$1244)</f>
        <v>0</v>
      </c>
      <c r="AX37" s="55">
        <f>SUMIF(NSL!$C$1246:$C$1351,C37,NSL!$U$1246:$U$1351)</f>
        <v>0</v>
      </c>
      <c r="AY37" s="55">
        <f>SUMIF(NSL!$C$1353:$C$1434,C37,NSL!$U$1353:$U$1434)</f>
        <v>0</v>
      </c>
      <c r="AZ37" s="55">
        <f>SUMIF(NSL!$C$1436:$C$1440,C37,NSL!$U$1436:$U$1440)</f>
        <v>0</v>
      </c>
      <c r="BA37" s="55">
        <f>SUMIF(NSL!$C$1442:$C$1507,C37,NSL!$U$1442:$U$1507)</f>
        <v>0</v>
      </c>
      <c r="BB37" s="55">
        <f>SUMIF(NSL!$C$1509:$C$1540,C37,NSL!$U$1509:$U$1540)</f>
        <v>0</v>
      </c>
      <c r="BC37" s="55">
        <f>SUMIF(NSL!$C$1542:$C$1545,C37,NSL!$U$1542:$U$1545)</f>
        <v>0</v>
      </c>
      <c r="BD37" s="55">
        <f>SUMIF(NSL!$C$1547:$C$1560,C37,NSL!$U$1547:$U$1560)</f>
        <v>0</v>
      </c>
      <c r="BE37" s="55">
        <f>SUMIF(NSL!$C$1562:$C$1565,C37,NSL!$U$1562:$U$1565)</f>
        <v>0</v>
      </c>
      <c r="BF37" s="55">
        <f>SUMIF(NSL!$C$1567:$C$1569,C37,NSL!$U$1567:$U$1569)</f>
        <v>0</v>
      </c>
      <c r="BG37" s="65">
        <f>SUM(G37:Q37)+SUM(S37:Z37)+SUM(AB37:AI37)+SUM(AK37:BF37)</f>
        <v>0</v>
      </c>
      <c r="BH37" s="53">
        <f>AJ60-BG37</f>
        <v>2.0099999999999998</v>
      </c>
      <c r="BI37" s="53">
        <f t="shared" si="6"/>
        <v>3.6999999999999997</v>
      </c>
    </row>
    <row r="38" spans="1:61" ht="15">
      <c r="A38" s="56"/>
      <c r="B38" s="7" t="s">
        <v>173</v>
      </c>
      <c r="C38" s="8" t="s">
        <v>51</v>
      </c>
      <c r="D38" s="52">
        <f>HTg!R40</f>
        <v>0</v>
      </c>
      <c r="E38" s="65">
        <f t="shared" si="10"/>
        <v>0</v>
      </c>
      <c r="F38" s="70">
        <f t="shared" si="11"/>
        <v>0</v>
      </c>
      <c r="G38" s="55">
        <f>SUMIF(NSL!$C$9:$C$10,C38,NSL!$U$9:$U$10)</f>
        <v>0</v>
      </c>
      <c r="H38" s="55">
        <f>SUMIF(NSL!$C$12:$C$13,C38,NSL!$U$12:$U$13)</f>
        <v>0</v>
      </c>
      <c r="I38" s="55">
        <f>SUMIF(NSL!$C$15:$C$16,C38,NSL!$U$15:$U$16)</f>
        <v>0</v>
      </c>
      <c r="J38" s="55">
        <f>SUMIF(NSL!$C$18:$C$19,C38,NSL!$U$18:$U$19)</f>
        <v>0</v>
      </c>
      <c r="K38" s="55">
        <f>SUMIF(NSL!$C$21:$C$43,C38,NSL!$U$21:$U$43)</f>
        <v>0</v>
      </c>
      <c r="L38" s="55">
        <f>SUMIF(NSL!$C$45:$C$51,C38,NSL!$U$45:$U$51)</f>
        <v>0</v>
      </c>
      <c r="M38" s="55">
        <f>SUMIF(NSL!$C$53:$C$55,C38,NSL!$U$53:$U$55)</f>
        <v>0</v>
      </c>
      <c r="N38" s="55">
        <f>SUMIF(NSL!$C$57:$C$65,C38,NSL!$U$57:$U$65)</f>
        <v>0</v>
      </c>
      <c r="O38" s="55">
        <f>SUMIF(NSL!$C$67:$C$76,C38,NSL!$U$67:$U$76)</f>
        <v>0</v>
      </c>
      <c r="P38" s="55">
        <f>SUMIF(NSL!$C$78:$C$79,C38,NSL!$U$78:$U$79)</f>
        <v>0</v>
      </c>
      <c r="Q38" s="55">
        <f>SUMIF(NSL!$C$81:$C$173,C38,NSL!$U$81:$U$173)</f>
        <v>0</v>
      </c>
      <c r="R38" s="65">
        <f t="shared" si="12"/>
        <v>0</v>
      </c>
      <c r="S38" s="55">
        <f>SUMIF(NSL!$C$176:$C$214,C38,NSL!$U$176:$U$214)</f>
        <v>0</v>
      </c>
      <c r="T38" s="55">
        <f>SUMIF(NSL!$C$216:$C$238,C38,NSL!$U$216:$U$238)</f>
        <v>0</v>
      </c>
      <c r="U38" s="55">
        <f>SUMIF(NSL!$C$240:$C$252,C38,NSL!$U$240:$U$252)</f>
        <v>0</v>
      </c>
      <c r="V38" s="55">
        <f>SUMIF(NSL!$C$254:$C$255,C38,NSL!$U$254:$U$255)</f>
        <v>0</v>
      </c>
      <c r="W38" s="55">
        <f>SUMIF(NSL!$C$257:$C$282,C38,NSL!$U$257:$U$282)</f>
        <v>0</v>
      </c>
      <c r="X38" s="55">
        <f>SUMIF(NSL!$C$284:$C$346,C38,NSL!$U$284:$U$346)</f>
        <v>0</v>
      </c>
      <c r="Y38" s="55">
        <f>SUMIF(NSL!$C$348:$C$436,C38,NSL!$U$348:$U$436)</f>
        <v>0</v>
      </c>
      <c r="Z38" s="55">
        <f>SUMIF(NSL!$C$438:$C$480,C38,NSL!$U$438:$U$480)</f>
        <v>0</v>
      </c>
      <c r="AA38" s="72">
        <f t="shared" si="16"/>
        <v>0</v>
      </c>
      <c r="AB38" s="55">
        <f>SUMIF(NSL!$C$483:$C$679,C38,NSL!$U$483:$U$679)</f>
        <v>0</v>
      </c>
      <c r="AC38" s="55">
        <f>SUMIF(NSL!$C$681:$C$682,C38,NSL!$U$681:$U$682)</f>
        <v>0</v>
      </c>
      <c r="AD38" s="55">
        <f>SUMIF(NSL!$C$684:$C$692,C38,NSL!$U$684:$U$692)</f>
        <v>0</v>
      </c>
      <c r="AE38" s="55">
        <f>SUMIF(NSL!$C$694:$C$776,C38,NSL!$U$694:$U$776)</f>
        <v>0</v>
      </c>
      <c r="AF38" s="55">
        <f>SUMIF(NSL!$C$778:$C$810,C38,NSL!$U$778:$U$810)</f>
        <v>0</v>
      </c>
      <c r="AG38" s="55">
        <f>SUMIF(NSL!$C$812:$C$813,C38,NSL!$U$812:$U$813)</f>
        <v>0</v>
      </c>
      <c r="AH38" s="55">
        <f>SUMIF(NSL!$C$815:$C$816,C38,NSL!$U$815:$U$816)</f>
        <v>0</v>
      </c>
      <c r="AI38" s="55">
        <f>SUMIF(NSL!$C$818:$C$889,C38,NSL!$U$818:$U$889)</f>
        <v>0</v>
      </c>
      <c r="AJ38" s="55">
        <f>SUMIF(NSL!$C$891:$C$917,C38,NSL!$U$891:$U$917)</f>
        <v>0</v>
      </c>
      <c r="AK38" s="65">
        <f>D38-BG38</f>
        <v>0</v>
      </c>
      <c r="AL38" s="55">
        <f>SUMIF(NSL!$C$983:$C$1000,C38,NSL!$U$983:$U$1000)</f>
        <v>0</v>
      </c>
      <c r="AM38" s="55">
        <f>SUMIF(NSL!$C$1002:$C$1028,C38,NSL!$U$1002:$U$1028)</f>
        <v>0</v>
      </c>
      <c r="AN38" s="55">
        <f>SUMIF(NSL!$C$1030:$C$1045,C38,NSL!$U$1030:$U$1045)</f>
        <v>0</v>
      </c>
      <c r="AO38" s="55">
        <f>SUMIF(NSL!$C$1047:$C$1048,C38,NSL!$U$1047:$U$1048)</f>
        <v>0</v>
      </c>
      <c r="AP38" s="55">
        <f>SUMIF(NSL!$C$1050:$C$1074,C38,NSL!$U$1050:$U$1074)</f>
        <v>0</v>
      </c>
      <c r="AQ38" s="55">
        <f>SUMIF(NSL!$C$1076:$C$1099,C38,NSL!$U$1076:$U$1099)</f>
        <v>0</v>
      </c>
      <c r="AR38" s="55">
        <f>SUMIF(NSL!$C$1101:$C$1121,C38,NSL!$U$1101:$U$1121)</f>
        <v>0</v>
      </c>
      <c r="AS38" s="55">
        <f>SUMIF(NSL!$C$1123:$C$1164,C38,NSL!$U$1123:$U$1164)</f>
        <v>0</v>
      </c>
      <c r="AT38" s="55">
        <f>SUMIF(NSL!$C$1166:$C$1201,C38,NSL!$U$1166:$U$1201)</f>
        <v>0</v>
      </c>
      <c r="AU38" s="55">
        <f>SUMIF(NSL!$C$1203:$C$1223,C38,NSL!$U$1203:$U$1223)</f>
        <v>0</v>
      </c>
      <c r="AV38" s="55">
        <f>SUMIF(NSL!$C$1225:$C$1226,C38,NSL!$U$1225:$U$1226)</f>
        <v>0</v>
      </c>
      <c r="AW38" s="55">
        <f>SUMIF(NSL!$C$1228:$C$1244,C38,NSL!$U$1228:$U$1244)</f>
        <v>0</v>
      </c>
      <c r="AX38" s="55">
        <f>SUMIF(NSL!$C$1246:$C$1351,C38,NSL!$U$1246:$U$1351)</f>
        <v>0</v>
      </c>
      <c r="AY38" s="55">
        <f>SUMIF(NSL!$C$1353:$C$1434,C38,NSL!$U$1353:$U$1434)</f>
        <v>0</v>
      </c>
      <c r="AZ38" s="55">
        <f>SUMIF(NSL!$C$1436:$C$1440,C38,NSL!$U$1436:$U$1440)</f>
        <v>0</v>
      </c>
      <c r="BA38" s="55">
        <f>SUMIF(NSL!$C$1442:$C$1507,C38,NSL!$U$1442:$U$1507)</f>
        <v>0</v>
      </c>
      <c r="BB38" s="55">
        <f>SUMIF(NSL!$C$1509:$C$1540,C38,NSL!$U$1509:$U$1540)</f>
        <v>0</v>
      </c>
      <c r="BC38" s="55">
        <f>SUMIF(NSL!$C$1542:$C$1545,C38,NSL!$U$1542:$U$1545)</f>
        <v>0</v>
      </c>
      <c r="BD38" s="55">
        <f>SUMIF(NSL!$C$1547:$C$1560,C38,NSL!$U$1547:$U$1560)</f>
        <v>0</v>
      </c>
      <c r="BE38" s="55">
        <f>SUMIF(NSL!$C$1562:$C$1565,C38,NSL!$U$1562:$U$1565)</f>
        <v>0</v>
      </c>
      <c r="BF38" s="55">
        <f>SUMIF(NSL!$C$1567:$C$1569,C38,NSL!$U$1567:$U$1569)</f>
        <v>0</v>
      </c>
      <c r="BG38" s="65">
        <f>SUM(G38:Q38)+SUM(S38:Z38)+SUM(AB38:AJ38)+SUM(AL38:BF38)</f>
        <v>0</v>
      </c>
      <c r="BH38" s="53">
        <f>AK60-BG38</f>
        <v>4.5600000000000005</v>
      </c>
      <c r="BI38" s="53">
        <f t="shared" si="6"/>
        <v>4.5600000000000005</v>
      </c>
    </row>
    <row r="39" spans="1:61" ht="15">
      <c r="A39" s="56"/>
      <c r="B39" s="7" t="s">
        <v>174</v>
      </c>
      <c r="C39" s="8" t="s">
        <v>52</v>
      </c>
      <c r="D39" s="52">
        <f>HTg!R41</f>
        <v>0.08</v>
      </c>
      <c r="E39" s="65">
        <f t="shared" si="10"/>
        <v>0</v>
      </c>
      <c r="F39" s="70">
        <f t="shared" si="11"/>
        <v>0</v>
      </c>
      <c r="G39" s="55">
        <f>SUMIF(NSL!$C$9:$C$10,C39,NSL!$U$9:$U$10)</f>
        <v>0</v>
      </c>
      <c r="H39" s="55">
        <f>SUMIF(NSL!$C$12:$C$13,C39,NSL!$U$12:$U$13)</f>
        <v>0</v>
      </c>
      <c r="I39" s="55">
        <f>SUMIF(NSL!$C$15:$C$16,C39,NSL!$U$15:$U$16)</f>
        <v>0</v>
      </c>
      <c r="J39" s="55">
        <f>SUMIF(NSL!$C$18:$C$19,C39,NSL!$U$18:$U$19)</f>
        <v>0</v>
      </c>
      <c r="K39" s="55">
        <f>SUMIF(NSL!$C$21:$C$43,C39,NSL!$U$21:$U$43)</f>
        <v>0</v>
      </c>
      <c r="L39" s="55">
        <f>SUMIF(NSL!$C$45:$C$51,C39,NSL!$U$45:$U$51)</f>
        <v>0</v>
      </c>
      <c r="M39" s="55">
        <f>SUMIF(NSL!$C$53:$C$55,C39,NSL!$U$53:$U$55)</f>
        <v>0</v>
      </c>
      <c r="N39" s="55">
        <f>SUMIF(NSL!$C$57:$C$65,C39,NSL!$U$57:$U$65)</f>
        <v>0</v>
      </c>
      <c r="O39" s="55">
        <f>SUMIF(NSL!$C$67:$C$76,C39,NSL!$U$67:$U$76)</f>
        <v>0</v>
      </c>
      <c r="P39" s="55">
        <f>SUMIF(NSL!$C$78:$C$79,C39,NSL!$U$78:$U$79)</f>
        <v>0</v>
      </c>
      <c r="Q39" s="55">
        <f>SUMIF(NSL!$C$81:$C$173,C39,NSL!$U$81:$U$173)</f>
        <v>0</v>
      </c>
      <c r="R39" s="65">
        <f t="shared" si="12"/>
        <v>0.08</v>
      </c>
      <c r="S39" s="55">
        <f>SUMIF(NSL!$C$176:$C$214,C39,NSL!$U$176:$U$214)</f>
        <v>0</v>
      </c>
      <c r="T39" s="55">
        <f>SUMIF(NSL!$C$216:$C$238,C39,NSL!$U$216:$U$238)</f>
        <v>0</v>
      </c>
      <c r="U39" s="55">
        <f>SUMIF(NSL!$C$240:$C$252,C39,NSL!$U$240:$U$252)</f>
        <v>0</v>
      </c>
      <c r="V39" s="55">
        <f>SUMIF(NSL!$C$254:$C$255,C39,NSL!$U$254:$U$255)</f>
        <v>0</v>
      </c>
      <c r="W39" s="55">
        <f>SUMIF(NSL!$C$257:$C$282,C39,NSL!$U$257:$U$282)</f>
        <v>0</v>
      </c>
      <c r="X39" s="55">
        <f>SUMIF(NSL!$C$284:$C$346,C39,NSL!$U$284:$U$346)</f>
        <v>0</v>
      </c>
      <c r="Y39" s="55">
        <f>SUMIF(NSL!$C$348:$C$436,C39,NSL!$U$348:$U$436)</f>
        <v>0</v>
      </c>
      <c r="Z39" s="55">
        <f>SUMIF(NSL!$C$438:$C$480,C39,NSL!$U$438:$U$480)</f>
        <v>0</v>
      </c>
      <c r="AA39" s="72">
        <f t="shared" si="16"/>
        <v>0.08</v>
      </c>
      <c r="AB39" s="55">
        <f>SUMIF(NSL!$C$483:$C$679,C39,NSL!$U$483:$U$679)</f>
        <v>0</v>
      </c>
      <c r="AC39" s="55">
        <f>SUMIF(NSL!$C$681:$C$682,C39,NSL!$U$681:$U$682)</f>
        <v>0</v>
      </c>
      <c r="AD39" s="55">
        <f>SUMIF(NSL!$C$684:$C$692,C39,NSL!$U$684:$U$692)</f>
        <v>0</v>
      </c>
      <c r="AE39" s="55">
        <f>SUMIF(NSL!$C$694:$C$776,C39,NSL!$U$694:$U$776)</f>
        <v>0</v>
      </c>
      <c r="AF39" s="55">
        <f>SUMIF(NSL!$C$778:$C$810,C39,NSL!$U$778:$U$810)</f>
        <v>0</v>
      </c>
      <c r="AG39" s="55">
        <f>SUMIF(NSL!$C$812:$C$813,C39,NSL!$U$812:$U$813)</f>
        <v>0</v>
      </c>
      <c r="AH39" s="55">
        <f>SUMIF(NSL!$C$815:$C$816,C39,NSL!$U$815:$U$816)</f>
        <v>0</v>
      </c>
      <c r="AI39" s="55">
        <f>SUMIF(NSL!$C$818:$C$889,C39,NSL!$U$818:$U$889)</f>
        <v>0</v>
      </c>
      <c r="AJ39" s="55">
        <f>SUMIF(NSL!$C$891:$C$917,C39,NSL!$U$891:$U$917)</f>
        <v>0</v>
      </c>
      <c r="AK39" s="55">
        <f>SUMIF(NSL!$C$919:$C$981,C39,NSL!$U$919:$U$981)</f>
        <v>0</v>
      </c>
      <c r="AL39" s="65">
        <f>D39-BG39</f>
        <v>0.08</v>
      </c>
      <c r="AM39" s="55">
        <f>SUMIF(NSL!$C$1002:$C$1028,C39,NSL!$U$1002:$U$1028)</f>
        <v>0</v>
      </c>
      <c r="AN39" s="55">
        <f>SUMIF(NSL!$C$1030:$C$1045,C39,NSL!$U$1030:$U$1045)</f>
        <v>0</v>
      </c>
      <c r="AO39" s="55">
        <f>SUMIF(NSL!$C$1047:$C$1048,C39,NSL!$U$1047:$U$1048)</f>
        <v>0</v>
      </c>
      <c r="AP39" s="55">
        <f>SUMIF(NSL!$C$1050:$C$1074,C39,NSL!$U$1050:$U$1074)</f>
        <v>0</v>
      </c>
      <c r="AQ39" s="55">
        <f>SUMIF(NSL!$C$1076:$C$1099,C39,NSL!$U$1076:$U$1099)</f>
        <v>0</v>
      </c>
      <c r="AR39" s="55">
        <f>SUMIF(NSL!$C$1101:$C$1121,C39,NSL!$U$1101:$U$1121)</f>
        <v>0</v>
      </c>
      <c r="AS39" s="55">
        <f>SUMIF(NSL!$C$1123:$C$1164,C39,NSL!$U$1123:$U$1164)</f>
        <v>0</v>
      </c>
      <c r="AT39" s="55">
        <f>SUMIF(NSL!$C$1166:$C$1201,C39,NSL!$U$1166:$U$1201)</f>
        <v>0</v>
      </c>
      <c r="AU39" s="55">
        <f>SUMIF(NSL!$C$1203:$C$1223,C39,NSL!$U$1203:$U$1223)</f>
        <v>0</v>
      </c>
      <c r="AV39" s="55">
        <f>SUMIF(NSL!$C$1225:$C$1226,C39,NSL!$U$1225:$U$1226)</f>
        <v>0</v>
      </c>
      <c r="AW39" s="55">
        <f>SUMIF(NSL!$C$1228:$C$1244,C39,NSL!$U$1228:$U$1244)</f>
        <v>0</v>
      </c>
      <c r="AX39" s="55">
        <f>SUMIF(NSL!$C$1246:$C$1351,C39,NSL!$U$1246:$U$1351)</f>
        <v>0</v>
      </c>
      <c r="AY39" s="55">
        <f>SUMIF(NSL!$C$1353:$C$1434,C39,NSL!$U$1353:$U$1434)</f>
        <v>0</v>
      </c>
      <c r="AZ39" s="55">
        <f>SUMIF(NSL!$C$1436:$C$1440,C39,NSL!$U$1436:$U$1440)</f>
        <v>0</v>
      </c>
      <c r="BA39" s="55">
        <f>SUMIF(NSL!$C$1442:$C$1507,C39,NSL!$U$1442:$U$1507)</f>
        <v>0</v>
      </c>
      <c r="BB39" s="55">
        <f>SUMIF(NSL!$C$1509:$C$1540,C39,NSL!$U$1509:$U$1540)</f>
        <v>0</v>
      </c>
      <c r="BC39" s="55">
        <f>SUMIF(NSL!$C$1542:$C$1545,C39,NSL!$U$1542:$U$1545)</f>
        <v>0</v>
      </c>
      <c r="BD39" s="55">
        <f>SUMIF(NSL!$C$1547:$C$1560,C39,NSL!$U$1547:$U$1560)</f>
        <v>0</v>
      </c>
      <c r="BE39" s="55">
        <f>SUMIF(NSL!$C$1562:$C$1565,C39,NSL!$U$1562:$U$1565)</f>
        <v>0</v>
      </c>
      <c r="BF39" s="55">
        <f>SUMIF(NSL!$C$1567:$C$1569,C39,NSL!$U$1567:$U$1569)</f>
        <v>0</v>
      </c>
      <c r="BG39" s="65">
        <f>SUM(G39:Q39)+SUM(S39:Z39)+SUM(AB39:AK39)+SUM(AM39:BF39)</f>
        <v>0</v>
      </c>
      <c r="BH39" s="53">
        <f>AL60-BG39</f>
        <v>0</v>
      </c>
      <c r="BI39" s="53">
        <f t="shared" si="6"/>
        <v>0.08</v>
      </c>
    </row>
    <row r="40" spans="1:61" ht="15">
      <c r="A40" s="56"/>
      <c r="B40" s="7" t="s">
        <v>163</v>
      </c>
      <c r="C40" s="8" t="s">
        <v>59</v>
      </c>
      <c r="D40" s="52">
        <f>HTg!R42</f>
        <v>0</v>
      </c>
      <c r="E40" s="65">
        <f t="shared" si="10"/>
        <v>0</v>
      </c>
      <c r="F40" s="70">
        <f t="shared" si="11"/>
        <v>0</v>
      </c>
      <c r="G40" s="55">
        <f>SUMIF(NSL!$C$9:$C$10,C40,NSL!$U$9:$U$10)</f>
        <v>0</v>
      </c>
      <c r="H40" s="55">
        <f>SUMIF(NSL!$C$12:$C$13,C40,NSL!$U$12:$U$13)</f>
        <v>0</v>
      </c>
      <c r="I40" s="55">
        <f>SUMIF(NSL!$C$15:$C$16,C40,NSL!$U$15:$U$16)</f>
        <v>0</v>
      </c>
      <c r="J40" s="55">
        <f>SUMIF(NSL!$C$18:$C$19,C40,NSL!$U$18:$U$19)</f>
        <v>0</v>
      </c>
      <c r="K40" s="55">
        <f>SUMIF(NSL!$C$21:$C$43,C40,NSL!$U$21:$U$43)</f>
        <v>0</v>
      </c>
      <c r="L40" s="55">
        <f>SUMIF(NSL!$C$45:$C$51,C40,NSL!$U$45:$U$51)</f>
        <v>0</v>
      </c>
      <c r="M40" s="55">
        <f>SUMIF(NSL!$C$53:$C$55,C40,NSL!$U$53:$U$55)</f>
        <v>0</v>
      </c>
      <c r="N40" s="55">
        <f>SUMIF(NSL!$C$57:$C$65,C40,NSL!$U$57:$U$65)</f>
        <v>0</v>
      </c>
      <c r="O40" s="55">
        <f>SUMIF(NSL!$C$67:$C$76,C40,NSL!$U$67:$U$76)</f>
        <v>0</v>
      </c>
      <c r="P40" s="55">
        <f>SUMIF(NSL!$C$78:$C$79,C40,NSL!$U$78:$U$79)</f>
        <v>0</v>
      </c>
      <c r="Q40" s="55">
        <f>SUMIF(NSL!$C$81:$C$173,C40,NSL!$U$81:$U$173)</f>
        <v>0</v>
      </c>
      <c r="R40" s="65">
        <f t="shared" si="12"/>
        <v>0</v>
      </c>
      <c r="S40" s="55">
        <f>SUMIF(NSL!$C$176:$C$214,C40,NSL!$U$176:$U$214)</f>
        <v>0</v>
      </c>
      <c r="T40" s="55">
        <f>SUMIF(NSL!$C$216:$C$238,C40,NSL!$U$216:$U$238)</f>
        <v>0</v>
      </c>
      <c r="U40" s="55">
        <f>SUMIF(NSL!$C$240:$C$252,C40,NSL!$U$240:$U$252)</f>
        <v>0</v>
      </c>
      <c r="V40" s="55">
        <f>SUMIF(NSL!$C$254:$C$255,C40,NSL!$U$254:$U$255)</f>
        <v>0</v>
      </c>
      <c r="W40" s="55">
        <f>SUMIF(NSL!$C$257:$C$282,C40,NSL!$U$257:$U$282)</f>
        <v>0</v>
      </c>
      <c r="X40" s="55">
        <f>SUMIF(NSL!$C$284:$C$346,C40,NSL!$U$284:$U$346)</f>
        <v>0</v>
      </c>
      <c r="Y40" s="55">
        <f>SUMIF(NSL!$C$348:$C$436,C40,NSL!$U$348:$U$436)</f>
        <v>0</v>
      </c>
      <c r="Z40" s="55">
        <f>SUMIF(NSL!$C$438:$C$480,C40,NSL!$U$438:$U$480)</f>
        <v>0</v>
      </c>
      <c r="AA40" s="72">
        <f t="shared" si="16"/>
        <v>0</v>
      </c>
      <c r="AB40" s="55">
        <f>SUMIF(NSL!$C$483:$C$679,C40,NSL!$U$483:$U$679)</f>
        <v>0</v>
      </c>
      <c r="AC40" s="55">
        <f>SUMIF(NSL!$C$681:$C$682,C40,NSL!$U$681:$U$682)</f>
        <v>0</v>
      </c>
      <c r="AD40" s="55">
        <f>SUMIF(NSL!$C$684:$C$692,C40,NSL!$U$684:$U$692)</f>
        <v>0</v>
      </c>
      <c r="AE40" s="55">
        <f>SUMIF(NSL!$C$694:$C$776,C40,NSL!$U$694:$U$776)</f>
        <v>0</v>
      </c>
      <c r="AF40" s="55">
        <f>SUMIF(NSL!$C$778:$C$810,C40,NSL!$U$778:$U$810)</f>
        <v>0</v>
      </c>
      <c r="AG40" s="55">
        <f>SUMIF(NSL!$C$812:$C$813,C40,NSL!$U$812:$U$813)</f>
        <v>0</v>
      </c>
      <c r="AH40" s="55">
        <f>SUMIF(NSL!$C$815:$C$816,C40,NSL!$U$815:$U$816)</f>
        <v>0</v>
      </c>
      <c r="AI40" s="55">
        <f>SUMIF(NSL!$C$818:$C$889,C40,NSL!$U$818:$U$889)</f>
        <v>0</v>
      </c>
      <c r="AJ40" s="55">
        <f>SUMIF(NSL!$C$891:$C$917,C40,NSL!$U$891:$U$917)</f>
        <v>0</v>
      </c>
      <c r="AK40" s="55">
        <f>SUMIF(NSL!$C$919:$C$981,C40,NSL!$U$919:$U$981)</f>
        <v>0</v>
      </c>
      <c r="AL40" s="55">
        <f>SUMIF(NSL!$C$983:$C$1000,C40,NSL!$U$983:$U$1000)</f>
        <v>0</v>
      </c>
      <c r="AM40" s="65">
        <f>D40-BG40</f>
        <v>0</v>
      </c>
      <c r="AN40" s="55">
        <f>SUMIF(NSL!$C$1030:$C$1045,C40,NSL!$U$1030:$U$1045)</f>
        <v>0</v>
      </c>
      <c r="AO40" s="55">
        <f>SUMIF(NSL!$C$1047:$C$1048,C40,NSL!$U$1047:$U$1048)</f>
        <v>0</v>
      </c>
      <c r="AP40" s="55">
        <f>SUMIF(NSL!$C$1050:$C$1074,C40,NSL!$U$1050:$U$1074)</f>
        <v>0</v>
      </c>
      <c r="AQ40" s="55">
        <f>SUMIF(NSL!$C$1076:$C$1099,C40,NSL!$U$1076:$U$1099)</f>
        <v>0</v>
      </c>
      <c r="AR40" s="55">
        <f>SUMIF(NSL!$C$1101:$C$1121,C40,NSL!$U$1101:$U$1121)</f>
        <v>0</v>
      </c>
      <c r="AS40" s="55">
        <f>SUMIF(NSL!$C$1123:$C$1164,C40,NSL!$U$1123:$U$1164)</f>
        <v>0</v>
      </c>
      <c r="AT40" s="55">
        <f>SUMIF(NSL!$C$1166:$C$1201,C40,NSL!$U$1166:$U$1201)</f>
        <v>0</v>
      </c>
      <c r="AU40" s="55">
        <f>SUMIF(NSL!$C$1203:$C$1223,C40,NSL!$U$1203:$U$1223)</f>
        <v>0</v>
      </c>
      <c r="AV40" s="55">
        <f>SUMIF(NSL!$C$1225:$C$1226,C40,NSL!$U$1225:$U$1226)</f>
        <v>0</v>
      </c>
      <c r="AW40" s="55">
        <f>SUMIF(NSL!$C$1228:$C$1244,C40,NSL!$U$1228:$U$1244)</f>
        <v>0</v>
      </c>
      <c r="AX40" s="55">
        <f>SUMIF(NSL!$C$1246:$C$1351,C40,NSL!$U$1246:$U$1351)</f>
        <v>0</v>
      </c>
      <c r="AY40" s="55">
        <f>SUMIF(NSL!$C$1353:$C$1434,C40,NSL!$U$1353:$U$1434)</f>
        <v>0</v>
      </c>
      <c r="AZ40" s="55">
        <f>SUMIF(NSL!$C$1436:$C$1440,C40,NSL!$U$1436:$U$1440)</f>
        <v>0</v>
      </c>
      <c r="BA40" s="55">
        <f>SUMIF(NSL!$C$1442:$C$1507,C40,NSL!$U$1442:$U$1507)</f>
        <v>0</v>
      </c>
      <c r="BB40" s="55">
        <f>SUMIF(NSL!$C$1509:$C$1540,C40,NSL!$U$1509:$U$1540)</f>
        <v>0</v>
      </c>
      <c r="BC40" s="55">
        <f>SUMIF(NSL!$C$1542:$C$1545,C40,NSL!$U$1542:$U$1545)</f>
        <v>0</v>
      </c>
      <c r="BD40" s="55">
        <f>SUMIF(NSL!$C$1547:$C$1560,C40,NSL!$U$1547:$U$1560)</f>
        <v>0</v>
      </c>
      <c r="BE40" s="55">
        <f>SUMIF(NSL!$C$1562:$C$1565,C40,NSL!$U$1562:$U$1565)</f>
        <v>0</v>
      </c>
      <c r="BF40" s="55">
        <f>SUMIF(NSL!$C$1567:$C$1569,C40,NSL!$U$1567:$U$1569)</f>
        <v>0</v>
      </c>
      <c r="BG40" s="65">
        <f>SUM(G40:Q40)+SUM(S40:Z40)+SUM(AB40:AL40)+SUM(AN40:BF40)</f>
        <v>0</v>
      </c>
      <c r="BH40" s="53">
        <f>AM60-BG40</f>
        <v>0.9</v>
      </c>
      <c r="BI40" s="53">
        <f t="shared" si="6"/>
        <v>0.9</v>
      </c>
    </row>
    <row r="41" spans="1:61" ht="15">
      <c r="A41" s="56"/>
      <c r="B41" s="7" t="s">
        <v>175</v>
      </c>
      <c r="C41" s="8" t="s">
        <v>177</v>
      </c>
      <c r="D41" s="52">
        <f>HTg!R43</f>
        <v>0</v>
      </c>
      <c r="E41" s="65">
        <f t="shared" si="10"/>
        <v>0</v>
      </c>
      <c r="F41" s="70">
        <f t="shared" si="11"/>
        <v>0</v>
      </c>
      <c r="G41" s="55">
        <f>SUMIF(NSL!$C$9:$C$10,C41,NSL!$U$9:$U$10)</f>
        <v>0</v>
      </c>
      <c r="H41" s="55">
        <f>SUMIF(NSL!$C$12:$C$13,C41,NSL!$U$12:$U$13)</f>
        <v>0</v>
      </c>
      <c r="I41" s="55">
        <f>SUMIF(NSL!$C$15:$C$16,C41,NSL!$U$15:$U$16)</f>
        <v>0</v>
      </c>
      <c r="J41" s="55">
        <f>SUMIF(NSL!$C$18:$C$19,C41,NSL!$U$18:$U$19)</f>
        <v>0</v>
      </c>
      <c r="K41" s="55">
        <f>SUMIF(NSL!$C$21:$C$43,C41,NSL!$U$21:$U$43)</f>
        <v>0</v>
      </c>
      <c r="L41" s="55">
        <f>SUMIF(NSL!$C$45:$C$51,C41,NSL!$U$45:$U$51)</f>
        <v>0</v>
      </c>
      <c r="M41" s="55">
        <f>SUMIF(NSL!$C$53:$C$55,C41,NSL!$U$53:$U$55)</f>
        <v>0</v>
      </c>
      <c r="N41" s="55">
        <f>SUMIF(NSL!$C$57:$C$65,C41,NSL!$U$57:$U$65)</f>
        <v>0</v>
      </c>
      <c r="O41" s="55">
        <f>SUMIF(NSL!$C$67:$C$76,C41,NSL!$U$67:$U$76)</f>
        <v>0</v>
      </c>
      <c r="P41" s="55">
        <f>SUMIF(NSL!$C$78:$C$79,C41,NSL!$U$78:$U$79)</f>
        <v>0</v>
      </c>
      <c r="Q41" s="55">
        <f>SUMIF(NSL!$C$81:$C$173,C41,NSL!$U$81:$U$173)</f>
        <v>0</v>
      </c>
      <c r="R41" s="65">
        <f t="shared" si="12"/>
        <v>0</v>
      </c>
      <c r="S41" s="55">
        <f>SUMIF(NSL!$C$176:$C$214,C41,NSL!$U$176:$U$214)</f>
        <v>0</v>
      </c>
      <c r="T41" s="55">
        <f>SUMIF(NSL!$C$216:$C$238,C41,NSL!$U$216:$U$238)</f>
        <v>0</v>
      </c>
      <c r="U41" s="55">
        <f>SUMIF(NSL!$C$240:$C$252,C41,NSL!$U$240:$U$252)</f>
        <v>0</v>
      </c>
      <c r="V41" s="55">
        <f>SUMIF(NSL!$C$254:$C$255,C41,NSL!$U$254:$U$255)</f>
        <v>0</v>
      </c>
      <c r="W41" s="55">
        <f>SUMIF(NSL!$C$257:$C$282,C41,NSL!$U$257:$U$282)</f>
        <v>0</v>
      </c>
      <c r="X41" s="55">
        <f>SUMIF(NSL!$C$284:$C$346,C41,NSL!$U$284:$U$346)</f>
        <v>0</v>
      </c>
      <c r="Y41" s="55">
        <f>SUMIF(NSL!$C$348:$C$436,C41,NSL!$U$348:$U$436)</f>
        <v>0</v>
      </c>
      <c r="Z41" s="55">
        <f>SUMIF(NSL!$C$438:$C$480,C41,NSL!$U$438:$U$480)</f>
        <v>0</v>
      </c>
      <c r="AA41" s="72">
        <f t="shared" si="16"/>
        <v>0</v>
      </c>
      <c r="AB41" s="55">
        <f>SUMIF(NSL!$C$483:$C$679,C41,NSL!$U$483:$U$679)</f>
        <v>0</v>
      </c>
      <c r="AC41" s="55">
        <f>SUMIF(NSL!$C$681:$C$682,C41,NSL!$U$681:$U$682)</f>
        <v>0</v>
      </c>
      <c r="AD41" s="55">
        <f>SUMIF(NSL!$C$684:$C$692,C41,NSL!$U$684:$U$692)</f>
        <v>0</v>
      </c>
      <c r="AE41" s="55">
        <f>SUMIF(NSL!$C$694:$C$776,C41,NSL!$U$694:$U$776)</f>
        <v>0</v>
      </c>
      <c r="AF41" s="55">
        <f>SUMIF(NSL!$C$778:$C$810,C41,NSL!$U$778:$U$810)</f>
        <v>0</v>
      </c>
      <c r="AG41" s="55">
        <f>SUMIF(NSL!$C$812:$C$813,C41,NSL!$U$812:$U$813)</f>
        <v>0</v>
      </c>
      <c r="AH41" s="55">
        <f>SUMIF(NSL!$C$815:$C$816,C41,NSL!$U$815:$U$816)</f>
        <v>0</v>
      </c>
      <c r="AI41" s="55">
        <f>SUMIF(NSL!$C$818:$C$889,C41,NSL!$U$818:$U$889)</f>
        <v>0</v>
      </c>
      <c r="AJ41" s="55">
        <f>SUMIF(NSL!$C$891:$C$917,C41,NSL!$U$891:$U$917)</f>
        <v>0</v>
      </c>
      <c r="AK41" s="55">
        <f>SUMIF(NSL!$C$919:$C$981,C41,NSL!$U$919:$U$981)</f>
        <v>0</v>
      </c>
      <c r="AL41" s="55">
        <f>SUMIF(NSL!$C$983:$C$1000,C41,NSL!$U$983:$U$1000)</f>
        <v>0</v>
      </c>
      <c r="AM41" s="55">
        <f>SUMIF(NSL!$C$1002:$C$1028,C41,NSL!$U$1002:$U$1028)</f>
        <v>0</v>
      </c>
      <c r="AN41" s="65">
        <f>D41-BG41</f>
        <v>0</v>
      </c>
      <c r="AO41" s="55">
        <f>SUMIF(NSL!$C$1047:$C$1048,C41,NSL!$U$1047:$U$1048)</f>
        <v>0</v>
      </c>
      <c r="AP41" s="55">
        <f>SUMIF(NSL!$C$1050:$C$1074,C41,NSL!$U$1050:$U$1074)</f>
        <v>0</v>
      </c>
      <c r="AQ41" s="55">
        <f>SUMIF(NSL!$C$1076:$C$1099,C41,NSL!$U$1076:$U$1099)</f>
        <v>0</v>
      </c>
      <c r="AR41" s="55">
        <f>SUMIF(NSL!$C$1101:$C$1121,C41,NSL!$U$1101:$U$1121)</f>
        <v>0</v>
      </c>
      <c r="AS41" s="55">
        <f>SUMIF(NSL!$C$1123:$C$1164,C41,NSL!$U$1123:$U$1164)</f>
        <v>0</v>
      </c>
      <c r="AT41" s="55">
        <f>SUMIF(NSL!$C$1166:$C$1201,C41,NSL!$U$1166:$U$1201)</f>
        <v>0</v>
      </c>
      <c r="AU41" s="55">
        <f>SUMIF(NSL!$C$1203:$C$1223,C41,NSL!$U$1203:$U$1223)</f>
        <v>0</v>
      </c>
      <c r="AV41" s="55">
        <f>SUMIF(NSL!$C$1225:$C$1226,C41,NSL!$U$1225:$U$1226)</f>
        <v>0</v>
      </c>
      <c r="AW41" s="55">
        <f>SUMIF(NSL!$C$1228:$C$1244,C41,NSL!$U$1228:$U$1244)</f>
        <v>0</v>
      </c>
      <c r="AX41" s="55">
        <f>SUMIF(NSL!$C$1246:$C$1351,C41,NSL!$U$1246:$U$1351)</f>
        <v>0</v>
      </c>
      <c r="AY41" s="55">
        <f>SUMIF(NSL!$C$1353:$C$1434,C41,NSL!$U$1353:$U$1434)</f>
        <v>0</v>
      </c>
      <c r="AZ41" s="55">
        <f>SUMIF(NSL!$C$1436:$C$1440,C41,NSL!$U$1436:$U$1440)</f>
        <v>0</v>
      </c>
      <c r="BA41" s="55">
        <f>SUMIF(NSL!$C$1442:$C$1507,C41,NSL!$U$1442:$U$1507)</f>
        <v>0</v>
      </c>
      <c r="BB41" s="55">
        <f>SUMIF(NSL!$C$1509:$C$1540,C41,NSL!$U$1509:$U$1540)</f>
        <v>0</v>
      </c>
      <c r="BC41" s="55">
        <f>SUMIF(NSL!$C$1542:$C$1545,C41,NSL!$U$1542:$U$1545)</f>
        <v>0</v>
      </c>
      <c r="BD41" s="55">
        <f>SUMIF(NSL!$C$1547:$C$1560,C41,NSL!$U$1547:$U$1560)</f>
        <v>0</v>
      </c>
      <c r="BE41" s="55">
        <f>SUMIF(NSL!$C$1562:$C$1565,C41,NSL!$U$1562:$U$1565)</f>
        <v>0</v>
      </c>
      <c r="BF41" s="55">
        <f>SUMIF(NSL!$C$1567:$C$1569,C41,NSL!$U$1567:$U$1569)</f>
        <v>0</v>
      </c>
      <c r="BG41" s="65">
        <f>SUM(G41:Q41)+SUM(S41:Z41)+SUM(AB41:AM41)+SUM(AO41:BF41)</f>
        <v>0</v>
      </c>
      <c r="BH41" s="53">
        <f>AN60-BG41</f>
        <v>0</v>
      </c>
      <c r="BI41" s="53">
        <f t="shared" si="6"/>
        <v>0</v>
      </c>
    </row>
    <row r="42" spans="1:61" ht="15">
      <c r="A42" s="8" t="s">
        <v>91</v>
      </c>
      <c r="B42" s="13" t="s">
        <v>127</v>
      </c>
      <c r="C42" s="8" t="s">
        <v>63</v>
      </c>
      <c r="D42" s="52">
        <f>HTg!R44</f>
        <v>0</v>
      </c>
      <c r="E42" s="65">
        <f t="shared" si="10"/>
        <v>0</v>
      </c>
      <c r="F42" s="70">
        <f t="shared" si="11"/>
        <v>0</v>
      </c>
      <c r="G42" s="55">
        <f>SUMIF(NSL!$C$9:$C$10,C42,NSL!$U$9:$U$10)</f>
        <v>0</v>
      </c>
      <c r="H42" s="55">
        <f>SUMIF(NSL!$C$12:$C$13,C42,NSL!$U$12:$U$13)</f>
        <v>0</v>
      </c>
      <c r="I42" s="55">
        <f>SUMIF(NSL!$C$15:$C$16,C42,NSL!$U$15:$U$16)</f>
        <v>0</v>
      </c>
      <c r="J42" s="55">
        <f>SUMIF(NSL!$C$18:$C$19,C42,NSL!$U$18:$U$19)</f>
        <v>0</v>
      </c>
      <c r="K42" s="55">
        <f>SUMIF(NSL!$C$21:$C$43,C42,NSL!$U$21:$U$43)</f>
        <v>0</v>
      </c>
      <c r="L42" s="55">
        <f>SUMIF(NSL!$C$45:$C$51,C42,NSL!$U$45:$U$51)</f>
        <v>0</v>
      </c>
      <c r="M42" s="55">
        <f>SUMIF(NSL!$C$53:$C$55,C42,NSL!$U$53:$U$55)</f>
        <v>0</v>
      </c>
      <c r="N42" s="55">
        <f>SUMIF(NSL!$C$57:$C$65,C42,NSL!$U$57:$U$65)</f>
        <v>0</v>
      </c>
      <c r="O42" s="55">
        <f>SUMIF(NSL!$C$67:$C$76,C42,NSL!$U$67:$U$76)</f>
        <v>0</v>
      </c>
      <c r="P42" s="55">
        <f>SUMIF(NSL!$C$78:$C$79,C42,NSL!$U$78:$U$79)</f>
        <v>0</v>
      </c>
      <c r="Q42" s="55">
        <f>SUMIF(NSL!$C$81:$C$173,C42,NSL!$U$81:$U$173)</f>
        <v>0</v>
      </c>
      <c r="R42" s="65">
        <f t="shared" si="12"/>
        <v>0</v>
      </c>
      <c r="S42" s="55">
        <f>SUMIF(NSL!$C$176:$C$214,C42,NSL!$U$176:$U$214)</f>
        <v>0</v>
      </c>
      <c r="T42" s="55">
        <f>SUMIF(NSL!$C$216:$C$238,C42,NSL!$U$216:$U$238)</f>
        <v>0</v>
      </c>
      <c r="U42" s="55">
        <f>SUMIF(NSL!$C$240:$C$252,C42,NSL!$U$240:$U$252)</f>
        <v>0</v>
      </c>
      <c r="V42" s="55">
        <f>SUMIF(NSL!$C$254:$C$255,C42,NSL!$U$254:$U$255)</f>
        <v>0</v>
      </c>
      <c r="W42" s="55">
        <f>SUMIF(NSL!$C$257:$C$282,C42,NSL!$U$257:$U$282)</f>
        <v>0</v>
      </c>
      <c r="X42" s="55">
        <f>SUMIF(NSL!$C$284:$C$346,C42,NSL!$U$284:$U$346)</f>
        <v>0</v>
      </c>
      <c r="Y42" s="55">
        <f>SUMIF(NSL!$C$348:$C$436,C42,NSL!$U$348:$U$436)</f>
        <v>0</v>
      </c>
      <c r="Z42" s="55">
        <f>SUMIF(NSL!$C$438:$C$480,C42,NSL!$U$438:$U$480)</f>
        <v>0</v>
      </c>
      <c r="AA42" s="72">
        <f t="shared" si="16"/>
        <v>0</v>
      </c>
      <c r="AB42" s="55">
        <f>SUMIF(NSL!$C$483:$C$679,C42,NSL!$U$483:$U$679)</f>
        <v>0</v>
      </c>
      <c r="AC42" s="55">
        <f>SUMIF(NSL!$C$681:$C$682,C42,NSL!$U$681:$U$682)</f>
        <v>0</v>
      </c>
      <c r="AD42" s="55">
        <f>SUMIF(NSL!$C$684:$C$692,C42,NSL!$U$684:$U$692)</f>
        <v>0</v>
      </c>
      <c r="AE42" s="55">
        <f>SUMIF(NSL!$C$694:$C$776,C42,NSL!$U$694:$U$776)</f>
        <v>0</v>
      </c>
      <c r="AF42" s="55">
        <f>SUMIF(NSL!$C$778:$C$810,C42,NSL!$U$778:$U$810)</f>
        <v>0</v>
      </c>
      <c r="AG42" s="55">
        <f>SUMIF(NSL!$C$812:$C$813,C42,NSL!$U$812:$U$813)</f>
        <v>0</v>
      </c>
      <c r="AH42" s="55">
        <f>SUMIF(NSL!$C$815:$C$816,C42,NSL!$U$815:$U$816)</f>
        <v>0</v>
      </c>
      <c r="AI42" s="55">
        <f>SUMIF(NSL!$C$818:$C$889,C42,NSL!$U$818:$U$889)</f>
        <v>0</v>
      </c>
      <c r="AJ42" s="55">
        <f>SUMIF(NSL!$C$891:$C$917,C42,NSL!$U$891:$U$917)</f>
        <v>0</v>
      </c>
      <c r="AK42" s="55">
        <f>SUMIF(NSL!$C$919:$C$981,C42,NSL!$U$919:$U$981)</f>
        <v>0</v>
      </c>
      <c r="AL42" s="55">
        <f>SUMIF(NSL!$C$983:$C$1000,C42,NSL!$U$983:$U$1000)</f>
        <v>0</v>
      </c>
      <c r="AM42" s="55">
        <f>SUMIF(NSL!$C$1002:$C$1028,C42,NSL!$U$1002:$U$1028)</f>
        <v>0</v>
      </c>
      <c r="AN42" s="55">
        <f>SUMIF(NSL!$C$1030:$C$1045,C42,NSL!$U$1030:$U$1045)</f>
        <v>0</v>
      </c>
      <c r="AO42" s="65">
        <f>D42-BG42</f>
        <v>0</v>
      </c>
      <c r="AP42" s="55">
        <f>SUMIF(NSL!$C$1050:$C$1074,C42,NSL!$U$1050:$U$1074)</f>
        <v>0</v>
      </c>
      <c r="AQ42" s="55">
        <f>SUMIF(NSL!$C$1076:$C$1099,C42,NSL!$U$1076:$U$1099)</f>
        <v>0</v>
      </c>
      <c r="AR42" s="55">
        <f>SUMIF(NSL!$C$1101:$C$1121,C42,NSL!$U$1101:$U$1121)</f>
        <v>0</v>
      </c>
      <c r="AS42" s="55">
        <f>SUMIF(NSL!$C$1123:$C$1164,C42,NSL!$U$1123:$U$1164)</f>
        <v>0</v>
      </c>
      <c r="AT42" s="55">
        <f>SUMIF(NSL!$C$1166:$C$1201,C42,NSL!$U$1166:$U$1201)</f>
        <v>0</v>
      </c>
      <c r="AU42" s="55">
        <f>SUMIF(NSL!$C$1203:$C$1223,C42,NSL!$U$1203:$U$1223)</f>
        <v>0</v>
      </c>
      <c r="AV42" s="55">
        <f>SUMIF(NSL!$C$1225:$C$1226,C42,NSL!$U$1225:$U$1226)</f>
        <v>0</v>
      </c>
      <c r="AW42" s="55">
        <f>SUMIF(NSL!$C$1228:$C$1244,C42,NSL!$U$1228:$U$1244)</f>
        <v>0</v>
      </c>
      <c r="AX42" s="55">
        <f>SUMIF(NSL!$C$1246:$C$1351,C42,NSL!$U$1246:$U$1351)</f>
        <v>0</v>
      </c>
      <c r="AY42" s="55">
        <f>SUMIF(NSL!$C$1353:$C$1434,C42,NSL!$U$1353:$U$1434)</f>
        <v>0</v>
      </c>
      <c r="AZ42" s="55">
        <f>SUMIF(NSL!$C$1436:$C$1440,C42,NSL!$U$1436:$U$1440)</f>
        <v>0</v>
      </c>
      <c r="BA42" s="55">
        <f>SUMIF(NSL!$C$1442:$C$1507,C42,NSL!$U$1442:$U$1507)</f>
        <v>0</v>
      </c>
      <c r="BB42" s="55">
        <f>SUMIF(NSL!$C$1509:$C$1540,C42,NSL!$U$1509:$U$1540)</f>
        <v>0</v>
      </c>
      <c r="BC42" s="55">
        <f>SUMIF(NSL!$C$1542:$C$1545,C42,NSL!$U$1542:$U$1545)</f>
        <v>0</v>
      </c>
      <c r="BD42" s="55">
        <f>SUMIF(NSL!$C$1547:$C$1560,C42,NSL!$U$1547:$U$1560)</f>
        <v>0</v>
      </c>
      <c r="BE42" s="55">
        <f>SUMIF(NSL!$C$1562:$C$1565,C42,NSL!$U$1562:$U$1565)</f>
        <v>0</v>
      </c>
      <c r="BF42" s="55">
        <f>SUMIF(NSL!$C$1567:$C$1569,C42,NSL!$U$1567:$U$1569)</f>
        <v>0</v>
      </c>
      <c r="BG42" s="65">
        <f>SUM(G42:Q42)+SUM(S42:Z42)+SUM(AB42:AN42)+SUM(AP42:BF42)</f>
        <v>0</v>
      </c>
      <c r="BH42" s="53">
        <f>AO60-BG42</f>
        <v>0</v>
      </c>
      <c r="BI42" s="53">
        <f>BH42+D42</f>
        <v>0</v>
      </c>
    </row>
    <row r="43" spans="1:61" ht="15">
      <c r="A43" s="8" t="s">
        <v>95</v>
      </c>
      <c r="B43" s="7" t="s">
        <v>126</v>
      </c>
      <c r="C43" s="8" t="s">
        <v>41</v>
      </c>
      <c r="D43" s="52">
        <f>HTg!R45</f>
        <v>0</v>
      </c>
      <c r="E43" s="65">
        <f t="shared" si="10"/>
        <v>0</v>
      </c>
      <c r="F43" s="70">
        <f t="shared" si="11"/>
        <v>0</v>
      </c>
      <c r="G43" s="55">
        <f>SUMIF(NSL!$C$9:$C$10,C43,NSL!$U$9:$U$10)</f>
        <v>0</v>
      </c>
      <c r="H43" s="55">
        <f>SUMIF(NSL!$C$12:$C$13,C43,NSL!$U$12:$U$13)</f>
        <v>0</v>
      </c>
      <c r="I43" s="55">
        <f>SUMIF(NSL!$C$15:$C$16,C43,NSL!$U$15:$U$16)</f>
        <v>0</v>
      </c>
      <c r="J43" s="55">
        <f>SUMIF(NSL!$C$18:$C$19,C43,NSL!$U$18:$U$19)</f>
        <v>0</v>
      </c>
      <c r="K43" s="55">
        <f>SUMIF(NSL!$C$21:$C$43,C43,NSL!$U$21:$U$43)</f>
        <v>0</v>
      </c>
      <c r="L43" s="55">
        <f>SUMIF(NSL!$C$45:$C$51,C43,NSL!$U$45:$U$51)</f>
        <v>0</v>
      </c>
      <c r="M43" s="55">
        <f>SUMIF(NSL!$C$53:$C$55,C43,NSL!$U$53:$U$55)</f>
        <v>0</v>
      </c>
      <c r="N43" s="55">
        <f>SUMIF(NSL!$C$57:$C$65,C43,NSL!$U$57:$U$65)</f>
        <v>0</v>
      </c>
      <c r="O43" s="55">
        <f>SUMIF(NSL!$C$67:$C$76,C43,NSL!$U$67:$U$76)</f>
        <v>0</v>
      </c>
      <c r="P43" s="55">
        <f>SUMIF(NSL!$C$78:$C$79,C43,NSL!$U$78:$U$79)</f>
        <v>0</v>
      </c>
      <c r="Q43" s="55">
        <f>SUMIF(NSL!$C$81:$C$173,C43,NSL!$U$81:$U$173)</f>
        <v>0</v>
      </c>
      <c r="R43" s="65">
        <f t="shared" si="12"/>
        <v>0</v>
      </c>
      <c r="S43" s="55">
        <f>SUMIF(NSL!$C$176:$C$214,C43,NSL!$U$176:$U$214)</f>
        <v>0</v>
      </c>
      <c r="T43" s="55">
        <f>SUMIF(NSL!$C$216:$C$238,C43,NSL!$U$216:$U$238)</f>
        <v>0</v>
      </c>
      <c r="U43" s="55">
        <f>SUMIF(NSL!$C$240:$C$252,C43,NSL!$U$240:$U$252)</f>
        <v>0</v>
      </c>
      <c r="V43" s="55">
        <f>SUMIF(NSL!$C$254:$C$255,C43,NSL!$U$254:$U$255)</f>
        <v>0</v>
      </c>
      <c r="W43" s="55">
        <f>SUMIF(NSL!$C$257:$C$282,C43,NSL!$U$257:$U$282)</f>
        <v>0</v>
      </c>
      <c r="X43" s="55">
        <f>SUMIF(NSL!$C$284:$C$346,C43,NSL!$U$284:$U$346)</f>
        <v>0</v>
      </c>
      <c r="Y43" s="55">
        <f>SUMIF(NSL!$C$348:$C$436,C43,NSL!$U$348:$U$436)</f>
        <v>0</v>
      </c>
      <c r="Z43" s="55">
        <f>SUMIF(NSL!$C$438:$C$480,C43,NSL!$U$438:$U$480)</f>
        <v>0</v>
      </c>
      <c r="AA43" s="72">
        <f t="shared" si="16"/>
        <v>0</v>
      </c>
      <c r="AB43" s="55">
        <f>SUMIF(NSL!$C$483:$C$679,C43,NSL!$U$483:$U$679)</f>
        <v>0</v>
      </c>
      <c r="AC43" s="55">
        <f>SUMIF(NSL!$C$681:$C$682,C43,NSL!$U$681:$U$682)</f>
        <v>0</v>
      </c>
      <c r="AD43" s="55">
        <f>SUMIF(NSL!$C$684:$C$692,C43,NSL!$U$684:$U$692)</f>
        <v>0</v>
      </c>
      <c r="AE43" s="55">
        <f>SUMIF(NSL!$C$694:$C$776,C43,NSL!$U$694:$U$776)</f>
        <v>0</v>
      </c>
      <c r="AF43" s="55">
        <f>SUMIF(NSL!$C$778:$C$810,C43,NSL!$U$778:$U$810)</f>
        <v>0</v>
      </c>
      <c r="AG43" s="55">
        <f>SUMIF(NSL!$C$812:$C$813,C43,NSL!$U$812:$U$813)</f>
        <v>0</v>
      </c>
      <c r="AH43" s="55">
        <f>SUMIF(NSL!$C$815:$C$816,C43,NSL!$U$815:$U$816)</f>
        <v>0</v>
      </c>
      <c r="AI43" s="55">
        <f>SUMIF(NSL!$C$818:$C$889,C43,NSL!$U$818:$U$889)</f>
        <v>0</v>
      </c>
      <c r="AJ43" s="55">
        <f>SUMIF(NSL!$C$891:$C$917,C43,NSL!$U$891:$U$917)</f>
        <v>0</v>
      </c>
      <c r="AK43" s="55">
        <f>SUMIF(NSL!$C$919:$C$981,C43,NSL!$U$919:$U$981)</f>
        <v>0</v>
      </c>
      <c r="AL43" s="55">
        <f>SUMIF(NSL!$C$983:$C$1000,C43,NSL!$U$983:$U$1000)</f>
        <v>0</v>
      </c>
      <c r="AM43" s="55">
        <f>SUMIF(NSL!$C$1002:$C$1028,C43,NSL!$U$1002:$U$1028)</f>
        <v>0</v>
      </c>
      <c r="AN43" s="55">
        <f>SUMIF(NSL!$C$1030:$C$1045,C43,NSL!$U$1030:$U$1045)</f>
        <v>0</v>
      </c>
      <c r="AO43" s="55">
        <f>SUMIF(NSL!$C$1047:$C$1048,C43,NSL!$U$1047:$U$1048)</f>
        <v>0</v>
      </c>
      <c r="AP43" s="65">
        <f>D43-BG43</f>
        <v>0</v>
      </c>
      <c r="AQ43" s="55">
        <f>SUMIF(NSL!$C$1076:$C$1099,C43,NSL!$U$1076:$U$1099)</f>
        <v>0</v>
      </c>
      <c r="AR43" s="55">
        <f>SUMIF(NSL!$C$1101:$C$1121,C43,NSL!$U$1101:$U$1121)</f>
        <v>0</v>
      </c>
      <c r="AS43" s="55">
        <f>SUMIF(NSL!$C$1123:$C$1164,C43,NSL!$U$1123:$U$1164)</f>
        <v>0</v>
      </c>
      <c r="AT43" s="55">
        <f>SUMIF(NSL!$C$1166:$C$1201,C43,NSL!$U$1166:$U$1201)</f>
        <v>0</v>
      </c>
      <c r="AU43" s="55">
        <f>SUMIF(NSL!$C$1203:$C$1223,C43,NSL!$U$1203:$U$1223)</f>
        <v>0</v>
      </c>
      <c r="AV43" s="55">
        <f>SUMIF(NSL!$C$1225:$C$1226,C43,NSL!$U$1225:$U$1226)</f>
        <v>0</v>
      </c>
      <c r="AW43" s="55">
        <f>SUMIF(NSL!$C$1228:$C$1244,C43,NSL!$U$1228:$U$1244)</f>
        <v>0</v>
      </c>
      <c r="AX43" s="55">
        <f>SUMIF(NSL!$C$1246:$C$1351,C43,NSL!$U$1246:$U$1351)</f>
        <v>0</v>
      </c>
      <c r="AY43" s="55">
        <f>SUMIF(NSL!$C$1353:$C$1434,C43,NSL!$U$1353:$U$1434)</f>
        <v>0</v>
      </c>
      <c r="AZ43" s="55">
        <f>SUMIF(NSL!$C$1436:$C$1440,C43,NSL!$U$1436:$U$1440)</f>
        <v>0</v>
      </c>
      <c r="BA43" s="55">
        <f>SUMIF(NSL!$C$1442:$C$1507,C43,NSL!$U$1442:$U$1507)</f>
        <v>0</v>
      </c>
      <c r="BB43" s="55">
        <f>SUMIF(NSL!$C$1509:$C$1540,C43,NSL!$U$1509:$U$1540)</f>
        <v>0</v>
      </c>
      <c r="BC43" s="55">
        <f>SUMIF(NSL!$C$1542:$C$1545,C43,NSL!$U$1542:$U$1545)</f>
        <v>0</v>
      </c>
      <c r="BD43" s="55">
        <f>SUMIF(NSL!$C$1547:$C$1560,C43,NSL!$U$1547:$U$1560)</f>
        <v>0</v>
      </c>
      <c r="BE43" s="55">
        <f>SUMIF(NSL!$C$1562:$C$1565,C43,NSL!$U$1562:$U$1565)</f>
        <v>0</v>
      </c>
      <c r="BF43" s="55">
        <f>SUMIF(NSL!$C$1567:$C$1569,C43,NSL!$U$1567:$U$1569)</f>
        <v>0</v>
      </c>
      <c r="BG43" s="65">
        <f>SUM(G43:Q43)+SUM(S43:Z43)+SUM(AB43:AO43)+SUM(AQ43:BF43)</f>
        <v>0</v>
      </c>
      <c r="BH43" s="53">
        <f>AP60-BG43</f>
        <v>0</v>
      </c>
      <c r="BI43" s="53">
        <f t="shared" si="6"/>
        <v>0</v>
      </c>
    </row>
    <row r="44" spans="1:61" ht="15">
      <c r="A44" s="8" t="s">
        <v>96</v>
      </c>
      <c r="B44" s="7" t="s">
        <v>101</v>
      </c>
      <c r="C44" s="8" t="s">
        <v>42</v>
      </c>
      <c r="D44" s="52">
        <f>HTg!R46</f>
        <v>0</v>
      </c>
      <c r="E44" s="65">
        <f t="shared" si="10"/>
        <v>0</v>
      </c>
      <c r="F44" s="70">
        <f t="shared" si="11"/>
        <v>0</v>
      </c>
      <c r="G44" s="55">
        <f>SUMIF(NSL!$C$9:$C$10,C44,NSL!$U$9:$U$10)</f>
        <v>0</v>
      </c>
      <c r="H44" s="55">
        <f>SUMIF(NSL!$C$12:$C$13,C44,NSL!$U$12:$U$13)</f>
        <v>0</v>
      </c>
      <c r="I44" s="55">
        <f>SUMIF(NSL!$C$15:$C$16,C44,NSL!$U$15:$U$16)</f>
        <v>0</v>
      </c>
      <c r="J44" s="55">
        <f>SUMIF(NSL!$C$18:$C$19,C44,NSL!$U$18:$U$19)</f>
        <v>0</v>
      </c>
      <c r="K44" s="55">
        <f>SUMIF(NSL!$C$21:$C$43,C44,NSL!$U$21:$U$43)</f>
        <v>0</v>
      </c>
      <c r="L44" s="55">
        <f>SUMIF(NSL!$C$45:$C$51,C44,NSL!$U$45:$U$51)</f>
        <v>0</v>
      </c>
      <c r="M44" s="55">
        <f>SUMIF(NSL!$C$53:$C$55,C44,NSL!$U$53:$U$55)</f>
        <v>0</v>
      </c>
      <c r="N44" s="55">
        <f>SUMIF(NSL!$C$57:$C$65,C44,NSL!$U$57:$U$65)</f>
        <v>0</v>
      </c>
      <c r="O44" s="55">
        <f>SUMIF(NSL!$C$67:$C$76,C44,NSL!$U$67:$U$76)</f>
        <v>0</v>
      </c>
      <c r="P44" s="55">
        <f>SUMIF(NSL!$C$78:$C$79,C44,NSL!$U$78:$U$79)</f>
        <v>0</v>
      </c>
      <c r="Q44" s="55">
        <f>SUMIF(NSL!$C$81:$C$173,C44,NSL!$U$81:$U$173)</f>
        <v>0</v>
      </c>
      <c r="R44" s="65">
        <f t="shared" si="12"/>
        <v>0</v>
      </c>
      <c r="S44" s="55">
        <f>SUMIF(NSL!$C$176:$C$214,C44,NSL!$U$176:$U$214)</f>
        <v>0</v>
      </c>
      <c r="T44" s="55">
        <f>SUMIF(NSL!$C$216:$C$238,C44,NSL!$U$216:$U$238)</f>
        <v>0</v>
      </c>
      <c r="U44" s="55">
        <f>SUMIF(NSL!$C$240:$C$252,C44,NSL!$U$240:$U$252)</f>
        <v>0</v>
      </c>
      <c r="V44" s="55">
        <f>SUMIF(NSL!$C$254:$C$255,C44,NSL!$U$254:$U$255)</f>
        <v>0</v>
      </c>
      <c r="W44" s="55">
        <f>SUMIF(NSL!$C$257:$C$282,C44,NSL!$U$257:$U$282)</f>
        <v>0</v>
      </c>
      <c r="X44" s="55">
        <f>SUMIF(NSL!$C$284:$C$346,C44,NSL!$U$284:$U$346)</f>
        <v>0</v>
      </c>
      <c r="Y44" s="55">
        <f>SUMIF(NSL!$C$348:$C$436,C44,NSL!$U$348:$U$436)</f>
        <v>0</v>
      </c>
      <c r="Z44" s="55">
        <f>SUMIF(NSL!$C$438:$C$480,C44,NSL!$U$438:$U$480)</f>
        <v>0</v>
      </c>
      <c r="AA44" s="72">
        <f t="shared" si="16"/>
        <v>0</v>
      </c>
      <c r="AB44" s="55">
        <f>SUMIF(NSL!$C$483:$C$679,C44,NSL!$U$483:$U$679)</f>
        <v>0</v>
      </c>
      <c r="AC44" s="55">
        <f>SUMIF(NSL!$C$681:$C$682,C44,NSL!$U$681:$U$682)</f>
        <v>0</v>
      </c>
      <c r="AD44" s="55">
        <f>SUMIF(NSL!$C$684:$C$692,C44,NSL!$U$684:$U$692)</f>
        <v>0</v>
      </c>
      <c r="AE44" s="55">
        <f>SUMIF(NSL!$C$694:$C$776,C44,NSL!$U$694:$U$776)</f>
        <v>0</v>
      </c>
      <c r="AF44" s="55">
        <f>SUMIF(NSL!$C$778:$C$810,C44,NSL!$U$778:$U$810)</f>
        <v>0</v>
      </c>
      <c r="AG44" s="55">
        <f>SUMIF(NSL!$C$812:$C$813,C44,NSL!$U$812:$U$813)</f>
        <v>0</v>
      </c>
      <c r="AH44" s="55">
        <f>SUMIF(NSL!$C$815:$C$816,C44,NSL!$U$815:$U$816)</f>
        <v>0</v>
      </c>
      <c r="AI44" s="55">
        <f>SUMIF(NSL!$C$818:$C$889,C44,NSL!$U$818:$U$889)</f>
        <v>0</v>
      </c>
      <c r="AJ44" s="55">
        <f>SUMIF(NSL!$C$891:$C$917,C44,NSL!$U$891:$U$917)</f>
        <v>0</v>
      </c>
      <c r="AK44" s="55">
        <f>SUMIF(NSL!$C$919:$C$981,C44,NSL!$U$919:$U$981)</f>
        <v>0</v>
      </c>
      <c r="AL44" s="55">
        <f>SUMIF(NSL!$C$983:$C$1000,C44,NSL!$U$983:$U$1000)</f>
        <v>0</v>
      </c>
      <c r="AM44" s="55">
        <f>SUMIF(NSL!$C$1002:$C$1028,C44,NSL!$U$1002:$U$1028)</f>
        <v>0</v>
      </c>
      <c r="AN44" s="55">
        <f>SUMIF(NSL!$C$1030:$C$1045,C44,NSL!$U$1030:$U$1045)</f>
        <v>0</v>
      </c>
      <c r="AO44" s="55">
        <f>SUMIF(NSL!$C$1047:$C$1048,C44,NSL!$U$1047:$U$1048)</f>
        <v>0</v>
      </c>
      <c r="AP44" s="55">
        <f>SUMIF(NSL!$C$1050:$C$1074,C44,NSL!$U$1050:$U$1074)</f>
        <v>0</v>
      </c>
      <c r="AQ44" s="65">
        <f>D44-BG44</f>
        <v>0</v>
      </c>
      <c r="AR44" s="55">
        <f>SUMIF(NSL!$C$1101:$C$1121,C44,NSL!$U$1101:$U$1121)</f>
        <v>0</v>
      </c>
      <c r="AS44" s="55">
        <f>SUMIF(NSL!$C$1123:$C$1164,C44,NSL!$U$1123:$U$1164)</f>
        <v>0</v>
      </c>
      <c r="AT44" s="55">
        <f>SUMIF(NSL!$C$1166:$C$1201,C44,NSL!$U$1166:$U$1201)</f>
        <v>0</v>
      </c>
      <c r="AU44" s="55">
        <f>SUMIF(NSL!$C$1203:$C$1223,C44,NSL!$U$1203:$U$1223)</f>
        <v>0</v>
      </c>
      <c r="AV44" s="55">
        <f>SUMIF(NSL!$C$1225:$C$1226,C44,NSL!$U$1225:$U$1226)</f>
        <v>0</v>
      </c>
      <c r="AW44" s="55">
        <f>SUMIF(NSL!$C$1228:$C$1244,C44,NSL!$U$1228:$U$1244)</f>
        <v>0</v>
      </c>
      <c r="AX44" s="55">
        <f>SUMIF(NSL!$C$1246:$C$1351,C44,NSL!$U$1246:$U$1351)</f>
        <v>0</v>
      </c>
      <c r="AY44" s="55">
        <f>SUMIF(NSL!$C$1353:$C$1434,C44,NSL!$U$1353:$U$1434)</f>
        <v>0</v>
      </c>
      <c r="AZ44" s="55">
        <f>SUMIF(NSL!$C$1436:$C$1440,C44,NSL!$U$1436:$U$1440)</f>
        <v>0</v>
      </c>
      <c r="BA44" s="55">
        <f>SUMIF(NSL!$C$1442:$C$1507,C44,NSL!$U$1442:$U$1507)</f>
        <v>0</v>
      </c>
      <c r="BB44" s="55">
        <f>SUMIF(NSL!$C$1509:$C$1540,C44,NSL!$U$1509:$U$1540)</f>
        <v>0</v>
      </c>
      <c r="BC44" s="55">
        <f>SUMIF(NSL!$C$1542:$C$1545,C44,NSL!$U$1542:$U$1545)</f>
        <v>0</v>
      </c>
      <c r="BD44" s="55">
        <f>SUMIF(NSL!$C$1547:$C$1560,C44,NSL!$U$1547:$U$1560)</f>
        <v>0</v>
      </c>
      <c r="BE44" s="55">
        <f>SUMIF(NSL!$C$1562:$C$1565,C44,NSL!$U$1562:$U$1565)</f>
        <v>0</v>
      </c>
      <c r="BF44" s="55">
        <f>SUMIF(NSL!$C$1567:$C$1569,C44,NSL!$U$1567:$U$1569)</f>
        <v>0</v>
      </c>
      <c r="BG44" s="65">
        <f>SUM(G44:Q44)+SUM(S44:Z44)+SUM(AB44:AP44)+SUM(AR44:BF44)</f>
        <v>0</v>
      </c>
      <c r="BH44" s="53">
        <f>AQ60-BG44</f>
        <v>3</v>
      </c>
      <c r="BI44" s="53">
        <f t="shared" si="6"/>
        <v>3</v>
      </c>
    </row>
    <row r="45" spans="1:61" ht="15">
      <c r="A45" s="8" t="s">
        <v>97</v>
      </c>
      <c r="B45" s="7" t="s">
        <v>146</v>
      </c>
      <c r="C45" s="8" t="s">
        <v>64</v>
      </c>
      <c r="D45" s="52">
        <f>HTg!R47</f>
        <v>40.85</v>
      </c>
      <c r="E45" s="65">
        <f t="shared" si="10"/>
        <v>0</v>
      </c>
      <c r="F45" s="70">
        <f t="shared" si="11"/>
        <v>0</v>
      </c>
      <c r="G45" s="55">
        <f>SUMIF(NSL!$C$9:$C$10,C45,NSL!$U$9:$U$10)</f>
        <v>0</v>
      </c>
      <c r="H45" s="55">
        <f>SUMIF(NSL!$C$12:$C$13,C45,NSL!$U$12:$U$13)</f>
        <v>0</v>
      </c>
      <c r="I45" s="55">
        <f>SUMIF(NSL!$C$15:$C$16,C45,NSL!$U$15:$U$16)</f>
        <v>0</v>
      </c>
      <c r="J45" s="55">
        <f>SUMIF(NSL!$C$18:$C$19,C45,NSL!$U$18:$U$19)</f>
        <v>0</v>
      </c>
      <c r="K45" s="55">
        <f>SUMIF(NSL!$C$21:$C$43,C45,NSL!$U$21:$U$43)</f>
        <v>0</v>
      </c>
      <c r="L45" s="55">
        <f>SUMIF(NSL!$C$45:$C$51,C45,NSL!$U$45:$U$51)</f>
        <v>0</v>
      </c>
      <c r="M45" s="55">
        <f>SUMIF(NSL!$C$53:$C$55,C45,NSL!$U$53:$U$55)</f>
        <v>0</v>
      </c>
      <c r="N45" s="55">
        <f>SUMIF(NSL!$C$57:$C$65,C45,NSL!$U$57:$U$65)</f>
        <v>0</v>
      </c>
      <c r="O45" s="55">
        <f>SUMIF(NSL!$C$67:$C$76,C45,NSL!$U$67:$U$76)</f>
        <v>0</v>
      </c>
      <c r="P45" s="55">
        <f>SUMIF(NSL!$C$78:$C$79,C45,NSL!$U$78:$U$79)</f>
        <v>0</v>
      </c>
      <c r="Q45" s="55">
        <f>SUMIF(NSL!$C$81:$C$173,C45,NSL!$U$81:$U$173)</f>
        <v>0</v>
      </c>
      <c r="R45" s="65">
        <f t="shared" si="12"/>
        <v>40.85</v>
      </c>
      <c r="S45" s="55">
        <f>SUMIF(NSL!$C$176:$C$214,C45,NSL!$U$176:$U$214)</f>
        <v>0</v>
      </c>
      <c r="T45" s="55">
        <f>SUMIF(NSL!$C$216:$C$238,C45,NSL!$U$216:$U$238)</f>
        <v>0</v>
      </c>
      <c r="U45" s="55">
        <f>SUMIF(NSL!$C$240:$C$252,C45,NSL!$U$240:$U$252)</f>
        <v>0</v>
      </c>
      <c r="V45" s="55">
        <f>SUMIF(NSL!$C$254:$C$255,C45,NSL!$U$254:$U$255)</f>
        <v>0</v>
      </c>
      <c r="W45" s="55">
        <f>SUMIF(NSL!$C$257:$C$282,C45,NSL!$U$257:$U$282)</f>
        <v>0</v>
      </c>
      <c r="X45" s="55">
        <f>SUMIF(NSL!$C$284:$C$346,C45,NSL!$U$284:$U$346)</f>
        <v>0</v>
      </c>
      <c r="Y45" s="55">
        <f>SUMIF(NSL!$C$348:$C$436,C45,NSL!$U$348:$U$436)</f>
        <v>0</v>
      </c>
      <c r="Z45" s="55">
        <f>SUMIF(NSL!$C$438:$C$480,C45,NSL!$U$438:$U$480)</f>
        <v>0</v>
      </c>
      <c r="AA45" s="72">
        <f t="shared" si="16"/>
        <v>0.95</v>
      </c>
      <c r="AB45" s="55">
        <f>SUMIF(NSL!$C$483:$C$679,C45,NSL!$U$483:$U$679)</f>
        <v>0</v>
      </c>
      <c r="AC45" s="55">
        <f>SUMIF(NSL!$C$681:$C$682,C45,NSL!$U$681:$U$682)</f>
        <v>0</v>
      </c>
      <c r="AD45" s="55">
        <f>SUMIF(NSL!$C$684:$C$692,C45,NSL!$U$684:$U$692)</f>
        <v>0</v>
      </c>
      <c r="AE45" s="55">
        <f>SUMIF(NSL!$C$694:$C$776,C45,NSL!$U$694:$U$776)</f>
        <v>0.03</v>
      </c>
      <c r="AF45" s="55">
        <f>SUMIF(NSL!$C$778:$C$810,C45,NSL!$U$778:$U$810)</f>
        <v>0</v>
      </c>
      <c r="AG45" s="55">
        <f>SUMIF(NSL!$C$812:$C$813,C45,NSL!$U$812:$U$813)</f>
        <v>0</v>
      </c>
      <c r="AH45" s="55">
        <f>SUMIF(NSL!$C$815:$C$816,C45,NSL!$U$815:$U$816)</f>
        <v>0</v>
      </c>
      <c r="AI45" s="55">
        <f>SUMIF(NSL!$C$818:$C$889,C45,NSL!$U$818:$U$889)</f>
        <v>0.75</v>
      </c>
      <c r="AJ45" s="55">
        <f>SUMIF(NSL!$C$891:$C$917,C45,NSL!$U$891:$U$917)</f>
        <v>0</v>
      </c>
      <c r="AK45" s="55">
        <f>SUMIF(NSL!$C$919:$C$981,C45,NSL!$U$919:$U$981)</f>
        <v>0.16999999999999998</v>
      </c>
      <c r="AL45" s="55">
        <f>SUMIF(NSL!$C$983:$C$1000,C45,NSL!$U$983:$U$1000)</f>
        <v>0</v>
      </c>
      <c r="AM45" s="55">
        <f>SUMIF(NSL!$C$1002:$C$1028,C45,NSL!$U$1002:$U$1028)</f>
        <v>0</v>
      </c>
      <c r="AN45" s="55">
        <f>SUMIF(NSL!$C$1030:$C$1045,C45,NSL!$U$1030:$U$1045)</f>
        <v>0</v>
      </c>
      <c r="AO45" s="55">
        <f>SUMIF(NSL!$C$1047:$C$1048,C45,NSL!$U$1047:$U$1048)</f>
        <v>0</v>
      </c>
      <c r="AP45" s="55">
        <f>SUMIF(NSL!$C$1050:$C$1074,C45,NSL!$U$1050:$U$1074)</f>
        <v>0</v>
      </c>
      <c r="AQ45" s="55">
        <f>SUMIF(NSL!$C$1076:$C$1099,C45,NSL!$U$1076:$U$1099)</f>
        <v>0</v>
      </c>
      <c r="AR45" s="65">
        <f>D45-BG45</f>
        <v>39.9</v>
      </c>
      <c r="AS45" s="55">
        <f>SUMIF(NSL!$C$1123:$C$1164,C45,NSL!$U$1123:$U$1164)</f>
        <v>0</v>
      </c>
      <c r="AT45" s="55">
        <f>SUMIF(NSL!$C$1166:$C$1201,C45,NSL!$U$1166:$U$1201)</f>
        <v>0</v>
      </c>
      <c r="AU45" s="55">
        <f>SUMIF(NSL!$C$1203:$C$1223,C45,NSL!$U$1203:$U$1223)</f>
        <v>0</v>
      </c>
      <c r="AV45" s="55">
        <f>SUMIF(NSL!$C$1225:$C$1226,C45,NSL!$U$1225:$U$1226)</f>
        <v>0</v>
      </c>
      <c r="AW45" s="55">
        <f>SUMIF(NSL!$C$1228:$C$1244,C45,NSL!$U$1228:$U$1244)</f>
        <v>0</v>
      </c>
      <c r="AX45" s="55">
        <f>SUMIF(NSL!$C$1246:$C$1351,C45,NSL!$U$1246:$U$1351)</f>
        <v>0</v>
      </c>
      <c r="AY45" s="55">
        <f>SUMIF(NSL!$C$1353:$C$1434,C45,NSL!$U$1353:$U$1434)</f>
        <v>0</v>
      </c>
      <c r="AZ45" s="55">
        <f>SUMIF(NSL!$C$1436:$C$1440,C45,NSL!$U$1436:$U$1440)</f>
        <v>0</v>
      </c>
      <c r="BA45" s="55">
        <f>SUMIF(NSL!$C$1442:$C$1507,C45,NSL!$U$1442:$U$1507)</f>
        <v>0</v>
      </c>
      <c r="BB45" s="55">
        <f>SUMIF(NSL!$C$1509:$C$1540,C45,NSL!$U$1509:$U$1540)</f>
        <v>0</v>
      </c>
      <c r="BC45" s="55">
        <f>SUMIF(NSL!$C$1542:$C$1545,C45,NSL!$U$1542:$U$1545)</f>
        <v>0</v>
      </c>
      <c r="BD45" s="55">
        <f>SUMIF(NSL!$C$1547:$C$1560,C45,NSL!$U$1547:$U$1560)</f>
        <v>0</v>
      </c>
      <c r="BE45" s="55">
        <f>SUMIF(NSL!$C$1562:$C$1565,C45,NSL!$U$1562:$U$1565)</f>
        <v>0</v>
      </c>
      <c r="BF45" s="55">
        <f>SUMIF(NSL!$C$1567:$C$1569,C45,NSL!$U$1567:$U$1569)</f>
        <v>0</v>
      </c>
      <c r="BG45" s="65">
        <f>SUM(G45:Q45)+SUM(S45:Z45)+SUM(AB45:AQ45)+SUM(AS45:BF45)</f>
        <v>0.95</v>
      </c>
      <c r="BH45" s="53">
        <f>AR60-BG45</f>
        <v>7.0000000000000027</v>
      </c>
      <c r="BI45" s="53">
        <f t="shared" si="6"/>
        <v>47.85</v>
      </c>
    </row>
    <row r="46" spans="1:61" ht="15">
      <c r="A46" s="8" t="s">
        <v>103</v>
      </c>
      <c r="B46" s="7" t="s">
        <v>147</v>
      </c>
      <c r="C46" s="8" t="s">
        <v>62</v>
      </c>
      <c r="D46" s="52">
        <f>HTg!R48</f>
        <v>0</v>
      </c>
      <c r="E46" s="65">
        <f t="shared" si="10"/>
        <v>0</v>
      </c>
      <c r="F46" s="70">
        <f t="shared" si="11"/>
        <v>0</v>
      </c>
      <c r="G46" s="55">
        <f>SUMIF(NSL!$C$9:$C$10,C46,NSL!$U$9:$U$10)</f>
        <v>0</v>
      </c>
      <c r="H46" s="55">
        <f>SUMIF(NSL!$C$12:$C$13,C46,NSL!$U$12:$U$13)</f>
        <v>0</v>
      </c>
      <c r="I46" s="55">
        <f>SUMIF(NSL!$C$15:$C$16,C46,NSL!$U$15:$U$16)</f>
        <v>0</v>
      </c>
      <c r="J46" s="55">
        <f>SUMIF(NSL!$C$18:$C$19,C46,NSL!$U$18:$U$19)</f>
        <v>0</v>
      </c>
      <c r="K46" s="55">
        <f>SUMIF(NSL!$C$21:$C$43,C46,NSL!$U$21:$U$43)</f>
        <v>0</v>
      </c>
      <c r="L46" s="55">
        <f>SUMIF(NSL!$C$45:$C$51,C46,NSL!$U$45:$U$51)</f>
        <v>0</v>
      </c>
      <c r="M46" s="55">
        <f>SUMIF(NSL!$C$53:$C$55,C46,NSL!$U$53:$U$55)</f>
        <v>0</v>
      </c>
      <c r="N46" s="55">
        <f>SUMIF(NSL!$C$57:$C$65,C46,NSL!$U$57:$U$65)</f>
        <v>0</v>
      </c>
      <c r="O46" s="55">
        <f>SUMIF(NSL!$C$67:$C$76,C46,NSL!$U$67:$U$76)</f>
        <v>0</v>
      </c>
      <c r="P46" s="55">
        <f>SUMIF(NSL!$C$78:$C$79,C46,NSL!$U$78:$U$79)</f>
        <v>0</v>
      </c>
      <c r="Q46" s="55">
        <f>SUMIF(NSL!$C$81:$C$173,C46,NSL!$U$81:$U$173)</f>
        <v>0</v>
      </c>
      <c r="R46" s="65">
        <f t="shared" si="12"/>
        <v>0</v>
      </c>
      <c r="S46" s="55">
        <f>SUMIF(NSL!$C$176:$C$214,C46,NSL!$U$176:$U$214)</f>
        <v>0</v>
      </c>
      <c r="T46" s="55">
        <f>SUMIF(NSL!$C$216:$C$238,C46,NSL!$U$216:$U$238)</f>
        <v>0</v>
      </c>
      <c r="U46" s="55">
        <f>SUMIF(NSL!$C$240:$C$252,C46,NSL!$U$240:$U$252)</f>
        <v>0</v>
      </c>
      <c r="V46" s="55">
        <f>SUMIF(NSL!$C$254:$C$255,C46,NSL!$U$254:$U$255)</f>
        <v>0</v>
      </c>
      <c r="W46" s="55">
        <f>SUMIF(NSL!$C$257:$C$282,C46,NSL!$U$257:$U$282)</f>
        <v>0</v>
      </c>
      <c r="X46" s="55">
        <f>SUMIF(NSL!$C$284:$C$346,C46,NSL!$U$284:$U$346)</f>
        <v>0</v>
      </c>
      <c r="Y46" s="55">
        <f>SUMIF(NSL!$C$348:$C$436,C46,NSL!$U$348:$U$436)</f>
        <v>0</v>
      </c>
      <c r="Z46" s="55">
        <f>SUMIF(NSL!$C$438:$C$480,C46,NSL!$U$438:$U$480)</f>
        <v>0</v>
      </c>
      <c r="AA46" s="72">
        <f t="shared" si="16"/>
        <v>0</v>
      </c>
      <c r="AB46" s="55">
        <f>SUMIF(NSL!$C$483:$C$679,C46,NSL!$U$483:$U$679)</f>
        <v>0</v>
      </c>
      <c r="AC46" s="55">
        <f>SUMIF(NSL!$C$681:$C$682,C46,NSL!$U$681:$U$682)</f>
        <v>0</v>
      </c>
      <c r="AD46" s="55">
        <f>SUMIF(NSL!$C$684:$C$692,C46,NSL!$U$684:$U$692)</f>
        <v>0</v>
      </c>
      <c r="AE46" s="55">
        <f>SUMIF(NSL!$C$694:$C$776,C46,NSL!$U$694:$U$776)</f>
        <v>0</v>
      </c>
      <c r="AF46" s="55">
        <f>SUMIF(NSL!$C$778:$C$810,C46,NSL!$U$778:$U$810)</f>
        <v>0</v>
      </c>
      <c r="AG46" s="55">
        <f>SUMIF(NSL!$C$812:$C$813,C46,NSL!$U$812:$U$813)</f>
        <v>0</v>
      </c>
      <c r="AH46" s="55">
        <f>SUMIF(NSL!$C$815:$C$816,C46,NSL!$U$815:$U$816)</f>
        <v>0</v>
      </c>
      <c r="AI46" s="55">
        <f>SUMIF(NSL!$C$818:$C$889,C46,NSL!$U$818:$U$889)</f>
        <v>0</v>
      </c>
      <c r="AJ46" s="55">
        <f>SUMIF(NSL!$C$891:$C$917,C46,NSL!$U$891:$U$917)</f>
        <v>0</v>
      </c>
      <c r="AK46" s="55">
        <f>SUMIF(NSL!$C$919:$C$981,C46,NSL!$U$919:$U$981)</f>
        <v>0</v>
      </c>
      <c r="AL46" s="55">
        <f>SUMIF(NSL!$C$983:$C$1000,C46,NSL!$U$983:$U$1000)</f>
        <v>0</v>
      </c>
      <c r="AM46" s="55">
        <f>SUMIF(NSL!$C$1002:$C$1028,C46,NSL!$U$1002:$U$1028)</f>
        <v>0</v>
      </c>
      <c r="AN46" s="55">
        <f>SUMIF(NSL!$C$1030:$C$1045,C46,NSL!$U$1030:$U$1045)</f>
        <v>0</v>
      </c>
      <c r="AO46" s="55">
        <f>SUMIF(NSL!$C$1047:$C$1048,C46,NSL!$U$1047:$U$1048)</f>
        <v>0</v>
      </c>
      <c r="AP46" s="55">
        <f>SUMIF(NSL!$C$1050:$C$1074,C46,NSL!$U$1050:$U$1074)</f>
        <v>0</v>
      </c>
      <c r="AQ46" s="55">
        <f>SUMIF(NSL!$C$1076:$C$1099,C46,NSL!$U$1076:$U$1099)</f>
        <v>0</v>
      </c>
      <c r="AR46" s="55">
        <f>SUMIF(NSL!$C$1101:$C$1121,C46,NSL!$U$1101:$U$1121)</f>
        <v>0</v>
      </c>
      <c r="AS46" s="65">
        <f>D46-BG46</f>
        <v>0</v>
      </c>
      <c r="AT46" s="55">
        <f>SUMIF(NSL!$C$1166:$C$1201,C46,NSL!$U$1166:$U$1201)</f>
        <v>0</v>
      </c>
      <c r="AU46" s="55">
        <f>SUMIF(NSL!$C$1203:$C$1223,C46,NSL!$U$1203:$U$1223)</f>
        <v>0</v>
      </c>
      <c r="AV46" s="55">
        <f>SUMIF(NSL!$C$1225:$C$1226,C46,NSL!$U$1225:$U$1226)</f>
        <v>0</v>
      </c>
      <c r="AW46" s="55">
        <f>SUMIF(NSL!$C$1228:$C$1244,C46,NSL!$U$1228:$U$1244)</f>
        <v>0</v>
      </c>
      <c r="AX46" s="55">
        <f>SUMIF(NSL!$C$1246:$C$1351,C46,NSL!$U$1246:$U$1351)</f>
        <v>0</v>
      </c>
      <c r="AY46" s="55">
        <f>SUMIF(NSL!$C$1353:$C$1434,C46,NSL!$U$1353:$U$1434)</f>
        <v>0</v>
      </c>
      <c r="AZ46" s="55">
        <f>SUMIF(NSL!$C$1436:$C$1440,C46,NSL!$U$1436:$U$1440)</f>
        <v>0</v>
      </c>
      <c r="BA46" s="55">
        <f>SUMIF(NSL!$C$1442:$C$1507,C46,NSL!$U$1442:$U$1507)</f>
        <v>0</v>
      </c>
      <c r="BB46" s="55">
        <f>SUMIF(NSL!$C$1509:$C$1540,C46,NSL!$U$1509:$U$1540)</f>
        <v>0</v>
      </c>
      <c r="BC46" s="55">
        <f>SUMIF(NSL!$C$1542:$C$1545,C46,NSL!$U$1542:$U$1545)</f>
        <v>0</v>
      </c>
      <c r="BD46" s="55">
        <f>SUMIF(NSL!$C$1547:$C$1560,C46,NSL!$U$1547:$U$1560)</f>
        <v>0</v>
      </c>
      <c r="BE46" s="55">
        <f>SUMIF(NSL!$C$1562:$C$1565,C46,NSL!$U$1562:$U$1565)</f>
        <v>0</v>
      </c>
      <c r="BF46" s="55">
        <f>SUMIF(NSL!$C$1567:$C$1569,C46,NSL!$U$1567:$U$1569)</f>
        <v>0</v>
      </c>
      <c r="BG46" s="65">
        <f>SUM(G46:Q46)+SUM(S46:Z46)+SUM(AB46:AR46)+SUM(AT46:BF46)</f>
        <v>0</v>
      </c>
      <c r="BH46" s="53">
        <f>AS60-BG46</f>
        <v>0</v>
      </c>
      <c r="BI46" s="53">
        <f t="shared" si="6"/>
        <v>0</v>
      </c>
    </row>
    <row r="47" spans="1:61" ht="15">
      <c r="A47" s="8" t="s">
        <v>104</v>
      </c>
      <c r="B47" s="9" t="s">
        <v>128</v>
      </c>
      <c r="C47" s="8" t="s">
        <v>29</v>
      </c>
      <c r="D47" s="52">
        <f>HTg!R49</f>
        <v>0.87</v>
      </c>
      <c r="E47" s="65">
        <f t="shared" si="10"/>
        <v>0</v>
      </c>
      <c r="F47" s="70">
        <f t="shared" si="11"/>
        <v>0</v>
      </c>
      <c r="G47" s="55">
        <f>SUMIF(NSL!$C$9:$C$10,C47,NSL!$U$9:$U$10)</f>
        <v>0</v>
      </c>
      <c r="H47" s="55">
        <f>SUMIF(NSL!$C$12:$C$13,C47,NSL!$U$12:$U$13)</f>
        <v>0</v>
      </c>
      <c r="I47" s="55">
        <f>SUMIF(NSL!$C$15:$C$16,C47,NSL!$U$15:$U$16)</f>
        <v>0</v>
      </c>
      <c r="J47" s="55">
        <f>SUMIF(NSL!$C$18:$C$19,C47,NSL!$U$18:$U$19)</f>
        <v>0</v>
      </c>
      <c r="K47" s="55">
        <f>SUMIF(NSL!$C$21:$C$43,C47,NSL!$U$21:$U$43)</f>
        <v>0</v>
      </c>
      <c r="L47" s="55">
        <f>SUMIF(NSL!$C$45:$C$51,C47,NSL!$U$45:$U$51)</f>
        <v>0</v>
      </c>
      <c r="M47" s="55">
        <f>SUMIF(NSL!$C$53:$C$55,C47,NSL!$U$53:$U$55)</f>
        <v>0</v>
      </c>
      <c r="N47" s="55">
        <f>SUMIF(NSL!$C$57:$C$65,C47,NSL!$U$57:$U$65)</f>
        <v>0</v>
      </c>
      <c r="O47" s="55">
        <f>SUMIF(NSL!$C$67:$C$76,C47,NSL!$U$67:$U$76)</f>
        <v>0</v>
      </c>
      <c r="P47" s="55">
        <f>SUMIF(NSL!$C$78:$C$79,C47,NSL!$U$78:$U$79)</f>
        <v>0</v>
      </c>
      <c r="Q47" s="55">
        <f>SUMIF(NSL!$C$81:$C$173,C47,NSL!$U$81:$U$173)</f>
        <v>0</v>
      </c>
      <c r="R47" s="65">
        <f t="shared" si="12"/>
        <v>0.87</v>
      </c>
      <c r="S47" s="55">
        <f>SUMIF(NSL!$C$176:$C$214,C47,NSL!$U$176:$U$214)</f>
        <v>0</v>
      </c>
      <c r="T47" s="55">
        <f>SUMIF(NSL!$C$216:$C$238,C47,NSL!$U$216:$U$238)</f>
        <v>0</v>
      </c>
      <c r="U47" s="55">
        <f>SUMIF(NSL!$C$240:$C$252,C47,NSL!$U$240:$U$252)</f>
        <v>0</v>
      </c>
      <c r="V47" s="55">
        <f>SUMIF(NSL!$C$254:$C$255,C47,NSL!$U$254:$U$255)</f>
        <v>0</v>
      </c>
      <c r="W47" s="55">
        <f>SUMIF(NSL!$C$257:$C$282,C47,NSL!$U$257:$U$282)</f>
        <v>0</v>
      </c>
      <c r="X47" s="55">
        <f>SUMIF(NSL!$C$284:$C$346,C47,NSL!$U$284:$U$346)</f>
        <v>0</v>
      </c>
      <c r="Y47" s="55">
        <f>SUMIF(NSL!$C$348:$C$436,C47,NSL!$U$348:$U$436)</f>
        <v>0</v>
      </c>
      <c r="Z47" s="55">
        <f>SUMIF(NSL!$C$438:$C$480,C47,NSL!$U$438:$U$480)</f>
        <v>0</v>
      </c>
      <c r="AA47" s="72">
        <f t="shared" si="16"/>
        <v>0</v>
      </c>
      <c r="AB47" s="55">
        <f>SUMIF(NSL!$C$483:$C$679,C47,NSL!$U$483:$U$679)</f>
        <v>0</v>
      </c>
      <c r="AC47" s="55">
        <f>SUMIF(NSL!$C$681:$C$682,C47,NSL!$U$681:$U$682)</f>
        <v>0</v>
      </c>
      <c r="AD47" s="55">
        <f>SUMIF(NSL!$C$684:$C$692,C47,NSL!$U$684:$U$692)</f>
        <v>0</v>
      </c>
      <c r="AE47" s="55">
        <f>SUMIF(NSL!$C$694:$C$776,C47,NSL!$U$694:$U$776)</f>
        <v>0</v>
      </c>
      <c r="AF47" s="55">
        <f>SUMIF(NSL!$C$778:$C$810,C47,NSL!$U$778:$U$810)</f>
        <v>0</v>
      </c>
      <c r="AG47" s="55">
        <f>SUMIF(NSL!$C$812:$C$813,C47,NSL!$U$812:$U$813)</f>
        <v>0</v>
      </c>
      <c r="AH47" s="55">
        <f>SUMIF(NSL!$C$815:$C$816,C47,NSL!$U$815:$U$816)</f>
        <v>0</v>
      </c>
      <c r="AI47" s="55">
        <f>SUMIF(NSL!$C$818:$C$889,C47,NSL!$U$818:$U$889)</f>
        <v>0</v>
      </c>
      <c r="AJ47" s="55">
        <f>SUMIF(NSL!$C$891:$C$917,C47,NSL!$U$891:$U$917)</f>
        <v>0</v>
      </c>
      <c r="AK47" s="55">
        <f>SUMIF(NSL!$C$919:$C$981,C47,NSL!$U$919:$U$981)</f>
        <v>0</v>
      </c>
      <c r="AL47" s="55">
        <f>SUMIF(NSL!$C$983:$C$1000,C47,NSL!$U$983:$U$1000)</f>
        <v>0</v>
      </c>
      <c r="AM47" s="55">
        <f>SUMIF(NSL!$C$1002:$C$1028,C47,NSL!$U$1002:$U$1028)</f>
        <v>0</v>
      </c>
      <c r="AN47" s="55">
        <f>SUMIF(NSL!$C$1030:$C$1045,C47,NSL!$U$1030:$U$1045)</f>
        <v>0</v>
      </c>
      <c r="AO47" s="55">
        <f>SUMIF(NSL!$C$1047:$C$1048,C47,NSL!$U$1047:$U$1048)</f>
        <v>0</v>
      </c>
      <c r="AP47" s="55">
        <f>SUMIF(NSL!$C$1050:$C$1074,C47,NSL!$U$1050:$U$1074)</f>
        <v>0</v>
      </c>
      <c r="AQ47" s="55">
        <f>SUMIF(NSL!$C$1076:$C$1099,C47,NSL!$U$1076:$U$1099)</f>
        <v>0</v>
      </c>
      <c r="AR47" s="55">
        <f>SUMIF(NSL!$C$1101:$C$1121,C47,NSL!$U$1101:$U$1121)</f>
        <v>0</v>
      </c>
      <c r="AS47" s="55">
        <f>SUMIF(NSL!$C$1123:$C$1164,C47,NSL!$U$1123:$U$1164)</f>
        <v>0</v>
      </c>
      <c r="AT47" s="65">
        <f>D47-BG47</f>
        <v>0.87</v>
      </c>
      <c r="AU47" s="55">
        <f>SUMIF(NSL!$C$1203:$C$1223,C47,NSL!$U$1203:$U$1223)</f>
        <v>0</v>
      </c>
      <c r="AV47" s="55">
        <f>SUMIF(NSL!$C$1225:$C$1226,C47,NSL!$U$1225:$U$1226)</f>
        <v>0</v>
      </c>
      <c r="AW47" s="55">
        <f>SUMIF(NSL!$C$1228:$C$1244,C47,NSL!$U$1228:$U$1244)</f>
        <v>0</v>
      </c>
      <c r="AX47" s="55">
        <f>SUMIF(NSL!$C$1246:$C$1351,C47,NSL!$U$1246:$U$1351)</f>
        <v>0</v>
      </c>
      <c r="AY47" s="55">
        <f>SUMIF(NSL!$C$1353:$C$1434,C47,NSL!$U$1353:$U$1434)</f>
        <v>0</v>
      </c>
      <c r="AZ47" s="55">
        <f>SUMIF(NSL!$C$1436:$C$1440,C47,NSL!$U$1436:$U$1440)</f>
        <v>0</v>
      </c>
      <c r="BA47" s="55">
        <f>SUMIF(NSL!$C$1442:$C$1507,C47,NSL!$U$1442:$U$1507)</f>
        <v>0</v>
      </c>
      <c r="BB47" s="55">
        <f>SUMIF(NSL!$C$1509:$C$1540,C47,NSL!$U$1509:$U$1540)</f>
        <v>0</v>
      </c>
      <c r="BC47" s="55">
        <f>SUMIF(NSL!$C$1542:$C$1545,C47,NSL!$U$1542:$U$1545)</f>
        <v>0</v>
      </c>
      <c r="BD47" s="55">
        <f>SUMIF(NSL!$C$1547:$C$1560,C47,NSL!$U$1547:$U$1560)</f>
        <v>0</v>
      </c>
      <c r="BE47" s="55">
        <f>SUMIF(NSL!$C$1562:$C$1565,C47,NSL!$U$1562:$U$1565)</f>
        <v>0</v>
      </c>
      <c r="BF47" s="55">
        <f>SUMIF(NSL!$C$1567:$C$1569,C47,NSL!$U$1567:$U$1569)</f>
        <v>0</v>
      </c>
      <c r="BG47" s="65">
        <f>SUM(G47:Q47)+SUM(S47:Z47)+SUM(AB47:AS47)+SUM(AU47:BF47)</f>
        <v>0</v>
      </c>
      <c r="BH47" s="53">
        <f>AT60-BG47</f>
        <v>0.94000000000000006</v>
      </c>
      <c r="BI47" s="53">
        <f t="shared" si="6"/>
        <v>1.81</v>
      </c>
    </row>
    <row r="48" spans="1:61" ht="30">
      <c r="A48" s="8" t="s">
        <v>105</v>
      </c>
      <c r="B48" s="9" t="s">
        <v>129</v>
      </c>
      <c r="C48" s="8" t="s">
        <v>130</v>
      </c>
      <c r="D48" s="52">
        <f>HTg!R50</f>
        <v>0</v>
      </c>
      <c r="E48" s="65">
        <f t="shared" si="10"/>
        <v>0</v>
      </c>
      <c r="F48" s="70">
        <f t="shared" si="11"/>
        <v>0</v>
      </c>
      <c r="G48" s="55">
        <f>SUMIF(NSL!$C$9:$C$10,C48,NSL!$U$9:$U$10)</f>
        <v>0</v>
      </c>
      <c r="H48" s="55">
        <f>SUMIF(NSL!$C$12:$C$13,C48,NSL!$U$12:$U$13)</f>
        <v>0</v>
      </c>
      <c r="I48" s="55">
        <f>SUMIF(NSL!$C$15:$C$16,C48,NSL!$U$15:$U$16)</f>
        <v>0</v>
      </c>
      <c r="J48" s="55">
        <f>SUMIF(NSL!$C$18:$C$19,C48,NSL!$U$18:$U$19)</f>
        <v>0</v>
      </c>
      <c r="K48" s="55">
        <f>SUMIF(NSL!$C$21:$C$43,C48,NSL!$U$21:$U$43)</f>
        <v>0</v>
      </c>
      <c r="L48" s="55">
        <f>SUMIF(NSL!$C$45:$C$51,C48,NSL!$U$45:$U$51)</f>
        <v>0</v>
      </c>
      <c r="M48" s="55">
        <f>SUMIF(NSL!$C$53:$C$55,C48,NSL!$U$53:$U$55)</f>
        <v>0</v>
      </c>
      <c r="N48" s="55">
        <f>SUMIF(NSL!$C$57:$C$65,C48,NSL!$U$57:$U$65)</f>
        <v>0</v>
      </c>
      <c r="O48" s="55">
        <f>SUMIF(NSL!$C$67:$C$76,C48,NSL!$U$67:$U$76)</f>
        <v>0</v>
      </c>
      <c r="P48" s="55">
        <f>SUMIF(NSL!$C$78:$C$79,C48,NSL!$U$78:$U$79)</f>
        <v>0</v>
      </c>
      <c r="Q48" s="55">
        <f>SUMIF(NSL!$C$81:$C$173,C48,NSL!$U$81:$U$173)</f>
        <v>0</v>
      </c>
      <c r="R48" s="65">
        <f t="shared" si="12"/>
        <v>0</v>
      </c>
      <c r="S48" s="55">
        <f>SUMIF(NSL!$C$176:$C$214,C48,NSL!$U$176:$U$214)</f>
        <v>0</v>
      </c>
      <c r="T48" s="55">
        <f>SUMIF(NSL!$C$216:$C$238,C48,NSL!$U$216:$U$238)</f>
        <v>0</v>
      </c>
      <c r="U48" s="55">
        <f>SUMIF(NSL!$C$240:$C$252,C48,NSL!$U$240:$U$252)</f>
        <v>0</v>
      </c>
      <c r="V48" s="55">
        <f>SUMIF(NSL!$C$254:$C$255,C48,NSL!$U$254:$U$255)</f>
        <v>0</v>
      </c>
      <c r="W48" s="55">
        <f>SUMIF(NSL!$C$257:$C$282,C48,NSL!$U$257:$U$282)</f>
        <v>0</v>
      </c>
      <c r="X48" s="55">
        <f>SUMIF(NSL!$C$284:$C$346,C48,NSL!$U$284:$U$346)</f>
        <v>0</v>
      </c>
      <c r="Y48" s="55">
        <f>SUMIF(NSL!$C$348:$C$436,C48,NSL!$U$348:$U$436)</f>
        <v>0</v>
      </c>
      <c r="Z48" s="55">
        <f>SUMIF(NSL!$C$438:$C$480,C48,NSL!$U$438:$U$480)</f>
        <v>0</v>
      </c>
      <c r="AA48" s="72">
        <f t="shared" si="16"/>
        <v>0</v>
      </c>
      <c r="AB48" s="55">
        <f>SUMIF(NSL!$C$483:$C$679,C48,NSL!$U$483:$U$679)</f>
        <v>0</v>
      </c>
      <c r="AC48" s="55">
        <f>SUMIF(NSL!$C$681:$C$682,C48,NSL!$U$681:$U$682)</f>
        <v>0</v>
      </c>
      <c r="AD48" s="55">
        <f>SUMIF(NSL!$C$684:$C$692,C48,NSL!$U$684:$U$692)</f>
        <v>0</v>
      </c>
      <c r="AE48" s="55">
        <f>SUMIF(NSL!$C$694:$C$776,C48,NSL!$U$694:$U$776)</f>
        <v>0</v>
      </c>
      <c r="AF48" s="55">
        <f>SUMIF(NSL!$C$778:$C$810,C48,NSL!$U$778:$U$810)</f>
        <v>0</v>
      </c>
      <c r="AG48" s="55">
        <f>SUMIF(NSL!$C$812:$C$813,C48,NSL!$U$812:$U$813)</f>
        <v>0</v>
      </c>
      <c r="AH48" s="55">
        <f>SUMIF(NSL!$C$815:$C$816,C48,NSL!$U$815:$U$816)</f>
        <v>0</v>
      </c>
      <c r="AI48" s="55">
        <f>SUMIF(NSL!$C$818:$C$889,C48,NSL!$U$818:$U$889)</f>
        <v>0</v>
      </c>
      <c r="AJ48" s="55">
        <f>SUMIF(NSL!$C$891:$C$917,C48,NSL!$U$891:$U$917)</f>
        <v>0</v>
      </c>
      <c r="AK48" s="55">
        <f>SUMIF(NSL!$C$919:$C$981,C48,NSL!$U$919:$U$981)</f>
        <v>0</v>
      </c>
      <c r="AL48" s="55">
        <f>SUMIF(NSL!$C$983:$C$1000,C48,NSL!$U$983:$U$1000)</f>
        <v>0</v>
      </c>
      <c r="AM48" s="55">
        <f>SUMIF(NSL!$C$1002:$C$1028,C48,NSL!$U$1002:$U$1028)</f>
        <v>0</v>
      </c>
      <c r="AN48" s="55">
        <f>SUMIF(NSL!$C$1030:$C$1045,C48,NSL!$U$1030:$U$1045)</f>
        <v>0</v>
      </c>
      <c r="AO48" s="55">
        <f>SUMIF(NSL!$C$1047:$C$1048,C48,NSL!$U$1047:$U$1048)</f>
        <v>0</v>
      </c>
      <c r="AP48" s="55">
        <f>SUMIF(NSL!$C$1050:$C$1074,C48,NSL!$U$1050:$U$1074)</f>
        <v>0</v>
      </c>
      <c r="AQ48" s="55">
        <f>SUMIF(NSL!$C$1076:$C$1099,C48,NSL!$U$1076:$U$1099)</f>
        <v>0</v>
      </c>
      <c r="AR48" s="55">
        <f>SUMIF(NSL!$C$1101:$C$1121,C48,NSL!$U$1101:$U$1121)</f>
        <v>0</v>
      </c>
      <c r="AS48" s="55">
        <f>SUMIF(NSL!$C$1123:$C$1164,C48,NSL!$U$1123:$U$1164)</f>
        <v>0</v>
      </c>
      <c r="AT48" s="55">
        <f>SUMIF(NSL!$C$1166:$C$1201,C48,NSL!$U$1166:$U$1201)</f>
        <v>0</v>
      </c>
      <c r="AU48" s="65">
        <f>D48-BG48</f>
        <v>0</v>
      </c>
      <c r="AV48" s="55">
        <f>SUMIF(NSL!$C$1225:$C$1226,C48,NSL!$U$1225:$U$1226)</f>
        <v>0</v>
      </c>
      <c r="AW48" s="55">
        <f>SUMIF(NSL!$C$1228:$C$1244,C48,NSL!$U$1228:$U$1244)</f>
        <v>0</v>
      </c>
      <c r="AX48" s="55">
        <f>SUMIF(NSL!$C$1246:$C$1351,C48,NSL!$U$1246:$U$1351)</f>
        <v>0</v>
      </c>
      <c r="AY48" s="55">
        <f>SUMIF(NSL!$C$1353:$C$1434,C48,NSL!$U$1353:$U$1434)</f>
        <v>0</v>
      </c>
      <c r="AZ48" s="55">
        <f>SUMIF(NSL!$C$1436:$C$1440,C48,NSL!$U$1436:$U$1440)</f>
        <v>0</v>
      </c>
      <c r="BA48" s="55">
        <f>SUMIF(NSL!$C$1442:$C$1507,C48,NSL!$U$1442:$U$1507)</f>
        <v>0</v>
      </c>
      <c r="BB48" s="55">
        <f>SUMIF(NSL!$C$1509:$C$1540,C48,NSL!$U$1509:$U$1540)</f>
        <v>0</v>
      </c>
      <c r="BC48" s="55">
        <f>SUMIF(NSL!$C$1542:$C$1545,C48,NSL!$U$1542:$U$1545)</f>
        <v>0</v>
      </c>
      <c r="BD48" s="55">
        <f>SUMIF(NSL!$C$1547:$C$1560,C48,NSL!$U$1547:$U$1560)</f>
        <v>0</v>
      </c>
      <c r="BE48" s="55">
        <f>SUMIF(NSL!$C$1562:$C$1565,C48,NSL!$U$1562:$U$1565)</f>
        <v>0</v>
      </c>
      <c r="BF48" s="55">
        <f>SUMIF(NSL!$C$1567:$C$1569,C48,NSL!$U$1567:$U$1569)</f>
        <v>0</v>
      </c>
      <c r="BG48" s="65">
        <f>SUM(G48:Q48)+SUM(S48:Z48)+SUM(AB48:AT48)+SUM(AV48:BF48)</f>
        <v>0</v>
      </c>
      <c r="BH48" s="53">
        <f>AU60-BG48</f>
        <v>0.60000000000000009</v>
      </c>
      <c r="BI48" s="53">
        <f t="shared" si="6"/>
        <v>0.60000000000000009</v>
      </c>
    </row>
    <row r="49" spans="1:61" ht="15">
      <c r="A49" s="8" t="s">
        <v>135</v>
      </c>
      <c r="B49" s="9" t="s">
        <v>148</v>
      </c>
      <c r="C49" s="8" t="s">
        <v>149</v>
      </c>
      <c r="D49" s="52">
        <f>HTg!R51</f>
        <v>0</v>
      </c>
      <c r="E49" s="65">
        <f t="shared" si="10"/>
        <v>0</v>
      </c>
      <c r="F49" s="70">
        <f t="shared" si="11"/>
        <v>0</v>
      </c>
      <c r="G49" s="55">
        <f>SUMIF(NSL!$C$9:$C$10,C49,NSL!$U$9:$U$10)</f>
        <v>0</v>
      </c>
      <c r="H49" s="55">
        <f>SUMIF(NSL!$C$12:$C$13,C49,NSL!$U$12:$U$13)</f>
        <v>0</v>
      </c>
      <c r="I49" s="55">
        <f>SUMIF(NSL!$C$15:$C$16,C49,NSL!$U$15:$U$16)</f>
        <v>0</v>
      </c>
      <c r="J49" s="55">
        <f>SUMIF(NSL!$C$18:$C$19,C49,NSL!$U$18:$U$19)</f>
        <v>0</v>
      </c>
      <c r="K49" s="55">
        <f>SUMIF(NSL!$C$21:$C$43,C49,NSL!$U$21:$U$43)</f>
        <v>0</v>
      </c>
      <c r="L49" s="55">
        <f>SUMIF(NSL!$C$45:$C$51,C49,NSL!$U$45:$U$51)</f>
        <v>0</v>
      </c>
      <c r="M49" s="55">
        <f>SUMIF(NSL!$C$53:$C$55,C49,NSL!$U$53:$U$55)</f>
        <v>0</v>
      </c>
      <c r="N49" s="55">
        <f>SUMIF(NSL!$C$57:$C$65,C49,NSL!$U$57:$U$65)</f>
        <v>0</v>
      </c>
      <c r="O49" s="55">
        <f>SUMIF(NSL!$C$67:$C$76,C49,NSL!$U$67:$U$76)</f>
        <v>0</v>
      </c>
      <c r="P49" s="55">
        <f>SUMIF(NSL!$C$78:$C$79,C49,NSL!$U$78:$U$79)</f>
        <v>0</v>
      </c>
      <c r="Q49" s="55">
        <f>SUMIF(NSL!$C$81:$C$173,C49,NSL!$U$81:$U$173)</f>
        <v>0</v>
      </c>
      <c r="R49" s="65">
        <f t="shared" si="12"/>
        <v>0</v>
      </c>
      <c r="S49" s="55">
        <f>SUMIF(NSL!$C$176:$C$214,C49,NSL!$U$176:$U$214)</f>
        <v>0</v>
      </c>
      <c r="T49" s="55">
        <f>SUMIF(NSL!$C$216:$C$238,C49,NSL!$U$216:$U$238)</f>
        <v>0</v>
      </c>
      <c r="U49" s="55">
        <f>SUMIF(NSL!$C$240:$C$252,C49,NSL!$U$240:$U$252)</f>
        <v>0</v>
      </c>
      <c r="V49" s="55">
        <f>SUMIF(NSL!$C$254:$C$255,C49,NSL!$U$254:$U$255)</f>
        <v>0</v>
      </c>
      <c r="W49" s="55">
        <f>SUMIF(NSL!$C$257:$C$282,C49,NSL!$U$257:$U$282)</f>
        <v>0</v>
      </c>
      <c r="X49" s="55">
        <f>SUMIF(NSL!$C$284:$C$346,C49,NSL!$U$284:$U$346)</f>
        <v>0</v>
      </c>
      <c r="Y49" s="55">
        <f>SUMIF(NSL!$C$348:$C$436,C49,NSL!$U$348:$U$436)</f>
        <v>0</v>
      </c>
      <c r="Z49" s="55">
        <f>SUMIF(NSL!$C$438:$C$480,C49,NSL!$U$438:$U$480)</f>
        <v>0</v>
      </c>
      <c r="AA49" s="72">
        <f t="shared" si="16"/>
        <v>0</v>
      </c>
      <c r="AB49" s="55">
        <f>SUMIF(NSL!$C$483:$C$679,C49,NSL!$U$483:$U$679)</f>
        <v>0</v>
      </c>
      <c r="AC49" s="55">
        <f>SUMIF(NSL!$C$681:$C$682,C49,NSL!$U$681:$U$682)</f>
        <v>0</v>
      </c>
      <c r="AD49" s="55">
        <f>SUMIF(NSL!$C$684:$C$692,C49,NSL!$U$684:$U$692)</f>
        <v>0</v>
      </c>
      <c r="AE49" s="55">
        <f>SUMIF(NSL!$C$694:$C$776,C49,NSL!$U$694:$U$776)</f>
        <v>0</v>
      </c>
      <c r="AF49" s="55">
        <f>SUMIF(NSL!$C$778:$C$810,C49,NSL!$U$778:$U$810)</f>
        <v>0</v>
      </c>
      <c r="AG49" s="55">
        <f>SUMIF(NSL!$C$812:$C$813,C49,NSL!$U$812:$U$813)</f>
        <v>0</v>
      </c>
      <c r="AH49" s="55">
        <f>SUMIF(NSL!$C$815:$C$816,C49,NSL!$U$815:$U$816)</f>
        <v>0</v>
      </c>
      <c r="AI49" s="55">
        <f>SUMIF(NSL!$C$818:$C$889,C49,NSL!$U$818:$U$889)</f>
        <v>0</v>
      </c>
      <c r="AJ49" s="55">
        <f>SUMIF(NSL!$C$891:$C$917,C49,NSL!$U$891:$U$917)</f>
        <v>0</v>
      </c>
      <c r="AK49" s="55">
        <f>SUMIF(NSL!$C$919:$C$981,C49,NSL!$U$919:$U$981)</f>
        <v>0</v>
      </c>
      <c r="AL49" s="55">
        <f>SUMIF(NSL!$C$983:$C$1000,C49,NSL!$U$983:$U$1000)</f>
        <v>0</v>
      </c>
      <c r="AM49" s="55">
        <f>SUMIF(NSL!$C$1002:$C$1028,C49,NSL!$U$1002:$U$1028)</f>
        <v>0</v>
      </c>
      <c r="AN49" s="55">
        <f>SUMIF(NSL!$C$1030:$C$1045,C49,NSL!$U$1030:$U$1045)</f>
        <v>0</v>
      </c>
      <c r="AO49" s="55">
        <f>SUMIF(NSL!$C$1047:$C$1048,C49,NSL!$U$1047:$U$1048)</f>
        <v>0</v>
      </c>
      <c r="AP49" s="55">
        <f>SUMIF(NSL!$C$1050:$C$1074,C49,NSL!$U$1050:$U$1074)</f>
        <v>0</v>
      </c>
      <c r="AQ49" s="55">
        <f>SUMIF(NSL!$C$1076:$C$1099,C49,NSL!$U$1076:$U$1099)</f>
        <v>0</v>
      </c>
      <c r="AR49" s="55">
        <f>SUMIF(NSL!$C$1101:$C$1121,C49,NSL!$U$1101:$U$1121)</f>
        <v>0</v>
      </c>
      <c r="AS49" s="55">
        <f>SUMIF(NSL!$C$1123:$C$1164,C49,NSL!$U$1123:$U$1164)</f>
        <v>0</v>
      </c>
      <c r="AT49" s="55">
        <f>SUMIF(NSL!$C$1166:$C$1201,C49,NSL!$U$1166:$U$1201)</f>
        <v>0</v>
      </c>
      <c r="AU49" s="55">
        <f>SUMIF(NSL!$C$1203:$C$1223,C49,NSL!$U$1203:$U$1223)</f>
        <v>0</v>
      </c>
      <c r="AV49" s="65">
        <f>D49-BG49</f>
        <v>0</v>
      </c>
      <c r="AW49" s="55">
        <f>SUMIF(NSL!$C$1228:$C$1244,C49,NSL!$U$1228:$U$1244)</f>
        <v>0</v>
      </c>
      <c r="AX49" s="55">
        <f>SUMIF(NSL!$C$1246:$C$1351,C49,NSL!$U$1246:$U$1351)</f>
        <v>0</v>
      </c>
      <c r="AY49" s="55">
        <f>SUMIF(NSL!$C$1353:$C$1434,C49,NSL!$U$1353:$U$1434)</f>
        <v>0</v>
      </c>
      <c r="AZ49" s="55">
        <f>SUMIF(NSL!$C$1436:$C$1440,C49,NSL!$U$1436:$U$1440)</f>
        <v>0</v>
      </c>
      <c r="BA49" s="55">
        <f>SUMIF(NSL!$C$1442:$C$1507,C49,NSL!$U$1442:$U$1507)</f>
        <v>0</v>
      </c>
      <c r="BB49" s="55">
        <f>SUMIF(NSL!$C$1509:$C$1540,C49,NSL!$U$1509:$U$1540)</f>
        <v>0</v>
      </c>
      <c r="BC49" s="55">
        <f>SUMIF(NSL!$C$1542:$C$1545,C49,NSL!$U$1542:$U$1545)</f>
        <v>0</v>
      </c>
      <c r="BD49" s="55">
        <f>SUMIF(NSL!$C$1547:$C$1560,C49,NSL!$U$1547:$U$1560)</f>
        <v>0</v>
      </c>
      <c r="BE49" s="55">
        <f>SUMIF(NSL!$C$1562:$C$1565,C49,NSL!$U$1562:$U$1565)</f>
        <v>0</v>
      </c>
      <c r="BF49" s="55">
        <f>SUMIF(NSL!$C$1567:$C$1569,C49,NSL!$U$1567:$U$1569)</f>
        <v>0</v>
      </c>
      <c r="BG49" s="65">
        <f>SUM(G49:Q49)+SUM(S49:Z49)+SUM(AB49:AU49)+SUM(AW49:BF49)</f>
        <v>0</v>
      </c>
      <c r="BH49" s="53">
        <f>AV60-BG49</f>
        <v>0</v>
      </c>
      <c r="BI49" s="53">
        <f t="shared" si="6"/>
        <v>0</v>
      </c>
    </row>
    <row r="50" spans="1:61" ht="15">
      <c r="A50" s="8" t="s">
        <v>136</v>
      </c>
      <c r="B50" s="9" t="s">
        <v>150</v>
      </c>
      <c r="C50" s="8" t="s">
        <v>43</v>
      </c>
      <c r="D50" s="52">
        <f>HTg!R52</f>
        <v>0</v>
      </c>
      <c r="E50" s="65">
        <f t="shared" si="10"/>
        <v>0</v>
      </c>
      <c r="F50" s="70">
        <f t="shared" si="11"/>
        <v>0</v>
      </c>
      <c r="G50" s="55">
        <f>SUMIF(NSL!$C$9:$C$10,C50,NSL!$U$9:$U$10)</f>
        <v>0</v>
      </c>
      <c r="H50" s="55">
        <f>SUMIF(NSL!$C$12:$C$13,C50,NSL!$U$12:$U$13)</f>
        <v>0</v>
      </c>
      <c r="I50" s="55">
        <f>SUMIF(NSL!$C$15:$C$16,C50,NSL!$U$15:$U$16)</f>
        <v>0</v>
      </c>
      <c r="J50" s="55">
        <f>SUMIF(NSL!$C$18:$C$19,C50,NSL!$U$18:$U$19)</f>
        <v>0</v>
      </c>
      <c r="K50" s="55">
        <f>SUMIF(NSL!$C$21:$C$43,C50,NSL!$U$21:$U$43)</f>
        <v>0</v>
      </c>
      <c r="L50" s="55">
        <f>SUMIF(NSL!$C$45:$C$51,C50,NSL!$U$45:$U$51)</f>
        <v>0</v>
      </c>
      <c r="M50" s="55">
        <f>SUMIF(NSL!$C$53:$C$55,C50,NSL!$U$53:$U$55)</f>
        <v>0</v>
      </c>
      <c r="N50" s="55">
        <f>SUMIF(NSL!$C$57:$C$65,C50,NSL!$U$57:$U$65)</f>
        <v>0</v>
      </c>
      <c r="O50" s="55">
        <f>SUMIF(NSL!$C$67:$C$76,C50,NSL!$U$67:$U$76)</f>
        <v>0</v>
      </c>
      <c r="P50" s="55">
        <f>SUMIF(NSL!$C$78:$C$79,C50,NSL!$U$78:$U$79)</f>
        <v>0</v>
      </c>
      <c r="Q50" s="55">
        <f>SUMIF(NSL!$C$81:$C$173,C50,NSL!$U$81:$U$173)</f>
        <v>0</v>
      </c>
      <c r="R50" s="65">
        <f t="shared" si="12"/>
        <v>0</v>
      </c>
      <c r="S50" s="55">
        <f>SUMIF(NSL!$C$176:$C$214,C50,NSL!$U$176:$U$214)</f>
        <v>0</v>
      </c>
      <c r="T50" s="55">
        <f>SUMIF(NSL!$C$216:$C$238,C50,NSL!$U$216:$U$238)</f>
        <v>0</v>
      </c>
      <c r="U50" s="55">
        <f>SUMIF(NSL!$C$240:$C$252,C50,NSL!$U$240:$U$252)</f>
        <v>0</v>
      </c>
      <c r="V50" s="55">
        <f>SUMIF(NSL!$C$254:$C$255,C50,NSL!$U$254:$U$255)</f>
        <v>0</v>
      </c>
      <c r="W50" s="55">
        <f>SUMIF(NSL!$C$257:$C$282,C50,NSL!$U$257:$U$282)</f>
        <v>0</v>
      </c>
      <c r="X50" s="55">
        <f>SUMIF(NSL!$C$284:$C$346,C50,NSL!$U$284:$U$346)</f>
        <v>0</v>
      </c>
      <c r="Y50" s="55">
        <f>SUMIF(NSL!$C$348:$C$436,C50,NSL!$U$348:$U$436)</f>
        <v>0</v>
      </c>
      <c r="Z50" s="55">
        <f>SUMIF(NSL!$C$438:$C$480,C50,NSL!$U$438:$U$480)</f>
        <v>0</v>
      </c>
      <c r="AA50" s="72">
        <f t="shared" si="16"/>
        <v>0</v>
      </c>
      <c r="AB50" s="55">
        <f>SUMIF(NSL!$C$483:$C$679,C50,NSL!$U$483:$U$679)</f>
        <v>0</v>
      </c>
      <c r="AC50" s="55">
        <f>SUMIF(NSL!$C$681:$C$682,C50,NSL!$U$681:$U$682)</f>
        <v>0</v>
      </c>
      <c r="AD50" s="55">
        <f>SUMIF(NSL!$C$684:$C$692,C50,NSL!$U$684:$U$692)</f>
        <v>0</v>
      </c>
      <c r="AE50" s="55">
        <f>SUMIF(NSL!$C$694:$C$776,C50,NSL!$U$694:$U$776)</f>
        <v>0</v>
      </c>
      <c r="AF50" s="55">
        <f>SUMIF(NSL!$C$778:$C$810,C50,NSL!$U$778:$U$810)</f>
        <v>0</v>
      </c>
      <c r="AG50" s="55">
        <f>SUMIF(NSL!$C$812:$C$813,C50,NSL!$U$812:$U$813)</f>
        <v>0</v>
      </c>
      <c r="AH50" s="55">
        <f>SUMIF(NSL!$C$815:$C$816,C50,NSL!$U$815:$U$816)</f>
        <v>0</v>
      </c>
      <c r="AI50" s="55">
        <f>SUMIF(NSL!$C$818:$C$889,C50,NSL!$U$818:$U$889)</f>
        <v>0</v>
      </c>
      <c r="AJ50" s="55">
        <f>SUMIF(NSL!$C$891:$C$917,C50,NSL!$U$891:$U$917)</f>
        <v>0</v>
      </c>
      <c r="AK50" s="55">
        <f>SUMIF(NSL!$C$919:$C$981,C50,NSL!$U$919:$U$981)</f>
        <v>0</v>
      </c>
      <c r="AL50" s="55">
        <f>SUMIF(NSL!$C$983:$C$1000,C50,NSL!$U$983:$U$1000)</f>
        <v>0</v>
      </c>
      <c r="AM50" s="55">
        <f>SUMIF(NSL!$C$1002:$C$1028,C50,NSL!$U$1002:$U$1028)</f>
        <v>0</v>
      </c>
      <c r="AN50" s="55">
        <f>SUMIF(NSL!$C$1030:$C$1045,C50,NSL!$U$1030:$U$1045)</f>
        <v>0</v>
      </c>
      <c r="AO50" s="55">
        <f>SUMIF(NSL!$C$1047:$C$1048,C50,NSL!$U$1047:$U$1048)</f>
        <v>0</v>
      </c>
      <c r="AP50" s="55">
        <f>SUMIF(NSL!$C$1050:$C$1074,C50,NSL!$U$1050:$U$1074)</f>
        <v>0</v>
      </c>
      <c r="AQ50" s="55">
        <f>SUMIF(NSL!$C$1076:$C$1099,C50,NSL!$U$1076:$U$1099)</f>
        <v>0</v>
      </c>
      <c r="AR50" s="55">
        <f>SUMIF(NSL!$C$1101:$C$1121,C50,NSL!$U$1101:$U$1121)</f>
        <v>0</v>
      </c>
      <c r="AS50" s="55">
        <f>SUMIF(NSL!$C$1123:$C$1164,C50,NSL!$U$1123:$U$1164)</f>
        <v>0</v>
      </c>
      <c r="AT50" s="55">
        <f>SUMIF(NSL!$C$1166:$C$1201,C50,NSL!$U$1166:$U$1201)</f>
        <v>0</v>
      </c>
      <c r="AU50" s="55">
        <f>SUMIF(NSL!$C$1203:$C$1223,C50,NSL!$U$1203:$U$1223)</f>
        <v>0</v>
      </c>
      <c r="AV50" s="55">
        <f>SUMIF(NSL!$C$1225:$C$1226,C50,NSL!$U$1225:$U$1226)</f>
        <v>0</v>
      </c>
      <c r="AW50" s="65">
        <f>D50-BG50</f>
        <v>0</v>
      </c>
      <c r="AX50" s="55">
        <f>SUMIF(NSL!$C$1246:$C$1351,C50,NSL!$U$1246:$U$1351)</f>
        <v>0</v>
      </c>
      <c r="AY50" s="55">
        <f>SUMIF(NSL!$C$1353:$C$1434,C50,NSL!$U$1353:$U$1434)</f>
        <v>0</v>
      </c>
      <c r="AZ50" s="55">
        <f>SUMIF(NSL!$C$1436:$C$1440,C50,NSL!$U$1436:$U$1440)</f>
        <v>0</v>
      </c>
      <c r="BA50" s="55">
        <f>SUMIF(NSL!$C$1442:$C$1507,C50,NSL!$U$1442:$U$1507)</f>
        <v>0</v>
      </c>
      <c r="BB50" s="55">
        <f>SUMIF(NSL!$C$1509:$C$1540,C50,NSL!$U$1509:$U$1540)</f>
        <v>0</v>
      </c>
      <c r="BC50" s="55">
        <f>SUMIF(NSL!$C$1542:$C$1545,C50,NSL!$U$1542:$U$1545)</f>
        <v>0</v>
      </c>
      <c r="BD50" s="55">
        <f>SUMIF(NSL!$C$1547:$C$1560,C50,NSL!$U$1547:$U$1560)</f>
        <v>0</v>
      </c>
      <c r="BE50" s="55">
        <f>SUMIF(NSL!$C$1562:$C$1565,C50,NSL!$U$1562:$U$1565)</f>
        <v>0</v>
      </c>
      <c r="BF50" s="55">
        <f>SUMIF(NSL!$C$1567:$C$1569,C50,NSL!$U$1567:$U$1569)</f>
        <v>0</v>
      </c>
      <c r="BG50" s="65">
        <f>SUM(G50:Q50)+SUM(S50:Z50)+SUM(AB50:AV50)+SUM(AX50:BF50)</f>
        <v>0</v>
      </c>
      <c r="BH50" s="53">
        <f>AW60-BG50</f>
        <v>0</v>
      </c>
      <c r="BI50" s="53">
        <f t="shared" si="6"/>
        <v>0</v>
      </c>
    </row>
    <row r="51" spans="1:61" ht="30">
      <c r="A51" s="8" t="s">
        <v>137</v>
      </c>
      <c r="B51" s="9" t="s">
        <v>131</v>
      </c>
      <c r="C51" s="8" t="s">
        <v>45</v>
      </c>
      <c r="D51" s="52">
        <f>HTg!R53</f>
        <v>0.62</v>
      </c>
      <c r="E51" s="65">
        <f t="shared" si="10"/>
        <v>0</v>
      </c>
      <c r="F51" s="70">
        <f t="shared" si="11"/>
        <v>0</v>
      </c>
      <c r="G51" s="55">
        <f>SUMIF(NSL!$C$9:$C$10,C51,NSL!$U$9:$U$10)</f>
        <v>0</v>
      </c>
      <c r="H51" s="55">
        <f>SUMIF(NSL!$C$12:$C$13,C51,NSL!$U$12:$U$13)</f>
        <v>0</v>
      </c>
      <c r="I51" s="55">
        <f>SUMIF(NSL!$C$15:$C$16,C51,NSL!$U$15:$U$16)</f>
        <v>0</v>
      </c>
      <c r="J51" s="55">
        <f>SUMIF(NSL!$C$18:$C$19,C51,NSL!$U$18:$U$19)</f>
        <v>0</v>
      </c>
      <c r="K51" s="55">
        <f>SUMIF(NSL!$C$21:$C$43,C51,NSL!$U$21:$U$43)</f>
        <v>0</v>
      </c>
      <c r="L51" s="55">
        <f>SUMIF(NSL!$C$45:$C$51,C51,NSL!$U$45:$U$51)</f>
        <v>0</v>
      </c>
      <c r="M51" s="55">
        <f>SUMIF(NSL!$C$53:$C$55,C51,NSL!$U$53:$U$55)</f>
        <v>0</v>
      </c>
      <c r="N51" s="55">
        <f>SUMIF(NSL!$C$57:$C$65,C51,NSL!$U$57:$U$65)</f>
        <v>0</v>
      </c>
      <c r="O51" s="55">
        <f>SUMIF(NSL!$C$67:$C$76,C51,NSL!$U$67:$U$76)</f>
        <v>0</v>
      </c>
      <c r="P51" s="55">
        <f>SUMIF(NSL!$C$78:$C$79,C51,NSL!$U$78:$U$79)</f>
        <v>0</v>
      </c>
      <c r="Q51" s="55">
        <f>SUMIF(NSL!$C$81:$C$173,C51,NSL!$U$81:$U$173)</f>
        <v>0</v>
      </c>
      <c r="R51" s="65">
        <f t="shared" si="12"/>
        <v>0.62</v>
      </c>
      <c r="S51" s="55">
        <f>SUMIF(NSL!$C$176:$C$214,C51,NSL!$U$176:$U$214)</f>
        <v>0</v>
      </c>
      <c r="T51" s="55">
        <f>SUMIF(NSL!$C$216:$C$238,C51,NSL!$U$216:$U$238)</f>
        <v>0</v>
      </c>
      <c r="U51" s="55">
        <f>SUMIF(NSL!$C$240:$C$252,C51,NSL!$U$240:$U$252)</f>
        <v>0</v>
      </c>
      <c r="V51" s="55">
        <f>SUMIF(NSL!$C$254:$C$255,C51,NSL!$U$254:$U$255)</f>
        <v>0</v>
      </c>
      <c r="W51" s="55">
        <f>SUMIF(NSL!$C$257:$C$282,C51,NSL!$U$257:$U$282)</f>
        <v>0</v>
      </c>
      <c r="X51" s="55">
        <f>SUMIF(NSL!$C$284:$C$346,C51,NSL!$U$284:$U$346)</f>
        <v>0</v>
      </c>
      <c r="Y51" s="55">
        <f>SUMIF(NSL!$C$348:$C$436,C51,NSL!$U$348:$U$436)</f>
        <v>0</v>
      </c>
      <c r="Z51" s="55">
        <f>SUMIF(NSL!$C$438:$C$480,C51,NSL!$U$438:$U$480)</f>
        <v>0</v>
      </c>
      <c r="AA51" s="72">
        <f t="shared" si="16"/>
        <v>0</v>
      </c>
      <c r="AB51" s="55">
        <f>SUMIF(NSL!$C$483:$C$679,C51,NSL!$U$483:$U$679)</f>
        <v>0</v>
      </c>
      <c r="AC51" s="55">
        <f>SUMIF(NSL!$C$681:$C$682,C51,NSL!$U$681:$U$682)</f>
        <v>0</v>
      </c>
      <c r="AD51" s="55">
        <f>SUMIF(NSL!$C$684:$C$692,C51,NSL!$U$684:$U$692)</f>
        <v>0</v>
      </c>
      <c r="AE51" s="55">
        <f>SUMIF(NSL!$C$694:$C$776,C51,NSL!$U$694:$U$776)</f>
        <v>0</v>
      </c>
      <c r="AF51" s="55">
        <f>SUMIF(NSL!$C$778:$C$810,C51,NSL!$U$778:$U$810)</f>
        <v>0</v>
      </c>
      <c r="AG51" s="55">
        <f>SUMIF(NSL!$C$812:$C$813,C51,NSL!$U$812:$U$813)</f>
        <v>0</v>
      </c>
      <c r="AH51" s="55">
        <f>SUMIF(NSL!$C$815:$C$816,C51,NSL!$U$815:$U$816)</f>
        <v>0</v>
      </c>
      <c r="AI51" s="55">
        <f>SUMIF(NSL!$C$818:$C$889,C51,NSL!$U$818:$U$889)</f>
        <v>0</v>
      </c>
      <c r="AJ51" s="55">
        <f>SUMIF(NSL!$C$891:$C$917,C51,NSL!$U$891:$U$917)</f>
        <v>0</v>
      </c>
      <c r="AK51" s="55">
        <f>SUMIF(NSL!$C$919:$C$981,C51,NSL!$U$919:$U$981)</f>
        <v>0</v>
      </c>
      <c r="AL51" s="55">
        <f>SUMIF(NSL!$C$983:$C$1000,C51,NSL!$U$983:$U$1000)</f>
        <v>0</v>
      </c>
      <c r="AM51" s="55">
        <f>SUMIF(NSL!$C$1002:$C$1028,C51,NSL!$U$1002:$U$1028)</f>
        <v>0</v>
      </c>
      <c r="AN51" s="55">
        <f>SUMIF(NSL!$C$1030:$C$1045,C51,NSL!$U$1030:$U$1045)</f>
        <v>0</v>
      </c>
      <c r="AO51" s="55">
        <f>SUMIF(NSL!$C$1047:$C$1048,C51,NSL!$U$1047:$U$1048)</f>
        <v>0</v>
      </c>
      <c r="AP51" s="55">
        <f>SUMIF(NSL!$C$1050:$C$1074,C51,NSL!$U$1050:$U$1074)</f>
        <v>0</v>
      </c>
      <c r="AQ51" s="55">
        <f>SUMIF(NSL!$C$1076:$C$1099,C51,NSL!$U$1076:$U$1099)</f>
        <v>0</v>
      </c>
      <c r="AR51" s="55">
        <f>SUMIF(NSL!$C$1101:$C$1121,C51,NSL!$U$1101:$U$1121)</f>
        <v>0</v>
      </c>
      <c r="AS51" s="55">
        <f>SUMIF(NSL!$C$1123:$C$1164,C51,NSL!$U$1123:$U$1164)</f>
        <v>0</v>
      </c>
      <c r="AT51" s="55">
        <f>SUMIF(NSL!$C$1166:$C$1201,C51,NSL!$U$1166:$U$1201)</f>
        <v>0</v>
      </c>
      <c r="AU51" s="55">
        <f>SUMIF(NSL!$C$1203:$C$1223,C51,NSL!$U$1203:$U$1223)</f>
        <v>0</v>
      </c>
      <c r="AV51" s="55">
        <f>SUMIF(NSL!$C$1225:$C$1226,C51,NSL!$U$1225:$U$1226)</f>
        <v>0</v>
      </c>
      <c r="AW51" s="55">
        <f>SUMIF(NSL!$C$1228:$C$1244,C51,NSL!$U$1228:$U$1244)</f>
        <v>0</v>
      </c>
      <c r="AX51" s="65">
        <f>D51-BG51</f>
        <v>0.62</v>
      </c>
      <c r="AY51" s="55">
        <f>SUMIF(NSL!$C$1353:$C$1434,C51,NSL!$U$1353:$U$1434)</f>
        <v>0</v>
      </c>
      <c r="AZ51" s="55">
        <f>SUMIF(NSL!$C$1436:$C$1440,C51,NSL!$U$1436:$U$1440)</f>
        <v>0</v>
      </c>
      <c r="BA51" s="55">
        <f>SUMIF(NSL!$C$1442:$C$1507,C51,NSL!$U$1442:$U$1507)</f>
        <v>0</v>
      </c>
      <c r="BB51" s="55">
        <f>SUMIF(NSL!$C$1509:$C$1540,C51,NSL!$U$1509:$U$1540)</f>
        <v>0</v>
      </c>
      <c r="BC51" s="55">
        <f>SUMIF(NSL!$C$1542:$C$1545,C51,NSL!$U$1542:$U$1545)</f>
        <v>0</v>
      </c>
      <c r="BD51" s="55">
        <f>SUMIF(NSL!$C$1547:$C$1560,C51,NSL!$U$1547:$U$1560)</f>
        <v>0</v>
      </c>
      <c r="BE51" s="55">
        <f>SUMIF(NSL!$C$1562:$C$1565,C51,NSL!$U$1562:$U$1565)</f>
        <v>0</v>
      </c>
      <c r="BF51" s="55">
        <f>SUMIF(NSL!$C$1567:$C$1569,C51,NSL!$U$1567:$U$1569)</f>
        <v>0</v>
      </c>
      <c r="BG51" s="65">
        <f>SUM(G51:Q51)+SUM(S51:Z51)+SUM(AB51:AW51)+SUM(AY51:BF51)</f>
        <v>0</v>
      </c>
      <c r="BH51" s="58">
        <f>AX60-BG51</f>
        <v>1.8499999999999996</v>
      </c>
      <c r="BI51" s="53">
        <f t="shared" si="6"/>
        <v>2.4699999999999998</v>
      </c>
    </row>
    <row r="52" spans="1:61" ht="30">
      <c r="A52" s="8" t="s">
        <v>138</v>
      </c>
      <c r="B52" s="9" t="s">
        <v>132</v>
      </c>
      <c r="C52" s="8" t="s">
        <v>39</v>
      </c>
      <c r="D52" s="52">
        <f>HTg!R54</f>
        <v>0</v>
      </c>
      <c r="E52" s="65">
        <f t="shared" si="10"/>
        <v>0</v>
      </c>
      <c r="F52" s="70">
        <f t="shared" si="11"/>
        <v>0</v>
      </c>
      <c r="G52" s="55">
        <f>SUMIF(NSL!$C$9:$C$10,C52,NSL!$U$9:$U$10)</f>
        <v>0</v>
      </c>
      <c r="H52" s="55">
        <f>SUMIF(NSL!$C$12:$C$13,C52,NSL!$U$12:$U$13)</f>
        <v>0</v>
      </c>
      <c r="I52" s="55">
        <f>SUMIF(NSL!$C$15:$C$16,C52,NSL!$U$15:$U$16)</f>
        <v>0</v>
      </c>
      <c r="J52" s="55">
        <f>SUMIF(NSL!$C$18:$C$19,C52,NSL!$U$18:$U$19)</f>
        <v>0</v>
      </c>
      <c r="K52" s="55">
        <f>SUMIF(NSL!$C$21:$C$43,C52,NSL!$U$21:$U$43)</f>
        <v>0</v>
      </c>
      <c r="L52" s="55">
        <f>SUMIF(NSL!$C$45:$C$51,C52,NSL!$U$45:$U$51)</f>
        <v>0</v>
      </c>
      <c r="M52" s="55">
        <f>SUMIF(NSL!$C$53:$C$55,C52,NSL!$U$53:$U$55)</f>
        <v>0</v>
      </c>
      <c r="N52" s="55">
        <f>SUMIF(NSL!$C$57:$C$65,C52,NSL!$U$57:$U$65)</f>
        <v>0</v>
      </c>
      <c r="O52" s="55">
        <f>SUMIF(NSL!$C$67:$C$76,C52,NSL!$U$67:$U$76)</f>
        <v>0</v>
      </c>
      <c r="P52" s="55">
        <f>SUMIF(NSL!$C$78:$C$79,C52,NSL!$U$78:$U$79)</f>
        <v>0</v>
      </c>
      <c r="Q52" s="55">
        <f>SUMIF(NSL!$C$81:$C$173,C52,NSL!$U$81:$U$173)</f>
        <v>0</v>
      </c>
      <c r="R52" s="65">
        <f t="shared" si="12"/>
        <v>0</v>
      </c>
      <c r="S52" s="55">
        <f>SUMIF(NSL!$C$176:$C$214,C52,NSL!$U$176:$U$214)</f>
        <v>0</v>
      </c>
      <c r="T52" s="55">
        <f>SUMIF(NSL!$C$216:$C$238,C52,NSL!$U$216:$U$238)</f>
        <v>0</v>
      </c>
      <c r="U52" s="55">
        <f>SUMIF(NSL!$C$240:$C$252,C52,NSL!$U$240:$U$252)</f>
        <v>0</v>
      </c>
      <c r="V52" s="55">
        <f>SUMIF(NSL!$C$254:$C$255,C52,NSL!$U$254:$U$255)</f>
        <v>0</v>
      </c>
      <c r="W52" s="55">
        <f>SUMIF(NSL!$C$257:$C$282,C52,NSL!$U$257:$U$282)</f>
        <v>0</v>
      </c>
      <c r="X52" s="55">
        <f>SUMIF(NSL!$C$284:$C$346,C52,NSL!$U$284:$U$346)</f>
        <v>0</v>
      </c>
      <c r="Y52" s="55">
        <f>SUMIF(NSL!$C$348:$C$436,C52,NSL!$U$348:$U$436)</f>
        <v>0</v>
      </c>
      <c r="Z52" s="55">
        <f>SUMIF(NSL!$C$438:$C$480,C52,NSL!$U$438:$U$480)</f>
        <v>0</v>
      </c>
      <c r="AA52" s="72">
        <f t="shared" si="16"/>
        <v>0</v>
      </c>
      <c r="AB52" s="55">
        <f>SUMIF(NSL!$C$483:$C$679,C52,NSL!$U$483:$U$679)</f>
        <v>0</v>
      </c>
      <c r="AC52" s="55">
        <f>SUMIF(NSL!$C$681:$C$682,C52,NSL!$U$681:$U$682)</f>
        <v>0</v>
      </c>
      <c r="AD52" s="55">
        <f>SUMIF(NSL!$C$684:$C$692,C52,NSL!$U$684:$U$692)</f>
        <v>0</v>
      </c>
      <c r="AE52" s="55">
        <f>SUMIF(NSL!$C$694:$C$776,C52,NSL!$U$694:$U$776)</f>
        <v>0</v>
      </c>
      <c r="AF52" s="55">
        <f>SUMIF(NSL!$C$778:$C$810,C52,NSL!$U$778:$U$810)</f>
        <v>0</v>
      </c>
      <c r="AG52" s="55">
        <f>SUMIF(NSL!$C$812:$C$813,C52,NSL!$U$812:$U$813)</f>
        <v>0</v>
      </c>
      <c r="AH52" s="55">
        <f>SUMIF(NSL!$C$815:$C$816,C52,NSL!$U$815:$U$816)</f>
        <v>0</v>
      </c>
      <c r="AI52" s="55">
        <f>SUMIF(NSL!$C$818:$C$889,C52,NSL!$U$818:$U$889)</f>
        <v>0</v>
      </c>
      <c r="AJ52" s="55">
        <f>SUMIF(NSL!$C$891:$C$917,C52,NSL!$U$891:$U$917)</f>
        <v>0</v>
      </c>
      <c r="AK52" s="55">
        <f>SUMIF(NSL!$C$919:$C$981,C52,NSL!$U$919:$U$981)</f>
        <v>0</v>
      </c>
      <c r="AL52" s="55">
        <f>SUMIF(NSL!$C$983:$C$1000,C52,NSL!$U$983:$U$1000)</f>
        <v>0</v>
      </c>
      <c r="AM52" s="55">
        <f>SUMIF(NSL!$C$1002:$C$1028,C52,NSL!$U$1002:$U$1028)</f>
        <v>0</v>
      </c>
      <c r="AN52" s="55">
        <f>SUMIF(NSL!$C$1030:$C$1045,C52,NSL!$U$1030:$U$1045)</f>
        <v>0</v>
      </c>
      <c r="AO52" s="55">
        <f>SUMIF(NSL!$C$1047:$C$1048,C52,NSL!$U$1047:$U$1048)</f>
        <v>0</v>
      </c>
      <c r="AP52" s="55">
        <f>SUMIF(NSL!$C$1050:$C$1074,C52,NSL!$U$1050:$U$1074)</f>
        <v>0</v>
      </c>
      <c r="AQ52" s="55">
        <f>SUMIF(NSL!$C$1076:$C$1099,C52,NSL!$U$1076:$U$1099)</f>
        <v>0</v>
      </c>
      <c r="AR52" s="55">
        <f>SUMIF(NSL!$C$1101:$C$1121,C52,NSL!$U$1101:$U$1121)</f>
        <v>0</v>
      </c>
      <c r="AS52" s="55">
        <f>SUMIF(NSL!$C$1123:$C$1164,C52,NSL!$U$1123:$U$1164)</f>
        <v>0</v>
      </c>
      <c r="AT52" s="55">
        <f>SUMIF(NSL!$C$1166:$C$1201,C52,NSL!$U$1166:$U$1201)</f>
        <v>0</v>
      </c>
      <c r="AU52" s="55">
        <f>SUMIF(NSL!$C$1203:$C$1223,C52,NSL!$U$1203:$U$1223)</f>
        <v>0</v>
      </c>
      <c r="AV52" s="55">
        <f>SUMIF(NSL!$C$1225:$C$1226,C52,NSL!$U$1225:$U$1226)</f>
        <v>0</v>
      </c>
      <c r="AW52" s="55">
        <f>SUMIF(NSL!$C$1228:$C$1244,C52,NSL!$U$1228:$U$1244)</f>
        <v>0</v>
      </c>
      <c r="AX52" s="55">
        <f>SUMIF(NSL!$C$1246:$C$1351,C52,NSL!$U$1246:$U$1351)</f>
        <v>0</v>
      </c>
      <c r="AY52" s="65">
        <f>D52-BG52</f>
        <v>0</v>
      </c>
      <c r="AZ52" s="55">
        <f>SUMIF(NSL!$C$1436:$C$1440,C52,NSL!$U$1436:$U$1440)</f>
        <v>0</v>
      </c>
      <c r="BA52" s="55">
        <f>SUMIF(NSL!$C$1442:$C$1507,C52,NSL!$U$1442:$U$1507)</f>
        <v>0</v>
      </c>
      <c r="BB52" s="55">
        <f>SUMIF(NSL!$C$1509:$C$1540,C52,NSL!$U$1509:$U$1540)</f>
        <v>0</v>
      </c>
      <c r="BC52" s="55">
        <f>SUMIF(NSL!$C$1542:$C$1545,C52,NSL!$U$1542:$U$1545)</f>
        <v>0</v>
      </c>
      <c r="BD52" s="55">
        <f>SUMIF(NSL!$C$1547:$C$1560,C52,NSL!$U$1547:$U$1560)</f>
        <v>0</v>
      </c>
      <c r="BE52" s="55">
        <f>SUMIF(NSL!$C$1562:$C$1565,C52,NSL!$U$1562:$U$1565)</f>
        <v>0</v>
      </c>
      <c r="BF52" s="55">
        <f>SUMIF(NSL!$C$1567:$C$1569,C52,NSL!$U$1567:$U$1569)</f>
        <v>0</v>
      </c>
      <c r="BG52" s="65">
        <f>SUM(G52:Q52)+SUM(S52:Z52)+SUM(AB52:AX52)+SUM(AZ52:BF52)</f>
        <v>0</v>
      </c>
      <c r="BH52" s="58">
        <f>AY60-BG52</f>
        <v>0</v>
      </c>
      <c r="BI52" s="53">
        <f t="shared" si="6"/>
        <v>0</v>
      </c>
    </row>
    <row r="53" spans="1:61" ht="15">
      <c r="A53" s="8" t="s">
        <v>139</v>
      </c>
      <c r="B53" s="9" t="s">
        <v>133</v>
      </c>
      <c r="C53" s="8" t="s">
        <v>151</v>
      </c>
      <c r="D53" s="52">
        <f>HTg!R55</f>
        <v>0</v>
      </c>
      <c r="E53" s="65">
        <f t="shared" si="10"/>
        <v>0</v>
      </c>
      <c r="F53" s="70">
        <f t="shared" si="11"/>
        <v>0</v>
      </c>
      <c r="G53" s="55">
        <f>SUMIF(NSL!$C$9:$C$10,C53,NSL!$U$9:$U$10)</f>
        <v>0</v>
      </c>
      <c r="H53" s="55">
        <f>SUMIF(NSL!$C$12:$C$13,C53,NSL!$U$12:$U$13)</f>
        <v>0</v>
      </c>
      <c r="I53" s="55">
        <f>SUMIF(NSL!$C$15:$C$16,C53,NSL!$U$15:$U$16)</f>
        <v>0</v>
      </c>
      <c r="J53" s="55">
        <f>SUMIF(NSL!$C$18:$C$19,C53,NSL!$U$18:$U$19)</f>
        <v>0</v>
      </c>
      <c r="K53" s="55">
        <f>SUMIF(NSL!$C$21:$C$43,C53,NSL!$U$21:$U$43)</f>
        <v>0</v>
      </c>
      <c r="L53" s="55">
        <f>SUMIF(NSL!$C$45:$C$51,C53,NSL!$U$45:$U$51)</f>
        <v>0</v>
      </c>
      <c r="M53" s="55">
        <f>SUMIF(NSL!$C$53:$C$55,C53,NSL!$U$53:$U$55)</f>
        <v>0</v>
      </c>
      <c r="N53" s="55">
        <f>SUMIF(NSL!$C$57:$C$65,C53,NSL!$U$57:$U$65)</f>
        <v>0</v>
      </c>
      <c r="O53" s="55">
        <f>SUMIF(NSL!$C$67:$C$76,C53,NSL!$U$67:$U$76)</f>
        <v>0</v>
      </c>
      <c r="P53" s="55">
        <f>SUMIF(NSL!$C$78:$C$79,C53,NSL!$U$78:$U$79)</f>
        <v>0</v>
      </c>
      <c r="Q53" s="55">
        <f>SUMIF(NSL!$C$81:$C$173,C53,NSL!$U$81:$U$173)</f>
        <v>0</v>
      </c>
      <c r="R53" s="65">
        <f t="shared" si="12"/>
        <v>0</v>
      </c>
      <c r="S53" s="55">
        <f>SUMIF(NSL!$C$176:$C$214,C53,NSL!$U$176:$U$214)</f>
        <v>0</v>
      </c>
      <c r="T53" s="55">
        <f>SUMIF(NSL!$C$216:$C$238,C53,NSL!$U$216:$U$238)</f>
        <v>0</v>
      </c>
      <c r="U53" s="55">
        <f>SUMIF(NSL!$C$240:$C$252,C53,NSL!$U$240:$U$252)</f>
        <v>0</v>
      </c>
      <c r="V53" s="55">
        <f>SUMIF(NSL!$C$254:$C$255,C53,NSL!$U$254:$U$255)</f>
        <v>0</v>
      </c>
      <c r="W53" s="55">
        <f>SUMIF(NSL!$C$257:$C$282,C53,NSL!$U$257:$U$282)</f>
        <v>0</v>
      </c>
      <c r="X53" s="55">
        <f>SUMIF(NSL!$C$284:$C$346,C53,NSL!$U$284:$U$346)</f>
        <v>0</v>
      </c>
      <c r="Y53" s="55">
        <f>SUMIF(NSL!$C$348:$C$436,C53,NSL!$U$348:$U$436)</f>
        <v>0</v>
      </c>
      <c r="Z53" s="55">
        <f>SUMIF(NSL!$C$438:$C$480,C53,NSL!$U$438:$U$480)</f>
        <v>0</v>
      </c>
      <c r="AA53" s="72">
        <f t="shared" si="16"/>
        <v>0</v>
      </c>
      <c r="AB53" s="55">
        <f>SUMIF(NSL!$C$483:$C$679,C53,NSL!$U$483:$U$679)</f>
        <v>0</v>
      </c>
      <c r="AC53" s="55">
        <f>SUMIF(NSL!$C$681:$C$682,C53,NSL!$U$681:$U$682)</f>
        <v>0</v>
      </c>
      <c r="AD53" s="55">
        <f>SUMIF(NSL!$C$684:$C$692,C53,NSL!$U$684:$U$692)</f>
        <v>0</v>
      </c>
      <c r="AE53" s="55">
        <f>SUMIF(NSL!$C$694:$C$776,C53,NSL!$U$694:$U$776)</f>
        <v>0</v>
      </c>
      <c r="AF53" s="55">
        <f>SUMIF(NSL!$C$778:$C$810,C53,NSL!$U$778:$U$810)</f>
        <v>0</v>
      </c>
      <c r="AG53" s="55">
        <f>SUMIF(NSL!$C$812:$C$813,C53,NSL!$U$812:$U$813)</f>
        <v>0</v>
      </c>
      <c r="AH53" s="55">
        <f>SUMIF(NSL!$C$815:$C$816,C53,NSL!$U$815:$U$816)</f>
        <v>0</v>
      </c>
      <c r="AI53" s="55">
        <f>SUMIF(NSL!$C$818:$C$889,C53,NSL!$U$818:$U$889)</f>
        <v>0</v>
      </c>
      <c r="AJ53" s="55">
        <f>SUMIF(NSL!$C$891:$C$917,C53,NSL!$U$891:$U$917)</f>
        <v>0</v>
      </c>
      <c r="AK53" s="55">
        <f>SUMIF(NSL!$C$919:$C$981,C53,NSL!$U$919:$U$981)</f>
        <v>0</v>
      </c>
      <c r="AL53" s="55">
        <f>SUMIF(NSL!$C$983:$C$1000,C53,NSL!$U$983:$U$1000)</f>
        <v>0</v>
      </c>
      <c r="AM53" s="55">
        <f>SUMIF(NSL!$C$1002:$C$1028,C53,NSL!$U$1002:$U$1028)</f>
        <v>0</v>
      </c>
      <c r="AN53" s="55">
        <f>SUMIF(NSL!$C$1030:$C$1045,C53,NSL!$U$1030:$U$1045)</f>
        <v>0</v>
      </c>
      <c r="AO53" s="55">
        <f>SUMIF(NSL!$C$1047:$C$1048,C53,NSL!$U$1047:$U$1048)</f>
        <v>0</v>
      </c>
      <c r="AP53" s="55">
        <f>SUMIF(NSL!$C$1050:$C$1074,C53,NSL!$U$1050:$U$1074)</f>
        <v>0</v>
      </c>
      <c r="AQ53" s="55">
        <f>SUMIF(NSL!$C$1076:$C$1099,C53,NSL!$U$1076:$U$1099)</f>
        <v>0</v>
      </c>
      <c r="AR53" s="55">
        <f>SUMIF(NSL!$C$1101:$C$1121,C53,NSL!$U$1101:$U$1121)</f>
        <v>0</v>
      </c>
      <c r="AS53" s="55">
        <f>SUMIF(NSL!$C$1123:$C$1164,C53,NSL!$U$1123:$U$1164)</f>
        <v>0</v>
      </c>
      <c r="AT53" s="55">
        <f>SUMIF(NSL!$C$1166:$C$1201,C53,NSL!$U$1166:$U$1201)</f>
        <v>0</v>
      </c>
      <c r="AU53" s="55">
        <f>SUMIF(NSL!$C$1203:$C$1223,C53,NSL!$U$1203:$U$1223)</f>
        <v>0</v>
      </c>
      <c r="AV53" s="55">
        <f>SUMIF(NSL!$C$1225:$C$1226,C53,NSL!$U$1225:$U$1226)</f>
        <v>0</v>
      </c>
      <c r="AW53" s="55">
        <f>SUMIF(NSL!$C$1228:$C$1244,C53,NSL!$U$1228:$U$1244)</f>
        <v>0</v>
      </c>
      <c r="AX53" s="55">
        <f>SUMIF(NSL!$C$1246:$C$1351,C53,NSL!$U$1246:$U$1351)</f>
        <v>0</v>
      </c>
      <c r="AY53" s="55">
        <f>SUMIF(NSL!$C$1353:$C$1434,C53,NSL!$U$1353:$U$1434)</f>
        <v>0</v>
      </c>
      <c r="AZ53" s="65">
        <f>D53-BG53</f>
        <v>0</v>
      </c>
      <c r="BA53" s="55">
        <f>SUMIF(NSL!$C$1442:$C$1507,C53,NSL!$U$1442:$U$1507)</f>
        <v>0</v>
      </c>
      <c r="BB53" s="55">
        <f>SUMIF(NSL!$C$1509:$C$1540,C53,NSL!$U$1509:$U$1540)</f>
        <v>0</v>
      </c>
      <c r="BC53" s="55">
        <f>SUMIF(NSL!$C$1542:$C$1545,C53,NSL!$U$1542:$U$1545)</f>
        <v>0</v>
      </c>
      <c r="BD53" s="55">
        <f>SUMIF(NSL!$C$1547:$C$1560,C53,NSL!$U$1547:$U$1560)</f>
        <v>0</v>
      </c>
      <c r="BE53" s="55">
        <f>SUMIF(NSL!$C$1562:$C$1565,C53,NSL!$U$1562:$U$1565)</f>
        <v>0</v>
      </c>
      <c r="BF53" s="55">
        <f>SUMIF(NSL!$C$1567:$C$1569,C53,NSL!$U$1567:$U$1569)</f>
        <v>0</v>
      </c>
      <c r="BG53" s="65">
        <f>SUM(G53:Q53)+SUM(S53:Z53)+SUM(AB53:AY53)+SUM(BA53:BF53)</f>
        <v>0</v>
      </c>
      <c r="BH53" s="58">
        <f>AZ60-BG53</f>
        <v>0</v>
      </c>
      <c r="BI53" s="53">
        <f t="shared" si="6"/>
        <v>0</v>
      </c>
    </row>
    <row r="54" spans="1:61" ht="15">
      <c r="A54" s="8" t="s">
        <v>140</v>
      </c>
      <c r="B54" s="9" t="s">
        <v>134</v>
      </c>
      <c r="C54" s="8" t="s">
        <v>152</v>
      </c>
      <c r="D54" s="52">
        <f>HTg!R56</f>
        <v>0</v>
      </c>
      <c r="E54" s="65">
        <f t="shared" si="10"/>
        <v>0</v>
      </c>
      <c r="F54" s="70">
        <f t="shared" si="11"/>
        <v>0</v>
      </c>
      <c r="G54" s="55">
        <f>SUMIF(NSL!$C$9:$C$10,C54,NSL!$U$9:$U$10)</f>
        <v>0</v>
      </c>
      <c r="H54" s="55">
        <f>SUMIF(NSL!$C$12:$C$13,C54,NSL!$U$12:$U$13)</f>
        <v>0</v>
      </c>
      <c r="I54" s="55">
        <f>SUMIF(NSL!$C$15:$C$16,C54,NSL!$U$15:$U$16)</f>
        <v>0</v>
      </c>
      <c r="J54" s="55">
        <f>SUMIF(NSL!$C$18:$C$19,C54,NSL!$U$18:$U$19)</f>
        <v>0</v>
      </c>
      <c r="K54" s="55">
        <f>SUMIF(NSL!$C$21:$C$43,C54,NSL!$U$21:$U$43)</f>
        <v>0</v>
      </c>
      <c r="L54" s="55">
        <f>SUMIF(NSL!$C$45:$C$51,C54,NSL!$U$45:$U$51)</f>
        <v>0</v>
      </c>
      <c r="M54" s="55">
        <f>SUMIF(NSL!$C$53:$C$55,C54,NSL!$U$53:$U$55)</f>
        <v>0</v>
      </c>
      <c r="N54" s="55">
        <f>SUMIF(NSL!$C$57:$C$65,C54,NSL!$U$57:$U$65)</f>
        <v>0</v>
      </c>
      <c r="O54" s="55">
        <f>SUMIF(NSL!$C$67:$C$76,C54,NSL!$U$67:$U$76)</f>
        <v>0</v>
      </c>
      <c r="P54" s="55">
        <f>SUMIF(NSL!$C$78:$C$79,C54,NSL!$U$78:$U$79)</f>
        <v>0</v>
      </c>
      <c r="Q54" s="55">
        <f>SUMIF(NSL!$C$81:$C$173,C54,NSL!$U$81:$U$173)</f>
        <v>0</v>
      </c>
      <c r="R54" s="65">
        <f t="shared" si="12"/>
        <v>0</v>
      </c>
      <c r="S54" s="55">
        <f>SUMIF(NSL!$C$176:$C$214,C54,NSL!$U$176:$U$214)</f>
        <v>0</v>
      </c>
      <c r="T54" s="55">
        <f>SUMIF(NSL!$C$216:$C$238,C54,NSL!$U$216:$U$238)</f>
        <v>0</v>
      </c>
      <c r="U54" s="55">
        <f>SUMIF(NSL!$C$240:$C$252,C54,NSL!$U$240:$U$252)</f>
        <v>0</v>
      </c>
      <c r="V54" s="55">
        <f>SUMIF(NSL!$C$254:$C$255,C54,NSL!$U$254:$U$255)</f>
        <v>0</v>
      </c>
      <c r="W54" s="55">
        <f>SUMIF(NSL!$C$257:$C$282,C54,NSL!$U$257:$U$282)</f>
        <v>0</v>
      </c>
      <c r="X54" s="55">
        <f>SUMIF(NSL!$C$284:$C$346,C54,NSL!$U$284:$U$346)</f>
        <v>0</v>
      </c>
      <c r="Y54" s="55">
        <f>SUMIF(NSL!$C$348:$C$436,C54,NSL!$U$348:$U$436)</f>
        <v>0</v>
      </c>
      <c r="Z54" s="55">
        <f>SUMIF(NSL!$C$438:$C$480,C54,NSL!$U$438:$U$480)</f>
        <v>0</v>
      </c>
      <c r="AA54" s="72">
        <f t="shared" si="16"/>
        <v>0</v>
      </c>
      <c r="AB54" s="55">
        <f>SUMIF(NSL!$C$483:$C$679,C54,NSL!$U$483:$U$679)</f>
        <v>0</v>
      </c>
      <c r="AC54" s="55">
        <f>SUMIF(NSL!$C$681:$C$682,C54,NSL!$U$681:$U$682)</f>
        <v>0</v>
      </c>
      <c r="AD54" s="55">
        <f>SUMIF(NSL!$C$684:$C$692,C54,NSL!$U$684:$U$692)</f>
        <v>0</v>
      </c>
      <c r="AE54" s="55">
        <f>SUMIF(NSL!$C$694:$C$776,C54,NSL!$U$694:$U$776)</f>
        <v>0</v>
      </c>
      <c r="AF54" s="55">
        <f>SUMIF(NSL!$C$778:$C$810,C54,NSL!$U$778:$U$810)</f>
        <v>0</v>
      </c>
      <c r="AG54" s="55">
        <f>SUMIF(NSL!$C$812:$C$813,C54,NSL!$U$812:$U$813)</f>
        <v>0</v>
      </c>
      <c r="AH54" s="55">
        <f>SUMIF(NSL!$C$815:$C$816,C54,NSL!$U$815:$U$816)</f>
        <v>0</v>
      </c>
      <c r="AI54" s="55">
        <f>SUMIF(NSL!$C$818:$C$889,C54,NSL!$U$818:$U$889)</f>
        <v>0</v>
      </c>
      <c r="AJ54" s="55">
        <f>SUMIF(NSL!$C$891:$C$917,C54,NSL!$U$891:$U$917)</f>
        <v>0</v>
      </c>
      <c r="AK54" s="55">
        <f>SUMIF(NSL!$C$919:$C$981,C54,NSL!$U$919:$U$981)</f>
        <v>0</v>
      </c>
      <c r="AL54" s="55">
        <f>SUMIF(NSL!$C$983:$C$1000,C54,NSL!$U$983:$U$1000)</f>
        <v>0</v>
      </c>
      <c r="AM54" s="55">
        <f>SUMIF(NSL!$C$1002:$C$1028,C54,NSL!$U$1002:$U$1028)</f>
        <v>0</v>
      </c>
      <c r="AN54" s="55">
        <f>SUMIF(NSL!$C$1030:$C$1045,C54,NSL!$U$1030:$U$1045)</f>
        <v>0</v>
      </c>
      <c r="AO54" s="55">
        <f>SUMIF(NSL!$C$1047:$C$1048,C54,NSL!$U$1047:$U$1048)</f>
        <v>0</v>
      </c>
      <c r="AP54" s="55">
        <f>SUMIF(NSL!$C$1050:$C$1074,C54,NSL!$U$1050:$U$1074)</f>
        <v>0</v>
      </c>
      <c r="AQ54" s="55">
        <f>SUMIF(NSL!$C$1076:$C$1099,C54,NSL!$U$1076:$U$1099)</f>
        <v>0</v>
      </c>
      <c r="AR54" s="55">
        <f>SUMIF(NSL!$C$1101:$C$1121,C54,NSL!$U$1101:$U$1121)</f>
        <v>0</v>
      </c>
      <c r="AS54" s="55">
        <f>SUMIF(NSL!$C$1123:$C$1164,C54,NSL!$U$1123:$U$1164)</f>
        <v>0</v>
      </c>
      <c r="AT54" s="55">
        <f>SUMIF(NSL!$C$1166:$C$1201,C54,NSL!$U$1166:$U$1201)</f>
        <v>0</v>
      </c>
      <c r="AU54" s="55">
        <f>SUMIF(NSL!$C$1203:$C$1223,C54,NSL!$U$1203:$U$1223)</f>
        <v>0</v>
      </c>
      <c r="AV54" s="55">
        <f>SUMIF(NSL!$C$1225:$C$1226,C54,NSL!$U$1225:$U$1226)</f>
        <v>0</v>
      </c>
      <c r="AW54" s="55">
        <f>SUMIF(NSL!$C$1228:$C$1244,C54,NSL!$U$1228:$U$1244)</f>
        <v>0</v>
      </c>
      <c r="AX54" s="55">
        <f>SUMIF(NSL!$C$1246:$C$1351,C54,NSL!$U$1246:$U$1351)</f>
        <v>0</v>
      </c>
      <c r="AY54" s="55">
        <f>SUMIF(NSL!$C$1353:$C$1434,C54,NSL!$U$1353:$U$1434)</f>
        <v>0</v>
      </c>
      <c r="AZ54" s="55">
        <f>SUMIF(NSL!$C$1436:$C$1440,C54,NSL!$U$1436:$U$1440)</f>
        <v>0</v>
      </c>
      <c r="BA54" s="65">
        <f>D54-BG54</f>
        <v>0</v>
      </c>
      <c r="BB54" s="55">
        <f>SUMIF(NSL!$C$1509:$C$1540,C54,NSL!$U$1509:$U$1540)</f>
        <v>0</v>
      </c>
      <c r="BC54" s="55">
        <f>SUMIF(NSL!$C$1542:$C$1545,C54,NSL!$U$1542:$U$1545)</f>
        <v>0</v>
      </c>
      <c r="BD54" s="55">
        <f>SUMIF(NSL!$C$1547:$C$1560,C54,NSL!$U$1547:$U$1560)</f>
        <v>0</v>
      </c>
      <c r="BE54" s="55">
        <f>SUMIF(NSL!$C$1562:$C$1565,C54,NSL!$U$1562:$U$1565)</f>
        <v>0</v>
      </c>
      <c r="BF54" s="55">
        <f>SUMIF(NSL!$C$1567:$C$1569,C54,NSL!$U$1567:$U$1569)</f>
        <v>0</v>
      </c>
      <c r="BG54" s="65">
        <f>SUM(G54:Q54)+SUM(S54:Z54)+SUM(AB54:AZ54)+SUM(BB54:BF54)</f>
        <v>0</v>
      </c>
      <c r="BH54" s="58">
        <f>BA60-BG54</f>
        <v>0</v>
      </c>
      <c r="BI54" s="53">
        <f t="shared" si="6"/>
        <v>0</v>
      </c>
    </row>
    <row r="55" spans="1:61" ht="15">
      <c r="A55" s="8" t="s">
        <v>141</v>
      </c>
      <c r="B55" s="9" t="s">
        <v>153</v>
      </c>
      <c r="C55" s="8" t="s">
        <v>44</v>
      </c>
      <c r="D55" s="52">
        <f>HTg!R57</f>
        <v>0.11</v>
      </c>
      <c r="E55" s="65">
        <f t="shared" si="10"/>
        <v>0</v>
      </c>
      <c r="F55" s="70">
        <f t="shared" si="11"/>
        <v>0</v>
      </c>
      <c r="G55" s="55">
        <f>SUMIF(NSL!$C$9:$C$10,C55,NSL!$U$9:$U$10)</f>
        <v>0</v>
      </c>
      <c r="H55" s="55">
        <f>SUMIF(NSL!$C$12:$C$13,C55,NSL!$U$12:$U$13)</f>
        <v>0</v>
      </c>
      <c r="I55" s="55">
        <f>SUMIF(NSL!$C$15:$C$16,C55,NSL!$U$15:$U$16)</f>
        <v>0</v>
      </c>
      <c r="J55" s="55">
        <f>SUMIF(NSL!$C$18:$C$19,C55,NSL!$U$18:$U$19)</f>
        <v>0</v>
      </c>
      <c r="K55" s="55">
        <f>SUMIF(NSL!$C$21:$C$43,C55,NSL!$U$21:$U$43)</f>
        <v>0</v>
      </c>
      <c r="L55" s="55">
        <f>SUMIF(NSL!$C$45:$C$51,C55,NSL!$U$45:$U$51)</f>
        <v>0</v>
      </c>
      <c r="M55" s="55">
        <f>SUMIF(NSL!$C$53:$C$55,C55,NSL!$U$53:$U$55)</f>
        <v>0</v>
      </c>
      <c r="N55" s="55">
        <f>SUMIF(NSL!$C$57:$C$65,C55,NSL!$U$57:$U$65)</f>
        <v>0</v>
      </c>
      <c r="O55" s="55">
        <f>SUMIF(NSL!$C$67:$C$76,C55,NSL!$U$67:$U$76)</f>
        <v>0</v>
      </c>
      <c r="P55" s="55">
        <f>SUMIF(NSL!$C$78:$C$79,C55,NSL!$U$78:$U$79)</f>
        <v>0</v>
      </c>
      <c r="Q55" s="55">
        <f>SUMIF(NSL!$C$81:$C$173,C55,NSL!$U$81:$U$173)</f>
        <v>0</v>
      </c>
      <c r="R55" s="65">
        <f t="shared" si="12"/>
        <v>0.11</v>
      </c>
      <c r="S55" s="55">
        <f>SUMIF(NSL!$C$176:$C$214,C55,NSL!$U$176:$U$214)</f>
        <v>0</v>
      </c>
      <c r="T55" s="55">
        <f>SUMIF(NSL!$C$216:$C$238,C55,NSL!$U$216:$U$238)</f>
        <v>0</v>
      </c>
      <c r="U55" s="55">
        <f>SUMIF(NSL!$C$240:$C$252,C55,NSL!$U$240:$U$252)</f>
        <v>0</v>
      </c>
      <c r="V55" s="55">
        <f>SUMIF(NSL!$C$254:$C$255,C55,NSL!$U$254:$U$255)</f>
        <v>0</v>
      </c>
      <c r="W55" s="55">
        <f>SUMIF(NSL!$C$257:$C$282,C55,NSL!$U$257:$U$282)</f>
        <v>0</v>
      </c>
      <c r="X55" s="55">
        <f>SUMIF(NSL!$C$284:$C$346,C55,NSL!$U$284:$U$346)</f>
        <v>0</v>
      </c>
      <c r="Y55" s="55">
        <f>SUMIF(NSL!$C$348:$C$436,C55,NSL!$U$348:$U$436)</f>
        <v>0</v>
      </c>
      <c r="Z55" s="55">
        <f>SUMIF(NSL!$C$438:$C$480,C55,NSL!$U$438:$U$480)</f>
        <v>0</v>
      </c>
      <c r="AA55" s="72">
        <f t="shared" si="16"/>
        <v>0</v>
      </c>
      <c r="AB55" s="55">
        <f>SUMIF(NSL!$C$483:$C$679,C55,NSL!$U$483:$U$679)</f>
        <v>0</v>
      </c>
      <c r="AC55" s="55">
        <f>SUMIF(NSL!$C$681:$C$682,C55,NSL!$U$681:$U$682)</f>
        <v>0</v>
      </c>
      <c r="AD55" s="55">
        <f>SUMIF(NSL!$C$684:$C$692,C55,NSL!$U$684:$U$692)</f>
        <v>0</v>
      </c>
      <c r="AE55" s="55">
        <f>SUMIF(NSL!$C$694:$C$776,C55,NSL!$U$694:$U$776)</f>
        <v>0</v>
      </c>
      <c r="AF55" s="55">
        <f>SUMIF(NSL!$C$778:$C$810,C55,NSL!$U$778:$U$810)</f>
        <v>0</v>
      </c>
      <c r="AG55" s="55">
        <f>SUMIF(NSL!$C$812:$C$813,C55,NSL!$U$812:$U$813)</f>
        <v>0</v>
      </c>
      <c r="AH55" s="55">
        <f>SUMIF(NSL!$C$815:$C$816,C55,NSL!$U$815:$U$816)</f>
        <v>0</v>
      </c>
      <c r="AI55" s="55">
        <f>SUMIF(NSL!$C$818:$C$889,C55,NSL!$U$818:$U$889)</f>
        <v>0</v>
      </c>
      <c r="AJ55" s="55">
        <f>SUMIF(NSL!$C$891:$C$917,C55,NSL!$U$891:$U$917)</f>
        <v>0</v>
      </c>
      <c r="AK55" s="55">
        <f>SUMIF(NSL!$C$919:$C$981,C55,NSL!$U$919:$U$981)</f>
        <v>0</v>
      </c>
      <c r="AL55" s="55">
        <f>SUMIF(NSL!$C$983:$C$1000,C55,NSL!$U$983:$U$1000)</f>
        <v>0</v>
      </c>
      <c r="AM55" s="55">
        <f>SUMIF(NSL!$C$1002:$C$1028,C55,NSL!$U$1002:$U$1028)</f>
        <v>0</v>
      </c>
      <c r="AN55" s="55">
        <f>SUMIF(NSL!$C$1030:$C$1045,C55,NSL!$U$1030:$U$1045)</f>
        <v>0</v>
      </c>
      <c r="AO55" s="55">
        <f>SUMIF(NSL!$C$1047:$C$1048,C55,NSL!$U$1047:$U$1048)</f>
        <v>0</v>
      </c>
      <c r="AP55" s="55">
        <f>SUMIF(NSL!$C$1050:$C$1074,C55,NSL!$U$1050:$U$1074)</f>
        <v>0</v>
      </c>
      <c r="AQ55" s="55">
        <f>SUMIF(NSL!$C$1076:$C$1099,C55,NSL!$U$1076:$U$1099)</f>
        <v>0</v>
      </c>
      <c r="AR55" s="55">
        <f>SUMIF(NSL!$C$1101:$C$1121,C55,NSL!$U$1101:$U$1121)</f>
        <v>0</v>
      </c>
      <c r="AS55" s="55">
        <f>SUMIF(NSL!$C$1123:$C$1164,C55,NSL!$U$1123:$U$1164)</f>
        <v>0</v>
      </c>
      <c r="AT55" s="55">
        <f>SUMIF(NSL!$C$1166:$C$1201,C55,NSL!$U$1166:$U$1201)</f>
        <v>0</v>
      </c>
      <c r="AU55" s="55">
        <f>SUMIF(NSL!$C$1203:$C$1223,C55,NSL!$U$1203:$U$1223)</f>
        <v>0</v>
      </c>
      <c r="AV55" s="55">
        <f>SUMIF(NSL!$C$1225:$C$1226,C55,NSL!$U$1225:$U$1226)</f>
        <v>0</v>
      </c>
      <c r="AW55" s="55">
        <f>SUMIF(NSL!$C$1228:$C$1244,C55,NSL!$U$1228:$U$1244)</f>
        <v>0</v>
      </c>
      <c r="AX55" s="55">
        <f>SUMIF(NSL!$C$1246:$C$1351,C55,NSL!$U$1246:$U$1351)</f>
        <v>0</v>
      </c>
      <c r="AY55" s="55">
        <f>SUMIF(NSL!$C$1353:$C$1434,C55,NSL!$U$1353:$U$1434)</f>
        <v>0</v>
      </c>
      <c r="AZ55" s="55">
        <f>SUMIF(NSL!$C$1436:$C$1440,C55,NSL!$U$1436:$U$1440)</f>
        <v>0</v>
      </c>
      <c r="BA55" s="55">
        <f>SUMIF(NSL!$C$1442:$C$1507,C55,NSL!$U$1442:$U$1507)</f>
        <v>0</v>
      </c>
      <c r="BB55" s="65">
        <f>D55-BG55</f>
        <v>0.11</v>
      </c>
      <c r="BC55" s="55">
        <f>SUMIF(NSL!$C$1542:$C$1545,C55,NSL!$U$1542:$U$1545)</f>
        <v>0</v>
      </c>
      <c r="BD55" s="55">
        <f>SUMIF(NSL!$C$1547:$C$1560,C55,NSL!$U$1547:$U$1560)</f>
        <v>0</v>
      </c>
      <c r="BE55" s="55">
        <f>SUMIF(NSL!$C$1562:$C$1565,C55,NSL!$U$1562:$U$1565)</f>
        <v>0</v>
      </c>
      <c r="BF55" s="55">
        <f>SUMIF(NSL!$C$1567:$C$1569,C55,NSL!$U$1567:$U$1569)</f>
        <v>0</v>
      </c>
      <c r="BG55" s="65">
        <f>SUM(G55:Q55)+SUM(S55:Z55)+SUM(AB55:BA55)+SUM(BC55:BF55)</f>
        <v>0</v>
      </c>
      <c r="BH55" s="58">
        <f>BB60-BG55</f>
        <v>0.63</v>
      </c>
      <c r="BI55" s="53">
        <f t="shared" si="6"/>
        <v>0.74</v>
      </c>
    </row>
    <row r="56" spans="1:61" ht="15">
      <c r="A56" s="8" t="s">
        <v>142</v>
      </c>
      <c r="B56" s="9" t="s">
        <v>154</v>
      </c>
      <c r="C56" s="8" t="s">
        <v>47</v>
      </c>
      <c r="D56" s="52">
        <f>HTg!R58</f>
        <v>12.98</v>
      </c>
      <c r="E56" s="65">
        <f t="shared" si="10"/>
        <v>0</v>
      </c>
      <c r="F56" s="70">
        <f t="shared" si="11"/>
        <v>0</v>
      </c>
      <c r="G56" s="55">
        <f>SUMIF(NSL!$C$9:$C$10,C56,NSL!$U$9:$U$10)</f>
        <v>0</v>
      </c>
      <c r="H56" s="55">
        <f>SUMIF(NSL!$C$12:$C$13,C56,NSL!$U$12:$U$13)</f>
        <v>0</v>
      </c>
      <c r="I56" s="55">
        <f>SUMIF(NSL!$C$15:$C$16,C56,NSL!$U$15:$U$16)</f>
        <v>0</v>
      </c>
      <c r="J56" s="55">
        <f>SUMIF(NSL!$C$18:$C$19,C56,NSL!$U$18:$U$19)</f>
        <v>0</v>
      </c>
      <c r="K56" s="55">
        <f>SUMIF(NSL!$C$21:$C$43,C56,NSL!$U$21:$U$43)</f>
        <v>0</v>
      </c>
      <c r="L56" s="55">
        <f>SUMIF(NSL!$C$45:$C$51,C56,NSL!$U$45:$U$51)</f>
        <v>0</v>
      </c>
      <c r="M56" s="55">
        <f>SUMIF(NSL!$C$53:$C$55,C56,NSL!$U$53:$U$55)</f>
        <v>0</v>
      </c>
      <c r="N56" s="55">
        <f>SUMIF(NSL!$C$57:$C$65,C56,NSL!$U$57:$U$65)</f>
        <v>0</v>
      </c>
      <c r="O56" s="55">
        <f>SUMIF(NSL!$C$67:$C$76,C56,NSL!$U$67:$U$76)</f>
        <v>0</v>
      </c>
      <c r="P56" s="55">
        <f>SUMIF(NSL!$C$78:$C$79,C56,NSL!$U$78:$U$79)</f>
        <v>0</v>
      </c>
      <c r="Q56" s="55">
        <f>SUMIF(NSL!$C$81:$C$173,C56,NSL!$U$81:$U$173)</f>
        <v>0</v>
      </c>
      <c r="R56" s="65">
        <f t="shared" si="12"/>
        <v>12.98</v>
      </c>
      <c r="S56" s="55">
        <f>SUMIF(NSL!$C$176:$C$214,C56,NSL!$U$176:$U$214)</f>
        <v>0</v>
      </c>
      <c r="T56" s="55">
        <f>SUMIF(NSL!$C$216:$C$238,C56,NSL!$U$216:$U$238)</f>
        <v>0</v>
      </c>
      <c r="U56" s="55">
        <f>SUMIF(NSL!$C$240:$C$252,C56,NSL!$U$240:$U$252)</f>
        <v>0</v>
      </c>
      <c r="V56" s="55">
        <f>SUMIF(NSL!$C$254:$C$255,C56,NSL!$U$254:$U$255)</f>
        <v>0</v>
      </c>
      <c r="W56" s="55">
        <f>SUMIF(NSL!$C$257:$C$282,C56,NSL!$U$257:$U$282)</f>
        <v>0</v>
      </c>
      <c r="X56" s="55">
        <f>SUMIF(NSL!$C$284:$C$346,C56,NSL!$U$284:$U$346)</f>
        <v>0</v>
      </c>
      <c r="Y56" s="55">
        <f>SUMIF(NSL!$C$348:$C$436,C56,NSL!$U$348:$U$436)</f>
        <v>0</v>
      </c>
      <c r="Z56" s="55">
        <f>SUMIF(NSL!$C$438:$C$480,C56,NSL!$U$438:$U$480)</f>
        <v>0</v>
      </c>
      <c r="AA56" s="72">
        <f t="shared" si="16"/>
        <v>0.08</v>
      </c>
      <c r="AB56" s="55">
        <f>SUMIF(NSL!$C$483:$C$679,C56,NSL!$U$483:$U$679)</f>
        <v>0</v>
      </c>
      <c r="AC56" s="55">
        <f>SUMIF(NSL!$C$681:$C$682,C56,NSL!$U$681:$U$682)</f>
        <v>0</v>
      </c>
      <c r="AD56" s="55">
        <f>SUMIF(NSL!$C$684:$C$692,C56,NSL!$U$684:$U$692)</f>
        <v>0</v>
      </c>
      <c r="AE56" s="55">
        <f>SUMIF(NSL!$C$694:$C$776,C56,NSL!$U$694:$U$776)</f>
        <v>0</v>
      </c>
      <c r="AF56" s="55">
        <f>SUMIF(NSL!$C$778:$C$810,C56,NSL!$U$778:$U$810)</f>
        <v>0</v>
      </c>
      <c r="AG56" s="55">
        <f>SUMIF(NSL!$C$812:$C$813,C56,NSL!$U$812:$U$813)</f>
        <v>0</v>
      </c>
      <c r="AH56" s="55">
        <f>SUMIF(NSL!$C$815:$C$816,C56,NSL!$U$815:$U$816)</f>
        <v>0</v>
      </c>
      <c r="AI56" s="55">
        <f>SUMIF(NSL!$C$818:$C$889,C56,NSL!$U$818:$U$889)</f>
        <v>0</v>
      </c>
      <c r="AJ56" s="55">
        <f>SUMIF(NSL!$C$891:$C$917,C56,NSL!$U$891:$U$917)</f>
        <v>0.08</v>
      </c>
      <c r="AK56" s="55">
        <f>SUMIF(NSL!$C$919:$C$981,C56,NSL!$U$919:$U$981)</f>
        <v>0</v>
      </c>
      <c r="AL56" s="55">
        <f>SUMIF(NSL!$C$983:$C$1000,C56,NSL!$U$983:$U$1000)</f>
        <v>0</v>
      </c>
      <c r="AM56" s="55">
        <f>SUMIF(NSL!$C$1002:$C$1028,C56,NSL!$U$1002:$U$1028)</f>
        <v>0</v>
      </c>
      <c r="AN56" s="55">
        <f>SUMIF(NSL!$C$1030:$C$1045,C56,NSL!$U$1030:$U$1045)</f>
        <v>0</v>
      </c>
      <c r="AO56" s="55">
        <f>SUMIF(NSL!$C$1047:$C$1048,C56,NSL!$U$1047:$U$1048)</f>
        <v>0</v>
      </c>
      <c r="AP56" s="55">
        <f>SUMIF(NSL!$C$1050:$C$1074,C56,NSL!$U$1050:$U$1074)</f>
        <v>0</v>
      </c>
      <c r="AQ56" s="55">
        <f>SUMIF(NSL!$C$1076:$C$1099,C56,NSL!$U$1076:$U$1099)</f>
        <v>0</v>
      </c>
      <c r="AR56" s="55">
        <f>SUMIF(NSL!$C$1101:$C$1121,C56,NSL!$U$1101:$U$1121)</f>
        <v>0</v>
      </c>
      <c r="AS56" s="55">
        <f>SUMIF(NSL!$C$1123:$C$1164,C56,NSL!$U$1123:$U$1164)</f>
        <v>0</v>
      </c>
      <c r="AT56" s="55">
        <f>SUMIF(NSL!$C$1166:$C$1201,C56,NSL!$U$1166:$U$1201)</f>
        <v>0</v>
      </c>
      <c r="AU56" s="55">
        <f>SUMIF(NSL!$C$1203:$C$1223,C56,NSL!$U$1203:$U$1223)</f>
        <v>0</v>
      </c>
      <c r="AV56" s="55">
        <f>SUMIF(NSL!$C$1225:$C$1226,C56,NSL!$U$1225:$U$1226)</f>
        <v>0</v>
      </c>
      <c r="AW56" s="55">
        <f>SUMIF(NSL!$C$1228:$C$1244,C56,NSL!$U$1228:$U$1244)</f>
        <v>0</v>
      </c>
      <c r="AX56" s="55">
        <f>SUMIF(NSL!$C$1246:$C$1351,C56,NSL!$U$1246:$U$1351)</f>
        <v>0</v>
      </c>
      <c r="AY56" s="55">
        <f>SUMIF(NSL!$C$1353:$C$1434,C56,NSL!$U$1353:$U$1434)</f>
        <v>0</v>
      </c>
      <c r="AZ56" s="55">
        <f>SUMIF(NSL!$C$1436:$C$1440,C56,NSL!$U$1436:$U$1440)</f>
        <v>0</v>
      </c>
      <c r="BA56" s="55">
        <f>SUMIF(NSL!$C$1442:$C$1507,C56,NSL!$U$1442:$U$1507)</f>
        <v>0</v>
      </c>
      <c r="BB56" s="55">
        <f>SUMIF(NSL!$C$1509:$C$1540,C56,NSL!$U$1509:$U$1540)</f>
        <v>0</v>
      </c>
      <c r="BC56" s="65">
        <f>D56-BG56</f>
        <v>12.9</v>
      </c>
      <c r="BD56" s="55">
        <f>SUMIF(NSL!$C$1547:$C$1560,C56,NSL!$U$1547:$U$1560)</f>
        <v>0</v>
      </c>
      <c r="BE56" s="55">
        <f>SUMIF(NSL!$C$1562:$C$1565,C56,NSL!$U$1562:$U$1565)</f>
        <v>0</v>
      </c>
      <c r="BF56" s="55">
        <f>SUMIF(NSL!$C$1567:$C$1569,C56,NSL!$U$1567:$U$1569)</f>
        <v>0</v>
      </c>
      <c r="BG56" s="65">
        <f>SUM(G56:Q56)+SUM(S56:Z56)+SUM(AB56:BB56)+SUM(BD56:BF56)</f>
        <v>0.08</v>
      </c>
      <c r="BH56" s="58">
        <f>BC60-BG56</f>
        <v>-0.08</v>
      </c>
      <c r="BI56" s="53">
        <f t="shared" si="6"/>
        <v>12.9</v>
      </c>
    </row>
    <row r="57" spans="1:61" ht="15">
      <c r="A57" s="8" t="s">
        <v>143</v>
      </c>
      <c r="B57" s="9" t="s">
        <v>98</v>
      </c>
      <c r="C57" s="8" t="s">
        <v>46</v>
      </c>
      <c r="D57" s="52">
        <f>HTg!R59</f>
        <v>0</v>
      </c>
      <c r="E57" s="65">
        <f t="shared" si="10"/>
        <v>0</v>
      </c>
      <c r="F57" s="70">
        <f t="shared" si="11"/>
        <v>0</v>
      </c>
      <c r="G57" s="55">
        <f>SUMIF(NSL!$C$9:$C$10,C57,NSL!$U$9:$U$10)</f>
        <v>0</v>
      </c>
      <c r="H57" s="55">
        <f>SUMIF(NSL!$C$12:$C$13,C57,NSL!$U$12:$U$13)</f>
        <v>0</v>
      </c>
      <c r="I57" s="55">
        <f>SUMIF(NSL!$C$15:$C$16,C57,NSL!$U$15:$U$16)</f>
        <v>0</v>
      </c>
      <c r="J57" s="55">
        <f>SUMIF(NSL!$C$18:$C$19,C57,NSL!$U$18:$U$19)</f>
        <v>0</v>
      </c>
      <c r="K57" s="55">
        <f>SUMIF(NSL!$C$21:$C$43,C57,NSL!$U$21:$U$43)</f>
        <v>0</v>
      </c>
      <c r="L57" s="55">
        <f>SUMIF(NSL!$C$45:$C$51,C57,NSL!$U$45:$U$51)</f>
        <v>0</v>
      </c>
      <c r="M57" s="55">
        <f>SUMIF(NSL!$C$53:$C$55,C57,NSL!$U$53:$U$55)</f>
        <v>0</v>
      </c>
      <c r="N57" s="55">
        <f>SUMIF(NSL!$C$57:$C$65,C57,NSL!$U$57:$U$65)</f>
        <v>0</v>
      </c>
      <c r="O57" s="55">
        <f>SUMIF(NSL!$C$67:$C$76,C57,NSL!$U$67:$U$76)</f>
        <v>0</v>
      </c>
      <c r="P57" s="55">
        <f>SUMIF(NSL!$C$78:$C$79,C57,NSL!$U$78:$U$79)</f>
        <v>0</v>
      </c>
      <c r="Q57" s="55">
        <f>SUMIF(NSL!$C$81:$C$173,C57,NSL!$U$81:$U$173)</f>
        <v>0</v>
      </c>
      <c r="R57" s="65">
        <f t="shared" si="12"/>
        <v>0</v>
      </c>
      <c r="S57" s="55">
        <f>SUMIF(NSL!$C$176:$C$214,C57,NSL!$U$176:$U$214)</f>
        <v>0</v>
      </c>
      <c r="T57" s="55">
        <f>SUMIF(NSL!$C$216:$C$238,C57,NSL!$U$216:$U$238)</f>
        <v>0</v>
      </c>
      <c r="U57" s="55">
        <f>SUMIF(NSL!$C$240:$C$252,C57,NSL!$U$240:$U$252)</f>
        <v>0</v>
      </c>
      <c r="V57" s="55">
        <f>SUMIF(NSL!$C$254:$C$255,C57,NSL!$U$254:$U$255)</f>
        <v>0</v>
      </c>
      <c r="W57" s="55">
        <f>SUMIF(NSL!$C$257:$C$282,C57,NSL!$U$257:$U$282)</f>
        <v>0</v>
      </c>
      <c r="X57" s="55">
        <f>SUMIF(NSL!$C$284:$C$346,C57,NSL!$U$284:$U$346)</f>
        <v>0</v>
      </c>
      <c r="Y57" s="55">
        <f>SUMIF(NSL!$C$348:$C$436,C57,NSL!$U$348:$U$436)</f>
        <v>0</v>
      </c>
      <c r="Z57" s="55">
        <f>SUMIF(NSL!$C$438:$C$480,C57,NSL!$U$438:$U$480)</f>
        <v>0</v>
      </c>
      <c r="AA57" s="72">
        <f t="shared" si="16"/>
        <v>0</v>
      </c>
      <c r="AB57" s="55">
        <f>SUMIF(NSL!$C$483:$C$679,C57,NSL!$U$483:$U$679)</f>
        <v>0</v>
      </c>
      <c r="AC57" s="55">
        <f>SUMIF(NSL!$C$681:$C$682,C57,NSL!$U$681:$U$682)</f>
        <v>0</v>
      </c>
      <c r="AD57" s="55">
        <f>SUMIF(NSL!$C$684:$C$692,C57,NSL!$U$684:$U$692)</f>
        <v>0</v>
      </c>
      <c r="AE57" s="55">
        <f>SUMIF(NSL!$C$694:$C$776,C57,NSL!$U$694:$U$776)</f>
        <v>0</v>
      </c>
      <c r="AF57" s="55">
        <f>SUMIF(NSL!$C$778:$C$810,C57,NSL!$U$778:$U$810)</f>
        <v>0</v>
      </c>
      <c r="AG57" s="55">
        <f>SUMIF(NSL!$C$812:$C$813,C57,NSL!$U$812:$U$813)</f>
        <v>0</v>
      </c>
      <c r="AH57" s="55">
        <f>SUMIF(NSL!$C$815:$C$816,C57,NSL!$U$815:$U$816)</f>
        <v>0</v>
      </c>
      <c r="AI57" s="55">
        <f>SUMIF(NSL!$C$818:$C$889,C57,NSL!$U$818:$U$889)</f>
        <v>0</v>
      </c>
      <c r="AJ57" s="55">
        <f>SUMIF(NSL!$C$891:$C$917,C57,NSL!$U$891:$U$917)</f>
        <v>0</v>
      </c>
      <c r="AK57" s="55">
        <f>SUMIF(NSL!$C$919:$C$981,C57,NSL!$U$919:$U$981)</f>
        <v>0</v>
      </c>
      <c r="AL57" s="55">
        <f>SUMIF(NSL!$C$983:$C$1000,C57,NSL!$U$983:$U$1000)</f>
        <v>0</v>
      </c>
      <c r="AM57" s="55">
        <f>SUMIF(NSL!$C$1002:$C$1028,C57,NSL!$U$1002:$U$1028)</f>
        <v>0</v>
      </c>
      <c r="AN57" s="55">
        <f>SUMIF(NSL!$C$1030:$C$1045,C57,NSL!$U$1030:$U$1045)</f>
        <v>0</v>
      </c>
      <c r="AO57" s="55">
        <f>SUMIF(NSL!$C$1047:$C$1048,C57,NSL!$U$1047:$U$1048)</f>
        <v>0</v>
      </c>
      <c r="AP57" s="55">
        <f>SUMIF(NSL!$C$1050:$C$1074,C57,NSL!$U$1050:$U$1074)</f>
        <v>0</v>
      </c>
      <c r="AQ57" s="55">
        <f>SUMIF(NSL!$C$1076:$C$1099,C57,NSL!$U$1076:$U$1099)</f>
        <v>0</v>
      </c>
      <c r="AR57" s="55">
        <f>SUMIF(NSL!$C$1101:$C$1121,C57,NSL!$U$1101:$U$1121)</f>
        <v>0</v>
      </c>
      <c r="AS57" s="55">
        <f>SUMIF(NSL!$C$1123:$C$1164,C57,NSL!$U$1123:$U$1164)</f>
        <v>0</v>
      </c>
      <c r="AT57" s="55">
        <f>SUMIF(NSL!$C$1166:$C$1201,C57,NSL!$U$1166:$U$1201)</f>
        <v>0</v>
      </c>
      <c r="AU57" s="55">
        <f>SUMIF(NSL!$C$1203:$C$1223,C57,NSL!$U$1203:$U$1223)</f>
        <v>0</v>
      </c>
      <c r="AV57" s="55">
        <f>SUMIF(NSL!$C$1225:$C$1226,C57,NSL!$U$1225:$U$1226)</f>
        <v>0</v>
      </c>
      <c r="AW57" s="55">
        <f>SUMIF(NSL!$C$1228:$C$1244,C57,NSL!$U$1228:$U$1244)</f>
        <v>0</v>
      </c>
      <c r="AX57" s="55">
        <f>SUMIF(NSL!$C$1246:$C$1351,C57,NSL!$U$1246:$U$1351)</f>
        <v>0</v>
      </c>
      <c r="AY57" s="55">
        <f>SUMIF(NSL!$C$1353:$C$1434,C57,NSL!$U$1353:$U$1434)</f>
        <v>0</v>
      </c>
      <c r="AZ57" s="55">
        <f>SUMIF(NSL!$C$1436:$C$1440,C57,NSL!$U$1436:$U$1440)</f>
        <v>0</v>
      </c>
      <c r="BA57" s="55">
        <f>SUMIF(NSL!$C$1442:$C$1507,C57,NSL!$U$1442:$U$1507)</f>
        <v>0</v>
      </c>
      <c r="BB57" s="55">
        <f>SUMIF(NSL!$C$1509:$C$1540,C57,NSL!$U$1509:$U$1540)</f>
        <v>0</v>
      </c>
      <c r="BC57" s="55">
        <f>SUMIF(NSL!$C$1542:$C$1545,C57,NSL!$U$1542:$U$1545)</f>
        <v>0</v>
      </c>
      <c r="BD57" s="65">
        <f>D57-BG57</f>
        <v>0</v>
      </c>
      <c r="BE57" s="55">
        <f>SUMIF(NSL!$C$1562:$C$1565,C57,NSL!$U$1562:$U$1565)</f>
        <v>0</v>
      </c>
      <c r="BF57" s="55">
        <f>SUMIF(NSL!$C$1567:$C$1569,C57,NSL!$U$1567:$U$1569)</f>
        <v>0</v>
      </c>
      <c r="BG57" s="65">
        <f>SUM(G57:Q57)+SUM(S57:Z57)+SUM(AB57:BC57)+SUM(BF57)</f>
        <v>0</v>
      </c>
      <c r="BH57" s="58">
        <f>BD60-BG57</f>
        <v>0.3</v>
      </c>
      <c r="BI57" s="53">
        <f t="shared" si="6"/>
        <v>0.3</v>
      </c>
    </row>
    <row r="58" spans="1:61" ht="15">
      <c r="A58" s="8" t="s">
        <v>144</v>
      </c>
      <c r="B58" s="9" t="s">
        <v>155</v>
      </c>
      <c r="C58" s="8" t="s">
        <v>60</v>
      </c>
      <c r="D58" s="52">
        <f>HTg!R60</f>
        <v>0</v>
      </c>
      <c r="E58" s="65">
        <f t="shared" si="10"/>
        <v>0</v>
      </c>
      <c r="F58" s="70">
        <f t="shared" si="11"/>
        <v>0</v>
      </c>
      <c r="G58" s="55">
        <f>SUMIF(NSL!$C$9:$C$10,C58,NSL!$U$9:$U$10)</f>
        <v>0</v>
      </c>
      <c r="H58" s="55">
        <f>SUMIF(NSL!$C$12:$C$13,C58,NSL!$U$12:$U$13)</f>
        <v>0</v>
      </c>
      <c r="I58" s="55">
        <f>SUMIF(NSL!$C$15:$C$16,C58,NSL!$U$15:$U$16)</f>
        <v>0</v>
      </c>
      <c r="J58" s="55">
        <f>SUMIF(NSL!$C$18:$C$19,C58,NSL!$U$18:$U$19)</f>
        <v>0</v>
      </c>
      <c r="K58" s="55">
        <f>SUMIF(NSL!$C$21:$C$43,C58,NSL!$U$21:$U$43)</f>
        <v>0</v>
      </c>
      <c r="L58" s="55">
        <f>SUMIF(NSL!$C$45:$C$51,C58,NSL!$U$45:$U$51)</f>
        <v>0</v>
      </c>
      <c r="M58" s="55">
        <f>SUMIF(NSL!$C$53:$C$55,C58,NSL!$U$53:$U$55)</f>
        <v>0</v>
      </c>
      <c r="N58" s="55">
        <f>SUMIF(NSL!$C$57:$C$65,C58,NSL!$U$57:$U$65)</f>
        <v>0</v>
      </c>
      <c r="O58" s="55">
        <f>SUMIF(NSL!$C$67:$C$76,C58,NSL!$U$67:$U$76)</f>
        <v>0</v>
      </c>
      <c r="P58" s="55">
        <f>SUMIF(NSL!$C$78:$C$79,C58,NSL!$U$78:$U$79)</f>
        <v>0</v>
      </c>
      <c r="Q58" s="55">
        <f>SUMIF(NSL!$C$81:$C$173,C58,NSL!$U$81:$U$173)</f>
        <v>0</v>
      </c>
      <c r="R58" s="65">
        <f t="shared" si="12"/>
        <v>0</v>
      </c>
      <c r="S58" s="55">
        <f>SUMIF(NSL!$C$176:$C$214,C58,NSL!$U$176:$U$214)</f>
        <v>0</v>
      </c>
      <c r="T58" s="55">
        <f>SUMIF(NSL!$C$216:$C$238,C58,NSL!$U$216:$U$238)</f>
        <v>0</v>
      </c>
      <c r="U58" s="55">
        <f>SUMIF(NSL!$C$240:$C$252,C58,NSL!$U$240:$U$252)</f>
        <v>0</v>
      </c>
      <c r="V58" s="55">
        <f>SUMIF(NSL!$C$254:$C$255,C58,NSL!$U$254:$U$255)</f>
        <v>0</v>
      </c>
      <c r="W58" s="55">
        <f>SUMIF(NSL!$C$257:$C$282,C58,NSL!$U$257:$U$282)</f>
        <v>0</v>
      </c>
      <c r="X58" s="55">
        <f>SUMIF(NSL!$C$284:$C$346,C58,NSL!$U$284:$U$346)</f>
        <v>0</v>
      </c>
      <c r="Y58" s="55">
        <f>SUMIF(NSL!$C$348:$C$436,C58,NSL!$U$348:$U$436)</f>
        <v>0</v>
      </c>
      <c r="Z58" s="55">
        <f>SUMIF(NSL!$C$438:$C$480,C58,NSL!$U$438:$U$480)</f>
        <v>0</v>
      </c>
      <c r="AA58" s="72">
        <f t="shared" si="16"/>
        <v>0</v>
      </c>
      <c r="AB58" s="55">
        <f>SUMIF(NSL!$C$483:$C$679,C58,NSL!$U$483:$U$679)</f>
        <v>0</v>
      </c>
      <c r="AC58" s="55">
        <f>SUMIF(NSL!$C$681:$C$682,C58,NSL!$U$681:$U$682)</f>
        <v>0</v>
      </c>
      <c r="AD58" s="55">
        <f>SUMIF(NSL!$C$684:$C$692,C58,NSL!$U$684:$U$692)</f>
        <v>0</v>
      </c>
      <c r="AE58" s="55">
        <f>SUMIF(NSL!$C$694:$C$776,C58,NSL!$U$694:$U$776)</f>
        <v>0</v>
      </c>
      <c r="AF58" s="55">
        <f>SUMIF(NSL!$C$778:$C$810,C58,NSL!$U$778:$U$810)</f>
        <v>0</v>
      </c>
      <c r="AG58" s="55">
        <f>SUMIF(NSL!$C$812:$C$813,C58,NSL!$U$812:$U$813)</f>
        <v>0</v>
      </c>
      <c r="AH58" s="55">
        <f>SUMIF(NSL!$C$815:$C$816,C58,NSL!$U$815:$U$816)</f>
        <v>0</v>
      </c>
      <c r="AI58" s="55">
        <f>SUMIF(NSL!$C$818:$C$889,C58,NSL!$U$818:$U$889)</f>
        <v>0</v>
      </c>
      <c r="AJ58" s="55">
        <f>SUMIF(NSL!$C$891:$C$917,C58,NSL!$U$891:$U$917)</f>
        <v>0</v>
      </c>
      <c r="AK58" s="55">
        <f>SUMIF(NSL!$C$919:$C$981,C58,NSL!$U$919:$U$981)</f>
        <v>0</v>
      </c>
      <c r="AL58" s="55">
        <f>SUMIF(NSL!$C$983:$C$1000,C58,NSL!$U$983:$U$1000)</f>
        <v>0</v>
      </c>
      <c r="AM58" s="55">
        <f>SUMIF(NSL!$C$1002:$C$1028,C58,NSL!$U$1002:$U$1028)</f>
        <v>0</v>
      </c>
      <c r="AN58" s="55">
        <f>SUMIF(NSL!$C$1030:$C$1045,C58,NSL!$U$1030:$U$1045)</f>
        <v>0</v>
      </c>
      <c r="AO58" s="55">
        <f>SUMIF(NSL!$C$1047:$C$1048,C58,NSL!$U$1047:$U$1048)</f>
        <v>0</v>
      </c>
      <c r="AP58" s="55">
        <f>SUMIF(NSL!$C$1050:$C$1074,C58,NSL!$U$1050:$U$1074)</f>
        <v>0</v>
      </c>
      <c r="AQ58" s="55">
        <f>SUMIF(NSL!$C$1076:$C$1099,C58,NSL!$U$1076:$U$1099)</f>
        <v>0</v>
      </c>
      <c r="AR58" s="55">
        <f>SUMIF(NSL!$C$1101:$C$1121,C58,NSL!$U$1101:$U$1121)</f>
        <v>0</v>
      </c>
      <c r="AS58" s="55">
        <f>SUMIF(NSL!$C$1123:$C$1164,C58,NSL!$U$1123:$U$1164)</f>
        <v>0</v>
      </c>
      <c r="AT58" s="55">
        <f>SUMIF(NSL!$C$1166:$C$1201,C58,NSL!$U$1166:$U$1201)</f>
        <v>0</v>
      </c>
      <c r="AU58" s="55">
        <f>SUMIF(NSL!$C$1203:$C$1223,C58,NSL!$U$1203:$U$1223)</f>
        <v>0</v>
      </c>
      <c r="AV58" s="55">
        <f>SUMIF(NSL!$C$1225:$C$1226,C58,NSL!$U$1225:$U$1226)</f>
        <v>0</v>
      </c>
      <c r="AW58" s="55">
        <f>SUMIF(NSL!$C$1228:$C$1244,C58,NSL!$U$1228:$U$1244)</f>
        <v>0</v>
      </c>
      <c r="AX58" s="55">
        <f>SUMIF(NSL!$C$1246:$C$1351,C58,NSL!$U$1246:$U$1351)</f>
        <v>0</v>
      </c>
      <c r="AY58" s="55">
        <f>SUMIF(NSL!$C$1353:$C$1434,C58,NSL!$U$1353:$U$1434)</f>
        <v>0</v>
      </c>
      <c r="AZ58" s="55">
        <f>SUMIF(NSL!$C$1436:$C$1440,C58,NSL!$U$1436:$U$1440)</f>
        <v>0</v>
      </c>
      <c r="BA58" s="55">
        <f>SUMIF(NSL!$C$1442:$C$1507,C58,NSL!$U$1442:$U$1507)</f>
        <v>0</v>
      </c>
      <c r="BB58" s="55">
        <f>SUMIF(NSL!$C$1509:$C$1540,C58,NSL!$U$1509:$U$1540)</f>
        <v>0</v>
      </c>
      <c r="BC58" s="55">
        <f>SUMIF(NSL!$C$1542:$C$1545,C58,NSL!$U$1542:$U$1545)</f>
        <v>0</v>
      </c>
      <c r="BD58" s="55">
        <f>SUMIF(NSL!$C$1547:$C$1560,C58,NSL!$U$1547:$U$1560)</f>
        <v>0</v>
      </c>
      <c r="BE58" s="65">
        <f>D58-BG58</f>
        <v>0</v>
      </c>
      <c r="BF58" s="55">
        <f>SUMIF(NSL!$C$1567:$C$1569,C58,NSL!$U$1567:$U$1569)</f>
        <v>0</v>
      </c>
      <c r="BG58" s="65">
        <f>SUM(G58:Q58)+SUM(S58:Z58)+SUM(AB58:BD58)+BF58</f>
        <v>0</v>
      </c>
      <c r="BH58" s="58">
        <f>BE60-BG58</f>
        <v>0</v>
      </c>
      <c r="BI58" s="53">
        <f t="shared" si="6"/>
        <v>0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>
        <f>HTg!R61</f>
        <v>0.88</v>
      </c>
      <c r="E59" s="65">
        <f t="shared" si="10"/>
        <v>0.39</v>
      </c>
      <c r="F59" s="70">
        <f t="shared" si="11"/>
        <v>0</v>
      </c>
      <c r="G59" s="76">
        <f>SUMIF(NSL!$C$9:$C$10,C59,NSL!$U$9:$U$10)</f>
        <v>0</v>
      </c>
      <c r="H59" s="76">
        <f>SUMIF(NSL!$C$12:$C$13,C59,NSL!$U$12:$U$13)</f>
        <v>0</v>
      </c>
      <c r="I59" s="76">
        <f>SUMIF(NSL!$C$15:$C$16,C59,NSL!$U$15:$U$16)</f>
        <v>0</v>
      </c>
      <c r="J59" s="76">
        <f>SUMIF(NSL!$C$18:$C$19,C59,NSL!$U$18:$U$19)</f>
        <v>0</v>
      </c>
      <c r="K59" s="76">
        <f>SUMIF(NSL!$C$21:$C$43,C59,NSL!$U$21:$U$43)</f>
        <v>0</v>
      </c>
      <c r="L59" s="76">
        <f>SUMIF(NSL!$C$45:$C$51,C59,NSL!$U$45:$U$51)</f>
        <v>0</v>
      </c>
      <c r="M59" s="76">
        <f>SUMIF(NSL!$C$53:$C$55,C59,NSL!$U$53:$U$55)</f>
        <v>0</v>
      </c>
      <c r="N59" s="76">
        <f>SUMIF(NSL!$C$57:$C$65,C59,NSL!$U$57:$U$65)</f>
        <v>0</v>
      </c>
      <c r="O59" s="76">
        <f>SUMIF(NSL!$C$67:$C$76,C59,NSL!$U$67:$U$76)</f>
        <v>0</v>
      </c>
      <c r="P59" s="76">
        <f>SUMIF(NSL!$C$78:$C$79,C59,NSL!$U$78:$U$79)</f>
        <v>0</v>
      </c>
      <c r="Q59" s="76">
        <f>SUMIF(NSL!$C$81:$C$173,C59,NSL!$U$81:$U$173)</f>
        <v>0.39</v>
      </c>
      <c r="R59" s="65">
        <f t="shared" si="12"/>
        <v>0.49</v>
      </c>
      <c r="S59" s="76">
        <f>SUMIF(NSL!$C$176:$C$214,C59,NSL!$U$176:$U$214)</f>
        <v>0</v>
      </c>
      <c r="T59" s="76">
        <f>SUMIF(NSL!$C$216:$C$238,C59,NSL!$U$216:$U$238)</f>
        <v>0</v>
      </c>
      <c r="U59" s="76">
        <f>SUMIF(NSL!$C$240:$C$252,C59,NSL!$U$240:$U$252)</f>
        <v>0</v>
      </c>
      <c r="V59" s="76">
        <f>SUMIF(NSL!$C$254:$C$255,C59,NSL!$U$254:$U$255)</f>
        <v>0</v>
      </c>
      <c r="W59" s="76">
        <f>SUMIF(NSL!$C$257:$C$282,C59,NSL!$U$257:$U$282)</f>
        <v>0</v>
      </c>
      <c r="X59" s="76">
        <f>SUMIF(NSL!$C$284:$C$346,C59,NSL!$U$284:$U$346)</f>
        <v>0</v>
      </c>
      <c r="Y59" s="76">
        <f>SUMIF(NSL!$C$348:$C$436,C59,NSL!$U$348:$U$436)</f>
        <v>0</v>
      </c>
      <c r="Z59" s="76">
        <f>SUMIF(NSL!$C$438:$C$480,C59,NSL!$U$438:$U$480)</f>
        <v>0</v>
      </c>
      <c r="AA59" s="72">
        <f t="shared" si="16"/>
        <v>0.14000000000000001</v>
      </c>
      <c r="AB59" s="76">
        <f>SUMIF(NSL!$C$483:$C$679,C59,NSL!$U$483:$U$679)</f>
        <v>0</v>
      </c>
      <c r="AC59" s="76">
        <f>SUMIF(NSL!$C$681:$C$682,C59,NSL!$U$681:$U$682)</f>
        <v>0</v>
      </c>
      <c r="AD59" s="76">
        <f>SUMIF(NSL!$C$684:$C$692,C59,NSL!$U$684:$U$692)</f>
        <v>0</v>
      </c>
      <c r="AE59" s="76">
        <f>SUMIF(NSL!$C$694:$C$776,C59,NSL!$U$694:$U$776)</f>
        <v>0</v>
      </c>
      <c r="AF59" s="76">
        <f>SUMIF(NSL!$C$778:$C$810,C59,NSL!$U$778:$U$810)</f>
        <v>0</v>
      </c>
      <c r="AG59" s="76">
        <f>SUMIF(NSL!$C$812:$C$813,C59,NSL!$U$812:$U$813)</f>
        <v>0</v>
      </c>
      <c r="AH59" s="76">
        <f>SUMIF(NSL!$C$815:$C$816,C59,NSL!$U$815:$U$816)</f>
        <v>0</v>
      </c>
      <c r="AI59" s="76">
        <f>SUMIF(NSL!$C$818:$C$889,C59,NSL!$U$818:$U$889)</f>
        <v>7.0000000000000007E-2</v>
      </c>
      <c r="AJ59" s="76">
        <f>SUMIF(NSL!$C$891:$C$917,C59,NSL!$U$891:$U$917)</f>
        <v>7.0000000000000007E-2</v>
      </c>
      <c r="AK59" s="76">
        <f>SUMIF(NSL!$C$919:$C$981,C59,NSL!$U$919:$U$981)</f>
        <v>0</v>
      </c>
      <c r="AL59" s="76">
        <f>SUMIF(NSL!$C$983:$C$1000,C59,NSL!$U$983:$U$1000)</f>
        <v>0</v>
      </c>
      <c r="AM59" s="76">
        <f>SUMIF(NSL!$C$1002:$C$1028,C59,NSL!$U$1002:$U$1028)</f>
        <v>0</v>
      </c>
      <c r="AN59" s="76">
        <f>SUMIF(NSL!$C$1030:$C$1045,C59,NSL!$U$1030:$U$1045)</f>
        <v>0</v>
      </c>
      <c r="AO59" s="76">
        <f>SUMIF(NSL!$C$1047:$C$1048,C59,NSL!$U$1047:$U$1048)</f>
        <v>0</v>
      </c>
      <c r="AP59" s="76">
        <f>SUMIF(NSL!$C$1050:$C$1074,C59,NSL!$U$1050:$U$1074)</f>
        <v>0</v>
      </c>
      <c r="AQ59" s="76">
        <f>SUMIF(NSL!$C$1076:$C$1099,C59,NSL!$U$1076:$U$1099)</f>
        <v>0</v>
      </c>
      <c r="AR59" s="76">
        <f>SUMIF(NSL!$C$1101:$C$1121,C59,NSL!$U$1101:$U$1121)</f>
        <v>0.03</v>
      </c>
      <c r="AS59" s="76">
        <f>SUMIF(NSL!$C$1123:$C$1164,C59,NSL!$U$1123:$U$1164)</f>
        <v>0</v>
      </c>
      <c r="AT59" s="76">
        <f>SUMIF(NSL!$C$1166:$C$1201,C59,NSL!$U$1166:$U$1201)</f>
        <v>0</v>
      </c>
      <c r="AU59" s="76">
        <f>SUMIF(NSL!$C$1203:$C$1223,C59,NSL!$U$1203:$U$1223)</f>
        <v>0</v>
      </c>
      <c r="AV59" s="76">
        <f>SUMIF(NSL!$C$1225:$C$1226,C59,NSL!$U$1225:$U$1226)</f>
        <v>0</v>
      </c>
      <c r="AW59" s="76">
        <f>SUMIF(NSL!$C$1228:$C$1244,C59,NSL!$U$1228:$U$1244)</f>
        <v>0</v>
      </c>
      <c r="AX59" s="76">
        <f>SUMIF(NSL!$C$1246:$C$1351,C59,NSL!$U$1246:$U$1351)</f>
        <v>0</v>
      </c>
      <c r="AY59" s="76">
        <f>SUMIF(NSL!$C$1353:$C$1434,C59,NSL!$U$1353:$U$1434)</f>
        <v>0</v>
      </c>
      <c r="AZ59" s="76">
        <f>SUMIF(NSL!$C$1436:$C$1440,C59,NSL!$U$1436:$U$1440)</f>
        <v>0</v>
      </c>
      <c r="BA59" s="76">
        <f>SUMIF(NSL!$C$1442:$C$1507,C59,NSL!$U$1442:$U$1507)</f>
        <v>0</v>
      </c>
      <c r="BB59" s="76">
        <f>SUMIF(NSL!$C$1509:$C$1540,C59,NSL!$U$1509:$U$1540)</f>
        <v>0</v>
      </c>
      <c r="BC59" s="76">
        <f>SUMIF(NSL!$C$1542:$C$1545,C59,NSL!$U$1542:$U$1545)</f>
        <v>0</v>
      </c>
      <c r="BD59" s="76">
        <f>SUMIF(NSL!$C$1547:$C$1560,C59,NSL!$U$1547:$U$1560)</f>
        <v>0</v>
      </c>
      <c r="BE59" s="76">
        <f>SUMIF(NSL!$C$1562:$C$1565,C59,NSL!$U$1562:$U$1565)</f>
        <v>0</v>
      </c>
      <c r="BF59" s="77">
        <f>D59-BG59</f>
        <v>0.31999999999999995</v>
      </c>
      <c r="BG59" s="65">
        <f>SUM(G59:Q59)+SUM(S59:Z59)+SUM(AB59:BE59)</f>
        <v>0.56000000000000005</v>
      </c>
      <c r="BH59" s="77">
        <f>BF60-BG59</f>
        <v>-0.56000000000000005</v>
      </c>
      <c r="BI59" s="65">
        <f t="shared" si="6"/>
        <v>0.31999999999999995</v>
      </c>
    </row>
    <row r="60" spans="1:61">
      <c r="A60" s="608" t="s">
        <v>214</v>
      </c>
      <c r="B60" s="608"/>
      <c r="C60" s="51"/>
      <c r="D60" s="53"/>
      <c r="E60" s="65">
        <f>E5-E6</f>
        <v>0.39000000000032742</v>
      </c>
      <c r="F60" s="70">
        <f>F5-F7</f>
        <v>0</v>
      </c>
      <c r="G60" s="53">
        <f>G5-G8</f>
        <v>0</v>
      </c>
      <c r="H60" s="53">
        <f>H5-H9</f>
        <v>0</v>
      </c>
      <c r="I60" s="53">
        <f>I5-I10</f>
        <v>0</v>
      </c>
      <c r="J60" s="53">
        <f>J5-J11</f>
        <v>0</v>
      </c>
      <c r="K60" s="53">
        <f>K5-K12</f>
        <v>317.08999999999997</v>
      </c>
      <c r="L60" s="53">
        <f>L5-L13</f>
        <v>0</v>
      </c>
      <c r="M60" s="53">
        <f>M5-M14</f>
        <v>0</v>
      </c>
      <c r="N60" s="53">
        <f>N5-N15</f>
        <v>20.309999999999945</v>
      </c>
      <c r="O60" s="53">
        <f>O5-O16</f>
        <v>2.1499999999999995</v>
      </c>
      <c r="P60" s="53">
        <f>P5-P17</f>
        <v>0</v>
      </c>
      <c r="Q60" s="53">
        <f>Q5-Q18</f>
        <v>37.000000000000007</v>
      </c>
      <c r="R60" s="65">
        <f>R5-R19</f>
        <v>54.27000000000001</v>
      </c>
      <c r="S60" s="53">
        <f>S5-S20</f>
        <v>1</v>
      </c>
      <c r="T60" s="53">
        <f>T5-T21</f>
        <v>0.3</v>
      </c>
      <c r="U60" s="53">
        <f>U5-U22</f>
        <v>0</v>
      </c>
      <c r="V60" s="53">
        <f>V5-V23</f>
        <v>0</v>
      </c>
      <c r="W60" s="53">
        <f>W5-W24</f>
        <v>0</v>
      </c>
      <c r="X60" s="53">
        <f>X5-X25</f>
        <v>0.26</v>
      </c>
      <c r="Y60" s="53">
        <f>Y5-Y26</f>
        <v>1.2</v>
      </c>
      <c r="Z60" s="53">
        <f>Z5-Z27</f>
        <v>0</v>
      </c>
      <c r="AA60" s="70">
        <f>AA5-AA28</f>
        <v>36.969999999999985</v>
      </c>
      <c r="AB60" s="53">
        <f>AB5-AB29</f>
        <v>1.3699999999999999</v>
      </c>
      <c r="AC60" s="53">
        <f>AC5-AC30</f>
        <v>0</v>
      </c>
      <c r="AD60" s="53">
        <f>AD5-AD31</f>
        <v>0</v>
      </c>
      <c r="AE60" s="53">
        <f>AE5-AE32</f>
        <v>0.86999999999999966</v>
      </c>
      <c r="AF60" s="53">
        <f>AF5-AF33</f>
        <v>1.5</v>
      </c>
      <c r="AG60" s="53">
        <f>AG5-AG34</f>
        <v>0</v>
      </c>
      <c r="AH60" s="53">
        <f>AH5-AH35</f>
        <v>0</v>
      </c>
      <c r="AI60" s="53">
        <f>AI5-AI36</f>
        <v>25.759999999999991</v>
      </c>
      <c r="AJ60" s="53">
        <f>AJ5-AJ37</f>
        <v>2.0099999999999998</v>
      </c>
      <c r="AK60" s="53">
        <f>AK5-AK38</f>
        <v>4.5600000000000005</v>
      </c>
      <c r="AL60" s="53">
        <f>AL5-AL39</f>
        <v>0</v>
      </c>
      <c r="AM60" s="53">
        <f>AM5-AM40</f>
        <v>0.9</v>
      </c>
      <c r="AN60" s="53">
        <f>AN5-AN41</f>
        <v>0</v>
      </c>
      <c r="AO60" s="53">
        <f>AO5-AO42</f>
        <v>0</v>
      </c>
      <c r="AP60" s="53">
        <f>AP5-AP43</f>
        <v>0</v>
      </c>
      <c r="AQ60" s="53">
        <f>AQ5-AQ44</f>
        <v>3</v>
      </c>
      <c r="AR60" s="53">
        <f>AR5-AR45</f>
        <v>7.9500000000000028</v>
      </c>
      <c r="AS60" s="53">
        <f>AS5-AS46</f>
        <v>0</v>
      </c>
      <c r="AT60" s="53">
        <f>AT5-AT47</f>
        <v>0.94000000000000006</v>
      </c>
      <c r="AU60" s="53">
        <f>AU5-AU48</f>
        <v>0.60000000000000009</v>
      </c>
      <c r="AV60" s="53">
        <f>AV5-AV49</f>
        <v>0</v>
      </c>
      <c r="AW60" s="53">
        <f>AW5-AW50</f>
        <v>0</v>
      </c>
      <c r="AX60" s="53">
        <f>AX5-AX51</f>
        <v>1.8499999999999996</v>
      </c>
      <c r="AY60" s="53">
        <f>AY5-AY52</f>
        <v>0</v>
      </c>
      <c r="AZ60" s="53">
        <f>AZ5-AZ53</f>
        <v>0</v>
      </c>
      <c r="BA60" s="53">
        <f>BA5-BA54</f>
        <v>0</v>
      </c>
      <c r="BB60" s="53">
        <f>BB5-BB55</f>
        <v>0.63</v>
      </c>
      <c r="BC60" s="53">
        <f>BC5-BC56</f>
        <v>0</v>
      </c>
      <c r="BD60" s="53">
        <f>BD5-BD57</f>
        <v>0.3</v>
      </c>
      <c r="BE60" s="53">
        <f>BE5-BE58</f>
        <v>0</v>
      </c>
      <c r="BF60" s="53">
        <f>BF5-BF59</f>
        <v>0</v>
      </c>
      <c r="BG60" s="65">
        <f>SUM(E60,R60,BF60)</f>
        <v>54.660000000000338</v>
      </c>
      <c r="BH60" s="53"/>
      <c r="BI60" s="53"/>
    </row>
    <row r="61" spans="1:61">
      <c r="A61" s="608" t="s">
        <v>215</v>
      </c>
      <c r="B61" s="608"/>
      <c r="C61" s="51"/>
      <c r="D61" s="53"/>
      <c r="E61" s="65">
        <f>E5</f>
        <v>5772.51</v>
      </c>
      <c r="F61" s="70">
        <f t="shared" ref="F61:Y61" si="17">F5</f>
        <v>258.79999999999995</v>
      </c>
      <c r="G61" s="53">
        <f t="shared" si="17"/>
        <v>96.32</v>
      </c>
      <c r="H61" s="53">
        <f t="shared" si="17"/>
        <v>162.20999999999998</v>
      </c>
      <c r="I61" s="53">
        <f t="shared" si="17"/>
        <v>0.27</v>
      </c>
      <c r="J61" s="53">
        <f t="shared" si="17"/>
        <v>287.64</v>
      </c>
      <c r="K61" s="53">
        <f t="shared" si="17"/>
        <v>434.08</v>
      </c>
      <c r="L61" s="53">
        <f t="shared" si="17"/>
        <v>713.04000000000008</v>
      </c>
      <c r="M61" s="53">
        <f t="shared" si="17"/>
        <v>0</v>
      </c>
      <c r="N61" s="53">
        <f t="shared" si="17"/>
        <v>4034.2</v>
      </c>
      <c r="O61" s="53">
        <f t="shared" si="17"/>
        <v>7.7999999999999989</v>
      </c>
      <c r="P61" s="53">
        <f t="shared" si="17"/>
        <v>0</v>
      </c>
      <c r="Q61" s="53">
        <f t="shared" si="17"/>
        <v>36.95000000000001</v>
      </c>
      <c r="R61" s="65">
        <f t="shared" si="17"/>
        <v>208.53</v>
      </c>
      <c r="S61" s="53">
        <f t="shared" si="17"/>
        <v>1</v>
      </c>
      <c r="T61" s="53">
        <f t="shared" si="17"/>
        <v>0.3</v>
      </c>
      <c r="U61" s="53">
        <f t="shared" si="17"/>
        <v>0</v>
      </c>
      <c r="V61" s="53">
        <f t="shared" si="17"/>
        <v>0</v>
      </c>
      <c r="W61" s="53">
        <f t="shared" si="17"/>
        <v>0</v>
      </c>
      <c r="X61" s="53">
        <f t="shared" si="17"/>
        <v>0.26</v>
      </c>
      <c r="Y61" s="53">
        <f t="shared" si="17"/>
        <v>1.2</v>
      </c>
      <c r="Z61" s="53">
        <f>Z5</f>
        <v>0</v>
      </c>
      <c r="AA61" s="70">
        <f t="shared" ref="AA61:BF61" si="18">AA5</f>
        <v>136.82999999999998</v>
      </c>
      <c r="AB61" s="53">
        <f t="shared" si="18"/>
        <v>1.6099999999999999</v>
      </c>
      <c r="AC61" s="53">
        <f t="shared" si="18"/>
        <v>0</v>
      </c>
      <c r="AD61" s="53">
        <f t="shared" si="18"/>
        <v>0.11</v>
      </c>
      <c r="AE61" s="53">
        <f t="shared" si="18"/>
        <v>3.7199999999999998</v>
      </c>
      <c r="AF61" s="53">
        <f t="shared" si="18"/>
        <v>1.5</v>
      </c>
      <c r="AG61" s="53">
        <f t="shared" si="18"/>
        <v>0</v>
      </c>
      <c r="AH61" s="53">
        <f t="shared" si="18"/>
        <v>0</v>
      </c>
      <c r="AI61" s="53">
        <f t="shared" si="18"/>
        <v>120.64999999999999</v>
      </c>
      <c r="AJ61" s="53">
        <f t="shared" si="18"/>
        <v>3.6999999999999997</v>
      </c>
      <c r="AK61" s="53">
        <f t="shared" si="18"/>
        <v>4.5600000000000005</v>
      </c>
      <c r="AL61" s="53">
        <f t="shared" si="18"/>
        <v>0.08</v>
      </c>
      <c r="AM61" s="53">
        <f t="shared" si="18"/>
        <v>0.9</v>
      </c>
      <c r="AN61" s="53">
        <f t="shared" si="18"/>
        <v>0</v>
      </c>
      <c r="AO61" s="53">
        <f t="shared" si="18"/>
        <v>0</v>
      </c>
      <c r="AP61" s="53">
        <f t="shared" si="18"/>
        <v>0</v>
      </c>
      <c r="AQ61" s="53">
        <f t="shared" si="18"/>
        <v>3</v>
      </c>
      <c r="AR61" s="53">
        <f t="shared" si="18"/>
        <v>47.85</v>
      </c>
      <c r="AS61" s="53">
        <f t="shared" si="18"/>
        <v>0</v>
      </c>
      <c r="AT61" s="53">
        <f t="shared" si="18"/>
        <v>1.81</v>
      </c>
      <c r="AU61" s="53">
        <f t="shared" si="18"/>
        <v>0.60000000000000009</v>
      </c>
      <c r="AV61" s="53">
        <f t="shared" si="18"/>
        <v>0</v>
      </c>
      <c r="AW61" s="53">
        <f t="shared" si="18"/>
        <v>0</v>
      </c>
      <c r="AX61" s="53">
        <f t="shared" si="18"/>
        <v>2.4699999999999998</v>
      </c>
      <c r="AY61" s="53">
        <f t="shared" si="18"/>
        <v>0</v>
      </c>
      <c r="AZ61" s="53">
        <f t="shared" si="18"/>
        <v>0</v>
      </c>
      <c r="BA61" s="53">
        <f t="shared" si="18"/>
        <v>0</v>
      </c>
      <c r="BB61" s="53">
        <f t="shared" si="18"/>
        <v>0.74</v>
      </c>
      <c r="BC61" s="53">
        <f t="shared" si="18"/>
        <v>12.9</v>
      </c>
      <c r="BD61" s="53">
        <f t="shared" si="18"/>
        <v>0.3</v>
      </c>
      <c r="BE61" s="53">
        <f t="shared" si="18"/>
        <v>0</v>
      </c>
      <c r="BF61" s="53">
        <f t="shared" si="18"/>
        <v>0.31999999999999995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9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>
        <f>HTg!S5</f>
        <v>7347.3799999999992</v>
      </c>
      <c r="E5" s="65">
        <f>SUM(E6,E19,E59)</f>
        <v>6880.16</v>
      </c>
      <c r="F5" s="70">
        <f>SUM(F6,F19,F59)</f>
        <v>282.39</v>
      </c>
      <c r="G5" s="53">
        <f>SUM(G6,G19,G59)</f>
        <v>212.72</v>
      </c>
      <c r="H5" s="53">
        <f t="shared" ref="H5:BF5" si="0">SUM(H6,H19,H59)</f>
        <v>69.67</v>
      </c>
      <c r="I5" s="53">
        <f t="shared" si="0"/>
        <v>0</v>
      </c>
      <c r="J5" s="53">
        <f t="shared" si="0"/>
        <v>113.54000000000002</v>
      </c>
      <c r="K5" s="53">
        <f t="shared" si="0"/>
        <v>322.72999999999996</v>
      </c>
      <c r="L5" s="53">
        <f t="shared" si="0"/>
        <v>1693.7</v>
      </c>
      <c r="M5" s="53">
        <f t="shared" si="0"/>
        <v>0</v>
      </c>
      <c r="N5" s="53">
        <f t="shared" si="0"/>
        <v>4346.82</v>
      </c>
      <c r="O5" s="53">
        <f t="shared" si="0"/>
        <v>24.310000000000002</v>
      </c>
      <c r="P5" s="53">
        <f t="shared" si="0"/>
        <v>0</v>
      </c>
      <c r="Q5" s="53">
        <f t="shared" si="0"/>
        <v>96.67</v>
      </c>
      <c r="R5" s="65">
        <f t="shared" si="0"/>
        <v>466.59999999999991</v>
      </c>
      <c r="S5" s="53">
        <f t="shared" si="0"/>
        <v>0</v>
      </c>
      <c r="T5" s="53">
        <f t="shared" si="0"/>
        <v>0.30000000000000004</v>
      </c>
      <c r="U5" s="53">
        <f t="shared" si="0"/>
        <v>0</v>
      </c>
      <c r="V5" s="53">
        <f t="shared" si="0"/>
        <v>0</v>
      </c>
      <c r="W5" s="53">
        <f t="shared" si="0"/>
        <v>0</v>
      </c>
      <c r="X5" s="53">
        <f t="shared" si="0"/>
        <v>2.2999999999999998</v>
      </c>
      <c r="Y5" s="53">
        <f t="shared" si="0"/>
        <v>12.190000000000001</v>
      </c>
      <c r="Z5" s="53">
        <f t="shared" si="0"/>
        <v>141.76</v>
      </c>
      <c r="AA5" s="70">
        <f t="shared" si="0"/>
        <v>119.96000000000001</v>
      </c>
      <c r="AB5" s="53">
        <f t="shared" si="0"/>
        <v>1.1499999999999999</v>
      </c>
      <c r="AC5" s="53">
        <f t="shared" si="0"/>
        <v>0</v>
      </c>
      <c r="AD5" s="53">
        <f t="shared" si="0"/>
        <v>0.13</v>
      </c>
      <c r="AE5" s="53">
        <f t="shared" si="0"/>
        <v>4.8900000000000006</v>
      </c>
      <c r="AF5" s="53">
        <f t="shared" si="0"/>
        <v>0</v>
      </c>
      <c r="AG5" s="53">
        <f t="shared" si="0"/>
        <v>0</v>
      </c>
      <c r="AH5" s="53">
        <f t="shared" si="0"/>
        <v>0</v>
      </c>
      <c r="AI5" s="53">
        <f t="shared" si="0"/>
        <v>95.7</v>
      </c>
      <c r="AJ5" s="53">
        <f t="shared" si="0"/>
        <v>11.799999999999999</v>
      </c>
      <c r="AK5" s="53">
        <f t="shared" si="0"/>
        <v>5.68</v>
      </c>
      <c r="AL5" s="53">
        <f t="shared" si="0"/>
        <v>0.01</v>
      </c>
      <c r="AM5" s="53">
        <f t="shared" si="0"/>
        <v>0.60000000000000009</v>
      </c>
      <c r="AN5" s="53">
        <f t="shared" si="0"/>
        <v>0</v>
      </c>
      <c r="AO5" s="53">
        <f t="shared" si="0"/>
        <v>0</v>
      </c>
      <c r="AP5" s="53">
        <f t="shared" si="0"/>
        <v>2.39</v>
      </c>
      <c r="AQ5" s="53">
        <f t="shared" si="0"/>
        <v>6.7</v>
      </c>
      <c r="AR5" s="53">
        <f t="shared" si="0"/>
        <v>60.589999999999996</v>
      </c>
      <c r="AS5" s="53">
        <f t="shared" si="0"/>
        <v>0</v>
      </c>
      <c r="AT5" s="53">
        <f t="shared" si="0"/>
        <v>0.4</v>
      </c>
      <c r="AU5" s="53">
        <f t="shared" si="0"/>
        <v>0.75</v>
      </c>
      <c r="AV5" s="53">
        <f t="shared" si="0"/>
        <v>0</v>
      </c>
      <c r="AW5" s="53">
        <f t="shared" si="0"/>
        <v>0</v>
      </c>
      <c r="AX5" s="53">
        <f t="shared" si="0"/>
        <v>14.07</v>
      </c>
      <c r="AY5" s="53">
        <f t="shared" si="0"/>
        <v>21.159999999999997</v>
      </c>
      <c r="AZ5" s="53">
        <f t="shared" si="0"/>
        <v>0</v>
      </c>
      <c r="BA5" s="53">
        <f t="shared" si="0"/>
        <v>5.6000000000000005</v>
      </c>
      <c r="BB5" s="53">
        <f t="shared" si="0"/>
        <v>1.95</v>
      </c>
      <c r="BC5" s="53">
        <f t="shared" si="0"/>
        <v>71.55</v>
      </c>
      <c r="BD5" s="53">
        <f t="shared" si="0"/>
        <v>0</v>
      </c>
      <c r="BE5" s="53">
        <f t="shared" si="0"/>
        <v>0</v>
      </c>
      <c r="BF5" s="53">
        <f t="shared" si="0"/>
        <v>5.55</v>
      </c>
      <c r="BG5" s="65">
        <f>SUM(BG6,BG19,BG59)</f>
        <v>823.13999999999987</v>
      </c>
      <c r="BH5" s="53">
        <f>E60-BG5</f>
        <v>-818.13999999999987</v>
      </c>
      <c r="BI5" s="53">
        <f>SUM(BI6,BI19,BI59)</f>
        <v>7347.380000000001</v>
      </c>
    </row>
    <row r="6" spans="1:61" s="66" customFormat="1" ht="15">
      <c r="A6" s="62">
        <v>1</v>
      </c>
      <c r="B6" s="63" t="s">
        <v>7</v>
      </c>
      <c r="C6" s="62" t="s">
        <v>8</v>
      </c>
      <c r="D6" s="52">
        <f>HTg!S8</f>
        <v>7086.5199999999995</v>
      </c>
      <c r="E6" s="65">
        <f>SUM(E8:E18)</f>
        <v>6875.16</v>
      </c>
      <c r="F6" s="65">
        <f>SUM(F8:F18)</f>
        <v>282.39</v>
      </c>
      <c r="G6" s="65">
        <f t="shared" ref="G6:BF6" si="1">SUM(G8:G18)</f>
        <v>212.72</v>
      </c>
      <c r="H6" s="65">
        <f t="shared" si="1"/>
        <v>69.67</v>
      </c>
      <c r="I6" s="65">
        <f t="shared" si="1"/>
        <v>0</v>
      </c>
      <c r="J6" s="65">
        <f t="shared" si="1"/>
        <v>113.54000000000002</v>
      </c>
      <c r="K6" s="65">
        <f t="shared" si="1"/>
        <v>322.72999999999996</v>
      </c>
      <c r="L6" s="65">
        <f t="shared" si="1"/>
        <v>1693.7</v>
      </c>
      <c r="M6" s="65">
        <f t="shared" si="1"/>
        <v>0</v>
      </c>
      <c r="N6" s="65">
        <f t="shared" si="1"/>
        <v>4341.82</v>
      </c>
      <c r="O6" s="65">
        <f t="shared" si="1"/>
        <v>24.310000000000002</v>
      </c>
      <c r="P6" s="65">
        <f t="shared" si="1"/>
        <v>0</v>
      </c>
      <c r="Q6" s="65">
        <f t="shared" si="1"/>
        <v>96.67</v>
      </c>
      <c r="R6" s="65">
        <f t="shared" si="1"/>
        <v>211.35999999999996</v>
      </c>
      <c r="S6" s="65">
        <f t="shared" si="1"/>
        <v>0</v>
      </c>
      <c r="T6" s="65">
        <f t="shared" si="1"/>
        <v>0.1</v>
      </c>
      <c r="U6" s="65">
        <f t="shared" si="1"/>
        <v>0</v>
      </c>
      <c r="V6" s="65">
        <f t="shared" si="1"/>
        <v>0</v>
      </c>
      <c r="W6" s="65">
        <f t="shared" si="1"/>
        <v>0</v>
      </c>
      <c r="X6" s="65">
        <f t="shared" si="1"/>
        <v>2.25</v>
      </c>
      <c r="Y6" s="65">
        <f t="shared" si="1"/>
        <v>12.040000000000001</v>
      </c>
      <c r="Z6" s="65">
        <f t="shared" si="1"/>
        <v>86.35</v>
      </c>
      <c r="AA6" s="65">
        <f t="shared" si="1"/>
        <v>57.390000000000008</v>
      </c>
      <c r="AB6" s="65">
        <f t="shared" si="1"/>
        <v>0.72</v>
      </c>
      <c r="AC6" s="65">
        <f t="shared" si="1"/>
        <v>0</v>
      </c>
      <c r="AD6" s="65">
        <f t="shared" si="1"/>
        <v>0</v>
      </c>
      <c r="AE6" s="65">
        <f t="shared" si="1"/>
        <v>1.6800000000000002</v>
      </c>
      <c r="AF6" s="65">
        <f t="shared" si="1"/>
        <v>0</v>
      </c>
      <c r="AG6" s="65">
        <f t="shared" si="1"/>
        <v>0</v>
      </c>
      <c r="AH6" s="65">
        <f t="shared" si="1"/>
        <v>0</v>
      </c>
      <c r="AI6" s="65">
        <f t="shared" si="1"/>
        <v>46.730000000000004</v>
      </c>
      <c r="AJ6" s="65">
        <f t="shared" si="1"/>
        <v>2.2000000000000002</v>
      </c>
      <c r="AK6" s="65">
        <f t="shared" si="1"/>
        <v>5.5</v>
      </c>
      <c r="AL6" s="65">
        <f t="shared" si="1"/>
        <v>0</v>
      </c>
      <c r="AM6" s="65">
        <f t="shared" si="1"/>
        <v>0.56000000000000005</v>
      </c>
      <c r="AN6" s="65">
        <f t="shared" si="1"/>
        <v>0</v>
      </c>
      <c r="AO6" s="65">
        <f t="shared" si="1"/>
        <v>0</v>
      </c>
      <c r="AP6" s="65">
        <f t="shared" si="1"/>
        <v>2.25</v>
      </c>
      <c r="AQ6" s="65">
        <f t="shared" si="1"/>
        <v>6.7</v>
      </c>
      <c r="AR6" s="65">
        <f t="shared" si="1"/>
        <v>11.69</v>
      </c>
      <c r="AS6" s="65">
        <f t="shared" si="1"/>
        <v>0</v>
      </c>
      <c r="AT6" s="65">
        <f t="shared" si="1"/>
        <v>0</v>
      </c>
      <c r="AU6" s="65">
        <f t="shared" si="1"/>
        <v>0.75</v>
      </c>
      <c r="AV6" s="65">
        <f t="shared" si="1"/>
        <v>0</v>
      </c>
      <c r="AW6" s="65">
        <f t="shared" si="1"/>
        <v>0</v>
      </c>
      <c r="AX6" s="65">
        <f t="shared" si="1"/>
        <v>9.1000000000000014</v>
      </c>
      <c r="AY6" s="65">
        <f t="shared" si="1"/>
        <v>21.159999999999997</v>
      </c>
      <c r="AZ6" s="65">
        <f t="shared" si="1"/>
        <v>0</v>
      </c>
      <c r="BA6" s="65">
        <f t="shared" si="1"/>
        <v>0.8600000000000001</v>
      </c>
      <c r="BB6" s="65">
        <f t="shared" si="1"/>
        <v>0.72</v>
      </c>
      <c r="BC6" s="65">
        <f t="shared" si="1"/>
        <v>0</v>
      </c>
      <c r="BD6" s="65">
        <f t="shared" si="1"/>
        <v>0</v>
      </c>
      <c r="BE6" s="65">
        <f t="shared" si="1"/>
        <v>0</v>
      </c>
      <c r="BF6" s="65">
        <f t="shared" si="1"/>
        <v>0</v>
      </c>
      <c r="BG6" s="65">
        <f>SUM(BG8:BG18)</f>
        <v>817.2399999999999</v>
      </c>
      <c r="BH6" s="65">
        <f>F60-BG6</f>
        <v>-817.2399999999999</v>
      </c>
      <c r="BI6" s="65">
        <f>SUM(BI8:BI18)</f>
        <v>6880.1600000000008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>
        <f>HTg!S9</f>
        <v>309.64</v>
      </c>
      <c r="E7" s="65">
        <f>SUM(E8,E9,E10)</f>
        <v>294.28999999999996</v>
      </c>
      <c r="F7" s="65">
        <f>D7-BG7</f>
        <v>282.39</v>
      </c>
      <c r="G7" s="70">
        <f>SUM(G8,G9,G10)</f>
        <v>212.72</v>
      </c>
      <c r="H7" s="70">
        <f t="shared" ref="H7:BF7" si="2">SUM(H8,H9,H10)</f>
        <v>69.67</v>
      </c>
      <c r="I7" s="70">
        <f t="shared" si="2"/>
        <v>0</v>
      </c>
      <c r="J7" s="70">
        <f t="shared" si="2"/>
        <v>0</v>
      </c>
      <c r="K7" s="70">
        <f t="shared" si="2"/>
        <v>5</v>
      </c>
      <c r="L7" s="70">
        <f t="shared" si="2"/>
        <v>0</v>
      </c>
      <c r="M7" s="70">
        <f t="shared" si="2"/>
        <v>0</v>
      </c>
      <c r="N7" s="70">
        <f t="shared" si="2"/>
        <v>0</v>
      </c>
      <c r="O7" s="70">
        <f t="shared" si="2"/>
        <v>1.6</v>
      </c>
      <c r="P7" s="70">
        <f t="shared" si="2"/>
        <v>0</v>
      </c>
      <c r="Q7" s="70">
        <f t="shared" si="2"/>
        <v>5.3</v>
      </c>
      <c r="R7" s="70">
        <f t="shared" si="2"/>
        <v>15.350000000000001</v>
      </c>
      <c r="S7" s="70">
        <f t="shared" si="2"/>
        <v>0</v>
      </c>
      <c r="T7" s="70">
        <f t="shared" si="2"/>
        <v>0</v>
      </c>
      <c r="U7" s="70">
        <f t="shared" si="2"/>
        <v>0</v>
      </c>
      <c r="V7" s="70">
        <f t="shared" si="2"/>
        <v>0</v>
      </c>
      <c r="W7" s="70">
        <f t="shared" si="2"/>
        <v>0</v>
      </c>
      <c r="X7" s="70">
        <f t="shared" si="2"/>
        <v>0.69</v>
      </c>
      <c r="Y7" s="70">
        <f t="shared" si="2"/>
        <v>1.19</v>
      </c>
      <c r="Z7" s="70">
        <f t="shared" si="2"/>
        <v>0</v>
      </c>
      <c r="AA7" s="70">
        <f t="shared" si="2"/>
        <v>8.99</v>
      </c>
      <c r="AB7" s="70">
        <f t="shared" si="2"/>
        <v>0.18</v>
      </c>
      <c r="AC7" s="70">
        <f t="shared" si="2"/>
        <v>0</v>
      </c>
      <c r="AD7" s="70">
        <f t="shared" si="2"/>
        <v>0</v>
      </c>
      <c r="AE7" s="70">
        <f t="shared" si="2"/>
        <v>0.1</v>
      </c>
      <c r="AF7" s="70">
        <f t="shared" si="2"/>
        <v>0</v>
      </c>
      <c r="AG7" s="70">
        <f t="shared" si="2"/>
        <v>0</v>
      </c>
      <c r="AH7" s="70">
        <f t="shared" si="2"/>
        <v>0</v>
      </c>
      <c r="AI7" s="70">
        <f t="shared" si="2"/>
        <v>6.69</v>
      </c>
      <c r="AJ7" s="70">
        <f t="shared" si="2"/>
        <v>0.76</v>
      </c>
      <c r="AK7" s="70">
        <f t="shared" si="2"/>
        <v>1.18</v>
      </c>
      <c r="AL7" s="70">
        <f t="shared" si="2"/>
        <v>0</v>
      </c>
      <c r="AM7" s="70">
        <f t="shared" si="2"/>
        <v>0.08</v>
      </c>
      <c r="AN7" s="70">
        <f t="shared" si="2"/>
        <v>0</v>
      </c>
      <c r="AO7" s="70">
        <f t="shared" si="2"/>
        <v>0</v>
      </c>
      <c r="AP7" s="70">
        <f t="shared" si="2"/>
        <v>0</v>
      </c>
      <c r="AQ7" s="70">
        <f t="shared" si="2"/>
        <v>0</v>
      </c>
      <c r="AR7" s="70">
        <f t="shared" si="2"/>
        <v>4.17</v>
      </c>
      <c r="AS7" s="70">
        <f t="shared" si="2"/>
        <v>0</v>
      </c>
      <c r="AT7" s="70">
        <f t="shared" si="2"/>
        <v>0</v>
      </c>
      <c r="AU7" s="70">
        <f t="shared" si="2"/>
        <v>0.25</v>
      </c>
      <c r="AV7" s="70">
        <f t="shared" si="2"/>
        <v>0</v>
      </c>
      <c r="AW7" s="70">
        <f t="shared" si="2"/>
        <v>0</v>
      </c>
      <c r="AX7" s="70">
        <f t="shared" si="2"/>
        <v>0</v>
      </c>
      <c r="AY7" s="70">
        <f t="shared" si="2"/>
        <v>0</v>
      </c>
      <c r="AZ7" s="70">
        <f t="shared" si="2"/>
        <v>0</v>
      </c>
      <c r="BA7" s="70">
        <f t="shared" si="2"/>
        <v>0.06</v>
      </c>
      <c r="BB7" s="70">
        <f t="shared" si="2"/>
        <v>0</v>
      </c>
      <c r="BC7" s="70">
        <f t="shared" si="2"/>
        <v>0</v>
      </c>
      <c r="BD7" s="70">
        <f t="shared" si="2"/>
        <v>0</v>
      </c>
      <c r="BE7" s="70">
        <f t="shared" si="2"/>
        <v>0</v>
      </c>
      <c r="BF7" s="70">
        <f t="shared" si="2"/>
        <v>0</v>
      </c>
      <c r="BG7" s="65">
        <f>SUM(BG8:BG10)</f>
        <v>27.25</v>
      </c>
      <c r="BH7" s="70">
        <f>G60-BG7</f>
        <v>-27.25</v>
      </c>
      <c r="BI7" s="70">
        <f>SUM(BI8,BI9,BI10)</f>
        <v>282.39</v>
      </c>
    </row>
    <row r="8" spans="1:61" ht="15">
      <c r="A8" s="8"/>
      <c r="B8" s="6" t="s">
        <v>189</v>
      </c>
      <c r="C8" s="8" t="s">
        <v>11</v>
      </c>
      <c r="D8" s="52">
        <f>HTg!S10</f>
        <v>226.98</v>
      </c>
      <c r="E8" s="65">
        <f>SUM(F8,J8,K8,L8,M8,N8,O8,P8,Q8)</f>
        <v>215.92</v>
      </c>
      <c r="F8" s="70">
        <f>G8+H8+I8</f>
        <v>212.72</v>
      </c>
      <c r="G8" s="65">
        <f>D8-BG8</f>
        <v>212.72</v>
      </c>
      <c r="H8" s="55">
        <f>SUMIF(NSL!$C$12:$C$13,C8,NSL!$V$12:$V$13)</f>
        <v>0</v>
      </c>
      <c r="I8" s="55">
        <f>SUMIF(NSL!$C$15:$C$16,C8,NSL!$V$15:$V$16)</f>
        <v>0</v>
      </c>
      <c r="J8" s="55">
        <f>SUMIF(NSL!$C$18:$C$19,C8,NSL!$V$18:$V$19)</f>
        <v>0</v>
      </c>
      <c r="K8" s="55">
        <f>SUMIF(NSL!$C$21:$C$43,C8,NSL!$V$21:$V$43)</f>
        <v>2</v>
      </c>
      <c r="L8" s="55">
        <f>SUMIF(NSL!$C$45:$C$51,C8,NSL!$V$45:$V$51)</f>
        <v>0</v>
      </c>
      <c r="M8" s="55">
        <f>SUMIF(NSL!$C$53:$C$55,C8,NSL!$V$53:$V$55)</f>
        <v>0</v>
      </c>
      <c r="N8" s="55">
        <f>SUMIF(NSL!$C$57:$C$65,C8,NSL!$V$57:$V$65)</f>
        <v>0</v>
      </c>
      <c r="O8" s="55">
        <f>SUMIF(NSL!$C$67:$C$76,C8,NSL!$V$67:$V$76)</f>
        <v>1</v>
      </c>
      <c r="P8" s="55">
        <f>SUMIF(NSL!$C$78:$C$79,C8,NSL!$V$78:$V$79)</f>
        <v>0</v>
      </c>
      <c r="Q8" s="55">
        <f>SUMIF(NSL!$C$81:$C$173,C8,NSL!$V$81:$V$173)</f>
        <v>0.19999999999999998</v>
      </c>
      <c r="R8" s="65">
        <f>SUM(S8:AA8)+SUM(AO8:BF8)</f>
        <v>11.06</v>
      </c>
      <c r="S8" s="55">
        <f>SUMIF(NSL!$C$176:$C$214,C8,NSL!$V$176:$V$214)</f>
        <v>0</v>
      </c>
      <c r="T8" s="55">
        <f>SUMIF(NSL!$C$216:$C$238,C8,NSL!$V$216:$V$238)</f>
        <v>0</v>
      </c>
      <c r="U8" s="55">
        <f>SUMIF(NSL!$C$240:$C$252,C8,NSL!$V$240:$V$252)</f>
        <v>0</v>
      </c>
      <c r="V8" s="55">
        <f>SUMIF(NSL!$C$254:$C$255,C8,NSL!$V$254:$V$255)</f>
        <v>0</v>
      </c>
      <c r="W8" s="55">
        <f>SUMIF(NSL!$C$257:$C$282,C8,NSL!$V$257:$V$282)</f>
        <v>0</v>
      </c>
      <c r="X8" s="55">
        <f>SUMIF(NSL!$C$284:$C$346,C8,NSL!$V$284:$V$346)</f>
        <v>0</v>
      </c>
      <c r="Y8" s="55">
        <f>SUMIF(NSL!$C$348:$C$436,C8,NSL!$V$348:$V$436)</f>
        <v>0</v>
      </c>
      <c r="Z8" s="55">
        <f>SUMIF(NSL!$C$438:$C$480,C8,NSL!$V$438:$V$480)</f>
        <v>0</v>
      </c>
      <c r="AA8" s="70">
        <f>SUM(AB8:AN8)</f>
        <v>7.7200000000000006</v>
      </c>
      <c r="AB8" s="55">
        <f>SUMIF(NSL!$C$483:$C$679,C8,NSL!$V$483:$V$679)</f>
        <v>0.06</v>
      </c>
      <c r="AC8" s="55">
        <f>SUMIF(NSL!$C$681:$C$682,C8,NSL!$V$681:$V$682)</f>
        <v>0</v>
      </c>
      <c r="AD8" s="55">
        <f>SUMIF(NSL!$C$684:$C$692,C8,NSL!$V$684:$V$692)</f>
        <v>0</v>
      </c>
      <c r="AE8" s="55">
        <f>SUMIF(NSL!$C$694:$C$776,C8,NSL!$V$694:$V$776)</f>
        <v>0</v>
      </c>
      <c r="AF8" s="55">
        <f>SUMIF(NSL!$C$778:$C$810,C8,NSL!$V$778:$V$810)</f>
        <v>0</v>
      </c>
      <c r="AG8" s="55">
        <f>SUMIF(NSL!$C$812:$C$813,C8,NSL!$V$812:$V$813)</f>
        <v>0</v>
      </c>
      <c r="AH8" s="55">
        <f>SUMIF(NSL!$C$815:$C$816,C8,NSL!$V$815:$V$816)</f>
        <v>0</v>
      </c>
      <c r="AI8" s="55">
        <f>SUMIF(NSL!$C$818:$C$889,C8,NSL!$V$818:$V$889)</f>
        <v>6.69</v>
      </c>
      <c r="AJ8" s="55">
        <f>SUMIF(NSL!$C$891:$C$917,C8,NSL!$V$891:$V$917)</f>
        <v>0.41000000000000003</v>
      </c>
      <c r="AK8" s="55">
        <f>SUMIF(NSL!$C$919:$C$981,C8,NSL!$V$919:$V$981)</f>
        <v>0.48</v>
      </c>
      <c r="AL8" s="55">
        <f>SUMIF(NSL!$C$983:$C$1000,C8,NSL!$V$983:$V$1000)</f>
        <v>0</v>
      </c>
      <c r="AM8" s="55">
        <f>SUMIF(NSL!$C$1002:$C$1028,C8,NSL!$V$1002:$V$1028)</f>
        <v>0.08</v>
      </c>
      <c r="AN8" s="55">
        <f>SUMIF(NSL!$C$1030:$C$1045,C8,NSL!$V$1030:$V$1045)</f>
        <v>0</v>
      </c>
      <c r="AO8" s="55">
        <f>SUMIF(NSL!$C$1047:$C$1048,C8,NSL!$V$1047:$V$1048)</f>
        <v>0</v>
      </c>
      <c r="AP8" s="55">
        <f>SUMIF(NSL!$C$1050:$C$1074,C8,NSL!$V$1050:$V$1074)</f>
        <v>0</v>
      </c>
      <c r="AQ8" s="55">
        <f>SUMIF(NSL!$C$1076:$C$1099,C8,NSL!$V$1076:$V$1099)</f>
        <v>0</v>
      </c>
      <c r="AR8" s="55">
        <f>SUMIF(NSL!$C$1101:$C$1121,C8,NSL!$V$1101:$V$1121)</f>
        <v>3.13</v>
      </c>
      <c r="AS8" s="55">
        <f>SUMIF(NSL!$C$1123:$C$1164,C8,NSL!$V$1123:$V$1164)</f>
        <v>0</v>
      </c>
      <c r="AT8" s="55">
        <f>SUMIF(NSL!$C$1166:$C$1201,C8,NSL!$V$1166:$V$1201)</f>
        <v>0</v>
      </c>
      <c r="AU8" s="55">
        <f>SUMIF(NSL!$C$1203:$C$1223,C8,NSL!$V$1203:$V$1223)</f>
        <v>0.15</v>
      </c>
      <c r="AV8" s="55">
        <f>SUMIF(NSL!$C$1225:$C$1226,C8,NSL!$V$1225:$V$1226)</f>
        <v>0</v>
      </c>
      <c r="AW8" s="55">
        <f>SUMIF(NSL!$C$1228:$C$1244,C8,NSL!$V$1228:$V$1244)</f>
        <v>0</v>
      </c>
      <c r="AX8" s="55">
        <f>SUMIF(NSL!$C$1246:$C$1351,C8,NSL!$V$1246:$V$1351)</f>
        <v>0</v>
      </c>
      <c r="AY8" s="55">
        <f>SUMIF(NSL!$C$1353:$C$1434,C8,NSL!$V$1353:$V$1434)</f>
        <v>0</v>
      </c>
      <c r="AZ8" s="55">
        <f>SUMIF(NSL!$C$1436:$C$1440,C8,NSL!$V$1436:$V$1440)</f>
        <v>0</v>
      </c>
      <c r="BA8" s="55">
        <f>SUMIF(NSL!$C$1442:$C$1507,C8,NSL!$V$1442:$V$1507)</f>
        <v>0.06</v>
      </c>
      <c r="BB8" s="55">
        <f>SUMIF(NSL!$C$1509:$C$1540,C8,NSL!$V$1509:$V$1540)</f>
        <v>0</v>
      </c>
      <c r="BC8" s="55">
        <f>SUMIF(NSL!$C$1542:$C$1545,C8,NSL!$V$1542:$V$1545)</f>
        <v>0</v>
      </c>
      <c r="BD8" s="55">
        <f>SUMIF(NSL!$C$1547:$C$1560,C8,NSL!$V$1547:$V$1560)</f>
        <v>0</v>
      </c>
      <c r="BE8" s="55">
        <f>SUMIF(NSL!$C$1562:$C$1565,C8,NSL!$V$1562:$V$1565)</f>
        <v>0</v>
      </c>
      <c r="BF8" s="55">
        <f>SUMIF(NSL!$C$1567:$C$1569,C8,NSL!$V$1567:$V$1569)</f>
        <v>0</v>
      </c>
      <c r="BG8" s="65">
        <f>SUM(H8:Q8)+SUM(S8:Z8)+SUM(AB8:BF8)</f>
        <v>14.260000000000002</v>
      </c>
      <c r="BH8" s="53">
        <f>G60-BG8</f>
        <v>-14.260000000000002</v>
      </c>
      <c r="BI8" s="53">
        <f>BH8+D8</f>
        <v>212.72</v>
      </c>
    </row>
    <row r="9" spans="1:61" ht="15">
      <c r="A9" s="8"/>
      <c r="B9" s="6" t="s">
        <v>191</v>
      </c>
      <c r="C9" s="8" t="s">
        <v>12</v>
      </c>
      <c r="D9" s="52">
        <f>HTg!S11</f>
        <v>82.66</v>
      </c>
      <c r="E9" s="65">
        <f t="shared" ref="E9:E18" si="3">SUM(F9,J9,K9,L9,M9,N9,O9,P9,Q9)</f>
        <v>78.36999999999999</v>
      </c>
      <c r="F9" s="70">
        <f t="shared" ref="F9:F18" si="4">G9+H9+I9</f>
        <v>69.67</v>
      </c>
      <c r="G9" s="55">
        <f>SUMIF(NSL!$C$9:$C$10,C9,NSL!$V$9:$V$10)</f>
        <v>0</v>
      </c>
      <c r="H9" s="65">
        <f>D9-BG9</f>
        <v>69.67</v>
      </c>
      <c r="I9" s="55">
        <f>SUMIF(NSL!$C$15:$C$16,C9,NSL!$V$15:$V$16)</f>
        <v>0</v>
      </c>
      <c r="J9" s="55">
        <f>SUMIF(NSL!$C$18:$C$19,C9,NSL!$V$18:$V$19)</f>
        <v>0</v>
      </c>
      <c r="K9" s="55">
        <f>SUMIF(NSL!$C$21:$C$43,C9,NSL!$V$21:$V$43)</f>
        <v>3</v>
      </c>
      <c r="L9" s="55">
        <f>SUMIF(NSL!$C$45:$C$51,C9,NSL!$V$45:$V$51)</f>
        <v>0</v>
      </c>
      <c r="M9" s="55">
        <f>SUMIF(NSL!$C$53:$C$55,C9,NSL!$V$53:$V$55)</f>
        <v>0</v>
      </c>
      <c r="N9" s="55">
        <f>SUMIF(NSL!$C$57:$C$65,C9,NSL!$V$57:$V$65)</f>
        <v>0</v>
      </c>
      <c r="O9" s="55">
        <f>SUMIF(NSL!$C$67:$C$76,C9,NSL!$V$67:$V$76)</f>
        <v>0.6</v>
      </c>
      <c r="P9" s="55">
        <f>SUMIF(NSL!$C$78:$C$79,C9,NSL!$V$78:$V$79)</f>
        <v>0</v>
      </c>
      <c r="Q9" s="55">
        <f>SUMIF(NSL!$C$81:$C$173,C9,NSL!$V$81:$V$173)</f>
        <v>5.0999999999999996</v>
      </c>
      <c r="R9" s="65">
        <f>SUM(S9:AA9)+SUM(AO9:BF9)</f>
        <v>4.29</v>
      </c>
      <c r="S9" s="55">
        <f>SUMIF(NSL!$C$176:$C$214,C9,NSL!$V$176:$V$214)</f>
        <v>0</v>
      </c>
      <c r="T9" s="55">
        <f>SUMIF(NSL!$C$216:$C$238,C9,NSL!$V$216:$V$238)</f>
        <v>0</v>
      </c>
      <c r="U9" s="55">
        <f>SUMIF(NSL!$C$240:$C$252,C9,NSL!$V$240:$V$252)</f>
        <v>0</v>
      </c>
      <c r="V9" s="55">
        <f>SUMIF(NSL!$C$254:$C$255,C9,NSL!$V$254:$V$255)</f>
        <v>0</v>
      </c>
      <c r="W9" s="55">
        <f>SUMIF(NSL!$C$257:$C$282,C9,NSL!$V$257:$V$282)</f>
        <v>0</v>
      </c>
      <c r="X9" s="55">
        <f>SUMIF(NSL!$C$284:$C$346,C9,NSL!$V$284:$V$346)</f>
        <v>0.69</v>
      </c>
      <c r="Y9" s="55">
        <f>SUMIF(NSL!$C$348:$C$436,C9,NSL!$V$348:$V$436)</f>
        <v>1.19</v>
      </c>
      <c r="Z9" s="55">
        <f>SUMIF(NSL!$C$438:$C$480,C9,NSL!$V$438:$V$480)</f>
        <v>0</v>
      </c>
      <c r="AA9" s="70">
        <f t="shared" ref="AA9:AA18" si="5">SUM(AB9:AN9)</f>
        <v>1.27</v>
      </c>
      <c r="AB9" s="55">
        <f>SUMIF(NSL!$C$483:$C$679,C9,NSL!$V$483:$V$679)</f>
        <v>0.12000000000000001</v>
      </c>
      <c r="AC9" s="55">
        <f>SUMIF(NSL!$C$681:$C$682,C9,NSL!$V$681:$V$682)</f>
        <v>0</v>
      </c>
      <c r="AD9" s="55">
        <f>SUMIF(NSL!$C$684:$C$692,C9,NSL!$V$684:$V$692)</f>
        <v>0</v>
      </c>
      <c r="AE9" s="55">
        <f>SUMIF(NSL!$C$694:$C$776,C9,NSL!$V$694:$V$776)</f>
        <v>0.1</v>
      </c>
      <c r="AF9" s="55">
        <f>SUMIF(NSL!$C$778:$C$810,C9,NSL!$V$778:$V$810)</f>
        <v>0</v>
      </c>
      <c r="AG9" s="55">
        <f>SUMIF(NSL!$C$812:$C$813,C9,NSL!$V$812:$V$813)</f>
        <v>0</v>
      </c>
      <c r="AH9" s="55">
        <f>SUMIF(NSL!$C$815:$C$816,C9,NSL!$V$815:$V$816)</f>
        <v>0</v>
      </c>
      <c r="AI9" s="55">
        <f>SUMIF(NSL!$C$818:$C$889,C9,NSL!$V$818:$V$889)</f>
        <v>0</v>
      </c>
      <c r="AJ9" s="55">
        <f>SUMIF(NSL!$C$891:$C$917,C9,NSL!$V$891:$V$917)</f>
        <v>0.35</v>
      </c>
      <c r="AK9" s="55">
        <f>SUMIF(NSL!$C$919:$C$981,C9,NSL!$V$919:$V$981)</f>
        <v>0.7</v>
      </c>
      <c r="AL9" s="55">
        <f>SUMIF(NSL!$C$983:$C$1000,C9,NSL!$V$983:$V$1000)</f>
        <v>0</v>
      </c>
      <c r="AM9" s="55">
        <f>SUMIF(NSL!$C$1002:$C$1028,C9,NSL!$V$1002:$V$1028)</f>
        <v>0</v>
      </c>
      <c r="AN9" s="55">
        <f>SUMIF(NSL!$C$1030:$C$1045,C9,NSL!$V$1030:$V$1045)</f>
        <v>0</v>
      </c>
      <c r="AO9" s="55">
        <f>SUMIF(NSL!$C$1047:$C$1048,C9,NSL!$V$1047:$V$1048)</f>
        <v>0</v>
      </c>
      <c r="AP9" s="55">
        <f>SUMIF(NSL!$C$1050:$C$1074,C9,NSL!$V$1050:$V$1074)</f>
        <v>0</v>
      </c>
      <c r="AQ9" s="55">
        <f>SUMIF(NSL!$C$1076:$C$1099,C9,NSL!$V$1076:$V$1099)</f>
        <v>0</v>
      </c>
      <c r="AR9" s="55">
        <f>SUMIF(NSL!$C$1101:$C$1121,C9,NSL!$V$1101:$V$1121)</f>
        <v>1.04</v>
      </c>
      <c r="AS9" s="55">
        <f>SUMIF(NSL!$C$1123:$C$1164,C9,NSL!$V$1123:$V$1164)</f>
        <v>0</v>
      </c>
      <c r="AT9" s="55">
        <f>SUMIF(NSL!$C$1166:$C$1201,C9,NSL!$V$1166:$V$1201)</f>
        <v>0</v>
      </c>
      <c r="AU9" s="55">
        <f>SUMIF(NSL!$C$1203:$C$1223,C9,NSL!$V$1203:$V$1223)</f>
        <v>0.1</v>
      </c>
      <c r="AV9" s="55">
        <f>SUMIF(NSL!$C$1225:$C$1226,C9,NSL!$V$1225:$V$1226)</f>
        <v>0</v>
      </c>
      <c r="AW9" s="55">
        <f>SUMIF(NSL!$C$1228:$C$1244,C9,NSL!$V$1228:$V$1244)</f>
        <v>0</v>
      </c>
      <c r="AX9" s="55">
        <f>SUMIF(NSL!$C$1246:$C$1351,C9,NSL!$V$1246:$V$1351)</f>
        <v>0</v>
      </c>
      <c r="AY9" s="55">
        <f>SUMIF(NSL!$C$1353:$C$1434,C9,NSL!$V$1353:$V$1434)</f>
        <v>0</v>
      </c>
      <c r="AZ9" s="55">
        <f>SUMIF(NSL!$C$1436:$C$1440,C9,NSL!$V$1436:$V$1440)</f>
        <v>0</v>
      </c>
      <c r="BA9" s="55">
        <f>SUMIF(NSL!$C$1442:$C$1507,C9,NSL!$V$1442:$V$1507)</f>
        <v>0</v>
      </c>
      <c r="BB9" s="55">
        <f>SUMIF(NSL!$C$1509:$C$1540,C9,NSL!$V$1509:$V$1540)</f>
        <v>0</v>
      </c>
      <c r="BC9" s="55">
        <f>SUMIF(NSL!$C$1542:$C$1545,C9,NSL!$V$1542:$V$1545)</f>
        <v>0</v>
      </c>
      <c r="BD9" s="55">
        <f>SUMIF(NSL!$C$1547:$C$1560,C9,NSL!$V$1547:$V$1560)</f>
        <v>0</v>
      </c>
      <c r="BE9" s="55">
        <f>SUMIF(NSL!$C$1562:$C$1565,C9,NSL!$V$1562:$V$1565)</f>
        <v>0</v>
      </c>
      <c r="BF9" s="55">
        <f>SUMIF(NSL!$C$1567:$C$1569,C9,NSL!$V$1567:$V$1569)</f>
        <v>0</v>
      </c>
      <c r="BG9" s="65">
        <f>SUM(G9)+SUM(I9:Q9)+SUM(S9:Z9)+SUM(AB9:BF9)</f>
        <v>12.989999999999998</v>
      </c>
      <c r="BH9" s="53">
        <f>H60-BG9</f>
        <v>-12.989999999999998</v>
      </c>
      <c r="BI9" s="53">
        <f t="shared" ref="BI9:BI59" si="6">BH9+D9</f>
        <v>69.67</v>
      </c>
    </row>
    <row r="10" spans="1:61" ht="15">
      <c r="A10" s="8"/>
      <c r="B10" s="6" t="s">
        <v>192</v>
      </c>
      <c r="C10" s="8" t="s">
        <v>14</v>
      </c>
      <c r="D10" s="52">
        <f>HTg!S12</f>
        <v>0</v>
      </c>
      <c r="E10" s="65">
        <f t="shared" si="3"/>
        <v>0</v>
      </c>
      <c r="F10" s="70">
        <f t="shared" si="4"/>
        <v>0</v>
      </c>
      <c r="G10" s="55">
        <f>SUMIF(NSL!$C$9:$C$10,C10,NSL!$V$9:$V$10)</f>
        <v>0</v>
      </c>
      <c r="H10" s="55">
        <f>SUMIF(NSL!$C$12:$C$13,C10,NSL!$V$12:$V$13)</f>
        <v>0</v>
      </c>
      <c r="I10" s="65">
        <f>D10-BG10</f>
        <v>0</v>
      </c>
      <c r="J10" s="55">
        <f>SUMIF(NSL!$C$18:$C$19,C10,NSL!$V$18:$V$19)</f>
        <v>0</v>
      </c>
      <c r="K10" s="55">
        <f>SUMIF(NSL!$C$21:$C$43,C10,NSL!$V$21:$V$43)</f>
        <v>0</v>
      </c>
      <c r="L10" s="55">
        <f>SUMIF(NSL!$C$45:$C$51,C10,NSL!$V$45:$V$51)</f>
        <v>0</v>
      </c>
      <c r="M10" s="55">
        <f>SUMIF(NSL!$C$53:$C$55,C10,NSL!$V$53:$V$55)</f>
        <v>0</v>
      </c>
      <c r="N10" s="55">
        <f>SUMIF(NSL!$C$57:$C$65,C10,NSL!$V$57:$V$65)</f>
        <v>0</v>
      </c>
      <c r="O10" s="55">
        <f>SUMIF(NSL!$C$67:$C$76,C10,NSL!$V$67:$V$76)</f>
        <v>0</v>
      </c>
      <c r="P10" s="55">
        <f>SUMIF(NSL!$C$78:$C$79,C10,NSL!$V$78:$V$79)</f>
        <v>0</v>
      </c>
      <c r="Q10" s="55">
        <f>SUMIF(NSL!$C$81:$C$173,C10,NSL!$V$81:$V$173)</f>
        <v>0</v>
      </c>
      <c r="R10" s="65">
        <f>SUM(S10:AA10)+SUM(AO10:BF10)</f>
        <v>0</v>
      </c>
      <c r="S10" s="55">
        <f>SUMIF(NSL!$C$176:$C$214,C10,NSL!$V$176:$V$214)</f>
        <v>0</v>
      </c>
      <c r="T10" s="55">
        <f>SUMIF(NSL!$C$216:$C$238,C10,NSL!$V$216:$V$238)</f>
        <v>0</v>
      </c>
      <c r="U10" s="55">
        <f>SUMIF(NSL!$C$240:$C$252,C10,NSL!$V$240:$V$252)</f>
        <v>0</v>
      </c>
      <c r="V10" s="55">
        <f>SUMIF(NSL!$C$254:$C$255,C10,NSL!$V$254:$V$255)</f>
        <v>0</v>
      </c>
      <c r="W10" s="55">
        <f>SUMIF(NSL!$C$257:$C$282,C10,NSL!$V$257:$V$282)</f>
        <v>0</v>
      </c>
      <c r="X10" s="55">
        <f>SUMIF(NSL!$C$284:$C$346,C10,NSL!$V$284:$V$346)</f>
        <v>0</v>
      </c>
      <c r="Y10" s="55">
        <f>SUMIF(NSL!$C$348:$C$436,C10,NSL!$V$348:$V$436)</f>
        <v>0</v>
      </c>
      <c r="Z10" s="55">
        <f>SUMIF(NSL!$C$438:$C$480,C10,NSL!$V$438:$V$480)</f>
        <v>0</v>
      </c>
      <c r="AA10" s="70">
        <f t="shared" si="5"/>
        <v>0</v>
      </c>
      <c r="AB10" s="55">
        <f>SUMIF(NSL!$C$483:$C$679,C10,NSL!$V$483:$V$679)</f>
        <v>0</v>
      </c>
      <c r="AC10" s="55">
        <f>SUMIF(NSL!$C$681:$C$682,C10,NSL!$V$681:$V$682)</f>
        <v>0</v>
      </c>
      <c r="AD10" s="55">
        <f>SUMIF(NSL!$C$684:$C$692,C10,NSL!$V$684:$V$692)</f>
        <v>0</v>
      </c>
      <c r="AE10" s="55">
        <f>SUMIF(NSL!$C$694:$C$776,C10,NSL!$V$694:$V$776)</f>
        <v>0</v>
      </c>
      <c r="AF10" s="55">
        <f>SUMIF(NSL!$C$778:$C$810,C10,NSL!$V$778:$V$810)</f>
        <v>0</v>
      </c>
      <c r="AG10" s="55">
        <f>SUMIF(NSL!$C$812:$C$813,C10,NSL!$V$812:$V$813)</f>
        <v>0</v>
      </c>
      <c r="AH10" s="55">
        <f>SUMIF(NSL!$C$815:$C$816,C10,NSL!$V$815:$V$816)</f>
        <v>0</v>
      </c>
      <c r="AI10" s="55">
        <f>SUMIF(NSL!$C$818:$C$889,C10,NSL!$V$818:$V$889)</f>
        <v>0</v>
      </c>
      <c r="AJ10" s="55">
        <f>SUMIF(NSL!$C$891:$C$917,C10,NSL!$V$891:$V$917)</f>
        <v>0</v>
      </c>
      <c r="AK10" s="55">
        <f>SUMIF(NSL!$C$919:$C$981,C10,NSL!$V$919:$V$981)</f>
        <v>0</v>
      </c>
      <c r="AL10" s="55">
        <f>SUMIF(NSL!$C$983:$C$1000,C10,NSL!$V$983:$V$1000)</f>
        <v>0</v>
      </c>
      <c r="AM10" s="55">
        <f>SUMIF(NSL!$C$1002:$C$1028,C10,NSL!$V$1002:$V$1028)</f>
        <v>0</v>
      </c>
      <c r="AN10" s="55">
        <f>SUMIF(NSL!$C$1030:$C$1045,C10,NSL!$V$1030:$V$1045)</f>
        <v>0</v>
      </c>
      <c r="AO10" s="55">
        <f>SUMIF(NSL!$C$1047:$C$1048,C10,NSL!$V$1047:$V$1048)</f>
        <v>0</v>
      </c>
      <c r="AP10" s="55">
        <f>SUMIF(NSL!$C$1050:$C$1074,C10,NSL!$V$1050:$V$1074)</f>
        <v>0</v>
      </c>
      <c r="AQ10" s="55">
        <f>SUMIF(NSL!$C$1076:$C$1099,C10,NSL!$V$1076:$V$1099)</f>
        <v>0</v>
      </c>
      <c r="AR10" s="55">
        <f>SUMIF(NSL!$C$1101:$C$1121,C10,NSL!$V$1101:$V$1121)</f>
        <v>0</v>
      </c>
      <c r="AS10" s="55">
        <f>SUMIF(NSL!$C$1123:$C$1164,C10,NSL!$V$1123:$V$1164)</f>
        <v>0</v>
      </c>
      <c r="AT10" s="55">
        <f>SUMIF(NSL!$C$1166:$C$1201,C10,NSL!$V$1166:$V$1201)</f>
        <v>0</v>
      </c>
      <c r="AU10" s="55">
        <f>SUMIF(NSL!$C$1203:$C$1223,C10,NSL!$V$1203:$V$1223)</f>
        <v>0</v>
      </c>
      <c r="AV10" s="55">
        <f>SUMIF(NSL!$C$1225:$C$1226,C10,NSL!$V$1225:$V$1226)</f>
        <v>0</v>
      </c>
      <c r="AW10" s="55">
        <f>SUMIF(NSL!$C$1228:$C$1244,C10,NSL!$V$1228:$V$1244)</f>
        <v>0</v>
      </c>
      <c r="AX10" s="55">
        <f>SUMIF(NSL!$C$1246:$C$1351,C10,NSL!$V$1246:$V$1351)</f>
        <v>0</v>
      </c>
      <c r="AY10" s="55">
        <f>SUMIF(NSL!$C$1353:$C$1434,C10,NSL!$V$1353:$V$1434)</f>
        <v>0</v>
      </c>
      <c r="AZ10" s="55">
        <f>SUMIF(NSL!$C$1436:$C$1440,C10,NSL!$V$1436:$V$1440)</f>
        <v>0</v>
      </c>
      <c r="BA10" s="55">
        <f>SUMIF(NSL!$C$1442:$C$1507,C10,NSL!$V$1442:$V$1507)</f>
        <v>0</v>
      </c>
      <c r="BB10" s="55">
        <f>SUMIF(NSL!$C$1509:$C$1540,C10,NSL!$V$1509:$V$1540)</f>
        <v>0</v>
      </c>
      <c r="BC10" s="55">
        <f>SUMIF(NSL!$C$1542:$C$1545,C10,NSL!$V$1542:$V$1545)</f>
        <v>0</v>
      </c>
      <c r="BD10" s="55">
        <f>SUMIF(NSL!$C$1547:$C$1560,C10,NSL!$V$1547:$V$1560)</f>
        <v>0</v>
      </c>
      <c r="BE10" s="55">
        <f>SUMIF(NSL!$C$1562:$C$1565,C10,NSL!$V$1562:$V$1565)</f>
        <v>0</v>
      </c>
      <c r="BF10" s="55">
        <f>SUMIF(NSL!$C$1567:$C$1569,C10,NSL!$V$1567:$V$1569)</f>
        <v>0</v>
      </c>
      <c r="BG10" s="65">
        <f>SUM(G10:H10)+SUM(J10:Q10)+SUM(S10:Z10)+SUM(AB10:BF10)</f>
        <v>0</v>
      </c>
      <c r="BH10" s="53">
        <f>I60-BG10</f>
        <v>0</v>
      </c>
      <c r="BI10" s="53">
        <f t="shared" si="6"/>
        <v>0</v>
      </c>
    </row>
    <row r="11" spans="1:61" ht="15">
      <c r="A11" s="56" t="s">
        <v>13</v>
      </c>
      <c r="B11" s="13" t="s">
        <v>116</v>
      </c>
      <c r="C11" s="56" t="s">
        <v>16</v>
      </c>
      <c r="D11" s="52">
        <f>HTg!S13</f>
        <v>162.86000000000001</v>
      </c>
      <c r="E11" s="65">
        <f t="shared" si="3"/>
        <v>135.70000000000002</v>
      </c>
      <c r="F11" s="70">
        <f t="shared" si="4"/>
        <v>0</v>
      </c>
      <c r="G11" s="55">
        <f>SUMIF(NSL!$C$9:$C$10,C11,NSL!$V$9:$V$10)</f>
        <v>0</v>
      </c>
      <c r="H11" s="55">
        <f>SUMIF(NSL!$C$12:$C$13,C11,NSL!$V$12:$V$13)</f>
        <v>0</v>
      </c>
      <c r="I11" s="55">
        <f>SUMIF(NSL!$C$15:$C$16,C11,NSL!$V$15:$V$16)</f>
        <v>0</v>
      </c>
      <c r="J11" s="65">
        <f>D11-BG11</f>
        <v>113.54000000000002</v>
      </c>
      <c r="K11" s="55">
        <f>SUMIF(NSL!$C$21:$C$43,C11,NSL!$V$21:$V$43)</f>
        <v>1</v>
      </c>
      <c r="L11" s="55">
        <f>SUMIF(NSL!$C$45:$C$51,C11,NSL!$V$45:$V$51)</f>
        <v>0</v>
      </c>
      <c r="M11" s="55">
        <f>SUMIF(NSL!$C$53:$C$55,C11,NSL!$V$53:$V$55)</f>
        <v>0</v>
      </c>
      <c r="N11" s="55">
        <f>SUMIF(NSL!$C$57:$C$65,C11,NSL!$V$57:$V$65)</f>
        <v>0</v>
      </c>
      <c r="O11" s="55">
        <f>SUMIF(NSL!$C$67:$C$76,C11,NSL!$V$67:$V$76)</f>
        <v>0.3</v>
      </c>
      <c r="P11" s="55">
        <f>SUMIF(NSL!$C$78:$C$79,C11,NSL!$V$78:$V$79)</f>
        <v>0</v>
      </c>
      <c r="Q11" s="55">
        <f>SUMIF(NSL!$C$81:$C$173,C11,NSL!$V$81:$V$173)</f>
        <v>20.86</v>
      </c>
      <c r="R11" s="65">
        <f t="shared" ref="R11:R17" si="7">SUM(S11:AA11)+SUM(AO11:BF11)</f>
        <v>27.160000000000004</v>
      </c>
      <c r="S11" s="55">
        <f>SUMIF(NSL!$C$176:$C$214,C11,NSL!$V$176:$V$214)</f>
        <v>0</v>
      </c>
      <c r="T11" s="55">
        <f>SUMIF(NSL!$C$216:$C$238,C11,NSL!$V$216:$V$238)</f>
        <v>0</v>
      </c>
      <c r="U11" s="55">
        <f>SUMIF(NSL!$C$240:$C$252,C11,NSL!$V$240:$V$252)</f>
        <v>0</v>
      </c>
      <c r="V11" s="55">
        <f>SUMIF(NSL!$C$254:$C$255,C11,NSL!$V$254:$V$255)</f>
        <v>0</v>
      </c>
      <c r="W11" s="55">
        <f>SUMIF(NSL!$C$257:$C$282,C11,NSL!$V$257:$V$282)</f>
        <v>0</v>
      </c>
      <c r="X11" s="55">
        <f>SUMIF(NSL!$C$284:$C$346,C11,NSL!$V$284:$V$346)</f>
        <v>0.5</v>
      </c>
      <c r="Y11" s="55">
        <f>SUMIF(NSL!$C$348:$C$436,C11,NSL!$V$348:$V$436)</f>
        <v>5.47</v>
      </c>
      <c r="Z11" s="55">
        <f>SUMIF(NSL!$C$438:$C$480,C11,NSL!$V$438:$V$480)</f>
        <v>0</v>
      </c>
      <c r="AA11" s="70">
        <f t="shared" si="5"/>
        <v>12.22</v>
      </c>
      <c r="AB11" s="55">
        <f>SUMIF(NSL!$C$483:$C$679,C11,NSL!$V$483:$V$679)</f>
        <v>0.12000000000000001</v>
      </c>
      <c r="AC11" s="55">
        <f>SUMIF(NSL!$C$681:$C$682,C11,NSL!$V$681:$V$682)</f>
        <v>0</v>
      </c>
      <c r="AD11" s="55">
        <f>SUMIF(NSL!$C$684:$C$692,C11,NSL!$V$684:$V$692)</f>
        <v>0</v>
      </c>
      <c r="AE11" s="55">
        <f>SUMIF(NSL!$C$694:$C$776,C11,NSL!$V$694:$V$776)</f>
        <v>0.57000000000000006</v>
      </c>
      <c r="AF11" s="55">
        <f>SUMIF(NSL!$C$778:$C$810,C11,NSL!$V$778:$V$810)</f>
        <v>0</v>
      </c>
      <c r="AG11" s="55">
        <f>SUMIF(NSL!$C$812:$C$813,C11,NSL!$V$812:$V$813)</f>
        <v>0</v>
      </c>
      <c r="AH11" s="55">
        <f>SUMIF(NSL!$C$815:$C$816,C11,NSL!$V$815:$V$816)</f>
        <v>0</v>
      </c>
      <c r="AI11" s="55">
        <f>SUMIF(NSL!$C$818:$C$889,C11,NSL!$V$818:$V$889)</f>
        <v>9.32</v>
      </c>
      <c r="AJ11" s="55">
        <f>SUMIF(NSL!$C$891:$C$917,C11,NSL!$V$891:$V$917)</f>
        <v>0.8</v>
      </c>
      <c r="AK11" s="55">
        <f>SUMIF(NSL!$C$919:$C$981,C11,NSL!$V$919:$V$981)</f>
        <v>0.95000000000000007</v>
      </c>
      <c r="AL11" s="55">
        <f>SUMIF(NSL!$C$983:$C$1000,C11,NSL!$V$983:$V$1000)</f>
        <v>0</v>
      </c>
      <c r="AM11" s="55">
        <f>SUMIF(NSL!$C$1002:$C$1028,C11,NSL!$V$1002:$V$1028)</f>
        <v>0.46</v>
      </c>
      <c r="AN11" s="55">
        <f>SUMIF(NSL!$C$1030:$C$1045,C11,NSL!$V$1030:$V$1045)</f>
        <v>0</v>
      </c>
      <c r="AO11" s="55">
        <f>SUMIF(NSL!$C$1047:$C$1048,C11,NSL!$V$1047:$V$1048)</f>
        <v>0</v>
      </c>
      <c r="AP11" s="55">
        <f>SUMIF(NSL!$C$1050:$C$1074,C11,NSL!$V$1050:$V$1074)</f>
        <v>0</v>
      </c>
      <c r="AQ11" s="55">
        <f>SUMIF(NSL!$C$1076:$C$1099,C11,NSL!$V$1076:$V$1099)</f>
        <v>0</v>
      </c>
      <c r="AR11" s="55">
        <f>SUMIF(NSL!$C$1101:$C$1121,C11,NSL!$V$1101:$V$1121)</f>
        <v>3.02</v>
      </c>
      <c r="AS11" s="55">
        <f>SUMIF(NSL!$C$1123:$C$1164,C11,NSL!$V$1123:$V$1164)</f>
        <v>0</v>
      </c>
      <c r="AT11" s="55">
        <f>SUMIF(NSL!$C$1166:$C$1201,C11,NSL!$V$1166:$V$1201)</f>
        <v>0</v>
      </c>
      <c r="AU11" s="55">
        <f>SUMIF(NSL!$C$1203:$C$1223,C11,NSL!$V$1203:$V$1223)</f>
        <v>0.45</v>
      </c>
      <c r="AV11" s="55">
        <f>SUMIF(NSL!$C$1225:$C$1226,C11,NSL!$V$1225:$V$1226)</f>
        <v>0</v>
      </c>
      <c r="AW11" s="55">
        <f>SUMIF(NSL!$C$1228:$C$1244,C11,NSL!$V$1228:$V$1244)</f>
        <v>0</v>
      </c>
      <c r="AX11" s="55">
        <f>SUMIF(NSL!$C$1246:$C$1351,C11,NSL!$V$1246:$V$1351)</f>
        <v>0.7</v>
      </c>
      <c r="AY11" s="55">
        <f>SUMIF(NSL!$C$1353:$C$1434,C11,NSL!$V$1353:$V$1434)</f>
        <v>4</v>
      </c>
      <c r="AZ11" s="55">
        <f>SUMIF(NSL!$C$1436:$C$1440,C11,NSL!$V$1436:$V$1440)</f>
        <v>0</v>
      </c>
      <c r="BA11" s="55">
        <f>SUMIF(NSL!$C$1442:$C$1507,C11,NSL!$V$1442:$V$1507)</f>
        <v>0.8</v>
      </c>
      <c r="BB11" s="55">
        <f>SUMIF(NSL!$C$1509:$C$1540,C11,NSL!$V$1509:$V$1540)</f>
        <v>0</v>
      </c>
      <c r="BC11" s="55">
        <f>SUMIF(NSL!$C$1542:$C$1545,C11,NSL!$V$1542:$V$1545)</f>
        <v>0</v>
      </c>
      <c r="BD11" s="55">
        <f>SUMIF(NSL!$C$1547:$C$1560,C11,NSL!$V$1547:$V$1560)</f>
        <v>0</v>
      </c>
      <c r="BE11" s="55">
        <f>SUMIF(NSL!$C$1562:$C$1565,C11,NSL!$V$1562:$V$1565)</f>
        <v>0</v>
      </c>
      <c r="BF11" s="55">
        <f>SUMIF(NSL!$C$1567:$C$1569,C11,NSL!$V$1567:$V$1569)</f>
        <v>0</v>
      </c>
      <c r="BG11" s="65">
        <f>SUM(G11:I11)+SUM(K11:Q11)+SUM(S11:Z11)+SUM(AB11:BF11)</f>
        <v>49.32</v>
      </c>
      <c r="BH11" s="53">
        <f>J60-BG11</f>
        <v>-49.32</v>
      </c>
      <c r="BI11" s="53">
        <f t="shared" si="6"/>
        <v>113.54000000000002</v>
      </c>
    </row>
    <row r="12" spans="1:61" ht="15">
      <c r="A12" s="56" t="s">
        <v>15</v>
      </c>
      <c r="B12" s="13" t="s">
        <v>80</v>
      </c>
      <c r="C12" s="56" t="s">
        <v>18</v>
      </c>
      <c r="D12" s="52">
        <f>HTg!S14</f>
        <v>307.64</v>
      </c>
      <c r="E12" s="65">
        <f t="shared" si="3"/>
        <v>294.49</v>
      </c>
      <c r="F12" s="70">
        <f t="shared" si="4"/>
        <v>0</v>
      </c>
      <c r="G12" s="55">
        <f>SUMIF(NSL!$C$9:$C$10,C12,NSL!$V$9:$V$10)</f>
        <v>0</v>
      </c>
      <c r="H12" s="55">
        <f>SUMIF(NSL!$C$12:$C$13,C12,NSL!$V$12:$V$13)</f>
        <v>0</v>
      </c>
      <c r="I12" s="55">
        <f>SUMIF(NSL!$C$15:$C$16,C12,NSL!$V$15:$V$16)</f>
        <v>0</v>
      </c>
      <c r="J12" s="55">
        <f>SUMIF(NSL!$C$18:$C$19,C12,NSL!$V$18:$V$19)</f>
        <v>0</v>
      </c>
      <c r="K12" s="65">
        <f>D12-BG12</f>
        <v>288.41999999999996</v>
      </c>
      <c r="L12" s="55">
        <f>SUMIF(NSL!$C$45:$C$51,C12,NSL!$V$45:$V$51)</f>
        <v>0</v>
      </c>
      <c r="M12" s="55">
        <f>SUMIF(NSL!$C$53:$C$55,C12,NSL!$V$53:$V$55)</f>
        <v>0</v>
      </c>
      <c r="N12" s="55">
        <f>SUMIF(NSL!$C$57:$C$65,C12,NSL!$V$57:$V$65)</f>
        <v>0</v>
      </c>
      <c r="O12" s="55">
        <f>SUMIF(NSL!$C$67:$C$76,C12,NSL!$V$67:$V$76)</f>
        <v>0.35</v>
      </c>
      <c r="P12" s="55">
        <f>SUMIF(NSL!$C$78:$C$79,C12,NSL!$V$78:$V$79)</f>
        <v>0</v>
      </c>
      <c r="Q12" s="55">
        <f>SUMIF(NSL!$C$81:$C$173,C12,NSL!$V$81:$V$173)</f>
        <v>5.72</v>
      </c>
      <c r="R12" s="65">
        <f t="shared" si="7"/>
        <v>13.15</v>
      </c>
      <c r="S12" s="55">
        <f>SUMIF(NSL!$C$176:$C$214,C12,NSL!$V$176:$V$214)</f>
        <v>0</v>
      </c>
      <c r="T12" s="55">
        <f>SUMIF(NSL!$C$216:$C$238,C12,NSL!$V$216:$V$238)</f>
        <v>0.1</v>
      </c>
      <c r="U12" s="55">
        <f>SUMIF(NSL!$C$240:$C$252,C12,NSL!$V$240:$V$252)</f>
        <v>0</v>
      </c>
      <c r="V12" s="55">
        <f>SUMIF(NSL!$C$254:$C$255,C12,NSL!$V$254:$V$255)</f>
        <v>0</v>
      </c>
      <c r="W12" s="55">
        <f>SUMIF(NSL!$C$257:$C$282,C12,NSL!$V$257:$V$282)</f>
        <v>0</v>
      </c>
      <c r="X12" s="55">
        <f>SUMIF(NSL!$C$284:$C$346,C12,NSL!$V$284:$V$346)</f>
        <v>0.45</v>
      </c>
      <c r="Y12" s="55">
        <f>SUMIF(NSL!$C$348:$C$436,C12,NSL!$V$348:$V$436)</f>
        <v>0.75</v>
      </c>
      <c r="Z12" s="55">
        <f>SUMIF(NSL!$C$438:$C$480,C12,NSL!$V$438:$V$480)</f>
        <v>0</v>
      </c>
      <c r="AA12" s="70">
        <f t="shared" si="5"/>
        <v>9.5299999999999994</v>
      </c>
      <c r="AB12" s="55">
        <f>SUMIF(NSL!$C$483:$C$679,C12,NSL!$V$483:$V$679)</f>
        <v>0.16</v>
      </c>
      <c r="AC12" s="55">
        <f>SUMIF(NSL!$C$681:$C$682,C12,NSL!$V$681:$V$682)</f>
        <v>0</v>
      </c>
      <c r="AD12" s="55">
        <f>SUMIF(NSL!$C$684:$C$692,C12,NSL!$V$684:$V$692)</f>
        <v>0</v>
      </c>
      <c r="AE12" s="55">
        <f>SUMIF(NSL!$C$694:$C$776,C12,NSL!$V$694:$V$776)</f>
        <v>0.06</v>
      </c>
      <c r="AF12" s="55">
        <f>SUMIF(NSL!$C$778:$C$810,C12,NSL!$V$778:$V$810)</f>
        <v>0</v>
      </c>
      <c r="AG12" s="55">
        <f>SUMIF(NSL!$C$812:$C$813,C12,NSL!$V$812:$V$813)</f>
        <v>0</v>
      </c>
      <c r="AH12" s="55">
        <f>SUMIF(NSL!$C$815:$C$816,C12,NSL!$V$815:$V$816)</f>
        <v>0</v>
      </c>
      <c r="AI12" s="55">
        <f>SUMIF(NSL!$C$818:$C$889,C12,NSL!$V$818:$V$889)</f>
        <v>7.69</v>
      </c>
      <c r="AJ12" s="55">
        <f>SUMIF(NSL!$C$891:$C$917,C12,NSL!$V$891:$V$917)</f>
        <v>0</v>
      </c>
      <c r="AK12" s="55">
        <f>SUMIF(NSL!$C$919:$C$981,C12,NSL!$V$919:$V$981)</f>
        <v>1.5999999999999999</v>
      </c>
      <c r="AL12" s="55">
        <f>SUMIF(NSL!$C$983:$C$1000,C12,NSL!$V$983:$V$1000)</f>
        <v>0</v>
      </c>
      <c r="AM12" s="55">
        <f>SUMIF(NSL!$C$1002:$C$1028,C12,NSL!$V$1002:$V$1028)</f>
        <v>0.02</v>
      </c>
      <c r="AN12" s="55">
        <f>SUMIF(NSL!$C$1030:$C$1045,C12,NSL!$V$1030:$V$1045)</f>
        <v>0</v>
      </c>
      <c r="AO12" s="55">
        <f>SUMIF(NSL!$C$1047:$C$1048,C12,NSL!$V$1047:$V$1048)</f>
        <v>0</v>
      </c>
      <c r="AP12" s="55">
        <f>SUMIF(NSL!$C$1050:$C$1074,C12,NSL!$V$1050:$V$1074)</f>
        <v>0</v>
      </c>
      <c r="AQ12" s="55">
        <f>SUMIF(NSL!$C$1076:$C$1099,C12,NSL!$V$1076:$V$1099)</f>
        <v>0</v>
      </c>
      <c r="AR12" s="55">
        <f>SUMIF(NSL!$C$1101:$C$1121,C12,NSL!$V$1101:$V$1121)</f>
        <v>1</v>
      </c>
      <c r="AS12" s="55">
        <f>SUMIF(NSL!$C$1123:$C$1164,C12,NSL!$V$1123:$V$1164)</f>
        <v>0</v>
      </c>
      <c r="AT12" s="55">
        <f>SUMIF(NSL!$C$1166:$C$1201,C12,NSL!$V$1166:$V$1201)</f>
        <v>0</v>
      </c>
      <c r="AU12" s="55">
        <f>SUMIF(NSL!$C$1203:$C$1223,C12,NSL!$V$1203:$V$1223)</f>
        <v>0.05</v>
      </c>
      <c r="AV12" s="55">
        <f>SUMIF(NSL!$C$1225:$C$1226,C12,NSL!$V$1225:$V$1226)</f>
        <v>0</v>
      </c>
      <c r="AW12" s="55">
        <f>SUMIF(NSL!$C$1228:$C$1244,C12,NSL!$V$1228:$V$1244)</f>
        <v>0</v>
      </c>
      <c r="AX12" s="55">
        <f>SUMIF(NSL!$C$1246:$C$1351,C12,NSL!$V$1246:$V$1351)</f>
        <v>0.1</v>
      </c>
      <c r="AY12" s="55">
        <f>SUMIF(NSL!$C$1353:$C$1434,C12,NSL!$V$1353:$V$1434)</f>
        <v>1.17</v>
      </c>
      <c r="AZ12" s="55">
        <f>SUMIF(NSL!$C$1436:$C$1440,C12,NSL!$V$1436:$V$1440)</f>
        <v>0</v>
      </c>
      <c r="BA12" s="55">
        <f>SUMIF(NSL!$C$1442:$C$1507,C12,NSL!$V$1442:$V$1507)</f>
        <v>0</v>
      </c>
      <c r="BB12" s="55">
        <f>SUMIF(NSL!$C$1509:$C$1540,C12,NSL!$V$1509:$V$1540)</f>
        <v>0</v>
      </c>
      <c r="BC12" s="55">
        <f>SUMIF(NSL!$C$1542:$C$1545,C12,NSL!$V$1542:$V$1545)</f>
        <v>0</v>
      </c>
      <c r="BD12" s="55">
        <f>SUMIF(NSL!$C$1547:$C$1560,C12,NSL!$V$1547:$V$1560)</f>
        <v>0</v>
      </c>
      <c r="BE12" s="55">
        <f>SUMIF(NSL!$C$1562:$C$1565,C12,NSL!$V$1562:$V$1565)</f>
        <v>0</v>
      </c>
      <c r="BF12" s="55">
        <f>SUMIF(NSL!$C$1567:$C$1569,C12,NSL!$V$1567:$V$1569)</f>
        <v>0</v>
      </c>
      <c r="BG12" s="65">
        <f>SUM(G12:J12)+SUM(L12:Q12)+SUM(S12:Z12)+SUM(AB12:BF12)</f>
        <v>19.22</v>
      </c>
      <c r="BH12" s="53">
        <f>K60-BG12</f>
        <v>15.090000000000003</v>
      </c>
      <c r="BI12" s="53">
        <f t="shared" si="6"/>
        <v>322.73</v>
      </c>
    </row>
    <row r="13" spans="1:61" ht="15">
      <c r="A13" s="56" t="s">
        <v>17</v>
      </c>
      <c r="B13" s="13" t="s">
        <v>81</v>
      </c>
      <c r="C13" s="56" t="s">
        <v>20</v>
      </c>
      <c r="D13" s="52">
        <f>HTg!S15</f>
        <v>2166.16</v>
      </c>
      <c r="E13" s="65">
        <f t="shared" si="3"/>
        <v>2166.16</v>
      </c>
      <c r="F13" s="70">
        <f t="shared" si="4"/>
        <v>0</v>
      </c>
      <c r="G13" s="55">
        <f>SUMIF(NSL!$C$9:$C$10,C13,NSL!$V$9:$V$10)</f>
        <v>0</v>
      </c>
      <c r="H13" s="55">
        <f>SUMIF(NSL!$C$12:$C$13,C13,NSL!$V$12:$V$13)</f>
        <v>0</v>
      </c>
      <c r="I13" s="55">
        <f>SUMIF(NSL!$C$15:$C$16,C13,NSL!$V$15:$V$16)</f>
        <v>0</v>
      </c>
      <c r="J13" s="55">
        <f>SUMIF(NSL!$C$18:$C$19,C13,NSL!$V$18:$V$19)</f>
        <v>0</v>
      </c>
      <c r="K13" s="55">
        <f>SUMIF(NSL!$C$21:$C$43,C13,NSL!$V$21:$V$43)</f>
        <v>0</v>
      </c>
      <c r="L13" s="65">
        <f>D13-BG13</f>
        <v>1693.7</v>
      </c>
      <c r="M13" s="55">
        <f>SUMIF(NSL!$C$53:$C$55,C13,NSL!$V$53:$V$55)</f>
        <v>0</v>
      </c>
      <c r="N13" s="55">
        <f>SUMIF(NSL!$C$57:$C$65,C13,NSL!$V$57:$V$65)</f>
        <v>472.45999999999981</v>
      </c>
      <c r="O13" s="55">
        <f>SUMIF(NSL!$C$67:$C$76,C13,NSL!$V$67:$V$76)</f>
        <v>0</v>
      </c>
      <c r="P13" s="55">
        <f>SUMIF(NSL!$C$78:$C$79,C13,NSL!$V$78:$V$79)</f>
        <v>0</v>
      </c>
      <c r="Q13" s="55">
        <f>SUMIF(NSL!$C$81:$C$173,C13,NSL!$V$81:$V$173)</f>
        <v>0</v>
      </c>
      <c r="R13" s="65">
        <f t="shared" si="7"/>
        <v>0</v>
      </c>
      <c r="S13" s="55">
        <f>SUMIF(NSL!$C$176:$C$214,C13,NSL!$V$176:$V$214)</f>
        <v>0</v>
      </c>
      <c r="T13" s="55">
        <f>SUMIF(NSL!$C$216:$C$238,C13,NSL!$V$216:$V$238)</f>
        <v>0</v>
      </c>
      <c r="U13" s="55">
        <f>SUMIF(NSL!$C$240:$C$252,C13,NSL!$V$240:$V$252)</f>
        <v>0</v>
      </c>
      <c r="V13" s="55">
        <f>SUMIF(NSL!$C$254:$C$255,C13,NSL!$V$254:$V$255)</f>
        <v>0</v>
      </c>
      <c r="W13" s="55">
        <f>SUMIF(NSL!$C$257:$C$282,C13,NSL!$V$257:$V$282)</f>
        <v>0</v>
      </c>
      <c r="X13" s="55">
        <f>SUMIF(NSL!$C$284:$C$346,C13,NSL!$V$284:$V$346)</f>
        <v>0</v>
      </c>
      <c r="Y13" s="55">
        <f>SUMIF(NSL!$C$348:$C$436,C13,NSL!$V$348:$V$436)</f>
        <v>0</v>
      </c>
      <c r="Z13" s="55">
        <f>SUMIF(NSL!$C$438:$C$480,C13,NSL!$V$438:$V$480)</f>
        <v>0</v>
      </c>
      <c r="AA13" s="70">
        <f t="shared" si="5"/>
        <v>0</v>
      </c>
      <c r="AB13" s="55">
        <f>SUMIF(NSL!$C$483:$C$679,C13,NSL!$V$483:$V$679)</f>
        <v>0</v>
      </c>
      <c r="AC13" s="55">
        <f>SUMIF(NSL!$C$681:$C$682,C13,NSL!$V$681:$V$682)</f>
        <v>0</v>
      </c>
      <c r="AD13" s="55">
        <f>SUMIF(NSL!$C$684:$C$692,C13,NSL!$V$684:$V$692)</f>
        <v>0</v>
      </c>
      <c r="AE13" s="55">
        <f>SUMIF(NSL!$C$694:$C$776,C13,NSL!$V$694:$V$776)</f>
        <v>0</v>
      </c>
      <c r="AF13" s="55">
        <f>SUMIF(NSL!$C$778:$C$810,C13,NSL!$V$778:$V$810)</f>
        <v>0</v>
      </c>
      <c r="AG13" s="55">
        <f>SUMIF(NSL!$C$812:$C$813,C13,NSL!$V$812:$V$813)</f>
        <v>0</v>
      </c>
      <c r="AH13" s="55">
        <f>SUMIF(NSL!$C$815:$C$816,C13,NSL!$V$815:$V$816)</f>
        <v>0</v>
      </c>
      <c r="AI13" s="55">
        <f>SUMIF(NSL!$C$818:$C$889,C13,NSL!$V$818:$V$889)</f>
        <v>0</v>
      </c>
      <c r="AJ13" s="55">
        <f>SUMIF(NSL!$C$891:$C$917,C13,NSL!$V$891:$V$917)</f>
        <v>0</v>
      </c>
      <c r="AK13" s="55">
        <f>SUMIF(NSL!$C$919:$C$981,C13,NSL!$V$919:$V$981)</f>
        <v>0</v>
      </c>
      <c r="AL13" s="55">
        <f>SUMIF(NSL!$C$983:$C$1000,C13,NSL!$V$983:$V$1000)</f>
        <v>0</v>
      </c>
      <c r="AM13" s="55">
        <f>SUMIF(NSL!$C$1002:$C$1028,C13,NSL!$V$1002:$V$1028)</f>
        <v>0</v>
      </c>
      <c r="AN13" s="55">
        <f>SUMIF(NSL!$C$1030:$C$1045,C13,NSL!$V$1030:$V$1045)</f>
        <v>0</v>
      </c>
      <c r="AO13" s="55">
        <f>SUMIF(NSL!$C$1047:$C$1048,C13,NSL!$V$1047:$V$1048)</f>
        <v>0</v>
      </c>
      <c r="AP13" s="55">
        <f>SUMIF(NSL!$C$1050:$C$1074,C13,NSL!$V$1050:$V$1074)</f>
        <v>0</v>
      </c>
      <c r="AQ13" s="55">
        <f>SUMIF(NSL!$C$1076:$C$1099,C13,NSL!$V$1076:$V$1099)</f>
        <v>0</v>
      </c>
      <c r="AR13" s="55">
        <f>SUMIF(NSL!$C$1101:$C$1121,C13,NSL!$V$1101:$V$1121)</f>
        <v>0</v>
      </c>
      <c r="AS13" s="55">
        <f>SUMIF(NSL!$C$1123:$C$1164,C13,NSL!$V$1123:$V$1164)</f>
        <v>0</v>
      </c>
      <c r="AT13" s="55">
        <f>SUMIF(NSL!$C$1166:$C$1201,C13,NSL!$V$1166:$V$1201)</f>
        <v>0</v>
      </c>
      <c r="AU13" s="55">
        <f>SUMIF(NSL!$C$1203:$C$1223,C13,NSL!$V$1203:$V$1223)</f>
        <v>0</v>
      </c>
      <c r="AV13" s="55">
        <f>SUMIF(NSL!$C$1225:$C$1226,C13,NSL!$V$1225:$V$1226)</f>
        <v>0</v>
      </c>
      <c r="AW13" s="55">
        <f>SUMIF(NSL!$C$1228:$C$1244,C13,NSL!$V$1228:$V$1244)</f>
        <v>0</v>
      </c>
      <c r="AX13" s="55">
        <f>SUMIF(NSL!$C$1246:$C$1351,C13,NSL!$V$1246:$V$1351)</f>
        <v>0</v>
      </c>
      <c r="AY13" s="55">
        <f>SUMIF(NSL!$C$1353:$C$1434,C13,NSL!$V$1353:$V$1434)</f>
        <v>0</v>
      </c>
      <c r="AZ13" s="55">
        <f>SUMIF(NSL!$C$1436:$C$1440,C13,NSL!$V$1436:$V$1440)</f>
        <v>0</v>
      </c>
      <c r="BA13" s="55">
        <f>SUMIF(NSL!$C$1442:$C$1507,C13,NSL!$V$1442:$V$1507)</f>
        <v>0</v>
      </c>
      <c r="BB13" s="55">
        <f>SUMIF(NSL!$C$1509:$C$1540,C13,NSL!$V$1509:$V$1540)</f>
        <v>0</v>
      </c>
      <c r="BC13" s="55">
        <f>SUMIF(NSL!$C$1542:$C$1545,C13,NSL!$V$1542:$V$1545)</f>
        <v>0</v>
      </c>
      <c r="BD13" s="55">
        <f>SUMIF(NSL!$C$1547:$C$1560,C13,NSL!$V$1547:$V$1560)</f>
        <v>0</v>
      </c>
      <c r="BE13" s="55">
        <f>SUMIF(NSL!$C$1562:$C$1565,C13,NSL!$V$1562:$V$1565)</f>
        <v>0</v>
      </c>
      <c r="BF13" s="55">
        <f>SUMIF(NSL!$C$1567:$C$1569,C13,NSL!$V$1567:$V$1569)</f>
        <v>0</v>
      </c>
      <c r="BG13" s="65">
        <f>SUM(G13:K13)+SUM(M13:Q13)+SUM(S13:Z13)+SUM(AB13:BF13)</f>
        <v>472.45999999999981</v>
      </c>
      <c r="BH13" s="53">
        <f>L60-BG13</f>
        <v>-472.45999999999981</v>
      </c>
      <c r="BI13" s="53">
        <f t="shared" si="6"/>
        <v>1693.7</v>
      </c>
    </row>
    <row r="14" spans="1:61" ht="15">
      <c r="A14" s="56" t="s">
        <v>19</v>
      </c>
      <c r="B14" s="13" t="s">
        <v>82</v>
      </c>
      <c r="C14" s="56" t="s">
        <v>21</v>
      </c>
      <c r="D14" s="52">
        <f>HTg!S16</f>
        <v>0</v>
      </c>
      <c r="E14" s="65">
        <f t="shared" si="3"/>
        <v>0</v>
      </c>
      <c r="F14" s="70">
        <f t="shared" si="4"/>
        <v>0</v>
      </c>
      <c r="G14" s="55">
        <f>SUMIF(NSL!$C$9:$C$10,C14,NSL!$V$9:$V$10)</f>
        <v>0</v>
      </c>
      <c r="H14" s="55">
        <f>SUMIF(NSL!$C$12:$C$13,C14,NSL!$V$12:$V$13)</f>
        <v>0</v>
      </c>
      <c r="I14" s="55">
        <f>SUMIF(NSL!$C$15:$C$16,C14,NSL!$V$15:$V$16)</f>
        <v>0</v>
      </c>
      <c r="J14" s="55">
        <f>SUMIF(NSL!$C$18:$C$19,C14,NSL!$V$18:$V$19)</f>
        <v>0</v>
      </c>
      <c r="K14" s="55">
        <f>SUMIF(NSL!$C$21:$C$43,C14,NSL!$V$21:$V$43)</f>
        <v>0</v>
      </c>
      <c r="L14" s="55">
        <f>SUMIF(NSL!$C$45:$C$51,C14,NSL!$V$45:$V$51)</f>
        <v>0</v>
      </c>
      <c r="M14" s="65">
        <f>D14-BG14</f>
        <v>0</v>
      </c>
      <c r="N14" s="55">
        <f>SUMIF(NSL!$C$57:$C$65,C14,NSL!$V$57:$V$65)</f>
        <v>0</v>
      </c>
      <c r="O14" s="55">
        <f>SUMIF(NSL!$C$67:$C$76,C14,NSL!$V$67:$V$76)</f>
        <v>0</v>
      </c>
      <c r="P14" s="55">
        <f>SUMIF(NSL!$C$78:$C$79,C14,NSL!$V$78:$V$79)</f>
        <v>0</v>
      </c>
      <c r="Q14" s="55">
        <f>SUMIF(NSL!$C$81:$C$173,C14,NSL!$V$81:$V$173)</f>
        <v>0</v>
      </c>
      <c r="R14" s="65">
        <f t="shared" si="7"/>
        <v>0</v>
      </c>
      <c r="S14" s="55">
        <f>SUMIF(NSL!$C$176:$C$214,C14,NSL!$V$176:$V$214)</f>
        <v>0</v>
      </c>
      <c r="T14" s="55">
        <f>SUMIF(NSL!$C$216:$C$238,C14,NSL!$V$216:$V$238)</f>
        <v>0</v>
      </c>
      <c r="U14" s="55">
        <f>SUMIF(NSL!$C$240:$C$252,C14,NSL!$V$240:$V$252)</f>
        <v>0</v>
      </c>
      <c r="V14" s="55">
        <f>SUMIF(NSL!$C$254:$C$255,C14,NSL!$V$254:$V$255)</f>
        <v>0</v>
      </c>
      <c r="W14" s="55">
        <f>SUMIF(NSL!$C$257:$C$282,C14,NSL!$V$257:$V$282)</f>
        <v>0</v>
      </c>
      <c r="X14" s="55">
        <f>SUMIF(NSL!$C$284:$C$346,C14,NSL!$V$284:$V$346)</f>
        <v>0</v>
      </c>
      <c r="Y14" s="55">
        <f>SUMIF(NSL!$C$348:$C$436,C14,NSL!$V$348:$V$436)</f>
        <v>0</v>
      </c>
      <c r="Z14" s="55">
        <f>SUMIF(NSL!$C$438:$C$480,C14,NSL!$V$438:$V$480)</f>
        <v>0</v>
      </c>
      <c r="AA14" s="70">
        <f t="shared" si="5"/>
        <v>0</v>
      </c>
      <c r="AB14" s="55">
        <f>SUMIF(NSL!$C$483:$C$679,C14,NSL!$V$483:$V$679)</f>
        <v>0</v>
      </c>
      <c r="AC14" s="55">
        <f>SUMIF(NSL!$C$681:$C$682,C14,NSL!$V$681:$V$682)</f>
        <v>0</v>
      </c>
      <c r="AD14" s="55">
        <f>SUMIF(NSL!$C$684:$C$692,C14,NSL!$V$684:$V$692)</f>
        <v>0</v>
      </c>
      <c r="AE14" s="55">
        <f>SUMIF(NSL!$C$694:$C$776,C14,NSL!$V$694:$V$776)</f>
        <v>0</v>
      </c>
      <c r="AF14" s="55">
        <f>SUMIF(NSL!$C$778:$C$810,C14,NSL!$V$778:$V$810)</f>
        <v>0</v>
      </c>
      <c r="AG14" s="55">
        <f>SUMIF(NSL!$C$812:$C$813,C14,NSL!$V$812:$V$813)</f>
        <v>0</v>
      </c>
      <c r="AH14" s="55">
        <f>SUMIF(NSL!$C$815:$C$816,C14,NSL!$V$815:$V$816)</f>
        <v>0</v>
      </c>
      <c r="AI14" s="55">
        <f>SUMIF(NSL!$C$818:$C$889,C14,NSL!$V$818:$V$889)</f>
        <v>0</v>
      </c>
      <c r="AJ14" s="55">
        <f>SUMIF(NSL!$C$891:$C$917,C14,NSL!$V$891:$V$917)</f>
        <v>0</v>
      </c>
      <c r="AK14" s="55">
        <f>SUMIF(NSL!$C$919:$C$981,C14,NSL!$V$919:$V$981)</f>
        <v>0</v>
      </c>
      <c r="AL14" s="55">
        <f>SUMIF(NSL!$C$983:$C$1000,C14,NSL!$V$983:$V$1000)</f>
        <v>0</v>
      </c>
      <c r="AM14" s="55">
        <f>SUMIF(NSL!$C$1002:$C$1028,C14,NSL!$V$1002:$V$1028)</f>
        <v>0</v>
      </c>
      <c r="AN14" s="55">
        <f>SUMIF(NSL!$C$1030:$C$1045,C14,NSL!$V$1030:$V$1045)</f>
        <v>0</v>
      </c>
      <c r="AO14" s="55">
        <f>SUMIF(NSL!$C$1047:$C$1048,C14,NSL!$V$1047:$V$1048)</f>
        <v>0</v>
      </c>
      <c r="AP14" s="55">
        <f>SUMIF(NSL!$C$1050:$C$1074,C14,NSL!$V$1050:$V$1074)</f>
        <v>0</v>
      </c>
      <c r="AQ14" s="55">
        <f>SUMIF(NSL!$C$1076:$C$1099,C14,NSL!$V$1076:$V$1099)</f>
        <v>0</v>
      </c>
      <c r="AR14" s="55">
        <f>SUMIF(NSL!$C$1101:$C$1121,C14,NSL!$V$1101:$V$1121)</f>
        <v>0</v>
      </c>
      <c r="AS14" s="55">
        <f>SUMIF(NSL!$C$1123:$C$1164,C14,NSL!$V$1123:$V$1164)</f>
        <v>0</v>
      </c>
      <c r="AT14" s="55">
        <f>SUMIF(NSL!$C$1166:$C$1201,C14,NSL!$V$1166:$V$1201)</f>
        <v>0</v>
      </c>
      <c r="AU14" s="55">
        <f>SUMIF(NSL!$C$1203:$C$1223,C14,NSL!$V$1203:$V$1223)</f>
        <v>0</v>
      </c>
      <c r="AV14" s="55">
        <f>SUMIF(NSL!$C$1225:$C$1226,C14,NSL!$V$1225:$V$1226)</f>
        <v>0</v>
      </c>
      <c r="AW14" s="55">
        <f>SUMIF(NSL!$C$1228:$C$1244,C14,NSL!$V$1228:$V$1244)</f>
        <v>0</v>
      </c>
      <c r="AX14" s="55">
        <f>SUMIF(NSL!$C$1246:$C$1351,C14,NSL!$V$1246:$V$1351)</f>
        <v>0</v>
      </c>
      <c r="AY14" s="55">
        <f>SUMIF(NSL!$C$1353:$C$1434,C14,NSL!$V$1353:$V$1434)</f>
        <v>0</v>
      </c>
      <c r="AZ14" s="55">
        <f>SUMIF(NSL!$C$1436:$C$1440,C14,NSL!$V$1436:$V$1440)</f>
        <v>0</v>
      </c>
      <c r="BA14" s="55">
        <f>SUMIF(NSL!$C$1442:$C$1507,C14,NSL!$V$1442:$V$1507)</f>
        <v>0</v>
      </c>
      <c r="BB14" s="55">
        <f>SUMIF(NSL!$C$1509:$C$1540,C14,NSL!$V$1509:$V$1540)</f>
        <v>0</v>
      </c>
      <c r="BC14" s="55">
        <f>SUMIF(NSL!$C$1542:$C$1545,C14,NSL!$V$1542:$V$1545)</f>
        <v>0</v>
      </c>
      <c r="BD14" s="55">
        <f>SUMIF(NSL!$C$1547:$C$1560,C14,NSL!$V$1547:$V$1560)</f>
        <v>0</v>
      </c>
      <c r="BE14" s="55">
        <f>SUMIF(NSL!$C$1562:$C$1565,C14,NSL!$V$1562:$V$1565)</f>
        <v>0</v>
      </c>
      <c r="BF14" s="55">
        <f>SUMIF(NSL!$C$1567:$C$1569,C14,NSL!$V$1567:$V$1569)</f>
        <v>0</v>
      </c>
      <c r="BG14" s="65">
        <f>SUM(G14:L14)+SUM(N14:Q14)+SUM(S14:Z14)+SUM(AB14:BF14)</f>
        <v>0</v>
      </c>
      <c r="BH14" s="53">
        <f>M60-BG14</f>
        <v>0</v>
      </c>
      <c r="BI14" s="53">
        <f t="shared" si="6"/>
        <v>0</v>
      </c>
    </row>
    <row r="15" spans="1:61" ht="15">
      <c r="A15" s="56" t="s">
        <v>84</v>
      </c>
      <c r="B15" s="13" t="s">
        <v>83</v>
      </c>
      <c r="C15" s="56" t="s">
        <v>22</v>
      </c>
      <c r="D15" s="52">
        <f>HTg!S17</f>
        <v>4117.4399999999996</v>
      </c>
      <c r="E15" s="65">
        <f t="shared" si="3"/>
        <v>3962.5899999999997</v>
      </c>
      <c r="F15" s="70">
        <f t="shared" si="4"/>
        <v>0</v>
      </c>
      <c r="G15" s="55">
        <f>SUMIF(NSL!$C$9:$C$10,C15,NSL!$V$9:$V$10)</f>
        <v>0</v>
      </c>
      <c r="H15" s="55">
        <f>SUMIF(NSL!$C$12:$C$13,C15,NSL!$V$12:$V$13)</f>
        <v>0</v>
      </c>
      <c r="I15" s="55">
        <f>SUMIF(NSL!$C$15:$C$16,C15,NSL!$V$15:$V$16)</f>
        <v>0</v>
      </c>
      <c r="J15" s="55">
        <f>SUMIF(NSL!$C$18:$C$19,C15,NSL!$V$18:$V$19)</f>
        <v>0</v>
      </c>
      <c r="K15" s="55">
        <f>SUMIF(NSL!$C$21:$C$43,C15,NSL!$V$21:$V$43)</f>
        <v>28.31</v>
      </c>
      <c r="L15" s="55">
        <f>SUMIF(NSL!$C$45:$C$51,C15,NSL!$V$45:$V$51)</f>
        <v>0</v>
      </c>
      <c r="M15" s="55">
        <f>SUMIF(NSL!$C$53:$C$55,C15,NSL!$V$53:$V$55)</f>
        <v>0</v>
      </c>
      <c r="N15" s="65">
        <f>D15-BG15</f>
        <v>3869.3599999999997</v>
      </c>
      <c r="O15" s="55">
        <f>SUMIF(NSL!$C$67:$C$76,C15,NSL!$V$67:$V$76)</f>
        <v>0</v>
      </c>
      <c r="P15" s="55">
        <f>SUMIF(NSL!$C$78:$C$79,C15,NSL!$V$78:$V$79)</f>
        <v>0</v>
      </c>
      <c r="Q15" s="55">
        <f>SUMIF(NSL!$C$81:$C$173,C15,NSL!$V$81:$V$173)</f>
        <v>64.92</v>
      </c>
      <c r="R15" s="65">
        <f t="shared" si="7"/>
        <v>154.84999999999997</v>
      </c>
      <c r="S15" s="55">
        <f>SUMIF(NSL!$C$176:$C$214,C15,NSL!$V$176:$V$214)</f>
        <v>0</v>
      </c>
      <c r="T15" s="55">
        <f>SUMIF(NSL!$C$216:$C$238,C15,NSL!$V$216:$V$238)</f>
        <v>0</v>
      </c>
      <c r="U15" s="55">
        <f>SUMIF(NSL!$C$240:$C$252,C15,NSL!$V$240:$V$252)</f>
        <v>0</v>
      </c>
      <c r="V15" s="55">
        <f>SUMIF(NSL!$C$254:$C$255,C15,NSL!$V$254:$V$255)</f>
        <v>0</v>
      </c>
      <c r="W15" s="55">
        <f>SUMIF(NSL!$C$257:$C$282,C15,NSL!$V$257:$V$282)</f>
        <v>0</v>
      </c>
      <c r="X15" s="55">
        <f>SUMIF(NSL!$C$284:$C$346,C15,NSL!$V$284:$V$346)</f>
        <v>0.48</v>
      </c>
      <c r="Y15" s="55">
        <f>SUMIF(NSL!$C$348:$C$436,C15,NSL!$V$348:$V$436)</f>
        <v>4.43</v>
      </c>
      <c r="Z15" s="55">
        <f>SUMIF(NSL!$C$438:$C$480,C15,NSL!$V$438:$V$480)</f>
        <v>86.35</v>
      </c>
      <c r="AA15" s="70">
        <f t="shared" si="5"/>
        <v>26.630000000000003</v>
      </c>
      <c r="AB15" s="55">
        <f>SUMIF(NSL!$C$483:$C$679,C15,NSL!$V$483:$V$679)</f>
        <v>0.24</v>
      </c>
      <c r="AC15" s="55">
        <f>SUMIF(NSL!$C$681:$C$682,C15,NSL!$V$681:$V$682)</f>
        <v>0</v>
      </c>
      <c r="AD15" s="55">
        <f>SUMIF(NSL!$C$684:$C$692,C15,NSL!$V$684:$V$692)</f>
        <v>0</v>
      </c>
      <c r="AE15" s="55">
        <f>SUMIF(NSL!$C$694:$C$776,C15,NSL!$V$694:$V$776)</f>
        <v>0.95000000000000007</v>
      </c>
      <c r="AF15" s="55">
        <f>SUMIF(NSL!$C$778:$C$810,C15,NSL!$V$778:$V$810)</f>
        <v>0</v>
      </c>
      <c r="AG15" s="55">
        <f>SUMIF(NSL!$C$812:$C$813,C15,NSL!$V$812:$V$813)</f>
        <v>0</v>
      </c>
      <c r="AH15" s="55">
        <f>SUMIF(NSL!$C$815:$C$816,C15,NSL!$V$815:$V$816)</f>
        <v>0</v>
      </c>
      <c r="AI15" s="55">
        <f>SUMIF(NSL!$C$818:$C$889,C15,NSL!$V$818:$V$889)</f>
        <v>23.03</v>
      </c>
      <c r="AJ15" s="55">
        <f>SUMIF(NSL!$C$891:$C$917,C15,NSL!$V$891:$V$917)</f>
        <v>0.64</v>
      </c>
      <c r="AK15" s="55">
        <f>SUMIF(NSL!$C$919:$C$981,C15,NSL!$V$919:$V$981)</f>
        <v>1.7700000000000002</v>
      </c>
      <c r="AL15" s="55">
        <f>SUMIF(NSL!$C$983:$C$1000,C15,NSL!$V$983:$V$1000)</f>
        <v>0</v>
      </c>
      <c r="AM15" s="55">
        <f>SUMIF(NSL!$C$1002:$C$1028,C15,NSL!$V$1002:$V$1028)</f>
        <v>0</v>
      </c>
      <c r="AN15" s="55">
        <f>SUMIF(NSL!$C$1030:$C$1045,C15,NSL!$V$1030:$V$1045)</f>
        <v>0</v>
      </c>
      <c r="AO15" s="55">
        <f>SUMIF(NSL!$C$1047:$C$1048,C15,NSL!$V$1047:$V$1048)</f>
        <v>0</v>
      </c>
      <c r="AP15" s="55">
        <f>SUMIF(NSL!$C$1050:$C$1074,C15,NSL!$V$1050:$V$1074)</f>
        <v>2.25</v>
      </c>
      <c r="AQ15" s="55">
        <f>SUMIF(NSL!$C$1076:$C$1099,C15,NSL!$V$1076:$V$1099)</f>
        <v>6.7</v>
      </c>
      <c r="AR15" s="55">
        <f>SUMIF(NSL!$C$1101:$C$1121,C15,NSL!$V$1101:$V$1121)</f>
        <v>3</v>
      </c>
      <c r="AS15" s="55">
        <f>SUMIF(NSL!$C$1123:$C$1164,C15,NSL!$V$1123:$V$1164)</f>
        <v>0</v>
      </c>
      <c r="AT15" s="55">
        <f>SUMIF(NSL!$C$1166:$C$1201,C15,NSL!$V$1166:$V$1201)</f>
        <v>0</v>
      </c>
      <c r="AU15" s="55">
        <f>SUMIF(NSL!$C$1203:$C$1223,C15,NSL!$V$1203:$V$1223)</f>
        <v>0</v>
      </c>
      <c r="AV15" s="55">
        <f>SUMIF(NSL!$C$1225:$C$1226,C15,NSL!$V$1225:$V$1226)</f>
        <v>0</v>
      </c>
      <c r="AW15" s="55">
        <f>SUMIF(NSL!$C$1228:$C$1244,C15,NSL!$V$1228:$V$1244)</f>
        <v>0</v>
      </c>
      <c r="AX15" s="55">
        <f>SUMIF(NSL!$C$1246:$C$1351,C15,NSL!$V$1246:$V$1351)</f>
        <v>8.3000000000000007</v>
      </c>
      <c r="AY15" s="55">
        <f>SUMIF(NSL!$C$1353:$C$1434,C15,NSL!$V$1353:$V$1434)</f>
        <v>15.989999999999998</v>
      </c>
      <c r="AZ15" s="55">
        <f>SUMIF(NSL!$C$1436:$C$1440,C15,NSL!$V$1436:$V$1440)</f>
        <v>0</v>
      </c>
      <c r="BA15" s="55">
        <f>SUMIF(NSL!$C$1442:$C$1507,C15,NSL!$V$1442:$V$1507)</f>
        <v>0</v>
      </c>
      <c r="BB15" s="55">
        <f>SUMIF(NSL!$C$1509:$C$1540,C15,NSL!$V$1509:$V$1540)</f>
        <v>0.72</v>
      </c>
      <c r="BC15" s="55">
        <f>SUMIF(NSL!$C$1542:$C$1545,C15,NSL!$V$1542:$V$1545)</f>
        <v>0</v>
      </c>
      <c r="BD15" s="55">
        <f>SUMIF(NSL!$C$1547:$C$1560,C15,NSL!$V$1547:$V$1560)</f>
        <v>0</v>
      </c>
      <c r="BE15" s="55">
        <f>SUMIF(NSL!$C$1562:$C$1565,C15,NSL!$V$1562:$V$1565)</f>
        <v>0</v>
      </c>
      <c r="BF15" s="55">
        <f>SUMIF(NSL!$C$1567:$C$1569,C15,NSL!$V$1567:$V$1569)</f>
        <v>0</v>
      </c>
      <c r="BG15" s="65">
        <f>SUM(G15:M15)+SUM(O15:Q15)+SUM(S15:Z15)+SUM(AB15:BF15)</f>
        <v>248.08</v>
      </c>
      <c r="BH15" s="53">
        <f>N60-BG15</f>
        <v>229.38000000000002</v>
      </c>
      <c r="BI15" s="53">
        <f t="shared" si="6"/>
        <v>4346.82</v>
      </c>
    </row>
    <row r="16" spans="1:61" ht="15">
      <c r="A16" s="56" t="s">
        <v>93</v>
      </c>
      <c r="B16" s="13" t="s">
        <v>92</v>
      </c>
      <c r="C16" s="56" t="s">
        <v>23</v>
      </c>
      <c r="D16" s="52">
        <f>HTg!S18</f>
        <v>22.78</v>
      </c>
      <c r="E16" s="65">
        <f t="shared" si="3"/>
        <v>22.12</v>
      </c>
      <c r="F16" s="70">
        <f t="shared" si="4"/>
        <v>0</v>
      </c>
      <c r="G16" s="55">
        <f>SUMIF(NSL!$C$9:$C$10,C16,NSL!$V$9:$V$10)</f>
        <v>0</v>
      </c>
      <c r="H16" s="55">
        <f>SUMIF(NSL!$C$12:$C$13,C16,NSL!$V$12:$V$13)</f>
        <v>0</v>
      </c>
      <c r="I16" s="55">
        <f>SUMIF(NSL!$C$15:$C$16,C16,NSL!$V$15:$V$16)</f>
        <v>0</v>
      </c>
      <c r="J16" s="55">
        <f>SUMIF(NSL!$C$18:$C$19,C16,NSL!$V$18:$V$19)</f>
        <v>0</v>
      </c>
      <c r="K16" s="55">
        <f>SUMIF(NSL!$C$21:$C$43,C16,NSL!$V$21:$V$43)</f>
        <v>0</v>
      </c>
      <c r="L16" s="55">
        <f>SUMIF(NSL!$C$45:$C$51,C16,NSL!$V$45:$V$51)</f>
        <v>0</v>
      </c>
      <c r="M16" s="55">
        <f>SUMIF(NSL!$C$53:$C$55,C16,NSL!$V$53:$V$55)</f>
        <v>0</v>
      </c>
      <c r="N16" s="55">
        <f>SUMIF(NSL!$C$57:$C$65,C16,NSL!$V$57:$V$65)</f>
        <v>0</v>
      </c>
      <c r="O16" s="65">
        <f>D16-BG16</f>
        <v>22.060000000000002</v>
      </c>
      <c r="P16" s="55">
        <f>SUMIF(NSL!$C$78:$C$79,C16,NSL!$V$78:$V$79)</f>
        <v>0</v>
      </c>
      <c r="Q16" s="55">
        <f>SUMIF(NSL!$C$81:$C$173,C16,NSL!$V$81:$V$173)</f>
        <v>0.06</v>
      </c>
      <c r="R16" s="65">
        <f t="shared" si="7"/>
        <v>0.66</v>
      </c>
      <c r="S16" s="55">
        <f>SUMIF(NSL!$C$176:$C$214,C16,NSL!$V$176:$V$214)</f>
        <v>0</v>
      </c>
      <c r="T16" s="55">
        <f>SUMIF(NSL!$C$216:$C$238,C16,NSL!$V$216:$V$238)</f>
        <v>0</v>
      </c>
      <c r="U16" s="55">
        <f>SUMIF(NSL!$C$240:$C$252,C16,NSL!$V$240:$V$252)</f>
        <v>0</v>
      </c>
      <c r="V16" s="55">
        <f>SUMIF(NSL!$C$254:$C$255,C16,NSL!$V$254:$V$255)</f>
        <v>0</v>
      </c>
      <c r="W16" s="55">
        <f>SUMIF(NSL!$C$257:$C$282,C16,NSL!$V$257:$V$282)</f>
        <v>0</v>
      </c>
      <c r="X16" s="55">
        <f>SUMIF(NSL!$C$284:$C$346,C16,NSL!$V$284:$V$346)</f>
        <v>0</v>
      </c>
      <c r="Y16" s="55">
        <f>SUMIF(NSL!$C$348:$C$436,C16,NSL!$V$348:$V$436)</f>
        <v>0.14000000000000001</v>
      </c>
      <c r="Z16" s="55">
        <f>SUMIF(NSL!$C$438:$C$480,C16,NSL!$V$438:$V$480)</f>
        <v>0</v>
      </c>
      <c r="AA16" s="70">
        <f t="shared" si="5"/>
        <v>0.02</v>
      </c>
      <c r="AB16" s="55">
        <f>SUMIF(NSL!$C$483:$C$679,C16,NSL!$V$483:$V$679)</f>
        <v>0.02</v>
      </c>
      <c r="AC16" s="55">
        <f>SUMIF(NSL!$C$681:$C$682,C16,NSL!$V$681:$V$682)</f>
        <v>0</v>
      </c>
      <c r="AD16" s="55">
        <f>SUMIF(NSL!$C$684:$C$692,C16,NSL!$V$684:$V$692)</f>
        <v>0</v>
      </c>
      <c r="AE16" s="55">
        <f>SUMIF(NSL!$C$694:$C$776,C16,NSL!$V$694:$V$776)</f>
        <v>0</v>
      </c>
      <c r="AF16" s="55">
        <f>SUMIF(NSL!$C$778:$C$810,C16,NSL!$V$778:$V$810)</f>
        <v>0</v>
      </c>
      <c r="AG16" s="55">
        <f>SUMIF(NSL!$C$812:$C$813,C16,NSL!$V$812:$V$813)</f>
        <v>0</v>
      </c>
      <c r="AH16" s="55">
        <f>SUMIF(NSL!$C$815:$C$816,C16,NSL!$V$815:$V$816)</f>
        <v>0</v>
      </c>
      <c r="AI16" s="55">
        <f>SUMIF(NSL!$C$818:$C$889,C16,NSL!$V$818:$V$889)</f>
        <v>0</v>
      </c>
      <c r="AJ16" s="55">
        <f>SUMIF(NSL!$C$891:$C$917,C16,NSL!$V$891:$V$917)</f>
        <v>0</v>
      </c>
      <c r="AK16" s="55">
        <f>SUMIF(NSL!$C$919:$C$981,C16,NSL!$V$919:$V$981)</f>
        <v>0</v>
      </c>
      <c r="AL16" s="55">
        <f>SUMIF(NSL!$C$983:$C$1000,C16,NSL!$V$983:$V$1000)</f>
        <v>0</v>
      </c>
      <c r="AM16" s="55">
        <f>SUMIF(NSL!$C$1002:$C$1028,C16,NSL!$V$1002:$V$1028)</f>
        <v>0</v>
      </c>
      <c r="AN16" s="55">
        <f>SUMIF(NSL!$C$1030:$C$1045,C16,NSL!$V$1030:$V$1045)</f>
        <v>0</v>
      </c>
      <c r="AO16" s="55">
        <f>SUMIF(NSL!$C$1047:$C$1048,C16,NSL!$V$1047:$V$1048)</f>
        <v>0</v>
      </c>
      <c r="AP16" s="55">
        <f>SUMIF(NSL!$C$1050:$C$1074,C16,NSL!$V$1050:$V$1074)</f>
        <v>0</v>
      </c>
      <c r="AQ16" s="55">
        <f>SUMIF(NSL!$C$1076:$C$1099,C16,NSL!$V$1076:$V$1099)</f>
        <v>0</v>
      </c>
      <c r="AR16" s="55">
        <f>SUMIF(NSL!$C$1101:$C$1121,C16,NSL!$V$1101:$V$1121)</f>
        <v>0.5</v>
      </c>
      <c r="AS16" s="55">
        <f>SUMIF(NSL!$C$1123:$C$1164,C16,NSL!$V$1123:$V$1164)</f>
        <v>0</v>
      </c>
      <c r="AT16" s="55">
        <f>SUMIF(NSL!$C$1166:$C$1201,C16,NSL!$V$1166:$V$1201)</f>
        <v>0</v>
      </c>
      <c r="AU16" s="55">
        <f>SUMIF(NSL!$C$1203:$C$1223,C16,NSL!$V$1203:$V$1223)</f>
        <v>0</v>
      </c>
      <c r="AV16" s="55">
        <f>SUMIF(NSL!$C$1225:$C$1226,C16,NSL!$V$1225:$V$1226)</f>
        <v>0</v>
      </c>
      <c r="AW16" s="55">
        <f>SUMIF(NSL!$C$1228:$C$1244,C16,NSL!$V$1228:$V$1244)</f>
        <v>0</v>
      </c>
      <c r="AX16" s="55">
        <f>SUMIF(NSL!$C$1246:$C$1351,C16,NSL!$V$1246:$V$1351)</f>
        <v>0</v>
      </c>
      <c r="AY16" s="55">
        <f>SUMIF(NSL!$C$1353:$C$1434,C16,NSL!$V$1353:$V$1434)</f>
        <v>0</v>
      </c>
      <c r="AZ16" s="55">
        <f>SUMIF(NSL!$C$1436:$C$1440,C16,NSL!$V$1436:$V$1440)</f>
        <v>0</v>
      </c>
      <c r="BA16" s="55">
        <f>SUMIF(NSL!$C$1442:$C$1507,C16,NSL!$V$1442:$V$1507)</f>
        <v>0</v>
      </c>
      <c r="BB16" s="55">
        <f>SUMIF(NSL!$C$1509:$C$1540,C16,NSL!$V$1509:$V$1540)</f>
        <v>0</v>
      </c>
      <c r="BC16" s="55">
        <f>SUMIF(NSL!$C$1542:$C$1545,C16,NSL!$V$1542:$V$1545)</f>
        <v>0</v>
      </c>
      <c r="BD16" s="55">
        <f>SUMIF(NSL!$C$1547:$C$1560,C16,NSL!$V$1547:$V$1560)</f>
        <v>0</v>
      </c>
      <c r="BE16" s="55">
        <f>SUMIF(NSL!$C$1562:$C$1565,C16,NSL!$V$1562:$V$1565)</f>
        <v>0</v>
      </c>
      <c r="BF16" s="55">
        <f>SUMIF(NSL!$C$1567:$C$1569,C16,NSL!$V$1567:$V$1569)</f>
        <v>0</v>
      </c>
      <c r="BG16" s="65">
        <f>SUM(G16:N16)+SUM(P16:Q16)+SUM(S16:Z16)+SUM(AB16:BF16)</f>
        <v>0.72</v>
      </c>
      <c r="BH16" s="53">
        <f>O60-BG16</f>
        <v>1.53</v>
      </c>
      <c r="BI16" s="53">
        <f t="shared" si="6"/>
        <v>24.310000000000002</v>
      </c>
    </row>
    <row r="17" spans="1:61" ht="15">
      <c r="A17" s="56" t="s">
        <v>107</v>
      </c>
      <c r="B17" s="13" t="s">
        <v>94</v>
      </c>
      <c r="C17" s="56" t="s">
        <v>24</v>
      </c>
      <c r="D17" s="52">
        <f>HTg!S19</f>
        <v>0</v>
      </c>
      <c r="E17" s="65">
        <f t="shared" si="3"/>
        <v>0</v>
      </c>
      <c r="F17" s="70">
        <f t="shared" si="4"/>
        <v>0</v>
      </c>
      <c r="G17" s="55">
        <f>SUMIF(NSL!$C$9:$C$10,C17,NSL!$V$9:$V$10)</f>
        <v>0</v>
      </c>
      <c r="H17" s="55">
        <f>SUMIF(NSL!$C$12:$C$13,C17,NSL!$V$12:$V$13)</f>
        <v>0</v>
      </c>
      <c r="I17" s="55">
        <f>SUMIF(NSL!$C$15:$C$16,C17,NSL!$V$15:$V$16)</f>
        <v>0</v>
      </c>
      <c r="J17" s="55">
        <f>SUMIF(NSL!$C$18:$C$19,C17,NSL!$V$18:$V$19)</f>
        <v>0</v>
      </c>
      <c r="K17" s="55">
        <f>SUMIF(NSL!$C$21:$C$43,C17,NSL!$V$21:$V$43)</f>
        <v>0</v>
      </c>
      <c r="L17" s="55">
        <f>SUMIF(NSL!$C$45:$C$51,C17,NSL!$V$45:$V$51)</f>
        <v>0</v>
      </c>
      <c r="M17" s="55">
        <f>SUMIF(NSL!$C$53:$C$55,C17,NSL!$V$53:$V$55)</f>
        <v>0</v>
      </c>
      <c r="N17" s="55">
        <f>SUMIF(NSL!$C$57:$C$65,C17,NSL!$V$57:$V$65)</f>
        <v>0</v>
      </c>
      <c r="O17" s="55">
        <f>SUMIF(NSL!$C$67:$C$76,C17,NSL!$V$67:$V$76)</f>
        <v>0</v>
      </c>
      <c r="P17" s="65">
        <f>D17-BG17</f>
        <v>0</v>
      </c>
      <c r="Q17" s="55">
        <f>SUMIF(NSL!$C$81:$C$173,C17,NSL!$V$81:$V$173)</f>
        <v>0</v>
      </c>
      <c r="R17" s="65">
        <f t="shared" si="7"/>
        <v>0</v>
      </c>
      <c r="S17" s="55">
        <f>SUMIF(NSL!$C$176:$C$214,C17,NSL!$V$176:$V$214)</f>
        <v>0</v>
      </c>
      <c r="T17" s="55">
        <f>SUMIF(NSL!$C$216:$C$238,C17,NSL!$V$216:$V$238)</f>
        <v>0</v>
      </c>
      <c r="U17" s="55">
        <f>SUMIF(NSL!$C$240:$C$252,C17,NSL!$V$240:$V$252)</f>
        <v>0</v>
      </c>
      <c r="V17" s="55">
        <f>SUMIF(NSL!$C$254:$C$255,C17,NSL!$V$254:$V$255)</f>
        <v>0</v>
      </c>
      <c r="W17" s="55">
        <f>SUMIF(NSL!$C$257:$C$282,C17,NSL!$V$257:$V$282)</f>
        <v>0</v>
      </c>
      <c r="X17" s="55">
        <f>SUMIF(NSL!$C$284:$C$346,C17,NSL!$V$284:$V$346)</f>
        <v>0</v>
      </c>
      <c r="Y17" s="55">
        <f>SUMIF(NSL!$C$348:$C$436,C17,NSL!$V$348:$V$436)</f>
        <v>0</v>
      </c>
      <c r="Z17" s="55">
        <f>SUMIF(NSL!$C$438:$C$480,C17,NSL!$V$438:$V$480)</f>
        <v>0</v>
      </c>
      <c r="AA17" s="70">
        <f t="shared" si="5"/>
        <v>0</v>
      </c>
      <c r="AB17" s="55">
        <f>SUMIF(NSL!$C$483:$C$679,C17,NSL!$V$483:$V$679)</f>
        <v>0</v>
      </c>
      <c r="AC17" s="55">
        <f>SUMIF(NSL!$C$681:$C$682,C17,NSL!$V$681:$V$682)</f>
        <v>0</v>
      </c>
      <c r="AD17" s="55">
        <f>SUMIF(NSL!$C$684:$C$692,C17,NSL!$V$684:$V$692)</f>
        <v>0</v>
      </c>
      <c r="AE17" s="55">
        <f>SUMIF(NSL!$C$694:$C$776,C17,NSL!$V$694:$V$776)</f>
        <v>0</v>
      </c>
      <c r="AF17" s="55">
        <f>SUMIF(NSL!$C$778:$C$810,C17,NSL!$V$778:$V$810)</f>
        <v>0</v>
      </c>
      <c r="AG17" s="55">
        <f>SUMIF(NSL!$C$812:$C$813,C17,NSL!$V$812:$V$813)</f>
        <v>0</v>
      </c>
      <c r="AH17" s="55">
        <f>SUMIF(NSL!$C$815:$C$816,C17,NSL!$V$815:$V$816)</f>
        <v>0</v>
      </c>
      <c r="AI17" s="55">
        <f>SUMIF(NSL!$C$818:$C$889,C17,NSL!$V$818:$V$889)</f>
        <v>0</v>
      </c>
      <c r="AJ17" s="55">
        <f>SUMIF(NSL!$C$891:$C$917,C17,NSL!$V$891:$V$917)</f>
        <v>0</v>
      </c>
      <c r="AK17" s="55">
        <f>SUMIF(NSL!$C$919:$C$981,C17,NSL!$V$919:$V$981)</f>
        <v>0</v>
      </c>
      <c r="AL17" s="55">
        <f>SUMIF(NSL!$C$983:$C$1000,C17,NSL!$V$983:$V$1000)</f>
        <v>0</v>
      </c>
      <c r="AM17" s="55">
        <f>SUMIF(NSL!$C$1002:$C$1028,C17,NSL!$V$1002:$V$1028)</f>
        <v>0</v>
      </c>
      <c r="AN17" s="55">
        <f>SUMIF(NSL!$C$1030:$C$1045,C17,NSL!$V$1030:$V$1045)</f>
        <v>0</v>
      </c>
      <c r="AO17" s="55">
        <f>SUMIF(NSL!$C$1047:$C$1048,C17,NSL!$V$1047:$V$1048)</f>
        <v>0</v>
      </c>
      <c r="AP17" s="55">
        <f>SUMIF(NSL!$C$1050:$C$1074,C17,NSL!$V$1050:$V$1074)</f>
        <v>0</v>
      </c>
      <c r="AQ17" s="55">
        <f>SUMIF(NSL!$C$1076:$C$1099,C17,NSL!$V$1076:$V$1099)</f>
        <v>0</v>
      </c>
      <c r="AR17" s="55">
        <f>SUMIF(NSL!$C$1101:$C$1121,C17,NSL!$V$1101:$V$1121)</f>
        <v>0</v>
      </c>
      <c r="AS17" s="55">
        <f>SUMIF(NSL!$C$1123:$C$1164,C17,NSL!$V$1123:$V$1164)</f>
        <v>0</v>
      </c>
      <c r="AT17" s="55">
        <f>SUMIF(NSL!$C$1166:$C$1201,C17,NSL!$V$1166:$V$1201)</f>
        <v>0</v>
      </c>
      <c r="AU17" s="55">
        <f>SUMIF(NSL!$C$1203:$C$1223,C17,NSL!$V$1203:$V$1223)</f>
        <v>0</v>
      </c>
      <c r="AV17" s="55">
        <f>SUMIF(NSL!$C$1225:$C$1226,C17,NSL!$V$1225:$V$1226)</f>
        <v>0</v>
      </c>
      <c r="AW17" s="55">
        <f>SUMIF(NSL!$C$1228:$C$1244,C17,NSL!$V$1228:$V$1244)</f>
        <v>0</v>
      </c>
      <c r="AX17" s="55">
        <f>SUMIF(NSL!$C$1246:$C$1351,C17,NSL!$V$1246:$V$1351)</f>
        <v>0</v>
      </c>
      <c r="AY17" s="55">
        <f>SUMIF(NSL!$C$1353:$C$1434,C17,NSL!$V$1353:$V$1434)</f>
        <v>0</v>
      </c>
      <c r="AZ17" s="55">
        <f>SUMIF(NSL!$C$1436:$C$1440,C17,NSL!$V$1436:$V$1440)</f>
        <v>0</v>
      </c>
      <c r="BA17" s="55">
        <f>SUMIF(NSL!$C$1442:$C$1507,C17,NSL!$V$1442:$V$1507)</f>
        <v>0</v>
      </c>
      <c r="BB17" s="55">
        <f>SUMIF(NSL!$C$1509:$C$1540,C17,NSL!$V$1509:$V$1540)</f>
        <v>0</v>
      </c>
      <c r="BC17" s="55">
        <f>SUMIF(NSL!$C$1542:$C$1545,C17,NSL!$V$1542:$V$1545)</f>
        <v>0</v>
      </c>
      <c r="BD17" s="55">
        <f>SUMIF(NSL!$C$1547:$C$1560,C17,NSL!$V$1547:$V$1560)</f>
        <v>0</v>
      </c>
      <c r="BE17" s="55">
        <f>SUMIF(NSL!$C$1562:$C$1565,C17,NSL!$V$1562:$V$1565)</f>
        <v>0</v>
      </c>
      <c r="BF17" s="55">
        <f>SUMIF(NSL!$C$1567:$C$1569,C17,NSL!$V$1567:$V$1569)</f>
        <v>0</v>
      </c>
      <c r="BG17" s="65">
        <f>SUM(G17:O17)+Q17+SUM(S17:Z17)+SUM(AB17:BF17)</f>
        <v>0</v>
      </c>
      <c r="BH17" s="53">
        <f>P60-BG17</f>
        <v>0</v>
      </c>
      <c r="BI17" s="53">
        <f t="shared" si="6"/>
        <v>0</v>
      </c>
    </row>
    <row r="18" spans="1:61" ht="15">
      <c r="A18" s="56" t="s">
        <v>118</v>
      </c>
      <c r="B18" s="15" t="s">
        <v>117</v>
      </c>
      <c r="C18" s="56" t="s">
        <v>25</v>
      </c>
      <c r="D18" s="52">
        <f>HTg!S20</f>
        <v>0</v>
      </c>
      <c r="E18" s="65">
        <f t="shared" si="3"/>
        <v>-0.19</v>
      </c>
      <c r="F18" s="70">
        <f t="shared" si="4"/>
        <v>0</v>
      </c>
      <c r="G18" s="55">
        <f>SUMIF(NSL!$C$9:$C$10,C18,NSL!$V$9:$V$10)</f>
        <v>0</v>
      </c>
      <c r="H18" s="55">
        <f>SUMIF(NSL!$C$12:$C$13,C18,NSL!$V$12:$V$13)</f>
        <v>0</v>
      </c>
      <c r="I18" s="55">
        <f>SUMIF(NSL!$C$15:$C$16,C18,NSL!$V$15:$V$16)</f>
        <v>0</v>
      </c>
      <c r="J18" s="55">
        <f>SUMIF(NSL!$C$18:$C$19,C18,NSL!$V$18:$V$19)</f>
        <v>0</v>
      </c>
      <c r="K18" s="55">
        <f>SUMIF(NSL!$C$21:$C$43,C18,NSL!$V$21:$V$43)</f>
        <v>0</v>
      </c>
      <c r="L18" s="55">
        <f>SUMIF(NSL!$C$45:$C$51,C18,NSL!$V$45:$V$51)</f>
        <v>0</v>
      </c>
      <c r="M18" s="55">
        <f>SUMIF(NSL!$C$53:$C$55,C18,NSL!$V$53:$V$55)</f>
        <v>0</v>
      </c>
      <c r="N18" s="55">
        <f>SUMIF(NSL!$C$57:$C$65,C18,NSL!$V$57:$V$65)</f>
        <v>0</v>
      </c>
      <c r="O18" s="55">
        <f>SUMIF(NSL!$C$67:$C$76,C18,NSL!$V$67:$V$76)</f>
        <v>0</v>
      </c>
      <c r="P18" s="55">
        <f>SUMIF(NSL!$C$78:$C$79,C18,NSL!$V$78:$V$79)</f>
        <v>0</v>
      </c>
      <c r="Q18" s="65">
        <f>D18-BG18</f>
        <v>-0.19</v>
      </c>
      <c r="R18" s="65">
        <f>SUM(S18:AA18)+SUM(AO18:BF18)</f>
        <v>0.19</v>
      </c>
      <c r="S18" s="55">
        <f>SUMIF(NSL!$C$176:$C$214,C18,NSL!$V$176:$V$214)</f>
        <v>0</v>
      </c>
      <c r="T18" s="55">
        <f>SUMIF(NSL!$C$216:$C$238,C18,NSL!$V$216:$V$238)</f>
        <v>0</v>
      </c>
      <c r="U18" s="55">
        <f>SUMIF(NSL!$C$240:$C$252,C18,NSL!$V$240:$V$252)</f>
        <v>0</v>
      </c>
      <c r="V18" s="55">
        <f>SUMIF(NSL!$C$254:$C$255,C18,NSL!$V$254:$V$255)</f>
        <v>0</v>
      </c>
      <c r="W18" s="55">
        <f>SUMIF(NSL!$C$257:$C$282,C18,NSL!$V$257:$V$282)</f>
        <v>0</v>
      </c>
      <c r="X18" s="55">
        <f>SUMIF(NSL!$C$284:$C$346,C18,NSL!$V$284:$V$346)</f>
        <v>0.13</v>
      </c>
      <c r="Y18" s="55">
        <f>SUMIF(NSL!$C$348:$C$436,C18,NSL!$V$348:$V$436)</f>
        <v>0.06</v>
      </c>
      <c r="Z18" s="55">
        <f>SUMIF(NSL!$C$438:$C$480,C18,NSL!$V$438:$V$480)</f>
        <v>0</v>
      </c>
      <c r="AA18" s="70">
        <f t="shared" si="5"/>
        <v>0</v>
      </c>
      <c r="AB18" s="55">
        <f>SUMIF(NSL!$C$483:$C$679,C18,NSL!$V$483:$V$679)</f>
        <v>0</v>
      </c>
      <c r="AC18" s="55">
        <f>SUMIF(NSL!$C$681:$C$682,C18,NSL!$V$681:$V$682)</f>
        <v>0</v>
      </c>
      <c r="AD18" s="55">
        <f>SUMIF(NSL!$C$684:$C$692,C18,NSL!$V$684:$V$692)</f>
        <v>0</v>
      </c>
      <c r="AE18" s="55">
        <f>SUMIF(NSL!$C$694:$C$776,C18,NSL!$V$694:$V$776)</f>
        <v>0</v>
      </c>
      <c r="AF18" s="55">
        <f>SUMIF(NSL!$C$778:$C$810,C18,NSL!$V$778:$V$810)</f>
        <v>0</v>
      </c>
      <c r="AG18" s="55">
        <f>SUMIF(NSL!$C$812:$C$813,C18,NSL!$V$812:$V$813)</f>
        <v>0</v>
      </c>
      <c r="AH18" s="55">
        <f>SUMIF(NSL!$C$815:$C$816,C18,NSL!$V$815:$V$816)</f>
        <v>0</v>
      </c>
      <c r="AI18" s="55">
        <f>SUMIF(NSL!$C$818:$C$889,C18,NSL!$V$818:$V$889)</f>
        <v>0</v>
      </c>
      <c r="AJ18" s="55">
        <f>SUMIF(NSL!$C$891:$C$917,C18,NSL!$V$891:$V$917)</f>
        <v>0</v>
      </c>
      <c r="AK18" s="55">
        <f>SUMIF(NSL!$C$919:$C$981,C18,NSL!$V$919:$V$981)</f>
        <v>0</v>
      </c>
      <c r="AL18" s="55">
        <f>SUMIF(NSL!$C$983:$C$1000,C18,NSL!$V$983:$V$1000)</f>
        <v>0</v>
      </c>
      <c r="AM18" s="55">
        <f>SUMIF(NSL!$C$1002:$C$1028,C18,NSL!$V$1002:$V$1028)</f>
        <v>0</v>
      </c>
      <c r="AN18" s="55">
        <f>SUMIF(NSL!$C$1030:$C$1045,C18,NSL!$V$1030:$V$1045)</f>
        <v>0</v>
      </c>
      <c r="AO18" s="55">
        <f>SUMIF(NSL!$C$1047:$C$1048,C18,NSL!$V$1047:$V$1048)</f>
        <v>0</v>
      </c>
      <c r="AP18" s="55">
        <f>SUMIF(NSL!$C$1050:$C$1074,C18,NSL!$V$1050:$V$1074)</f>
        <v>0</v>
      </c>
      <c r="AQ18" s="55">
        <f>SUMIF(NSL!$C$1076:$C$1099,C18,NSL!$V$1076:$V$1099)</f>
        <v>0</v>
      </c>
      <c r="AR18" s="55">
        <f>SUMIF(NSL!$C$1101:$C$1121,C18,NSL!$V$1101:$V$1121)</f>
        <v>0</v>
      </c>
      <c r="AS18" s="55">
        <f>SUMIF(NSL!$C$1123:$C$1164,C18,NSL!$V$1123:$V$1164)</f>
        <v>0</v>
      </c>
      <c r="AT18" s="55">
        <f>SUMIF(NSL!$C$1166:$C$1201,C18,NSL!$V$1166:$V$1201)</f>
        <v>0</v>
      </c>
      <c r="AU18" s="55">
        <f>SUMIF(NSL!$C$1203:$C$1223,C18,NSL!$V$1203:$V$1223)</f>
        <v>0</v>
      </c>
      <c r="AV18" s="55">
        <f>SUMIF(NSL!$C$1225:$C$1226,C18,NSL!$V$1225:$V$1226)</f>
        <v>0</v>
      </c>
      <c r="AW18" s="55">
        <f>SUMIF(NSL!$C$1228:$C$1244,C18,NSL!$V$1228:$V$1244)</f>
        <v>0</v>
      </c>
      <c r="AX18" s="55">
        <f>SUMIF(NSL!$C$1246:$C$1351,C18,NSL!$V$1246:$V$1351)</f>
        <v>0</v>
      </c>
      <c r="AY18" s="55">
        <f>SUMIF(NSL!$C$1353:$C$1434,C18,NSL!$V$1353:$V$1434)</f>
        <v>0</v>
      </c>
      <c r="AZ18" s="55">
        <f>SUMIF(NSL!$C$1436:$C$1440,C18,NSL!$V$1436:$V$1440)</f>
        <v>0</v>
      </c>
      <c r="BA18" s="55">
        <f>SUMIF(NSL!$C$1442:$C$1507,C18,NSL!$V$1442:$V$1507)</f>
        <v>0</v>
      </c>
      <c r="BB18" s="55">
        <f>SUMIF(NSL!$C$1509:$C$1540,C18,NSL!$V$1509:$V$1540)</f>
        <v>0</v>
      </c>
      <c r="BC18" s="55">
        <f>SUMIF(NSL!$C$1542:$C$1545,C18,NSL!$V$1542:$V$1545)</f>
        <v>0</v>
      </c>
      <c r="BD18" s="55">
        <f>SUMIF(NSL!$C$1547:$C$1560,C18,NSL!$V$1547:$V$1560)</f>
        <v>0</v>
      </c>
      <c r="BE18" s="55">
        <f>SUMIF(NSL!$C$1562:$C$1565,C18,NSL!$V$1562:$V$1565)</f>
        <v>0</v>
      </c>
      <c r="BF18" s="55">
        <f>SUMIF(NSL!$C$1567:$C$1569,C18,NSL!$V$1567:$V$1569)</f>
        <v>0</v>
      </c>
      <c r="BG18" s="65">
        <f>SUM(G18:P18)+SUM(S18:Z18)+SUM(AB18:BF18)</f>
        <v>0.19</v>
      </c>
      <c r="BH18" s="53">
        <f>Q60-BG18</f>
        <v>96.67</v>
      </c>
      <c r="BI18" s="53">
        <f t="shared" si="6"/>
        <v>96.67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>
        <f>HTg!S21</f>
        <v>250.02999999999997</v>
      </c>
      <c r="E19" s="65">
        <f>SUM(E20:E28)+SUM(E42:E58)</f>
        <v>0</v>
      </c>
      <c r="F19" s="70">
        <f>SUM(F20:F28)+SUM(F42:F58)</f>
        <v>0</v>
      </c>
      <c r="G19" s="57">
        <f>SUM(G20:G28)+SUM(G42:G58)</f>
        <v>0</v>
      </c>
      <c r="H19" s="57">
        <f t="shared" ref="H19:Q19" si="8">SUM(H20:H28)+SUM(H42:H58)</f>
        <v>0</v>
      </c>
      <c r="I19" s="57">
        <f t="shared" si="8"/>
        <v>0</v>
      </c>
      <c r="J19" s="57">
        <f t="shared" si="8"/>
        <v>0</v>
      </c>
      <c r="K19" s="57">
        <f t="shared" si="8"/>
        <v>0</v>
      </c>
      <c r="L19" s="57">
        <f t="shared" si="8"/>
        <v>0</v>
      </c>
      <c r="M19" s="57">
        <f t="shared" si="8"/>
        <v>0</v>
      </c>
      <c r="N19" s="57">
        <f t="shared" si="8"/>
        <v>0</v>
      </c>
      <c r="O19" s="57">
        <f t="shared" si="8"/>
        <v>0</v>
      </c>
      <c r="P19" s="57">
        <f t="shared" si="8"/>
        <v>0</v>
      </c>
      <c r="Q19" s="57">
        <f t="shared" si="8"/>
        <v>0</v>
      </c>
      <c r="R19" s="57">
        <f>D19-BG19</f>
        <v>249.40999999999997</v>
      </c>
      <c r="S19" s="57">
        <f>SUM(S20:S28)+SUM(S42:S58)</f>
        <v>0</v>
      </c>
      <c r="T19" s="57">
        <f t="shared" ref="T19:BF19" si="9">SUM(T20:T28)+SUM(T42:T58)</f>
        <v>0.2</v>
      </c>
      <c r="U19" s="57">
        <f t="shared" si="9"/>
        <v>0</v>
      </c>
      <c r="V19" s="57">
        <f t="shared" si="9"/>
        <v>0</v>
      </c>
      <c r="W19" s="57">
        <f t="shared" si="9"/>
        <v>0</v>
      </c>
      <c r="X19" s="57">
        <f t="shared" si="9"/>
        <v>0.05</v>
      </c>
      <c r="Y19" s="57">
        <f t="shared" si="9"/>
        <v>0.15</v>
      </c>
      <c r="Z19" s="57">
        <f t="shared" si="9"/>
        <v>55.41</v>
      </c>
      <c r="AA19" s="72">
        <f t="shared" si="9"/>
        <v>62.290000000000006</v>
      </c>
      <c r="AB19" s="57">
        <f t="shared" si="9"/>
        <v>0.43</v>
      </c>
      <c r="AC19" s="57">
        <f t="shared" si="9"/>
        <v>0</v>
      </c>
      <c r="AD19" s="57">
        <f t="shared" si="9"/>
        <v>0.13</v>
      </c>
      <c r="AE19" s="57">
        <f t="shared" si="9"/>
        <v>3.21</v>
      </c>
      <c r="AF19" s="57">
        <f t="shared" si="9"/>
        <v>0</v>
      </c>
      <c r="AG19" s="57">
        <f t="shared" si="9"/>
        <v>0</v>
      </c>
      <c r="AH19" s="57">
        <f t="shared" si="9"/>
        <v>0</v>
      </c>
      <c r="AI19" s="57">
        <f t="shared" si="9"/>
        <v>48.97</v>
      </c>
      <c r="AJ19" s="57">
        <f t="shared" si="9"/>
        <v>9.32</v>
      </c>
      <c r="AK19" s="57">
        <f t="shared" si="9"/>
        <v>0.18000000000000002</v>
      </c>
      <c r="AL19" s="57">
        <f t="shared" si="9"/>
        <v>0.01</v>
      </c>
      <c r="AM19" s="57">
        <f t="shared" si="9"/>
        <v>0.04</v>
      </c>
      <c r="AN19" s="57">
        <f t="shared" si="9"/>
        <v>0</v>
      </c>
      <c r="AO19" s="57">
        <f t="shared" si="9"/>
        <v>0</v>
      </c>
      <c r="AP19" s="57">
        <f t="shared" si="9"/>
        <v>0.14000000000000001</v>
      </c>
      <c r="AQ19" s="57">
        <f t="shared" si="9"/>
        <v>0</v>
      </c>
      <c r="AR19" s="57">
        <f t="shared" si="9"/>
        <v>48.9</v>
      </c>
      <c r="AS19" s="57">
        <f t="shared" si="9"/>
        <v>0</v>
      </c>
      <c r="AT19" s="57">
        <f t="shared" si="9"/>
        <v>0.4</v>
      </c>
      <c r="AU19" s="57">
        <f t="shared" si="9"/>
        <v>0</v>
      </c>
      <c r="AV19" s="57">
        <f t="shared" si="9"/>
        <v>0</v>
      </c>
      <c r="AW19" s="57">
        <f t="shared" si="9"/>
        <v>0</v>
      </c>
      <c r="AX19" s="57">
        <f t="shared" si="9"/>
        <v>4.97</v>
      </c>
      <c r="AY19" s="57">
        <f t="shared" si="9"/>
        <v>0</v>
      </c>
      <c r="AZ19" s="57">
        <f t="shared" si="9"/>
        <v>0</v>
      </c>
      <c r="BA19" s="57">
        <f t="shared" si="9"/>
        <v>4.74</v>
      </c>
      <c r="BB19" s="57">
        <f t="shared" si="9"/>
        <v>1.23</v>
      </c>
      <c r="BC19" s="57">
        <f t="shared" si="9"/>
        <v>71.55</v>
      </c>
      <c r="BD19" s="57">
        <f t="shared" si="9"/>
        <v>0</v>
      </c>
      <c r="BE19" s="57">
        <f t="shared" si="9"/>
        <v>0</v>
      </c>
      <c r="BF19" s="57">
        <f t="shared" si="9"/>
        <v>0</v>
      </c>
      <c r="BG19" s="65">
        <f>SUM(BG20:BG28)+SUM(BG42:BG58)</f>
        <v>0.62000000000000011</v>
      </c>
      <c r="BH19" s="65">
        <f>R60-BG19</f>
        <v>216.56999999999994</v>
      </c>
      <c r="BI19" s="65">
        <f>SUM(BI20:BI28)+SUM(BI42:BI58)</f>
        <v>461.66999999999996</v>
      </c>
    </row>
    <row r="20" spans="1:61" ht="15">
      <c r="A20" s="8" t="s">
        <v>28</v>
      </c>
      <c r="B20" s="7" t="s">
        <v>85</v>
      </c>
      <c r="C20" s="8" t="s">
        <v>31</v>
      </c>
      <c r="D20" s="52">
        <f>HTg!S22</f>
        <v>0</v>
      </c>
      <c r="E20" s="65">
        <f>SUM(F20,J20,K20,L20,M20,N20,O20,P20,Q20)</f>
        <v>0</v>
      </c>
      <c r="F20" s="70">
        <f>G20+H20+I20</f>
        <v>0</v>
      </c>
      <c r="G20" s="55">
        <f>SUMIF(NSL!$C$9:$C$10,C20,NSL!$V$9:$V$10)</f>
        <v>0</v>
      </c>
      <c r="H20" s="55">
        <f>SUMIF(NSL!$C$12:$C$13,C20,NSL!$V$12:$V$13)</f>
        <v>0</v>
      </c>
      <c r="I20" s="55">
        <f>SUMIF(NSL!$C$15:$C$16,C20,NSL!$V$15:$V$16)</f>
        <v>0</v>
      </c>
      <c r="J20" s="55">
        <f>SUMIF(NSL!$C$18:$C$19,C20,NSL!$V$18:$V$19)</f>
        <v>0</v>
      </c>
      <c r="K20" s="55">
        <f>SUMIF(NSL!$C$21:$C$43,C20,NSL!$V$21:$V$43)</f>
        <v>0</v>
      </c>
      <c r="L20" s="55">
        <f>SUMIF(NSL!$C$45:$C$51,C20,NSL!$V$45:$V$51)</f>
        <v>0</v>
      </c>
      <c r="M20" s="55">
        <f>SUMIF(NSL!$C$53:$C$55,C20,NSL!$V$53:$V$55)</f>
        <v>0</v>
      </c>
      <c r="N20" s="55">
        <f>SUMIF(NSL!$C$57:$C$65,C20,NSL!$V$57:$V$65)</f>
        <v>0</v>
      </c>
      <c r="O20" s="55">
        <f>SUMIF(NSL!$C$67:$C$76,C20,NSL!$V$67:$V$76)</f>
        <v>0</v>
      </c>
      <c r="P20" s="55">
        <f>SUMIF(NSL!$C$78:$C$79,C20,NSL!$V$78:$V$79)</f>
        <v>0</v>
      </c>
      <c r="Q20" s="55">
        <f>SUMIF(NSL!$C$81:$C$173,C20,NSL!$V$81:$V$173)</f>
        <v>0</v>
      </c>
      <c r="R20" s="65">
        <f>SUM(S20:Z20)+SUM(AB20:BF20)</f>
        <v>0</v>
      </c>
      <c r="S20" s="65">
        <f>D20-BG20</f>
        <v>0</v>
      </c>
      <c r="T20" s="55">
        <f>SUMIF(NSL!$C$216:$C$238,C20,NSL!$V$216:$V$238)</f>
        <v>0</v>
      </c>
      <c r="U20" s="55">
        <f>SUMIF(NSL!$C$240:$C$252,C20,NSL!$V$240:$V$252)</f>
        <v>0</v>
      </c>
      <c r="V20" s="55">
        <f>SUMIF(NSL!$C$254:$C$255,C20,NSL!$V$254:$V$255)</f>
        <v>0</v>
      </c>
      <c r="W20" s="55">
        <f>SUMIF(NSL!$C$257:$C$282,C20,NSL!$V$257:$V$282)</f>
        <v>0</v>
      </c>
      <c r="X20" s="55">
        <f>SUMIF(NSL!$C$284:$C$346,C20,NSL!$V$284:$V$346)</f>
        <v>0</v>
      </c>
      <c r="Y20" s="55">
        <f>SUMIF(NSL!$C$348:$C$436,C20,NSL!$V$348:$V$436)</f>
        <v>0</v>
      </c>
      <c r="Z20" s="55">
        <f>SUMIF(NSL!$C$438:$C$480,C20,NSL!$V$438:$V$480)</f>
        <v>0</v>
      </c>
      <c r="AA20" s="70">
        <f>SUM(AB20:AN20)</f>
        <v>0</v>
      </c>
      <c r="AB20" s="55">
        <f>SUMIF(NSL!$C$483:$C$679,C20,NSL!$V$483:$V$679)</f>
        <v>0</v>
      </c>
      <c r="AC20" s="55">
        <f>SUMIF(NSL!$C$681:$C$682,C20,NSL!$V$681:$V$682)</f>
        <v>0</v>
      </c>
      <c r="AD20" s="55">
        <f>SUMIF(NSL!$C$684:$C$692,C20,NSL!$V$684:$V$692)</f>
        <v>0</v>
      </c>
      <c r="AE20" s="55">
        <f>SUMIF(NSL!$C$694:$C$776,C20,NSL!$V$694:$V$776)</f>
        <v>0</v>
      </c>
      <c r="AF20" s="55">
        <f>SUMIF(NSL!$C$778:$C$810,C20,NSL!$V$778:$V$810)</f>
        <v>0</v>
      </c>
      <c r="AG20" s="55">
        <f>SUMIF(NSL!$C$812:$C$813,C20,NSL!$V$812:$V$813)</f>
        <v>0</v>
      </c>
      <c r="AH20" s="55">
        <f>SUMIF(NSL!$C$815:$C$816,C20,NSL!$V$815:$V$816)</f>
        <v>0</v>
      </c>
      <c r="AI20" s="55">
        <f>SUMIF(NSL!$C$818:$C$889,C20,NSL!$V$818:$V$889)</f>
        <v>0</v>
      </c>
      <c r="AJ20" s="55">
        <f>SUMIF(NSL!$C$891:$C$917,C20,NSL!$V$891:$V$917)</f>
        <v>0</v>
      </c>
      <c r="AK20" s="55">
        <f>SUMIF(NSL!$C$919:$C$981,C20,NSL!$V$919:$V$981)</f>
        <v>0</v>
      </c>
      <c r="AL20" s="55">
        <f>SUMIF(NSL!$C$983:$C$1000,C20,NSL!$V$983:$V$1000)</f>
        <v>0</v>
      </c>
      <c r="AM20" s="55">
        <f>SUMIF(NSL!$C$1002:$C$1028,C20,NSL!$V$1002:$V$1028)</f>
        <v>0</v>
      </c>
      <c r="AN20" s="55">
        <f>SUMIF(NSL!$C$1030:$C$1045,C20,NSL!$V$1030:$V$1045)</f>
        <v>0</v>
      </c>
      <c r="AO20" s="55">
        <f>SUMIF(NSL!$C$1047:$C$1048,C20,NSL!$V$1047:$V$1048)</f>
        <v>0</v>
      </c>
      <c r="AP20" s="55">
        <f>SUMIF(NSL!$C$1050:$C$1074,C20,NSL!$V$1050:$V$1074)</f>
        <v>0</v>
      </c>
      <c r="AQ20" s="55">
        <f>SUMIF(NSL!$C$1076:$C$1099,C20,NSL!$V$1076:$V$1099)</f>
        <v>0</v>
      </c>
      <c r="AR20" s="55">
        <f>SUMIF(NSL!$C$1101:$C$1121,C20,NSL!$V$1101:$V$1121)</f>
        <v>0</v>
      </c>
      <c r="AS20" s="55">
        <f>SUMIF(NSL!$C$1123:$C$1164,C20,NSL!$V$1123:$V$1164)</f>
        <v>0</v>
      </c>
      <c r="AT20" s="55">
        <f>SUMIF(NSL!$C$1166:$C$1201,C20,NSL!$V$1166:$V$1201)</f>
        <v>0</v>
      </c>
      <c r="AU20" s="55">
        <f>SUMIF(NSL!$C$1203:$C$1223,C20,NSL!$V$1203:$V$1223)</f>
        <v>0</v>
      </c>
      <c r="AV20" s="55">
        <f>SUMIF(NSL!$C$1225:$C$1226,C20,NSL!$V$1225:$V$1226)</f>
        <v>0</v>
      </c>
      <c r="AW20" s="55">
        <f>SUMIF(NSL!$C$1228:$C$1244,C20,NSL!$V$1228:$V$1244)</f>
        <v>0</v>
      </c>
      <c r="AX20" s="55">
        <f>SUMIF(NSL!$C$1246:$C$1351,C20,NSL!$V$1246:$V$1351)</f>
        <v>0</v>
      </c>
      <c r="AY20" s="55">
        <f>SUMIF(NSL!$C$1353:$C$1434,C20,NSL!$V$1353:$V$1434)</f>
        <v>0</v>
      </c>
      <c r="AZ20" s="55">
        <f>SUMIF(NSL!$C$1436:$C$1440,C20,NSL!$V$1436:$V$1440)</f>
        <v>0</v>
      </c>
      <c r="BA20" s="55">
        <f>SUMIF(NSL!$C$1442:$C$1507,C20,NSL!$V$1442:$V$1507)</f>
        <v>0</v>
      </c>
      <c r="BB20" s="55">
        <f>SUMIF(NSL!$C$1509:$C$1540,C20,NSL!$V$1509:$V$1540)</f>
        <v>0</v>
      </c>
      <c r="BC20" s="55">
        <f>SUMIF(NSL!$C$1542:$C$1545,C20,NSL!$V$1542:$V$1545)</f>
        <v>0</v>
      </c>
      <c r="BD20" s="55">
        <f>SUMIF(NSL!$C$1547:$C$1560,C20,NSL!$V$1547:$V$1560)</f>
        <v>0</v>
      </c>
      <c r="BE20" s="55">
        <f>SUMIF(NSL!$C$1562:$C$1565,C20,NSL!$V$1562:$V$1565)</f>
        <v>0</v>
      </c>
      <c r="BF20" s="55">
        <f>SUMIF(NSL!$C$1567:$C$1569,C20,NSL!$V$1567:$V$1569)</f>
        <v>0</v>
      </c>
      <c r="BG20" s="65">
        <f>SUM(G20:Q20)+SUM(T20:Z20)+SUM(AB20:BF20)</f>
        <v>0</v>
      </c>
      <c r="BH20" s="53">
        <f>S60-BG20</f>
        <v>0</v>
      </c>
      <c r="BI20" s="53">
        <f t="shared" si="6"/>
        <v>0</v>
      </c>
    </row>
    <row r="21" spans="1:61" ht="15">
      <c r="A21" s="8" t="s">
        <v>30</v>
      </c>
      <c r="B21" s="7" t="s">
        <v>86</v>
      </c>
      <c r="C21" s="8" t="s">
        <v>33</v>
      </c>
      <c r="D21" s="52">
        <f>HTg!S23</f>
        <v>0</v>
      </c>
      <c r="E21" s="65">
        <f t="shared" ref="E21:E59" si="10">SUM(F21,J21,K21,L21,M21,N21,O21,P21,Q21)</f>
        <v>0</v>
      </c>
      <c r="F21" s="70">
        <f t="shared" ref="F21:F59" si="11">G21+H21+I21</f>
        <v>0</v>
      </c>
      <c r="G21" s="55">
        <f>SUMIF(NSL!$C$9:$C$10,C21,NSL!$V$9:$V$10)</f>
        <v>0</v>
      </c>
      <c r="H21" s="55">
        <f>SUMIF(NSL!$C$12:$C$13,C21,NSL!$V$12:$V$13)</f>
        <v>0</v>
      </c>
      <c r="I21" s="55">
        <f>SUMIF(NSL!$C$15:$C$16,C21,NSL!$V$15:$V$16)</f>
        <v>0</v>
      </c>
      <c r="J21" s="55">
        <f>SUMIF(NSL!$C$18:$C$19,C21,NSL!$V$18:$V$19)</f>
        <v>0</v>
      </c>
      <c r="K21" s="55">
        <f>SUMIF(NSL!$C$21:$C$43,C21,NSL!$V$21:$V$43)</f>
        <v>0</v>
      </c>
      <c r="L21" s="55">
        <f>SUMIF(NSL!$C$45:$C$51,C21,NSL!$V$45:$V$51)</f>
        <v>0</v>
      </c>
      <c r="M21" s="55">
        <f>SUMIF(NSL!$C$53:$C$55,C21,NSL!$V$53:$V$55)</f>
        <v>0</v>
      </c>
      <c r="N21" s="55">
        <f>SUMIF(NSL!$C$57:$C$65,C21,NSL!$V$57:$V$65)</f>
        <v>0</v>
      </c>
      <c r="O21" s="55">
        <f>SUMIF(NSL!$C$67:$C$76,C21,NSL!$V$67:$V$76)</f>
        <v>0</v>
      </c>
      <c r="P21" s="55">
        <f>SUMIF(NSL!$C$78:$C$79,C21,NSL!$V$78:$V$79)</f>
        <v>0</v>
      </c>
      <c r="Q21" s="55">
        <f>SUMIF(NSL!$C$81:$C$173,C21,NSL!$V$81:$V$173)</f>
        <v>0</v>
      </c>
      <c r="R21" s="65">
        <f t="shared" ref="R21:R59" si="12">SUM(S21:Z21)+SUM(AB21:BF21)</f>
        <v>0</v>
      </c>
      <c r="S21" s="55">
        <f>SUMIF(NSL!$C$176:$C$214,C21,NSL!$V$176:$V$214)</f>
        <v>0</v>
      </c>
      <c r="T21" s="65">
        <f>D21-BG21</f>
        <v>0</v>
      </c>
      <c r="U21" s="55">
        <f>SUMIF(NSL!$C$240:$C$252,C21,NSL!$V$240:$V$252)</f>
        <v>0</v>
      </c>
      <c r="V21" s="55">
        <f>SUMIF(NSL!$C$254:$C$255,C21,NSL!$V$254:$V$255)</f>
        <v>0</v>
      </c>
      <c r="W21" s="55">
        <f>SUMIF(NSL!$C$257:$C$282,C21,NSL!$V$257:$V$282)</f>
        <v>0</v>
      </c>
      <c r="X21" s="55">
        <f>SUMIF(NSL!$C$284:$C$346,C21,NSL!$V$284:$V$346)</f>
        <v>0</v>
      </c>
      <c r="Y21" s="55">
        <f>SUMIF(NSL!$C$348:$C$436,C21,NSL!$V$348:$V$436)</f>
        <v>0</v>
      </c>
      <c r="Z21" s="55">
        <f>SUMIF(NSL!$C$438:$C$480,C21,NSL!$V$438:$V$480)</f>
        <v>0</v>
      </c>
      <c r="AA21" s="70">
        <f t="shared" ref="AA21:AA27" si="13">SUM(AB21:AN21)</f>
        <v>0</v>
      </c>
      <c r="AB21" s="55">
        <f>SUMIF(NSL!$C$483:$C$679,C21,NSL!$V$483:$V$679)</f>
        <v>0</v>
      </c>
      <c r="AC21" s="55">
        <f>SUMIF(NSL!$C$681:$C$682,C21,NSL!$V$681:$V$682)</f>
        <v>0</v>
      </c>
      <c r="AD21" s="55">
        <f>SUMIF(NSL!$C$684:$C$692,C21,NSL!$V$684:$V$692)</f>
        <v>0</v>
      </c>
      <c r="AE21" s="55">
        <f>SUMIF(NSL!$C$694:$C$776,C21,NSL!$V$694:$V$776)</f>
        <v>0</v>
      </c>
      <c r="AF21" s="55">
        <f>SUMIF(NSL!$C$778:$C$810,C21,NSL!$V$778:$V$810)</f>
        <v>0</v>
      </c>
      <c r="AG21" s="55">
        <f>SUMIF(NSL!$C$812:$C$813,C21,NSL!$V$812:$V$813)</f>
        <v>0</v>
      </c>
      <c r="AH21" s="55">
        <f>SUMIF(NSL!$C$815:$C$816,C21,NSL!$V$815:$V$816)</f>
        <v>0</v>
      </c>
      <c r="AI21" s="55">
        <f>SUMIF(NSL!$C$818:$C$889,C21,NSL!$V$818:$V$889)</f>
        <v>0</v>
      </c>
      <c r="AJ21" s="55">
        <f>SUMIF(NSL!$C$891:$C$917,C21,NSL!$V$891:$V$917)</f>
        <v>0</v>
      </c>
      <c r="AK21" s="55">
        <f>SUMIF(NSL!$C$919:$C$981,C21,NSL!$V$919:$V$981)</f>
        <v>0</v>
      </c>
      <c r="AL21" s="55">
        <f>SUMIF(NSL!$C$983:$C$1000,C21,NSL!$V$983:$V$1000)</f>
        <v>0</v>
      </c>
      <c r="AM21" s="55">
        <f>SUMIF(NSL!$C$1002:$C$1028,C21,NSL!$V$1002:$V$1028)</f>
        <v>0</v>
      </c>
      <c r="AN21" s="55">
        <f>SUMIF(NSL!$C$1030:$C$1045,C21,NSL!$V$1030:$V$1045)</f>
        <v>0</v>
      </c>
      <c r="AO21" s="55">
        <f>SUMIF(NSL!$C$1047:$C$1048,C21,NSL!$V$1047:$V$1048)</f>
        <v>0</v>
      </c>
      <c r="AP21" s="55">
        <f>SUMIF(NSL!$C$1050:$C$1074,C21,NSL!$V$1050:$V$1074)</f>
        <v>0</v>
      </c>
      <c r="AQ21" s="55">
        <f>SUMIF(NSL!$C$1076:$C$1099,C21,NSL!$V$1076:$V$1099)</f>
        <v>0</v>
      </c>
      <c r="AR21" s="55">
        <f>SUMIF(NSL!$C$1101:$C$1121,C21,NSL!$V$1101:$V$1121)</f>
        <v>0</v>
      </c>
      <c r="AS21" s="55">
        <f>SUMIF(NSL!$C$1123:$C$1164,C21,NSL!$V$1123:$V$1164)</f>
        <v>0</v>
      </c>
      <c r="AT21" s="55">
        <f>SUMIF(NSL!$C$1166:$C$1201,C21,NSL!$V$1166:$V$1201)</f>
        <v>0</v>
      </c>
      <c r="AU21" s="55">
        <f>SUMIF(NSL!$C$1203:$C$1223,C21,NSL!$V$1203:$V$1223)</f>
        <v>0</v>
      </c>
      <c r="AV21" s="55">
        <f>SUMIF(NSL!$C$1225:$C$1226,C21,NSL!$V$1225:$V$1226)</f>
        <v>0</v>
      </c>
      <c r="AW21" s="55">
        <f>SUMIF(NSL!$C$1228:$C$1244,C21,NSL!$V$1228:$V$1244)</f>
        <v>0</v>
      </c>
      <c r="AX21" s="55">
        <f>SUMIF(NSL!$C$1246:$C$1351,C21,NSL!$V$1246:$V$1351)</f>
        <v>0</v>
      </c>
      <c r="AY21" s="55">
        <f>SUMIF(NSL!$C$1353:$C$1434,C21,NSL!$V$1353:$V$1434)</f>
        <v>0</v>
      </c>
      <c r="AZ21" s="55">
        <f>SUMIF(NSL!$C$1436:$C$1440,C21,NSL!$V$1436:$V$1440)</f>
        <v>0</v>
      </c>
      <c r="BA21" s="55">
        <f>SUMIF(NSL!$C$1442:$C$1507,C21,NSL!$V$1442:$V$1507)</f>
        <v>0</v>
      </c>
      <c r="BB21" s="55">
        <f>SUMIF(NSL!$C$1509:$C$1540,C21,NSL!$V$1509:$V$1540)</f>
        <v>0</v>
      </c>
      <c r="BC21" s="55">
        <f>SUMIF(NSL!$C$1542:$C$1545,C21,NSL!$V$1542:$V$1545)</f>
        <v>0</v>
      </c>
      <c r="BD21" s="55">
        <f>SUMIF(NSL!$C$1547:$C$1560,C21,NSL!$V$1547:$V$1560)</f>
        <v>0</v>
      </c>
      <c r="BE21" s="55">
        <f>SUMIF(NSL!$C$1562:$C$1565,C21,NSL!$V$1562:$V$1565)</f>
        <v>0</v>
      </c>
      <c r="BF21" s="55">
        <f>SUMIF(NSL!$C$1567:$C$1569,C21,NSL!$V$1567:$V$1569)</f>
        <v>0</v>
      </c>
      <c r="BG21" s="65">
        <f>SUM(G21:Q21)+S21+SUM(U21:Z21)+SUM(AB21:BF21)</f>
        <v>0</v>
      </c>
      <c r="BH21" s="53">
        <f>T60-BG21</f>
        <v>0.30000000000000004</v>
      </c>
      <c r="BI21" s="53">
        <f t="shared" si="6"/>
        <v>0.30000000000000004</v>
      </c>
    </row>
    <row r="22" spans="1:61" ht="15">
      <c r="A22" s="56" t="s">
        <v>32</v>
      </c>
      <c r="B22" s="7" t="s">
        <v>87</v>
      </c>
      <c r="C22" s="8" t="s">
        <v>35</v>
      </c>
      <c r="D22" s="52">
        <f>HTg!S24</f>
        <v>0</v>
      </c>
      <c r="E22" s="65">
        <f t="shared" si="10"/>
        <v>0</v>
      </c>
      <c r="F22" s="70">
        <f t="shared" si="11"/>
        <v>0</v>
      </c>
      <c r="G22" s="55">
        <f>SUMIF(NSL!$C$9:$C$10,C22,NSL!$V$9:$V$10)</f>
        <v>0</v>
      </c>
      <c r="H22" s="55">
        <f>SUMIF(NSL!$C$12:$C$13,C22,NSL!$V$12:$V$13)</f>
        <v>0</v>
      </c>
      <c r="I22" s="55">
        <f>SUMIF(NSL!$C$15:$C$16,C22,NSL!$V$15:$V$16)</f>
        <v>0</v>
      </c>
      <c r="J22" s="55">
        <f>SUMIF(NSL!$C$18:$C$19,C22,NSL!$V$18:$V$19)</f>
        <v>0</v>
      </c>
      <c r="K22" s="55">
        <f>SUMIF(NSL!$C$21:$C$43,C22,NSL!$V$21:$V$43)</f>
        <v>0</v>
      </c>
      <c r="L22" s="55">
        <f>SUMIF(NSL!$C$45:$C$51,C22,NSL!$V$45:$V$51)</f>
        <v>0</v>
      </c>
      <c r="M22" s="55">
        <f>SUMIF(NSL!$C$53:$C$55,C22,NSL!$V$53:$V$55)</f>
        <v>0</v>
      </c>
      <c r="N22" s="55">
        <f>SUMIF(NSL!$C$57:$C$65,C22,NSL!$V$57:$V$65)</f>
        <v>0</v>
      </c>
      <c r="O22" s="55">
        <f>SUMIF(NSL!$C$67:$C$76,C22,NSL!$V$67:$V$76)</f>
        <v>0</v>
      </c>
      <c r="P22" s="55">
        <f>SUMIF(NSL!$C$78:$C$79,C22,NSL!$V$78:$V$79)</f>
        <v>0</v>
      </c>
      <c r="Q22" s="55">
        <f>SUMIF(NSL!$C$81:$C$173,C22,NSL!$V$81:$V$173)</f>
        <v>0</v>
      </c>
      <c r="R22" s="65">
        <f t="shared" si="12"/>
        <v>0</v>
      </c>
      <c r="S22" s="55">
        <f>SUMIF(NSL!$C$176:$C$214,C22,NSL!$V$176:$V$214)</f>
        <v>0</v>
      </c>
      <c r="T22" s="55">
        <f>SUMIF(NSL!$C$216:$C$238,C22,NSL!$V$216:$V$238)</f>
        <v>0</v>
      </c>
      <c r="U22" s="65">
        <f>D22-BG22</f>
        <v>0</v>
      </c>
      <c r="V22" s="55">
        <f>SUMIF(NSL!$C$254:$C$255,C22,NSL!$V$254:$V$255)</f>
        <v>0</v>
      </c>
      <c r="W22" s="55">
        <f>SUMIF(NSL!$C$257:$C$282,C22,NSL!$V$257:$V$282)</f>
        <v>0</v>
      </c>
      <c r="X22" s="55">
        <f>SUMIF(NSL!$C$284:$C$346,C22,NSL!$V$284:$V$346)</f>
        <v>0</v>
      </c>
      <c r="Y22" s="55">
        <f>SUMIF(NSL!$C$348:$C$436,C22,NSL!$V$348:$V$436)</f>
        <v>0</v>
      </c>
      <c r="Z22" s="55">
        <f>SUMIF(NSL!$C$438:$C$480,C22,NSL!$V$438:$V$480)</f>
        <v>0</v>
      </c>
      <c r="AA22" s="70">
        <f t="shared" si="13"/>
        <v>0</v>
      </c>
      <c r="AB22" s="55">
        <f>SUMIF(NSL!$C$483:$C$679,C22,NSL!$V$483:$V$679)</f>
        <v>0</v>
      </c>
      <c r="AC22" s="55">
        <f>SUMIF(NSL!$C$681:$C$682,C22,NSL!$V$681:$V$682)</f>
        <v>0</v>
      </c>
      <c r="AD22" s="55">
        <f>SUMIF(NSL!$C$684:$C$692,C22,NSL!$V$684:$V$692)</f>
        <v>0</v>
      </c>
      <c r="AE22" s="55">
        <f>SUMIF(NSL!$C$694:$C$776,C22,NSL!$V$694:$V$776)</f>
        <v>0</v>
      </c>
      <c r="AF22" s="55">
        <f>SUMIF(NSL!$C$778:$C$810,C22,NSL!$V$778:$V$810)</f>
        <v>0</v>
      </c>
      <c r="AG22" s="55">
        <f>SUMIF(NSL!$C$812:$C$813,C22,NSL!$V$812:$V$813)</f>
        <v>0</v>
      </c>
      <c r="AH22" s="55">
        <f>SUMIF(NSL!$C$815:$C$816,C22,NSL!$V$815:$V$816)</f>
        <v>0</v>
      </c>
      <c r="AI22" s="55">
        <f>SUMIF(NSL!$C$818:$C$889,C22,NSL!$V$818:$V$889)</f>
        <v>0</v>
      </c>
      <c r="AJ22" s="55">
        <f>SUMIF(NSL!$C$891:$C$917,C22,NSL!$V$891:$V$917)</f>
        <v>0</v>
      </c>
      <c r="AK22" s="55">
        <f>SUMIF(NSL!$C$919:$C$981,C22,NSL!$V$919:$V$981)</f>
        <v>0</v>
      </c>
      <c r="AL22" s="55">
        <f>SUMIF(NSL!$C$983:$C$1000,C22,NSL!$V$983:$V$1000)</f>
        <v>0</v>
      </c>
      <c r="AM22" s="55">
        <f>SUMIF(NSL!$C$1002:$C$1028,C22,NSL!$V$1002:$V$1028)</f>
        <v>0</v>
      </c>
      <c r="AN22" s="55">
        <f>SUMIF(NSL!$C$1030:$C$1045,C22,NSL!$V$1030:$V$1045)</f>
        <v>0</v>
      </c>
      <c r="AO22" s="55">
        <f>SUMIF(NSL!$C$1047:$C$1048,C22,NSL!$V$1047:$V$1048)</f>
        <v>0</v>
      </c>
      <c r="AP22" s="55">
        <f>SUMIF(NSL!$C$1050:$C$1074,C22,NSL!$V$1050:$V$1074)</f>
        <v>0</v>
      </c>
      <c r="AQ22" s="55">
        <f>SUMIF(NSL!$C$1076:$C$1099,C22,NSL!$V$1076:$V$1099)</f>
        <v>0</v>
      </c>
      <c r="AR22" s="55">
        <f>SUMIF(NSL!$C$1101:$C$1121,C22,NSL!$V$1101:$V$1121)</f>
        <v>0</v>
      </c>
      <c r="AS22" s="55">
        <f>SUMIF(NSL!$C$1123:$C$1164,C22,NSL!$V$1123:$V$1164)</f>
        <v>0</v>
      </c>
      <c r="AT22" s="55">
        <f>SUMIF(NSL!$C$1166:$C$1201,C22,NSL!$V$1166:$V$1201)</f>
        <v>0</v>
      </c>
      <c r="AU22" s="55">
        <f>SUMIF(NSL!$C$1203:$C$1223,C22,NSL!$V$1203:$V$1223)</f>
        <v>0</v>
      </c>
      <c r="AV22" s="55">
        <f>SUMIF(NSL!$C$1225:$C$1226,C22,NSL!$V$1225:$V$1226)</f>
        <v>0</v>
      </c>
      <c r="AW22" s="55">
        <f>SUMIF(NSL!$C$1228:$C$1244,C22,NSL!$V$1228:$V$1244)</f>
        <v>0</v>
      </c>
      <c r="AX22" s="55">
        <f>SUMIF(NSL!$C$1246:$C$1351,C22,NSL!$V$1246:$V$1351)</f>
        <v>0</v>
      </c>
      <c r="AY22" s="55">
        <f>SUMIF(NSL!$C$1353:$C$1434,C22,NSL!$V$1353:$V$1434)</f>
        <v>0</v>
      </c>
      <c r="AZ22" s="55">
        <f>SUMIF(NSL!$C$1436:$C$1440,C22,NSL!$V$1436:$V$1440)</f>
        <v>0</v>
      </c>
      <c r="BA22" s="55">
        <f>SUMIF(NSL!$C$1442:$C$1507,C22,NSL!$V$1442:$V$1507)</f>
        <v>0</v>
      </c>
      <c r="BB22" s="55">
        <f>SUMIF(NSL!$C$1509:$C$1540,C22,NSL!$V$1509:$V$1540)</f>
        <v>0</v>
      </c>
      <c r="BC22" s="55">
        <f>SUMIF(NSL!$C$1542:$C$1545,C22,NSL!$V$1542:$V$1545)</f>
        <v>0</v>
      </c>
      <c r="BD22" s="55">
        <f>SUMIF(NSL!$C$1547:$C$1560,C22,NSL!$V$1547:$V$1560)</f>
        <v>0</v>
      </c>
      <c r="BE22" s="55">
        <f>SUMIF(NSL!$C$1562:$C$1565,C22,NSL!$V$1562:$V$1565)</f>
        <v>0</v>
      </c>
      <c r="BF22" s="55">
        <f>SUMIF(NSL!$C$1567:$C$1569,C22,NSL!$V$1567:$V$1569)</f>
        <v>0</v>
      </c>
      <c r="BG22" s="65">
        <f>SUM(G22:Q22)+S22+T22+SUM(V22:Z22)+SUM(AB22:BF22)</f>
        <v>0</v>
      </c>
      <c r="BH22" s="53">
        <f>U60-BG22</f>
        <v>0</v>
      </c>
      <c r="BI22" s="53">
        <f t="shared" si="6"/>
        <v>0</v>
      </c>
    </row>
    <row r="23" spans="1:61" ht="15">
      <c r="A23" s="56" t="s">
        <v>34</v>
      </c>
      <c r="B23" s="7" t="s">
        <v>119</v>
      </c>
      <c r="C23" s="8" t="s">
        <v>121</v>
      </c>
      <c r="D23" s="52">
        <f>HTg!S25</f>
        <v>0</v>
      </c>
      <c r="E23" s="65">
        <f t="shared" si="10"/>
        <v>0</v>
      </c>
      <c r="F23" s="70">
        <f t="shared" si="11"/>
        <v>0</v>
      </c>
      <c r="G23" s="55">
        <f>SUMIF(NSL!$C$9:$C$10,C23,NSL!$V$9:$V$10)</f>
        <v>0</v>
      </c>
      <c r="H23" s="55">
        <f>SUMIF(NSL!$C$12:$C$13,C23,NSL!$V$12:$V$13)</f>
        <v>0</v>
      </c>
      <c r="I23" s="55">
        <f>SUMIF(NSL!$C$15:$C$16,C23,NSL!$V$15:$V$16)</f>
        <v>0</v>
      </c>
      <c r="J23" s="55">
        <f>SUMIF(NSL!$C$18:$C$19,C23,NSL!$V$18:$V$19)</f>
        <v>0</v>
      </c>
      <c r="K23" s="55">
        <f>SUMIF(NSL!$C$21:$C$43,C23,NSL!$V$21:$V$43)</f>
        <v>0</v>
      </c>
      <c r="L23" s="55">
        <f>SUMIF(NSL!$C$45:$C$51,C23,NSL!$V$45:$V$51)</f>
        <v>0</v>
      </c>
      <c r="M23" s="55">
        <f>SUMIF(NSL!$C$53:$C$55,C23,NSL!$V$53:$V$55)</f>
        <v>0</v>
      </c>
      <c r="N23" s="55">
        <f>SUMIF(NSL!$C$57:$C$65,C23,NSL!$V$57:$V$65)</f>
        <v>0</v>
      </c>
      <c r="O23" s="55">
        <f>SUMIF(NSL!$C$67:$C$76,C23,NSL!$V$67:$V$76)</f>
        <v>0</v>
      </c>
      <c r="P23" s="55">
        <f>SUMIF(NSL!$C$78:$C$79,C23,NSL!$V$78:$V$79)</f>
        <v>0</v>
      </c>
      <c r="Q23" s="55">
        <f>SUMIF(NSL!$C$81:$C$173,C23,NSL!$V$81:$V$173)</f>
        <v>0</v>
      </c>
      <c r="R23" s="65">
        <f t="shared" si="12"/>
        <v>0</v>
      </c>
      <c r="S23" s="55">
        <f>SUMIF(NSL!$C$176:$C$214,C23,NSL!$V$176:$V$214)</f>
        <v>0</v>
      </c>
      <c r="T23" s="55">
        <f>SUMIF(NSL!$C$216:$C$238,C23,NSL!$V$216:$V$238)</f>
        <v>0</v>
      </c>
      <c r="U23" s="55">
        <f>SUMIF(NSL!$C$240:$C$252,C23,NSL!$V$240:$V$252)</f>
        <v>0</v>
      </c>
      <c r="V23" s="65">
        <f>D23-BG23</f>
        <v>0</v>
      </c>
      <c r="W23" s="55">
        <f>SUMIF(NSL!$C$257:$C$282,C23,NSL!$V$257:$V$282)</f>
        <v>0</v>
      </c>
      <c r="X23" s="55">
        <f>SUMIF(NSL!$C$284:$C$346,C23,NSL!$V$284:$V$346)</f>
        <v>0</v>
      </c>
      <c r="Y23" s="55">
        <f>SUMIF(NSL!$C$348:$C$436,C23,NSL!$V$348:$V$436)</f>
        <v>0</v>
      </c>
      <c r="Z23" s="55">
        <f>SUMIF(NSL!$C$438:$C$480,C23,NSL!$V$438:$V$480)</f>
        <v>0</v>
      </c>
      <c r="AA23" s="70">
        <f t="shared" si="13"/>
        <v>0</v>
      </c>
      <c r="AB23" s="55">
        <f>SUMIF(NSL!$C$483:$C$679,C23,NSL!$V$483:$V$679)</f>
        <v>0</v>
      </c>
      <c r="AC23" s="55">
        <f>SUMIF(NSL!$C$681:$C$682,C23,NSL!$V$681:$V$682)</f>
        <v>0</v>
      </c>
      <c r="AD23" s="55">
        <f>SUMIF(NSL!$C$684:$C$692,C23,NSL!$V$684:$V$692)</f>
        <v>0</v>
      </c>
      <c r="AE23" s="55">
        <f>SUMIF(NSL!$C$694:$C$776,C23,NSL!$V$694:$V$776)</f>
        <v>0</v>
      </c>
      <c r="AF23" s="55">
        <f>SUMIF(NSL!$C$778:$C$810,C23,NSL!$V$778:$V$810)</f>
        <v>0</v>
      </c>
      <c r="AG23" s="55">
        <f>SUMIF(NSL!$C$812:$C$813,C23,NSL!$V$812:$V$813)</f>
        <v>0</v>
      </c>
      <c r="AH23" s="55">
        <f>SUMIF(NSL!$C$815:$C$816,C23,NSL!$V$815:$V$816)</f>
        <v>0</v>
      </c>
      <c r="AI23" s="55">
        <f>SUMIF(NSL!$C$818:$C$889,C23,NSL!$V$818:$V$889)</f>
        <v>0</v>
      </c>
      <c r="AJ23" s="55">
        <f>SUMIF(NSL!$C$891:$C$917,C23,NSL!$V$891:$V$917)</f>
        <v>0</v>
      </c>
      <c r="AK23" s="55">
        <f>SUMIF(NSL!$C$919:$C$981,C23,NSL!$V$919:$V$981)</f>
        <v>0</v>
      </c>
      <c r="AL23" s="55">
        <f>SUMIF(NSL!$C$983:$C$1000,C23,NSL!$V$983:$V$1000)</f>
        <v>0</v>
      </c>
      <c r="AM23" s="55">
        <f>SUMIF(NSL!$C$1002:$C$1028,C23,NSL!$V$1002:$V$1028)</f>
        <v>0</v>
      </c>
      <c r="AN23" s="55">
        <f>SUMIF(NSL!$C$1030:$C$1045,C23,NSL!$V$1030:$V$1045)</f>
        <v>0</v>
      </c>
      <c r="AO23" s="55">
        <f>SUMIF(NSL!$C$1047:$C$1048,C23,NSL!$V$1047:$V$1048)</f>
        <v>0</v>
      </c>
      <c r="AP23" s="55">
        <f>SUMIF(NSL!$C$1050:$C$1074,C23,NSL!$V$1050:$V$1074)</f>
        <v>0</v>
      </c>
      <c r="AQ23" s="55">
        <f>SUMIF(NSL!$C$1076:$C$1099,C23,NSL!$V$1076:$V$1099)</f>
        <v>0</v>
      </c>
      <c r="AR23" s="55">
        <f>SUMIF(NSL!$C$1101:$C$1121,C23,NSL!$V$1101:$V$1121)</f>
        <v>0</v>
      </c>
      <c r="AS23" s="55">
        <f>SUMIF(NSL!$C$1123:$C$1164,C23,NSL!$V$1123:$V$1164)</f>
        <v>0</v>
      </c>
      <c r="AT23" s="55">
        <f>SUMIF(NSL!$C$1166:$C$1201,C23,NSL!$V$1166:$V$1201)</f>
        <v>0</v>
      </c>
      <c r="AU23" s="55">
        <f>SUMIF(NSL!$C$1203:$C$1223,C23,NSL!$V$1203:$V$1223)</f>
        <v>0</v>
      </c>
      <c r="AV23" s="55">
        <f>SUMIF(NSL!$C$1225:$C$1226,C23,NSL!$V$1225:$V$1226)</f>
        <v>0</v>
      </c>
      <c r="AW23" s="55">
        <f>SUMIF(NSL!$C$1228:$C$1244,C23,NSL!$V$1228:$V$1244)</f>
        <v>0</v>
      </c>
      <c r="AX23" s="55">
        <f>SUMIF(NSL!$C$1246:$C$1351,C23,NSL!$V$1246:$V$1351)</f>
        <v>0</v>
      </c>
      <c r="AY23" s="55">
        <f>SUMIF(NSL!$C$1353:$C$1434,C23,NSL!$V$1353:$V$1434)</f>
        <v>0</v>
      </c>
      <c r="AZ23" s="55">
        <f>SUMIF(NSL!$C$1436:$C$1440,C23,NSL!$V$1436:$V$1440)</f>
        <v>0</v>
      </c>
      <c r="BA23" s="55">
        <f>SUMIF(NSL!$C$1442:$C$1507,C23,NSL!$V$1442:$V$1507)</f>
        <v>0</v>
      </c>
      <c r="BB23" s="55">
        <f>SUMIF(NSL!$C$1509:$C$1540,C23,NSL!$V$1509:$V$1540)</f>
        <v>0</v>
      </c>
      <c r="BC23" s="55">
        <f>SUMIF(NSL!$C$1542:$C$1545,C23,NSL!$V$1542:$V$1545)</f>
        <v>0</v>
      </c>
      <c r="BD23" s="55">
        <f>SUMIF(NSL!$C$1547:$C$1560,C23,NSL!$V$1547:$V$1560)</f>
        <v>0</v>
      </c>
      <c r="BE23" s="55">
        <f>SUMIF(NSL!$C$1562:$C$1565,C23,NSL!$V$1562:$V$1565)</f>
        <v>0</v>
      </c>
      <c r="BF23" s="55">
        <f>SUMIF(NSL!$C$1567:$C$1569,C23,NSL!$V$1567:$V$1569)</f>
        <v>0</v>
      </c>
      <c r="BG23" s="65">
        <f>SUM(G23:Q23)+SUM(S23:U23)+SUM(W23:Z23)+SUM(AB23:BF23)</f>
        <v>0</v>
      </c>
      <c r="BH23" s="53">
        <f>V60-BG23</f>
        <v>0</v>
      </c>
      <c r="BI23" s="53">
        <f t="shared" si="6"/>
        <v>0</v>
      </c>
    </row>
    <row r="24" spans="1:61" ht="15">
      <c r="A24" s="56" t="s">
        <v>36</v>
      </c>
      <c r="B24" s="7" t="s">
        <v>120</v>
      </c>
      <c r="C24" s="8" t="s">
        <v>122</v>
      </c>
      <c r="D24" s="52">
        <f>HTg!S26</f>
        <v>0</v>
      </c>
      <c r="E24" s="65">
        <f t="shared" si="10"/>
        <v>0</v>
      </c>
      <c r="F24" s="70">
        <f t="shared" si="11"/>
        <v>0</v>
      </c>
      <c r="G24" s="55">
        <f>SUMIF(NSL!$C$9:$C$10,C24,NSL!$V$9:$V$10)</f>
        <v>0</v>
      </c>
      <c r="H24" s="55">
        <f>SUMIF(NSL!$C$12:$C$13,C24,NSL!$V$12:$V$13)</f>
        <v>0</v>
      </c>
      <c r="I24" s="55">
        <f>SUMIF(NSL!$C$15:$C$16,C24,NSL!$V$15:$V$16)</f>
        <v>0</v>
      </c>
      <c r="J24" s="55">
        <f>SUMIF(NSL!$C$18:$C$19,C24,NSL!$V$18:$V$19)</f>
        <v>0</v>
      </c>
      <c r="K24" s="55">
        <f>SUMIF(NSL!$C$21:$C$43,C24,NSL!$V$21:$V$43)</f>
        <v>0</v>
      </c>
      <c r="L24" s="55">
        <f>SUMIF(NSL!$C$45:$C$51,C24,NSL!$V$45:$V$51)</f>
        <v>0</v>
      </c>
      <c r="M24" s="55">
        <f>SUMIF(NSL!$C$53:$C$55,C24,NSL!$V$53:$V$55)</f>
        <v>0</v>
      </c>
      <c r="N24" s="55">
        <f>SUMIF(NSL!$C$57:$C$65,C24,NSL!$V$57:$V$65)</f>
        <v>0</v>
      </c>
      <c r="O24" s="55">
        <f>SUMIF(NSL!$C$67:$C$76,C24,NSL!$V$67:$V$76)</f>
        <v>0</v>
      </c>
      <c r="P24" s="55">
        <f>SUMIF(NSL!$C$78:$C$79,C24,NSL!$V$78:$V$79)</f>
        <v>0</v>
      </c>
      <c r="Q24" s="55">
        <f>SUMIF(NSL!$C$81:$C$173,C24,NSL!$V$81:$V$173)</f>
        <v>0</v>
      </c>
      <c r="R24" s="65">
        <f t="shared" si="12"/>
        <v>0</v>
      </c>
      <c r="S24" s="55">
        <f>SUMIF(NSL!$C$176:$C$214,C24,NSL!$V$176:$V$214)</f>
        <v>0</v>
      </c>
      <c r="T24" s="55">
        <f>SUMIF(NSL!$C$216:$C$238,C24,NSL!$V$216:$V$238)</f>
        <v>0</v>
      </c>
      <c r="U24" s="55">
        <f>SUMIF(NSL!$C$240:$C$252,C24,NSL!$V$240:$V$252)</f>
        <v>0</v>
      </c>
      <c r="V24" s="55">
        <f>SUMIF(NSL!$C$254:$C$255,C24,NSL!$V$254:$V$255)</f>
        <v>0</v>
      </c>
      <c r="W24" s="65">
        <f>D24-BG24</f>
        <v>0</v>
      </c>
      <c r="X24" s="55">
        <f>SUMIF(NSL!$C$284:$C$346,C24,NSL!$V$284:$V$346)</f>
        <v>0</v>
      </c>
      <c r="Y24" s="55">
        <f>SUMIF(NSL!$C$348:$C$436,C24,NSL!$V$348:$V$436)</f>
        <v>0</v>
      </c>
      <c r="Z24" s="55">
        <f>SUMIF(NSL!$C$438:$C$480,C24,NSL!$V$438:$V$480)</f>
        <v>0</v>
      </c>
      <c r="AA24" s="70">
        <f t="shared" si="13"/>
        <v>0</v>
      </c>
      <c r="AB24" s="55">
        <f>SUMIF(NSL!$C$483:$C$679,C24,NSL!$V$483:$V$679)</f>
        <v>0</v>
      </c>
      <c r="AC24" s="55">
        <f>SUMIF(NSL!$C$681:$C$682,C24,NSL!$V$681:$V$682)</f>
        <v>0</v>
      </c>
      <c r="AD24" s="55">
        <f>SUMIF(NSL!$C$684:$C$692,C24,NSL!$V$684:$V$692)</f>
        <v>0</v>
      </c>
      <c r="AE24" s="55">
        <f>SUMIF(NSL!$C$694:$C$776,C24,NSL!$V$694:$V$776)</f>
        <v>0</v>
      </c>
      <c r="AF24" s="55">
        <f>SUMIF(NSL!$C$778:$C$810,C24,NSL!$V$778:$V$810)</f>
        <v>0</v>
      </c>
      <c r="AG24" s="55">
        <f>SUMIF(NSL!$C$812:$C$813,C24,NSL!$V$812:$V$813)</f>
        <v>0</v>
      </c>
      <c r="AH24" s="55">
        <f>SUMIF(NSL!$C$815:$C$816,C24,NSL!$V$815:$V$816)</f>
        <v>0</v>
      </c>
      <c r="AI24" s="55">
        <f>SUMIF(NSL!$C$818:$C$889,C24,NSL!$V$818:$V$889)</f>
        <v>0</v>
      </c>
      <c r="AJ24" s="55">
        <f>SUMIF(NSL!$C$891:$C$917,C24,NSL!$V$891:$V$917)</f>
        <v>0</v>
      </c>
      <c r="AK24" s="55">
        <f>SUMIF(NSL!$C$919:$C$981,C24,NSL!$V$919:$V$981)</f>
        <v>0</v>
      </c>
      <c r="AL24" s="55">
        <f>SUMIF(NSL!$C$983:$C$1000,C24,NSL!$V$983:$V$1000)</f>
        <v>0</v>
      </c>
      <c r="AM24" s="55">
        <f>SUMIF(NSL!$C$1002:$C$1028,C24,NSL!$V$1002:$V$1028)</f>
        <v>0</v>
      </c>
      <c r="AN24" s="55">
        <f>SUMIF(NSL!$C$1030:$C$1045,C24,NSL!$V$1030:$V$1045)</f>
        <v>0</v>
      </c>
      <c r="AO24" s="55">
        <f>SUMIF(NSL!$C$1047:$C$1048,C24,NSL!$V$1047:$V$1048)</f>
        <v>0</v>
      </c>
      <c r="AP24" s="55">
        <f>SUMIF(NSL!$C$1050:$C$1074,C24,NSL!$V$1050:$V$1074)</f>
        <v>0</v>
      </c>
      <c r="AQ24" s="55">
        <f>SUMIF(NSL!$C$1076:$C$1099,C24,NSL!$V$1076:$V$1099)</f>
        <v>0</v>
      </c>
      <c r="AR24" s="55">
        <f>SUMIF(NSL!$C$1101:$C$1121,C24,NSL!$V$1101:$V$1121)</f>
        <v>0</v>
      </c>
      <c r="AS24" s="55">
        <f>SUMIF(NSL!$C$1123:$C$1164,C24,NSL!$V$1123:$V$1164)</f>
        <v>0</v>
      </c>
      <c r="AT24" s="55">
        <f>SUMIF(NSL!$C$1166:$C$1201,C24,NSL!$V$1166:$V$1201)</f>
        <v>0</v>
      </c>
      <c r="AU24" s="55">
        <f>SUMIF(NSL!$C$1203:$C$1223,C24,NSL!$V$1203:$V$1223)</f>
        <v>0</v>
      </c>
      <c r="AV24" s="55">
        <f>SUMIF(NSL!$C$1225:$C$1226,C24,NSL!$V$1225:$V$1226)</f>
        <v>0</v>
      </c>
      <c r="AW24" s="55">
        <f>SUMIF(NSL!$C$1228:$C$1244,C24,NSL!$V$1228:$V$1244)</f>
        <v>0</v>
      </c>
      <c r="AX24" s="55">
        <f>SUMIF(NSL!$C$1246:$C$1351,C24,NSL!$V$1246:$V$1351)</f>
        <v>0</v>
      </c>
      <c r="AY24" s="55">
        <f>SUMIF(NSL!$C$1353:$C$1434,C24,NSL!$V$1353:$V$1434)</f>
        <v>0</v>
      </c>
      <c r="AZ24" s="55">
        <f>SUMIF(NSL!$C$1436:$C$1440,C24,NSL!$V$1436:$V$1440)</f>
        <v>0</v>
      </c>
      <c r="BA24" s="55">
        <f>SUMIF(NSL!$C$1442:$C$1507,C24,NSL!$V$1442:$V$1507)</f>
        <v>0</v>
      </c>
      <c r="BB24" s="55">
        <f>SUMIF(NSL!$C$1509:$C$1540,C24,NSL!$V$1509:$V$1540)</f>
        <v>0</v>
      </c>
      <c r="BC24" s="55">
        <f>SUMIF(NSL!$C$1542:$C$1545,C24,NSL!$V$1542:$V$1545)</f>
        <v>0</v>
      </c>
      <c r="BD24" s="55">
        <f>SUMIF(NSL!$C$1547:$C$1560,C24,NSL!$V$1547:$V$1560)</f>
        <v>0</v>
      </c>
      <c r="BE24" s="55">
        <f>SUMIF(NSL!$C$1562:$C$1565,C24,NSL!$V$1562:$V$1565)</f>
        <v>0</v>
      </c>
      <c r="BF24" s="55">
        <f>SUMIF(NSL!$C$1567:$C$1569,C24,NSL!$V$1567:$V$1569)</f>
        <v>0</v>
      </c>
      <c r="BG24" s="65">
        <f>SUM(G24:Q24)+S24+T24+U24+V24+X24+Y24+Z24+SUM(AB24:BF24)</f>
        <v>0</v>
      </c>
      <c r="BH24" s="53">
        <f>W60-BG24</f>
        <v>0</v>
      </c>
      <c r="BI24" s="53">
        <f t="shared" si="6"/>
        <v>0</v>
      </c>
    </row>
    <row r="25" spans="1:61" ht="15">
      <c r="A25" s="56" t="s">
        <v>38</v>
      </c>
      <c r="B25" s="7" t="s">
        <v>123</v>
      </c>
      <c r="C25" s="8" t="s">
        <v>124</v>
      </c>
      <c r="D25" s="52">
        <f>HTg!S27</f>
        <v>0</v>
      </c>
      <c r="E25" s="65">
        <f t="shared" si="10"/>
        <v>0</v>
      </c>
      <c r="F25" s="70">
        <f t="shared" si="11"/>
        <v>0</v>
      </c>
      <c r="G25" s="55">
        <f>SUMIF(NSL!$C$9:$C$10,C25,NSL!$V$9:$V$10)</f>
        <v>0</v>
      </c>
      <c r="H25" s="55">
        <f>SUMIF(NSL!$C$12:$C$13,C25,NSL!$V$12:$V$13)</f>
        <v>0</v>
      </c>
      <c r="I25" s="55">
        <f>SUMIF(NSL!$C$15:$C$16,C25,NSL!$V$15:$V$16)</f>
        <v>0</v>
      </c>
      <c r="J25" s="55">
        <f>SUMIF(NSL!$C$18:$C$19,C25,NSL!$V$18:$V$19)</f>
        <v>0</v>
      </c>
      <c r="K25" s="55">
        <f>SUMIF(NSL!$C$21:$C$43,C25,NSL!$V$21:$V$43)</f>
        <v>0</v>
      </c>
      <c r="L25" s="55">
        <f>SUMIF(NSL!$C$45:$C$51,C25,NSL!$V$45:$V$51)</f>
        <v>0</v>
      </c>
      <c r="M25" s="55">
        <f>SUMIF(NSL!$C$53:$C$55,C25,NSL!$V$53:$V$55)</f>
        <v>0</v>
      </c>
      <c r="N25" s="55">
        <f>SUMIF(NSL!$C$57:$C$65,C25,NSL!$V$57:$V$65)</f>
        <v>0</v>
      </c>
      <c r="O25" s="55">
        <f>SUMIF(NSL!$C$67:$C$76,C25,NSL!$V$67:$V$76)</f>
        <v>0</v>
      </c>
      <c r="P25" s="55">
        <f>SUMIF(NSL!$C$78:$C$79,C25,NSL!$V$78:$V$79)</f>
        <v>0</v>
      </c>
      <c r="Q25" s="55">
        <f>SUMIF(NSL!$C$81:$C$173,C25,NSL!$V$81:$V$173)</f>
        <v>0</v>
      </c>
      <c r="R25" s="65">
        <f t="shared" si="12"/>
        <v>0</v>
      </c>
      <c r="S25" s="55">
        <f>SUMIF(NSL!$C$176:$C$214,C25,NSL!$V$176:$V$214)</f>
        <v>0</v>
      </c>
      <c r="T25" s="55">
        <f>SUMIF(NSL!$C$216:$C$238,C25,NSL!$V$216:$V$238)</f>
        <v>0</v>
      </c>
      <c r="U25" s="55">
        <f>SUMIF(NSL!$C$240:$C$252,C25,NSL!$V$240:$V$252)</f>
        <v>0</v>
      </c>
      <c r="V25" s="55">
        <f>SUMIF(NSL!$C$254:$C$255,C25,NSL!$V$254:$V$255)</f>
        <v>0</v>
      </c>
      <c r="W25" s="55">
        <f>SUMIF(NSL!$C$257:$C$282,C25,NSL!$V$257:$V$282)</f>
        <v>0</v>
      </c>
      <c r="X25" s="65">
        <f>D25-BG25</f>
        <v>0</v>
      </c>
      <c r="Y25" s="55">
        <f>SUMIF(NSL!$C$348:$C$436,C25,NSL!$V$348:$V$436)</f>
        <v>0</v>
      </c>
      <c r="Z25" s="55">
        <f>SUMIF(NSL!$C$438:$C$480,C25,NSL!$V$438:$V$480)</f>
        <v>0</v>
      </c>
      <c r="AA25" s="70">
        <f t="shared" si="13"/>
        <v>0</v>
      </c>
      <c r="AB25" s="55">
        <f>SUMIF(NSL!$C$483:$C$679,C25,NSL!$V$483:$V$679)</f>
        <v>0</v>
      </c>
      <c r="AC25" s="55">
        <f>SUMIF(NSL!$C$681:$C$682,C25,NSL!$V$681:$V$682)</f>
        <v>0</v>
      </c>
      <c r="AD25" s="55">
        <f>SUMIF(NSL!$C$684:$C$692,C25,NSL!$V$684:$V$692)</f>
        <v>0</v>
      </c>
      <c r="AE25" s="55">
        <f>SUMIF(NSL!$C$694:$C$776,C25,NSL!$V$694:$V$776)</f>
        <v>0</v>
      </c>
      <c r="AF25" s="55">
        <f>SUMIF(NSL!$C$778:$C$810,C25,NSL!$V$778:$V$810)</f>
        <v>0</v>
      </c>
      <c r="AG25" s="55">
        <f>SUMIF(NSL!$C$812:$C$813,C25,NSL!$V$812:$V$813)</f>
        <v>0</v>
      </c>
      <c r="AH25" s="55">
        <f>SUMIF(NSL!$C$815:$C$816,C25,NSL!$V$815:$V$816)</f>
        <v>0</v>
      </c>
      <c r="AI25" s="55">
        <f>SUMIF(NSL!$C$818:$C$889,C25,NSL!$V$818:$V$889)</f>
        <v>0</v>
      </c>
      <c r="AJ25" s="55">
        <f>SUMIF(NSL!$C$891:$C$917,C25,NSL!$V$891:$V$917)</f>
        <v>0</v>
      </c>
      <c r="AK25" s="55">
        <f>SUMIF(NSL!$C$919:$C$981,C25,NSL!$V$919:$V$981)</f>
        <v>0</v>
      </c>
      <c r="AL25" s="55">
        <f>SUMIF(NSL!$C$983:$C$1000,C25,NSL!$V$983:$V$1000)</f>
        <v>0</v>
      </c>
      <c r="AM25" s="55">
        <f>SUMIF(NSL!$C$1002:$C$1028,C25,NSL!$V$1002:$V$1028)</f>
        <v>0</v>
      </c>
      <c r="AN25" s="55">
        <f>SUMIF(NSL!$C$1030:$C$1045,C25,NSL!$V$1030:$V$1045)</f>
        <v>0</v>
      </c>
      <c r="AO25" s="55">
        <f>SUMIF(NSL!$C$1047:$C$1048,C25,NSL!$V$1047:$V$1048)</f>
        <v>0</v>
      </c>
      <c r="AP25" s="55">
        <f>SUMIF(NSL!$C$1050:$C$1074,C25,NSL!$V$1050:$V$1074)</f>
        <v>0</v>
      </c>
      <c r="AQ25" s="55">
        <f>SUMIF(NSL!$C$1076:$C$1099,C25,NSL!$V$1076:$V$1099)</f>
        <v>0</v>
      </c>
      <c r="AR25" s="55">
        <f>SUMIF(NSL!$C$1101:$C$1121,C25,NSL!$V$1101:$V$1121)</f>
        <v>0</v>
      </c>
      <c r="AS25" s="55">
        <f>SUMIF(NSL!$C$1123:$C$1164,C25,NSL!$V$1123:$V$1164)</f>
        <v>0</v>
      </c>
      <c r="AT25" s="55">
        <f>SUMIF(NSL!$C$1166:$C$1201,C25,NSL!$V$1166:$V$1201)</f>
        <v>0</v>
      </c>
      <c r="AU25" s="55">
        <f>SUMIF(NSL!$C$1203:$C$1223,C25,NSL!$V$1203:$V$1223)</f>
        <v>0</v>
      </c>
      <c r="AV25" s="55">
        <f>SUMIF(NSL!$C$1225:$C$1226,C25,NSL!$V$1225:$V$1226)</f>
        <v>0</v>
      </c>
      <c r="AW25" s="55">
        <f>SUMIF(NSL!$C$1228:$C$1244,C25,NSL!$V$1228:$V$1244)</f>
        <v>0</v>
      </c>
      <c r="AX25" s="55">
        <f>SUMIF(NSL!$C$1246:$C$1351,C25,NSL!$V$1246:$V$1351)</f>
        <v>0</v>
      </c>
      <c r="AY25" s="55">
        <f>SUMIF(NSL!$C$1353:$C$1434,C25,NSL!$V$1353:$V$1434)</f>
        <v>0</v>
      </c>
      <c r="AZ25" s="55">
        <f>SUMIF(NSL!$C$1436:$C$1440,C25,NSL!$V$1436:$V$1440)</f>
        <v>0</v>
      </c>
      <c r="BA25" s="55">
        <f>SUMIF(NSL!$C$1442:$C$1507,C25,NSL!$V$1442:$V$1507)</f>
        <v>0</v>
      </c>
      <c r="BB25" s="55">
        <f>SUMIF(NSL!$C$1509:$C$1540,C25,NSL!$V$1509:$V$1540)</f>
        <v>0</v>
      </c>
      <c r="BC25" s="55">
        <f>SUMIF(NSL!$C$1542:$C$1545,C25,NSL!$V$1542:$V$1545)</f>
        <v>0</v>
      </c>
      <c r="BD25" s="55">
        <f>SUMIF(NSL!$C$1547:$C$1560,C25,NSL!$V$1547:$V$1560)</f>
        <v>0</v>
      </c>
      <c r="BE25" s="55">
        <f>SUMIF(NSL!$C$1562:$C$1565,C25,NSL!$V$1562:$V$1565)</f>
        <v>0</v>
      </c>
      <c r="BF25" s="55">
        <f>SUMIF(NSL!$C$1567:$C$1569,C25,NSL!$V$1567:$V$1569)</f>
        <v>0</v>
      </c>
      <c r="BG25" s="65">
        <f>SUM(G25:Q25)+SUM(S25:W25)+Y25+Z25+SUM(AB25:BF25)</f>
        <v>0</v>
      </c>
      <c r="BH25" s="53">
        <f>X60-BG25</f>
        <v>2.2999999999999998</v>
      </c>
      <c r="BI25" s="53">
        <f t="shared" si="6"/>
        <v>2.2999999999999998</v>
      </c>
    </row>
    <row r="26" spans="1:61" ht="15">
      <c r="A26" s="56" t="s">
        <v>88</v>
      </c>
      <c r="B26" s="7" t="s">
        <v>125</v>
      </c>
      <c r="C26" s="8" t="s">
        <v>37</v>
      </c>
      <c r="D26" s="52">
        <f>HTg!S28</f>
        <v>0.11</v>
      </c>
      <c r="E26" s="65">
        <f t="shared" si="10"/>
        <v>0</v>
      </c>
      <c r="F26" s="70">
        <f t="shared" si="11"/>
        <v>0</v>
      </c>
      <c r="G26" s="55">
        <f>SUMIF(NSL!$C$9:$C$10,C26,NSL!$V$9:$V$10)</f>
        <v>0</v>
      </c>
      <c r="H26" s="55">
        <f>SUMIF(NSL!$C$12:$C$13,C26,NSL!$V$12:$V$13)</f>
        <v>0</v>
      </c>
      <c r="I26" s="55">
        <f>SUMIF(NSL!$C$15:$C$16,C26,NSL!$V$15:$V$16)</f>
        <v>0</v>
      </c>
      <c r="J26" s="55">
        <f>SUMIF(NSL!$C$18:$C$19,C26,NSL!$V$18:$V$19)</f>
        <v>0</v>
      </c>
      <c r="K26" s="55">
        <f>SUMIF(NSL!$C$21:$C$43,C26,NSL!$V$21:$V$43)</f>
        <v>0</v>
      </c>
      <c r="L26" s="55">
        <f>SUMIF(NSL!$C$45:$C$51,C26,NSL!$V$45:$V$51)</f>
        <v>0</v>
      </c>
      <c r="M26" s="55">
        <f>SUMIF(NSL!$C$53:$C$55,C26,NSL!$V$53:$V$55)</f>
        <v>0</v>
      </c>
      <c r="N26" s="55">
        <f>SUMIF(NSL!$C$57:$C$65,C26,NSL!$V$57:$V$65)</f>
        <v>0</v>
      </c>
      <c r="O26" s="55">
        <f>SUMIF(NSL!$C$67:$C$76,C26,NSL!$V$67:$V$76)</f>
        <v>0</v>
      </c>
      <c r="P26" s="55">
        <f>SUMIF(NSL!$C$78:$C$79,C26,NSL!$V$78:$V$79)</f>
        <v>0</v>
      </c>
      <c r="Q26" s="55">
        <f>SUMIF(NSL!$C$81:$C$173,C26,NSL!$V$81:$V$173)</f>
        <v>0</v>
      </c>
      <c r="R26" s="65">
        <f t="shared" si="12"/>
        <v>0.11</v>
      </c>
      <c r="S26" s="55">
        <f>SUMIF(NSL!$C$176:$C$214,C26,NSL!$V$176:$V$214)</f>
        <v>0</v>
      </c>
      <c r="T26" s="55">
        <f>SUMIF(NSL!$C$216:$C$238,C26,NSL!$V$216:$V$238)</f>
        <v>0</v>
      </c>
      <c r="U26" s="55">
        <f>SUMIF(NSL!$C$240:$C$252,C26,NSL!$V$240:$V$252)</f>
        <v>0</v>
      </c>
      <c r="V26" s="55">
        <f>SUMIF(NSL!$C$254:$C$255,C26,NSL!$V$254:$V$255)</f>
        <v>0</v>
      </c>
      <c r="W26" s="55">
        <f>SUMIF(NSL!$C$257:$C$282,C26,NSL!$V$257:$V$282)</f>
        <v>0</v>
      </c>
      <c r="X26" s="55">
        <f>SUMIF(NSL!$C$284:$C$346,C26,NSL!$V$284:$V$346)</f>
        <v>0</v>
      </c>
      <c r="Y26" s="65">
        <f>D26-BG26</f>
        <v>0.11</v>
      </c>
      <c r="Z26" s="55">
        <f>SUMIF(NSL!$C$438:$C$480,C26,NSL!$V$438:$V$480)</f>
        <v>0</v>
      </c>
      <c r="AA26" s="70">
        <f t="shared" si="13"/>
        <v>0</v>
      </c>
      <c r="AB26" s="55">
        <f>SUMIF(NSL!$C$483:$C$679,C26,NSL!$V$483:$V$679)</f>
        <v>0</v>
      </c>
      <c r="AC26" s="55">
        <f>SUMIF(NSL!$C$681:$C$682,C26,NSL!$V$681:$V$682)</f>
        <v>0</v>
      </c>
      <c r="AD26" s="55">
        <f>SUMIF(NSL!$C$684:$C$692,C26,NSL!$V$684:$V$692)</f>
        <v>0</v>
      </c>
      <c r="AE26" s="55">
        <f>SUMIF(NSL!$C$694:$C$776,C26,NSL!$V$694:$V$776)</f>
        <v>0</v>
      </c>
      <c r="AF26" s="55">
        <f>SUMIF(NSL!$C$778:$C$810,C26,NSL!$V$778:$V$810)</f>
        <v>0</v>
      </c>
      <c r="AG26" s="55">
        <f>SUMIF(NSL!$C$812:$C$813,C26,NSL!$V$812:$V$813)</f>
        <v>0</v>
      </c>
      <c r="AH26" s="55">
        <f>SUMIF(NSL!$C$815:$C$816,C26,NSL!$V$815:$V$816)</f>
        <v>0</v>
      </c>
      <c r="AI26" s="55">
        <f>SUMIF(NSL!$C$818:$C$889,C26,NSL!$V$818:$V$889)</f>
        <v>0</v>
      </c>
      <c r="AJ26" s="55">
        <f>SUMIF(NSL!$C$891:$C$917,C26,NSL!$V$891:$V$917)</f>
        <v>0</v>
      </c>
      <c r="AK26" s="55">
        <f>SUMIF(NSL!$C$919:$C$981,C26,NSL!$V$919:$V$981)</f>
        <v>0</v>
      </c>
      <c r="AL26" s="55">
        <f>SUMIF(NSL!$C$983:$C$1000,C26,NSL!$V$983:$V$1000)</f>
        <v>0</v>
      </c>
      <c r="AM26" s="55">
        <f>SUMIF(NSL!$C$1002:$C$1028,C26,NSL!$V$1002:$V$1028)</f>
        <v>0</v>
      </c>
      <c r="AN26" s="55">
        <f>SUMIF(NSL!$C$1030:$C$1045,C26,NSL!$V$1030:$V$1045)</f>
        <v>0</v>
      </c>
      <c r="AO26" s="55">
        <f>SUMIF(NSL!$C$1047:$C$1048,C26,NSL!$V$1047:$V$1048)</f>
        <v>0</v>
      </c>
      <c r="AP26" s="55">
        <f>SUMIF(NSL!$C$1050:$C$1074,C26,NSL!$V$1050:$V$1074)</f>
        <v>0</v>
      </c>
      <c r="AQ26" s="55">
        <f>SUMIF(NSL!$C$1076:$C$1099,C26,NSL!$V$1076:$V$1099)</f>
        <v>0</v>
      </c>
      <c r="AR26" s="55">
        <f>SUMIF(NSL!$C$1101:$C$1121,C26,NSL!$V$1101:$V$1121)</f>
        <v>0</v>
      </c>
      <c r="AS26" s="55">
        <f>SUMIF(NSL!$C$1123:$C$1164,C26,NSL!$V$1123:$V$1164)</f>
        <v>0</v>
      </c>
      <c r="AT26" s="55">
        <f>SUMIF(NSL!$C$1166:$C$1201,C26,NSL!$V$1166:$V$1201)</f>
        <v>0</v>
      </c>
      <c r="AU26" s="55">
        <f>SUMIF(NSL!$C$1203:$C$1223,C26,NSL!$V$1203:$V$1223)</f>
        <v>0</v>
      </c>
      <c r="AV26" s="55">
        <f>SUMIF(NSL!$C$1225:$C$1226,C26,NSL!$V$1225:$V$1226)</f>
        <v>0</v>
      </c>
      <c r="AW26" s="55">
        <f>SUMIF(NSL!$C$1228:$C$1244,C26,NSL!$V$1228:$V$1244)</f>
        <v>0</v>
      </c>
      <c r="AX26" s="55">
        <f>SUMIF(NSL!$C$1246:$C$1351,C26,NSL!$V$1246:$V$1351)</f>
        <v>0</v>
      </c>
      <c r="AY26" s="55">
        <f>SUMIF(NSL!$C$1353:$C$1434,C26,NSL!$V$1353:$V$1434)</f>
        <v>0</v>
      </c>
      <c r="AZ26" s="55">
        <f>SUMIF(NSL!$C$1436:$C$1440,C26,NSL!$V$1436:$V$1440)</f>
        <v>0</v>
      </c>
      <c r="BA26" s="55">
        <f>SUMIF(NSL!$C$1442:$C$1507,C26,NSL!$V$1442:$V$1507)</f>
        <v>0</v>
      </c>
      <c r="BB26" s="55">
        <f>SUMIF(NSL!$C$1509:$C$1540,C26,NSL!$V$1509:$V$1540)</f>
        <v>0</v>
      </c>
      <c r="BC26" s="55">
        <f>SUMIF(NSL!$C$1542:$C$1545,C26,NSL!$V$1542:$V$1545)</f>
        <v>0</v>
      </c>
      <c r="BD26" s="55">
        <f>SUMIF(NSL!$C$1547:$C$1560,C26,NSL!$V$1547:$V$1560)</f>
        <v>0</v>
      </c>
      <c r="BE26" s="55">
        <f>SUMIF(NSL!$C$1562:$C$1565,C26,NSL!$V$1562:$V$1565)</f>
        <v>0</v>
      </c>
      <c r="BF26" s="55">
        <f>SUMIF(NSL!$C$1567:$C$1569,C26,NSL!$V$1567:$V$1569)</f>
        <v>0</v>
      </c>
      <c r="BG26" s="65">
        <f>SUM(G26:Q26)+SUM(S26:X26)+Z26+SUM(AB26:BF26)</f>
        <v>0</v>
      </c>
      <c r="BH26" s="53">
        <f>Y60-BG26</f>
        <v>12.080000000000002</v>
      </c>
      <c r="BI26" s="53">
        <f t="shared" si="6"/>
        <v>12.190000000000001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>
        <f>HTg!S29</f>
        <v>55.41</v>
      </c>
      <c r="E27" s="65">
        <f t="shared" si="10"/>
        <v>0</v>
      </c>
      <c r="F27" s="70">
        <f t="shared" si="11"/>
        <v>0</v>
      </c>
      <c r="G27" s="55">
        <f>SUMIF(NSL!$C$9:$C$10,C27,NSL!$V$9:$V$10)</f>
        <v>0</v>
      </c>
      <c r="H27" s="55">
        <f>SUMIF(NSL!$C$12:$C$13,C27,NSL!$V$12:$V$13)</f>
        <v>0</v>
      </c>
      <c r="I27" s="55">
        <f>SUMIF(NSL!$C$15:$C$16,C27,NSL!$V$15:$V$16)</f>
        <v>0</v>
      </c>
      <c r="J27" s="55">
        <f>SUMIF(NSL!$C$18:$C$19,C27,NSL!$V$18:$V$19)</f>
        <v>0</v>
      </c>
      <c r="K27" s="55">
        <f>SUMIF(NSL!$C$21:$C$43,C27,NSL!$V$21:$V$43)</f>
        <v>0</v>
      </c>
      <c r="L27" s="55">
        <f>SUMIF(NSL!$C$45:$C$51,C27,NSL!$V$45:$V$51)</f>
        <v>0</v>
      </c>
      <c r="M27" s="55">
        <f>SUMIF(NSL!$C$53:$C$55,C27,NSL!$V$53:$V$55)</f>
        <v>0</v>
      </c>
      <c r="N27" s="55">
        <f>SUMIF(NSL!$C$57:$C$65,C27,NSL!$V$57:$V$65)</f>
        <v>0</v>
      </c>
      <c r="O27" s="55">
        <f>SUMIF(NSL!$C$67:$C$76,C27,NSL!$V$67:$V$76)</f>
        <v>0</v>
      </c>
      <c r="P27" s="55">
        <f>SUMIF(NSL!$C$78:$C$79,C27,NSL!$V$78:$V$79)</f>
        <v>0</v>
      </c>
      <c r="Q27" s="55">
        <f>SUMIF(NSL!$C$81:$C$173,C27,NSL!$V$81:$V$173)</f>
        <v>0</v>
      </c>
      <c r="R27" s="65">
        <f t="shared" si="12"/>
        <v>55.41</v>
      </c>
      <c r="S27" s="55">
        <f>SUMIF(NSL!$C$176:$C$214,C27,NSL!$V$176:$V$214)</f>
        <v>0</v>
      </c>
      <c r="T27" s="55">
        <f>SUMIF(NSL!$C$216:$C$238,C27,NSL!$V$216:$V$238)</f>
        <v>0</v>
      </c>
      <c r="U27" s="55">
        <f>SUMIF(NSL!$C$240:$C$252,C27,NSL!$V$240:$V$252)</f>
        <v>0</v>
      </c>
      <c r="V27" s="55">
        <f>SUMIF(NSL!$C$254:$C$255,C27,NSL!$V$254:$V$255)</f>
        <v>0</v>
      </c>
      <c r="W27" s="55">
        <f>SUMIF(NSL!$C$257:$C$282,C27,NSL!$V$257:$V$282)</f>
        <v>0</v>
      </c>
      <c r="X27" s="55">
        <f>SUMIF(NSL!$C$284:$C$346,C27,NSL!$V$284:$V$346)</f>
        <v>0</v>
      </c>
      <c r="Y27" s="55">
        <f>SUMIF(NSL!$C$348:$C$436,C27,NSL!$V$348:$V$436)</f>
        <v>0</v>
      </c>
      <c r="Z27" s="65">
        <f>D27-BG27</f>
        <v>55.41</v>
      </c>
      <c r="AA27" s="70">
        <f t="shared" si="13"/>
        <v>0</v>
      </c>
      <c r="AB27" s="55">
        <f>SUMIF(NSL!$C$483:$C$679,C27,NSL!$V$483:$V$679)</f>
        <v>0</v>
      </c>
      <c r="AC27" s="55">
        <f>SUMIF(NSL!$C$681:$C$682,C27,NSL!$V$681:$V$682)</f>
        <v>0</v>
      </c>
      <c r="AD27" s="55">
        <f>SUMIF(NSL!$C$684:$C$692,C27,NSL!$V$684:$V$692)</f>
        <v>0</v>
      </c>
      <c r="AE27" s="55">
        <f>SUMIF(NSL!$C$694:$C$776,C27,NSL!$V$694:$V$776)</f>
        <v>0</v>
      </c>
      <c r="AF27" s="55">
        <f>SUMIF(NSL!$C$778:$C$810,C27,NSL!$V$778:$V$810)</f>
        <v>0</v>
      </c>
      <c r="AG27" s="55">
        <f>SUMIF(NSL!$C$812:$C$813,C27,NSL!$V$812:$V$813)</f>
        <v>0</v>
      </c>
      <c r="AH27" s="55">
        <f>SUMIF(NSL!$C$815:$C$816,C27,NSL!$V$815:$V$816)</f>
        <v>0</v>
      </c>
      <c r="AI27" s="55">
        <f>SUMIF(NSL!$C$818:$C$889,C27,NSL!$V$818:$V$889)</f>
        <v>0</v>
      </c>
      <c r="AJ27" s="55">
        <f>SUMIF(NSL!$C$891:$C$917,C27,NSL!$V$891:$V$917)</f>
        <v>0</v>
      </c>
      <c r="AK27" s="55">
        <f>SUMIF(NSL!$C$919:$C$981,C27,NSL!$V$919:$V$981)</f>
        <v>0</v>
      </c>
      <c r="AL27" s="55">
        <f>SUMIF(NSL!$C$983:$C$1000,C27,NSL!$V$983:$V$1000)</f>
        <v>0</v>
      </c>
      <c r="AM27" s="55">
        <f>SUMIF(NSL!$C$1002:$C$1028,C27,NSL!$V$1002:$V$1028)</f>
        <v>0</v>
      </c>
      <c r="AN27" s="55">
        <f>SUMIF(NSL!$C$1030:$C$1045,C27,NSL!$V$1030:$V$1045)</f>
        <v>0</v>
      </c>
      <c r="AO27" s="55">
        <f>SUMIF(NSL!$C$1047:$C$1048,C27,NSL!$V$1047:$V$1048)</f>
        <v>0</v>
      </c>
      <c r="AP27" s="55">
        <f>SUMIF(NSL!$C$1050:$C$1074,C27,NSL!$V$1050:$V$1074)</f>
        <v>0</v>
      </c>
      <c r="AQ27" s="55">
        <f>SUMIF(NSL!$C$1076:$C$1099,C27,NSL!$V$1076:$V$1099)</f>
        <v>0</v>
      </c>
      <c r="AR27" s="55">
        <f>SUMIF(NSL!$C$1101:$C$1121,C27,NSL!$V$1101:$V$1121)</f>
        <v>0</v>
      </c>
      <c r="AS27" s="55">
        <f>SUMIF(NSL!$C$1123:$C$1164,C27,NSL!$V$1123:$V$1164)</f>
        <v>0</v>
      </c>
      <c r="AT27" s="55">
        <f>SUMIF(NSL!$C$1166:$C$1201,C27,NSL!$V$1166:$V$1201)</f>
        <v>0</v>
      </c>
      <c r="AU27" s="55">
        <f>SUMIF(NSL!$C$1203:$C$1223,C27,NSL!$V$1203:$V$1223)</f>
        <v>0</v>
      </c>
      <c r="AV27" s="55">
        <f>SUMIF(NSL!$C$1225:$C$1226,C27,NSL!$V$1225:$V$1226)</f>
        <v>0</v>
      </c>
      <c r="AW27" s="55">
        <f>SUMIF(NSL!$C$1228:$C$1244,C27,NSL!$V$1228:$V$1244)</f>
        <v>0</v>
      </c>
      <c r="AX27" s="55">
        <f>SUMIF(NSL!$C$1246:$C$1351,C27,NSL!$V$1246:$V$1351)</f>
        <v>0</v>
      </c>
      <c r="AY27" s="55">
        <f>SUMIF(NSL!$C$1353:$C$1434,C27,NSL!$V$1353:$V$1434)</f>
        <v>0</v>
      </c>
      <c r="AZ27" s="55">
        <f>SUMIF(NSL!$C$1436:$C$1440,C27,NSL!$V$1436:$V$1440)</f>
        <v>0</v>
      </c>
      <c r="BA27" s="55">
        <f>SUMIF(NSL!$C$1442:$C$1507,C27,NSL!$V$1442:$V$1507)</f>
        <v>0</v>
      </c>
      <c r="BB27" s="55">
        <f>SUMIF(NSL!$C$1509:$C$1540,C27,NSL!$V$1509:$V$1540)</f>
        <v>0</v>
      </c>
      <c r="BC27" s="55">
        <f>SUMIF(NSL!$C$1542:$C$1545,C27,NSL!$V$1542:$V$1545)</f>
        <v>0</v>
      </c>
      <c r="BD27" s="55">
        <f>SUMIF(NSL!$C$1547:$C$1560,C27,NSL!$V$1547:$V$1560)</f>
        <v>0</v>
      </c>
      <c r="BE27" s="55">
        <f>SUMIF(NSL!$C$1562:$C$1565,C27,NSL!$V$1562:$V$1565)</f>
        <v>0</v>
      </c>
      <c r="BF27" s="55">
        <f>SUMIF(NSL!$C$1567:$C$1569,C27,NSL!$V$1567:$V$1569)</f>
        <v>0</v>
      </c>
      <c r="BG27" s="65">
        <f>SUM(G27:Q27)+SUM(S27:Y27)+SUM(AB27:BF27)</f>
        <v>0</v>
      </c>
      <c r="BH27" s="58">
        <f>Z60-BG27</f>
        <v>86.35</v>
      </c>
      <c r="BI27" s="53">
        <f t="shared" si="6"/>
        <v>141.76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>
        <f>HTg!S30</f>
        <v>62.03</v>
      </c>
      <c r="E28" s="65">
        <f t="shared" si="10"/>
        <v>0</v>
      </c>
      <c r="F28" s="70">
        <f t="shared" si="11"/>
        <v>0</v>
      </c>
      <c r="G28" s="72">
        <f>SUM(G29:G41)</f>
        <v>0</v>
      </c>
      <c r="H28" s="72">
        <f t="shared" ref="H28:Z28" si="14">SUM(H29:H41)</f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65">
        <f>SUM(R29:R41)</f>
        <v>62.03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0.01</v>
      </c>
      <c r="Y28" s="72">
        <f t="shared" si="14"/>
        <v>0</v>
      </c>
      <c r="Z28" s="72">
        <f t="shared" si="14"/>
        <v>0</v>
      </c>
      <c r="AA28" s="72">
        <f>D28-BG28</f>
        <v>62.02</v>
      </c>
      <c r="AB28" s="72">
        <f t="shared" ref="AB28:BG28" si="15">SUM(AB29:AB41)</f>
        <v>0.43</v>
      </c>
      <c r="AC28" s="72">
        <f t="shared" si="15"/>
        <v>0</v>
      </c>
      <c r="AD28" s="72">
        <f t="shared" si="15"/>
        <v>0.13</v>
      </c>
      <c r="AE28" s="72">
        <f t="shared" si="15"/>
        <v>3.21</v>
      </c>
      <c r="AF28" s="72">
        <f t="shared" si="15"/>
        <v>0</v>
      </c>
      <c r="AG28" s="72">
        <f t="shared" si="15"/>
        <v>0</v>
      </c>
      <c r="AH28" s="72">
        <f t="shared" si="15"/>
        <v>0</v>
      </c>
      <c r="AI28" s="72">
        <f t="shared" si="15"/>
        <v>48.97</v>
      </c>
      <c r="AJ28" s="72">
        <f t="shared" si="15"/>
        <v>9.26</v>
      </c>
      <c r="AK28" s="72">
        <f t="shared" si="15"/>
        <v>0.01</v>
      </c>
      <c r="AL28" s="72">
        <f t="shared" si="15"/>
        <v>0.01</v>
      </c>
      <c r="AM28" s="72">
        <f t="shared" si="15"/>
        <v>0</v>
      </c>
      <c r="AN28" s="72">
        <f t="shared" si="15"/>
        <v>0</v>
      </c>
      <c r="AO28" s="72">
        <f t="shared" si="15"/>
        <v>0</v>
      </c>
      <c r="AP28" s="72">
        <f t="shared" si="15"/>
        <v>0</v>
      </c>
      <c r="AQ28" s="72">
        <f t="shared" si="15"/>
        <v>0</v>
      </c>
      <c r="AR28" s="72">
        <f t="shared" si="15"/>
        <v>0</v>
      </c>
      <c r="AS28" s="72">
        <f t="shared" si="15"/>
        <v>0</v>
      </c>
      <c r="AT28" s="72">
        <f t="shared" si="15"/>
        <v>0</v>
      </c>
      <c r="AU28" s="72">
        <f t="shared" si="15"/>
        <v>0</v>
      </c>
      <c r="AV28" s="72">
        <f t="shared" si="15"/>
        <v>0</v>
      </c>
      <c r="AW28" s="72">
        <f t="shared" si="15"/>
        <v>0</v>
      </c>
      <c r="AX28" s="72">
        <f t="shared" si="15"/>
        <v>0</v>
      </c>
      <c r="AY28" s="72">
        <f t="shared" si="15"/>
        <v>0</v>
      </c>
      <c r="AZ28" s="72">
        <f t="shared" si="15"/>
        <v>0</v>
      </c>
      <c r="BA28" s="72">
        <f t="shared" si="15"/>
        <v>0</v>
      </c>
      <c r="BB28" s="72">
        <f t="shared" si="15"/>
        <v>0</v>
      </c>
      <c r="BC28" s="72">
        <f t="shared" si="15"/>
        <v>0</v>
      </c>
      <c r="BD28" s="72">
        <f t="shared" si="15"/>
        <v>0</v>
      </c>
      <c r="BE28" s="72">
        <f t="shared" si="15"/>
        <v>0</v>
      </c>
      <c r="BF28" s="72">
        <f t="shared" si="15"/>
        <v>0</v>
      </c>
      <c r="BG28" s="65">
        <f t="shared" si="15"/>
        <v>0.01</v>
      </c>
      <c r="BH28" s="70">
        <f>AA60-BG28</f>
        <v>57.930000000000007</v>
      </c>
      <c r="BI28" s="70">
        <f>SUM(BI29:BI41)</f>
        <v>119.96</v>
      </c>
    </row>
    <row r="29" spans="1:61" ht="15">
      <c r="A29" s="56"/>
      <c r="B29" s="7" t="s">
        <v>166</v>
      </c>
      <c r="C29" s="8" t="s">
        <v>53</v>
      </c>
      <c r="D29" s="52">
        <f>HTg!S31</f>
        <v>0.43</v>
      </c>
      <c r="E29" s="65">
        <f t="shared" si="10"/>
        <v>0</v>
      </c>
      <c r="F29" s="70">
        <f t="shared" si="11"/>
        <v>0</v>
      </c>
      <c r="G29" s="55">
        <f>SUMIF(NSL!$C$9:$C$10,C29,NSL!$V$9:$V$10)</f>
        <v>0</v>
      </c>
      <c r="H29" s="55">
        <f>SUMIF(NSL!$C$12:$C$13,C29,NSL!$V$12:$V$13)</f>
        <v>0</v>
      </c>
      <c r="I29" s="55">
        <f>SUMIF(NSL!$C$15:$C$16,C29,NSL!$V$15:$V$16)</f>
        <v>0</v>
      </c>
      <c r="J29" s="55">
        <f>SUMIF(NSL!$C$18:$C$19,C29,NSL!$V$18:$V$19)</f>
        <v>0</v>
      </c>
      <c r="K29" s="55">
        <f>SUMIF(NSL!$C$21:$C$43,C29,NSL!$V$21:$V$43)</f>
        <v>0</v>
      </c>
      <c r="L29" s="55">
        <f>SUMIF(NSL!$C$45:$C$51,C29,NSL!$V$45:$V$51)</f>
        <v>0</v>
      </c>
      <c r="M29" s="55">
        <f>SUMIF(NSL!$C$53:$C$55,C29,NSL!$V$53:$V$55)</f>
        <v>0</v>
      </c>
      <c r="N29" s="55">
        <f>SUMIF(NSL!$C$57:$C$65,C29,NSL!$V$57:$V$65)</f>
        <v>0</v>
      </c>
      <c r="O29" s="55">
        <f>SUMIF(NSL!$C$67:$C$76,C29,NSL!$V$67:$V$76)</f>
        <v>0</v>
      </c>
      <c r="P29" s="55">
        <f>SUMIF(NSL!$C$78:$C$79,C29,NSL!$V$78:$V$79)</f>
        <v>0</v>
      </c>
      <c r="Q29" s="55">
        <f>SUMIF(NSL!$C$81:$C$173,C29,NSL!$V$81:$V$173)</f>
        <v>0</v>
      </c>
      <c r="R29" s="65">
        <f t="shared" si="12"/>
        <v>0.43</v>
      </c>
      <c r="S29" s="55">
        <f>SUMIF(NSL!$C$176:$C$214,C29,NSL!$V$176:$V$214)</f>
        <v>0</v>
      </c>
      <c r="T29" s="55">
        <f>SUMIF(NSL!$C$216:$C$238,C29,NSL!$V$216:$V$238)</f>
        <v>0</v>
      </c>
      <c r="U29" s="55">
        <f>SUMIF(NSL!$C$240:$C$252,C29,NSL!$V$240:$V$252)</f>
        <v>0</v>
      </c>
      <c r="V29" s="55">
        <f>SUMIF(NSL!$C$254:$C$255,C29,NSL!$V$254:$V$255)</f>
        <v>0</v>
      </c>
      <c r="W29" s="55">
        <f>SUMIF(NSL!$C$257:$C$282,C29,NSL!$V$257:$V$282)</f>
        <v>0</v>
      </c>
      <c r="X29" s="55">
        <f>SUMIF(NSL!$C$284:$C$346,C29,NSL!$V$284:$V$346)</f>
        <v>0</v>
      </c>
      <c r="Y29" s="55">
        <f>SUMIF(NSL!$C$348:$C$436,C29,NSL!$V$348:$V$436)</f>
        <v>0</v>
      </c>
      <c r="Z29" s="55">
        <f>SUMIF(NSL!$C$438:$C$480,C29,NSL!$V$438:$V$480)</f>
        <v>0</v>
      </c>
      <c r="AA29" s="72">
        <f>SUM(AB29:AN29)</f>
        <v>0.43</v>
      </c>
      <c r="AB29" s="65">
        <f>D29-BG29</f>
        <v>0.43</v>
      </c>
      <c r="AC29" s="55">
        <f>SUMIF(NSL!$C$681:$C$682,C29,NSL!$V$681:$V$682)</f>
        <v>0</v>
      </c>
      <c r="AD29" s="55">
        <f>SUMIF(NSL!$C$684:$C$692,C29,NSL!$V$684:$V$692)</f>
        <v>0</v>
      </c>
      <c r="AE29" s="55">
        <f>SUMIF(NSL!$C$694:$C$776,C29,NSL!$V$694:$V$776)</f>
        <v>0</v>
      </c>
      <c r="AF29" s="55">
        <f>SUMIF(NSL!$C$778:$C$810,C29,NSL!$V$778:$V$810)</f>
        <v>0</v>
      </c>
      <c r="AG29" s="55">
        <f>SUMIF(NSL!$C$812:$C$813,C29,NSL!$V$812:$V$813)</f>
        <v>0</v>
      </c>
      <c r="AH29" s="55">
        <f>SUMIF(NSL!$C$815:$C$816,C29,NSL!$V$815:$V$816)</f>
        <v>0</v>
      </c>
      <c r="AI29" s="55">
        <f>SUMIF(NSL!$C$818:$C$889,C29,NSL!$V$818:$V$889)</f>
        <v>0</v>
      </c>
      <c r="AJ29" s="55">
        <f>SUMIF(NSL!$C$891:$C$917,C29,NSL!$V$891:$V$917)</f>
        <v>0</v>
      </c>
      <c r="AK29" s="55">
        <f>SUMIF(NSL!$C$919:$C$981,C29,NSL!$V$919:$V$981)</f>
        <v>0</v>
      </c>
      <c r="AL29" s="55">
        <f>SUMIF(NSL!$C$983:$C$1000,C29,NSL!$V$983:$V$1000)</f>
        <v>0</v>
      </c>
      <c r="AM29" s="55">
        <f>SUMIF(NSL!$C$1002:$C$1028,C29,NSL!$V$1002:$V$1028)</f>
        <v>0</v>
      </c>
      <c r="AN29" s="55">
        <f>SUMIF(NSL!$C$1030:$C$1045,C29,NSL!$V$1030:$V$1045)</f>
        <v>0</v>
      </c>
      <c r="AO29" s="55">
        <f>SUMIF(NSL!$C$1047:$C$1048,C29,NSL!$V$1047:$V$1048)</f>
        <v>0</v>
      </c>
      <c r="AP29" s="55">
        <f>SUMIF(NSL!$C$1050:$C$1074,C29,NSL!$V$1050:$V$1074)</f>
        <v>0</v>
      </c>
      <c r="AQ29" s="55">
        <f>SUMIF(NSL!$C$1076:$C$1099,C29,NSL!$V$1076:$V$1099)</f>
        <v>0</v>
      </c>
      <c r="AR29" s="55">
        <f>SUMIF(NSL!$C$1101:$C$1121,C29,NSL!$V$1101:$V$1121)</f>
        <v>0</v>
      </c>
      <c r="AS29" s="55">
        <f>SUMIF(NSL!$C$1123:$C$1164,C29,NSL!$V$1123:$V$1164)</f>
        <v>0</v>
      </c>
      <c r="AT29" s="55">
        <f>SUMIF(NSL!$C$1166:$C$1201,C29,NSL!$V$1166:$V$1201)</f>
        <v>0</v>
      </c>
      <c r="AU29" s="55">
        <f>SUMIF(NSL!$C$1203:$C$1223,C29,NSL!$V$1203:$V$1223)</f>
        <v>0</v>
      </c>
      <c r="AV29" s="55">
        <f>SUMIF(NSL!$C$1225:$C$1226,C29,NSL!$V$1225:$V$1226)</f>
        <v>0</v>
      </c>
      <c r="AW29" s="55">
        <f>SUMIF(NSL!$C$1228:$C$1244,C29,NSL!$V$1228:$V$1244)</f>
        <v>0</v>
      </c>
      <c r="AX29" s="55">
        <f>SUMIF(NSL!$C$1246:$C$1351,C29,NSL!$V$1246:$V$1351)</f>
        <v>0</v>
      </c>
      <c r="AY29" s="55">
        <f>SUMIF(NSL!$C$1353:$C$1434,C29,NSL!$V$1353:$V$1434)</f>
        <v>0</v>
      </c>
      <c r="AZ29" s="55">
        <f>SUMIF(NSL!$C$1436:$C$1440,C29,NSL!$V$1436:$V$1440)</f>
        <v>0</v>
      </c>
      <c r="BA29" s="55">
        <f>SUMIF(NSL!$C$1442:$C$1507,C29,NSL!$V$1442:$V$1507)</f>
        <v>0</v>
      </c>
      <c r="BB29" s="55">
        <f>SUMIF(NSL!$C$1509:$C$1540,C29,NSL!$V$1509:$V$1540)</f>
        <v>0</v>
      </c>
      <c r="BC29" s="55">
        <f>SUMIF(NSL!$C$1542:$C$1545,C29,NSL!$V$1542:$V$1545)</f>
        <v>0</v>
      </c>
      <c r="BD29" s="55">
        <f>SUMIF(NSL!$C$1547:$C$1560,C29,NSL!$V$1547:$V$1560)</f>
        <v>0</v>
      </c>
      <c r="BE29" s="55">
        <f>SUMIF(NSL!$C$1562:$C$1565,C29,NSL!$V$1562:$V$1565)</f>
        <v>0</v>
      </c>
      <c r="BF29" s="55">
        <f>SUMIF(NSL!$C$1567:$C$1569,C29,NSL!$V$1567:$V$1569)</f>
        <v>0</v>
      </c>
      <c r="BG29" s="65">
        <f>SUM(G29:Q29)+SUM(S29:Z29)+SUM(AC29:BF29)</f>
        <v>0</v>
      </c>
      <c r="BH29" s="53">
        <f>AB60-BG29</f>
        <v>0.72</v>
      </c>
      <c r="BI29" s="53">
        <f t="shared" si="6"/>
        <v>1.1499999999999999</v>
      </c>
    </row>
    <row r="30" spans="1:61" ht="15">
      <c r="A30" s="56"/>
      <c r="B30" s="7" t="s">
        <v>167</v>
      </c>
      <c r="C30" s="8" t="s">
        <v>58</v>
      </c>
      <c r="D30" s="52">
        <f>HTg!S32</f>
        <v>0</v>
      </c>
      <c r="E30" s="65">
        <f t="shared" si="10"/>
        <v>0</v>
      </c>
      <c r="F30" s="70">
        <f t="shared" si="11"/>
        <v>0</v>
      </c>
      <c r="G30" s="55">
        <f>SUMIF(NSL!$C$9:$C$10,C30,NSL!$V$9:$V$10)</f>
        <v>0</v>
      </c>
      <c r="H30" s="55">
        <f>SUMIF(NSL!$C$12:$C$13,C30,NSL!$V$12:$V$13)</f>
        <v>0</v>
      </c>
      <c r="I30" s="55">
        <f>SUMIF(NSL!$C$15:$C$16,C30,NSL!$V$15:$V$16)</f>
        <v>0</v>
      </c>
      <c r="J30" s="55">
        <f>SUMIF(NSL!$C$18:$C$19,C30,NSL!$V$18:$V$19)</f>
        <v>0</v>
      </c>
      <c r="K30" s="55">
        <f>SUMIF(NSL!$C$21:$C$43,C30,NSL!$V$21:$V$43)</f>
        <v>0</v>
      </c>
      <c r="L30" s="55">
        <f>SUMIF(NSL!$C$45:$C$51,C30,NSL!$V$45:$V$51)</f>
        <v>0</v>
      </c>
      <c r="M30" s="55">
        <f>SUMIF(NSL!$C$53:$C$55,C30,NSL!$V$53:$V$55)</f>
        <v>0</v>
      </c>
      <c r="N30" s="55">
        <f>SUMIF(NSL!$C$57:$C$65,C30,NSL!$V$57:$V$65)</f>
        <v>0</v>
      </c>
      <c r="O30" s="55">
        <f>SUMIF(NSL!$C$67:$C$76,C30,NSL!$V$67:$V$76)</f>
        <v>0</v>
      </c>
      <c r="P30" s="55">
        <f>SUMIF(NSL!$C$78:$C$79,C30,NSL!$V$78:$V$79)</f>
        <v>0</v>
      </c>
      <c r="Q30" s="55">
        <f>SUMIF(NSL!$C$81:$C$173,C30,NSL!$V$81:$V$173)</f>
        <v>0</v>
      </c>
      <c r="R30" s="65">
        <f t="shared" si="12"/>
        <v>0</v>
      </c>
      <c r="S30" s="55">
        <f>SUMIF(NSL!$C$176:$C$214,C30,NSL!$V$176:$V$214)</f>
        <v>0</v>
      </c>
      <c r="T30" s="55">
        <f>SUMIF(NSL!$C$216:$C$238,C30,NSL!$V$216:$V$238)</f>
        <v>0</v>
      </c>
      <c r="U30" s="55">
        <f>SUMIF(NSL!$C$240:$C$252,C30,NSL!$V$240:$V$252)</f>
        <v>0</v>
      </c>
      <c r="V30" s="55">
        <f>SUMIF(NSL!$C$254:$C$255,C30,NSL!$V$254:$V$255)</f>
        <v>0</v>
      </c>
      <c r="W30" s="55">
        <f>SUMIF(NSL!$C$257:$C$282,C30,NSL!$V$257:$V$282)</f>
        <v>0</v>
      </c>
      <c r="X30" s="55">
        <f>SUMIF(NSL!$C$284:$C$346,C30,NSL!$V$284:$V$346)</f>
        <v>0</v>
      </c>
      <c r="Y30" s="55">
        <f>SUMIF(NSL!$C$348:$C$436,C30,NSL!$V$348:$V$436)</f>
        <v>0</v>
      </c>
      <c r="Z30" s="55">
        <f>SUMIF(NSL!$C$438:$C$480,C30,NSL!$V$438:$V$480)</f>
        <v>0</v>
      </c>
      <c r="AA30" s="72">
        <f t="shared" ref="AA30:AA59" si="16">SUM(AB30:AN30)</f>
        <v>0</v>
      </c>
      <c r="AB30" s="55">
        <f>SUMIF(NSL!$C$483:$C$679,C30,NSL!$V$483:$V$679)</f>
        <v>0</v>
      </c>
      <c r="AC30" s="65">
        <f>D30-BG30</f>
        <v>0</v>
      </c>
      <c r="AD30" s="55">
        <f>SUMIF(NSL!$C$684:$C$692,C30,NSL!$V$684:$V$692)</f>
        <v>0</v>
      </c>
      <c r="AE30" s="55">
        <f>SUMIF(NSL!$C$694:$C$776,C30,NSL!$V$694:$V$776)</f>
        <v>0</v>
      </c>
      <c r="AF30" s="55">
        <f>SUMIF(NSL!$C$778:$C$810,C30,NSL!$V$778:$V$810)</f>
        <v>0</v>
      </c>
      <c r="AG30" s="55">
        <f>SUMIF(NSL!$C$812:$C$813,C30,NSL!$V$812:$V$813)</f>
        <v>0</v>
      </c>
      <c r="AH30" s="55">
        <f>SUMIF(NSL!$C$815:$C$816,C30,NSL!$V$815:$V$816)</f>
        <v>0</v>
      </c>
      <c r="AI30" s="55">
        <f>SUMIF(NSL!$C$818:$C$889,C30,NSL!$V$818:$V$889)</f>
        <v>0</v>
      </c>
      <c r="AJ30" s="55">
        <f>SUMIF(NSL!$C$891:$C$917,C30,NSL!$V$891:$V$917)</f>
        <v>0</v>
      </c>
      <c r="AK30" s="55">
        <f>SUMIF(NSL!$C$919:$C$981,C30,NSL!$V$919:$V$981)</f>
        <v>0</v>
      </c>
      <c r="AL30" s="55">
        <f>SUMIF(NSL!$C$983:$C$1000,C30,NSL!$V$983:$V$1000)</f>
        <v>0</v>
      </c>
      <c r="AM30" s="55">
        <f>SUMIF(NSL!$C$1002:$C$1028,C30,NSL!$V$1002:$V$1028)</f>
        <v>0</v>
      </c>
      <c r="AN30" s="55">
        <f>SUMIF(NSL!$C$1030:$C$1045,C30,NSL!$V$1030:$V$1045)</f>
        <v>0</v>
      </c>
      <c r="AO30" s="55">
        <f>SUMIF(NSL!$C$1047:$C$1048,C30,NSL!$V$1047:$V$1048)</f>
        <v>0</v>
      </c>
      <c r="AP30" s="55">
        <f>SUMIF(NSL!$C$1050:$C$1074,C30,NSL!$V$1050:$V$1074)</f>
        <v>0</v>
      </c>
      <c r="AQ30" s="55">
        <f>SUMIF(NSL!$C$1076:$C$1099,C30,NSL!$V$1076:$V$1099)</f>
        <v>0</v>
      </c>
      <c r="AR30" s="55">
        <f>SUMIF(NSL!$C$1101:$C$1121,C30,NSL!$V$1101:$V$1121)</f>
        <v>0</v>
      </c>
      <c r="AS30" s="55">
        <f>SUMIF(NSL!$C$1123:$C$1164,C30,NSL!$V$1123:$V$1164)</f>
        <v>0</v>
      </c>
      <c r="AT30" s="55">
        <f>SUMIF(NSL!$C$1166:$C$1201,C30,NSL!$V$1166:$V$1201)</f>
        <v>0</v>
      </c>
      <c r="AU30" s="55">
        <f>SUMIF(NSL!$C$1203:$C$1223,C30,NSL!$V$1203:$V$1223)</f>
        <v>0</v>
      </c>
      <c r="AV30" s="55">
        <f>SUMIF(NSL!$C$1225:$C$1226,C30,NSL!$V$1225:$V$1226)</f>
        <v>0</v>
      </c>
      <c r="AW30" s="55">
        <f>SUMIF(NSL!$C$1228:$C$1244,C30,NSL!$V$1228:$V$1244)</f>
        <v>0</v>
      </c>
      <c r="AX30" s="55">
        <f>SUMIF(NSL!$C$1246:$C$1351,C30,NSL!$V$1246:$V$1351)</f>
        <v>0</v>
      </c>
      <c r="AY30" s="55">
        <f>SUMIF(NSL!$C$1353:$C$1434,C30,NSL!$V$1353:$V$1434)</f>
        <v>0</v>
      </c>
      <c r="AZ30" s="55">
        <f>SUMIF(NSL!$C$1436:$C$1440,C30,NSL!$V$1436:$V$1440)</f>
        <v>0</v>
      </c>
      <c r="BA30" s="55">
        <f>SUMIF(NSL!$C$1442:$C$1507,C30,NSL!$V$1442:$V$1507)</f>
        <v>0</v>
      </c>
      <c r="BB30" s="55">
        <f>SUMIF(NSL!$C$1509:$C$1540,C30,NSL!$V$1509:$V$1540)</f>
        <v>0</v>
      </c>
      <c r="BC30" s="55">
        <f>SUMIF(NSL!$C$1542:$C$1545,C30,NSL!$V$1542:$V$1545)</f>
        <v>0</v>
      </c>
      <c r="BD30" s="55">
        <f>SUMIF(NSL!$C$1547:$C$1560,C30,NSL!$V$1547:$V$1560)</f>
        <v>0</v>
      </c>
      <c r="BE30" s="55">
        <f>SUMIF(NSL!$C$1562:$C$1565,C30,NSL!$V$1562:$V$1565)</f>
        <v>0</v>
      </c>
      <c r="BF30" s="55">
        <f>SUMIF(NSL!$C$1567:$C$1569,C30,NSL!$V$1567:$V$1569)</f>
        <v>0</v>
      </c>
      <c r="BG30" s="65">
        <f>SUM(G30:Q30)+SUM(S30:Z30)+AB30+SUM(AD30:BF30)</f>
        <v>0</v>
      </c>
      <c r="BH30" s="53">
        <f>AC60-BG30</f>
        <v>0</v>
      </c>
      <c r="BI30" s="53">
        <f t="shared" si="6"/>
        <v>0</v>
      </c>
    </row>
    <row r="31" spans="1:61" ht="15">
      <c r="A31" s="56"/>
      <c r="B31" s="7" t="s">
        <v>168</v>
      </c>
      <c r="C31" s="8" t="s">
        <v>54</v>
      </c>
      <c r="D31" s="52">
        <f>HTg!S33</f>
        <v>0.13</v>
      </c>
      <c r="E31" s="65">
        <f t="shared" si="10"/>
        <v>0</v>
      </c>
      <c r="F31" s="70">
        <f t="shared" si="11"/>
        <v>0</v>
      </c>
      <c r="G31" s="55">
        <f>SUMIF(NSL!$C$9:$C$10,C31,NSL!$V$9:$V$10)</f>
        <v>0</v>
      </c>
      <c r="H31" s="55">
        <f>SUMIF(NSL!$C$12:$C$13,C31,NSL!$V$12:$V$13)</f>
        <v>0</v>
      </c>
      <c r="I31" s="55">
        <f>SUMIF(NSL!$C$15:$C$16,C31,NSL!$V$15:$V$16)</f>
        <v>0</v>
      </c>
      <c r="J31" s="55">
        <f>SUMIF(NSL!$C$18:$C$19,C31,NSL!$V$18:$V$19)</f>
        <v>0</v>
      </c>
      <c r="K31" s="55">
        <f>SUMIF(NSL!$C$21:$C$43,C31,NSL!$V$21:$V$43)</f>
        <v>0</v>
      </c>
      <c r="L31" s="55">
        <f>SUMIF(NSL!$C$45:$C$51,C31,NSL!$V$45:$V$51)</f>
        <v>0</v>
      </c>
      <c r="M31" s="55">
        <f>SUMIF(NSL!$C$53:$C$55,C31,NSL!$V$53:$V$55)</f>
        <v>0</v>
      </c>
      <c r="N31" s="55">
        <f>SUMIF(NSL!$C$57:$C$65,C31,NSL!$V$57:$V$65)</f>
        <v>0</v>
      </c>
      <c r="O31" s="55">
        <f>SUMIF(NSL!$C$67:$C$76,C31,NSL!$V$67:$V$76)</f>
        <v>0</v>
      </c>
      <c r="P31" s="55">
        <f>SUMIF(NSL!$C$78:$C$79,C31,NSL!$V$78:$V$79)</f>
        <v>0</v>
      </c>
      <c r="Q31" s="55">
        <f>SUMIF(NSL!$C$81:$C$173,C31,NSL!$V$81:$V$173)</f>
        <v>0</v>
      </c>
      <c r="R31" s="65">
        <f t="shared" si="12"/>
        <v>0.13</v>
      </c>
      <c r="S31" s="55">
        <f>SUMIF(NSL!$C$176:$C$214,C31,NSL!$V$176:$V$214)</f>
        <v>0</v>
      </c>
      <c r="T31" s="55">
        <f>SUMIF(NSL!$C$216:$C$238,C31,NSL!$V$216:$V$238)</f>
        <v>0</v>
      </c>
      <c r="U31" s="55">
        <f>SUMIF(NSL!$C$240:$C$252,C31,NSL!$V$240:$V$252)</f>
        <v>0</v>
      </c>
      <c r="V31" s="55">
        <f>SUMIF(NSL!$C$254:$C$255,C31,NSL!$V$254:$V$255)</f>
        <v>0</v>
      </c>
      <c r="W31" s="55">
        <f>SUMIF(NSL!$C$257:$C$282,C31,NSL!$V$257:$V$282)</f>
        <v>0</v>
      </c>
      <c r="X31" s="55">
        <f>SUMIF(NSL!$C$284:$C$346,C31,NSL!$V$284:$V$346)</f>
        <v>0</v>
      </c>
      <c r="Y31" s="55">
        <f>SUMIF(NSL!$C$348:$C$436,C31,NSL!$V$348:$V$436)</f>
        <v>0</v>
      </c>
      <c r="Z31" s="55">
        <f>SUMIF(NSL!$C$438:$C$480,C31,NSL!$V$438:$V$480)</f>
        <v>0</v>
      </c>
      <c r="AA31" s="72">
        <f t="shared" si="16"/>
        <v>0.13</v>
      </c>
      <c r="AB31" s="55">
        <f>SUMIF(NSL!$C$483:$C$679,C31,NSL!$V$483:$V$679)</f>
        <v>0</v>
      </c>
      <c r="AC31" s="55">
        <f>SUMIF(NSL!$C$681:$C$682,C31,NSL!$V$681:$V$682)</f>
        <v>0</v>
      </c>
      <c r="AD31" s="65">
        <f>D31-BG31</f>
        <v>0.13</v>
      </c>
      <c r="AE31" s="55">
        <f>SUMIF(NSL!$C$694:$C$776,C31,NSL!$V$694:$V$776)</f>
        <v>0</v>
      </c>
      <c r="AF31" s="55">
        <f>SUMIF(NSL!$C$778:$C$810,C31,NSL!$V$778:$V$810)</f>
        <v>0</v>
      </c>
      <c r="AG31" s="55">
        <f>SUMIF(NSL!$C$812:$C$813,C31,NSL!$V$812:$V$813)</f>
        <v>0</v>
      </c>
      <c r="AH31" s="55">
        <f>SUMIF(NSL!$C$815:$C$816,C31,NSL!$V$815:$V$816)</f>
        <v>0</v>
      </c>
      <c r="AI31" s="55">
        <f>SUMIF(NSL!$C$818:$C$889,C31,NSL!$V$818:$V$889)</f>
        <v>0</v>
      </c>
      <c r="AJ31" s="55">
        <f>SUMIF(NSL!$C$891:$C$917,C31,NSL!$V$891:$V$917)</f>
        <v>0</v>
      </c>
      <c r="AK31" s="55">
        <f>SUMIF(NSL!$C$919:$C$981,C31,NSL!$V$919:$V$981)</f>
        <v>0</v>
      </c>
      <c r="AL31" s="55">
        <f>SUMIF(NSL!$C$983:$C$1000,C31,NSL!$V$983:$V$1000)</f>
        <v>0</v>
      </c>
      <c r="AM31" s="55">
        <f>SUMIF(NSL!$C$1002:$C$1028,C31,NSL!$V$1002:$V$1028)</f>
        <v>0</v>
      </c>
      <c r="AN31" s="55">
        <f>SUMIF(NSL!$C$1030:$C$1045,C31,NSL!$V$1030:$V$1045)</f>
        <v>0</v>
      </c>
      <c r="AO31" s="55">
        <f>SUMIF(NSL!$C$1047:$C$1048,C31,NSL!$V$1047:$V$1048)</f>
        <v>0</v>
      </c>
      <c r="AP31" s="55">
        <f>SUMIF(NSL!$C$1050:$C$1074,C31,NSL!$V$1050:$V$1074)</f>
        <v>0</v>
      </c>
      <c r="AQ31" s="55">
        <f>SUMIF(NSL!$C$1076:$C$1099,C31,NSL!$V$1076:$V$1099)</f>
        <v>0</v>
      </c>
      <c r="AR31" s="55">
        <f>SUMIF(NSL!$C$1101:$C$1121,C31,NSL!$V$1101:$V$1121)</f>
        <v>0</v>
      </c>
      <c r="AS31" s="55">
        <f>SUMIF(NSL!$C$1123:$C$1164,C31,NSL!$V$1123:$V$1164)</f>
        <v>0</v>
      </c>
      <c r="AT31" s="55">
        <f>SUMIF(NSL!$C$1166:$C$1201,C31,NSL!$V$1166:$V$1201)</f>
        <v>0</v>
      </c>
      <c r="AU31" s="55">
        <f>SUMIF(NSL!$C$1203:$C$1223,C31,NSL!$V$1203:$V$1223)</f>
        <v>0</v>
      </c>
      <c r="AV31" s="55">
        <f>SUMIF(NSL!$C$1225:$C$1226,C31,NSL!$V$1225:$V$1226)</f>
        <v>0</v>
      </c>
      <c r="AW31" s="55">
        <f>SUMIF(NSL!$C$1228:$C$1244,C31,NSL!$V$1228:$V$1244)</f>
        <v>0</v>
      </c>
      <c r="AX31" s="55">
        <f>SUMIF(NSL!$C$1246:$C$1351,C31,NSL!$V$1246:$V$1351)</f>
        <v>0</v>
      </c>
      <c r="AY31" s="55">
        <f>SUMIF(NSL!$C$1353:$C$1434,C31,NSL!$V$1353:$V$1434)</f>
        <v>0</v>
      </c>
      <c r="AZ31" s="55">
        <f>SUMIF(NSL!$C$1436:$C$1440,C31,NSL!$V$1436:$V$1440)</f>
        <v>0</v>
      </c>
      <c r="BA31" s="55">
        <f>SUMIF(NSL!$C$1442:$C$1507,C31,NSL!$V$1442:$V$1507)</f>
        <v>0</v>
      </c>
      <c r="BB31" s="55">
        <f>SUMIF(NSL!$C$1509:$C$1540,C31,NSL!$V$1509:$V$1540)</f>
        <v>0</v>
      </c>
      <c r="BC31" s="55">
        <f>SUMIF(NSL!$C$1542:$C$1545,C31,NSL!$V$1542:$V$1545)</f>
        <v>0</v>
      </c>
      <c r="BD31" s="55">
        <f>SUMIF(NSL!$C$1547:$C$1560,C31,NSL!$V$1547:$V$1560)</f>
        <v>0</v>
      </c>
      <c r="BE31" s="55">
        <f>SUMIF(NSL!$C$1562:$C$1565,C31,NSL!$V$1562:$V$1565)</f>
        <v>0</v>
      </c>
      <c r="BF31" s="55">
        <f>SUMIF(NSL!$C$1567:$C$1569,C31,NSL!$V$1567:$V$1569)</f>
        <v>0</v>
      </c>
      <c r="BG31" s="65">
        <f>SUM(G31:Q31)+SUM(S31:Z31)+SUM(AB31:AC31)+SUM(AE31:BF31)</f>
        <v>0</v>
      </c>
      <c r="BH31" s="53">
        <f>AD60-BG31</f>
        <v>0</v>
      </c>
      <c r="BI31" s="53">
        <f t="shared" si="6"/>
        <v>0.13</v>
      </c>
    </row>
    <row r="32" spans="1:61" ht="15">
      <c r="A32" s="56"/>
      <c r="B32" s="7" t="s">
        <v>169</v>
      </c>
      <c r="C32" s="8" t="s">
        <v>55</v>
      </c>
      <c r="D32" s="52">
        <f>HTg!S34</f>
        <v>3.21</v>
      </c>
      <c r="E32" s="65">
        <f t="shared" si="10"/>
        <v>0</v>
      </c>
      <c r="F32" s="70">
        <f t="shared" si="11"/>
        <v>0</v>
      </c>
      <c r="G32" s="55">
        <f>SUMIF(NSL!$C$9:$C$10,C32,NSL!$V$9:$V$10)</f>
        <v>0</v>
      </c>
      <c r="H32" s="55">
        <f>SUMIF(NSL!$C$12:$C$13,C32,NSL!$V$12:$V$13)</f>
        <v>0</v>
      </c>
      <c r="I32" s="55">
        <f>SUMIF(NSL!$C$15:$C$16,C32,NSL!$V$15:$V$16)</f>
        <v>0</v>
      </c>
      <c r="J32" s="55">
        <f>SUMIF(NSL!$C$18:$C$19,C32,NSL!$V$18:$V$19)</f>
        <v>0</v>
      </c>
      <c r="K32" s="55">
        <f>SUMIF(NSL!$C$21:$C$43,C32,NSL!$V$21:$V$43)</f>
        <v>0</v>
      </c>
      <c r="L32" s="55">
        <f>SUMIF(NSL!$C$45:$C$51,C32,NSL!$V$45:$V$51)</f>
        <v>0</v>
      </c>
      <c r="M32" s="55">
        <f>SUMIF(NSL!$C$53:$C$55,C32,NSL!$V$53:$V$55)</f>
        <v>0</v>
      </c>
      <c r="N32" s="55">
        <f>SUMIF(NSL!$C$57:$C$65,C32,NSL!$V$57:$V$65)</f>
        <v>0</v>
      </c>
      <c r="O32" s="55">
        <f>SUMIF(NSL!$C$67:$C$76,C32,NSL!$V$67:$V$76)</f>
        <v>0</v>
      </c>
      <c r="P32" s="55">
        <f>SUMIF(NSL!$C$78:$C$79,C32,NSL!$V$78:$V$79)</f>
        <v>0</v>
      </c>
      <c r="Q32" s="55">
        <f>SUMIF(NSL!$C$81:$C$173,C32,NSL!$V$81:$V$173)</f>
        <v>0</v>
      </c>
      <c r="R32" s="65">
        <f t="shared" si="12"/>
        <v>3.21</v>
      </c>
      <c r="S32" s="55">
        <f>SUMIF(NSL!$C$176:$C$214,C32,NSL!$V$176:$V$214)</f>
        <v>0</v>
      </c>
      <c r="T32" s="55">
        <f>SUMIF(NSL!$C$216:$C$238,C32,NSL!$V$216:$V$238)</f>
        <v>0</v>
      </c>
      <c r="U32" s="55">
        <f>SUMIF(NSL!$C$240:$C$252,C32,NSL!$V$240:$V$252)</f>
        <v>0</v>
      </c>
      <c r="V32" s="55">
        <f>SUMIF(NSL!$C$254:$C$255,C32,NSL!$V$254:$V$255)</f>
        <v>0</v>
      </c>
      <c r="W32" s="55">
        <f>SUMIF(NSL!$C$257:$C$282,C32,NSL!$V$257:$V$282)</f>
        <v>0</v>
      </c>
      <c r="X32" s="55">
        <f>SUMIF(NSL!$C$284:$C$346,C32,NSL!$V$284:$V$346)</f>
        <v>0</v>
      </c>
      <c r="Y32" s="55">
        <f>SUMIF(NSL!$C$348:$C$436,C32,NSL!$V$348:$V$436)</f>
        <v>0</v>
      </c>
      <c r="Z32" s="55">
        <f>SUMIF(NSL!$C$438:$C$480,C32,NSL!$V$438:$V$480)</f>
        <v>0</v>
      </c>
      <c r="AA32" s="72">
        <f t="shared" si="16"/>
        <v>3.21</v>
      </c>
      <c r="AB32" s="55">
        <f>SUMIF(NSL!$C$483:$C$679,C32,NSL!$V$483:$V$679)</f>
        <v>0</v>
      </c>
      <c r="AC32" s="55">
        <f>SUMIF(NSL!$C$681:$C$682,C32,NSL!$V$681:$V$682)</f>
        <v>0</v>
      </c>
      <c r="AD32" s="55">
        <f>SUMIF(NSL!$C$684:$C$692,C32,NSL!$V$684:$V$692)</f>
        <v>0</v>
      </c>
      <c r="AE32" s="65">
        <f>D32-BG32</f>
        <v>3.21</v>
      </c>
      <c r="AF32" s="55">
        <f>SUMIF(NSL!$C$778:$C$810,C32,NSL!$V$778:$V$810)</f>
        <v>0</v>
      </c>
      <c r="AG32" s="55">
        <f>SUMIF(NSL!$C$812:$C$813,C32,NSL!$V$812:$V$813)</f>
        <v>0</v>
      </c>
      <c r="AH32" s="55">
        <f>SUMIF(NSL!$C$815:$C$816,C32,NSL!$V$815:$V$816)</f>
        <v>0</v>
      </c>
      <c r="AI32" s="55">
        <f>SUMIF(NSL!$C$818:$C$889,C32,NSL!$V$818:$V$889)</f>
        <v>0</v>
      </c>
      <c r="AJ32" s="55">
        <f>SUMIF(NSL!$C$891:$C$917,C32,NSL!$V$891:$V$917)</f>
        <v>0</v>
      </c>
      <c r="AK32" s="55">
        <f>SUMIF(NSL!$C$919:$C$981,C32,NSL!$V$919:$V$981)</f>
        <v>0</v>
      </c>
      <c r="AL32" s="55">
        <f>SUMIF(NSL!$C$983:$C$1000,C32,NSL!$V$983:$V$1000)</f>
        <v>0</v>
      </c>
      <c r="AM32" s="55">
        <f>SUMIF(NSL!$C$1002:$C$1028,C32,NSL!$V$1002:$V$1028)</f>
        <v>0</v>
      </c>
      <c r="AN32" s="55">
        <f>SUMIF(NSL!$C$1030:$C$1045,C32,NSL!$V$1030:$V$1045)</f>
        <v>0</v>
      </c>
      <c r="AO32" s="55">
        <f>SUMIF(NSL!$C$1047:$C$1048,C32,NSL!$V$1047:$V$1048)</f>
        <v>0</v>
      </c>
      <c r="AP32" s="55">
        <f>SUMIF(NSL!$C$1050:$C$1074,C32,NSL!$V$1050:$V$1074)</f>
        <v>0</v>
      </c>
      <c r="AQ32" s="55">
        <f>SUMIF(NSL!$C$1076:$C$1099,C32,NSL!$V$1076:$V$1099)</f>
        <v>0</v>
      </c>
      <c r="AR32" s="55">
        <f>SUMIF(NSL!$C$1101:$C$1121,C32,NSL!$V$1101:$V$1121)</f>
        <v>0</v>
      </c>
      <c r="AS32" s="55">
        <f>SUMIF(NSL!$C$1123:$C$1164,C32,NSL!$V$1123:$V$1164)</f>
        <v>0</v>
      </c>
      <c r="AT32" s="55">
        <f>SUMIF(NSL!$C$1166:$C$1201,C32,NSL!$V$1166:$V$1201)</f>
        <v>0</v>
      </c>
      <c r="AU32" s="55">
        <f>SUMIF(NSL!$C$1203:$C$1223,C32,NSL!$V$1203:$V$1223)</f>
        <v>0</v>
      </c>
      <c r="AV32" s="55">
        <f>SUMIF(NSL!$C$1225:$C$1226,C32,NSL!$V$1225:$V$1226)</f>
        <v>0</v>
      </c>
      <c r="AW32" s="55">
        <f>SUMIF(NSL!$C$1228:$C$1244,C32,NSL!$V$1228:$V$1244)</f>
        <v>0</v>
      </c>
      <c r="AX32" s="55">
        <f>SUMIF(NSL!$C$1246:$C$1351,C32,NSL!$V$1246:$V$1351)</f>
        <v>0</v>
      </c>
      <c r="AY32" s="55">
        <f>SUMIF(NSL!$C$1353:$C$1434,C32,NSL!$V$1353:$V$1434)</f>
        <v>0</v>
      </c>
      <c r="AZ32" s="55">
        <f>SUMIF(NSL!$C$1436:$C$1440,C32,NSL!$V$1436:$V$1440)</f>
        <v>0</v>
      </c>
      <c r="BA32" s="55">
        <f>SUMIF(NSL!$C$1442:$C$1507,C32,NSL!$V$1442:$V$1507)</f>
        <v>0</v>
      </c>
      <c r="BB32" s="55">
        <f>SUMIF(NSL!$C$1509:$C$1540,C32,NSL!$V$1509:$V$1540)</f>
        <v>0</v>
      </c>
      <c r="BC32" s="55">
        <f>SUMIF(NSL!$C$1542:$C$1545,C32,NSL!$V$1542:$V$1545)</f>
        <v>0</v>
      </c>
      <c r="BD32" s="55">
        <f>SUMIF(NSL!$C$1547:$C$1560,C32,NSL!$V$1547:$V$1560)</f>
        <v>0</v>
      </c>
      <c r="BE32" s="55">
        <f>SUMIF(NSL!$C$1562:$C$1565,C32,NSL!$V$1562:$V$1565)</f>
        <v>0</v>
      </c>
      <c r="BF32" s="55">
        <f>SUMIF(NSL!$C$1567:$C$1569,C32,NSL!$V$1567:$V$1569)</f>
        <v>0</v>
      </c>
      <c r="BG32" s="65">
        <f>SUM(G32:Q32)+SUM(S32:Z32)+SUM(AB32:AD32)+SUM(AF32:BF32)</f>
        <v>0</v>
      </c>
      <c r="BH32" s="53">
        <f>AE60-BG32</f>
        <v>1.6800000000000006</v>
      </c>
      <c r="BI32" s="53">
        <f t="shared" si="6"/>
        <v>4.8900000000000006</v>
      </c>
    </row>
    <row r="33" spans="1:61" ht="15">
      <c r="A33" s="56"/>
      <c r="B33" s="7" t="s">
        <v>170</v>
      </c>
      <c r="C33" s="8" t="s">
        <v>56</v>
      </c>
      <c r="D33" s="52">
        <f>HTg!S35</f>
        <v>0</v>
      </c>
      <c r="E33" s="65">
        <f t="shared" si="10"/>
        <v>0</v>
      </c>
      <c r="F33" s="70">
        <f t="shared" si="11"/>
        <v>0</v>
      </c>
      <c r="G33" s="55">
        <f>SUMIF(NSL!$C$9:$C$10,C33,NSL!$V$9:$V$10)</f>
        <v>0</v>
      </c>
      <c r="H33" s="55">
        <f>SUMIF(NSL!$C$12:$C$13,C33,NSL!$V$12:$V$13)</f>
        <v>0</v>
      </c>
      <c r="I33" s="55">
        <f>SUMIF(NSL!$C$15:$C$16,C33,NSL!$V$15:$V$16)</f>
        <v>0</v>
      </c>
      <c r="J33" s="55">
        <f>SUMIF(NSL!$C$18:$C$19,C33,NSL!$V$18:$V$19)</f>
        <v>0</v>
      </c>
      <c r="K33" s="55">
        <f>SUMIF(NSL!$C$21:$C$43,C33,NSL!$V$21:$V$43)</f>
        <v>0</v>
      </c>
      <c r="L33" s="55">
        <f>SUMIF(NSL!$C$45:$C$51,C33,NSL!$V$45:$V$51)</f>
        <v>0</v>
      </c>
      <c r="M33" s="55">
        <f>SUMIF(NSL!$C$53:$C$55,C33,NSL!$V$53:$V$55)</f>
        <v>0</v>
      </c>
      <c r="N33" s="55">
        <f>SUMIF(NSL!$C$57:$C$65,C33,NSL!$V$57:$V$65)</f>
        <v>0</v>
      </c>
      <c r="O33" s="55">
        <f>SUMIF(NSL!$C$67:$C$76,C33,NSL!$V$67:$V$76)</f>
        <v>0</v>
      </c>
      <c r="P33" s="55">
        <f>SUMIF(NSL!$C$78:$C$79,C33,NSL!$V$78:$V$79)</f>
        <v>0</v>
      </c>
      <c r="Q33" s="55">
        <f>SUMIF(NSL!$C$81:$C$173,C33,NSL!$V$81:$V$173)</f>
        <v>0</v>
      </c>
      <c r="R33" s="65">
        <f t="shared" si="12"/>
        <v>0</v>
      </c>
      <c r="S33" s="55">
        <f>SUMIF(NSL!$C$176:$C$214,C33,NSL!$V$176:$V$214)</f>
        <v>0</v>
      </c>
      <c r="T33" s="55">
        <f>SUMIF(NSL!$C$216:$C$238,C33,NSL!$V$216:$V$238)</f>
        <v>0</v>
      </c>
      <c r="U33" s="55">
        <f>SUMIF(NSL!$C$240:$C$252,C33,NSL!$V$240:$V$252)</f>
        <v>0</v>
      </c>
      <c r="V33" s="55">
        <f>SUMIF(NSL!$C$254:$C$255,C33,NSL!$V$254:$V$255)</f>
        <v>0</v>
      </c>
      <c r="W33" s="55">
        <f>SUMIF(NSL!$C$257:$C$282,C33,NSL!$V$257:$V$282)</f>
        <v>0</v>
      </c>
      <c r="X33" s="55">
        <f>SUMIF(NSL!$C$284:$C$346,C33,NSL!$V$284:$V$346)</f>
        <v>0</v>
      </c>
      <c r="Y33" s="55">
        <f>SUMIF(NSL!$C$348:$C$436,C33,NSL!$V$348:$V$436)</f>
        <v>0</v>
      </c>
      <c r="Z33" s="55">
        <f>SUMIF(NSL!$C$438:$C$480,C33,NSL!$V$438:$V$480)</f>
        <v>0</v>
      </c>
      <c r="AA33" s="72">
        <f t="shared" si="16"/>
        <v>0</v>
      </c>
      <c r="AB33" s="55">
        <f>SUMIF(NSL!$C$483:$C$679,C33,NSL!$V$483:$V$679)</f>
        <v>0</v>
      </c>
      <c r="AC33" s="55">
        <f>SUMIF(NSL!$C$681:$C$682,C33,NSL!$V$681:$V$682)</f>
        <v>0</v>
      </c>
      <c r="AD33" s="55">
        <f>SUMIF(NSL!$C$684:$C$692,C33,NSL!$V$684:$V$692)</f>
        <v>0</v>
      </c>
      <c r="AE33" s="55">
        <f>SUMIF(NSL!$C$694:$C$776,C33,NSL!$V$694:$V$776)</f>
        <v>0</v>
      </c>
      <c r="AF33" s="65">
        <f>D33-BG33</f>
        <v>0</v>
      </c>
      <c r="AG33" s="55">
        <f>SUMIF(NSL!$C$812:$C$813,C33,NSL!$V$812:$V$813)</f>
        <v>0</v>
      </c>
      <c r="AH33" s="55">
        <f>SUMIF(NSL!$C$815:$C$816,C33,NSL!$V$815:$V$816)</f>
        <v>0</v>
      </c>
      <c r="AI33" s="55">
        <f>SUMIF(NSL!$C$818:$C$889,C33,NSL!$V$818:$V$889)</f>
        <v>0</v>
      </c>
      <c r="AJ33" s="55">
        <f>SUMIF(NSL!$C$891:$C$917,C33,NSL!$V$891:$V$917)</f>
        <v>0</v>
      </c>
      <c r="AK33" s="55">
        <f>SUMIF(NSL!$C$919:$C$981,C33,NSL!$V$919:$V$981)</f>
        <v>0</v>
      </c>
      <c r="AL33" s="55">
        <f>SUMIF(NSL!$C$983:$C$1000,C33,NSL!$V$983:$V$1000)</f>
        <v>0</v>
      </c>
      <c r="AM33" s="55">
        <f>SUMIF(NSL!$C$1002:$C$1028,C33,NSL!$V$1002:$V$1028)</f>
        <v>0</v>
      </c>
      <c r="AN33" s="55">
        <f>SUMIF(NSL!$C$1030:$C$1045,C33,NSL!$V$1030:$V$1045)</f>
        <v>0</v>
      </c>
      <c r="AO33" s="55">
        <f>SUMIF(NSL!$C$1047:$C$1048,C33,NSL!$V$1047:$V$1048)</f>
        <v>0</v>
      </c>
      <c r="AP33" s="55">
        <f>SUMIF(NSL!$C$1050:$C$1074,C33,NSL!$V$1050:$V$1074)</f>
        <v>0</v>
      </c>
      <c r="AQ33" s="55">
        <f>SUMIF(NSL!$C$1076:$C$1099,C33,NSL!$V$1076:$V$1099)</f>
        <v>0</v>
      </c>
      <c r="AR33" s="55">
        <f>SUMIF(NSL!$C$1101:$C$1121,C33,NSL!$V$1101:$V$1121)</f>
        <v>0</v>
      </c>
      <c r="AS33" s="55">
        <f>SUMIF(NSL!$C$1123:$C$1164,C33,NSL!$V$1123:$V$1164)</f>
        <v>0</v>
      </c>
      <c r="AT33" s="55">
        <f>SUMIF(NSL!$C$1166:$C$1201,C33,NSL!$V$1166:$V$1201)</f>
        <v>0</v>
      </c>
      <c r="AU33" s="55">
        <f>SUMIF(NSL!$C$1203:$C$1223,C33,NSL!$V$1203:$V$1223)</f>
        <v>0</v>
      </c>
      <c r="AV33" s="55">
        <f>SUMIF(NSL!$C$1225:$C$1226,C33,NSL!$V$1225:$V$1226)</f>
        <v>0</v>
      </c>
      <c r="AW33" s="55">
        <f>SUMIF(NSL!$C$1228:$C$1244,C33,NSL!$V$1228:$V$1244)</f>
        <v>0</v>
      </c>
      <c r="AX33" s="55">
        <f>SUMIF(NSL!$C$1246:$C$1351,C33,NSL!$V$1246:$V$1351)</f>
        <v>0</v>
      </c>
      <c r="AY33" s="55">
        <f>SUMIF(NSL!$C$1353:$C$1434,C33,NSL!$V$1353:$V$1434)</f>
        <v>0</v>
      </c>
      <c r="AZ33" s="55">
        <f>SUMIF(NSL!$C$1436:$C$1440,C33,NSL!$V$1436:$V$1440)</f>
        <v>0</v>
      </c>
      <c r="BA33" s="55">
        <f>SUMIF(NSL!$C$1442:$C$1507,C33,NSL!$V$1442:$V$1507)</f>
        <v>0</v>
      </c>
      <c r="BB33" s="55">
        <f>SUMIF(NSL!$C$1509:$C$1540,C33,NSL!$V$1509:$V$1540)</f>
        <v>0</v>
      </c>
      <c r="BC33" s="55">
        <f>SUMIF(NSL!$C$1542:$C$1545,C33,NSL!$V$1542:$V$1545)</f>
        <v>0</v>
      </c>
      <c r="BD33" s="55">
        <f>SUMIF(NSL!$C$1547:$C$1560,C33,NSL!$V$1547:$V$1560)</f>
        <v>0</v>
      </c>
      <c r="BE33" s="55">
        <f>SUMIF(NSL!$C$1562:$C$1565,C33,NSL!$V$1562:$V$1565)</f>
        <v>0</v>
      </c>
      <c r="BF33" s="55">
        <f>SUMIF(NSL!$C$1567:$C$1569,C33,NSL!$V$1567:$V$1569)</f>
        <v>0</v>
      </c>
      <c r="BG33" s="65">
        <f>SUM(G33:Q33)+SUM(S33:Z33)+SUM(AB33:AE33)+SUM(AG33:BF33)</f>
        <v>0</v>
      </c>
      <c r="BH33" s="53">
        <f>AF60-BG33</f>
        <v>0</v>
      </c>
      <c r="BI33" s="53">
        <f t="shared" si="6"/>
        <v>0</v>
      </c>
    </row>
    <row r="34" spans="1:61" ht="30">
      <c r="A34" s="56"/>
      <c r="B34" s="7" t="s">
        <v>171</v>
      </c>
      <c r="C34" s="8" t="s">
        <v>57</v>
      </c>
      <c r="D34" s="52">
        <f>HTg!S36</f>
        <v>0</v>
      </c>
      <c r="E34" s="65">
        <f t="shared" si="10"/>
        <v>0</v>
      </c>
      <c r="F34" s="70">
        <f t="shared" si="11"/>
        <v>0</v>
      </c>
      <c r="G34" s="55">
        <f>SUMIF(NSL!$C$9:$C$10,C34,NSL!$V$9:$V$10)</f>
        <v>0</v>
      </c>
      <c r="H34" s="55">
        <f>SUMIF(NSL!$C$12:$C$13,C34,NSL!$V$12:$V$13)</f>
        <v>0</v>
      </c>
      <c r="I34" s="55">
        <f>SUMIF(NSL!$C$15:$C$16,C34,NSL!$V$15:$V$16)</f>
        <v>0</v>
      </c>
      <c r="J34" s="55">
        <f>SUMIF(NSL!$C$18:$C$19,C34,NSL!$V$18:$V$19)</f>
        <v>0</v>
      </c>
      <c r="K34" s="55">
        <f>SUMIF(NSL!$C$21:$C$43,C34,NSL!$V$21:$V$43)</f>
        <v>0</v>
      </c>
      <c r="L34" s="55">
        <f>SUMIF(NSL!$C$45:$C$51,C34,NSL!$V$45:$V$51)</f>
        <v>0</v>
      </c>
      <c r="M34" s="55">
        <f>SUMIF(NSL!$C$53:$C$55,C34,NSL!$V$53:$V$55)</f>
        <v>0</v>
      </c>
      <c r="N34" s="55">
        <f>SUMIF(NSL!$C$57:$C$65,C34,NSL!$V$57:$V$65)</f>
        <v>0</v>
      </c>
      <c r="O34" s="55">
        <f>SUMIF(NSL!$C$67:$C$76,C34,NSL!$V$67:$V$76)</f>
        <v>0</v>
      </c>
      <c r="P34" s="55">
        <f>SUMIF(NSL!$C$78:$C$79,C34,NSL!$V$78:$V$79)</f>
        <v>0</v>
      </c>
      <c r="Q34" s="55">
        <f>SUMIF(NSL!$C$81:$C$173,C34,NSL!$V$81:$V$173)</f>
        <v>0</v>
      </c>
      <c r="R34" s="65">
        <f t="shared" si="12"/>
        <v>0</v>
      </c>
      <c r="S34" s="55">
        <f>SUMIF(NSL!$C$176:$C$214,C34,NSL!$V$176:$V$214)</f>
        <v>0</v>
      </c>
      <c r="T34" s="55">
        <f>SUMIF(NSL!$C$216:$C$238,C34,NSL!$V$216:$V$238)</f>
        <v>0</v>
      </c>
      <c r="U34" s="55">
        <f>SUMIF(NSL!$C$240:$C$252,C34,NSL!$V$240:$V$252)</f>
        <v>0</v>
      </c>
      <c r="V34" s="55">
        <f>SUMIF(NSL!$C$254:$C$255,C34,NSL!$V$254:$V$255)</f>
        <v>0</v>
      </c>
      <c r="W34" s="55">
        <f>SUMIF(NSL!$C$257:$C$282,C34,NSL!$V$257:$V$282)</f>
        <v>0</v>
      </c>
      <c r="X34" s="55">
        <f>SUMIF(NSL!$C$284:$C$346,C34,NSL!$V$284:$V$346)</f>
        <v>0</v>
      </c>
      <c r="Y34" s="55">
        <f>SUMIF(NSL!$C$348:$C$436,C34,NSL!$V$348:$V$436)</f>
        <v>0</v>
      </c>
      <c r="Z34" s="55">
        <f>SUMIF(NSL!$C$438:$C$480,C34,NSL!$V$438:$V$480)</f>
        <v>0</v>
      </c>
      <c r="AA34" s="72">
        <f t="shared" si="16"/>
        <v>0</v>
      </c>
      <c r="AB34" s="55">
        <f>SUMIF(NSL!$C$483:$C$679,C34,NSL!$V$483:$V$679)</f>
        <v>0</v>
      </c>
      <c r="AC34" s="55">
        <f>SUMIF(NSL!$C$681:$C$682,C34,NSL!$V$681:$V$682)</f>
        <v>0</v>
      </c>
      <c r="AD34" s="55">
        <f>SUMIF(NSL!$C$684:$C$692,C34,NSL!$V$684:$V$692)</f>
        <v>0</v>
      </c>
      <c r="AE34" s="55">
        <f>SUMIF(NSL!$C$694:$C$776,C34,NSL!$V$694:$V$776)</f>
        <v>0</v>
      </c>
      <c r="AF34" s="55">
        <f>SUMIF(NSL!$C$778:$C$810,C34,NSL!$V$778:$V$810)</f>
        <v>0</v>
      </c>
      <c r="AG34" s="65">
        <f>D34-BG34</f>
        <v>0</v>
      </c>
      <c r="AH34" s="55">
        <f>SUMIF(NSL!$C$815:$C$816,C34,NSL!$V$815:$V$816)</f>
        <v>0</v>
      </c>
      <c r="AI34" s="55">
        <f>SUMIF(NSL!$C$818:$C$889,C34,NSL!$V$818:$V$889)</f>
        <v>0</v>
      </c>
      <c r="AJ34" s="55">
        <f>SUMIF(NSL!$C$891:$C$917,C34,NSL!$V$891:$V$917)</f>
        <v>0</v>
      </c>
      <c r="AK34" s="55">
        <f>SUMIF(NSL!$C$919:$C$981,C34,NSL!$V$919:$V$981)</f>
        <v>0</v>
      </c>
      <c r="AL34" s="55">
        <f>SUMIF(NSL!$C$983:$C$1000,C34,NSL!$V$983:$V$1000)</f>
        <v>0</v>
      </c>
      <c r="AM34" s="55">
        <f>SUMIF(NSL!$C$1002:$C$1028,C34,NSL!$V$1002:$V$1028)</f>
        <v>0</v>
      </c>
      <c r="AN34" s="55">
        <f>SUMIF(NSL!$C$1030:$C$1045,C34,NSL!$V$1030:$V$1045)</f>
        <v>0</v>
      </c>
      <c r="AO34" s="55">
        <f>SUMIF(NSL!$C$1047:$C$1048,C34,NSL!$V$1047:$V$1048)</f>
        <v>0</v>
      </c>
      <c r="AP34" s="55">
        <f>SUMIF(NSL!$C$1050:$C$1074,C34,NSL!$V$1050:$V$1074)</f>
        <v>0</v>
      </c>
      <c r="AQ34" s="55">
        <f>SUMIF(NSL!$C$1076:$C$1099,C34,NSL!$V$1076:$V$1099)</f>
        <v>0</v>
      </c>
      <c r="AR34" s="55">
        <f>SUMIF(NSL!$C$1101:$C$1121,C34,NSL!$V$1101:$V$1121)</f>
        <v>0</v>
      </c>
      <c r="AS34" s="55">
        <f>SUMIF(NSL!$C$1123:$C$1164,C34,NSL!$V$1123:$V$1164)</f>
        <v>0</v>
      </c>
      <c r="AT34" s="55">
        <f>SUMIF(NSL!$C$1166:$C$1201,C34,NSL!$V$1166:$V$1201)</f>
        <v>0</v>
      </c>
      <c r="AU34" s="55">
        <f>SUMIF(NSL!$C$1203:$C$1223,C34,NSL!$V$1203:$V$1223)</f>
        <v>0</v>
      </c>
      <c r="AV34" s="55">
        <f>SUMIF(NSL!$C$1225:$C$1226,C34,NSL!$V$1225:$V$1226)</f>
        <v>0</v>
      </c>
      <c r="AW34" s="55">
        <f>SUMIF(NSL!$C$1228:$C$1244,C34,NSL!$V$1228:$V$1244)</f>
        <v>0</v>
      </c>
      <c r="AX34" s="55">
        <f>SUMIF(NSL!$C$1246:$C$1351,C34,NSL!$V$1246:$V$1351)</f>
        <v>0</v>
      </c>
      <c r="AY34" s="55">
        <f>SUMIF(NSL!$C$1353:$C$1434,C34,NSL!$V$1353:$V$1434)</f>
        <v>0</v>
      </c>
      <c r="AZ34" s="55">
        <f>SUMIF(NSL!$C$1436:$C$1440,C34,NSL!$V$1436:$V$1440)</f>
        <v>0</v>
      </c>
      <c r="BA34" s="55">
        <f>SUMIF(NSL!$C$1442:$C$1507,C34,NSL!$V$1442:$V$1507)</f>
        <v>0</v>
      </c>
      <c r="BB34" s="55">
        <f>SUMIF(NSL!$C$1509:$C$1540,C34,NSL!$V$1509:$V$1540)</f>
        <v>0</v>
      </c>
      <c r="BC34" s="55">
        <f>SUMIF(NSL!$C$1542:$C$1545,C34,NSL!$V$1542:$V$1545)</f>
        <v>0</v>
      </c>
      <c r="BD34" s="55">
        <f>SUMIF(NSL!$C$1547:$C$1560,C34,NSL!$V$1547:$V$1560)</f>
        <v>0</v>
      </c>
      <c r="BE34" s="55">
        <f>SUMIF(NSL!$C$1562:$C$1565,C34,NSL!$V$1562:$V$1565)</f>
        <v>0</v>
      </c>
      <c r="BF34" s="55">
        <f>SUMIF(NSL!$C$1567:$C$1569,C34,NSL!$V$1567:$V$1569)</f>
        <v>0</v>
      </c>
      <c r="BG34" s="65">
        <f>SUM(G34:Q34)+SUM(S34:Z34)+SUM(AB34:AF34)+SUM(AH34:BF34)</f>
        <v>0</v>
      </c>
      <c r="BH34" s="53">
        <f>AG60-BG34</f>
        <v>0</v>
      </c>
      <c r="BI34" s="53">
        <f t="shared" si="6"/>
        <v>0</v>
      </c>
    </row>
    <row r="35" spans="1:61" ht="15">
      <c r="A35" s="56"/>
      <c r="B35" s="7" t="s">
        <v>172</v>
      </c>
      <c r="C35" s="8" t="s">
        <v>176</v>
      </c>
      <c r="D35" s="52">
        <f>HTg!S37</f>
        <v>0</v>
      </c>
      <c r="E35" s="65">
        <f t="shared" si="10"/>
        <v>0</v>
      </c>
      <c r="F35" s="70">
        <f t="shared" si="11"/>
        <v>0</v>
      </c>
      <c r="G35" s="55">
        <f>SUMIF(NSL!$C$9:$C$10,C35,NSL!$V$9:$V$10)</f>
        <v>0</v>
      </c>
      <c r="H35" s="55">
        <f>SUMIF(NSL!$C$12:$C$13,C35,NSL!$V$12:$V$13)</f>
        <v>0</v>
      </c>
      <c r="I35" s="55">
        <f>SUMIF(NSL!$C$15:$C$16,C35,NSL!$V$15:$V$16)</f>
        <v>0</v>
      </c>
      <c r="J35" s="55">
        <f>SUMIF(NSL!$C$18:$C$19,C35,NSL!$V$18:$V$19)</f>
        <v>0</v>
      </c>
      <c r="K35" s="55">
        <f>SUMIF(NSL!$C$21:$C$43,C35,NSL!$V$21:$V$43)</f>
        <v>0</v>
      </c>
      <c r="L35" s="55">
        <f>SUMIF(NSL!$C$45:$C$51,C35,NSL!$V$45:$V$51)</f>
        <v>0</v>
      </c>
      <c r="M35" s="55">
        <f>SUMIF(NSL!$C$53:$C$55,C35,NSL!$V$53:$V$55)</f>
        <v>0</v>
      </c>
      <c r="N35" s="55">
        <f>SUMIF(NSL!$C$57:$C$65,C35,NSL!$V$57:$V$65)</f>
        <v>0</v>
      </c>
      <c r="O35" s="55">
        <f>SUMIF(NSL!$C$67:$C$76,C35,NSL!$V$67:$V$76)</f>
        <v>0</v>
      </c>
      <c r="P35" s="55">
        <f>SUMIF(NSL!$C$78:$C$79,C35,NSL!$V$78:$V$79)</f>
        <v>0</v>
      </c>
      <c r="Q35" s="55">
        <f>SUMIF(NSL!$C$81:$C$173,C35,NSL!$V$81:$V$173)</f>
        <v>0</v>
      </c>
      <c r="R35" s="65">
        <f t="shared" si="12"/>
        <v>0</v>
      </c>
      <c r="S35" s="55">
        <f>SUMIF(NSL!$C$176:$C$214,C35,NSL!$V$176:$V$214)</f>
        <v>0</v>
      </c>
      <c r="T35" s="55">
        <f>SUMIF(NSL!$C$216:$C$238,C35,NSL!$V$216:$V$238)</f>
        <v>0</v>
      </c>
      <c r="U35" s="55">
        <f>SUMIF(NSL!$C$240:$C$252,C35,NSL!$V$240:$V$252)</f>
        <v>0</v>
      </c>
      <c r="V35" s="55">
        <f>SUMIF(NSL!$C$254:$C$255,C35,NSL!$V$254:$V$255)</f>
        <v>0</v>
      </c>
      <c r="W35" s="55">
        <f>SUMIF(NSL!$C$257:$C$282,C35,NSL!$V$257:$V$282)</f>
        <v>0</v>
      </c>
      <c r="X35" s="55">
        <f>SUMIF(NSL!$C$284:$C$346,C35,NSL!$V$284:$V$346)</f>
        <v>0</v>
      </c>
      <c r="Y35" s="55">
        <f>SUMIF(NSL!$C$348:$C$436,C35,NSL!$V$348:$V$436)</f>
        <v>0</v>
      </c>
      <c r="Z35" s="55">
        <f>SUMIF(NSL!$C$438:$C$480,C35,NSL!$V$438:$V$480)</f>
        <v>0</v>
      </c>
      <c r="AA35" s="72">
        <f t="shared" si="16"/>
        <v>0</v>
      </c>
      <c r="AB35" s="55">
        <f>SUMIF(NSL!$C$483:$C$679,C35,NSL!$V$483:$V$679)</f>
        <v>0</v>
      </c>
      <c r="AC35" s="55">
        <f>SUMIF(NSL!$C$681:$C$682,C35,NSL!$V$681:$V$682)</f>
        <v>0</v>
      </c>
      <c r="AD35" s="55">
        <f>SUMIF(NSL!$C$684:$C$692,C35,NSL!$V$684:$V$692)</f>
        <v>0</v>
      </c>
      <c r="AE35" s="55">
        <f>SUMIF(NSL!$C$694:$C$776,C35,NSL!$V$694:$V$776)</f>
        <v>0</v>
      </c>
      <c r="AF35" s="55">
        <f>SUMIF(NSL!$C$778:$C$810,C35,NSL!$V$778:$V$810)</f>
        <v>0</v>
      </c>
      <c r="AG35" s="55">
        <f>SUMIF(NSL!$C$812:$C$813,C35,NSL!$V$812:$V$813)</f>
        <v>0</v>
      </c>
      <c r="AH35" s="65">
        <f>D35-BG35</f>
        <v>0</v>
      </c>
      <c r="AI35" s="55">
        <f>SUMIF(NSL!$C$818:$C$889,C35,NSL!$V$818:$V$889)</f>
        <v>0</v>
      </c>
      <c r="AJ35" s="55">
        <f>SUMIF(NSL!$C$891:$C$917,C35,NSL!$V$891:$V$917)</f>
        <v>0</v>
      </c>
      <c r="AK35" s="55">
        <f>SUMIF(NSL!$C$919:$C$981,C35,NSL!$V$919:$V$981)</f>
        <v>0</v>
      </c>
      <c r="AL35" s="55">
        <f>SUMIF(NSL!$C$983:$C$1000,C35,NSL!$V$983:$V$1000)</f>
        <v>0</v>
      </c>
      <c r="AM35" s="55">
        <f>SUMIF(NSL!$C$1002:$C$1028,C35,NSL!$V$1002:$V$1028)</f>
        <v>0</v>
      </c>
      <c r="AN35" s="55">
        <f>SUMIF(NSL!$C$1030:$C$1045,C35,NSL!$V$1030:$V$1045)</f>
        <v>0</v>
      </c>
      <c r="AO35" s="55">
        <f>SUMIF(NSL!$C$1047:$C$1048,C35,NSL!$V$1047:$V$1048)</f>
        <v>0</v>
      </c>
      <c r="AP35" s="55">
        <f>SUMIF(NSL!$C$1050:$C$1074,C35,NSL!$V$1050:$V$1074)</f>
        <v>0</v>
      </c>
      <c r="AQ35" s="55">
        <f>SUMIF(NSL!$C$1076:$C$1099,C35,NSL!$V$1076:$V$1099)</f>
        <v>0</v>
      </c>
      <c r="AR35" s="55">
        <f>SUMIF(NSL!$C$1101:$C$1121,C35,NSL!$V$1101:$V$1121)</f>
        <v>0</v>
      </c>
      <c r="AS35" s="55">
        <f>SUMIF(NSL!$C$1123:$C$1164,C35,NSL!$V$1123:$V$1164)</f>
        <v>0</v>
      </c>
      <c r="AT35" s="55">
        <f>SUMIF(NSL!$C$1166:$C$1201,C35,NSL!$V$1166:$V$1201)</f>
        <v>0</v>
      </c>
      <c r="AU35" s="55">
        <f>SUMIF(NSL!$C$1203:$C$1223,C35,NSL!$V$1203:$V$1223)</f>
        <v>0</v>
      </c>
      <c r="AV35" s="55">
        <f>SUMIF(NSL!$C$1225:$C$1226,C35,NSL!$V$1225:$V$1226)</f>
        <v>0</v>
      </c>
      <c r="AW35" s="55">
        <f>SUMIF(NSL!$C$1228:$C$1244,C35,NSL!$V$1228:$V$1244)</f>
        <v>0</v>
      </c>
      <c r="AX35" s="55">
        <f>SUMIF(NSL!$C$1246:$C$1351,C35,NSL!$V$1246:$V$1351)</f>
        <v>0</v>
      </c>
      <c r="AY35" s="55">
        <f>SUMIF(NSL!$C$1353:$C$1434,C35,NSL!$V$1353:$V$1434)</f>
        <v>0</v>
      </c>
      <c r="AZ35" s="55">
        <f>SUMIF(NSL!$C$1436:$C$1440,C35,NSL!$V$1436:$V$1440)</f>
        <v>0</v>
      </c>
      <c r="BA35" s="55">
        <f>SUMIF(NSL!$C$1442:$C$1507,C35,NSL!$V$1442:$V$1507)</f>
        <v>0</v>
      </c>
      <c r="BB35" s="55">
        <f>SUMIF(NSL!$C$1509:$C$1540,C35,NSL!$V$1509:$V$1540)</f>
        <v>0</v>
      </c>
      <c r="BC35" s="55">
        <f>SUMIF(NSL!$C$1542:$C$1545,C35,NSL!$V$1542:$V$1545)</f>
        <v>0</v>
      </c>
      <c r="BD35" s="55">
        <f>SUMIF(NSL!$C$1547:$C$1560,C35,NSL!$V$1547:$V$1560)</f>
        <v>0</v>
      </c>
      <c r="BE35" s="55">
        <f>SUMIF(NSL!$C$1562:$C$1565,C35,NSL!$V$1562:$V$1565)</f>
        <v>0</v>
      </c>
      <c r="BF35" s="55">
        <f>SUMIF(NSL!$C$1567:$C$1569,C35,NSL!$V$1567:$V$1569)</f>
        <v>0</v>
      </c>
      <c r="BG35" s="65">
        <f>SUM(G35:Q35)+SUM(S35:Z35)+SUM(AB35:AG35)+SUM(AI35:BF35)</f>
        <v>0</v>
      </c>
      <c r="BH35" s="53">
        <f>AH60-BG35</f>
        <v>0</v>
      </c>
      <c r="BI35" s="53">
        <f t="shared" si="6"/>
        <v>0</v>
      </c>
    </row>
    <row r="36" spans="1:61" ht="15">
      <c r="A36" s="56"/>
      <c r="B36" s="7" t="s">
        <v>161</v>
      </c>
      <c r="C36" s="8" t="s">
        <v>49</v>
      </c>
      <c r="D36" s="52">
        <f>HTg!S38</f>
        <v>48.97</v>
      </c>
      <c r="E36" s="65">
        <f t="shared" si="10"/>
        <v>0</v>
      </c>
      <c r="F36" s="70">
        <f t="shared" si="11"/>
        <v>0</v>
      </c>
      <c r="G36" s="55">
        <f>SUMIF(NSL!$C$9:$C$10,C36,NSL!$V$9:$V$10)</f>
        <v>0</v>
      </c>
      <c r="H36" s="55">
        <f>SUMIF(NSL!$C$12:$C$13,C36,NSL!$V$12:$V$13)</f>
        <v>0</v>
      </c>
      <c r="I36" s="55">
        <f>SUMIF(NSL!$C$15:$C$16,C36,NSL!$V$15:$V$16)</f>
        <v>0</v>
      </c>
      <c r="J36" s="55">
        <f>SUMIF(NSL!$C$18:$C$19,C36,NSL!$V$18:$V$19)</f>
        <v>0</v>
      </c>
      <c r="K36" s="55">
        <f>SUMIF(NSL!$C$21:$C$43,C36,NSL!$V$21:$V$43)</f>
        <v>0</v>
      </c>
      <c r="L36" s="55">
        <f>SUMIF(NSL!$C$45:$C$51,C36,NSL!$V$45:$V$51)</f>
        <v>0</v>
      </c>
      <c r="M36" s="55">
        <f>SUMIF(NSL!$C$53:$C$55,C36,NSL!$V$53:$V$55)</f>
        <v>0</v>
      </c>
      <c r="N36" s="55">
        <f>SUMIF(NSL!$C$57:$C$65,C36,NSL!$V$57:$V$65)</f>
        <v>0</v>
      </c>
      <c r="O36" s="55">
        <f>SUMIF(NSL!$C$67:$C$76,C36,NSL!$V$67:$V$76)</f>
        <v>0</v>
      </c>
      <c r="P36" s="55">
        <f>SUMIF(NSL!$C$78:$C$79,C36,NSL!$V$78:$V$79)</f>
        <v>0</v>
      </c>
      <c r="Q36" s="55">
        <f>SUMIF(NSL!$C$81:$C$173,C36,NSL!$V$81:$V$173)</f>
        <v>0</v>
      </c>
      <c r="R36" s="65">
        <f t="shared" si="12"/>
        <v>48.97</v>
      </c>
      <c r="S36" s="55">
        <f>SUMIF(NSL!$C$176:$C$214,C36,NSL!$V$176:$V$214)</f>
        <v>0</v>
      </c>
      <c r="T36" s="55">
        <f>SUMIF(NSL!$C$216:$C$238,C36,NSL!$V$216:$V$238)</f>
        <v>0</v>
      </c>
      <c r="U36" s="55">
        <f>SUMIF(NSL!$C$240:$C$252,C36,NSL!$V$240:$V$252)</f>
        <v>0</v>
      </c>
      <c r="V36" s="55">
        <f>SUMIF(NSL!$C$254:$C$255,C36,NSL!$V$254:$V$255)</f>
        <v>0</v>
      </c>
      <c r="W36" s="55">
        <f>SUMIF(NSL!$C$257:$C$282,C36,NSL!$V$257:$V$282)</f>
        <v>0</v>
      </c>
      <c r="X36" s="55">
        <f>SUMIF(NSL!$C$284:$C$346,C36,NSL!$V$284:$V$346)</f>
        <v>0</v>
      </c>
      <c r="Y36" s="55">
        <f>SUMIF(NSL!$C$348:$C$436,C36,NSL!$V$348:$V$436)</f>
        <v>0</v>
      </c>
      <c r="Z36" s="55">
        <f>SUMIF(NSL!$C$438:$C$480,C36,NSL!$V$438:$V$480)</f>
        <v>0</v>
      </c>
      <c r="AA36" s="72">
        <f t="shared" si="16"/>
        <v>48.97</v>
      </c>
      <c r="AB36" s="55">
        <f>SUMIF(NSL!$C$483:$C$679,C36,NSL!$V$483:$V$679)</f>
        <v>0</v>
      </c>
      <c r="AC36" s="55">
        <f>SUMIF(NSL!$C$681:$C$682,C36,NSL!$V$681:$V$682)</f>
        <v>0</v>
      </c>
      <c r="AD36" s="55">
        <f>SUMIF(NSL!$C$684:$C$692,C36,NSL!$V$684:$V$692)</f>
        <v>0</v>
      </c>
      <c r="AE36" s="55">
        <f>SUMIF(NSL!$C$694:$C$776,C36,NSL!$V$694:$V$776)</f>
        <v>0</v>
      </c>
      <c r="AF36" s="55">
        <f>SUMIF(NSL!$C$778:$C$810,C36,NSL!$V$778:$V$810)</f>
        <v>0</v>
      </c>
      <c r="AG36" s="55">
        <f>SUMIF(NSL!$C$812:$C$813,C36,NSL!$V$812:$V$813)</f>
        <v>0</v>
      </c>
      <c r="AH36" s="55">
        <f>SUMIF(NSL!$C$815:$C$816,C36,NSL!$V$815:$V$816)</f>
        <v>0</v>
      </c>
      <c r="AI36" s="65">
        <f>D36-BG36</f>
        <v>48.97</v>
      </c>
      <c r="AJ36" s="55">
        <f>SUMIF(NSL!$C$891:$C$917,C36,NSL!$V$891:$V$917)</f>
        <v>0</v>
      </c>
      <c r="AK36" s="55">
        <f>SUMIF(NSL!$C$919:$C$981,C36,NSL!$V$919:$V$981)</f>
        <v>0</v>
      </c>
      <c r="AL36" s="55">
        <f>SUMIF(NSL!$C$983:$C$1000,C36,NSL!$V$983:$V$1000)</f>
        <v>0</v>
      </c>
      <c r="AM36" s="55">
        <f>SUMIF(NSL!$C$1002:$C$1028,C36,NSL!$V$1002:$V$1028)</f>
        <v>0</v>
      </c>
      <c r="AN36" s="55">
        <f>SUMIF(NSL!$C$1030:$C$1045,C36,NSL!$V$1030:$V$1045)</f>
        <v>0</v>
      </c>
      <c r="AO36" s="55">
        <f>SUMIF(NSL!$C$1047:$C$1048,C36,NSL!$V$1047:$V$1048)</f>
        <v>0</v>
      </c>
      <c r="AP36" s="55">
        <f>SUMIF(NSL!$C$1050:$C$1074,C36,NSL!$V$1050:$V$1074)</f>
        <v>0</v>
      </c>
      <c r="AQ36" s="55">
        <f>SUMIF(NSL!$C$1076:$C$1099,C36,NSL!$V$1076:$V$1099)</f>
        <v>0</v>
      </c>
      <c r="AR36" s="55">
        <f>SUMIF(NSL!$C$1101:$C$1121,C36,NSL!$V$1101:$V$1121)</f>
        <v>0</v>
      </c>
      <c r="AS36" s="55">
        <f>SUMIF(NSL!$C$1123:$C$1164,C36,NSL!$V$1123:$V$1164)</f>
        <v>0</v>
      </c>
      <c r="AT36" s="55">
        <f>SUMIF(NSL!$C$1166:$C$1201,C36,NSL!$V$1166:$V$1201)</f>
        <v>0</v>
      </c>
      <c r="AU36" s="55">
        <f>SUMIF(NSL!$C$1203:$C$1223,C36,NSL!$V$1203:$V$1223)</f>
        <v>0</v>
      </c>
      <c r="AV36" s="55">
        <f>SUMIF(NSL!$C$1225:$C$1226,C36,NSL!$V$1225:$V$1226)</f>
        <v>0</v>
      </c>
      <c r="AW36" s="55">
        <f>SUMIF(NSL!$C$1228:$C$1244,C36,NSL!$V$1228:$V$1244)</f>
        <v>0</v>
      </c>
      <c r="AX36" s="55">
        <f>SUMIF(NSL!$C$1246:$C$1351,C36,NSL!$V$1246:$V$1351)</f>
        <v>0</v>
      </c>
      <c r="AY36" s="55">
        <f>SUMIF(NSL!$C$1353:$C$1434,C36,NSL!$V$1353:$V$1434)</f>
        <v>0</v>
      </c>
      <c r="AZ36" s="55">
        <f>SUMIF(NSL!$C$1436:$C$1440,C36,NSL!$V$1436:$V$1440)</f>
        <v>0</v>
      </c>
      <c r="BA36" s="55">
        <f>SUMIF(NSL!$C$1442:$C$1507,C36,NSL!$V$1442:$V$1507)</f>
        <v>0</v>
      </c>
      <c r="BB36" s="55">
        <f>SUMIF(NSL!$C$1509:$C$1540,C36,NSL!$V$1509:$V$1540)</f>
        <v>0</v>
      </c>
      <c r="BC36" s="55">
        <f>SUMIF(NSL!$C$1542:$C$1545,C36,NSL!$V$1542:$V$1545)</f>
        <v>0</v>
      </c>
      <c r="BD36" s="55">
        <f>SUMIF(NSL!$C$1547:$C$1560,C36,NSL!$V$1547:$V$1560)</f>
        <v>0</v>
      </c>
      <c r="BE36" s="55">
        <f>SUMIF(NSL!$C$1562:$C$1565,C36,NSL!$V$1562:$V$1565)</f>
        <v>0</v>
      </c>
      <c r="BF36" s="55">
        <f>SUMIF(NSL!$C$1567:$C$1569,C36,NSL!$V$1567:$V$1569)</f>
        <v>0</v>
      </c>
      <c r="BG36" s="65">
        <f>SUM(G36:Q36)+SUM(S36:Z36)+SUM(AB36:AH36)+SUM(AJ36:BF36)</f>
        <v>0</v>
      </c>
      <c r="BH36" s="53">
        <f>AI60-BG36</f>
        <v>46.730000000000004</v>
      </c>
      <c r="BI36" s="53">
        <f t="shared" si="6"/>
        <v>95.7</v>
      </c>
    </row>
    <row r="37" spans="1:61" ht="15">
      <c r="A37" s="56"/>
      <c r="B37" s="7" t="s">
        <v>162</v>
      </c>
      <c r="C37" s="8" t="s">
        <v>50</v>
      </c>
      <c r="D37" s="52">
        <f>HTg!S39</f>
        <v>9.27</v>
      </c>
      <c r="E37" s="65">
        <f t="shared" si="10"/>
        <v>0</v>
      </c>
      <c r="F37" s="70">
        <f t="shared" si="11"/>
        <v>0</v>
      </c>
      <c r="G37" s="55">
        <f>SUMIF(NSL!$C$9:$C$10,C37,NSL!$V$9:$V$10)</f>
        <v>0</v>
      </c>
      <c r="H37" s="55">
        <f>SUMIF(NSL!$C$12:$C$13,C37,NSL!$V$12:$V$13)</f>
        <v>0</v>
      </c>
      <c r="I37" s="55">
        <f>SUMIF(NSL!$C$15:$C$16,C37,NSL!$V$15:$V$16)</f>
        <v>0</v>
      </c>
      <c r="J37" s="55">
        <f>SUMIF(NSL!$C$18:$C$19,C37,NSL!$V$18:$V$19)</f>
        <v>0</v>
      </c>
      <c r="K37" s="55">
        <f>SUMIF(NSL!$C$21:$C$43,C37,NSL!$V$21:$V$43)</f>
        <v>0</v>
      </c>
      <c r="L37" s="55">
        <f>SUMIF(NSL!$C$45:$C$51,C37,NSL!$V$45:$V$51)</f>
        <v>0</v>
      </c>
      <c r="M37" s="55">
        <f>SUMIF(NSL!$C$53:$C$55,C37,NSL!$V$53:$V$55)</f>
        <v>0</v>
      </c>
      <c r="N37" s="55">
        <f>SUMIF(NSL!$C$57:$C$65,C37,NSL!$V$57:$V$65)</f>
        <v>0</v>
      </c>
      <c r="O37" s="55">
        <f>SUMIF(NSL!$C$67:$C$76,C37,NSL!$V$67:$V$76)</f>
        <v>0</v>
      </c>
      <c r="P37" s="55">
        <f>SUMIF(NSL!$C$78:$C$79,C37,NSL!$V$78:$V$79)</f>
        <v>0</v>
      </c>
      <c r="Q37" s="55">
        <f>SUMIF(NSL!$C$81:$C$173,C37,NSL!$V$81:$V$173)</f>
        <v>0</v>
      </c>
      <c r="R37" s="65">
        <f t="shared" si="12"/>
        <v>9.27</v>
      </c>
      <c r="S37" s="55">
        <f>SUMIF(NSL!$C$176:$C$214,C37,NSL!$V$176:$V$214)</f>
        <v>0</v>
      </c>
      <c r="T37" s="55">
        <f>SUMIF(NSL!$C$216:$C$238,C37,NSL!$V$216:$V$238)</f>
        <v>0</v>
      </c>
      <c r="U37" s="55">
        <f>SUMIF(NSL!$C$240:$C$252,C37,NSL!$V$240:$V$252)</f>
        <v>0</v>
      </c>
      <c r="V37" s="55">
        <f>SUMIF(NSL!$C$254:$C$255,C37,NSL!$V$254:$V$255)</f>
        <v>0</v>
      </c>
      <c r="W37" s="55">
        <f>SUMIF(NSL!$C$257:$C$282,C37,NSL!$V$257:$V$282)</f>
        <v>0</v>
      </c>
      <c r="X37" s="55">
        <f>SUMIF(NSL!$C$284:$C$346,C37,NSL!$V$284:$V$346)</f>
        <v>0.01</v>
      </c>
      <c r="Y37" s="55">
        <f>SUMIF(NSL!$C$348:$C$436,C37,NSL!$V$348:$V$436)</f>
        <v>0</v>
      </c>
      <c r="Z37" s="55">
        <f>SUMIF(NSL!$C$438:$C$480,C37,NSL!$V$438:$V$480)</f>
        <v>0</v>
      </c>
      <c r="AA37" s="72">
        <f t="shared" si="16"/>
        <v>9.26</v>
      </c>
      <c r="AB37" s="55">
        <f>SUMIF(NSL!$C$483:$C$679,C37,NSL!$V$483:$V$679)</f>
        <v>0</v>
      </c>
      <c r="AC37" s="55">
        <f>SUMIF(NSL!$C$681:$C$682,C37,NSL!$V$681:$V$682)</f>
        <v>0</v>
      </c>
      <c r="AD37" s="55">
        <f>SUMIF(NSL!$C$684:$C$692,C37,NSL!$V$684:$V$692)</f>
        <v>0</v>
      </c>
      <c r="AE37" s="55">
        <f>SUMIF(NSL!$C$694:$C$776,C37,NSL!$V$694:$V$776)</f>
        <v>0</v>
      </c>
      <c r="AF37" s="55">
        <f>SUMIF(NSL!$C$778:$C$810,C37,NSL!$V$778:$V$810)</f>
        <v>0</v>
      </c>
      <c r="AG37" s="55">
        <f>SUMIF(NSL!$C$812:$C$813,C37,NSL!$V$812:$V$813)</f>
        <v>0</v>
      </c>
      <c r="AH37" s="55">
        <f>SUMIF(NSL!$C$815:$C$816,C37,NSL!$V$815:$V$816)</f>
        <v>0</v>
      </c>
      <c r="AI37" s="55">
        <f>SUMIF(NSL!$C$818:$C$889,C37,NSL!$V$818:$V$889)</f>
        <v>0</v>
      </c>
      <c r="AJ37" s="65">
        <f>D37-BG37</f>
        <v>9.26</v>
      </c>
      <c r="AK37" s="55">
        <f>SUMIF(NSL!$C$919:$C$981,C37,NSL!$V$919:$V$981)</f>
        <v>0</v>
      </c>
      <c r="AL37" s="55">
        <f>SUMIF(NSL!$C$983:$C$1000,C37,NSL!$V$983:$V$1000)</f>
        <v>0</v>
      </c>
      <c r="AM37" s="55">
        <f>SUMIF(NSL!$C$1002:$C$1028,C37,NSL!$V$1002:$V$1028)</f>
        <v>0</v>
      </c>
      <c r="AN37" s="55">
        <f>SUMIF(NSL!$C$1030:$C$1045,C37,NSL!$V$1030:$V$1045)</f>
        <v>0</v>
      </c>
      <c r="AO37" s="55">
        <f>SUMIF(NSL!$C$1047:$C$1048,C37,NSL!$V$1047:$V$1048)</f>
        <v>0</v>
      </c>
      <c r="AP37" s="55">
        <f>SUMIF(NSL!$C$1050:$C$1074,C37,NSL!$V$1050:$V$1074)</f>
        <v>0</v>
      </c>
      <c r="AQ37" s="55">
        <f>SUMIF(NSL!$C$1076:$C$1099,C37,NSL!$V$1076:$V$1099)</f>
        <v>0</v>
      </c>
      <c r="AR37" s="55">
        <f>SUMIF(NSL!$C$1101:$C$1121,C37,NSL!$V$1101:$V$1121)</f>
        <v>0</v>
      </c>
      <c r="AS37" s="55">
        <f>SUMIF(NSL!$C$1123:$C$1164,C37,NSL!$V$1123:$V$1164)</f>
        <v>0</v>
      </c>
      <c r="AT37" s="55">
        <f>SUMIF(NSL!$C$1166:$C$1201,C37,NSL!$V$1166:$V$1201)</f>
        <v>0</v>
      </c>
      <c r="AU37" s="55">
        <f>SUMIF(NSL!$C$1203:$C$1223,C37,NSL!$V$1203:$V$1223)</f>
        <v>0</v>
      </c>
      <c r="AV37" s="55">
        <f>SUMIF(NSL!$C$1225:$C$1226,C37,NSL!$V$1225:$V$1226)</f>
        <v>0</v>
      </c>
      <c r="AW37" s="55">
        <f>SUMIF(NSL!$C$1228:$C$1244,C37,NSL!$V$1228:$V$1244)</f>
        <v>0</v>
      </c>
      <c r="AX37" s="55">
        <f>SUMIF(NSL!$C$1246:$C$1351,C37,NSL!$V$1246:$V$1351)</f>
        <v>0</v>
      </c>
      <c r="AY37" s="55">
        <f>SUMIF(NSL!$C$1353:$C$1434,C37,NSL!$V$1353:$V$1434)</f>
        <v>0</v>
      </c>
      <c r="AZ37" s="55">
        <f>SUMIF(NSL!$C$1436:$C$1440,C37,NSL!$V$1436:$V$1440)</f>
        <v>0</v>
      </c>
      <c r="BA37" s="55">
        <f>SUMIF(NSL!$C$1442:$C$1507,C37,NSL!$V$1442:$V$1507)</f>
        <v>0</v>
      </c>
      <c r="BB37" s="55">
        <f>SUMIF(NSL!$C$1509:$C$1540,C37,NSL!$V$1509:$V$1540)</f>
        <v>0</v>
      </c>
      <c r="BC37" s="55">
        <f>SUMIF(NSL!$C$1542:$C$1545,C37,NSL!$V$1542:$V$1545)</f>
        <v>0</v>
      </c>
      <c r="BD37" s="55">
        <f>SUMIF(NSL!$C$1547:$C$1560,C37,NSL!$V$1547:$V$1560)</f>
        <v>0</v>
      </c>
      <c r="BE37" s="55">
        <f>SUMIF(NSL!$C$1562:$C$1565,C37,NSL!$V$1562:$V$1565)</f>
        <v>0</v>
      </c>
      <c r="BF37" s="55">
        <f>SUMIF(NSL!$C$1567:$C$1569,C37,NSL!$V$1567:$V$1569)</f>
        <v>0</v>
      </c>
      <c r="BG37" s="65">
        <f>SUM(G37:Q37)+SUM(S37:Z37)+SUM(AB37:AI37)+SUM(AK37:BF37)</f>
        <v>0.01</v>
      </c>
      <c r="BH37" s="53">
        <f>AJ60-BG37</f>
        <v>2.5299999999999994</v>
      </c>
      <c r="BI37" s="53">
        <f t="shared" si="6"/>
        <v>11.799999999999999</v>
      </c>
    </row>
    <row r="38" spans="1:61" ht="15">
      <c r="A38" s="56"/>
      <c r="B38" s="7" t="s">
        <v>173</v>
      </c>
      <c r="C38" s="8" t="s">
        <v>51</v>
      </c>
      <c r="D38" s="52">
        <f>HTg!S40</f>
        <v>0.01</v>
      </c>
      <c r="E38" s="65">
        <f t="shared" si="10"/>
        <v>0</v>
      </c>
      <c r="F38" s="70">
        <f t="shared" si="11"/>
        <v>0</v>
      </c>
      <c r="G38" s="55">
        <f>SUMIF(NSL!$C$9:$C$10,C38,NSL!$V$9:$V$10)</f>
        <v>0</v>
      </c>
      <c r="H38" s="55">
        <f>SUMIF(NSL!$C$12:$C$13,C38,NSL!$V$12:$V$13)</f>
        <v>0</v>
      </c>
      <c r="I38" s="55">
        <f>SUMIF(NSL!$C$15:$C$16,C38,NSL!$V$15:$V$16)</f>
        <v>0</v>
      </c>
      <c r="J38" s="55">
        <f>SUMIF(NSL!$C$18:$C$19,C38,NSL!$V$18:$V$19)</f>
        <v>0</v>
      </c>
      <c r="K38" s="55">
        <f>SUMIF(NSL!$C$21:$C$43,C38,NSL!$V$21:$V$43)</f>
        <v>0</v>
      </c>
      <c r="L38" s="55">
        <f>SUMIF(NSL!$C$45:$C$51,C38,NSL!$V$45:$V$51)</f>
        <v>0</v>
      </c>
      <c r="M38" s="55">
        <f>SUMIF(NSL!$C$53:$C$55,C38,NSL!$V$53:$V$55)</f>
        <v>0</v>
      </c>
      <c r="N38" s="55">
        <f>SUMIF(NSL!$C$57:$C$65,C38,NSL!$V$57:$V$65)</f>
        <v>0</v>
      </c>
      <c r="O38" s="55">
        <f>SUMIF(NSL!$C$67:$C$76,C38,NSL!$V$67:$V$76)</f>
        <v>0</v>
      </c>
      <c r="P38" s="55">
        <f>SUMIF(NSL!$C$78:$C$79,C38,NSL!$V$78:$V$79)</f>
        <v>0</v>
      </c>
      <c r="Q38" s="55">
        <f>SUMIF(NSL!$C$81:$C$173,C38,NSL!$V$81:$V$173)</f>
        <v>0</v>
      </c>
      <c r="R38" s="65">
        <f t="shared" si="12"/>
        <v>0.01</v>
      </c>
      <c r="S38" s="55">
        <f>SUMIF(NSL!$C$176:$C$214,C38,NSL!$V$176:$V$214)</f>
        <v>0</v>
      </c>
      <c r="T38" s="55">
        <f>SUMIF(NSL!$C$216:$C$238,C38,NSL!$V$216:$V$238)</f>
        <v>0</v>
      </c>
      <c r="U38" s="55">
        <f>SUMIF(NSL!$C$240:$C$252,C38,NSL!$V$240:$V$252)</f>
        <v>0</v>
      </c>
      <c r="V38" s="55">
        <f>SUMIF(NSL!$C$254:$C$255,C38,NSL!$V$254:$V$255)</f>
        <v>0</v>
      </c>
      <c r="W38" s="55">
        <f>SUMIF(NSL!$C$257:$C$282,C38,NSL!$V$257:$V$282)</f>
        <v>0</v>
      </c>
      <c r="X38" s="55">
        <f>SUMIF(NSL!$C$284:$C$346,C38,NSL!$V$284:$V$346)</f>
        <v>0</v>
      </c>
      <c r="Y38" s="55">
        <f>SUMIF(NSL!$C$348:$C$436,C38,NSL!$V$348:$V$436)</f>
        <v>0</v>
      </c>
      <c r="Z38" s="55">
        <f>SUMIF(NSL!$C$438:$C$480,C38,NSL!$V$438:$V$480)</f>
        <v>0</v>
      </c>
      <c r="AA38" s="72">
        <f t="shared" si="16"/>
        <v>0.01</v>
      </c>
      <c r="AB38" s="55">
        <f>SUMIF(NSL!$C$483:$C$679,C38,NSL!$V$483:$V$679)</f>
        <v>0</v>
      </c>
      <c r="AC38" s="55">
        <f>SUMIF(NSL!$C$681:$C$682,C38,NSL!$V$681:$V$682)</f>
        <v>0</v>
      </c>
      <c r="AD38" s="55">
        <f>SUMIF(NSL!$C$684:$C$692,C38,NSL!$V$684:$V$692)</f>
        <v>0</v>
      </c>
      <c r="AE38" s="55">
        <f>SUMIF(NSL!$C$694:$C$776,C38,NSL!$V$694:$V$776)</f>
        <v>0</v>
      </c>
      <c r="AF38" s="55">
        <f>SUMIF(NSL!$C$778:$C$810,C38,NSL!$V$778:$V$810)</f>
        <v>0</v>
      </c>
      <c r="AG38" s="55">
        <f>SUMIF(NSL!$C$812:$C$813,C38,NSL!$V$812:$V$813)</f>
        <v>0</v>
      </c>
      <c r="AH38" s="55">
        <f>SUMIF(NSL!$C$815:$C$816,C38,NSL!$V$815:$V$816)</f>
        <v>0</v>
      </c>
      <c r="AI38" s="55">
        <f>SUMIF(NSL!$C$818:$C$889,C38,NSL!$V$818:$V$889)</f>
        <v>0</v>
      </c>
      <c r="AJ38" s="55">
        <f>SUMIF(NSL!$C$891:$C$917,C38,NSL!$V$891:$V$917)</f>
        <v>0</v>
      </c>
      <c r="AK38" s="65">
        <f>D38-BG38</f>
        <v>0.01</v>
      </c>
      <c r="AL38" s="55">
        <f>SUMIF(NSL!$C$983:$C$1000,C38,NSL!$V$983:$V$1000)</f>
        <v>0</v>
      </c>
      <c r="AM38" s="55">
        <f>SUMIF(NSL!$C$1002:$C$1028,C38,NSL!$V$1002:$V$1028)</f>
        <v>0</v>
      </c>
      <c r="AN38" s="55">
        <f>SUMIF(NSL!$C$1030:$C$1045,C38,NSL!$V$1030:$V$1045)</f>
        <v>0</v>
      </c>
      <c r="AO38" s="55">
        <f>SUMIF(NSL!$C$1047:$C$1048,C38,NSL!$V$1047:$V$1048)</f>
        <v>0</v>
      </c>
      <c r="AP38" s="55">
        <f>SUMIF(NSL!$C$1050:$C$1074,C38,NSL!$V$1050:$V$1074)</f>
        <v>0</v>
      </c>
      <c r="AQ38" s="55">
        <f>SUMIF(NSL!$C$1076:$C$1099,C38,NSL!$V$1076:$V$1099)</f>
        <v>0</v>
      </c>
      <c r="AR38" s="55">
        <f>SUMIF(NSL!$C$1101:$C$1121,C38,NSL!$V$1101:$V$1121)</f>
        <v>0</v>
      </c>
      <c r="AS38" s="55">
        <f>SUMIF(NSL!$C$1123:$C$1164,C38,NSL!$V$1123:$V$1164)</f>
        <v>0</v>
      </c>
      <c r="AT38" s="55">
        <f>SUMIF(NSL!$C$1166:$C$1201,C38,NSL!$V$1166:$V$1201)</f>
        <v>0</v>
      </c>
      <c r="AU38" s="55">
        <f>SUMIF(NSL!$C$1203:$C$1223,C38,NSL!$V$1203:$V$1223)</f>
        <v>0</v>
      </c>
      <c r="AV38" s="55">
        <f>SUMIF(NSL!$C$1225:$C$1226,C38,NSL!$V$1225:$V$1226)</f>
        <v>0</v>
      </c>
      <c r="AW38" s="55">
        <f>SUMIF(NSL!$C$1228:$C$1244,C38,NSL!$V$1228:$V$1244)</f>
        <v>0</v>
      </c>
      <c r="AX38" s="55">
        <f>SUMIF(NSL!$C$1246:$C$1351,C38,NSL!$V$1246:$V$1351)</f>
        <v>0</v>
      </c>
      <c r="AY38" s="55">
        <f>SUMIF(NSL!$C$1353:$C$1434,C38,NSL!$V$1353:$V$1434)</f>
        <v>0</v>
      </c>
      <c r="AZ38" s="55">
        <f>SUMIF(NSL!$C$1436:$C$1440,C38,NSL!$V$1436:$V$1440)</f>
        <v>0</v>
      </c>
      <c r="BA38" s="55">
        <f>SUMIF(NSL!$C$1442:$C$1507,C38,NSL!$V$1442:$V$1507)</f>
        <v>0</v>
      </c>
      <c r="BB38" s="55">
        <f>SUMIF(NSL!$C$1509:$C$1540,C38,NSL!$V$1509:$V$1540)</f>
        <v>0</v>
      </c>
      <c r="BC38" s="55">
        <f>SUMIF(NSL!$C$1542:$C$1545,C38,NSL!$V$1542:$V$1545)</f>
        <v>0</v>
      </c>
      <c r="BD38" s="55">
        <f>SUMIF(NSL!$C$1547:$C$1560,C38,NSL!$V$1547:$V$1560)</f>
        <v>0</v>
      </c>
      <c r="BE38" s="55">
        <f>SUMIF(NSL!$C$1562:$C$1565,C38,NSL!$V$1562:$V$1565)</f>
        <v>0</v>
      </c>
      <c r="BF38" s="55">
        <f>SUMIF(NSL!$C$1567:$C$1569,C38,NSL!$V$1567:$V$1569)</f>
        <v>0</v>
      </c>
      <c r="BG38" s="65">
        <f>SUM(G38:Q38)+SUM(S38:Z38)+SUM(AB38:AJ38)+SUM(AL38:BF38)</f>
        <v>0</v>
      </c>
      <c r="BH38" s="53">
        <f>AK60-BG38</f>
        <v>5.67</v>
      </c>
      <c r="BI38" s="53">
        <f t="shared" si="6"/>
        <v>5.68</v>
      </c>
    </row>
    <row r="39" spans="1:61" ht="15">
      <c r="A39" s="56"/>
      <c r="B39" s="7" t="s">
        <v>174</v>
      </c>
      <c r="C39" s="8" t="s">
        <v>52</v>
      </c>
      <c r="D39" s="52">
        <f>HTg!S41</f>
        <v>0.01</v>
      </c>
      <c r="E39" s="65">
        <f t="shared" si="10"/>
        <v>0</v>
      </c>
      <c r="F39" s="70">
        <f t="shared" si="11"/>
        <v>0</v>
      </c>
      <c r="G39" s="55">
        <f>SUMIF(NSL!$C$9:$C$10,C39,NSL!$V$9:$V$10)</f>
        <v>0</v>
      </c>
      <c r="H39" s="55">
        <f>SUMIF(NSL!$C$12:$C$13,C39,NSL!$V$12:$V$13)</f>
        <v>0</v>
      </c>
      <c r="I39" s="55">
        <f>SUMIF(NSL!$C$15:$C$16,C39,NSL!$V$15:$V$16)</f>
        <v>0</v>
      </c>
      <c r="J39" s="55">
        <f>SUMIF(NSL!$C$18:$C$19,C39,NSL!$V$18:$V$19)</f>
        <v>0</v>
      </c>
      <c r="K39" s="55">
        <f>SUMIF(NSL!$C$21:$C$43,C39,NSL!$V$21:$V$43)</f>
        <v>0</v>
      </c>
      <c r="L39" s="55">
        <f>SUMIF(NSL!$C$45:$C$51,C39,NSL!$V$45:$V$51)</f>
        <v>0</v>
      </c>
      <c r="M39" s="55">
        <f>SUMIF(NSL!$C$53:$C$55,C39,NSL!$V$53:$V$55)</f>
        <v>0</v>
      </c>
      <c r="N39" s="55">
        <f>SUMIF(NSL!$C$57:$C$65,C39,NSL!$V$57:$V$65)</f>
        <v>0</v>
      </c>
      <c r="O39" s="55">
        <f>SUMIF(NSL!$C$67:$C$76,C39,NSL!$V$67:$V$76)</f>
        <v>0</v>
      </c>
      <c r="P39" s="55">
        <f>SUMIF(NSL!$C$78:$C$79,C39,NSL!$V$78:$V$79)</f>
        <v>0</v>
      </c>
      <c r="Q39" s="55">
        <f>SUMIF(NSL!$C$81:$C$173,C39,NSL!$V$81:$V$173)</f>
        <v>0</v>
      </c>
      <c r="R39" s="65">
        <f t="shared" si="12"/>
        <v>0.01</v>
      </c>
      <c r="S39" s="55">
        <f>SUMIF(NSL!$C$176:$C$214,C39,NSL!$V$176:$V$214)</f>
        <v>0</v>
      </c>
      <c r="T39" s="55">
        <f>SUMIF(NSL!$C$216:$C$238,C39,NSL!$V$216:$V$238)</f>
        <v>0</v>
      </c>
      <c r="U39" s="55">
        <f>SUMIF(NSL!$C$240:$C$252,C39,NSL!$V$240:$V$252)</f>
        <v>0</v>
      </c>
      <c r="V39" s="55">
        <f>SUMIF(NSL!$C$254:$C$255,C39,NSL!$V$254:$V$255)</f>
        <v>0</v>
      </c>
      <c r="W39" s="55">
        <f>SUMIF(NSL!$C$257:$C$282,C39,NSL!$V$257:$V$282)</f>
        <v>0</v>
      </c>
      <c r="X39" s="55">
        <f>SUMIF(NSL!$C$284:$C$346,C39,NSL!$V$284:$V$346)</f>
        <v>0</v>
      </c>
      <c r="Y39" s="55">
        <f>SUMIF(NSL!$C$348:$C$436,C39,NSL!$V$348:$V$436)</f>
        <v>0</v>
      </c>
      <c r="Z39" s="55">
        <f>SUMIF(NSL!$C$438:$C$480,C39,NSL!$V$438:$V$480)</f>
        <v>0</v>
      </c>
      <c r="AA39" s="72">
        <f t="shared" si="16"/>
        <v>0.01</v>
      </c>
      <c r="AB39" s="55">
        <f>SUMIF(NSL!$C$483:$C$679,C39,NSL!$V$483:$V$679)</f>
        <v>0</v>
      </c>
      <c r="AC39" s="55">
        <f>SUMIF(NSL!$C$681:$C$682,C39,NSL!$V$681:$V$682)</f>
        <v>0</v>
      </c>
      <c r="AD39" s="55">
        <f>SUMIF(NSL!$C$684:$C$692,C39,NSL!$V$684:$V$692)</f>
        <v>0</v>
      </c>
      <c r="AE39" s="55">
        <f>SUMIF(NSL!$C$694:$C$776,C39,NSL!$V$694:$V$776)</f>
        <v>0</v>
      </c>
      <c r="AF39" s="55">
        <f>SUMIF(NSL!$C$778:$C$810,C39,NSL!$V$778:$V$810)</f>
        <v>0</v>
      </c>
      <c r="AG39" s="55">
        <f>SUMIF(NSL!$C$812:$C$813,C39,NSL!$V$812:$V$813)</f>
        <v>0</v>
      </c>
      <c r="AH39" s="55">
        <f>SUMIF(NSL!$C$815:$C$816,C39,NSL!$V$815:$V$816)</f>
        <v>0</v>
      </c>
      <c r="AI39" s="55">
        <f>SUMIF(NSL!$C$818:$C$889,C39,NSL!$V$818:$V$889)</f>
        <v>0</v>
      </c>
      <c r="AJ39" s="55">
        <f>SUMIF(NSL!$C$891:$C$917,C39,NSL!$V$891:$V$917)</f>
        <v>0</v>
      </c>
      <c r="AK39" s="55">
        <f>SUMIF(NSL!$C$919:$C$981,C39,NSL!$V$919:$V$981)</f>
        <v>0</v>
      </c>
      <c r="AL39" s="65">
        <f>D39-BG39</f>
        <v>0.01</v>
      </c>
      <c r="AM39" s="55">
        <f>SUMIF(NSL!$C$1002:$C$1028,C39,NSL!$V$1002:$V$1028)</f>
        <v>0</v>
      </c>
      <c r="AN39" s="55">
        <f>SUMIF(NSL!$C$1030:$C$1045,C39,NSL!$V$1030:$V$1045)</f>
        <v>0</v>
      </c>
      <c r="AO39" s="55">
        <f>SUMIF(NSL!$C$1047:$C$1048,C39,NSL!$V$1047:$V$1048)</f>
        <v>0</v>
      </c>
      <c r="AP39" s="55">
        <f>SUMIF(NSL!$C$1050:$C$1074,C39,NSL!$V$1050:$V$1074)</f>
        <v>0</v>
      </c>
      <c r="AQ39" s="55">
        <f>SUMIF(NSL!$C$1076:$C$1099,C39,NSL!$V$1076:$V$1099)</f>
        <v>0</v>
      </c>
      <c r="AR39" s="55">
        <f>SUMIF(NSL!$C$1101:$C$1121,C39,NSL!$V$1101:$V$1121)</f>
        <v>0</v>
      </c>
      <c r="AS39" s="55">
        <f>SUMIF(NSL!$C$1123:$C$1164,C39,NSL!$V$1123:$V$1164)</f>
        <v>0</v>
      </c>
      <c r="AT39" s="55">
        <f>SUMIF(NSL!$C$1166:$C$1201,C39,NSL!$V$1166:$V$1201)</f>
        <v>0</v>
      </c>
      <c r="AU39" s="55">
        <f>SUMIF(NSL!$C$1203:$C$1223,C39,NSL!$V$1203:$V$1223)</f>
        <v>0</v>
      </c>
      <c r="AV39" s="55">
        <f>SUMIF(NSL!$C$1225:$C$1226,C39,NSL!$V$1225:$V$1226)</f>
        <v>0</v>
      </c>
      <c r="AW39" s="55">
        <f>SUMIF(NSL!$C$1228:$C$1244,C39,NSL!$V$1228:$V$1244)</f>
        <v>0</v>
      </c>
      <c r="AX39" s="55">
        <f>SUMIF(NSL!$C$1246:$C$1351,C39,NSL!$V$1246:$V$1351)</f>
        <v>0</v>
      </c>
      <c r="AY39" s="55">
        <f>SUMIF(NSL!$C$1353:$C$1434,C39,NSL!$V$1353:$V$1434)</f>
        <v>0</v>
      </c>
      <c r="AZ39" s="55">
        <f>SUMIF(NSL!$C$1436:$C$1440,C39,NSL!$V$1436:$V$1440)</f>
        <v>0</v>
      </c>
      <c r="BA39" s="55">
        <f>SUMIF(NSL!$C$1442:$C$1507,C39,NSL!$V$1442:$V$1507)</f>
        <v>0</v>
      </c>
      <c r="BB39" s="55">
        <f>SUMIF(NSL!$C$1509:$C$1540,C39,NSL!$V$1509:$V$1540)</f>
        <v>0</v>
      </c>
      <c r="BC39" s="55">
        <f>SUMIF(NSL!$C$1542:$C$1545,C39,NSL!$V$1542:$V$1545)</f>
        <v>0</v>
      </c>
      <c r="BD39" s="55">
        <f>SUMIF(NSL!$C$1547:$C$1560,C39,NSL!$V$1547:$V$1560)</f>
        <v>0</v>
      </c>
      <c r="BE39" s="55">
        <f>SUMIF(NSL!$C$1562:$C$1565,C39,NSL!$V$1562:$V$1565)</f>
        <v>0</v>
      </c>
      <c r="BF39" s="55">
        <f>SUMIF(NSL!$C$1567:$C$1569,C39,NSL!$V$1567:$V$1569)</f>
        <v>0</v>
      </c>
      <c r="BG39" s="65">
        <f>SUM(G39:Q39)+SUM(S39:Z39)+SUM(AB39:AK39)+SUM(AM39:BF39)</f>
        <v>0</v>
      </c>
      <c r="BH39" s="53">
        <f>AL60-BG39</f>
        <v>0</v>
      </c>
      <c r="BI39" s="53">
        <f t="shared" si="6"/>
        <v>0.01</v>
      </c>
    </row>
    <row r="40" spans="1:61" ht="15">
      <c r="A40" s="56"/>
      <c r="B40" s="7" t="s">
        <v>163</v>
      </c>
      <c r="C40" s="8" t="s">
        <v>59</v>
      </c>
      <c r="D40" s="52">
        <f>HTg!S42</f>
        <v>0</v>
      </c>
      <c r="E40" s="65">
        <f t="shared" si="10"/>
        <v>0</v>
      </c>
      <c r="F40" s="70">
        <f t="shared" si="11"/>
        <v>0</v>
      </c>
      <c r="G40" s="55">
        <f>SUMIF(NSL!$C$9:$C$10,C40,NSL!$V$9:$V$10)</f>
        <v>0</v>
      </c>
      <c r="H40" s="55">
        <f>SUMIF(NSL!$C$12:$C$13,C40,NSL!$V$12:$V$13)</f>
        <v>0</v>
      </c>
      <c r="I40" s="55">
        <f>SUMIF(NSL!$C$15:$C$16,C40,NSL!$V$15:$V$16)</f>
        <v>0</v>
      </c>
      <c r="J40" s="55">
        <f>SUMIF(NSL!$C$18:$C$19,C40,NSL!$V$18:$V$19)</f>
        <v>0</v>
      </c>
      <c r="K40" s="55">
        <f>SUMIF(NSL!$C$21:$C$43,C40,NSL!$V$21:$V$43)</f>
        <v>0</v>
      </c>
      <c r="L40" s="55">
        <f>SUMIF(NSL!$C$45:$C$51,C40,NSL!$V$45:$V$51)</f>
        <v>0</v>
      </c>
      <c r="M40" s="55">
        <f>SUMIF(NSL!$C$53:$C$55,C40,NSL!$V$53:$V$55)</f>
        <v>0</v>
      </c>
      <c r="N40" s="55">
        <f>SUMIF(NSL!$C$57:$C$65,C40,NSL!$V$57:$V$65)</f>
        <v>0</v>
      </c>
      <c r="O40" s="55">
        <f>SUMIF(NSL!$C$67:$C$76,C40,NSL!$V$67:$V$76)</f>
        <v>0</v>
      </c>
      <c r="P40" s="55">
        <f>SUMIF(NSL!$C$78:$C$79,C40,NSL!$V$78:$V$79)</f>
        <v>0</v>
      </c>
      <c r="Q40" s="55">
        <f>SUMIF(NSL!$C$81:$C$173,C40,NSL!$V$81:$V$173)</f>
        <v>0</v>
      </c>
      <c r="R40" s="65">
        <f t="shared" si="12"/>
        <v>0</v>
      </c>
      <c r="S40" s="55">
        <f>SUMIF(NSL!$C$176:$C$214,C40,NSL!$V$176:$V$214)</f>
        <v>0</v>
      </c>
      <c r="T40" s="55">
        <f>SUMIF(NSL!$C$216:$C$238,C40,NSL!$V$216:$V$238)</f>
        <v>0</v>
      </c>
      <c r="U40" s="55">
        <f>SUMIF(NSL!$C$240:$C$252,C40,NSL!$V$240:$V$252)</f>
        <v>0</v>
      </c>
      <c r="V40" s="55">
        <f>SUMIF(NSL!$C$254:$C$255,C40,NSL!$V$254:$V$255)</f>
        <v>0</v>
      </c>
      <c r="W40" s="55">
        <f>SUMIF(NSL!$C$257:$C$282,C40,NSL!$V$257:$V$282)</f>
        <v>0</v>
      </c>
      <c r="X40" s="55">
        <f>SUMIF(NSL!$C$284:$C$346,C40,NSL!$V$284:$V$346)</f>
        <v>0</v>
      </c>
      <c r="Y40" s="55">
        <f>SUMIF(NSL!$C$348:$C$436,C40,NSL!$V$348:$V$436)</f>
        <v>0</v>
      </c>
      <c r="Z40" s="55">
        <f>SUMIF(NSL!$C$438:$C$480,C40,NSL!$V$438:$V$480)</f>
        <v>0</v>
      </c>
      <c r="AA40" s="72">
        <f t="shared" si="16"/>
        <v>0</v>
      </c>
      <c r="AB40" s="55">
        <f>SUMIF(NSL!$C$483:$C$679,C40,NSL!$V$483:$V$679)</f>
        <v>0</v>
      </c>
      <c r="AC40" s="55">
        <f>SUMIF(NSL!$C$681:$C$682,C40,NSL!$V$681:$V$682)</f>
        <v>0</v>
      </c>
      <c r="AD40" s="55">
        <f>SUMIF(NSL!$C$684:$C$692,C40,NSL!$V$684:$V$692)</f>
        <v>0</v>
      </c>
      <c r="AE40" s="55">
        <f>SUMIF(NSL!$C$694:$C$776,C40,NSL!$V$694:$V$776)</f>
        <v>0</v>
      </c>
      <c r="AF40" s="55">
        <f>SUMIF(NSL!$C$778:$C$810,C40,NSL!$V$778:$V$810)</f>
        <v>0</v>
      </c>
      <c r="AG40" s="55">
        <f>SUMIF(NSL!$C$812:$C$813,C40,NSL!$V$812:$V$813)</f>
        <v>0</v>
      </c>
      <c r="AH40" s="55">
        <f>SUMIF(NSL!$C$815:$C$816,C40,NSL!$V$815:$V$816)</f>
        <v>0</v>
      </c>
      <c r="AI40" s="55">
        <f>SUMIF(NSL!$C$818:$C$889,C40,NSL!$V$818:$V$889)</f>
        <v>0</v>
      </c>
      <c r="AJ40" s="55">
        <f>SUMIF(NSL!$C$891:$C$917,C40,NSL!$V$891:$V$917)</f>
        <v>0</v>
      </c>
      <c r="AK40" s="55">
        <f>SUMIF(NSL!$C$919:$C$981,C40,NSL!$V$919:$V$981)</f>
        <v>0</v>
      </c>
      <c r="AL40" s="55">
        <f>SUMIF(NSL!$C$983:$C$1000,C40,NSL!$V$983:$V$1000)</f>
        <v>0</v>
      </c>
      <c r="AM40" s="65">
        <f>D40-BG40</f>
        <v>0</v>
      </c>
      <c r="AN40" s="55">
        <f>SUMIF(NSL!$C$1030:$C$1045,C40,NSL!$V$1030:$V$1045)</f>
        <v>0</v>
      </c>
      <c r="AO40" s="55">
        <f>SUMIF(NSL!$C$1047:$C$1048,C40,NSL!$V$1047:$V$1048)</f>
        <v>0</v>
      </c>
      <c r="AP40" s="55">
        <f>SUMIF(NSL!$C$1050:$C$1074,C40,NSL!$V$1050:$V$1074)</f>
        <v>0</v>
      </c>
      <c r="AQ40" s="55">
        <f>SUMIF(NSL!$C$1076:$C$1099,C40,NSL!$V$1076:$V$1099)</f>
        <v>0</v>
      </c>
      <c r="AR40" s="55">
        <f>SUMIF(NSL!$C$1101:$C$1121,C40,NSL!$V$1101:$V$1121)</f>
        <v>0</v>
      </c>
      <c r="AS40" s="55">
        <f>SUMIF(NSL!$C$1123:$C$1164,C40,NSL!$V$1123:$V$1164)</f>
        <v>0</v>
      </c>
      <c r="AT40" s="55">
        <f>SUMIF(NSL!$C$1166:$C$1201,C40,NSL!$V$1166:$V$1201)</f>
        <v>0</v>
      </c>
      <c r="AU40" s="55">
        <f>SUMIF(NSL!$C$1203:$C$1223,C40,NSL!$V$1203:$V$1223)</f>
        <v>0</v>
      </c>
      <c r="AV40" s="55">
        <f>SUMIF(NSL!$C$1225:$C$1226,C40,NSL!$V$1225:$V$1226)</f>
        <v>0</v>
      </c>
      <c r="AW40" s="55">
        <f>SUMIF(NSL!$C$1228:$C$1244,C40,NSL!$V$1228:$V$1244)</f>
        <v>0</v>
      </c>
      <c r="AX40" s="55">
        <f>SUMIF(NSL!$C$1246:$C$1351,C40,NSL!$V$1246:$V$1351)</f>
        <v>0</v>
      </c>
      <c r="AY40" s="55">
        <f>SUMIF(NSL!$C$1353:$C$1434,C40,NSL!$V$1353:$V$1434)</f>
        <v>0</v>
      </c>
      <c r="AZ40" s="55">
        <f>SUMIF(NSL!$C$1436:$C$1440,C40,NSL!$V$1436:$V$1440)</f>
        <v>0</v>
      </c>
      <c r="BA40" s="55">
        <f>SUMIF(NSL!$C$1442:$C$1507,C40,NSL!$V$1442:$V$1507)</f>
        <v>0</v>
      </c>
      <c r="BB40" s="55">
        <f>SUMIF(NSL!$C$1509:$C$1540,C40,NSL!$V$1509:$V$1540)</f>
        <v>0</v>
      </c>
      <c r="BC40" s="55">
        <f>SUMIF(NSL!$C$1542:$C$1545,C40,NSL!$V$1542:$V$1545)</f>
        <v>0</v>
      </c>
      <c r="BD40" s="55">
        <f>SUMIF(NSL!$C$1547:$C$1560,C40,NSL!$V$1547:$V$1560)</f>
        <v>0</v>
      </c>
      <c r="BE40" s="55">
        <f>SUMIF(NSL!$C$1562:$C$1565,C40,NSL!$V$1562:$V$1565)</f>
        <v>0</v>
      </c>
      <c r="BF40" s="55">
        <f>SUMIF(NSL!$C$1567:$C$1569,C40,NSL!$V$1567:$V$1569)</f>
        <v>0</v>
      </c>
      <c r="BG40" s="65">
        <f>SUM(G40:Q40)+SUM(S40:Z40)+SUM(AB40:AL40)+SUM(AN40:BF40)</f>
        <v>0</v>
      </c>
      <c r="BH40" s="53">
        <f>AM60-BG40</f>
        <v>0.60000000000000009</v>
      </c>
      <c r="BI40" s="53">
        <f t="shared" si="6"/>
        <v>0.60000000000000009</v>
      </c>
    </row>
    <row r="41" spans="1:61" ht="15">
      <c r="A41" s="56"/>
      <c r="B41" s="7" t="s">
        <v>175</v>
      </c>
      <c r="C41" s="8" t="s">
        <v>177</v>
      </c>
      <c r="D41" s="52">
        <f>HTg!S43</f>
        <v>0</v>
      </c>
      <c r="E41" s="65">
        <f t="shared" si="10"/>
        <v>0</v>
      </c>
      <c r="F41" s="70">
        <f t="shared" si="11"/>
        <v>0</v>
      </c>
      <c r="G41" s="55">
        <f>SUMIF(NSL!$C$9:$C$10,C41,NSL!$V$9:$V$10)</f>
        <v>0</v>
      </c>
      <c r="H41" s="55">
        <f>SUMIF(NSL!$C$12:$C$13,C41,NSL!$V$12:$V$13)</f>
        <v>0</v>
      </c>
      <c r="I41" s="55">
        <f>SUMIF(NSL!$C$15:$C$16,C41,NSL!$V$15:$V$16)</f>
        <v>0</v>
      </c>
      <c r="J41" s="55">
        <f>SUMIF(NSL!$C$18:$C$19,C41,NSL!$V$18:$V$19)</f>
        <v>0</v>
      </c>
      <c r="K41" s="55">
        <f>SUMIF(NSL!$C$21:$C$43,C41,NSL!$V$21:$V$43)</f>
        <v>0</v>
      </c>
      <c r="L41" s="55">
        <f>SUMIF(NSL!$C$45:$C$51,C41,NSL!$V$45:$V$51)</f>
        <v>0</v>
      </c>
      <c r="M41" s="55">
        <f>SUMIF(NSL!$C$53:$C$55,C41,NSL!$V$53:$V$55)</f>
        <v>0</v>
      </c>
      <c r="N41" s="55">
        <f>SUMIF(NSL!$C$57:$C$65,C41,NSL!$V$57:$V$65)</f>
        <v>0</v>
      </c>
      <c r="O41" s="55">
        <f>SUMIF(NSL!$C$67:$C$76,C41,NSL!$V$67:$V$76)</f>
        <v>0</v>
      </c>
      <c r="P41" s="55">
        <f>SUMIF(NSL!$C$78:$C$79,C41,NSL!$V$78:$V$79)</f>
        <v>0</v>
      </c>
      <c r="Q41" s="55">
        <f>SUMIF(NSL!$C$81:$C$173,C41,NSL!$V$81:$V$173)</f>
        <v>0</v>
      </c>
      <c r="R41" s="65">
        <f t="shared" si="12"/>
        <v>0</v>
      </c>
      <c r="S41" s="55">
        <f>SUMIF(NSL!$C$176:$C$214,C41,NSL!$V$176:$V$214)</f>
        <v>0</v>
      </c>
      <c r="T41" s="55">
        <f>SUMIF(NSL!$C$216:$C$238,C41,NSL!$V$216:$V$238)</f>
        <v>0</v>
      </c>
      <c r="U41" s="55">
        <f>SUMIF(NSL!$C$240:$C$252,C41,NSL!$V$240:$V$252)</f>
        <v>0</v>
      </c>
      <c r="V41" s="55">
        <f>SUMIF(NSL!$C$254:$C$255,C41,NSL!$V$254:$V$255)</f>
        <v>0</v>
      </c>
      <c r="W41" s="55">
        <f>SUMIF(NSL!$C$257:$C$282,C41,NSL!$V$257:$V$282)</f>
        <v>0</v>
      </c>
      <c r="X41" s="55">
        <f>SUMIF(NSL!$C$284:$C$346,C41,NSL!$V$284:$V$346)</f>
        <v>0</v>
      </c>
      <c r="Y41" s="55">
        <f>SUMIF(NSL!$C$348:$C$436,C41,NSL!$V$348:$V$436)</f>
        <v>0</v>
      </c>
      <c r="Z41" s="55">
        <f>SUMIF(NSL!$C$438:$C$480,C41,NSL!$V$438:$V$480)</f>
        <v>0</v>
      </c>
      <c r="AA41" s="72">
        <f t="shared" si="16"/>
        <v>0</v>
      </c>
      <c r="AB41" s="55">
        <f>SUMIF(NSL!$C$483:$C$679,C41,NSL!$V$483:$V$679)</f>
        <v>0</v>
      </c>
      <c r="AC41" s="55">
        <f>SUMIF(NSL!$C$681:$C$682,C41,NSL!$V$681:$V$682)</f>
        <v>0</v>
      </c>
      <c r="AD41" s="55">
        <f>SUMIF(NSL!$C$684:$C$692,C41,NSL!$V$684:$V$692)</f>
        <v>0</v>
      </c>
      <c r="AE41" s="55">
        <f>SUMIF(NSL!$C$694:$C$776,C41,NSL!$V$694:$V$776)</f>
        <v>0</v>
      </c>
      <c r="AF41" s="55">
        <f>SUMIF(NSL!$C$778:$C$810,C41,NSL!$V$778:$V$810)</f>
        <v>0</v>
      </c>
      <c r="AG41" s="55">
        <f>SUMIF(NSL!$C$812:$C$813,C41,NSL!$V$812:$V$813)</f>
        <v>0</v>
      </c>
      <c r="AH41" s="55">
        <f>SUMIF(NSL!$C$815:$C$816,C41,NSL!$V$815:$V$816)</f>
        <v>0</v>
      </c>
      <c r="AI41" s="55">
        <f>SUMIF(NSL!$C$818:$C$889,C41,NSL!$V$818:$V$889)</f>
        <v>0</v>
      </c>
      <c r="AJ41" s="55">
        <f>SUMIF(NSL!$C$891:$C$917,C41,NSL!$V$891:$V$917)</f>
        <v>0</v>
      </c>
      <c r="AK41" s="55">
        <f>SUMIF(NSL!$C$919:$C$981,C41,NSL!$V$919:$V$981)</f>
        <v>0</v>
      </c>
      <c r="AL41" s="55">
        <f>SUMIF(NSL!$C$983:$C$1000,C41,NSL!$V$983:$V$1000)</f>
        <v>0</v>
      </c>
      <c r="AM41" s="55">
        <f>SUMIF(NSL!$C$1002:$C$1028,C41,NSL!$V$1002:$V$1028)</f>
        <v>0</v>
      </c>
      <c r="AN41" s="65">
        <f>D41-BG41</f>
        <v>0</v>
      </c>
      <c r="AO41" s="55">
        <f>SUMIF(NSL!$C$1047:$C$1048,C41,NSL!$V$1047:$V$1048)</f>
        <v>0</v>
      </c>
      <c r="AP41" s="55">
        <f>SUMIF(NSL!$C$1050:$C$1074,C41,NSL!$V$1050:$V$1074)</f>
        <v>0</v>
      </c>
      <c r="AQ41" s="55">
        <f>SUMIF(NSL!$C$1076:$C$1099,C41,NSL!$V$1076:$V$1099)</f>
        <v>0</v>
      </c>
      <c r="AR41" s="55">
        <f>SUMIF(NSL!$C$1101:$C$1121,C41,NSL!$V$1101:$V$1121)</f>
        <v>0</v>
      </c>
      <c r="AS41" s="55">
        <f>SUMIF(NSL!$C$1123:$C$1164,C41,NSL!$V$1123:$V$1164)</f>
        <v>0</v>
      </c>
      <c r="AT41" s="55">
        <f>SUMIF(NSL!$C$1166:$C$1201,C41,NSL!$V$1166:$V$1201)</f>
        <v>0</v>
      </c>
      <c r="AU41" s="55">
        <f>SUMIF(NSL!$C$1203:$C$1223,C41,NSL!$V$1203:$V$1223)</f>
        <v>0</v>
      </c>
      <c r="AV41" s="55">
        <f>SUMIF(NSL!$C$1225:$C$1226,C41,NSL!$V$1225:$V$1226)</f>
        <v>0</v>
      </c>
      <c r="AW41" s="55">
        <f>SUMIF(NSL!$C$1228:$C$1244,C41,NSL!$V$1228:$V$1244)</f>
        <v>0</v>
      </c>
      <c r="AX41" s="55">
        <f>SUMIF(NSL!$C$1246:$C$1351,C41,NSL!$V$1246:$V$1351)</f>
        <v>0</v>
      </c>
      <c r="AY41" s="55">
        <f>SUMIF(NSL!$C$1353:$C$1434,C41,NSL!$V$1353:$V$1434)</f>
        <v>0</v>
      </c>
      <c r="AZ41" s="55">
        <f>SUMIF(NSL!$C$1436:$C$1440,C41,NSL!$V$1436:$V$1440)</f>
        <v>0</v>
      </c>
      <c r="BA41" s="55">
        <f>SUMIF(NSL!$C$1442:$C$1507,C41,NSL!$V$1442:$V$1507)</f>
        <v>0</v>
      </c>
      <c r="BB41" s="55">
        <f>SUMIF(NSL!$C$1509:$C$1540,C41,NSL!$V$1509:$V$1540)</f>
        <v>0</v>
      </c>
      <c r="BC41" s="55">
        <f>SUMIF(NSL!$C$1542:$C$1545,C41,NSL!$V$1542:$V$1545)</f>
        <v>0</v>
      </c>
      <c r="BD41" s="55">
        <f>SUMIF(NSL!$C$1547:$C$1560,C41,NSL!$V$1547:$V$1560)</f>
        <v>0</v>
      </c>
      <c r="BE41" s="55">
        <f>SUMIF(NSL!$C$1562:$C$1565,C41,NSL!$V$1562:$V$1565)</f>
        <v>0</v>
      </c>
      <c r="BF41" s="55">
        <f>SUMIF(NSL!$C$1567:$C$1569,C41,NSL!$V$1567:$V$1569)</f>
        <v>0</v>
      </c>
      <c r="BG41" s="65">
        <f>SUM(G41:Q41)+SUM(S41:Z41)+SUM(AB41:AM41)+SUM(AO41:BF41)</f>
        <v>0</v>
      </c>
      <c r="BH41" s="53">
        <f>AN60-BG41</f>
        <v>0</v>
      </c>
      <c r="BI41" s="53">
        <f t="shared" si="6"/>
        <v>0</v>
      </c>
    </row>
    <row r="42" spans="1:61" ht="15">
      <c r="A42" s="8" t="s">
        <v>91</v>
      </c>
      <c r="B42" s="13" t="s">
        <v>127</v>
      </c>
      <c r="C42" s="8" t="s">
        <v>63</v>
      </c>
      <c r="D42" s="52">
        <f>HTg!S44</f>
        <v>0</v>
      </c>
      <c r="E42" s="65">
        <f t="shared" si="10"/>
        <v>0</v>
      </c>
      <c r="F42" s="70">
        <f t="shared" si="11"/>
        <v>0</v>
      </c>
      <c r="G42" s="55">
        <f>SUMIF(NSL!$C$9:$C$10,C42,NSL!$V$9:$V$10)</f>
        <v>0</v>
      </c>
      <c r="H42" s="55">
        <f>SUMIF(NSL!$C$12:$C$13,C42,NSL!$V$12:$V$13)</f>
        <v>0</v>
      </c>
      <c r="I42" s="55">
        <f>SUMIF(NSL!$C$15:$C$16,C42,NSL!$V$15:$V$16)</f>
        <v>0</v>
      </c>
      <c r="J42" s="55">
        <f>SUMIF(NSL!$C$18:$C$19,C42,NSL!$V$18:$V$19)</f>
        <v>0</v>
      </c>
      <c r="K42" s="55">
        <f>SUMIF(NSL!$C$21:$C$43,C42,NSL!$V$21:$V$43)</f>
        <v>0</v>
      </c>
      <c r="L42" s="55">
        <f>SUMIF(NSL!$C$45:$C$51,C42,NSL!$V$45:$V$51)</f>
        <v>0</v>
      </c>
      <c r="M42" s="55">
        <f>SUMIF(NSL!$C$53:$C$55,C42,NSL!$V$53:$V$55)</f>
        <v>0</v>
      </c>
      <c r="N42" s="55">
        <f>SUMIF(NSL!$C$57:$C$65,C42,NSL!$V$57:$V$65)</f>
        <v>0</v>
      </c>
      <c r="O42" s="55">
        <f>SUMIF(NSL!$C$67:$C$76,C42,NSL!$V$67:$V$76)</f>
        <v>0</v>
      </c>
      <c r="P42" s="55">
        <f>SUMIF(NSL!$C$78:$C$79,C42,NSL!$V$78:$V$79)</f>
        <v>0</v>
      </c>
      <c r="Q42" s="55">
        <f>SUMIF(NSL!$C$81:$C$173,C42,NSL!$V$81:$V$173)</f>
        <v>0</v>
      </c>
      <c r="R42" s="65">
        <f t="shared" si="12"/>
        <v>0</v>
      </c>
      <c r="S42" s="55">
        <f>SUMIF(NSL!$C$176:$C$214,C42,NSL!$V$176:$V$214)</f>
        <v>0</v>
      </c>
      <c r="T42" s="55">
        <f>SUMIF(NSL!$C$216:$C$238,C42,NSL!$V$216:$V$238)</f>
        <v>0</v>
      </c>
      <c r="U42" s="55">
        <f>SUMIF(NSL!$C$240:$C$252,C42,NSL!$V$240:$V$252)</f>
        <v>0</v>
      </c>
      <c r="V42" s="55">
        <f>SUMIF(NSL!$C$254:$C$255,C42,NSL!$V$254:$V$255)</f>
        <v>0</v>
      </c>
      <c r="W42" s="55">
        <f>SUMIF(NSL!$C$257:$C$282,C42,NSL!$V$257:$V$282)</f>
        <v>0</v>
      </c>
      <c r="X42" s="55">
        <f>SUMIF(NSL!$C$284:$C$346,C42,NSL!$V$284:$V$346)</f>
        <v>0</v>
      </c>
      <c r="Y42" s="55">
        <f>SUMIF(NSL!$C$348:$C$436,C42,NSL!$V$348:$V$436)</f>
        <v>0</v>
      </c>
      <c r="Z42" s="55">
        <f>SUMIF(NSL!$C$438:$C$480,C42,NSL!$V$438:$V$480)</f>
        <v>0</v>
      </c>
      <c r="AA42" s="72">
        <f t="shared" si="16"/>
        <v>0</v>
      </c>
      <c r="AB42" s="55">
        <f>SUMIF(NSL!$C$483:$C$679,C42,NSL!$V$483:$V$679)</f>
        <v>0</v>
      </c>
      <c r="AC42" s="55">
        <f>SUMIF(NSL!$C$681:$C$682,C42,NSL!$V$681:$V$682)</f>
        <v>0</v>
      </c>
      <c r="AD42" s="55">
        <f>SUMIF(NSL!$C$684:$C$692,C42,NSL!$V$684:$V$692)</f>
        <v>0</v>
      </c>
      <c r="AE42" s="55">
        <f>SUMIF(NSL!$C$694:$C$776,C42,NSL!$V$694:$V$776)</f>
        <v>0</v>
      </c>
      <c r="AF42" s="55">
        <f>SUMIF(NSL!$C$778:$C$810,C42,NSL!$V$778:$V$810)</f>
        <v>0</v>
      </c>
      <c r="AG42" s="55">
        <f>SUMIF(NSL!$C$812:$C$813,C42,NSL!$V$812:$V$813)</f>
        <v>0</v>
      </c>
      <c r="AH42" s="55">
        <f>SUMIF(NSL!$C$815:$C$816,C42,NSL!$V$815:$V$816)</f>
        <v>0</v>
      </c>
      <c r="AI42" s="55">
        <f>SUMIF(NSL!$C$818:$C$889,C42,NSL!$V$818:$V$889)</f>
        <v>0</v>
      </c>
      <c r="AJ42" s="55">
        <f>SUMIF(NSL!$C$891:$C$917,C42,NSL!$V$891:$V$917)</f>
        <v>0</v>
      </c>
      <c r="AK42" s="55">
        <f>SUMIF(NSL!$C$919:$C$981,C42,NSL!$V$919:$V$981)</f>
        <v>0</v>
      </c>
      <c r="AL42" s="55">
        <f>SUMIF(NSL!$C$983:$C$1000,C42,NSL!$V$983:$V$1000)</f>
        <v>0</v>
      </c>
      <c r="AM42" s="55">
        <f>SUMIF(NSL!$C$1002:$C$1028,C42,NSL!$V$1002:$V$1028)</f>
        <v>0</v>
      </c>
      <c r="AN42" s="55">
        <f>SUMIF(NSL!$C$1030:$C$1045,C42,NSL!$V$1030:$V$1045)</f>
        <v>0</v>
      </c>
      <c r="AO42" s="65">
        <f>D42-BG42</f>
        <v>0</v>
      </c>
      <c r="AP42" s="55">
        <f>SUMIF(NSL!$C$1050:$C$1074,C42,NSL!$V$1050:$V$1074)</f>
        <v>0</v>
      </c>
      <c r="AQ42" s="55">
        <f>SUMIF(NSL!$C$1076:$C$1099,C42,NSL!$V$1076:$V$1099)</f>
        <v>0</v>
      </c>
      <c r="AR42" s="55">
        <f>SUMIF(NSL!$C$1101:$C$1121,C42,NSL!$V$1101:$V$1121)</f>
        <v>0</v>
      </c>
      <c r="AS42" s="55">
        <f>SUMIF(NSL!$C$1123:$C$1164,C42,NSL!$V$1123:$V$1164)</f>
        <v>0</v>
      </c>
      <c r="AT42" s="55">
        <f>SUMIF(NSL!$C$1166:$C$1201,C42,NSL!$V$1166:$V$1201)</f>
        <v>0</v>
      </c>
      <c r="AU42" s="55">
        <f>SUMIF(NSL!$C$1203:$C$1223,C42,NSL!$V$1203:$V$1223)</f>
        <v>0</v>
      </c>
      <c r="AV42" s="55">
        <f>SUMIF(NSL!$C$1225:$C$1226,C42,NSL!$V$1225:$V$1226)</f>
        <v>0</v>
      </c>
      <c r="AW42" s="55">
        <f>SUMIF(NSL!$C$1228:$C$1244,C42,NSL!$V$1228:$V$1244)</f>
        <v>0</v>
      </c>
      <c r="AX42" s="55">
        <f>SUMIF(NSL!$C$1246:$C$1351,C42,NSL!$V$1246:$V$1351)</f>
        <v>0</v>
      </c>
      <c r="AY42" s="55">
        <f>SUMIF(NSL!$C$1353:$C$1434,C42,NSL!$V$1353:$V$1434)</f>
        <v>0</v>
      </c>
      <c r="AZ42" s="55">
        <f>SUMIF(NSL!$C$1436:$C$1440,C42,NSL!$V$1436:$V$1440)</f>
        <v>0</v>
      </c>
      <c r="BA42" s="55">
        <f>SUMIF(NSL!$C$1442:$C$1507,C42,NSL!$V$1442:$V$1507)</f>
        <v>0</v>
      </c>
      <c r="BB42" s="55">
        <f>SUMIF(NSL!$C$1509:$C$1540,C42,NSL!$V$1509:$V$1540)</f>
        <v>0</v>
      </c>
      <c r="BC42" s="55">
        <f>SUMIF(NSL!$C$1542:$C$1545,C42,NSL!$V$1542:$V$1545)</f>
        <v>0</v>
      </c>
      <c r="BD42" s="55">
        <f>SUMIF(NSL!$C$1547:$C$1560,C42,NSL!$V$1547:$V$1560)</f>
        <v>0</v>
      </c>
      <c r="BE42" s="55">
        <f>SUMIF(NSL!$C$1562:$C$1565,C42,NSL!$V$1562:$V$1565)</f>
        <v>0</v>
      </c>
      <c r="BF42" s="55">
        <f>SUMIF(NSL!$C$1567:$C$1569,C42,NSL!$V$1567:$V$1569)</f>
        <v>0</v>
      </c>
      <c r="BG42" s="65">
        <f>SUM(G42:Q42)+SUM(S42:Z42)+SUM(AB42:AN42)+SUM(AP42:BF42)</f>
        <v>0</v>
      </c>
      <c r="BH42" s="53">
        <f>AO60-BG42</f>
        <v>0</v>
      </c>
      <c r="BI42" s="53">
        <f>BH42+D42</f>
        <v>0</v>
      </c>
    </row>
    <row r="43" spans="1:61" ht="15">
      <c r="A43" s="8" t="s">
        <v>95</v>
      </c>
      <c r="B43" s="7" t="s">
        <v>126</v>
      </c>
      <c r="C43" s="8" t="s">
        <v>41</v>
      </c>
      <c r="D43" s="52">
        <f>HTg!S45</f>
        <v>0.14000000000000001</v>
      </c>
      <c r="E43" s="65">
        <f t="shared" si="10"/>
        <v>0</v>
      </c>
      <c r="F43" s="70">
        <f t="shared" si="11"/>
        <v>0</v>
      </c>
      <c r="G43" s="55">
        <f>SUMIF(NSL!$C$9:$C$10,C43,NSL!$V$9:$V$10)</f>
        <v>0</v>
      </c>
      <c r="H43" s="55">
        <f>SUMIF(NSL!$C$12:$C$13,C43,NSL!$V$12:$V$13)</f>
        <v>0</v>
      </c>
      <c r="I43" s="55">
        <f>SUMIF(NSL!$C$15:$C$16,C43,NSL!$V$15:$V$16)</f>
        <v>0</v>
      </c>
      <c r="J43" s="55">
        <f>SUMIF(NSL!$C$18:$C$19,C43,NSL!$V$18:$V$19)</f>
        <v>0</v>
      </c>
      <c r="K43" s="55">
        <f>SUMIF(NSL!$C$21:$C$43,C43,NSL!$V$21:$V$43)</f>
        <v>0</v>
      </c>
      <c r="L43" s="55">
        <f>SUMIF(NSL!$C$45:$C$51,C43,NSL!$V$45:$V$51)</f>
        <v>0</v>
      </c>
      <c r="M43" s="55">
        <f>SUMIF(NSL!$C$53:$C$55,C43,NSL!$V$53:$V$55)</f>
        <v>0</v>
      </c>
      <c r="N43" s="55">
        <f>SUMIF(NSL!$C$57:$C$65,C43,NSL!$V$57:$V$65)</f>
        <v>0</v>
      </c>
      <c r="O43" s="55">
        <f>SUMIF(NSL!$C$67:$C$76,C43,NSL!$V$67:$V$76)</f>
        <v>0</v>
      </c>
      <c r="P43" s="55">
        <f>SUMIF(NSL!$C$78:$C$79,C43,NSL!$V$78:$V$79)</f>
        <v>0</v>
      </c>
      <c r="Q43" s="55">
        <f>SUMIF(NSL!$C$81:$C$173,C43,NSL!$V$81:$V$173)</f>
        <v>0</v>
      </c>
      <c r="R43" s="65">
        <f t="shared" si="12"/>
        <v>0.14000000000000001</v>
      </c>
      <c r="S43" s="55">
        <f>SUMIF(NSL!$C$176:$C$214,C43,NSL!$V$176:$V$214)</f>
        <v>0</v>
      </c>
      <c r="T43" s="55">
        <f>SUMIF(NSL!$C$216:$C$238,C43,NSL!$V$216:$V$238)</f>
        <v>0</v>
      </c>
      <c r="U43" s="55">
        <f>SUMIF(NSL!$C$240:$C$252,C43,NSL!$V$240:$V$252)</f>
        <v>0</v>
      </c>
      <c r="V43" s="55">
        <f>SUMIF(NSL!$C$254:$C$255,C43,NSL!$V$254:$V$255)</f>
        <v>0</v>
      </c>
      <c r="W43" s="55">
        <f>SUMIF(NSL!$C$257:$C$282,C43,NSL!$V$257:$V$282)</f>
        <v>0</v>
      </c>
      <c r="X43" s="55">
        <f>SUMIF(NSL!$C$284:$C$346,C43,NSL!$V$284:$V$346)</f>
        <v>0</v>
      </c>
      <c r="Y43" s="55">
        <f>SUMIF(NSL!$C$348:$C$436,C43,NSL!$V$348:$V$436)</f>
        <v>0</v>
      </c>
      <c r="Z43" s="55">
        <f>SUMIF(NSL!$C$438:$C$480,C43,NSL!$V$438:$V$480)</f>
        <v>0</v>
      </c>
      <c r="AA43" s="72">
        <f t="shared" si="16"/>
        <v>0</v>
      </c>
      <c r="AB43" s="55">
        <f>SUMIF(NSL!$C$483:$C$679,C43,NSL!$V$483:$V$679)</f>
        <v>0</v>
      </c>
      <c r="AC43" s="55">
        <f>SUMIF(NSL!$C$681:$C$682,C43,NSL!$V$681:$V$682)</f>
        <v>0</v>
      </c>
      <c r="AD43" s="55">
        <f>SUMIF(NSL!$C$684:$C$692,C43,NSL!$V$684:$V$692)</f>
        <v>0</v>
      </c>
      <c r="AE43" s="55">
        <f>SUMIF(NSL!$C$694:$C$776,C43,NSL!$V$694:$V$776)</f>
        <v>0</v>
      </c>
      <c r="AF43" s="55">
        <f>SUMIF(NSL!$C$778:$C$810,C43,NSL!$V$778:$V$810)</f>
        <v>0</v>
      </c>
      <c r="AG43" s="55">
        <f>SUMIF(NSL!$C$812:$C$813,C43,NSL!$V$812:$V$813)</f>
        <v>0</v>
      </c>
      <c r="AH43" s="55">
        <f>SUMIF(NSL!$C$815:$C$816,C43,NSL!$V$815:$V$816)</f>
        <v>0</v>
      </c>
      <c r="AI43" s="55">
        <f>SUMIF(NSL!$C$818:$C$889,C43,NSL!$V$818:$V$889)</f>
        <v>0</v>
      </c>
      <c r="AJ43" s="55">
        <f>SUMIF(NSL!$C$891:$C$917,C43,NSL!$V$891:$V$917)</f>
        <v>0</v>
      </c>
      <c r="AK43" s="55">
        <f>SUMIF(NSL!$C$919:$C$981,C43,NSL!$V$919:$V$981)</f>
        <v>0</v>
      </c>
      <c r="AL43" s="55">
        <f>SUMIF(NSL!$C$983:$C$1000,C43,NSL!$V$983:$V$1000)</f>
        <v>0</v>
      </c>
      <c r="AM43" s="55">
        <f>SUMIF(NSL!$C$1002:$C$1028,C43,NSL!$V$1002:$V$1028)</f>
        <v>0</v>
      </c>
      <c r="AN43" s="55">
        <f>SUMIF(NSL!$C$1030:$C$1045,C43,NSL!$V$1030:$V$1045)</f>
        <v>0</v>
      </c>
      <c r="AO43" s="55">
        <f>SUMIF(NSL!$C$1047:$C$1048,C43,NSL!$V$1047:$V$1048)</f>
        <v>0</v>
      </c>
      <c r="AP43" s="65">
        <f>D43-BG43</f>
        <v>0.14000000000000001</v>
      </c>
      <c r="AQ43" s="55">
        <f>SUMIF(NSL!$C$1076:$C$1099,C43,NSL!$V$1076:$V$1099)</f>
        <v>0</v>
      </c>
      <c r="AR43" s="55">
        <f>SUMIF(NSL!$C$1101:$C$1121,C43,NSL!$V$1101:$V$1121)</f>
        <v>0</v>
      </c>
      <c r="AS43" s="55">
        <f>SUMIF(NSL!$C$1123:$C$1164,C43,NSL!$V$1123:$V$1164)</f>
        <v>0</v>
      </c>
      <c r="AT43" s="55">
        <f>SUMIF(NSL!$C$1166:$C$1201,C43,NSL!$V$1166:$V$1201)</f>
        <v>0</v>
      </c>
      <c r="AU43" s="55">
        <f>SUMIF(NSL!$C$1203:$C$1223,C43,NSL!$V$1203:$V$1223)</f>
        <v>0</v>
      </c>
      <c r="AV43" s="55">
        <f>SUMIF(NSL!$C$1225:$C$1226,C43,NSL!$V$1225:$V$1226)</f>
        <v>0</v>
      </c>
      <c r="AW43" s="55">
        <f>SUMIF(NSL!$C$1228:$C$1244,C43,NSL!$V$1228:$V$1244)</f>
        <v>0</v>
      </c>
      <c r="AX43" s="55">
        <f>SUMIF(NSL!$C$1246:$C$1351,C43,NSL!$V$1246:$V$1351)</f>
        <v>0</v>
      </c>
      <c r="AY43" s="55">
        <f>SUMIF(NSL!$C$1353:$C$1434,C43,NSL!$V$1353:$V$1434)</f>
        <v>0</v>
      </c>
      <c r="AZ43" s="55">
        <f>SUMIF(NSL!$C$1436:$C$1440,C43,NSL!$V$1436:$V$1440)</f>
        <v>0</v>
      </c>
      <c r="BA43" s="55">
        <f>SUMIF(NSL!$C$1442:$C$1507,C43,NSL!$V$1442:$V$1507)</f>
        <v>0</v>
      </c>
      <c r="BB43" s="55">
        <f>SUMIF(NSL!$C$1509:$C$1540,C43,NSL!$V$1509:$V$1540)</f>
        <v>0</v>
      </c>
      <c r="BC43" s="55">
        <f>SUMIF(NSL!$C$1542:$C$1545,C43,NSL!$V$1542:$V$1545)</f>
        <v>0</v>
      </c>
      <c r="BD43" s="55">
        <f>SUMIF(NSL!$C$1547:$C$1560,C43,NSL!$V$1547:$V$1560)</f>
        <v>0</v>
      </c>
      <c r="BE43" s="55">
        <f>SUMIF(NSL!$C$1562:$C$1565,C43,NSL!$V$1562:$V$1565)</f>
        <v>0</v>
      </c>
      <c r="BF43" s="55">
        <f>SUMIF(NSL!$C$1567:$C$1569,C43,NSL!$V$1567:$V$1569)</f>
        <v>0</v>
      </c>
      <c r="BG43" s="65">
        <f>SUM(G43:Q43)+SUM(S43:Z43)+SUM(AB43:AO43)+SUM(AQ43:BF43)</f>
        <v>0</v>
      </c>
      <c r="BH43" s="53">
        <f>AP60-BG43</f>
        <v>2.25</v>
      </c>
      <c r="BI43" s="53">
        <f t="shared" si="6"/>
        <v>2.39</v>
      </c>
    </row>
    <row r="44" spans="1:61" ht="15">
      <c r="A44" s="8" t="s">
        <v>96</v>
      </c>
      <c r="B44" s="7" t="s">
        <v>101</v>
      </c>
      <c r="C44" s="8" t="s">
        <v>42</v>
      </c>
      <c r="D44" s="52">
        <f>HTg!S46</f>
        <v>0</v>
      </c>
      <c r="E44" s="65">
        <f t="shared" si="10"/>
        <v>0</v>
      </c>
      <c r="F44" s="70">
        <f t="shared" si="11"/>
        <v>0</v>
      </c>
      <c r="G44" s="55">
        <f>SUMIF(NSL!$C$9:$C$10,C44,NSL!$V$9:$V$10)</f>
        <v>0</v>
      </c>
      <c r="H44" s="55">
        <f>SUMIF(NSL!$C$12:$C$13,C44,NSL!$V$12:$V$13)</f>
        <v>0</v>
      </c>
      <c r="I44" s="55">
        <f>SUMIF(NSL!$C$15:$C$16,C44,NSL!$V$15:$V$16)</f>
        <v>0</v>
      </c>
      <c r="J44" s="55">
        <f>SUMIF(NSL!$C$18:$C$19,C44,NSL!$V$18:$V$19)</f>
        <v>0</v>
      </c>
      <c r="K44" s="55">
        <f>SUMIF(NSL!$C$21:$C$43,C44,NSL!$V$21:$V$43)</f>
        <v>0</v>
      </c>
      <c r="L44" s="55">
        <f>SUMIF(NSL!$C$45:$C$51,C44,NSL!$V$45:$V$51)</f>
        <v>0</v>
      </c>
      <c r="M44" s="55">
        <f>SUMIF(NSL!$C$53:$C$55,C44,NSL!$V$53:$V$55)</f>
        <v>0</v>
      </c>
      <c r="N44" s="55">
        <f>SUMIF(NSL!$C$57:$C$65,C44,NSL!$V$57:$V$65)</f>
        <v>0</v>
      </c>
      <c r="O44" s="55">
        <f>SUMIF(NSL!$C$67:$C$76,C44,NSL!$V$67:$V$76)</f>
        <v>0</v>
      </c>
      <c r="P44" s="55">
        <f>SUMIF(NSL!$C$78:$C$79,C44,NSL!$V$78:$V$79)</f>
        <v>0</v>
      </c>
      <c r="Q44" s="55">
        <f>SUMIF(NSL!$C$81:$C$173,C44,NSL!$V$81:$V$173)</f>
        <v>0</v>
      </c>
      <c r="R44" s="65">
        <f t="shared" si="12"/>
        <v>0</v>
      </c>
      <c r="S44" s="55">
        <f>SUMIF(NSL!$C$176:$C$214,C44,NSL!$V$176:$V$214)</f>
        <v>0</v>
      </c>
      <c r="T44" s="55">
        <f>SUMIF(NSL!$C$216:$C$238,C44,NSL!$V$216:$V$238)</f>
        <v>0</v>
      </c>
      <c r="U44" s="55">
        <f>SUMIF(NSL!$C$240:$C$252,C44,NSL!$V$240:$V$252)</f>
        <v>0</v>
      </c>
      <c r="V44" s="55">
        <f>SUMIF(NSL!$C$254:$C$255,C44,NSL!$V$254:$V$255)</f>
        <v>0</v>
      </c>
      <c r="W44" s="55">
        <f>SUMIF(NSL!$C$257:$C$282,C44,NSL!$V$257:$V$282)</f>
        <v>0</v>
      </c>
      <c r="X44" s="55">
        <f>SUMIF(NSL!$C$284:$C$346,C44,NSL!$V$284:$V$346)</f>
        <v>0</v>
      </c>
      <c r="Y44" s="55">
        <f>SUMIF(NSL!$C$348:$C$436,C44,NSL!$V$348:$V$436)</f>
        <v>0</v>
      </c>
      <c r="Z44" s="55">
        <f>SUMIF(NSL!$C$438:$C$480,C44,NSL!$V$438:$V$480)</f>
        <v>0</v>
      </c>
      <c r="AA44" s="72">
        <f t="shared" si="16"/>
        <v>0</v>
      </c>
      <c r="AB44" s="55">
        <f>SUMIF(NSL!$C$483:$C$679,C44,NSL!$V$483:$V$679)</f>
        <v>0</v>
      </c>
      <c r="AC44" s="55">
        <f>SUMIF(NSL!$C$681:$C$682,C44,NSL!$V$681:$V$682)</f>
        <v>0</v>
      </c>
      <c r="AD44" s="55">
        <f>SUMIF(NSL!$C$684:$C$692,C44,NSL!$V$684:$V$692)</f>
        <v>0</v>
      </c>
      <c r="AE44" s="55">
        <f>SUMIF(NSL!$C$694:$C$776,C44,NSL!$V$694:$V$776)</f>
        <v>0</v>
      </c>
      <c r="AF44" s="55">
        <f>SUMIF(NSL!$C$778:$C$810,C44,NSL!$V$778:$V$810)</f>
        <v>0</v>
      </c>
      <c r="AG44" s="55">
        <f>SUMIF(NSL!$C$812:$C$813,C44,NSL!$V$812:$V$813)</f>
        <v>0</v>
      </c>
      <c r="AH44" s="55">
        <f>SUMIF(NSL!$C$815:$C$816,C44,NSL!$V$815:$V$816)</f>
        <v>0</v>
      </c>
      <c r="AI44" s="55">
        <f>SUMIF(NSL!$C$818:$C$889,C44,NSL!$V$818:$V$889)</f>
        <v>0</v>
      </c>
      <c r="AJ44" s="55">
        <f>SUMIF(NSL!$C$891:$C$917,C44,NSL!$V$891:$V$917)</f>
        <v>0</v>
      </c>
      <c r="AK44" s="55">
        <f>SUMIF(NSL!$C$919:$C$981,C44,NSL!$V$919:$V$981)</f>
        <v>0</v>
      </c>
      <c r="AL44" s="55">
        <f>SUMIF(NSL!$C$983:$C$1000,C44,NSL!$V$983:$V$1000)</f>
        <v>0</v>
      </c>
      <c r="AM44" s="55">
        <f>SUMIF(NSL!$C$1002:$C$1028,C44,NSL!$V$1002:$V$1028)</f>
        <v>0</v>
      </c>
      <c r="AN44" s="55">
        <f>SUMIF(NSL!$C$1030:$C$1045,C44,NSL!$V$1030:$V$1045)</f>
        <v>0</v>
      </c>
      <c r="AO44" s="55">
        <f>SUMIF(NSL!$C$1047:$C$1048,C44,NSL!$V$1047:$V$1048)</f>
        <v>0</v>
      </c>
      <c r="AP44" s="55">
        <f>SUMIF(NSL!$C$1050:$C$1074,C44,NSL!$V$1050:$V$1074)</f>
        <v>0</v>
      </c>
      <c r="AQ44" s="65">
        <f>D44-BG44</f>
        <v>0</v>
      </c>
      <c r="AR44" s="55">
        <f>SUMIF(NSL!$C$1101:$C$1121,C44,NSL!$V$1101:$V$1121)</f>
        <v>0</v>
      </c>
      <c r="AS44" s="55">
        <f>SUMIF(NSL!$C$1123:$C$1164,C44,NSL!$V$1123:$V$1164)</f>
        <v>0</v>
      </c>
      <c r="AT44" s="55">
        <f>SUMIF(NSL!$C$1166:$C$1201,C44,NSL!$V$1166:$V$1201)</f>
        <v>0</v>
      </c>
      <c r="AU44" s="55">
        <f>SUMIF(NSL!$C$1203:$C$1223,C44,NSL!$V$1203:$V$1223)</f>
        <v>0</v>
      </c>
      <c r="AV44" s="55">
        <f>SUMIF(NSL!$C$1225:$C$1226,C44,NSL!$V$1225:$V$1226)</f>
        <v>0</v>
      </c>
      <c r="AW44" s="55">
        <f>SUMIF(NSL!$C$1228:$C$1244,C44,NSL!$V$1228:$V$1244)</f>
        <v>0</v>
      </c>
      <c r="AX44" s="55">
        <f>SUMIF(NSL!$C$1246:$C$1351,C44,NSL!$V$1246:$V$1351)</f>
        <v>0</v>
      </c>
      <c r="AY44" s="55">
        <f>SUMIF(NSL!$C$1353:$C$1434,C44,NSL!$V$1353:$V$1434)</f>
        <v>0</v>
      </c>
      <c r="AZ44" s="55">
        <f>SUMIF(NSL!$C$1436:$C$1440,C44,NSL!$V$1436:$V$1440)</f>
        <v>0</v>
      </c>
      <c r="BA44" s="55">
        <f>SUMIF(NSL!$C$1442:$C$1507,C44,NSL!$V$1442:$V$1507)</f>
        <v>0</v>
      </c>
      <c r="BB44" s="55">
        <f>SUMIF(NSL!$C$1509:$C$1540,C44,NSL!$V$1509:$V$1540)</f>
        <v>0</v>
      </c>
      <c r="BC44" s="55">
        <f>SUMIF(NSL!$C$1542:$C$1545,C44,NSL!$V$1542:$V$1545)</f>
        <v>0</v>
      </c>
      <c r="BD44" s="55">
        <f>SUMIF(NSL!$C$1547:$C$1560,C44,NSL!$V$1547:$V$1560)</f>
        <v>0</v>
      </c>
      <c r="BE44" s="55">
        <f>SUMIF(NSL!$C$1562:$C$1565,C44,NSL!$V$1562:$V$1565)</f>
        <v>0</v>
      </c>
      <c r="BF44" s="55">
        <f>SUMIF(NSL!$C$1567:$C$1569,C44,NSL!$V$1567:$V$1569)</f>
        <v>0</v>
      </c>
      <c r="BG44" s="65">
        <f>SUM(G44:Q44)+SUM(S44:Z44)+SUM(AB44:AP44)+SUM(AR44:BF44)</f>
        <v>0</v>
      </c>
      <c r="BH44" s="53">
        <f>AQ60-BG44</f>
        <v>6.7</v>
      </c>
      <c r="BI44" s="53">
        <f t="shared" si="6"/>
        <v>6.7</v>
      </c>
    </row>
    <row r="45" spans="1:61" ht="15">
      <c r="A45" s="8" t="s">
        <v>97</v>
      </c>
      <c r="B45" s="7" t="s">
        <v>146</v>
      </c>
      <c r="C45" s="8" t="s">
        <v>64</v>
      </c>
      <c r="D45" s="52">
        <f>HTg!S47</f>
        <v>49.25</v>
      </c>
      <c r="E45" s="65">
        <f t="shared" si="10"/>
        <v>0</v>
      </c>
      <c r="F45" s="70">
        <f t="shared" si="11"/>
        <v>0</v>
      </c>
      <c r="G45" s="55">
        <f>SUMIF(NSL!$C$9:$C$10,C45,NSL!$V$9:$V$10)</f>
        <v>0</v>
      </c>
      <c r="H45" s="55">
        <f>SUMIF(NSL!$C$12:$C$13,C45,NSL!$V$12:$V$13)</f>
        <v>0</v>
      </c>
      <c r="I45" s="55">
        <f>SUMIF(NSL!$C$15:$C$16,C45,NSL!$V$15:$V$16)</f>
        <v>0</v>
      </c>
      <c r="J45" s="55">
        <f>SUMIF(NSL!$C$18:$C$19,C45,NSL!$V$18:$V$19)</f>
        <v>0</v>
      </c>
      <c r="K45" s="55">
        <f>SUMIF(NSL!$C$21:$C$43,C45,NSL!$V$21:$V$43)</f>
        <v>0</v>
      </c>
      <c r="L45" s="55">
        <f>SUMIF(NSL!$C$45:$C$51,C45,NSL!$V$45:$V$51)</f>
        <v>0</v>
      </c>
      <c r="M45" s="55">
        <f>SUMIF(NSL!$C$53:$C$55,C45,NSL!$V$53:$V$55)</f>
        <v>0</v>
      </c>
      <c r="N45" s="55">
        <f>SUMIF(NSL!$C$57:$C$65,C45,NSL!$V$57:$V$65)</f>
        <v>0</v>
      </c>
      <c r="O45" s="55">
        <f>SUMIF(NSL!$C$67:$C$76,C45,NSL!$V$67:$V$76)</f>
        <v>0</v>
      </c>
      <c r="P45" s="55">
        <f>SUMIF(NSL!$C$78:$C$79,C45,NSL!$V$78:$V$79)</f>
        <v>0</v>
      </c>
      <c r="Q45" s="55">
        <f>SUMIF(NSL!$C$81:$C$173,C45,NSL!$V$81:$V$173)</f>
        <v>0</v>
      </c>
      <c r="R45" s="65">
        <f t="shared" si="12"/>
        <v>49.25</v>
      </c>
      <c r="S45" s="55">
        <f>SUMIF(NSL!$C$176:$C$214,C45,NSL!$V$176:$V$214)</f>
        <v>0</v>
      </c>
      <c r="T45" s="55">
        <f>SUMIF(NSL!$C$216:$C$238,C45,NSL!$V$216:$V$238)</f>
        <v>0</v>
      </c>
      <c r="U45" s="55">
        <f>SUMIF(NSL!$C$240:$C$252,C45,NSL!$V$240:$V$252)</f>
        <v>0</v>
      </c>
      <c r="V45" s="55">
        <f>SUMIF(NSL!$C$254:$C$255,C45,NSL!$V$254:$V$255)</f>
        <v>0</v>
      </c>
      <c r="W45" s="55">
        <f>SUMIF(NSL!$C$257:$C$282,C45,NSL!$V$257:$V$282)</f>
        <v>0</v>
      </c>
      <c r="X45" s="55">
        <f>SUMIF(NSL!$C$284:$C$346,C45,NSL!$V$284:$V$346)</f>
        <v>0.04</v>
      </c>
      <c r="Y45" s="55">
        <f>SUMIF(NSL!$C$348:$C$436,C45,NSL!$V$348:$V$436)</f>
        <v>0.04</v>
      </c>
      <c r="Z45" s="55">
        <f>SUMIF(NSL!$C$438:$C$480,C45,NSL!$V$438:$V$480)</f>
        <v>0</v>
      </c>
      <c r="AA45" s="72">
        <f t="shared" si="16"/>
        <v>0.21000000000000002</v>
      </c>
      <c r="AB45" s="55">
        <f>SUMIF(NSL!$C$483:$C$679,C45,NSL!$V$483:$V$679)</f>
        <v>0</v>
      </c>
      <c r="AC45" s="55">
        <f>SUMIF(NSL!$C$681:$C$682,C45,NSL!$V$681:$V$682)</f>
        <v>0</v>
      </c>
      <c r="AD45" s="55">
        <f>SUMIF(NSL!$C$684:$C$692,C45,NSL!$V$684:$V$692)</f>
        <v>0</v>
      </c>
      <c r="AE45" s="55">
        <f>SUMIF(NSL!$C$694:$C$776,C45,NSL!$V$694:$V$776)</f>
        <v>0</v>
      </c>
      <c r="AF45" s="55">
        <f>SUMIF(NSL!$C$778:$C$810,C45,NSL!$V$778:$V$810)</f>
        <v>0</v>
      </c>
      <c r="AG45" s="55">
        <f>SUMIF(NSL!$C$812:$C$813,C45,NSL!$V$812:$V$813)</f>
        <v>0</v>
      </c>
      <c r="AH45" s="55">
        <f>SUMIF(NSL!$C$815:$C$816,C45,NSL!$V$815:$V$816)</f>
        <v>0</v>
      </c>
      <c r="AI45" s="55">
        <f>SUMIF(NSL!$C$818:$C$889,C45,NSL!$V$818:$V$889)</f>
        <v>0</v>
      </c>
      <c r="AJ45" s="55">
        <f>SUMIF(NSL!$C$891:$C$917,C45,NSL!$V$891:$V$917)</f>
        <v>0</v>
      </c>
      <c r="AK45" s="55">
        <f>SUMIF(NSL!$C$919:$C$981,C45,NSL!$V$919:$V$981)</f>
        <v>0.17</v>
      </c>
      <c r="AL45" s="55">
        <f>SUMIF(NSL!$C$983:$C$1000,C45,NSL!$V$983:$V$1000)</f>
        <v>0</v>
      </c>
      <c r="AM45" s="55">
        <f>SUMIF(NSL!$C$1002:$C$1028,C45,NSL!$V$1002:$V$1028)</f>
        <v>0.04</v>
      </c>
      <c r="AN45" s="55">
        <f>SUMIF(NSL!$C$1030:$C$1045,C45,NSL!$V$1030:$V$1045)</f>
        <v>0</v>
      </c>
      <c r="AO45" s="55">
        <f>SUMIF(NSL!$C$1047:$C$1048,C45,NSL!$V$1047:$V$1048)</f>
        <v>0</v>
      </c>
      <c r="AP45" s="55">
        <f>SUMIF(NSL!$C$1050:$C$1074,C45,NSL!$V$1050:$V$1074)</f>
        <v>0</v>
      </c>
      <c r="AQ45" s="55">
        <f>SUMIF(NSL!$C$1076:$C$1099,C45,NSL!$V$1076:$V$1099)</f>
        <v>0</v>
      </c>
      <c r="AR45" s="65">
        <f>D45-BG45</f>
        <v>48.9</v>
      </c>
      <c r="AS45" s="55">
        <f>SUMIF(NSL!$C$1123:$C$1164,C45,NSL!$V$1123:$V$1164)</f>
        <v>0</v>
      </c>
      <c r="AT45" s="55">
        <f>SUMIF(NSL!$C$1166:$C$1201,C45,NSL!$V$1166:$V$1201)</f>
        <v>0.06</v>
      </c>
      <c r="AU45" s="55">
        <f>SUMIF(NSL!$C$1203:$C$1223,C45,NSL!$V$1203:$V$1223)</f>
        <v>0</v>
      </c>
      <c r="AV45" s="55">
        <f>SUMIF(NSL!$C$1225:$C$1226,C45,NSL!$V$1225:$V$1226)</f>
        <v>0</v>
      </c>
      <c r="AW45" s="55">
        <f>SUMIF(NSL!$C$1228:$C$1244,C45,NSL!$V$1228:$V$1244)</f>
        <v>0</v>
      </c>
      <c r="AX45" s="55">
        <f>SUMIF(NSL!$C$1246:$C$1351,C45,NSL!$V$1246:$V$1351)</f>
        <v>0</v>
      </c>
      <c r="AY45" s="55">
        <f>SUMIF(NSL!$C$1353:$C$1434,C45,NSL!$V$1353:$V$1434)</f>
        <v>0</v>
      </c>
      <c r="AZ45" s="55">
        <f>SUMIF(NSL!$C$1436:$C$1440,C45,NSL!$V$1436:$V$1440)</f>
        <v>0</v>
      </c>
      <c r="BA45" s="55">
        <f>SUMIF(NSL!$C$1442:$C$1507,C45,NSL!$V$1442:$V$1507)</f>
        <v>0</v>
      </c>
      <c r="BB45" s="55">
        <f>SUMIF(NSL!$C$1509:$C$1540,C45,NSL!$V$1509:$V$1540)</f>
        <v>0</v>
      </c>
      <c r="BC45" s="55">
        <f>SUMIF(NSL!$C$1542:$C$1545,C45,NSL!$V$1542:$V$1545)</f>
        <v>0</v>
      </c>
      <c r="BD45" s="55">
        <f>SUMIF(NSL!$C$1547:$C$1560,C45,NSL!$V$1547:$V$1560)</f>
        <v>0</v>
      </c>
      <c r="BE45" s="55">
        <f>SUMIF(NSL!$C$1562:$C$1565,C45,NSL!$V$1562:$V$1565)</f>
        <v>0</v>
      </c>
      <c r="BF45" s="55">
        <f>SUMIF(NSL!$C$1567:$C$1569,C45,NSL!$V$1567:$V$1569)</f>
        <v>0</v>
      </c>
      <c r="BG45" s="65">
        <f>SUM(G45:Q45)+SUM(S45:Z45)+SUM(AB45:AQ45)+SUM(AS45:BF45)</f>
        <v>0.35000000000000003</v>
      </c>
      <c r="BH45" s="53">
        <f>AR60-BG45</f>
        <v>11.339999999999998</v>
      </c>
      <c r="BI45" s="53">
        <f t="shared" si="6"/>
        <v>60.589999999999996</v>
      </c>
    </row>
    <row r="46" spans="1:61" ht="15">
      <c r="A46" s="8" t="s">
        <v>103</v>
      </c>
      <c r="B46" s="7" t="s">
        <v>147</v>
      </c>
      <c r="C46" s="8" t="s">
        <v>62</v>
      </c>
      <c r="D46" s="52">
        <f>HTg!S48</f>
        <v>0</v>
      </c>
      <c r="E46" s="65">
        <f t="shared" si="10"/>
        <v>0</v>
      </c>
      <c r="F46" s="70">
        <f t="shared" si="11"/>
        <v>0</v>
      </c>
      <c r="G46" s="55">
        <f>SUMIF(NSL!$C$9:$C$10,C46,NSL!$V$9:$V$10)</f>
        <v>0</v>
      </c>
      <c r="H46" s="55">
        <f>SUMIF(NSL!$C$12:$C$13,C46,NSL!$V$12:$V$13)</f>
        <v>0</v>
      </c>
      <c r="I46" s="55">
        <f>SUMIF(NSL!$C$15:$C$16,C46,NSL!$V$15:$V$16)</f>
        <v>0</v>
      </c>
      <c r="J46" s="55">
        <f>SUMIF(NSL!$C$18:$C$19,C46,NSL!$V$18:$V$19)</f>
        <v>0</v>
      </c>
      <c r="K46" s="55">
        <f>SUMIF(NSL!$C$21:$C$43,C46,NSL!$V$21:$V$43)</f>
        <v>0</v>
      </c>
      <c r="L46" s="55">
        <f>SUMIF(NSL!$C$45:$C$51,C46,NSL!$V$45:$V$51)</f>
        <v>0</v>
      </c>
      <c r="M46" s="55">
        <f>SUMIF(NSL!$C$53:$C$55,C46,NSL!$V$53:$V$55)</f>
        <v>0</v>
      </c>
      <c r="N46" s="55">
        <f>SUMIF(NSL!$C$57:$C$65,C46,NSL!$V$57:$V$65)</f>
        <v>0</v>
      </c>
      <c r="O46" s="55">
        <f>SUMIF(NSL!$C$67:$C$76,C46,NSL!$V$67:$V$76)</f>
        <v>0</v>
      </c>
      <c r="P46" s="55">
        <f>SUMIF(NSL!$C$78:$C$79,C46,NSL!$V$78:$V$79)</f>
        <v>0</v>
      </c>
      <c r="Q46" s="55">
        <f>SUMIF(NSL!$C$81:$C$173,C46,NSL!$V$81:$V$173)</f>
        <v>0</v>
      </c>
      <c r="R46" s="65">
        <f t="shared" si="12"/>
        <v>0</v>
      </c>
      <c r="S46" s="55">
        <f>SUMIF(NSL!$C$176:$C$214,C46,NSL!$V$176:$V$214)</f>
        <v>0</v>
      </c>
      <c r="T46" s="55">
        <f>SUMIF(NSL!$C$216:$C$238,C46,NSL!$V$216:$V$238)</f>
        <v>0</v>
      </c>
      <c r="U46" s="55">
        <f>SUMIF(NSL!$C$240:$C$252,C46,NSL!$V$240:$V$252)</f>
        <v>0</v>
      </c>
      <c r="V46" s="55">
        <f>SUMIF(NSL!$C$254:$C$255,C46,NSL!$V$254:$V$255)</f>
        <v>0</v>
      </c>
      <c r="W46" s="55">
        <f>SUMIF(NSL!$C$257:$C$282,C46,NSL!$V$257:$V$282)</f>
        <v>0</v>
      </c>
      <c r="X46" s="55">
        <f>SUMIF(NSL!$C$284:$C$346,C46,NSL!$V$284:$V$346)</f>
        <v>0</v>
      </c>
      <c r="Y46" s="55">
        <f>SUMIF(NSL!$C$348:$C$436,C46,NSL!$V$348:$V$436)</f>
        <v>0</v>
      </c>
      <c r="Z46" s="55">
        <f>SUMIF(NSL!$C$438:$C$480,C46,NSL!$V$438:$V$480)</f>
        <v>0</v>
      </c>
      <c r="AA46" s="72">
        <f t="shared" si="16"/>
        <v>0</v>
      </c>
      <c r="AB46" s="55">
        <f>SUMIF(NSL!$C$483:$C$679,C46,NSL!$V$483:$V$679)</f>
        <v>0</v>
      </c>
      <c r="AC46" s="55">
        <f>SUMIF(NSL!$C$681:$C$682,C46,NSL!$V$681:$V$682)</f>
        <v>0</v>
      </c>
      <c r="AD46" s="55">
        <f>SUMIF(NSL!$C$684:$C$692,C46,NSL!$V$684:$V$692)</f>
        <v>0</v>
      </c>
      <c r="AE46" s="55">
        <f>SUMIF(NSL!$C$694:$C$776,C46,NSL!$V$694:$V$776)</f>
        <v>0</v>
      </c>
      <c r="AF46" s="55">
        <f>SUMIF(NSL!$C$778:$C$810,C46,NSL!$V$778:$V$810)</f>
        <v>0</v>
      </c>
      <c r="AG46" s="55">
        <f>SUMIF(NSL!$C$812:$C$813,C46,NSL!$V$812:$V$813)</f>
        <v>0</v>
      </c>
      <c r="AH46" s="55">
        <f>SUMIF(NSL!$C$815:$C$816,C46,NSL!$V$815:$V$816)</f>
        <v>0</v>
      </c>
      <c r="AI46" s="55">
        <f>SUMIF(NSL!$C$818:$C$889,C46,NSL!$V$818:$V$889)</f>
        <v>0</v>
      </c>
      <c r="AJ46" s="55">
        <f>SUMIF(NSL!$C$891:$C$917,C46,NSL!$V$891:$V$917)</f>
        <v>0</v>
      </c>
      <c r="AK46" s="55">
        <f>SUMIF(NSL!$C$919:$C$981,C46,NSL!$V$919:$V$981)</f>
        <v>0</v>
      </c>
      <c r="AL46" s="55">
        <f>SUMIF(NSL!$C$983:$C$1000,C46,NSL!$V$983:$V$1000)</f>
        <v>0</v>
      </c>
      <c r="AM46" s="55">
        <f>SUMIF(NSL!$C$1002:$C$1028,C46,NSL!$V$1002:$V$1028)</f>
        <v>0</v>
      </c>
      <c r="AN46" s="55">
        <f>SUMIF(NSL!$C$1030:$C$1045,C46,NSL!$V$1030:$V$1045)</f>
        <v>0</v>
      </c>
      <c r="AO46" s="55">
        <f>SUMIF(NSL!$C$1047:$C$1048,C46,NSL!$V$1047:$V$1048)</f>
        <v>0</v>
      </c>
      <c r="AP46" s="55">
        <f>SUMIF(NSL!$C$1050:$C$1074,C46,NSL!$V$1050:$V$1074)</f>
        <v>0</v>
      </c>
      <c r="AQ46" s="55">
        <f>SUMIF(NSL!$C$1076:$C$1099,C46,NSL!$V$1076:$V$1099)</f>
        <v>0</v>
      </c>
      <c r="AR46" s="55">
        <f>SUMIF(NSL!$C$1101:$C$1121,C46,NSL!$V$1101:$V$1121)</f>
        <v>0</v>
      </c>
      <c r="AS46" s="65">
        <f>D46-BG46</f>
        <v>0</v>
      </c>
      <c r="AT46" s="55">
        <f>SUMIF(NSL!$C$1166:$C$1201,C46,NSL!$V$1166:$V$1201)</f>
        <v>0</v>
      </c>
      <c r="AU46" s="55">
        <f>SUMIF(NSL!$C$1203:$C$1223,C46,NSL!$V$1203:$V$1223)</f>
        <v>0</v>
      </c>
      <c r="AV46" s="55">
        <f>SUMIF(NSL!$C$1225:$C$1226,C46,NSL!$V$1225:$V$1226)</f>
        <v>0</v>
      </c>
      <c r="AW46" s="55">
        <f>SUMIF(NSL!$C$1228:$C$1244,C46,NSL!$V$1228:$V$1244)</f>
        <v>0</v>
      </c>
      <c r="AX46" s="55">
        <f>SUMIF(NSL!$C$1246:$C$1351,C46,NSL!$V$1246:$V$1351)</f>
        <v>0</v>
      </c>
      <c r="AY46" s="55">
        <f>SUMIF(NSL!$C$1353:$C$1434,C46,NSL!$V$1353:$V$1434)</f>
        <v>0</v>
      </c>
      <c r="AZ46" s="55">
        <f>SUMIF(NSL!$C$1436:$C$1440,C46,NSL!$V$1436:$V$1440)</f>
        <v>0</v>
      </c>
      <c r="BA46" s="55">
        <f>SUMIF(NSL!$C$1442:$C$1507,C46,NSL!$V$1442:$V$1507)</f>
        <v>0</v>
      </c>
      <c r="BB46" s="55">
        <f>SUMIF(NSL!$C$1509:$C$1540,C46,NSL!$V$1509:$V$1540)</f>
        <v>0</v>
      </c>
      <c r="BC46" s="55">
        <f>SUMIF(NSL!$C$1542:$C$1545,C46,NSL!$V$1542:$V$1545)</f>
        <v>0</v>
      </c>
      <c r="BD46" s="55">
        <f>SUMIF(NSL!$C$1547:$C$1560,C46,NSL!$V$1547:$V$1560)</f>
        <v>0</v>
      </c>
      <c r="BE46" s="55">
        <f>SUMIF(NSL!$C$1562:$C$1565,C46,NSL!$V$1562:$V$1565)</f>
        <v>0</v>
      </c>
      <c r="BF46" s="55">
        <f>SUMIF(NSL!$C$1567:$C$1569,C46,NSL!$V$1567:$V$1569)</f>
        <v>0</v>
      </c>
      <c r="BG46" s="65">
        <f>SUM(G46:Q46)+SUM(S46:Z46)+SUM(AB46:AR46)+SUM(AT46:BF46)</f>
        <v>0</v>
      </c>
      <c r="BH46" s="53">
        <f>AS60-BG46</f>
        <v>0</v>
      </c>
      <c r="BI46" s="53">
        <f t="shared" si="6"/>
        <v>0</v>
      </c>
    </row>
    <row r="47" spans="1:61" ht="15">
      <c r="A47" s="8" t="s">
        <v>104</v>
      </c>
      <c r="B47" s="9" t="s">
        <v>128</v>
      </c>
      <c r="C47" s="8" t="s">
        <v>29</v>
      </c>
      <c r="D47" s="52">
        <f>HTg!S49</f>
        <v>0.54</v>
      </c>
      <c r="E47" s="65">
        <f t="shared" si="10"/>
        <v>0</v>
      </c>
      <c r="F47" s="70">
        <f t="shared" si="11"/>
        <v>0</v>
      </c>
      <c r="G47" s="55">
        <f>SUMIF(NSL!$C$9:$C$10,C47,NSL!$V$9:$V$10)</f>
        <v>0</v>
      </c>
      <c r="H47" s="55">
        <f>SUMIF(NSL!$C$12:$C$13,C47,NSL!$V$12:$V$13)</f>
        <v>0</v>
      </c>
      <c r="I47" s="55">
        <f>SUMIF(NSL!$C$15:$C$16,C47,NSL!$V$15:$V$16)</f>
        <v>0</v>
      </c>
      <c r="J47" s="55">
        <f>SUMIF(NSL!$C$18:$C$19,C47,NSL!$V$18:$V$19)</f>
        <v>0</v>
      </c>
      <c r="K47" s="55">
        <f>SUMIF(NSL!$C$21:$C$43,C47,NSL!$V$21:$V$43)</f>
        <v>0</v>
      </c>
      <c r="L47" s="55">
        <f>SUMIF(NSL!$C$45:$C$51,C47,NSL!$V$45:$V$51)</f>
        <v>0</v>
      </c>
      <c r="M47" s="55">
        <f>SUMIF(NSL!$C$53:$C$55,C47,NSL!$V$53:$V$55)</f>
        <v>0</v>
      </c>
      <c r="N47" s="55">
        <f>SUMIF(NSL!$C$57:$C$65,C47,NSL!$V$57:$V$65)</f>
        <v>0</v>
      </c>
      <c r="O47" s="55">
        <f>SUMIF(NSL!$C$67:$C$76,C47,NSL!$V$67:$V$76)</f>
        <v>0</v>
      </c>
      <c r="P47" s="55">
        <f>SUMIF(NSL!$C$78:$C$79,C47,NSL!$V$78:$V$79)</f>
        <v>0</v>
      </c>
      <c r="Q47" s="55">
        <f>SUMIF(NSL!$C$81:$C$173,C47,NSL!$V$81:$V$173)</f>
        <v>0</v>
      </c>
      <c r="R47" s="65">
        <f t="shared" si="12"/>
        <v>0.54</v>
      </c>
      <c r="S47" s="55">
        <f>SUMIF(NSL!$C$176:$C$214,C47,NSL!$V$176:$V$214)</f>
        <v>0</v>
      </c>
      <c r="T47" s="55">
        <f>SUMIF(NSL!$C$216:$C$238,C47,NSL!$V$216:$V$238)</f>
        <v>0.2</v>
      </c>
      <c r="U47" s="55">
        <f>SUMIF(NSL!$C$240:$C$252,C47,NSL!$V$240:$V$252)</f>
        <v>0</v>
      </c>
      <c r="V47" s="55">
        <f>SUMIF(NSL!$C$254:$C$255,C47,NSL!$V$254:$V$255)</f>
        <v>0</v>
      </c>
      <c r="W47" s="55">
        <f>SUMIF(NSL!$C$257:$C$282,C47,NSL!$V$257:$V$282)</f>
        <v>0</v>
      </c>
      <c r="X47" s="55">
        <f>SUMIF(NSL!$C$284:$C$346,C47,NSL!$V$284:$V$346)</f>
        <v>0</v>
      </c>
      <c r="Y47" s="55">
        <f>SUMIF(NSL!$C$348:$C$436,C47,NSL!$V$348:$V$436)</f>
        <v>0</v>
      </c>
      <c r="Z47" s="55">
        <f>SUMIF(NSL!$C$438:$C$480,C47,NSL!$V$438:$V$480)</f>
        <v>0</v>
      </c>
      <c r="AA47" s="72">
        <f t="shared" si="16"/>
        <v>0</v>
      </c>
      <c r="AB47" s="55">
        <f>SUMIF(NSL!$C$483:$C$679,C47,NSL!$V$483:$V$679)</f>
        <v>0</v>
      </c>
      <c r="AC47" s="55">
        <f>SUMIF(NSL!$C$681:$C$682,C47,NSL!$V$681:$V$682)</f>
        <v>0</v>
      </c>
      <c r="AD47" s="55">
        <f>SUMIF(NSL!$C$684:$C$692,C47,NSL!$V$684:$V$692)</f>
        <v>0</v>
      </c>
      <c r="AE47" s="55">
        <f>SUMIF(NSL!$C$694:$C$776,C47,NSL!$V$694:$V$776)</f>
        <v>0</v>
      </c>
      <c r="AF47" s="55">
        <f>SUMIF(NSL!$C$778:$C$810,C47,NSL!$V$778:$V$810)</f>
        <v>0</v>
      </c>
      <c r="AG47" s="55">
        <f>SUMIF(NSL!$C$812:$C$813,C47,NSL!$V$812:$V$813)</f>
        <v>0</v>
      </c>
      <c r="AH47" s="55">
        <f>SUMIF(NSL!$C$815:$C$816,C47,NSL!$V$815:$V$816)</f>
        <v>0</v>
      </c>
      <c r="AI47" s="55">
        <f>SUMIF(NSL!$C$818:$C$889,C47,NSL!$V$818:$V$889)</f>
        <v>0</v>
      </c>
      <c r="AJ47" s="55">
        <f>SUMIF(NSL!$C$891:$C$917,C47,NSL!$V$891:$V$917)</f>
        <v>0</v>
      </c>
      <c r="AK47" s="55">
        <f>SUMIF(NSL!$C$919:$C$981,C47,NSL!$V$919:$V$981)</f>
        <v>0</v>
      </c>
      <c r="AL47" s="55">
        <f>SUMIF(NSL!$C$983:$C$1000,C47,NSL!$V$983:$V$1000)</f>
        <v>0</v>
      </c>
      <c r="AM47" s="55">
        <f>SUMIF(NSL!$C$1002:$C$1028,C47,NSL!$V$1002:$V$1028)</f>
        <v>0</v>
      </c>
      <c r="AN47" s="55">
        <f>SUMIF(NSL!$C$1030:$C$1045,C47,NSL!$V$1030:$V$1045)</f>
        <v>0</v>
      </c>
      <c r="AO47" s="55">
        <f>SUMIF(NSL!$C$1047:$C$1048,C47,NSL!$V$1047:$V$1048)</f>
        <v>0</v>
      </c>
      <c r="AP47" s="55">
        <f>SUMIF(NSL!$C$1050:$C$1074,C47,NSL!$V$1050:$V$1074)</f>
        <v>0</v>
      </c>
      <c r="AQ47" s="55">
        <f>SUMIF(NSL!$C$1076:$C$1099,C47,NSL!$V$1076:$V$1099)</f>
        <v>0</v>
      </c>
      <c r="AR47" s="55">
        <f>SUMIF(NSL!$C$1101:$C$1121,C47,NSL!$V$1101:$V$1121)</f>
        <v>0</v>
      </c>
      <c r="AS47" s="55">
        <f>SUMIF(NSL!$C$1123:$C$1164,C47,NSL!$V$1123:$V$1164)</f>
        <v>0</v>
      </c>
      <c r="AT47" s="65">
        <f>D47-BG47</f>
        <v>0.34</v>
      </c>
      <c r="AU47" s="55">
        <f>SUMIF(NSL!$C$1203:$C$1223,C47,NSL!$V$1203:$V$1223)</f>
        <v>0</v>
      </c>
      <c r="AV47" s="55">
        <f>SUMIF(NSL!$C$1225:$C$1226,C47,NSL!$V$1225:$V$1226)</f>
        <v>0</v>
      </c>
      <c r="AW47" s="55">
        <f>SUMIF(NSL!$C$1228:$C$1244,C47,NSL!$V$1228:$V$1244)</f>
        <v>0</v>
      </c>
      <c r="AX47" s="55">
        <f>SUMIF(NSL!$C$1246:$C$1351,C47,NSL!$V$1246:$V$1351)</f>
        <v>0</v>
      </c>
      <c r="AY47" s="55">
        <f>SUMIF(NSL!$C$1353:$C$1434,C47,NSL!$V$1353:$V$1434)</f>
        <v>0</v>
      </c>
      <c r="AZ47" s="55">
        <f>SUMIF(NSL!$C$1436:$C$1440,C47,NSL!$V$1436:$V$1440)</f>
        <v>0</v>
      </c>
      <c r="BA47" s="55">
        <f>SUMIF(NSL!$C$1442:$C$1507,C47,NSL!$V$1442:$V$1507)</f>
        <v>0</v>
      </c>
      <c r="BB47" s="55">
        <f>SUMIF(NSL!$C$1509:$C$1540,C47,NSL!$V$1509:$V$1540)</f>
        <v>0</v>
      </c>
      <c r="BC47" s="55">
        <f>SUMIF(NSL!$C$1542:$C$1545,C47,NSL!$V$1542:$V$1545)</f>
        <v>0</v>
      </c>
      <c r="BD47" s="55">
        <f>SUMIF(NSL!$C$1547:$C$1560,C47,NSL!$V$1547:$V$1560)</f>
        <v>0</v>
      </c>
      <c r="BE47" s="55">
        <f>SUMIF(NSL!$C$1562:$C$1565,C47,NSL!$V$1562:$V$1565)</f>
        <v>0</v>
      </c>
      <c r="BF47" s="55">
        <f>SUMIF(NSL!$C$1567:$C$1569,C47,NSL!$V$1567:$V$1569)</f>
        <v>0</v>
      </c>
      <c r="BG47" s="65">
        <f>SUM(G47:Q47)+SUM(S47:Z47)+SUM(AB47:AS47)+SUM(AU47:BF47)</f>
        <v>0.2</v>
      </c>
      <c r="BH47" s="53">
        <f>AT60-BG47</f>
        <v>-0.14000000000000001</v>
      </c>
      <c r="BI47" s="53">
        <f t="shared" si="6"/>
        <v>0.4</v>
      </c>
    </row>
    <row r="48" spans="1:61" ht="30">
      <c r="A48" s="8" t="s">
        <v>105</v>
      </c>
      <c r="B48" s="9" t="s">
        <v>129</v>
      </c>
      <c r="C48" s="8" t="s">
        <v>130</v>
      </c>
      <c r="D48" s="52">
        <f>HTg!S50</f>
        <v>0</v>
      </c>
      <c r="E48" s="65">
        <f t="shared" si="10"/>
        <v>0</v>
      </c>
      <c r="F48" s="70">
        <f t="shared" si="11"/>
        <v>0</v>
      </c>
      <c r="G48" s="55">
        <f>SUMIF(NSL!$C$9:$C$10,C48,NSL!$V$9:$V$10)</f>
        <v>0</v>
      </c>
      <c r="H48" s="55">
        <f>SUMIF(NSL!$C$12:$C$13,C48,NSL!$V$12:$V$13)</f>
        <v>0</v>
      </c>
      <c r="I48" s="55">
        <f>SUMIF(NSL!$C$15:$C$16,C48,NSL!$V$15:$V$16)</f>
        <v>0</v>
      </c>
      <c r="J48" s="55">
        <f>SUMIF(NSL!$C$18:$C$19,C48,NSL!$V$18:$V$19)</f>
        <v>0</v>
      </c>
      <c r="K48" s="55">
        <f>SUMIF(NSL!$C$21:$C$43,C48,NSL!$V$21:$V$43)</f>
        <v>0</v>
      </c>
      <c r="L48" s="55">
        <f>SUMIF(NSL!$C$45:$C$51,C48,NSL!$V$45:$V$51)</f>
        <v>0</v>
      </c>
      <c r="M48" s="55">
        <f>SUMIF(NSL!$C$53:$C$55,C48,NSL!$V$53:$V$55)</f>
        <v>0</v>
      </c>
      <c r="N48" s="55">
        <f>SUMIF(NSL!$C$57:$C$65,C48,NSL!$V$57:$V$65)</f>
        <v>0</v>
      </c>
      <c r="O48" s="55">
        <f>SUMIF(NSL!$C$67:$C$76,C48,NSL!$V$67:$V$76)</f>
        <v>0</v>
      </c>
      <c r="P48" s="55">
        <f>SUMIF(NSL!$C$78:$C$79,C48,NSL!$V$78:$V$79)</f>
        <v>0</v>
      </c>
      <c r="Q48" s="55">
        <f>SUMIF(NSL!$C$81:$C$173,C48,NSL!$V$81:$V$173)</f>
        <v>0</v>
      </c>
      <c r="R48" s="65">
        <f t="shared" si="12"/>
        <v>0</v>
      </c>
      <c r="S48" s="55">
        <f>SUMIF(NSL!$C$176:$C$214,C48,NSL!$V$176:$V$214)</f>
        <v>0</v>
      </c>
      <c r="T48" s="55">
        <f>SUMIF(NSL!$C$216:$C$238,C48,NSL!$V$216:$V$238)</f>
        <v>0</v>
      </c>
      <c r="U48" s="55">
        <f>SUMIF(NSL!$C$240:$C$252,C48,NSL!$V$240:$V$252)</f>
        <v>0</v>
      </c>
      <c r="V48" s="55">
        <f>SUMIF(NSL!$C$254:$C$255,C48,NSL!$V$254:$V$255)</f>
        <v>0</v>
      </c>
      <c r="W48" s="55">
        <f>SUMIF(NSL!$C$257:$C$282,C48,NSL!$V$257:$V$282)</f>
        <v>0</v>
      </c>
      <c r="X48" s="55">
        <f>SUMIF(NSL!$C$284:$C$346,C48,NSL!$V$284:$V$346)</f>
        <v>0</v>
      </c>
      <c r="Y48" s="55">
        <f>SUMIF(NSL!$C$348:$C$436,C48,NSL!$V$348:$V$436)</f>
        <v>0</v>
      </c>
      <c r="Z48" s="55">
        <f>SUMIF(NSL!$C$438:$C$480,C48,NSL!$V$438:$V$480)</f>
        <v>0</v>
      </c>
      <c r="AA48" s="72">
        <f t="shared" si="16"/>
        <v>0</v>
      </c>
      <c r="AB48" s="55">
        <f>SUMIF(NSL!$C$483:$C$679,C48,NSL!$V$483:$V$679)</f>
        <v>0</v>
      </c>
      <c r="AC48" s="55">
        <f>SUMIF(NSL!$C$681:$C$682,C48,NSL!$V$681:$V$682)</f>
        <v>0</v>
      </c>
      <c r="AD48" s="55">
        <f>SUMIF(NSL!$C$684:$C$692,C48,NSL!$V$684:$V$692)</f>
        <v>0</v>
      </c>
      <c r="AE48" s="55">
        <f>SUMIF(NSL!$C$694:$C$776,C48,NSL!$V$694:$V$776)</f>
        <v>0</v>
      </c>
      <c r="AF48" s="55">
        <f>SUMIF(NSL!$C$778:$C$810,C48,NSL!$V$778:$V$810)</f>
        <v>0</v>
      </c>
      <c r="AG48" s="55">
        <f>SUMIF(NSL!$C$812:$C$813,C48,NSL!$V$812:$V$813)</f>
        <v>0</v>
      </c>
      <c r="AH48" s="55">
        <f>SUMIF(NSL!$C$815:$C$816,C48,NSL!$V$815:$V$816)</f>
        <v>0</v>
      </c>
      <c r="AI48" s="55">
        <f>SUMIF(NSL!$C$818:$C$889,C48,NSL!$V$818:$V$889)</f>
        <v>0</v>
      </c>
      <c r="AJ48" s="55">
        <f>SUMIF(NSL!$C$891:$C$917,C48,NSL!$V$891:$V$917)</f>
        <v>0</v>
      </c>
      <c r="AK48" s="55">
        <f>SUMIF(NSL!$C$919:$C$981,C48,NSL!$V$919:$V$981)</f>
        <v>0</v>
      </c>
      <c r="AL48" s="55">
        <f>SUMIF(NSL!$C$983:$C$1000,C48,NSL!$V$983:$V$1000)</f>
        <v>0</v>
      </c>
      <c r="AM48" s="55">
        <f>SUMIF(NSL!$C$1002:$C$1028,C48,NSL!$V$1002:$V$1028)</f>
        <v>0</v>
      </c>
      <c r="AN48" s="55">
        <f>SUMIF(NSL!$C$1030:$C$1045,C48,NSL!$V$1030:$V$1045)</f>
        <v>0</v>
      </c>
      <c r="AO48" s="55">
        <f>SUMIF(NSL!$C$1047:$C$1048,C48,NSL!$V$1047:$V$1048)</f>
        <v>0</v>
      </c>
      <c r="AP48" s="55">
        <f>SUMIF(NSL!$C$1050:$C$1074,C48,NSL!$V$1050:$V$1074)</f>
        <v>0</v>
      </c>
      <c r="AQ48" s="55">
        <f>SUMIF(NSL!$C$1076:$C$1099,C48,NSL!$V$1076:$V$1099)</f>
        <v>0</v>
      </c>
      <c r="AR48" s="55">
        <f>SUMIF(NSL!$C$1101:$C$1121,C48,NSL!$V$1101:$V$1121)</f>
        <v>0</v>
      </c>
      <c r="AS48" s="55">
        <f>SUMIF(NSL!$C$1123:$C$1164,C48,NSL!$V$1123:$V$1164)</f>
        <v>0</v>
      </c>
      <c r="AT48" s="55">
        <f>SUMIF(NSL!$C$1166:$C$1201,C48,NSL!$V$1166:$V$1201)</f>
        <v>0</v>
      </c>
      <c r="AU48" s="65">
        <f>D48-BG48</f>
        <v>0</v>
      </c>
      <c r="AV48" s="55">
        <f>SUMIF(NSL!$C$1225:$C$1226,C48,NSL!$V$1225:$V$1226)</f>
        <v>0</v>
      </c>
      <c r="AW48" s="55">
        <f>SUMIF(NSL!$C$1228:$C$1244,C48,NSL!$V$1228:$V$1244)</f>
        <v>0</v>
      </c>
      <c r="AX48" s="55">
        <f>SUMIF(NSL!$C$1246:$C$1351,C48,NSL!$V$1246:$V$1351)</f>
        <v>0</v>
      </c>
      <c r="AY48" s="55">
        <f>SUMIF(NSL!$C$1353:$C$1434,C48,NSL!$V$1353:$V$1434)</f>
        <v>0</v>
      </c>
      <c r="AZ48" s="55">
        <f>SUMIF(NSL!$C$1436:$C$1440,C48,NSL!$V$1436:$V$1440)</f>
        <v>0</v>
      </c>
      <c r="BA48" s="55">
        <f>SUMIF(NSL!$C$1442:$C$1507,C48,NSL!$V$1442:$V$1507)</f>
        <v>0</v>
      </c>
      <c r="BB48" s="55">
        <f>SUMIF(NSL!$C$1509:$C$1540,C48,NSL!$V$1509:$V$1540)</f>
        <v>0</v>
      </c>
      <c r="BC48" s="55">
        <f>SUMIF(NSL!$C$1542:$C$1545,C48,NSL!$V$1542:$V$1545)</f>
        <v>0</v>
      </c>
      <c r="BD48" s="55">
        <f>SUMIF(NSL!$C$1547:$C$1560,C48,NSL!$V$1547:$V$1560)</f>
        <v>0</v>
      </c>
      <c r="BE48" s="55">
        <f>SUMIF(NSL!$C$1562:$C$1565,C48,NSL!$V$1562:$V$1565)</f>
        <v>0</v>
      </c>
      <c r="BF48" s="55">
        <f>SUMIF(NSL!$C$1567:$C$1569,C48,NSL!$V$1567:$V$1569)</f>
        <v>0</v>
      </c>
      <c r="BG48" s="65">
        <f>SUM(G48:Q48)+SUM(S48:Z48)+SUM(AB48:AT48)+SUM(AV48:BF48)</f>
        <v>0</v>
      </c>
      <c r="BH48" s="53">
        <f>AU60-BG48</f>
        <v>0.75</v>
      </c>
      <c r="BI48" s="53">
        <f t="shared" si="6"/>
        <v>0.75</v>
      </c>
    </row>
    <row r="49" spans="1:61" ht="15">
      <c r="A49" s="8" t="s">
        <v>135</v>
      </c>
      <c r="B49" s="9" t="s">
        <v>148</v>
      </c>
      <c r="C49" s="8" t="s">
        <v>149</v>
      </c>
      <c r="D49" s="52">
        <f>HTg!S51</f>
        <v>0</v>
      </c>
      <c r="E49" s="65">
        <f t="shared" si="10"/>
        <v>0</v>
      </c>
      <c r="F49" s="70">
        <f t="shared" si="11"/>
        <v>0</v>
      </c>
      <c r="G49" s="55">
        <f>SUMIF(NSL!$C$9:$C$10,C49,NSL!$V$9:$V$10)</f>
        <v>0</v>
      </c>
      <c r="H49" s="55">
        <f>SUMIF(NSL!$C$12:$C$13,C49,NSL!$V$12:$V$13)</f>
        <v>0</v>
      </c>
      <c r="I49" s="55">
        <f>SUMIF(NSL!$C$15:$C$16,C49,NSL!$V$15:$V$16)</f>
        <v>0</v>
      </c>
      <c r="J49" s="55">
        <f>SUMIF(NSL!$C$18:$C$19,C49,NSL!$V$18:$V$19)</f>
        <v>0</v>
      </c>
      <c r="K49" s="55">
        <f>SUMIF(NSL!$C$21:$C$43,C49,NSL!$V$21:$V$43)</f>
        <v>0</v>
      </c>
      <c r="L49" s="55">
        <f>SUMIF(NSL!$C$45:$C$51,C49,NSL!$V$45:$V$51)</f>
        <v>0</v>
      </c>
      <c r="M49" s="55">
        <f>SUMIF(NSL!$C$53:$C$55,C49,NSL!$V$53:$V$55)</f>
        <v>0</v>
      </c>
      <c r="N49" s="55">
        <f>SUMIF(NSL!$C$57:$C$65,C49,NSL!$V$57:$V$65)</f>
        <v>0</v>
      </c>
      <c r="O49" s="55">
        <f>SUMIF(NSL!$C$67:$C$76,C49,NSL!$V$67:$V$76)</f>
        <v>0</v>
      </c>
      <c r="P49" s="55">
        <f>SUMIF(NSL!$C$78:$C$79,C49,NSL!$V$78:$V$79)</f>
        <v>0</v>
      </c>
      <c r="Q49" s="55">
        <f>SUMIF(NSL!$C$81:$C$173,C49,NSL!$V$81:$V$173)</f>
        <v>0</v>
      </c>
      <c r="R49" s="65">
        <f t="shared" si="12"/>
        <v>0</v>
      </c>
      <c r="S49" s="55">
        <f>SUMIF(NSL!$C$176:$C$214,C49,NSL!$V$176:$V$214)</f>
        <v>0</v>
      </c>
      <c r="T49" s="55">
        <f>SUMIF(NSL!$C$216:$C$238,C49,NSL!$V$216:$V$238)</f>
        <v>0</v>
      </c>
      <c r="U49" s="55">
        <f>SUMIF(NSL!$C$240:$C$252,C49,NSL!$V$240:$V$252)</f>
        <v>0</v>
      </c>
      <c r="V49" s="55">
        <f>SUMIF(NSL!$C$254:$C$255,C49,NSL!$V$254:$V$255)</f>
        <v>0</v>
      </c>
      <c r="W49" s="55">
        <f>SUMIF(NSL!$C$257:$C$282,C49,NSL!$V$257:$V$282)</f>
        <v>0</v>
      </c>
      <c r="X49" s="55">
        <f>SUMIF(NSL!$C$284:$C$346,C49,NSL!$V$284:$V$346)</f>
        <v>0</v>
      </c>
      <c r="Y49" s="55">
        <f>SUMIF(NSL!$C$348:$C$436,C49,NSL!$V$348:$V$436)</f>
        <v>0</v>
      </c>
      <c r="Z49" s="55">
        <f>SUMIF(NSL!$C$438:$C$480,C49,NSL!$V$438:$V$480)</f>
        <v>0</v>
      </c>
      <c r="AA49" s="72">
        <f t="shared" si="16"/>
        <v>0</v>
      </c>
      <c r="AB49" s="55">
        <f>SUMIF(NSL!$C$483:$C$679,C49,NSL!$V$483:$V$679)</f>
        <v>0</v>
      </c>
      <c r="AC49" s="55">
        <f>SUMIF(NSL!$C$681:$C$682,C49,NSL!$V$681:$V$682)</f>
        <v>0</v>
      </c>
      <c r="AD49" s="55">
        <f>SUMIF(NSL!$C$684:$C$692,C49,NSL!$V$684:$V$692)</f>
        <v>0</v>
      </c>
      <c r="AE49" s="55">
        <f>SUMIF(NSL!$C$694:$C$776,C49,NSL!$V$694:$V$776)</f>
        <v>0</v>
      </c>
      <c r="AF49" s="55">
        <f>SUMIF(NSL!$C$778:$C$810,C49,NSL!$V$778:$V$810)</f>
        <v>0</v>
      </c>
      <c r="AG49" s="55">
        <f>SUMIF(NSL!$C$812:$C$813,C49,NSL!$V$812:$V$813)</f>
        <v>0</v>
      </c>
      <c r="AH49" s="55">
        <f>SUMIF(NSL!$C$815:$C$816,C49,NSL!$V$815:$V$816)</f>
        <v>0</v>
      </c>
      <c r="AI49" s="55">
        <f>SUMIF(NSL!$C$818:$C$889,C49,NSL!$V$818:$V$889)</f>
        <v>0</v>
      </c>
      <c r="AJ49" s="55">
        <f>SUMIF(NSL!$C$891:$C$917,C49,NSL!$V$891:$V$917)</f>
        <v>0</v>
      </c>
      <c r="AK49" s="55">
        <f>SUMIF(NSL!$C$919:$C$981,C49,NSL!$V$919:$V$981)</f>
        <v>0</v>
      </c>
      <c r="AL49" s="55">
        <f>SUMIF(NSL!$C$983:$C$1000,C49,NSL!$V$983:$V$1000)</f>
        <v>0</v>
      </c>
      <c r="AM49" s="55">
        <f>SUMIF(NSL!$C$1002:$C$1028,C49,NSL!$V$1002:$V$1028)</f>
        <v>0</v>
      </c>
      <c r="AN49" s="55">
        <f>SUMIF(NSL!$C$1030:$C$1045,C49,NSL!$V$1030:$V$1045)</f>
        <v>0</v>
      </c>
      <c r="AO49" s="55">
        <f>SUMIF(NSL!$C$1047:$C$1048,C49,NSL!$V$1047:$V$1048)</f>
        <v>0</v>
      </c>
      <c r="AP49" s="55">
        <f>SUMIF(NSL!$C$1050:$C$1074,C49,NSL!$V$1050:$V$1074)</f>
        <v>0</v>
      </c>
      <c r="AQ49" s="55">
        <f>SUMIF(NSL!$C$1076:$C$1099,C49,NSL!$V$1076:$V$1099)</f>
        <v>0</v>
      </c>
      <c r="AR49" s="55">
        <f>SUMIF(NSL!$C$1101:$C$1121,C49,NSL!$V$1101:$V$1121)</f>
        <v>0</v>
      </c>
      <c r="AS49" s="55">
        <f>SUMIF(NSL!$C$1123:$C$1164,C49,NSL!$V$1123:$V$1164)</f>
        <v>0</v>
      </c>
      <c r="AT49" s="55">
        <f>SUMIF(NSL!$C$1166:$C$1201,C49,NSL!$V$1166:$V$1201)</f>
        <v>0</v>
      </c>
      <c r="AU49" s="55">
        <f>SUMIF(NSL!$C$1203:$C$1223,C49,NSL!$V$1203:$V$1223)</f>
        <v>0</v>
      </c>
      <c r="AV49" s="65">
        <f>D49-BG49</f>
        <v>0</v>
      </c>
      <c r="AW49" s="55">
        <f>SUMIF(NSL!$C$1228:$C$1244,C49,NSL!$V$1228:$V$1244)</f>
        <v>0</v>
      </c>
      <c r="AX49" s="55">
        <f>SUMIF(NSL!$C$1246:$C$1351,C49,NSL!$V$1246:$V$1351)</f>
        <v>0</v>
      </c>
      <c r="AY49" s="55">
        <f>SUMIF(NSL!$C$1353:$C$1434,C49,NSL!$V$1353:$V$1434)</f>
        <v>0</v>
      </c>
      <c r="AZ49" s="55">
        <f>SUMIF(NSL!$C$1436:$C$1440,C49,NSL!$V$1436:$V$1440)</f>
        <v>0</v>
      </c>
      <c r="BA49" s="55">
        <f>SUMIF(NSL!$C$1442:$C$1507,C49,NSL!$V$1442:$V$1507)</f>
        <v>0</v>
      </c>
      <c r="BB49" s="55">
        <f>SUMIF(NSL!$C$1509:$C$1540,C49,NSL!$V$1509:$V$1540)</f>
        <v>0</v>
      </c>
      <c r="BC49" s="55">
        <f>SUMIF(NSL!$C$1542:$C$1545,C49,NSL!$V$1542:$V$1545)</f>
        <v>0</v>
      </c>
      <c r="BD49" s="55">
        <f>SUMIF(NSL!$C$1547:$C$1560,C49,NSL!$V$1547:$V$1560)</f>
        <v>0</v>
      </c>
      <c r="BE49" s="55">
        <f>SUMIF(NSL!$C$1562:$C$1565,C49,NSL!$V$1562:$V$1565)</f>
        <v>0</v>
      </c>
      <c r="BF49" s="55">
        <f>SUMIF(NSL!$C$1567:$C$1569,C49,NSL!$V$1567:$V$1569)</f>
        <v>0</v>
      </c>
      <c r="BG49" s="65">
        <f>SUM(G49:Q49)+SUM(S49:Z49)+SUM(AB49:AU49)+SUM(AW49:BF49)</f>
        <v>0</v>
      </c>
      <c r="BH49" s="53">
        <f>AV60-BG49</f>
        <v>0</v>
      </c>
      <c r="BI49" s="53">
        <f t="shared" si="6"/>
        <v>0</v>
      </c>
    </row>
    <row r="50" spans="1:61" ht="15">
      <c r="A50" s="8" t="s">
        <v>136</v>
      </c>
      <c r="B50" s="9" t="s">
        <v>150</v>
      </c>
      <c r="C50" s="8" t="s">
        <v>43</v>
      </c>
      <c r="D50" s="52">
        <f>HTg!S52</f>
        <v>0</v>
      </c>
      <c r="E50" s="65">
        <f t="shared" si="10"/>
        <v>0</v>
      </c>
      <c r="F50" s="70">
        <f t="shared" si="11"/>
        <v>0</v>
      </c>
      <c r="G50" s="55">
        <f>SUMIF(NSL!$C$9:$C$10,C50,NSL!$V$9:$V$10)</f>
        <v>0</v>
      </c>
      <c r="H50" s="55">
        <f>SUMIF(NSL!$C$12:$C$13,C50,NSL!$V$12:$V$13)</f>
        <v>0</v>
      </c>
      <c r="I50" s="55">
        <f>SUMIF(NSL!$C$15:$C$16,C50,NSL!$V$15:$V$16)</f>
        <v>0</v>
      </c>
      <c r="J50" s="55">
        <f>SUMIF(NSL!$C$18:$C$19,C50,NSL!$V$18:$V$19)</f>
        <v>0</v>
      </c>
      <c r="K50" s="55">
        <f>SUMIF(NSL!$C$21:$C$43,C50,NSL!$V$21:$V$43)</f>
        <v>0</v>
      </c>
      <c r="L50" s="55">
        <f>SUMIF(NSL!$C$45:$C$51,C50,NSL!$V$45:$V$51)</f>
        <v>0</v>
      </c>
      <c r="M50" s="55">
        <f>SUMIF(NSL!$C$53:$C$55,C50,NSL!$V$53:$V$55)</f>
        <v>0</v>
      </c>
      <c r="N50" s="55">
        <f>SUMIF(NSL!$C$57:$C$65,C50,NSL!$V$57:$V$65)</f>
        <v>0</v>
      </c>
      <c r="O50" s="55">
        <f>SUMIF(NSL!$C$67:$C$76,C50,NSL!$V$67:$V$76)</f>
        <v>0</v>
      </c>
      <c r="P50" s="55">
        <f>SUMIF(NSL!$C$78:$C$79,C50,NSL!$V$78:$V$79)</f>
        <v>0</v>
      </c>
      <c r="Q50" s="55">
        <f>SUMIF(NSL!$C$81:$C$173,C50,NSL!$V$81:$V$173)</f>
        <v>0</v>
      </c>
      <c r="R50" s="65">
        <f t="shared" si="12"/>
        <v>0</v>
      </c>
      <c r="S50" s="55">
        <f>SUMIF(NSL!$C$176:$C$214,C50,NSL!$V$176:$V$214)</f>
        <v>0</v>
      </c>
      <c r="T50" s="55">
        <f>SUMIF(NSL!$C$216:$C$238,C50,NSL!$V$216:$V$238)</f>
        <v>0</v>
      </c>
      <c r="U50" s="55">
        <f>SUMIF(NSL!$C$240:$C$252,C50,NSL!$V$240:$V$252)</f>
        <v>0</v>
      </c>
      <c r="V50" s="55">
        <f>SUMIF(NSL!$C$254:$C$255,C50,NSL!$V$254:$V$255)</f>
        <v>0</v>
      </c>
      <c r="W50" s="55">
        <f>SUMIF(NSL!$C$257:$C$282,C50,NSL!$V$257:$V$282)</f>
        <v>0</v>
      </c>
      <c r="X50" s="55">
        <f>SUMIF(NSL!$C$284:$C$346,C50,NSL!$V$284:$V$346)</f>
        <v>0</v>
      </c>
      <c r="Y50" s="55">
        <f>SUMIF(NSL!$C$348:$C$436,C50,NSL!$V$348:$V$436)</f>
        <v>0</v>
      </c>
      <c r="Z50" s="55">
        <f>SUMIF(NSL!$C$438:$C$480,C50,NSL!$V$438:$V$480)</f>
        <v>0</v>
      </c>
      <c r="AA50" s="72">
        <f t="shared" si="16"/>
        <v>0</v>
      </c>
      <c r="AB50" s="55">
        <f>SUMIF(NSL!$C$483:$C$679,C50,NSL!$V$483:$V$679)</f>
        <v>0</v>
      </c>
      <c r="AC50" s="55">
        <f>SUMIF(NSL!$C$681:$C$682,C50,NSL!$V$681:$V$682)</f>
        <v>0</v>
      </c>
      <c r="AD50" s="55">
        <f>SUMIF(NSL!$C$684:$C$692,C50,NSL!$V$684:$V$692)</f>
        <v>0</v>
      </c>
      <c r="AE50" s="55">
        <f>SUMIF(NSL!$C$694:$C$776,C50,NSL!$V$694:$V$776)</f>
        <v>0</v>
      </c>
      <c r="AF50" s="55">
        <f>SUMIF(NSL!$C$778:$C$810,C50,NSL!$V$778:$V$810)</f>
        <v>0</v>
      </c>
      <c r="AG50" s="55">
        <f>SUMIF(NSL!$C$812:$C$813,C50,NSL!$V$812:$V$813)</f>
        <v>0</v>
      </c>
      <c r="AH50" s="55">
        <f>SUMIF(NSL!$C$815:$C$816,C50,NSL!$V$815:$V$816)</f>
        <v>0</v>
      </c>
      <c r="AI50" s="55">
        <f>SUMIF(NSL!$C$818:$C$889,C50,NSL!$V$818:$V$889)</f>
        <v>0</v>
      </c>
      <c r="AJ50" s="55">
        <f>SUMIF(NSL!$C$891:$C$917,C50,NSL!$V$891:$V$917)</f>
        <v>0</v>
      </c>
      <c r="AK50" s="55">
        <f>SUMIF(NSL!$C$919:$C$981,C50,NSL!$V$919:$V$981)</f>
        <v>0</v>
      </c>
      <c r="AL50" s="55">
        <f>SUMIF(NSL!$C$983:$C$1000,C50,NSL!$V$983:$V$1000)</f>
        <v>0</v>
      </c>
      <c r="AM50" s="55">
        <f>SUMIF(NSL!$C$1002:$C$1028,C50,NSL!$V$1002:$V$1028)</f>
        <v>0</v>
      </c>
      <c r="AN50" s="55">
        <f>SUMIF(NSL!$C$1030:$C$1045,C50,NSL!$V$1030:$V$1045)</f>
        <v>0</v>
      </c>
      <c r="AO50" s="55">
        <f>SUMIF(NSL!$C$1047:$C$1048,C50,NSL!$V$1047:$V$1048)</f>
        <v>0</v>
      </c>
      <c r="AP50" s="55">
        <f>SUMIF(NSL!$C$1050:$C$1074,C50,NSL!$V$1050:$V$1074)</f>
        <v>0</v>
      </c>
      <c r="AQ50" s="55">
        <f>SUMIF(NSL!$C$1076:$C$1099,C50,NSL!$V$1076:$V$1099)</f>
        <v>0</v>
      </c>
      <c r="AR50" s="55">
        <f>SUMIF(NSL!$C$1101:$C$1121,C50,NSL!$V$1101:$V$1121)</f>
        <v>0</v>
      </c>
      <c r="AS50" s="55">
        <f>SUMIF(NSL!$C$1123:$C$1164,C50,NSL!$V$1123:$V$1164)</f>
        <v>0</v>
      </c>
      <c r="AT50" s="55">
        <f>SUMIF(NSL!$C$1166:$C$1201,C50,NSL!$V$1166:$V$1201)</f>
        <v>0</v>
      </c>
      <c r="AU50" s="55">
        <f>SUMIF(NSL!$C$1203:$C$1223,C50,NSL!$V$1203:$V$1223)</f>
        <v>0</v>
      </c>
      <c r="AV50" s="55">
        <f>SUMIF(NSL!$C$1225:$C$1226,C50,NSL!$V$1225:$V$1226)</f>
        <v>0</v>
      </c>
      <c r="AW50" s="65">
        <f>D50-BG50</f>
        <v>0</v>
      </c>
      <c r="AX50" s="55">
        <f>SUMIF(NSL!$C$1246:$C$1351,C50,NSL!$V$1246:$V$1351)</f>
        <v>0</v>
      </c>
      <c r="AY50" s="55">
        <f>SUMIF(NSL!$C$1353:$C$1434,C50,NSL!$V$1353:$V$1434)</f>
        <v>0</v>
      </c>
      <c r="AZ50" s="55">
        <f>SUMIF(NSL!$C$1436:$C$1440,C50,NSL!$V$1436:$V$1440)</f>
        <v>0</v>
      </c>
      <c r="BA50" s="55">
        <f>SUMIF(NSL!$C$1442:$C$1507,C50,NSL!$V$1442:$V$1507)</f>
        <v>0</v>
      </c>
      <c r="BB50" s="55">
        <f>SUMIF(NSL!$C$1509:$C$1540,C50,NSL!$V$1509:$V$1540)</f>
        <v>0</v>
      </c>
      <c r="BC50" s="55">
        <f>SUMIF(NSL!$C$1542:$C$1545,C50,NSL!$V$1542:$V$1545)</f>
        <v>0</v>
      </c>
      <c r="BD50" s="55">
        <f>SUMIF(NSL!$C$1547:$C$1560,C50,NSL!$V$1547:$V$1560)</f>
        <v>0</v>
      </c>
      <c r="BE50" s="55">
        <f>SUMIF(NSL!$C$1562:$C$1565,C50,NSL!$V$1562:$V$1565)</f>
        <v>0</v>
      </c>
      <c r="BF50" s="55">
        <f>SUMIF(NSL!$C$1567:$C$1569,C50,NSL!$V$1567:$V$1569)</f>
        <v>0</v>
      </c>
      <c r="BG50" s="65">
        <f>SUM(G50:Q50)+SUM(S50:Z50)+SUM(AB50:AV50)+SUM(AX50:BF50)</f>
        <v>0</v>
      </c>
      <c r="BH50" s="53">
        <f>AW60-BG50</f>
        <v>0</v>
      </c>
      <c r="BI50" s="53">
        <f t="shared" si="6"/>
        <v>0</v>
      </c>
    </row>
    <row r="51" spans="1:61" ht="30">
      <c r="A51" s="8" t="s">
        <v>137</v>
      </c>
      <c r="B51" s="9" t="s">
        <v>131</v>
      </c>
      <c r="C51" s="8" t="s">
        <v>45</v>
      </c>
      <c r="D51" s="52">
        <f>HTg!S53</f>
        <v>4.97</v>
      </c>
      <c r="E51" s="65">
        <f t="shared" si="10"/>
        <v>0</v>
      </c>
      <c r="F51" s="70">
        <f t="shared" si="11"/>
        <v>0</v>
      </c>
      <c r="G51" s="55">
        <f>SUMIF(NSL!$C$9:$C$10,C51,NSL!$V$9:$V$10)</f>
        <v>0</v>
      </c>
      <c r="H51" s="55">
        <f>SUMIF(NSL!$C$12:$C$13,C51,NSL!$V$12:$V$13)</f>
        <v>0</v>
      </c>
      <c r="I51" s="55">
        <f>SUMIF(NSL!$C$15:$C$16,C51,NSL!$V$15:$V$16)</f>
        <v>0</v>
      </c>
      <c r="J51" s="55">
        <f>SUMIF(NSL!$C$18:$C$19,C51,NSL!$V$18:$V$19)</f>
        <v>0</v>
      </c>
      <c r="K51" s="55">
        <f>SUMIF(NSL!$C$21:$C$43,C51,NSL!$V$21:$V$43)</f>
        <v>0</v>
      </c>
      <c r="L51" s="55">
        <f>SUMIF(NSL!$C$45:$C$51,C51,NSL!$V$45:$V$51)</f>
        <v>0</v>
      </c>
      <c r="M51" s="55">
        <f>SUMIF(NSL!$C$53:$C$55,C51,NSL!$V$53:$V$55)</f>
        <v>0</v>
      </c>
      <c r="N51" s="55">
        <f>SUMIF(NSL!$C$57:$C$65,C51,NSL!$V$57:$V$65)</f>
        <v>0</v>
      </c>
      <c r="O51" s="55">
        <f>SUMIF(NSL!$C$67:$C$76,C51,NSL!$V$67:$V$76)</f>
        <v>0</v>
      </c>
      <c r="P51" s="55">
        <f>SUMIF(NSL!$C$78:$C$79,C51,NSL!$V$78:$V$79)</f>
        <v>0</v>
      </c>
      <c r="Q51" s="55">
        <f>SUMIF(NSL!$C$81:$C$173,C51,NSL!$V$81:$V$173)</f>
        <v>0</v>
      </c>
      <c r="R51" s="65">
        <f t="shared" si="12"/>
        <v>4.97</v>
      </c>
      <c r="S51" s="55">
        <f>SUMIF(NSL!$C$176:$C$214,C51,NSL!$V$176:$V$214)</f>
        <v>0</v>
      </c>
      <c r="T51" s="55">
        <f>SUMIF(NSL!$C$216:$C$238,C51,NSL!$V$216:$V$238)</f>
        <v>0</v>
      </c>
      <c r="U51" s="55">
        <f>SUMIF(NSL!$C$240:$C$252,C51,NSL!$V$240:$V$252)</f>
        <v>0</v>
      </c>
      <c r="V51" s="55">
        <f>SUMIF(NSL!$C$254:$C$255,C51,NSL!$V$254:$V$255)</f>
        <v>0</v>
      </c>
      <c r="W51" s="55">
        <f>SUMIF(NSL!$C$257:$C$282,C51,NSL!$V$257:$V$282)</f>
        <v>0</v>
      </c>
      <c r="X51" s="55">
        <f>SUMIF(NSL!$C$284:$C$346,C51,NSL!$V$284:$V$346)</f>
        <v>0</v>
      </c>
      <c r="Y51" s="55">
        <f>SUMIF(NSL!$C$348:$C$436,C51,NSL!$V$348:$V$436)</f>
        <v>0</v>
      </c>
      <c r="Z51" s="55">
        <f>SUMIF(NSL!$C$438:$C$480,C51,NSL!$V$438:$V$480)</f>
        <v>0</v>
      </c>
      <c r="AA51" s="72">
        <f t="shared" si="16"/>
        <v>0</v>
      </c>
      <c r="AB51" s="55">
        <f>SUMIF(NSL!$C$483:$C$679,C51,NSL!$V$483:$V$679)</f>
        <v>0</v>
      </c>
      <c r="AC51" s="55">
        <f>SUMIF(NSL!$C$681:$C$682,C51,NSL!$V$681:$V$682)</f>
        <v>0</v>
      </c>
      <c r="AD51" s="55">
        <f>SUMIF(NSL!$C$684:$C$692,C51,NSL!$V$684:$V$692)</f>
        <v>0</v>
      </c>
      <c r="AE51" s="55">
        <f>SUMIF(NSL!$C$694:$C$776,C51,NSL!$V$694:$V$776)</f>
        <v>0</v>
      </c>
      <c r="AF51" s="55">
        <f>SUMIF(NSL!$C$778:$C$810,C51,NSL!$V$778:$V$810)</f>
        <v>0</v>
      </c>
      <c r="AG51" s="55">
        <f>SUMIF(NSL!$C$812:$C$813,C51,NSL!$V$812:$V$813)</f>
        <v>0</v>
      </c>
      <c r="AH51" s="55">
        <f>SUMIF(NSL!$C$815:$C$816,C51,NSL!$V$815:$V$816)</f>
        <v>0</v>
      </c>
      <c r="AI51" s="55">
        <f>SUMIF(NSL!$C$818:$C$889,C51,NSL!$V$818:$V$889)</f>
        <v>0</v>
      </c>
      <c r="AJ51" s="55">
        <f>SUMIF(NSL!$C$891:$C$917,C51,NSL!$V$891:$V$917)</f>
        <v>0</v>
      </c>
      <c r="AK51" s="55">
        <f>SUMIF(NSL!$C$919:$C$981,C51,NSL!$V$919:$V$981)</f>
        <v>0</v>
      </c>
      <c r="AL51" s="55">
        <f>SUMIF(NSL!$C$983:$C$1000,C51,NSL!$V$983:$V$1000)</f>
        <v>0</v>
      </c>
      <c r="AM51" s="55">
        <f>SUMIF(NSL!$C$1002:$C$1028,C51,NSL!$V$1002:$V$1028)</f>
        <v>0</v>
      </c>
      <c r="AN51" s="55">
        <f>SUMIF(NSL!$C$1030:$C$1045,C51,NSL!$V$1030:$V$1045)</f>
        <v>0</v>
      </c>
      <c r="AO51" s="55">
        <f>SUMIF(NSL!$C$1047:$C$1048,C51,NSL!$V$1047:$V$1048)</f>
        <v>0</v>
      </c>
      <c r="AP51" s="55">
        <f>SUMIF(NSL!$C$1050:$C$1074,C51,NSL!$V$1050:$V$1074)</f>
        <v>0</v>
      </c>
      <c r="AQ51" s="55">
        <f>SUMIF(NSL!$C$1076:$C$1099,C51,NSL!$V$1076:$V$1099)</f>
        <v>0</v>
      </c>
      <c r="AR51" s="55">
        <f>SUMIF(NSL!$C$1101:$C$1121,C51,NSL!$V$1101:$V$1121)</f>
        <v>0</v>
      </c>
      <c r="AS51" s="55">
        <f>SUMIF(NSL!$C$1123:$C$1164,C51,NSL!$V$1123:$V$1164)</f>
        <v>0</v>
      </c>
      <c r="AT51" s="55">
        <f>SUMIF(NSL!$C$1166:$C$1201,C51,NSL!$V$1166:$V$1201)</f>
        <v>0</v>
      </c>
      <c r="AU51" s="55">
        <f>SUMIF(NSL!$C$1203:$C$1223,C51,NSL!$V$1203:$V$1223)</f>
        <v>0</v>
      </c>
      <c r="AV51" s="55">
        <f>SUMIF(NSL!$C$1225:$C$1226,C51,NSL!$V$1225:$V$1226)</f>
        <v>0</v>
      </c>
      <c r="AW51" s="55">
        <f>SUMIF(NSL!$C$1228:$C$1244,C51,NSL!$V$1228:$V$1244)</f>
        <v>0</v>
      </c>
      <c r="AX51" s="65">
        <f>D51-BG51</f>
        <v>4.97</v>
      </c>
      <c r="AY51" s="55">
        <f>SUMIF(NSL!$C$1353:$C$1434,C51,NSL!$V$1353:$V$1434)</f>
        <v>0</v>
      </c>
      <c r="AZ51" s="55">
        <f>SUMIF(NSL!$C$1436:$C$1440,C51,NSL!$V$1436:$V$1440)</f>
        <v>0</v>
      </c>
      <c r="BA51" s="55">
        <f>SUMIF(NSL!$C$1442:$C$1507,C51,NSL!$V$1442:$V$1507)</f>
        <v>0</v>
      </c>
      <c r="BB51" s="55">
        <f>SUMIF(NSL!$C$1509:$C$1540,C51,NSL!$V$1509:$V$1540)</f>
        <v>0</v>
      </c>
      <c r="BC51" s="55">
        <f>SUMIF(NSL!$C$1542:$C$1545,C51,NSL!$V$1542:$V$1545)</f>
        <v>0</v>
      </c>
      <c r="BD51" s="55">
        <f>SUMIF(NSL!$C$1547:$C$1560,C51,NSL!$V$1547:$V$1560)</f>
        <v>0</v>
      </c>
      <c r="BE51" s="55">
        <f>SUMIF(NSL!$C$1562:$C$1565,C51,NSL!$V$1562:$V$1565)</f>
        <v>0</v>
      </c>
      <c r="BF51" s="55">
        <f>SUMIF(NSL!$C$1567:$C$1569,C51,NSL!$V$1567:$V$1569)</f>
        <v>0</v>
      </c>
      <c r="BG51" s="65">
        <f>SUM(G51:Q51)+SUM(S51:Z51)+SUM(AB51:AW51)+SUM(AY51:BF51)</f>
        <v>0</v>
      </c>
      <c r="BH51" s="58">
        <f>AX60-BG51</f>
        <v>9.1000000000000014</v>
      </c>
      <c r="BI51" s="53">
        <f t="shared" si="6"/>
        <v>14.07</v>
      </c>
    </row>
    <row r="52" spans="1:61" ht="30">
      <c r="A52" s="8" t="s">
        <v>138</v>
      </c>
      <c r="B52" s="9" t="s">
        <v>132</v>
      </c>
      <c r="C52" s="8" t="s">
        <v>39</v>
      </c>
      <c r="D52" s="52">
        <f>HTg!S54</f>
        <v>0</v>
      </c>
      <c r="E52" s="65">
        <f t="shared" si="10"/>
        <v>0</v>
      </c>
      <c r="F52" s="70">
        <f t="shared" si="11"/>
        <v>0</v>
      </c>
      <c r="G52" s="55">
        <f>SUMIF(NSL!$C$9:$C$10,C52,NSL!$V$9:$V$10)</f>
        <v>0</v>
      </c>
      <c r="H52" s="55">
        <f>SUMIF(NSL!$C$12:$C$13,C52,NSL!$V$12:$V$13)</f>
        <v>0</v>
      </c>
      <c r="I52" s="55">
        <f>SUMIF(NSL!$C$15:$C$16,C52,NSL!$V$15:$V$16)</f>
        <v>0</v>
      </c>
      <c r="J52" s="55">
        <f>SUMIF(NSL!$C$18:$C$19,C52,NSL!$V$18:$V$19)</f>
        <v>0</v>
      </c>
      <c r="K52" s="55">
        <f>SUMIF(NSL!$C$21:$C$43,C52,NSL!$V$21:$V$43)</f>
        <v>0</v>
      </c>
      <c r="L52" s="55">
        <f>SUMIF(NSL!$C$45:$C$51,C52,NSL!$V$45:$V$51)</f>
        <v>0</v>
      </c>
      <c r="M52" s="55">
        <f>SUMIF(NSL!$C$53:$C$55,C52,NSL!$V$53:$V$55)</f>
        <v>0</v>
      </c>
      <c r="N52" s="55">
        <f>SUMIF(NSL!$C$57:$C$65,C52,NSL!$V$57:$V$65)</f>
        <v>0</v>
      </c>
      <c r="O52" s="55">
        <f>SUMIF(NSL!$C$67:$C$76,C52,NSL!$V$67:$V$76)</f>
        <v>0</v>
      </c>
      <c r="P52" s="55">
        <f>SUMIF(NSL!$C$78:$C$79,C52,NSL!$V$78:$V$79)</f>
        <v>0</v>
      </c>
      <c r="Q52" s="55">
        <f>SUMIF(NSL!$C$81:$C$173,C52,NSL!$V$81:$V$173)</f>
        <v>0</v>
      </c>
      <c r="R52" s="65">
        <f t="shared" si="12"/>
        <v>0</v>
      </c>
      <c r="S52" s="55">
        <f>SUMIF(NSL!$C$176:$C$214,C52,NSL!$V$176:$V$214)</f>
        <v>0</v>
      </c>
      <c r="T52" s="55">
        <f>SUMIF(NSL!$C$216:$C$238,C52,NSL!$V$216:$V$238)</f>
        <v>0</v>
      </c>
      <c r="U52" s="55">
        <f>SUMIF(NSL!$C$240:$C$252,C52,NSL!$V$240:$V$252)</f>
        <v>0</v>
      </c>
      <c r="V52" s="55">
        <f>SUMIF(NSL!$C$254:$C$255,C52,NSL!$V$254:$V$255)</f>
        <v>0</v>
      </c>
      <c r="W52" s="55">
        <f>SUMIF(NSL!$C$257:$C$282,C52,NSL!$V$257:$V$282)</f>
        <v>0</v>
      </c>
      <c r="X52" s="55">
        <f>SUMIF(NSL!$C$284:$C$346,C52,NSL!$V$284:$V$346)</f>
        <v>0</v>
      </c>
      <c r="Y52" s="55">
        <f>SUMIF(NSL!$C$348:$C$436,C52,NSL!$V$348:$V$436)</f>
        <v>0</v>
      </c>
      <c r="Z52" s="55">
        <f>SUMIF(NSL!$C$438:$C$480,C52,NSL!$V$438:$V$480)</f>
        <v>0</v>
      </c>
      <c r="AA52" s="72">
        <f t="shared" si="16"/>
        <v>0</v>
      </c>
      <c r="AB52" s="55">
        <f>SUMIF(NSL!$C$483:$C$679,C52,NSL!$V$483:$V$679)</f>
        <v>0</v>
      </c>
      <c r="AC52" s="55">
        <f>SUMIF(NSL!$C$681:$C$682,C52,NSL!$V$681:$V$682)</f>
        <v>0</v>
      </c>
      <c r="AD52" s="55">
        <f>SUMIF(NSL!$C$684:$C$692,C52,NSL!$V$684:$V$692)</f>
        <v>0</v>
      </c>
      <c r="AE52" s="55">
        <f>SUMIF(NSL!$C$694:$C$776,C52,NSL!$V$694:$V$776)</f>
        <v>0</v>
      </c>
      <c r="AF52" s="55">
        <f>SUMIF(NSL!$C$778:$C$810,C52,NSL!$V$778:$V$810)</f>
        <v>0</v>
      </c>
      <c r="AG52" s="55">
        <f>SUMIF(NSL!$C$812:$C$813,C52,NSL!$V$812:$V$813)</f>
        <v>0</v>
      </c>
      <c r="AH52" s="55">
        <f>SUMIF(NSL!$C$815:$C$816,C52,NSL!$V$815:$V$816)</f>
        <v>0</v>
      </c>
      <c r="AI52" s="55">
        <f>SUMIF(NSL!$C$818:$C$889,C52,NSL!$V$818:$V$889)</f>
        <v>0</v>
      </c>
      <c r="AJ52" s="55">
        <f>SUMIF(NSL!$C$891:$C$917,C52,NSL!$V$891:$V$917)</f>
        <v>0</v>
      </c>
      <c r="AK52" s="55">
        <f>SUMIF(NSL!$C$919:$C$981,C52,NSL!$V$919:$V$981)</f>
        <v>0</v>
      </c>
      <c r="AL52" s="55">
        <f>SUMIF(NSL!$C$983:$C$1000,C52,NSL!$V$983:$V$1000)</f>
        <v>0</v>
      </c>
      <c r="AM52" s="55">
        <f>SUMIF(NSL!$C$1002:$C$1028,C52,NSL!$V$1002:$V$1028)</f>
        <v>0</v>
      </c>
      <c r="AN52" s="55">
        <f>SUMIF(NSL!$C$1030:$C$1045,C52,NSL!$V$1030:$V$1045)</f>
        <v>0</v>
      </c>
      <c r="AO52" s="55">
        <f>SUMIF(NSL!$C$1047:$C$1048,C52,NSL!$V$1047:$V$1048)</f>
        <v>0</v>
      </c>
      <c r="AP52" s="55">
        <f>SUMIF(NSL!$C$1050:$C$1074,C52,NSL!$V$1050:$V$1074)</f>
        <v>0</v>
      </c>
      <c r="AQ52" s="55">
        <f>SUMIF(NSL!$C$1076:$C$1099,C52,NSL!$V$1076:$V$1099)</f>
        <v>0</v>
      </c>
      <c r="AR52" s="55">
        <f>SUMIF(NSL!$C$1101:$C$1121,C52,NSL!$V$1101:$V$1121)</f>
        <v>0</v>
      </c>
      <c r="AS52" s="55">
        <f>SUMIF(NSL!$C$1123:$C$1164,C52,NSL!$V$1123:$V$1164)</f>
        <v>0</v>
      </c>
      <c r="AT52" s="55">
        <f>SUMIF(NSL!$C$1166:$C$1201,C52,NSL!$V$1166:$V$1201)</f>
        <v>0</v>
      </c>
      <c r="AU52" s="55">
        <f>SUMIF(NSL!$C$1203:$C$1223,C52,NSL!$V$1203:$V$1223)</f>
        <v>0</v>
      </c>
      <c r="AV52" s="55">
        <f>SUMIF(NSL!$C$1225:$C$1226,C52,NSL!$V$1225:$V$1226)</f>
        <v>0</v>
      </c>
      <c r="AW52" s="55">
        <f>SUMIF(NSL!$C$1228:$C$1244,C52,NSL!$V$1228:$V$1244)</f>
        <v>0</v>
      </c>
      <c r="AX52" s="55">
        <f>SUMIF(NSL!$C$1246:$C$1351,C52,NSL!$V$1246:$V$1351)</f>
        <v>0</v>
      </c>
      <c r="AY52" s="65">
        <f>D52-BG52</f>
        <v>0</v>
      </c>
      <c r="AZ52" s="55">
        <f>SUMIF(NSL!$C$1436:$C$1440,C52,NSL!$V$1436:$V$1440)</f>
        <v>0</v>
      </c>
      <c r="BA52" s="55">
        <f>SUMIF(NSL!$C$1442:$C$1507,C52,NSL!$V$1442:$V$1507)</f>
        <v>0</v>
      </c>
      <c r="BB52" s="55">
        <f>SUMIF(NSL!$C$1509:$C$1540,C52,NSL!$V$1509:$V$1540)</f>
        <v>0</v>
      </c>
      <c r="BC52" s="55">
        <f>SUMIF(NSL!$C$1542:$C$1545,C52,NSL!$V$1542:$V$1545)</f>
        <v>0</v>
      </c>
      <c r="BD52" s="55">
        <f>SUMIF(NSL!$C$1547:$C$1560,C52,NSL!$V$1547:$V$1560)</f>
        <v>0</v>
      </c>
      <c r="BE52" s="55">
        <f>SUMIF(NSL!$C$1562:$C$1565,C52,NSL!$V$1562:$V$1565)</f>
        <v>0</v>
      </c>
      <c r="BF52" s="55">
        <f>SUMIF(NSL!$C$1567:$C$1569,C52,NSL!$V$1567:$V$1569)</f>
        <v>0</v>
      </c>
      <c r="BG52" s="65">
        <f>SUM(G52:Q52)+SUM(S52:Z52)+SUM(AB52:AX52)+SUM(AZ52:BF52)</f>
        <v>0</v>
      </c>
      <c r="BH52" s="58">
        <f>AY60-BG52</f>
        <v>21.159999999999997</v>
      </c>
      <c r="BI52" s="53">
        <f t="shared" si="6"/>
        <v>21.159999999999997</v>
      </c>
    </row>
    <row r="53" spans="1:61" ht="15">
      <c r="A53" s="8" t="s">
        <v>139</v>
      </c>
      <c r="B53" s="9" t="s">
        <v>133</v>
      </c>
      <c r="C53" s="8" t="s">
        <v>151</v>
      </c>
      <c r="D53" s="52">
        <f>HTg!S55</f>
        <v>0</v>
      </c>
      <c r="E53" s="65">
        <f t="shared" si="10"/>
        <v>0</v>
      </c>
      <c r="F53" s="70">
        <f t="shared" si="11"/>
        <v>0</v>
      </c>
      <c r="G53" s="55">
        <f>SUMIF(NSL!$C$9:$C$10,C53,NSL!$V$9:$V$10)</f>
        <v>0</v>
      </c>
      <c r="H53" s="55">
        <f>SUMIF(NSL!$C$12:$C$13,C53,NSL!$V$12:$V$13)</f>
        <v>0</v>
      </c>
      <c r="I53" s="55">
        <f>SUMIF(NSL!$C$15:$C$16,C53,NSL!$V$15:$V$16)</f>
        <v>0</v>
      </c>
      <c r="J53" s="55">
        <f>SUMIF(NSL!$C$18:$C$19,C53,NSL!$V$18:$V$19)</f>
        <v>0</v>
      </c>
      <c r="K53" s="55">
        <f>SUMIF(NSL!$C$21:$C$43,C53,NSL!$V$21:$V$43)</f>
        <v>0</v>
      </c>
      <c r="L53" s="55">
        <f>SUMIF(NSL!$C$45:$C$51,C53,NSL!$V$45:$V$51)</f>
        <v>0</v>
      </c>
      <c r="M53" s="55">
        <f>SUMIF(NSL!$C$53:$C$55,C53,NSL!$V$53:$V$55)</f>
        <v>0</v>
      </c>
      <c r="N53" s="55">
        <f>SUMIF(NSL!$C$57:$C$65,C53,NSL!$V$57:$V$65)</f>
        <v>0</v>
      </c>
      <c r="O53" s="55">
        <f>SUMIF(NSL!$C$67:$C$76,C53,NSL!$V$67:$V$76)</f>
        <v>0</v>
      </c>
      <c r="P53" s="55">
        <f>SUMIF(NSL!$C$78:$C$79,C53,NSL!$V$78:$V$79)</f>
        <v>0</v>
      </c>
      <c r="Q53" s="55">
        <f>SUMIF(NSL!$C$81:$C$173,C53,NSL!$V$81:$V$173)</f>
        <v>0</v>
      </c>
      <c r="R53" s="65">
        <f t="shared" si="12"/>
        <v>0</v>
      </c>
      <c r="S53" s="55">
        <f>SUMIF(NSL!$C$176:$C$214,C53,NSL!$V$176:$V$214)</f>
        <v>0</v>
      </c>
      <c r="T53" s="55">
        <f>SUMIF(NSL!$C$216:$C$238,C53,NSL!$V$216:$V$238)</f>
        <v>0</v>
      </c>
      <c r="U53" s="55">
        <f>SUMIF(NSL!$C$240:$C$252,C53,NSL!$V$240:$V$252)</f>
        <v>0</v>
      </c>
      <c r="V53" s="55">
        <f>SUMIF(NSL!$C$254:$C$255,C53,NSL!$V$254:$V$255)</f>
        <v>0</v>
      </c>
      <c r="W53" s="55">
        <f>SUMIF(NSL!$C$257:$C$282,C53,NSL!$V$257:$V$282)</f>
        <v>0</v>
      </c>
      <c r="X53" s="55">
        <f>SUMIF(NSL!$C$284:$C$346,C53,NSL!$V$284:$V$346)</f>
        <v>0</v>
      </c>
      <c r="Y53" s="55">
        <f>SUMIF(NSL!$C$348:$C$436,C53,NSL!$V$348:$V$436)</f>
        <v>0</v>
      </c>
      <c r="Z53" s="55">
        <f>SUMIF(NSL!$C$438:$C$480,C53,NSL!$V$438:$V$480)</f>
        <v>0</v>
      </c>
      <c r="AA53" s="72">
        <f t="shared" si="16"/>
        <v>0</v>
      </c>
      <c r="AB53" s="55">
        <f>SUMIF(NSL!$C$483:$C$679,C53,NSL!$V$483:$V$679)</f>
        <v>0</v>
      </c>
      <c r="AC53" s="55">
        <f>SUMIF(NSL!$C$681:$C$682,C53,NSL!$V$681:$V$682)</f>
        <v>0</v>
      </c>
      <c r="AD53" s="55">
        <f>SUMIF(NSL!$C$684:$C$692,C53,NSL!$V$684:$V$692)</f>
        <v>0</v>
      </c>
      <c r="AE53" s="55">
        <f>SUMIF(NSL!$C$694:$C$776,C53,NSL!$V$694:$V$776)</f>
        <v>0</v>
      </c>
      <c r="AF53" s="55">
        <f>SUMIF(NSL!$C$778:$C$810,C53,NSL!$V$778:$V$810)</f>
        <v>0</v>
      </c>
      <c r="AG53" s="55">
        <f>SUMIF(NSL!$C$812:$C$813,C53,NSL!$V$812:$V$813)</f>
        <v>0</v>
      </c>
      <c r="AH53" s="55">
        <f>SUMIF(NSL!$C$815:$C$816,C53,NSL!$V$815:$V$816)</f>
        <v>0</v>
      </c>
      <c r="AI53" s="55">
        <f>SUMIF(NSL!$C$818:$C$889,C53,NSL!$V$818:$V$889)</f>
        <v>0</v>
      </c>
      <c r="AJ53" s="55">
        <f>SUMIF(NSL!$C$891:$C$917,C53,NSL!$V$891:$V$917)</f>
        <v>0</v>
      </c>
      <c r="AK53" s="55">
        <f>SUMIF(NSL!$C$919:$C$981,C53,NSL!$V$919:$V$981)</f>
        <v>0</v>
      </c>
      <c r="AL53" s="55">
        <f>SUMIF(NSL!$C$983:$C$1000,C53,NSL!$V$983:$V$1000)</f>
        <v>0</v>
      </c>
      <c r="AM53" s="55">
        <f>SUMIF(NSL!$C$1002:$C$1028,C53,NSL!$V$1002:$V$1028)</f>
        <v>0</v>
      </c>
      <c r="AN53" s="55">
        <f>SUMIF(NSL!$C$1030:$C$1045,C53,NSL!$V$1030:$V$1045)</f>
        <v>0</v>
      </c>
      <c r="AO53" s="55">
        <f>SUMIF(NSL!$C$1047:$C$1048,C53,NSL!$V$1047:$V$1048)</f>
        <v>0</v>
      </c>
      <c r="AP53" s="55">
        <f>SUMIF(NSL!$C$1050:$C$1074,C53,NSL!$V$1050:$V$1074)</f>
        <v>0</v>
      </c>
      <c r="AQ53" s="55">
        <f>SUMIF(NSL!$C$1076:$C$1099,C53,NSL!$V$1076:$V$1099)</f>
        <v>0</v>
      </c>
      <c r="AR53" s="55">
        <f>SUMIF(NSL!$C$1101:$C$1121,C53,NSL!$V$1101:$V$1121)</f>
        <v>0</v>
      </c>
      <c r="AS53" s="55">
        <f>SUMIF(NSL!$C$1123:$C$1164,C53,NSL!$V$1123:$V$1164)</f>
        <v>0</v>
      </c>
      <c r="AT53" s="55">
        <f>SUMIF(NSL!$C$1166:$C$1201,C53,NSL!$V$1166:$V$1201)</f>
        <v>0</v>
      </c>
      <c r="AU53" s="55">
        <f>SUMIF(NSL!$C$1203:$C$1223,C53,NSL!$V$1203:$V$1223)</f>
        <v>0</v>
      </c>
      <c r="AV53" s="55">
        <f>SUMIF(NSL!$C$1225:$C$1226,C53,NSL!$V$1225:$V$1226)</f>
        <v>0</v>
      </c>
      <c r="AW53" s="55">
        <f>SUMIF(NSL!$C$1228:$C$1244,C53,NSL!$V$1228:$V$1244)</f>
        <v>0</v>
      </c>
      <c r="AX53" s="55">
        <f>SUMIF(NSL!$C$1246:$C$1351,C53,NSL!$V$1246:$V$1351)</f>
        <v>0</v>
      </c>
      <c r="AY53" s="55">
        <f>SUMIF(NSL!$C$1353:$C$1434,C53,NSL!$V$1353:$V$1434)</f>
        <v>0</v>
      </c>
      <c r="AZ53" s="65">
        <f>D53-BG53</f>
        <v>0</v>
      </c>
      <c r="BA53" s="55">
        <f>SUMIF(NSL!$C$1442:$C$1507,C53,NSL!$V$1442:$V$1507)</f>
        <v>0</v>
      </c>
      <c r="BB53" s="55">
        <f>SUMIF(NSL!$C$1509:$C$1540,C53,NSL!$V$1509:$V$1540)</f>
        <v>0</v>
      </c>
      <c r="BC53" s="55">
        <f>SUMIF(NSL!$C$1542:$C$1545,C53,NSL!$V$1542:$V$1545)</f>
        <v>0</v>
      </c>
      <c r="BD53" s="55">
        <f>SUMIF(NSL!$C$1547:$C$1560,C53,NSL!$V$1547:$V$1560)</f>
        <v>0</v>
      </c>
      <c r="BE53" s="55">
        <f>SUMIF(NSL!$C$1562:$C$1565,C53,NSL!$V$1562:$V$1565)</f>
        <v>0</v>
      </c>
      <c r="BF53" s="55">
        <f>SUMIF(NSL!$C$1567:$C$1569,C53,NSL!$V$1567:$V$1569)</f>
        <v>0</v>
      </c>
      <c r="BG53" s="65">
        <f>SUM(G53:Q53)+SUM(S53:Z53)+SUM(AB53:AY53)+SUM(BA53:BF53)</f>
        <v>0</v>
      </c>
      <c r="BH53" s="58">
        <f>AZ60-BG53</f>
        <v>0</v>
      </c>
      <c r="BI53" s="53">
        <f t="shared" si="6"/>
        <v>0</v>
      </c>
    </row>
    <row r="54" spans="1:61" ht="15">
      <c r="A54" s="8" t="s">
        <v>140</v>
      </c>
      <c r="B54" s="9" t="s">
        <v>134</v>
      </c>
      <c r="C54" s="8" t="s">
        <v>152</v>
      </c>
      <c r="D54" s="52">
        <f>HTg!S56</f>
        <v>4.74</v>
      </c>
      <c r="E54" s="65">
        <f t="shared" si="10"/>
        <v>0</v>
      </c>
      <c r="F54" s="70">
        <f t="shared" si="11"/>
        <v>0</v>
      </c>
      <c r="G54" s="55">
        <f>SUMIF(NSL!$C$9:$C$10,C54,NSL!$V$9:$V$10)</f>
        <v>0</v>
      </c>
      <c r="H54" s="55">
        <f>SUMIF(NSL!$C$12:$C$13,C54,NSL!$V$12:$V$13)</f>
        <v>0</v>
      </c>
      <c r="I54" s="55">
        <f>SUMIF(NSL!$C$15:$C$16,C54,NSL!$V$15:$V$16)</f>
        <v>0</v>
      </c>
      <c r="J54" s="55">
        <f>SUMIF(NSL!$C$18:$C$19,C54,NSL!$V$18:$V$19)</f>
        <v>0</v>
      </c>
      <c r="K54" s="55">
        <f>SUMIF(NSL!$C$21:$C$43,C54,NSL!$V$21:$V$43)</f>
        <v>0</v>
      </c>
      <c r="L54" s="55">
        <f>SUMIF(NSL!$C$45:$C$51,C54,NSL!$V$45:$V$51)</f>
        <v>0</v>
      </c>
      <c r="M54" s="55">
        <f>SUMIF(NSL!$C$53:$C$55,C54,NSL!$V$53:$V$55)</f>
        <v>0</v>
      </c>
      <c r="N54" s="55">
        <f>SUMIF(NSL!$C$57:$C$65,C54,NSL!$V$57:$V$65)</f>
        <v>0</v>
      </c>
      <c r="O54" s="55">
        <f>SUMIF(NSL!$C$67:$C$76,C54,NSL!$V$67:$V$76)</f>
        <v>0</v>
      </c>
      <c r="P54" s="55">
        <f>SUMIF(NSL!$C$78:$C$79,C54,NSL!$V$78:$V$79)</f>
        <v>0</v>
      </c>
      <c r="Q54" s="55">
        <f>SUMIF(NSL!$C$81:$C$173,C54,NSL!$V$81:$V$173)</f>
        <v>0</v>
      </c>
      <c r="R54" s="65">
        <f t="shared" si="12"/>
        <v>4.74</v>
      </c>
      <c r="S54" s="55">
        <f>SUMIF(NSL!$C$176:$C$214,C54,NSL!$V$176:$V$214)</f>
        <v>0</v>
      </c>
      <c r="T54" s="55">
        <f>SUMIF(NSL!$C$216:$C$238,C54,NSL!$V$216:$V$238)</f>
        <v>0</v>
      </c>
      <c r="U54" s="55">
        <f>SUMIF(NSL!$C$240:$C$252,C54,NSL!$V$240:$V$252)</f>
        <v>0</v>
      </c>
      <c r="V54" s="55">
        <f>SUMIF(NSL!$C$254:$C$255,C54,NSL!$V$254:$V$255)</f>
        <v>0</v>
      </c>
      <c r="W54" s="55">
        <f>SUMIF(NSL!$C$257:$C$282,C54,NSL!$V$257:$V$282)</f>
        <v>0</v>
      </c>
      <c r="X54" s="55">
        <f>SUMIF(NSL!$C$284:$C$346,C54,NSL!$V$284:$V$346)</f>
        <v>0</v>
      </c>
      <c r="Y54" s="55">
        <f>SUMIF(NSL!$C$348:$C$436,C54,NSL!$V$348:$V$436)</f>
        <v>0</v>
      </c>
      <c r="Z54" s="55">
        <f>SUMIF(NSL!$C$438:$C$480,C54,NSL!$V$438:$V$480)</f>
        <v>0</v>
      </c>
      <c r="AA54" s="72">
        <f t="shared" si="16"/>
        <v>0</v>
      </c>
      <c r="AB54" s="55">
        <f>SUMIF(NSL!$C$483:$C$679,C54,NSL!$V$483:$V$679)</f>
        <v>0</v>
      </c>
      <c r="AC54" s="55">
        <f>SUMIF(NSL!$C$681:$C$682,C54,NSL!$V$681:$V$682)</f>
        <v>0</v>
      </c>
      <c r="AD54" s="55">
        <f>SUMIF(NSL!$C$684:$C$692,C54,NSL!$V$684:$V$692)</f>
        <v>0</v>
      </c>
      <c r="AE54" s="55">
        <f>SUMIF(NSL!$C$694:$C$776,C54,NSL!$V$694:$V$776)</f>
        <v>0</v>
      </c>
      <c r="AF54" s="55">
        <f>SUMIF(NSL!$C$778:$C$810,C54,NSL!$V$778:$V$810)</f>
        <v>0</v>
      </c>
      <c r="AG54" s="55">
        <f>SUMIF(NSL!$C$812:$C$813,C54,NSL!$V$812:$V$813)</f>
        <v>0</v>
      </c>
      <c r="AH54" s="55">
        <f>SUMIF(NSL!$C$815:$C$816,C54,NSL!$V$815:$V$816)</f>
        <v>0</v>
      </c>
      <c r="AI54" s="55">
        <f>SUMIF(NSL!$C$818:$C$889,C54,NSL!$V$818:$V$889)</f>
        <v>0</v>
      </c>
      <c r="AJ54" s="55">
        <f>SUMIF(NSL!$C$891:$C$917,C54,NSL!$V$891:$V$917)</f>
        <v>0</v>
      </c>
      <c r="AK54" s="55">
        <f>SUMIF(NSL!$C$919:$C$981,C54,NSL!$V$919:$V$981)</f>
        <v>0</v>
      </c>
      <c r="AL54" s="55">
        <f>SUMIF(NSL!$C$983:$C$1000,C54,NSL!$V$983:$V$1000)</f>
        <v>0</v>
      </c>
      <c r="AM54" s="55">
        <f>SUMIF(NSL!$C$1002:$C$1028,C54,NSL!$V$1002:$V$1028)</f>
        <v>0</v>
      </c>
      <c r="AN54" s="55">
        <f>SUMIF(NSL!$C$1030:$C$1045,C54,NSL!$V$1030:$V$1045)</f>
        <v>0</v>
      </c>
      <c r="AO54" s="55">
        <f>SUMIF(NSL!$C$1047:$C$1048,C54,NSL!$V$1047:$V$1048)</f>
        <v>0</v>
      </c>
      <c r="AP54" s="55">
        <f>SUMIF(NSL!$C$1050:$C$1074,C54,NSL!$V$1050:$V$1074)</f>
        <v>0</v>
      </c>
      <c r="AQ54" s="55">
        <f>SUMIF(NSL!$C$1076:$C$1099,C54,NSL!$V$1076:$V$1099)</f>
        <v>0</v>
      </c>
      <c r="AR54" s="55">
        <f>SUMIF(NSL!$C$1101:$C$1121,C54,NSL!$V$1101:$V$1121)</f>
        <v>0</v>
      </c>
      <c r="AS54" s="55">
        <f>SUMIF(NSL!$C$1123:$C$1164,C54,NSL!$V$1123:$V$1164)</f>
        <v>0</v>
      </c>
      <c r="AT54" s="55">
        <f>SUMIF(NSL!$C$1166:$C$1201,C54,NSL!$V$1166:$V$1201)</f>
        <v>0</v>
      </c>
      <c r="AU54" s="55">
        <f>SUMIF(NSL!$C$1203:$C$1223,C54,NSL!$V$1203:$V$1223)</f>
        <v>0</v>
      </c>
      <c r="AV54" s="55">
        <f>SUMIF(NSL!$C$1225:$C$1226,C54,NSL!$V$1225:$V$1226)</f>
        <v>0</v>
      </c>
      <c r="AW54" s="55">
        <f>SUMIF(NSL!$C$1228:$C$1244,C54,NSL!$V$1228:$V$1244)</f>
        <v>0</v>
      </c>
      <c r="AX54" s="55">
        <f>SUMIF(NSL!$C$1246:$C$1351,C54,NSL!$V$1246:$V$1351)</f>
        <v>0</v>
      </c>
      <c r="AY54" s="55">
        <f>SUMIF(NSL!$C$1353:$C$1434,C54,NSL!$V$1353:$V$1434)</f>
        <v>0</v>
      </c>
      <c r="AZ54" s="55">
        <f>SUMIF(NSL!$C$1436:$C$1440,C54,NSL!$V$1436:$V$1440)</f>
        <v>0</v>
      </c>
      <c r="BA54" s="65">
        <f>D54-BG54</f>
        <v>4.74</v>
      </c>
      <c r="BB54" s="55">
        <f>SUMIF(NSL!$C$1509:$C$1540,C54,NSL!$V$1509:$V$1540)</f>
        <v>0</v>
      </c>
      <c r="BC54" s="55">
        <f>SUMIF(NSL!$C$1542:$C$1545,C54,NSL!$V$1542:$V$1545)</f>
        <v>0</v>
      </c>
      <c r="BD54" s="55">
        <f>SUMIF(NSL!$C$1547:$C$1560,C54,NSL!$V$1547:$V$1560)</f>
        <v>0</v>
      </c>
      <c r="BE54" s="55">
        <f>SUMIF(NSL!$C$1562:$C$1565,C54,NSL!$V$1562:$V$1565)</f>
        <v>0</v>
      </c>
      <c r="BF54" s="55">
        <f>SUMIF(NSL!$C$1567:$C$1569,C54,NSL!$V$1567:$V$1569)</f>
        <v>0</v>
      </c>
      <c r="BG54" s="65">
        <f>SUM(G54:Q54)+SUM(S54:Z54)+SUM(AB54:AZ54)+SUM(BB54:BF54)</f>
        <v>0</v>
      </c>
      <c r="BH54" s="58">
        <f>BA60-BG54</f>
        <v>0.86000000000000032</v>
      </c>
      <c r="BI54" s="53">
        <f t="shared" si="6"/>
        <v>5.6000000000000005</v>
      </c>
    </row>
    <row r="55" spans="1:61" ht="15">
      <c r="A55" s="8" t="s">
        <v>141</v>
      </c>
      <c r="B55" s="9" t="s">
        <v>153</v>
      </c>
      <c r="C55" s="8" t="s">
        <v>44</v>
      </c>
      <c r="D55" s="52">
        <f>HTg!S57</f>
        <v>1.23</v>
      </c>
      <c r="E55" s="65">
        <f t="shared" si="10"/>
        <v>0</v>
      </c>
      <c r="F55" s="70">
        <f t="shared" si="11"/>
        <v>0</v>
      </c>
      <c r="G55" s="55">
        <f>SUMIF(NSL!$C$9:$C$10,C55,NSL!$V$9:$V$10)</f>
        <v>0</v>
      </c>
      <c r="H55" s="55">
        <f>SUMIF(NSL!$C$12:$C$13,C55,NSL!$V$12:$V$13)</f>
        <v>0</v>
      </c>
      <c r="I55" s="55">
        <f>SUMIF(NSL!$C$15:$C$16,C55,NSL!$V$15:$V$16)</f>
        <v>0</v>
      </c>
      <c r="J55" s="55">
        <f>SUMIF(NSL!$C$18:$C$19,C55,NSL!$V$18:$V$19)</f>
        <v>0</v>
      </c>
      <c r="K55" s="55">
        <f>SUMIF(NSL!$C$21:$C$43,C55,NSL!$V$21:$V$43)</f>
        <v>0</v>
      </c>
      <c r="L55" s="55">
        <f>SUMIF(NSL!$C$45:$C$51,C55,NSL!$V$45:$V$51)</f>
        <v>0</v>
      </c>
      <c r="M55" s="55">
        <f>SUMIF(NSL!$C$53:$C$55,C55,NSL!$V$53:$V$55)</f>
        <v>0</v>
      </c>
      <c r="N55" s="55">
        <f>SUMIF(NSL!$C$57:$C$65,C55,NSL!$V$57:$V$65)</f>
        <v>0</v>
      </c>
      <c r="O55" s="55">
        <f>SUMIF(NSL!$C$67:$C$76,C55,NSL!$V$67:$V$76)</f>
        <v>0</v>
      </c>
      <c r="P55" s="55">
        <f>SUMIF(NSL!$C$78:$C$79,C55,NSL!$V$78:$V$79)</f>
        <v>0</v>
      </c>
      <c r="Q55" s="55">
        <f>SUMIF(NSL!$C$81:$C$173,C55,NSL!$V$81:$V$173)</f>
        <v>0</v>
      </c>
      <c r="R55" s="65">
        <f t="shared" si="12"/>
        <v>1.23</v>
      </c>
      <c r="S55" s="55">
        <f>SUMIF(NSL!$C$176:$C$214,C55,NSL!$V$176:$V$214)</f>
        <v>0</v>
      </c>
      <c r="T55" s="55">
        <f>SUMIF(NSL!$C$216:$C$238,C55,NSL!$V$216:$V$238)</f>
        <v>0</v>
      </c>
      <c r="U55" s="55">
        <f>SUMIF(NSL!$C$240:$C$252,C55,NSL!$V$240:$V$252)</f>
        <v>0</v>
      </c>
      <c r="V55" s="55">
        <f>SUMIF(NSL!$C$254:$C$255,C55,NSL!$V$254:$V$255)</f>
        <v>0</v>
      </c>
      <c r="W55" s="55">
        <f>SUMIF(NSL!$C$257:$C$282,C55,NSL!$V$257:$V$282)</f>
        <v>0</v>
      </c>
      <c r="X55" s="55">
        <f>SUMIF(NSL!$C$284:$C$346,C55,NSL!$V$284:$V$346)</f>
        <v>0</v>
      </c>
      <c r="Y55" s="55">
        <f>SUMIF(NSL!$C$348:$C$436,C55,NSL!$V$348:$V$436)</f>
        <v>0</v>
      </c>
      <c r="Z55" s="55">
        <f>SUMIF(NSL!$C$438:$C$480,C55,NSL!$V$438:$V$480)</f>
        <v>0</v>
      </c>
      <c r="AA55" s="72">
        <f t="shared" si="16"/>
        <v>0</v>
      </c>
      <c r="AB55" s="55">
        <f>SUMIF(NSL!$C$483:$C$679,C55,NSL!$V$483:$V$679)</f>
        <v>0</v>
      </c>
      <c r="AC55" s="55">
        <f>SUMIF(NSL!$C$681:$C$682,C55,NSL!$V$681:$V$682)</f>
        <v>0</v>
      </c>
      <c r="AD55" s="55">
        <f>SUMIF(NSL!$C$684:$C$692,C55,NSL!$V$684:$V$692)</f>
        <v>0</v>
      </c>
      <c r="AE55" s="55">
        <f>SUMIF(NSL!$C$694:$C$776,C55,NSL!$V$694:$V$776)</f>
        <v>0</v>
      </c>
      <c r="AF55" s="55">
        <f>SUMIF(NSL!$C$778:$C$810,C55,NSL!$V$778:$V$810)</f>
        <v>0</v>
      </c>
      <c r="AG55" s="55">
        <f>SUMIF(NSL!$C$812:$C$813,C55,NSL!$V$812:$V$813)</f>
        <v>0</v>
      </c>
      <c r="AH55" s="55">
        <f>SUMIF(NSL!$C$815:$C$816,C55,NSL!$V$815:$V$816)</f>
        <v>0</v>
      </c>
      <c r="AI55" s="55">
        <f>SUMIF(NSL!$C$818:$C$889,C55,NSL!$V$818:$V$889)</f>
        <v>0</v>
      </c>
      <c r="AJ55" s="55">
        <f>SUMIF(NSL!$C$891:$C$917,C55,NSL!$V$891:$V$917)</f>
        <v>0</v>
      </c>
      <c r="AK55" s="55">
        <f>SUMIF(NSL!$C$919:$C$981,C55,NSL!$V$919:$V$981)</f>
        <v>0</v>
      </c>
      <c r="AL55" s="55">
        <f>SUMIF(NSL!$C$983:$C$1000,C55,NSL!$V$983:$V$1000)</f>
        <v>0</v>
      </c>
      <c r="AM55" s="55">
        <f>SUMIF(NSL!$C$1002:$C$1028,C55,NSL!$V$1002:$V$1028)</f>
        <v>0</v>
      </c>
      <c r="AN55" s="55">
        <f>SUMIF(NSL!$C$1030:$C$1045,C55,NSL!$V$1030:$V$1045)</f>
        <v>0</v>
      </c>
      <c r="AO55" s="55">
        <f>SUMIF(NSL!$C$1047:$C$1048,C55,NSL!$V$1047:$V$1048)</f>
        <v>0</v>
      </c>
      <c r="AP55" s="55">
        <f>SUMIF(NSL!$C$1050:$C$1074,C55,NSL!$V$1050:$V$1074)</f>
        <v>0</v>
      </c>
      <c r="AQ55" s="55">
        <f>SUMIF(NSL!$C$1076:$C$1099,C55,NSL!$V$1076:$V$1099)</f>
        <v>0</v>
      </c>
      <c r="AR55" s="55">
        <f>SUMIF(NSL!$C$1101:$C$1121,C55,NSL!$V$1101:$V$1121)</f>
        <v>0</v>
      </c>
      <c r="AS55" s="55">
        <f>SUMIF(NSL!$C$1123:$C$1164,C55,NSL!$V$1123:$V$1164)</f>
        <v>0</v>
      </c>
      <c r="AT55" s="55">
        <f>SUMIF(NSL!$C$1166:$C$1201,C55,NSL!$V$1166:$V$1201)</f>
        <v>0</v>
      </c>
      <c r="AU55" s="55">
        <f>SUMIF(NSL!$C$1203:$C$1223,C55,NSL!$V$1203:$V$1223)</f>
        <v>0</v>
      </c>
      <c r="AV55" s="55">
        <f>SUMIF(NSL!$C$1225:$C$1226,C55,NSL!$V$1225:$V$1226)</f>
        <v>0</v>
      </c>
      <c r="AW55" s="55">
        <f>SUMIF(NSL!$C$1228:$C$1244,C55,NSL!$V$1228:$V$1244)</f>
        <v>0</v>
      </c>
      <c r="AX55" s="55">
        <f>SUMIF(NSL!$C$1246:$C$1351,C55,NSL!$V$1246:$V$1351)</f>
        <v>0</v>
      </c>
      <c r="AY55" s="55">
        <f>SUMIF(NSL!$C$1353:$C$1434,C55,NSL!$V$1353:$V$1434)</f>
        <v>0</v>
      </c>
      <c r="AZ55" s="55">
        <f>SUMIF(NSL!$C$1436:$C$1440,C55,NSL!$V$1436:$V$1440)</f>
        <v>0</v>
      </c>
      <c r="BA55" s="55">
        <f>SUMIF(NSL!$C$1442:$C$1507,C55,NSL!$V$1442:$V$1507)</f>
        <v>0</v>
      </c>
      <c r="BB55" s="65">
        <f>D55-BG55</f>
        <v>1.23</v>
      </c>
      <c r="BC55" s="55">
        <f>SUMIF(NSL!$C$1542:$C$1545,C55,NSL!$V$1542:$V$1545)</f>
        <v>0</v>
      </c>
      <c r="BD55" s="55">
        <f>SUMIF(NSL!$C$1547:$C$1560,C55,NSL!$V$1547:$V$1560)</f>
        <v>0</v>
      </c>
      <c r="BE55" s="55">
        <f>SUMIF(NSL!$C$1562:$C$1565,C55,NSL!$V$1562:$V$1565)</f>
        <v>0</v>
      </c>
      <c r="BF55" s="55">
        <f>SUMIF(NSL!$C$1567:$C$1569,C55,NSL!$V$1567:$V$1569)</f>
        <v>0</v>
      </c>
      <c r="BG55" s="65">
        <f>SUM(G55:Q55)+SUM(S55:Z55)+SUM(AB55:BA55)+SUM(BC55:BF55)</f>
        <v>0</v>
      </c>
      <c r="BH55" s="58">
        <f>BB60-BG55</f>
        <v>0.72</v>
      </c>
      <c r="BI55" s="53">
        <f t="shared" si="6"/>
        <v>1.95</v>
      </c>
    </row>
    <row r="56" spans="1:61" ht="15">
      <c r="A56" s="8" t="s">
        <v>142</v>
      </c>
      <c r="B56" s="9" t="s">
        <v>154</v>
      </c>
      <c r="C56" s="8" t="s">
        <v>47</v>
      </c>
      <c r="D56" s="52">
        <f>HTg!S58</f>
        <v>71.61</v>
      </c>
      <c r="E56" s="65">
        <f t="shared" si="10"/>
        <v>0</v>
      </c>
      <c r="F56" s="70">
        <f t="shared" si="11"/>
        <v>0</v>
      </c>
      <c r="G56" s="55">
        <f>SUMIF(NSL!$C$9:$C$10,C56,NSL!$V$9:$V$10)</f>
        <v>0</v>
      </c>
      <c r="H56" s="55">
        <f>SUMIF(NSL!$C$12:$C$13,C56,NSL!$V$12:$V$13)</f>
        <v>0</v>
      </c>
      <c r="I56" s="55">
        <f>SUMIF(NSL!$C$15:$C$16,C56,NSL!$V$15:$V$16)</f>
        <v>0</v>
      </c>
      <c r="J56" s="55">
        <f>SUMIF(NSL!$C$18:$C$19,C56,NSL!$V$18:$V$19)</f>
        <v>0</v>
      </c>
      <c r="K56" s="55">
        <f>SUMIF(NSL!$C$21:$C$43,C56,NSL!$V$21:$V$43)</f>
        <v>0</v>
      </c>
      <c r="L56" s="55">
        <f>SUMIF(NSL!$C$45:$C$51,C56,NSL!$V$45:$V$51)</f>
        <v>0</v>
      </c>
      <c r="M56" s="55">
        <f>SUMIF(NSL!$C$53:$C$55,C56,NSL!$V$53:$V$55)</f>
        <v>0</v>
      </c>
      <c r="N56" s="55">
        <f>SUMIF(NSL!$C$57:$C$65,C56,NSL!$V$57:$V$65)</f>
        <v>0</v>
      </c>
      <c r="O56" s="55">
        <f>SUMIF(NSL!$C$67:$C$76,C56,NSL!$V$67:$V$76)</f>
        <v>0</v>
      </c>
      <c r="P56" s="55">
        <f>SUMIF(NSL!$C$78:$C$79,C56,NSL!$V$78:$V$79)</f>
        <v>0</v>
      </c>
      <c r="Q56" s="55">
        <f>SUMIF(NSL!$C$81:$C$173,C56,NSL!$V$81:$V$173)</f>
        <v>0</v>
      </c>
      <c r="R56" s="65">
        <f t="shared" si="12"/>
        <v>71.61</v>
      </c>
      <c r="S56" s="55">
        <f>SUMIF(NSL!$C$176:$C$214,C56,NSL!$V$176:$V$214)</f>
        <v>0</v>
      </c>
      <c r="T56" s="55">
        <f>SUMIF(NSL!$C$216:$C$238,C56,NSL!$V$216:$V$238)</f>
        <v>0</v>
      </c>
      <c r="U56" s="55">
        <f>SUMIF(NSL!$C$240:$C$252,C56,NSL!$V$240:$V$252)</f>
        <v>0</v>
      </c>
      <c r="V56" s="55">
        <f>SUMIF(NSL!$C$254:$C$255,C56,NSL!$V$254:$V$255)</f>
        <v>0</v>
      </c>
      <c r="W56" s="55">
        <f>SUMIF(NSL!$C$257:$C$282,C56,NSL!$V$257:$V$282)</f>
        <v>0</v>
      </c>
      <c r="X56" s="55">
        <f>SUMIF(NSL!$C$284:$C$346,C56,NSL!$V$284:$V$346)</f>
        <v>0</v>
      </c>
      <c r="Y56" s="55">
        <f>SUMIF(NSL!$C$348:$C$436,C56,NSL!$V$348:$V$436)</f>
        <v>0</v>
      </c>
      <c r="Z56" s="55">
        <f>SUMIF(NSL!$C$438:$C$480,C56,NSL!$V$438:$V$480)</f>
        <v>0</v>
      </c>
      <c r="AA56" s="72">
        <f t="shared" si="16"/>
        <v>0.06</v>
      </c>
      <c r="AB56" s="55">
        <f>SUMIF(NSL!$C$483:$C$679,C56,NSL!$V$483:$V$679)</f>
        <v>0</v>
      </c>
      <c r="AC56" s="55">
        <f>SUMIF(NSL!$C$681:$C$682,C56,NSL!$V$681:$V$682)</f>
        <v>0</v>
      </c>
      <c r="AD56" s="55">
        <f>SUMIF(NSL!$C$684:$C$692,C56,NSL!$V$684:$V$692)</f>
        <v>0</v>
      </c>
      <c r="AE56" s="55">
        <f>SUMIF(NSL!$C$694:$C$776,C56,NSL!$V$694:$V$776)</f>
        <v>0</v>
      </c>
      <c r="AF56" s="55">
        <f>SUMIF(NSL!$C$778:$C$810,C56,NSL!$V$778:$V$810)</f>
        <v>0</v>
      </c>
      <c r="AG56" s="55">
        <f>SUMIF(NSL!$C$812:$C$813,C56,NSL!$V$812:$V$813)</f>
        <v>0</v>
      </c>
      <c r="AH56" s="55">
        <f>SUMIF(NSL!$C$815:$C$816,C56,NSL!$V$815:$V$816)</f>
        <v>0</v>
      </c>
      <c r="AI56" s="55">
        <f>SUMIF(NSL!$C$818:$C$889,C56,NSL!$V$818:$V$889)</f>
        <v>0</v>
      </c>
      <c r="AJ56" s="55">
        <f>SUMIF(NSL!$C$891:$C$917,C56,NSL!$V$891:$V$917)</f>
        <v>0.06</v>
      </c>
      <c r="AK56" s="55">
        <f>SUMIF(NSL!$C$919:$C$981,C56,NSL!$V$919:$V$981)</f>
        <v>0</v>
      </c>
      <c r="AL56" s="55">
        <f>SUMIF(NSL!$C$983:$C$1000,C56,NSL!$V$983:$V$1000)</f>
        <v>0</v>
      </c>
      <c r="AM56" s="55">
        <f>SUMIF(NSL!$C$1002:$C$1028,C56,NSL!$V$1002:$V$1028)</f>
        <v>0</v>
      </c>
      <c r="AN56" s="55">
        <f>SUMIF(NSL!$C$1030:$C$1045,C56,NSL!$V$1030:$V$1045)</f>
        <v>0</v>
      </c>
      <c r="AO56" s="55">
        <f>SUMIF(NSL!$C$1047:$C$1048,C56,NSL!$V$1047:$V$1048)</f>
        <v>0</v>
      </c>
      <c r="AP56" s="55">
        <f>SUMIF(NSL!$C$1050:$C$1074,C56,NSL!$V$1050:$V$1074)</f>
        <v>0</v>
      </c>
      <c r="AQ56" s="55">
        <f>SUMIF(NSL!$C$1076:$C$1099,C56,NSL!$V$1076:$V$1099)</f>
        <v>0</v>
      </c>
      <c r="AR56" s="55">
        <f>SUMIF(NSL!$C$1101:$C$1121,C56,NSL!$V$1101:$V$1121)</f>
        <v>0</v>
      </c>
      <c r="AS56" s="55">
        <f>SUMIF(NSL!$C$1123:$C$1164,C56,NSL!$V$1123:$V$1164)</f>
        <v>0</v>
      </c>
      <c r="AT56" s="55">
        <f>SUMIF(NSL!$C$1166:$C$1201,C56,NSL!$V$1166:$V$1201)</f>
        <v>0</v>
      </c>
      <c r="AU56" s="55">
        <f>SUMIF(NSL!$C$1203:$C$1223,C56,NSL!$V$1203:$V$1223)</f>
        <v>0</v>
      </c>
      <c r="AV56" s="55">
        <f>SUMIF(NSL!$C$1225:$C$1226,C56,NSL!$V$1225:$V$1226)</f>
        <v>0</v>
      </c>
      <c r="AW56" s="55">
        <f>SUMIF(NSL!$C$1228:$C$1244,C56,NSL!$V$1228:$V$1244)</f>
        <v>0</v>
      </c>
      <c r="AX56" s="55">
        <f>SUMIF(NSL!$C$1246:$C$1351,C56,NSL!$V$1246:$V$1351)</f>
        <v>0</v>
      </c>
      <c r="AY56" s="55">
        <f>SUMIF(NSL!$C$1353:$C$1434,C56,NSL!$V$1353:$V$1434)</f>
        <v>0</v>
      </c>
      <c r="AZ56" s="55">
        <f>SUMIF(NSL!$C$1436:$C$1440,C56,NSL!$V$1436:$V$1440)</f>
        <v>0</v>
      </c>
      <c r="BA56" s="55">
        <f>SUMIF(NSL!$C$1442:$C$1507,C56,NSL!$V$1442:$V$1507)</f>
        <v>0</v>
      </c>
      <c r="BB56" s="55">
        <f>SUMIF(NSL!$C$1509:$C$1540,C56,NSL!$V$1509:$V$1540)</f>
        <v>0</v>
      </c>
      <c r="BC56" s="65">
        <f>D56-BG56</f>
        <v>71.55</v>
      </c>
      <c r="BD56" s="55">
        <f>SUMIF(NSL!$C$1547:$C$1560,C56,NSL!$V$1547:$V$1560)</f>
        <v>0</v>
      </c>
      <c r="BE56" s="55">
        <f>SUMIF(NSL!$C$1562:$C$1565,C56,NSL!$V$1562:$V$1565)</f>
        <v>0</v>
      </c>
      <c r="BF56" s="55">
        <f>SUMIF(NSL!$C$1567:$C$1569,C56,NSL!$V$1567:$V$1569)</f>
        <v>0</v>
      </c>
      <c r="BG56" s="65">
        <f>SUM(G56:Q56)+SUM(S56:Z56)+SUM(AB56:BB56)+SUM(BD56:BF56)</f>
        <v>0.06</v>
      </c>
      <c r="BH56" s="58">
        <f>BC60-BG56</f>
        <v>-0.06</v>
      </c>
      <c r="BI56" s="53">
        <f t="shared" si="6"/>
        <v>71.55</v>
      </c>
    </row>
    <row r="57" spans="1:61" ht="15">
      <c r="A57" s="8" t="s">
        <v>143</v>
      </c>
      <c r="B57" s="9" t="s">
        <v>98</v>
      </c>
      <c r="C57" s="8" t="s">
        <v>46</v>
      </c>
      <c r="D57" s="52">
        <f>HTg!S59</f>
        <v>0</v>
      </c>
      <c r="E57" s="65">
        <f t="shared" si="10"/>
        <v>0</v>
      </c>
      <c r="F57" s="70">
        <f t="shared" si="11"/>
        <v>0</v>
      </c>
      <c r="G57" s="55">
        <f>SUMIF(NSL!$C$9:$C$10,C57,NSL!$V$9:$V$10)</f>
        <v>0</v>
      </c>
      <c r="H57" s="55">
        <f>SUMIF(NSL!$C$12:$C$13,C57,NSL!$V$12:$V$13)</f>
        <v>0</v>
      </c>
      <c r="I57" s="55">
        <f>SUMIF(NSL!$C$15:$C$16,C57,NSL!$V$15:$V$16)</f>
        <v>0</v>
      </c>
      <c r="J57" s="55">
        <f>SUMIF(NSL!$C$18:$C$19,C57,NSL!$V$18:$V$19)</f>
        <v>0</v>
      </c>
      <c r="K57" s="55">
        <f>SUMIF(NSL!$C$21:$C$43,C57,NSL!$V$21:$V$43)</f>
        <v>0</v>
      </c>
      <c r="L57" s="55">
        <f>SUMIF(NSL!$C$45:$C$51,C57,NSL!$V$45:$V$51)</f>
        <v>0</v>
      </c>
      <c r="M57" s="55">
        <f>SUMIF(NSL!$C$53:$C$55,C57,NSL!$V$53:$V$55)</f>
        <v>0</v>
      </c>
      <c r="N57" s="55">
        <f>SUMIF(NSL!$C$57:$C$65,C57,NSL!$V$57:$V$65)</f>
        <v>0</v>
      </c>
      <c r="O57" s="55">
        <f>SUMIF(NSL!$C$67:$C$76,C57,NSL!$V$67:$V$76)</f>
        <v>0</v>
      </c>
      <c r="P57" s="55">
        <f>SUMIF(NSL!$C$78:$C$79,C57,NSL!$V$78:$V$79)</f>
        <v>0</v>
      </c>
      <c r="Q57" s="55">
        <f>SUMIF(NSL!$C$81:$C$173,C57,NSL!$V$81:$V$173)</f>
        <v>0</v>
      </c>
      <c r="R57" s="65">
        <f t="shared" si="12"/>
        <v>0</v>
      </c>
      <c r="S57" s="55">
        <f>SUMIF(NSL!$C$176:$C$214,C57,NSL!$V$176:$V$214)</f>
        <v>0</v>
      </c>
      <c r="T57" s="55">
        <f>SUMIF(NSL!$C$216:$C$238,C57,NSL!$V$216:$V$238)</f>
        <v>0</v>
      </c>
      <c r="U57" s="55">
        <f>SUMIF(NSL!$C$240:$C$252,C57,NSL!$V$240:$V$252)</f>
        <v>0</v>
      </c>
      <c r="V57" s="55">
        <f>SUMIF(NSL!$C$254:$C$255,C57,NSL!$V$254:$V$255)</f>
        <v>0</v>
      </c>
      <c r="W57" s="55">
        <f>SUMIF(NSL!$C$257:$C$282,C57,NSL!$V$257:$V$282)</f>
        <v>0</v>
      </c>
      <c r="X57" s="55">
        <f>SUMIF(NSL!$C$284:$C$346,C57,NSL!$V$284:$V$346)</f>
        <v>0</v>
      </c>
      <c r="Y57" s="55">
        <f>SUMIF(NSL!$C$348:$C$436,C57,NSL!$V$348:$V$436)</f>
        <v>0</v>
      </c>
      <c r="Z57" s="55">
        <f>SUMIF(NSL!$C$438:$C$480,C57,NSL!$V$438:$V$480)</f>
        <v>0</v>
      </c>
      <c r="AA57" s="72">
        <f t="shared" si="16"/>
        <v>0</v>
      </c>
      <c r="AB57" s="55">
        <f>SUMIF(NSL!$C$483:$C$679,C57,NSL!$V$483:$V$679)</f>
        <v>0</v>
      </c>
      <c r="AC57" s="55">
        <f>SUMIF(NSL!$C$681:$C$682,C57,NSL!$V$681:$V$682)</f>
        <v>0</v>
      </c>
      <c r="AD57" s="55">
        <f>SUMIF(NSL!$C$684:$C$692,C57,NSL!$V$684:$V$692)</f>
        <v>0</v>
      </c>
      <c r="AE57" s="55">
        <f>SUMIF(NSL!$C$694:$C$776,C57,NSL!$V$694:$V$776)</f>
        <v>0</v>
      </c>
      <c r="AF57" s="55">
        <f>SUMIF(NSL!$C$778:$C$810,C57,NSL!$V$778:$V$810)</f>
        <v>0</v>
      </c>
      <c r="AG57" s="55">
        <f>SUMIF(NSL!$C$812:$C$813,C57,NSL!$V$812:$V$813)</f>
        <v>0</v>
      </c>
      <c r="AH57" s="55">
        <f>SUMIF(NSL!$C$815:$C$816,C57,NSL!$V$815:$V$816)</f>
        <v>0</v>
      </c>
      <c r="AI57" s="55">
        <f>SUMIF(NSL!$C$818:$C$889,C57,NSL!$V$818:$V$889)</f>
        <v>0</v>
      </c>
      <c r="AJ57" s="55">
        <f>SUMIF(NSL!$C$891:$C$917,C57,NSL!$V$891:$V$917)</f>
        <v>0</v>
      </c>
      <c r="AK57" s="55">
        <f>SUMIF(NSL!$C$919:$C$981,C57,NSL!$V$919:$V$981)</f>
        <v>0</v>
      </c>
      <c r="AL57" s="55">
        <f>SUMIF(NSL!$C$983:$C$1000,C57,NSL!$V$983:$V$1000)</f>
        <v>0</v>
      </c>
      <c r="AM57" s="55">
        <f>SUMIF(NSL!$C$1002:$C$1028,C57,NSL!$V$1002:$V$1028)</f>
        <v>0</v>
      </c>
      <c r="AN57" s="55">
        <f>SUMIF(NSL!$C$1030:$C$1045,C57,NSL!$V$1030:$V$1045)</f>
        <v>0</v>
      </c>
      <c r="AO57" s="55">
        <f>SUMIF(NSL!$C$1047:$C$1048,C57,NSL!$V$1047:$V$1048)</f>
        <v>0</v>
      </c>
      <c r="AP57" s="55">
        <f>SUMIF(NSL!$C$1050:$C$1074,C57,NSL!$V$1050:$V$1074)</f>
        <v>0</v>
      </c>
      <c r="AQ57" s="55">
        <f>SUMIF(NSL!$C$1076:$C$1099,C57,NSL!$V$1076:$V$1099)</f>
        <v>0</v>
      </c>
      <c r="AR57" s="55">
        <f>SUMIF(NSL!$C$1101:$C$1121,C57,NSL!$V$1101:$V$1121)</f>
        <v>0</v>
      </c>
      <c r="AS57" s="55">
        <f>SUMIF(NSL!$C$1123:$C$1164,C57,NSL!$V$1123:$V$1164)</f>
        <v>0</v>
      </c>
      <c r="AT57" s="55">
        <f>SUMIF(NSL!$C$1166:$C$1201,C57,NSL!$V$1166:$V$1201)</f>
        <v>0</v>
      </c>
      <c r="AU57" s="55">
        <f>SUMIF(NSL!$C$1203:$C$1223,C57,NSL!$V$1203:$V$1223)</f>
        <v>0</v>
      </c>
      <c r="AV57" s="55">
        <f>SUMIF(NSL!$C$1225:$C$1226,C57,NSL!$V$1225:$V$1226)</f>
        <v>0</v>
      </c>
      <c r="AW57" s="55">
        <f>SUMIF(NSL!$C$1228:$C$1244,C57,NSL!$V$1228:$V$1244)</f>
        <v>0</v>
      </c>
      <c r="AX57" s="55">
        <f>SUMIF(NSL!$C$1246:$C$1351,C57,NSL!$V$1246:$V$1351)</f>
        <v>0</v>
      </c>
      <c r="AY57" s="55">
        <f>SUMIF(NSL!$C$1353:$C$1434,C57,NSL!$V$1353:$V$1434)</f>
        <v>0</v>
      </c>
      <c r="AZ57" s="55">
        <f>SUMIF(NSL!$C$1436:$C$1440,C57,NSL!$V$1436:$V$1440)</f>
        <v>0</v>
      </c>
      <c r="BA57" s="55">
        <f>SUMIF(NSL!$C$1442:$C$1507,C57,NSL!$V$1442:$V$1507)</f>
        <v>0</v>
      </c>
      <c r="BB57" s="55">
        <f>SUMIF(NSL!$C$1509:$C$1540,C57,NSL!$V$1509:$V$1540)</f>
        <v>0</v>
      </c>
      <c r="BC57" s="55">
        <f>SUMIF(NSL!$C$1542:$C$1545,C57,NSL!$V$1542:$V$1545)</f>
        <v>0</v>
      </c>
      <c r="BD57" s="65">
        <f>D57-BG57</f>
        <v>0</v>
      </c>
      <c r="BE57" s="55">
        <f>SUMIF(NSL!$C$1562:$C$1565,C57,NSL!$V$1562:$V$1565)</f>
        <v>0</v>
      </c>
      <c r="BF57" s="55">
        <f>SUMIF(NSL!$C$1567:$C$1569,C57,NSL!$V$1567:$V$1569)</f>
        <v>0</v>
      </c>
      <c r="BG57" s="65">
        <f>SUM(G57:Q57)+SUM(S57:Z57)+SUM(AB57:BC57)+SUM(BF57)</f>
        <v>0</v>
      </c>
      <c r="BH57" s="58">
        <f>BD60-BG57</f>
        <v>0</v>
      </c>
      <c r="BI57" s="53">
        <f t="shared" si="6"/>
        <v>0</v>
      </c>
    </row>
    <row r="58" spans="1:61" ht="15">
      <c r="A58" s="8" t="s">
        <v>144</v>
      </c>
      <c r="B58" s="9" t="s">
        <v>155</v>
      </c>
      <c r="C58" s="8" t="s">
        <v>60</v>
      </c>
      <c r="D58" s="52">
        <f>HTg!S60</f>
        <v>0</v>
      </c>
      <c r="E58" s="65">
        <f t="shared" si="10"/>
        <v>0</v>
      </c>
      <c r="F58" s="70">
        <f t="shared" si="11"/>
        <v>0</v>
      </c>
      <c r="G58" s="55">
        <f>SUMIF(NSL!$C$9:$C$10,C58,NSL!$V$9:$V$10)</f>
        <v>0</v>
      </c>
      <c r="H58" s="55">
        <f>SUMIF(NSL!$C$12:$C$13,C58,NSL!$V$12:$V$13)</f>
        <v>0</v>
      </c>
      <c r="I58" s="55">
        <f>SUMIF(NSL!$C$15:$C$16,C58,NSL!$V$15:$V$16)</f>
        <v>0</v>
      </c>
      <c r="J58" s="55">
        <f>SUMIF(NSL!$C$18:$C$19,C58,NSL!$V$18:$V$19)</f>
        <v>0</v>
      </c>
      <c r="K58" s="55">
        <f>SUMIF(NSL!$C$21:$C$43,C58,NSL!$V$21:$V$43)</f>
        <v>0</v>
      </c>
      <c r="L58" s="55">
        <f>SUMIF(NSL!$C$45:$C$51,C58,NSL!$V$45:$V$51)</f>
        <v>0</v>
      </c>
      <c r="M58" s="55">
        <f>SUMIF(NSL!$C$53:$C$55,C58,NSL!$V$53:$V$55)</f>
        <v>0</v>
      </c>
      <c r="N58" s="55">
        <f>SUMIF(NSL!$C$57:$C$65,C58,NSL!$V$57:$V$65)</f>
        <v>0</v>
      </c>
      <c r="O58" s="55">
        <f>SUMIF(NSL!$C$67:$C$76,C58,NSL!$V$67:$V$76)</f>
        <v>0</v>
      </c>
      <c r="P58" s="55">
        <f>SUMIF(NSL!$C$78:$C$79,C58,NSL!$V$78:$V$79)</f>
        <v>0</v>
      </c>
      <c r="Q58" s="55">
        <f>SUMIF(NSL!$C$81:$C$173,C58,NSL!$V$81:$V$173)</f>
        <v>0</v>
      </c>
      <c r="R58" s="65">
        <f t="shared" si="12"/>
        <v>0</v>
      </c>
      <c r="S58" s="55">
        <f>SUMIF(NSL!$C$176:$C$214,C58,NSL!$V$176:$V$214)</f>
        <v>0</v>
      </c>
      <c r="T58" s="55">
        <f>SUMIF(NSL!$C$216:$C$238,C58,NSL!$V$216:$V$238)</f>
        <v>0</v>
      </c>
      <c r="U58" s="55">
        <f>SUMIF(NSL!$C$240:$C$252,C58,NSL!$V$240:$V$252)</f>
        <v>0</v>
      </c>
      <c r="V58" s="55">
        <f>SUMIF(NSL!$C$254:$C$255,C58,NSL!$V$254:$V$255)</f>
        <v>0</v>
      </c>
      <c r="W58" s="55">
        <f>SUMIF(NSL!$C$257:$C$282,C58,NSL!$V$257:$V$282)</f>
        <v>0</v>
      </c>
      <c r="X58" s="55">
        <f>SUMIF(NSL!$C$284:$C$346,C58,NSL!$V$284:$V$346)</f>
        <v>0</v>
      </c>
      <c r="Y58" s="55">
        <f>SUMIF(NSL!$C$348:$C$436,C58,NSL!$V$348:$V$436)</f>
        <v>0</v>
      </c>
      <c r="Z58" s="55">
        <f>SUMIF(NSL!$C$438:$C$480,C58,NSL!$V$438:$V$480)</f>
        <v>0</v>
      </c>
      <c r="AA58" s="72">
        <f t="shared" si="16"/>
        <v>0</v>
      </c>
      <c r="AB58" s="55">
        <f>SUMIF(NSL!$C$483:$C$679,C58,NSL!$V$483:$V$679)</f>
        <v>0</v>
      </c>
      <c r="AC58" s="55">
        <f>SUMIF(NSL!$C$681:$C$682,C58,NSL!$V$681:$V$682)</f>
        <v>0</v>
      </c>
      <c r="AD58" s="55">
        <f>SUMIF(NSL!$C$684:$C$692,C58,NSL!$V$684:$V$692)</f>
        <v>0</v>
      </c>
      <c r="AE58" s="55">
        <f>SUMIF(NSL!$C$694:$C$776,C58,NSL!$V$694:$V$776)</f>
        <v>0</v>
      </c>
      <c r="AF58" s="55">
        <f>SUMIF(NSL!$C$778:$C$810,C58,NSL!$V$778:$V$810)</f>
        <v>0</v>
      </c>
      <c r="AG58" s="55">
        <f>SUMIF(NSL!$C$812:$C$813,C58,NSL!$V$812:$V$813)</f>
        <v>0</v>
      </c>
      <c r="AH58" s="55">
        <f>SUMIF(NSL!$C$815:$C$816,C58,NSL!$V$815:$V$816)</f>
        <v>0</v>
      </c>
      <c r="AI58" s="55">
        <f>SUMIF(NSL!$C$818:$C$889,C58,NSL!$V$818:$V$889)</f>
        <v>0</v>
      </c>
      <c r="AJ58" s="55">
        <f>SUMIF(NSL!$C$891:$C$917,C58,NSL!$V$891:$V$917)</f>
        <v>0</v>
      </c>
      <c r="AK58" s="55">
        <f>SUMIF(NSL!$C$919:$C$981,C58,NSL!$V$919:$V$981)</f>
        <v>0</v>
      </c>
      <c r="AL58" s="55">
        <f>SUMIF(NSL!$C$983:$C$1000,C58,NSL!$V$983:$V$1000)</f>
        <v>0</v>
      </c>
      <c r="AM58" s="55">
        <f>SUMIF(NSL!$C$1002:$C$1028,C58,NSL!$V$1002:$V$1028)</f>
        <v>0</v>
      </c>
      <c r="AN58" s="55">
        <f>SUMIF(NSL!$C$1030:$C$1045,C58,NSL!$V$1030:$V$1045)</f>
        <v>0</v>
      </c>
      <c r="AO58" s="55">
        <f>SUMIF(NSL!$C$1047:$C$1048,C58,NSL!$V$1047:$V$1048)</f>
        <v>0</v>
      </c>
      <c r="AP58" s="55">
        <f>SUMIF(NSL!$C$1050:$C$1074,C58,NSL!$V$1050:$V$1074)</f>
        <v>0</v>
      </c>
      <c r="AQ58" s="55">
        <f>SUMIF(NSL!$C$1076:$C$1099,C58,NSL!$V$1076:$V$1099)</f>
        <v>0</v>
      </c>
      <c r="AR58" s="55">
        <f>SUMIF(NSL!$C$1101:$C$1121,C58,NSL!$V$1101:$V$1121)</f>
        <v>0</v>
      </c>
      <c r="AS58" s="55">
        <f>SUMIF(NSL!$C$1123:$C$1164,C58,NSL!$V$1123:$V$1164)</f>
        <v>0</v>
      </c>
      <c r="AT58" s="55">
        <f>SUMIF(NSL!$C$1166:$C$1201,C58,NSL!$V$1166:$V$1201)</f>
        <v>0</v>
      </c>
      <c r="AU58" s="55">
        <f>SUMIF(NSL!$C$1203:$C$1223,C58,NSL!$V$1203:$V$1223)</f>
        <v>0</v>
      </c>
      <c r="AV58" s="55">
        <f>SUMIF(NSL!$C$1225:$C$1226,C58,NSL!$V$1225:$V$1226)</f>
        <v>0</v>
      </c>
      <c r="AW58" s="55">
        <f>SUMIF(NSL!$C$1228:$C$1244,C58,NSL!$V$1228:$V$1244)</f>
        <v>0</v>
      </c>
      <c r="AX58" s="55">
        <f>SUMIF(NSL!$C$1246:$C$1351,C58,NSL!$V$1246:$V$1351)</f>
        <v>0</v>
      </c>
      <c r="AY58" s="55">
        <f>SUMIF(NSL!$C$1353:$C$1434,C58,NSL!$V$1353:$V$1434)</f>
        <v>0</v>
      </c>
      <c r="AZ58" s="55">
        <f>SUMIF(NSL!$C$1436:$C$1440,C58,NSL!$V$1436:$V$1440)</f>
        <v>0</v>
      </c>
      <c r="BA58" s="55">
        <f>SUMIF(NSL!$C$1442:$C$1507,C58,NSL!$V$1442:$V$1507)</f>
        <v>0</v>
      </c>
      <c r="BB58" s="55">
        <f>SUMIF(NSL!$C$1509:$C$1540,C58,NSL!$V$1509:$V$1540)</f>
        <v>0</v>
      </c>
      <c r="BC58" s="55">
        <f>SUMIF(NSL!$C$1542:$C$1545,C58,NSL!$V$1542:$V$1545)</f>
        <v>0</v>
      </c>
      <c r="BD58" s="55">
        <f>SUMIF(NSL!$C$1547:$C$1560,C58,NSL!$V$1547:$V$1560)</f>
        <v>0</v>
      </c>
      <c r="BE58" s="65">
        <f>D58-BG58</f>
        <v>0</v>
      </c>
      <c r="BF58" s="55">
        <f>SUMIF(NSL!$C$1567:$C$1569,C58,NSL!$V$1567:$V$1569)</f>
        <v>0</v>
      </c>
      <c r="BG58" s="65">
        <f>SUM(G58:Q58)+SUM(S58:Z58)+SUM(AB58:BD58)+BF58</f>
        <v>0</v>
      </c>
      <c r="BH58" s="58">
        <f>BE60-BG58</f>
        <v>0</v>
      </c>
      <c r="BI58" s="53">
        <f t="shared" si="6"/>
        <v>0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>
        <f>HTg!S61</f>
        <v>10.83</v>
      </c>
      <c r="E59" s="65">
        <f t="shared" si="10"/>
        <v>5</v>
      </c>
      <c r="F59" s="70">
        <f t="shared" si="11"/>
        <v>0</v>
      </c>
      <c r="G59" s="76">
        <f>SUMIF(NSL!$C$9:$C$10,C59,NSL!$V$9:$V$10)</f>
        <v>0</v>
      </c>
      <c r="H59" s="76">
        <f>SUMIF(NSL!$C$12:$C$13,C59,NSL!$V$12:$V$13)</f>
        <v>0</v>
      </c>
      <c r="I59" s="76">
        <f>SUMIF(NSL!$C$15:$C$16,C59,NSL!$V$15:$V$16)</f>
        <v>0</v>
      </c>
      <c r="J59" s="76">
        <f>SUMIF(NSL!$C$18:$C$19,C59,NSL!$V$18:$V$19)</f>
        <v>0</v>
      </c>
      <c r="K59" s="76">
        <f>SUMIF(NSL!$C$21:$C$43,C59,NSL!$V$21:$V$43)</f>
        <v>0</v>
      </c>
      <c r="L59" s="76">
        <f>SUMIF(NSL!$C$45:$C$51,C59,NSL!$V$45:$V$51)</f>
        <v>0</v>
      </c>
      <c r="M59" s="76">
        <f>SUMIF(NSL!$C$53:$C$55,C59,NSL!$V$53:$V$55)</f>
        <v>0</v>
      </c>
      <c r="N59" s="76">
        <f>SUMIF(NSL!$C$57:$C$65,C59,NSL!$V$57:$V$65)</f>
        <v>5</v>
      </c>
      <c r="O59" s="76">
        <f>SUMIF(NSL!$C$67:$C$76,C59,NSL!$V$67:$V$76)</f>
        <v>0</v>
      </c>
      <c r="P59" s="76">
        <f>SUMIF(NSL!$C$78:$C$79,C59,NSL!$V$78:$V$79)</f>
        <v>0</v>
      </c>
      <c r="Q59" s="76">
        <f>SUMIF(NSL!$C$81:$C$173,C59,NSL!$V$81:$V$173)</f>
        <v>0</v>
      </c>
      <c r="R59" s="65">
        <f t="shared" si="12"/>
        <v>5.83</v>
      </c>
      <c r="S59" s="76">
        <f>SUMIF(NSL!$C$176:$C$214,C59,NSL!$V$176:$V$214)</f>
        <v>0</v>
      </c>
      <c r="T59" s="76">
        <f>SUMIF(NSL!$C$216:$C$238,C59,NSL!$V$216:$V$238)</f>
        <v>0</v>
      </c>
      <c r="U59" s="76">
        <f>SUMIF(NSL!$C$240:$C$252,C59,NSL!$V$240:$V$252)</f>
        <v>0</v>
      </c>
      <c r="V59" s="76">
        <f>SUMIF(NSL!$C$254:$C$255,C59,NSL!$V$254:$V$255)</f>
        <v>0</v>
      </c>
      <c r="W59" s="76">
        <f>SUMIF(NSL!$C$257:$C$282,C59,NSL!$V$257:$V$282)</f>
        <v>0</v>
      </c>
      <c r="X59" s="76">
        <f>SUMIF(NSL!$C$284:$C$346,C59,NSL!$V$284:$V$346)</f>
        <v>0</v>
      </c>
      <c r="Y59" s="76">
        <f>SUMIF(NSL!$C$348:$C$436,C59,NSL!$V$348:$V$436)</f>
        <v>0</v>
      </c>
      <c r="Z59" s="76">
        <f>SUMIF(NSL!$C$438:$C$480,C59,NSL!$V$438:$V$480)</f>
        <v>0</v>
      </c>
      <c r="AA59" s="72">
        <f t="shared" si="16"/>
        <v>0.28000000000000003</v>
      </c>
      <c r="AB59" s="76">
        <f>SUMIF(NSL!$C$483:$C$679,C59,NSL!$V$483:$V$679)</f>
        <v>0</v>
      </c>
      <c r="AC59" s="76">
        <f>SUMIF(NSL!$C$681:$C$682,C59,NSL!$V$681:$V$682)</f>
        <v>0</v>
      </c>
      <c r="AD59" s="76">
        <f>SUMIF(NSL!$C$684:$C$692,C59,NSL!$V$684:$V$692)</f>
        <v>0</v>
      </c>
      <c r="AE59" s="76">
        <f>SUMIF(NSL!$C$694:$C$776,C59,NSL!$V$694:$V$776)</f>
        <v>0</v>
      </c>
      <c r="AF59" s="76">
        <f>SUMIF(NSL!$C$778:$C$810,C59,NSL!$V$778:$V$810)</f>
        <v>0</v>
      </c>
      <c r="AG59" s="76">
        <f>SUMIF(NSL!$C$812:$C$813,C59,NSL!$V$812:$V$813)</f>
        <v>0</v>
      </c>
      <c r="AH59" s="76">
        <f>SUMIF(NSL!$C$815:$C$816,C59,NSL!$V$815:$V$816)</f>
        <v>0</v>
      </c>
      <c r="AI59" s="76">
        <f>SUMIF(NSL!$C$818:$C$889,C59,NSL!$V$818:$V$889)</f>
        <v>0</v>
      </c>
      <c r="AJ59" s="76">
        <f>SUMIF(NSL!$C$891:$C$917,C59,NSL!$V$891:$V$917)</f>
        <v>0.28000000000000003</v>
      </c>
      <c r="AK59" s="76">
        <f>SUMIF(NSL!$C$919:$C$981,C59,NSL!$V$919:$V$981)</f>
        <v>0</v>
      </c>
      <c r="AL59" s="76">
        <f>SUMIF(NSL!$C$983:$C$1000,C59,NSL!$V$983:$V$1000)</f>
        <v>0</v>
      </c>
      <c r="AM59" s="76">
        <f>SUMIF(NSL!$C$1002:$C$1028,C59,NSL!$V$1002:$V$1028)</f>
        <v>0</v>
      </c>
      <c r="AN59" s="76">
        <f>SUMIF(NSL!$C$1030:$C$1045,C59,NSL!$V$1030:$V$1045)</f>
        <v>0</v>
      </c>
      <c r="AO59" s="76">
        <f>SUMIF(NSL!$C$1047:$C$1048,C59,NSL!$V$1047:$V$1048)</f>
        <v>0</v>
      </c>
      <c r="AP59" s="76">
        <f>SUMIF(NSL!$C$1050:$C$1074,C59,NSL!$V$1050:$V$1074)</f>
        <v>0</v>
      </c>
      <c r="AQ59" s="76">
        <f>SUMIF(NSL!$C$1076:$C$1099,C59,NSL!$V$1076:$V$1099)</f>
        <v>0</v>
      </c>
      <c r="AR59" s="76">
        <f>SUMIF(NSL!$C$1101:$C$1121,C59,NSL!$V$1101:$V$1121)</f>
        <v>0</v>
      </c>
      <c r="AS59" s="76">
        <f>SUMIF(NSL!$C$1123:$C$1164,C59,NSL!$V$1123:$V$1164)</f>
        <v>0</v>
      </c>
      <c r="AT59" s="76">
        <f>SUMIF(NSL!$C$1166:$C$1201,C59,NSL!$V$1166:$V$1201)</f>
        <v>0</v>
      </c>
      <c r="AU59" s="76">
        <f>SUMIF(NSL!$C$1203:$C$1223,C59,NSL!$V$1203:$V$1223)</f>
        <v>0</v>
      </c>
      <c r="AV59" s="76">
        <f>SUMIF(NSL!$C$1225:$C$1226,C59,NSL!$V$1225:$V$1226)</f>
        <v>0</v>
      </c>
      <c r="AW59" s="76">
        <f>SUMIF(NSL!$C$1228:$C$1244,C59,NSL!$V$1228:$V$1244)</f>
        <v>0</v>
      </c>
      <c r="AX59" s="76">
        <f>SUMIF(NSL!$C$1246:$C$1351,C59,NSL!$V$1246:$V$1351)</f>
        <v>0</v>
      </c>
      <c r="AY59" s="76">
        <f>SUMIF(NSL!$C$1353:$C$1434,C59,NSL!$V$1353:$V$1434)</f>
        <v>0</v>
      </c>
      <c r="AZ59" s="76">
        <f>SUMIF(NSL!$C$1436:$C$1440,C59,NSL!$V$1436:$V$1440)</f>
        <v>0</v>
      </c>
      <c r="BA59" s="76">
        <f>SUMIF(NSL!$C$1442:$C$1507,C59,NSL!$V$1442:$V$1507)</f>
        <v>0</v>
      </c>
      <c r="BB59" s="76">
        <f>SUMIF(NSL!$C$1509:$C$1540,C59,NSL!$V$1509:$V$1540)</f>
        <v>0</v>
      </c>
      <c r="BC59" s="76">
        <f>SUMIF(NSL!$C$1542:$C$1545,C59,NSL!$V$1542:$V$1545)</f>
        <v>0</v>
      </c>
      <c r="BD59" s="76">
        <f>SUMIF(NSL!$C$1547:$C$1560,C59,NSL!$V$1547:$V$1560)</f>
        <v>0</v>
      </c>
      <c r="BE59" s="76">
        <f>SUMIF(NSL!$C$1562:$C$1565,C59,NSL!$V$1562:$V$1565)</f>
        <v>0</v>
      </c>
      <c r="BF59" s="77">
        <f>D59-BG59</f>
        <v>5.55</v>
      </c>
      <c r="BG59" s="65">
        <f>SUM(G59:Q59)+SUM(S59:Z59)+SUM(AB59:BE59)</f>
        <v>5.28</v>
      </c>
      <c r="BH59" s="77">
        <f>BF60-BG59</f>
        <v>-5.28</v>
      </c>
      <c r="BI59" s="65">
        <f t="shared" si="6"/>
        <v>5.55</v>
      </c>
    </row>
    <row r="60" spans="1:61">
      <c r="A60" s="608" t="s">
        <v>214</v>
      </c>
      <c r="B60" s="608"/>
      <c r="C60" s="51"/>
      <c r="D60" s="53"/>
      <c r="E60" s="65">
        <f>E5-E6</f>
        <v>5</v>
      </c>
      <c r="F60" s="70">
        <f>F5-F7</f>
        <v>0</v>
      </c>
      <c r="G60" s="53">
        <f>G5-G8</f>
        <v>0</v>
      </c>
      <c r="H60" s="53">
        <f>H5-H9</f>
        <v>0</v>
      </c>
      <c r="I60" s="53">
        <f>I5-I10</f>
        <v>0</v>
      </c>
      <c r="J60" s="53">
        <f>J5-J11</f>
        <v>0</v>
      </c>
      <c r="K60" s="53">
        <f>K5-K12</f>
        <v>34.31</v>
      </c>
      <c r="L60" s="53">
        <f>L5-L13</f>
        <v>0</v>
      </c>
      <c r="M60" s="53">
        <f>M5-M14</f>
        <v>0</v>
      </c>
      <c r="N60" s="53">
        <f>N5-N15</f>
        <v>477.46000000000004</v>
      </c>
      <c r="O60" s="53">
        <f>O5-O16</f>
        <v>2.25</v>
      </c>
      <c r="P60" s="53">
        <f>P5-P17</f>
        <v>0</v>
      </c>
      <c r="Q60" s="53">
        <f>Q5-Q18</f>
        <v>96.86</v>
      </c>
      <c r="R60" s="65">
        <f>R5-R19</f>
        <v>217.18999999999994</v>
      </c>
      <c r="S60" s="53">
        <f>S5-S20</f>
        <v>0</v>
      </c>
      <c r="T60" s="53">
        <f>T5-T21</f>
        <v>0.30000000000000004</v>
      </c>
      <c r="U60" s="53">
        <f>U5-U22</f>
        <v>0</v>
      </c>
      <c r="V60" s="53">
        <f>V5-V23</f>
        <v>0</v>
      </c>
      <c r="W60" s="53">
        <f>W5-W24</f>
        <v>0</v>
      </c>
      <c r="X60" s="53">
        <f>X5-X25</f>
        <v>2.2999999999999998</v>
      </c>
      <c r="Y60" s="53">
        <f>Y5-Y26</f>
        <v>12.080000000000002</v>
      </c>
      <c r="Z60" s="53">
        <f>Z5-Z27</f>
        <v>86.35</v>
      </c>
      <c r="AA60" s="70">
        <f>AA5-AA28</f>
        <v>57.940000000000005</v>
      </c>
      <c r="AB60" s="53">
        <f>AB5-AB29</f>
        <v>0.72</v>
      </c>
      <c r="AC60" s="53">
        <f>AC5-AC30</f>
        <v>0</v>
      </c>
      <c r="AD60" s="53">
        <f>AD5-AD31</f>
        <v>0</v>
      </c>
      <c r="AE60" s="53">
        <f>AE5-AE32</f>
        <v>1.6800000000000006</v>
      </c>
      <c r="AF60" s="53">
        <f>AF5-AF33</f>
        <v>0</v>
      </c>
      <c r="AG60" s="53">
        <f>AG5-AG34</f>
        <v>0</v>
      </c>
      <c r="AH60" s="53">
        <f>AH5-AH35</f>
        <v>0</v>
      </c>
      <c r="AI60" s="53">
        <f>AI5-AI36</f>
        <v>46.730000000000004</v>
      </c>
      <c r="AJ60" s="53">
        <f>AJ5-AJ37</f>
        <v>2.5399999999999991</v>
      </c>
      <c r="AK60" s="53">
        <f>AK5-AK38</f>
        <v>5.67</v>
      </c>
      <c r="AL60" s="53">
        <f>AL5-AL39</f>
        <v>0</v>
      </c>
      <c r="AM60" s="53">
        <f>AM5-AM40</f>
        <v>0.60000000000000009</v>
      </c>
      <c r="AN60" s="53">
        <f>AN5-AN41</f>
        <v>0</v>
      </c>
      <c r="AO60" s="53">
        <f>AO5-AO42</f>
        <v>0</v>
      </c>
      <c r="AP60" s="53">
        <f>AP5-AP43</f>
        <v>2.25</v>
      </c>
      <c r="AQ60" s="53">
        <f>AQ5-AQ44</f>
        <v>6.7</v>
      </c>
      <c r="AR60" s="53">
        <f>AR5-AR45</f>
        <v>11.689999999999998</v>
      </c>
      <c r="AS60" s="53">
        <f>AS5-AS46</f>
        <v>0</v>
      </c>
      <c r="AT60" s="53">
        <f>AT5-AT47</f>
        <v>0.06</v>
      </c>
      <c r="AU60" s="53">
        <f>AU5-AU48</f>
        <v>0.75</v>
      </c>
      <c r="AV60" s="53">
        <f>AV5-AV49</f>
        <v>0</v>
      </c>
      <c r="AW60" s="53">
        <f>AW5-AW50</f>
        <v>0</v>
      </c>
      <c r="AX60" s="53">
        <f>AX5-AX51</f>
        <v>9.1000000000000014</v>
      </c>
      <c r="AY60" s="53">
        <f>AY5-AY52</f>
        <v>21.159999999999997</v>
      </c>
      <c r="AZ60" s="53">
        <f>AZ5-AZ53</f>
        <v>0</v>
      </c>
      <c r="BA60" s="53">
        <f>BA5-BA54</f>
        <v>0.86000000000000032</v>
      </c>
      <c r="BB60" s="53">
        <f>BB5-BB55</f>
        <v>0.72</v>
      </c>
      <c r="BC60" s="53">
        <f>BC5-BC56</f>
        <v>0</v>
      </c>
      <c r="BD60" s="53">
        <f>BD5-BD57</f>
        <v>0</v>
      </c>
      <c r="BE60" s="53">
        <f>BE5-BE58</f>
        <v>0</v>
      </c>
      <c r="BF60" s="53">
        <f>BF5-BF59</f>
        <v>0</v>
      </c>
      <c r="BG60" s="65">
        <f>SUM(E60,R60,BF60)</f>
        <v>222.18999999999994</v>
      </c>
      <c r="BH60" s="53"/>
      <c r="BI60" s="53"/>
    </row>
    <row r="61" spans="1:61">
      <c r="A61" s="608" t="s">
        <v>215</v>
      </c>
      <c r="B61" s="608"/>
      <c r="C61" s="51"/>
      <c r="D61" s="53"/>
      <c r="E61" s="65">
        <f>E5</f>
        <v>6880.16</v>
      </c>
      <c r="F61" s="70">
        <f t="shared" ref="F61:Y61" si="17">F5</f>
        <v>282.39</v>
      </c>
      <c r="G61" s="53">
        <f t="shared" si="17"/>
        <v>212.72</v>
      </c>
      <c r="H61" s="53">
        <f t="shared" si="17"/>
        <v>69.67</v>
      </c>
      <c r="I61" s="53">
        <f t="shared" si="17"/>
        <v>0</v>
      </c>
      <c r="J61" s="53">
        <f t="shared" si="17"/>
        <v>113.54000000000002</v>
      </c>
      <c r="K61" s="53">
        <f t="shared" si="17"/>
        <v>322.72999999999996</v>
      </c>
      <c r="L61" s="53">
        <f t="shared" si="17"/>
        <v>1693.7</v>
      </c>
      <c r="M61" s="53">
        <f t="shared" si="17"/>
        <v>0</v>
      </c>
      <c r="N61" s="53">
        <f t="shared" si="17"/>
        <v>4346.82</v>
      </c>
      <c r="O61" s="53">
        <f t="shared" si="17"/>
        <v>24.310000000000002</v>
      </c>
      <c r="P61" s="53">
        <f t="shared" si="17"/>
        <v>0</v>
      </c>
      <c r="Q61" s="53">
        <f t="shared" si="17"/>
        <v>96.67</v>
      </c>
      <c r="R61" s="65">
        <f t="shared" si="17"/>
        <v>466.59999999999991</v>
      </c>
      <c r="S61" s="53">
        <f t="shared" si="17"/>
        <v>0</v>
      </c>
      <c r="T61" s="53">
        <f t="shared" si="17"/>
        <v>0.30000000000000004</v>
      </c>
      <c r="U61" s="53">
        <f t="shared" si="17"/>
        <v>0</v>
      </c>
      <c r="V61" s="53">
        <f t="shared" si="17"/>
        <v>0</v>
      </c>
      <c r="W61" s="53">
        <f t="shared" si="17"/>
        <v>0</v>
      </c>
      <c r="X61" s="53">
        <f t="shared" si="17"/>
        <v>2.2999999999999998</v>
      </c>
      <c r="Y61" s="53">
        <f t="shared" si="17"/>
        <v>12.190000000000001</v>
      </c>
      <c r="Z61" s="53">
        <f>Z5</f>
        <v>141.76</v>
      </c>
      <c r="AA61" s="70">
        <f t="shared" ref="AA61:BF61" si="18">AA5</f>
        <v>119.96000000000001</v>
      </c>
      <c r="AB61" s="53">
        <f t="shared" si="18"/>
        <v>1.1499999999999999</v>
      </c>
      <c r="AC61" s="53">
        <f t="shared" si="18"/>
        <v>0</v>
      </c>
      <c r="AD61" s="53">
        <f t="shared" si="18"/>
        <v>0.13</v>
      </c>
      <c r="AE61" s="53">
        <f t="shared" si="18"/>
        <v>4.8900000000000006</v>
      </c>
      <c r="AF61" s="53">
        <f t="shared" si="18"/>
        <v>0</v>
      </c>
      <c r="AG61" s="53">
        <f t="shared" si="18"/>
        <v>0</v>
      </c>
      <c r="AH61" s="53">
        <f t="shared" si="18"/>
        <v>0</v>
      </c>
      <c r="AI61" s="53">
        <f t="shared" si="18"/>
        <v>95.7</v>
      </c>
      <c r="AJ61" s="53">
        <f t="shared" si="18"/>
        <v>11.799999999999999</v>
      </c>
      <c r="AK61" s="53">
        <f t="shared" si="18"/>
        <v>5.68</v>
      </c>
      <c r="AL61" s="53">
        <f t="shared" si="18"/>
        <v>0.01</v>
      </c>
      <c r="AM61" s="53">
        <f t="shared" si="18"/>
        <v>0.60000000000000009</v>
      </c>
      <c r="AN61" s="53">
        <f t="shared" si="18"/>
        <v>0</v>
      </c>
      <c r="AO61" s="53">
        <f t="shared" si="18"/>
        <v>0</v>
      </c>
      <c r="AP61" s="53">
        <f t="shared" si="18"/>
        <v>2.39</v>
      </c>
      <c r="AQ61" s="53">
        <f t="shared" si="18"/>
        <v>6.7</v>
      </c>
      <c r="AR61" s="53">
        <f t="shared" si="18"/>
        <v>60.589999999999996</v>
      </c>
      <c r="AS61" s="53">
        <f t="shared" si="18"/>
        <v>0</v>
      </c>
      <c r="AT61" s="53">
        <f t="shared" si="18"/>
        <v>0.4</v>
      </c>
      <c r="AU61" s="53">
        <f t="shared" si="18"/>
        <v>0.75</v>
      </c>
      <c r="AV61" s="53">
        <f t="shared" si="18"/>
        <v>0</v>
      </c>
      <c r="AW61" s="53">
        <f t="shared" si="18"/>
        <v>0</v>
      </c>
      <c r="AX61" s="53">
        <f t="shared" si="18"/>
        <v>14.07</v>
      </c>
      <c r="AY61" s="53">
        <f t="shared" si="18"/>
        <v>21.159999999999997</v>
      </c>
      <c r="AZ61" s="53">
        <f t="shared" si="18"/>
        <v>0</v>
      </c>
      <c r="BA61" s="53">
        <f t="shared" si="18"/>
        <v>5.6000000000000005</v>
      </c>
      <c r="BB61" s="53">
        <f t="shared" si="18"/>
        <v>1.95</v>
      </c>
      <c r="BC61" s="53">
        <f t="shared" si="18"/>
        <v>71.55</v>
      </c>
      <c r="BD61" s="53">
        <f t="shared" si="18"/>
        <v>0</v>
      </c>
      <c r="BE61" s="53">
        <f t="shared" si="18"/>
        <v>0</v>
      </c>
      <c r="BF61" s="53">
        <f t="shared" si="18"/>
        <v>5.55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workbookViewId="0">
      <pane xSplit="4" ySplit="4" topLeftCell="AF17" activePane="bottomRight" state="frozen"/>
      <selection pane="topRight" activeCell="E1" sqref="E1"/>
      <selection pane="bottomLeft" activeCell="A5" sqref="A5"/>
      <selection pane="bottomRight" activeCell="AQ41" sqref="AQ41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>
        <f>HTg!T5</f>
        <v>5546.04</v>
      </c>
      <c r="E5" s="65">
        <f>SUM(E6,E19,E59)</f>
        <v>4519.8600000000006</v>
      </c>
      <c r="F5" s="70">
        <f>SUM(F6,F19,F59)</f>
        <v>365.33000000000004</v>
      </c>
      <c r="G5" s="53">
        <f>SUM(G6,G19,G59)</f>
        <v>197.67000000000002</v>
      </c>
      <c r="H5" s="53">
        <f t="shared" ref="H5:BF5" si="0">SUM(H6,H19,H59)</f>
        <v>167.66</v>
      </c>
      <c r="I5" s="53">
        <f t="shared" si="0"/>
        <v>0</v>
      </c>
      <c r="J5" s="53">
        <f t="shared" si="0"/>
        <v>517.6099999999999</v>
      </c>
      <c r="K5" s="53">
        <f t="shared" si="0"/>
        <v>189.69000000000003</v>
      </c>
      <c r="L5" s="53">
        <f t="shared" si="0"/>
        <v>0</v>
      </c>
      <c r="M5" s="53">
        <f t="shared" si="0"/>
        <v>0</v>
      </c>
      <c r="N5" s="53">
        <f t="shared" si="0"/>
        <v>3421.7200000000003</v>
      </c>
      <c r="O5" s="53">
        <f t="shared" si="0"/>
        <v>19.209999999999997</v>
      </c>
      <c r="P5" s="53">
        <f t="shared" si="0"/>
        <v>0</v>
      </c>
      <c r="Q5" s="53">
        <f t="shared" si="0"/>
        <v>6.3</v>
      </c>
      <c r="R5" s="65">
        <f t="shared" si="0"/>
        <v>1025.8</v>
      </c>
      <c r="S5" s="53">
        <f t="shared" si="0"/>
        <v>129.92000000000002</v>
      </c>
      <c r="T5" s="53">
        <f t="shared" si="0"/>
        <v>0.3</v>
      </c>
      <c r="U5" s="53">
        <f t="shared" si="0"/>
        <v>0</v>
      </c>
      <c r="V5" s="53">
        <f t="shared" si="0"/>
        <v>0</v>
      </c>
      <c r="W5" s="53">
        <f t="shared" si="0"/>
        <v>0</v>
      </c>
      <c r="X5" s="53">
        <f t="shared" si="0"/>
        <v>0</v>
      </c>
      <c r="Y5" s="53">
        <f t="shared" si="0"/>
        <v>6.05</v>
      </c>
      <c r="Z5" s="53">
        <f t="shared" si="0"/>
        <v>0</v>
      </c>
      <c r="AA5" s="70">
        <f t="shared" si="0"/>
        <v>158.86999999999998</v>
      </c>
      <c r="AB5" s="53">
        <f t="shared" si="0"/>
        <v>1.54</v>
      </c>
      <c r="AC5" s="53">
        <f t="shared" si="0"/>
        <v>0</v>
      </c>
      <c r="AD5" s="53">
        <f t="shared" si="0"/>
        <v>0.2</v>
      </c>
      <c r="AE5" s="53">
        <f t="shared" si="0"/>
        <v>5.46</v>
      </c>
      <c r="AF5" s="53">
        <f t="shared" si="0"/>
        <v>0</v>
      </c>
      <c r="AG5" s="53">
        <f t="shared" si="0"/>
        <v>0</v>
      </c>
      <c r="AH5" s="53">
        <f t="shared" si="0"/>
        <v>0</v>
      </c>
      <c r="AI5" s="53">
        <f t="shared" si="0"/>
        <v>74.319999999999993</v>
      </c>
      <c r="AJ5" s="53">
        <f t="shared" si="0"/>
        <v>69.709999999999994</v>
      </c>
      <c r="AK5" s="53">
        <f t="shared" si="0"/>
        <v>5.22</v>
      </c>
      <c r="AL5" s="53">
        <f t="shared" si="0"/>
        <v>0.15</v>
      </c>
      <c r="AM5" s="53">
        <f t="shared" si="0"/>
        <v>2.27</v>
      </c>
      <c r="AN5" s="53">
        <f t="shared" si="0"/>
        <v>0</v>
      </c>
      <c r="AO5" s="53">
        <f t="shared" si="0"/>
        <v>0</v>
      </c>
      <c r="AP5" s="53">
        <f t="shared" si="0"/>
        <v>0.04</v>
      </c>
      <c r="AQ5" s="53">
        <f t="shared" si="0"/>
        <v>1</v>
      </c>
      <c r="AR5" s="53">
        <f t="shared" si="0"/>
        <v>106.14</v>
      </c>
      <c r="AS5" s="53">
        <f t="shared" si="0"/>
        <v>0</v>
      </c>
      <c r="AT5" s="53">
        <f t="shared" si="0"/>
        <v>0.53</v>
      </c>
      <c r="AU5" s="53">
        <f t="shared" si="0"/>
        <v>0.39999999999999997</v>
      </c>
      <c r="AV5" s="53">
        <f t="shared" si="0"/>
        <v>0</v>
      </c>
      <c r="AW5" s="53">
        <f t="shared" si="0"/>
        <v>0.06</v>
      </c>
      <c r="AX5" s="53">
        <f t="shared" si="0"/>
        <v>2.98</v>
      </c>
      <c r="AY5" s="53">
        <f t="shared" si="0"/>
        <v>43.68</v>
      </c>
      <c r="AZ5" s="53">
        <f t="shared" si="0"/>
        <v>0</v>
      </c>
      <c r="BA5" s="53">
        <f t="shared" si="0"/>
        <v>0.88000000000000012</v>
      </c>
      <c r="BB5" s="53">
        <f t="shared" si="0"/>
        <v>0.51</v>
      </c>
      <c r="BC5" s="53">
        <f t="shared" si="0"/>
        <v>97.399999999999991</v>
      </c>
      <c r="BD5" s="53">
        <f t="shared" si="0"/>
        <v>14.88</v>
      </c>
      <c r="BE5" s="53">
        <f t="shared" si="0"/>
        <v>0</v>
      </c>
      <c r="BF5" s="53">
        <f t="shared" si="0"/>
        <v>462.53999999999996</v>
      </c>
      <c r="BG5" s="65">
        <f>SUM(BG6,BG19,BG59)</f>
        <v>643.63</v>
      </c>
      <c r="BH5" s="53">
        <f>E60-BG5</f>
        <v>-293.63</v>
      </c>
      <c r="BI5" s="53">
        <f>SUM(BI6,BI19,BI59)</f>
        <v>5546.0400000000009</v>
      </c>
    </row>
    <row r="6" spans="1:61" s="66" customFormat="1" ht="15">
      <c r="A6" s="62">
        <v>1</v>
      </c>
      <c r="B6" s="63" t="s">
        <v>7</v>
      </c>
      <c r="C6" s="62" t="s">
        <v>8</v>
      </c>
      <c r="D6" s="52">
        <f>HTg!T8</f>
        <v>4387.01</v>
      </c>
      <c r="E6" s="65">
        <f>SUM(E8:E18)</f>
        <v>4169.8600000000006</v>
      </c>
      <c r="F6" s="65">
        <f>SUM(F8:F18)</f>
        <v>365.33000000000004</v>
      </c>
      <c r="G6" s="65">
        <f t="shared" ref="G6:BF6" si="1">SUM(G8:G18)</f>
        <v>197.67000000000002</v>
      </c>
      <c r="H6" s="65">
        <f t="shared" si="1"/>
        <v>167.66</v>
      </c>
      <c r="I6" s="65">
        <f t="shared" si="1"/>
        <v>0</v>
      </c>
      <c r="J6" s="65">
        <f t="shared" si="1"/>
        <v>517.6099999999999</v>
      </c>
      <c r="K6" s="65">
        <f t="shared" si="1"/>
        <v>189.69000000000003</v>
      </c>
      <c r="L6" s="65">
        <f t="shared" si="1"/>
        <v>0</v>
      </c>
      <c r="M6" s="65">
        <f t="shared" si="1"/>
        <v>0</v>
      </c>
      <c r="N6" s="65">
        <f t="shared" si="1"/>
        <v>3071.7200000000003</v>
      </c>
      <c r="O6" s="65">
        <f t="shared" si="1"/>
        <v>19.209999999999997</v>
      </c>
      <c r="P6" s="65">
        <f t="shared" si="1"/>
        <v>0</v>
      </c>
      <c r="Q6" s="65">
        <f t="shared" si="1"/>
        <v>6.3</v>
      </c>
      <c r="R6" s="65">
        <f t="shared" si="1"/>
        <v>217.15</v>
      </c>
      <c r="S6" s="65">
        <f t="shared" si="1"/>
        <v>129.92000000000002</v>
      </c>
      <c r="T6" s="65">
        <f t="shared" si="1"/>
        <v>0.3</v>
      </c>
      <c r="U6" s="65">
        <f t="shared" si="1"/>
        <v>0</v>
      </c>
      <c r="V6" s="65">
        <f t="shared" si="1"/>
        <v>0</v>
      </c>
      <c r="W6" s="65">
        <f t="shared" si="1"/>
        <v>0</v>
      </c>
      <c r="X6" s="65">
        <f t="shared" si="1"/>
        <v>0</v>
      </c>
      <c r="Y6" s="65">
        <f t="shared" si="1"/>
        <v>3.34</v>
      </c>
      <c r="Z6" s="65">
        <f t="shared" si="1"/>
        <v>0</v>
      </c>
      <c r="AA6" s="65">
        <f t="shared" si="1"/>
        <v>18.13</v>
      </c>
      <c r="AB6" s="65">
        <f t="shared" si="1"/>
        <v>0.68</v>
      </c>
      <c r="AC6" s="65">
        <f t="shared" si="1"/>
        <v>0</v>
      </c>
      <c r="AD6" s="65">
        <f t="shared" si="1"/>
        <v>0</v>
      </c>
      <c r="AE6" s="65">
        <f t="shared" si="1"/>
        <v>0.97000000000000008</v>
      </c>
      <c r="AF6" s="65">
        <f t="shared" si="1"/>
        <v>0</v>
      </c>
      <c r="AG6" s="65">
        <f t="shared" si="1"/>
        <v>0</v>
      </c>
      <c r="AH6" s="65">
        <f t="shared" si="1"/>
        <v>0</v>
      </c>
      <c r="AI6" s="65">
        <f t="shared" si="1"/>
        <v>8.57</v>
      </c>
      <c r="AJ6" s="65">
        <f t="shared" si="1"/>
        <v>2.6</v>
      </c>
      <c r="AK6" s="65">
        <f t="shared" si="1"/>
        <v>5.01</v>
      </c>
      <c r="AL6" s="65">
        <f t="shared" si="1"/>
        <v>0</v>
      </c>
      <c r="AM6" s="65">
        <f t="shared" si="1"/>
        <v>0.3</v>
      </c>
      <c r="AN6" s="65">
        <f t="shared" si="1"/>
        <v>0</v>
      </c>
      <c r="AO6" s="65">
        <f t="shared" si="1"/>
        <v>0</v>
      </c>
      <c r="AP6" s="65">
        <f t="shared" si="1"/>
        <v>0.03</v>
      </c>
      <c r="AQ6" s="65">
        <f t="shared" si="1"/>
        <v>1</v>
      </c>
      <c r="AR6" s="65">
        <f t="shared" si="1"/>
        <v>6.01</v>
      </c>
      <c r="AS6" s="65">
        <f t="shared" si="1"/>
        <v>0</v>
      </c>
      <c r="AT6" s="65">
        <f t="shared" si="1"/>
        <v>0.06</v>
      </c>
      <c r="AU6" s="65">
        <f t="shared" si="1"/>
        <v>0.39999999999999997</v>
      </c>
      <c r="AV6" s="65">
        <f t="shared" si="1"/>
        <v>0</v>
      </c>
      <c r="AW6" s="65">
        <f t="shared" si="1"/>
        <v>0.06</v>
      </c>
      <c r="AX6" s="65">
        <f t="shared" si="1"/>
        <v>0.89999999999999991</v>
      </c>
      <c r="AY6" s="65">
        <f t="shared" si="1"/>
        <v>42.07</v>
      </c>
      <c r="AZ6" s="65">
        <f t="shared" si="1"/>
        <v>0</v>
      </c>
      <c r="BA6" s="65">
        <f t="shared" si="1"/>
        <v>0.65000000000000013</v>
      </c>
      <c r="BB6" s="65">
        <f t="shared" si="1"/>
        <v>0.48</v>
      </c>
      <c r="BC6" s="65">
        <f t="shared" si="1"/>
        <v>0</v>
      </c>
      <c r="BD6" s="65">
        <f t="shared" si="1"/>
        <v>13.8</v>
      </c>
      <c r="BE6" s="65">
        <f t="shared" si="1"/>
        <v>0</v>
      </c>
      <c r="BF6" s="65">
        <f t="shared" si="1"/>
        <v>0</v>
      </c>
      <c r="BG6" s="65">
        <f>SUM(BG8:BG18)</f>
        <v>293</v>
      </c>
      <c r="BH6" s="65">
        <f>F60-BG6</f>
        <v>-293</v>
      </c>
      <c r="BI6" s="65">
        <f>SUM(BI8:BI18)</f>
        <v>4519.8600000000006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>
        <f>HTg!T9</f>
        <v>397.77</v>
      </c>
      <c r="E7" s="65">
        <f>SUM(E8,E9,E10)</f>
        <v>380.28</v>
      </c>
      <c r="F7" s="65">
        <f>D7-BG7</f>
        <v>365.33</v>
      </c>
      <c r="G7" s="70">
        <f>SUM(G8,G9,G10)</f>
        <v>197.67000000000002</v>
      </c>
      <c r="H7" s="70">
        <f t="shared" ref="H7:BF7" si="2">SUM(H8,H9,H10)</f>
        <v>167.66</v>
      </c>
      <c r="I7" s="70">
        <f t="shared" si="2"/>
        <v>0</v>
      </c>
      <c r="J7" s="70">
        <f t="shared" si="2"/>
        <v>0</v>
      </c>
      <c r="K7" s="70">
        <f t="shared" si="2"/>
        <v>13</v>
      </c>
      <c r="L7" s="70">
        <f t="shared" si="2"/>
        <v>0</v>
      </c>
      <c r="M7" s="70">
        <f t="shared" si="2"/>
        <v>0</v>
      </c>
      <c r="N7" s="70">
        <f t="shared" si="2"/>
        <v>0</v>
      </c>
      <c r="O7" s="70">
        <f t="shared" si="2"/>
        <v>1.95</v>
      </c>
      <c r="P7" s="70">
        <f t="shared" si="2"/>
        <v>0</v>
      </c>
      <c r="Q7" s="70">
        <f t="shared" si="2"/>
        <v>0</v>
      </c>
      <c r="R7" s="70">
        <f t="shared" si="2"/>
        <v>17.490000000000002</v>
      </c>
      <c r="S7" s="70">
        <f t="shared" si="2"/>
        <v>0.02</v>
      </c>
      <c r="T7" s="70">
        <f t="shared" si="2"/>
        <v>0.3</v>
      </c>
      <c r="U7" s="70">
        <f t="shared" si="2"/>
        <v>0</v>
      </c>
      <c r="V7" s="70">
        <f t="shared" si="2"/>
        <v>0</v>
      </c>
      <c r="W7" s="70">
        <f t="shared" si="2"/>
        <v>0</v>
      </c>
      <c r="X7" s="70">
        <f t="shared" si="2"/>
        <v>0</v>
      </c>
      <c r="Y7" s="70">
        <f t="shared" si="2"/>
        <v>0</v>
      </c>
      <c r="Z7" s="70">
        <f t="shared" si="2"/>
        <v>0</v>
      </c>
      <c r="AA7" s="70">
        <f t="shared" si="2"/>
        <v>4.01</v>
      </c>
      <c r="AB7" s="70">
        <f t="shared" si="2"/>
        <v>0.1</v>
      </c>
      <c r="AC7" s="70">
        <f t="shared" si="2"/>
        <v>0</v>
      </c>
      <c r="AD7" s="70">
        <f t="shared" si="2"/>
        <v>0</v>
      </c>
      <c r="AE7" s="70">
        <f t="shared" si="2"/>
        <v>0.1</v>
      </c>
      <c r="AF7" s="70">
        <f t="shared" si="2"/>
        <v>0</v>
      </c>
      <c r="AG7" s="70">
        <f t="shared" si="2"/>
        <v>0</v>
      </c>
      <c r="AH7" s="70">
        <f t="shared" si="2"/>
        <v>0</v>
      </c>
      <c r="AI7" s="70">
        <f t="shared" si="2"/>
        <v>1.9100000000000001</v>
      </c>
      <c r="AJ7" s="70">
        <f t="shared" si="2"/>
        <v>0.8</v>
      </c>
      <c r="AK7" s="70">
        <f t="shared" si="2"/>
        <v>1.1000000000000001</v>
      </c>
      <c r="AL7" s="70">
        <f t="shared" si="2"/>
        <v>0</v>
      </c>
      <c r="AM7" s="70">
        <f t="shared" si="2"/>
        <v>0</v>
      </c>
      <c r="AN7" s="70">
        <f t="shared" si="2"/>
        <v>0</v>
      </c>
      <c r="AO7" s="70">
        <f t="shared" si="2"/>
        <v>0</v>
      </c>
      <c r="AP7" s="70">
        <f t="shared" si="2"/>
        <v>0</v>
      </c>
      <c r="AQ7" s="70">
        <f t="shared" si="2"/>
        <v>0</v>
      </c>
      <c r="AR7" s="70">
        <f t="shared" si="2"/>
        <v>2.8</v>
      </c>
      <c r="AS7" s="70">
        <f t="shared" si="2"/>
        <v>0</v>
      </c>
      <c r="AT7" s="70">
        <f t="shared" si="2"/>
        <v>0.06</v>
      </c>
      <c r="AU7" s="70">
        <f t="shared" si="2"/>
        <v>0.1</v>
      </c>
      <c r="AV7" s="70">
        <f t="shared" si="2"/>
        <v>0</v>
      </c>
      <c r="AW7" s="70">
        <f t="shared" si="2"/>
        <v>0</v>
      </c>
      <c r="AX7" s="70">
        <f t="shared" si="2"/>
        <v>0</v>
      </c>
      <c r="AY7" s="70">
        <f t="shared" si="2"/>
        <v>10</v>
      </c>
      <c r="AZ7" s="70">
        <f t="shared" si="2"/>
        <v>0</v>
      </c>
      <c r="BA7" s="70">
        <f t="shared" si="2"/>
        <v>0.15</v>
      </c>
      <c r="BB7" s="70">
        <f t="shared" si="2"/>
        <v>0.05</v>
      </c>
      <c r="BC7" s="70">
        <f t="shared" si="2"/>
        <v>0</v>
      </c>
      <c r="BD7" s="70">
        <f t="shared" si="2"/>
        <v>0</v>
      </c>
      <c r="BE7" s="70">
        <f t="shared" si="2"/>
        <v>0</v>
      </c>
      <c r="BF7" s="70">
        <f t="shared" si="2"/>
        <v>0</v>
      </c>
      <c r="BG7" s="65">
        <f>SUM(BG8:BG10)</f>
        <v>32.44</v>
      </c>
      <c r="BH7" s="70">
        <f>G60-BG7</f>
        <v>-32.44</v>
      </c>
      <c r="BI7" s="70">
        <f>SUM(BI8,BI9,BI10)</f>
        <v>365.33000000000004</v>
      </c>
    </row>
    <row r="8" spans="1:61" ht="15">
      <c r="A8" s="8"/>
      <c r="B8" s="6" t="s">
        <v>189</v>
      </c>
      <c r="C8" s="8" t="s">
        <v>11</v>
      </c>
      <c r="D8" s="52">
        <f>HTg!T10</f>
        <v>217.56</v>
      </c>
      <c r="E8" s="65">
        <f>SUM(F8,J8,K8,L8,M8,N8,O8,P8,Q8)</f>
        <v>203.87</v>
      </c>
      <c r="F8" s="70">
        <f>G8+H8+I8</f>
        <v>197.67000000000002</v>
      </c>
      <c r="G8" s="65">
        <f>D8-BG8</f>
        <v>197.67000000000002</v>
      </c>
      <c r="H8" s="55">
        <f>SUMIF(NSL!$C$12:$C$13,C8,NSL!$W$12:$W$13)</f>
        <v>0</v>
      </c>
      <c r="I8" s="55">
        <f>SUMIF(NSL!$C$15:$C$16,C8,NSL!$W$15:$W$16)</f>
        <v>0</v>
      </c>
      <c r="J8" s="55">
        <f>SUMIF(NSL!$C$18:$C$19,C8,NSL!$W$18:$W$19)</f>
        <v>0</v>
      </c>
      <c r="K8" s="55">
        <f>SUMIF(NSL!$C$21:$C$43,C8,NSL!$W$21:$W$43)</f>
        <v>5</v>
      </c>
      <c r="L8" s="55">
        <f>SUMIF(NSL!$C$45:$C$51,C8,NSL!$W$45:$W$51)</f>
        <v>0</v>
      </c>
      <c r="M8" s="55">
        <f>SUMIF(NSL!$C$53:$C$55,C8,NSL!$W$53:$W$55)</f>
        <v>0</v>
      </c>
      <c r="N8" s="55">
        <f>SUMIF(NSL!$C$57:$C$65,C8,NSL!$W$57:$W$65)</f>
        <v>0</v>
      </c>
      <c r="O8" s="55">
        <f>SUMIF(NSL!$C$67:$C$76,C8,NSL!$W$67:$W$76)</f>
        <v>1.2</v>
      </c>
      <c r="P8" s="55">
        <f>SUMIF(NSL!$C$78:$C$79,C8,NSL!$W$78:$W$79)</f>
        <v>0</v>
      </c>
      <c r="Q8" s="55">
        <f>SUMIF(NSL!$C$81:$C$173,C8,NSL!$W$81:$W$173)</f>
        <v>0</v>
      </c>
      <c r="R8" s="65">
        <f>SUM(S8:AA8)+SUM(AO8:BF8)</f>
        <v>13.690000000000001</v>
      </c>
      <c r="S8" s="55">
        <f>SUMIF(NSL!$C$176:$C$214,C8,NSL!$W$176:$W$214)</f>
        <v>0</v>
      </c>
      <c r="T8" s="55">
        <f>SUMIF(NSL!$C$216:$C$238,C8,NSL!$W$216:$W$238)</f>
        <v>0</v>
      </c>
      <c r="U8" s="55">
        <f>SUMIF(NSL!$C$240:$C$252,C8,NSL!$W$240:$W$252)</f>
        <v>0</v>
      </c>
      <c r="V8" s="55">
        <f>SUMIF(NSL!$C$254:$C$255,C8,NSL!$W$254:$W$255)</f>
        <v>0</v>
      </c>
      <c r="W8" s="55">
        <f>SUMIF(NSL!$C$257:$C$282,C8,NSL!$W$257:$W$282)</f>
        <v>0</v>
      </c>
      <c r="X8" s="55">
        <f>SUMIF(NSL!$C$284:$C$346,C8,NSL!$W$284:$W$346)</f>
        <v>0</v>
      </c>
      <c r="Y8" s="55">
        <f>SUMIF(NSL!$C$348:$C$436,C8,NSL!$W$348:$W$436)</f>
        <v>0</v>
      </c>
      <c r="Z8" s="55">
        <f>SUMIF(NSL!$C$438:$C$480,C8,NSL!$W$438:$W$480)</f>
        <v>0</v>
      </c>
      <c r="AA8" s="70">
        <f>SUM(AB8:AN8)</f>
        <v>2.33</v>
      </c>
      <c r="AB8" s="55">
        <f>SUMIF(NSL!$C$483:$C$679,C8,NSL!$W$483:$W$679)</f>
        <v>0.05</v>
      </c>
      <c r="AC8" s="55">
        <f>SUMIF(NSL!$C$681:$C$682,C8,NSL!$W$681:$W$682)</f>
        <v>0</v>
      </c>
      <c r="AD8" s="55">
        <f>SUMIF(NSL!$C$684:$C$692,C8,NSL!$W$684:$W$692)</f>
        <v>0</v>
      </c>
      <c r="AE8" s="55">
        <f>SUMIF(NSL!$C$694:$C$776,C8,NSL!$W$694:$W$776)</f>
        <v>0.1</v>
      </c>
      <c r="AF8" s="55">
        <f>SUMIF(NSL!$C$778:$C$810,C8,NSL!$W$778:$W$810)</f>
        <v>0</v>
      </c>
      <c r="AG8" s="55">
        <f>SUMIF(NSL!$C$812:$C$813,C8,NSL!$W$812:$W$813)</f>
        <v>0</v>
      </c>
      <c r="AH8" s="55">
        <f>SUMIF(NSL!$C$815:$C$816,C8,NSL!$W$815:$W$816)</f>
        <v>0</v>
      </c>
      <c r="AI8" s="55">
        <f>SUMIF(NSL!$C$818:$C$889,C8,NSL!$W$818:$W$889)</f>
        <v>1.28</v>
      </c>
      <c r="AJ8" s="55">
        <f>SUMIF(NSL!$C$891:$C$917,C8,NSL!$W$891:$W$917)</f>
        <v>0.60000000000000009</v>
      </c>
      <c r="AK8" s="55">
        <f>SUMIF(NSL!$C$919:$C$981,C8,NSL!$W$919:$W$981)</f>
        <v>0.30000000000000004</v>
      </c>
      <c r="AL8" s="55">
        <f>SUMIF(NSL!$C$983:$C$1000,C8,NSL!$W$983:$W$1000)</f>
        <v>0</v>
      </c>
      <c r="AM8" s="55">
        <f>SUMIF(NSL!$C$1002:$C$1028,C8,NSL!$W$1002:$W$1028)</f>
        <v>0</v>
      </c>
      <c r="AN8" s="55">
        <f>SUMIF(NSL!$C$1030:$C$1045,C8,NSL!$W$1030:$W$1045)</f>
        <v>0</v>
      </c>
      <c r="AO8" s="55">
        <f>SUMIF(NSL!$C$1047:$C$1048,C8,NSL!$W$1047:$W$1048)</f>
        <v>0</v>
      </c>
      <c r="AP8" s="55">
        <f>SUMIF(NSL!$C$1050:$C$1074,C8,NSL!$W$1050:$W$1074)</f>
        <v>0</v>
      </c>
      <c r="AQ8" s="55">
        <f>SUMIF(NSL!$C$1076:$C$1099,C8,NSL!$W$1076:$W$1099)</f>
        <v>0</v>
      </c>
      <c r="AR8" s="55">
        <f>SUMIF(NSL!$C$1101:$C$1121,C8,NSL!$W$1101:$W$1121)</f>
        <v>1.2</v>
      </c>
      <c r="AS8" s="55">
        <f>SUMIF(NSL!$C$1123:$C$1164,C8,NSL!$W$1123:$W$1164)</f>
        <v>0</v>
      </c>
      <c r="AT8" s="55">
        <f>SUMIF(NSL!$C$1166:$C$1201,C8,NSL!$W$1166:$W$1201)</f>
        <v>0</v>
      </c>
      <c r="AU8" s="55">
        <f>SUMIF(NSL!$C$1203:$C$1223,C8,NSL!$W$1203:$W$1223)</f>
        <v>0.1</v>
      </c>
      <c r="AV8" s="55">
        <f>SUMIF(NSL!$C$1225:$C$1226,C8,NSL!$W$1225:$W$1226)</f>
        <v>0</v>
      </c>
      <c r="AW8" s="55">
        <f>SUMIF(NSL!$C$1228:$C$1244,C8,NSL!$W$1228:$W$1244)</f>
        <v>0</v>
      </c>
      <c r="AX8" s="55">
        <f>SUMIF(NSL!$C$1246:$C$1351,C8,NSL!$W$1246:$W$1351)</f>
        <v>0</v>
      </c>
      <c r="AY8" s="55">
        <f>SUMIF(NSL!$C$1353:$C$1434,C8,NSL!$W$1353:$W$1434)</f>
        <v>10</v>
      </c>
      <c r="AZ8" s="55">
        <f>SUMIF(NSL!$C$1436:$C$1440,C8,NSL!$W$1436:$W$1440)</f>
        <v>0</v>
      </c>
      <c r="BA8" s="55">
        <f>SUMIF(NSL!$C$1442:$C$1507,C8,NSL!$W$1442:$W$1507)</f>
        <v>0.06</v>
      </c>
      <c r="BB8" s="55">
        <f>SUMIF(NSL!$C$1509:$C$1540,C8,NSL!$W$1509:$W$1540)</f>
        <v>0</v>
      </c>
      <c r="BC8" s="55">
        <f>SUMIF(NSL!$C$1542:$C$1545,C8,NSL!$W$1542:$W$1545)</f>
        <v>0</v>
      </c>
      <c r="BD8" s="55">
        <f>SUMIF(NSL!$C$1547:$C$1560,C8,NSL!$W$1547:$W$1560)</f>
        <v>0</v>
      </c>
      <c r="BE8" s="55">
        <f>SUMIF(NSL!$C$1562:$C$1565,C8,NSL!$W$1562:$W$1565)</f>
        <v>0</v>
      </c>
      <c r="BF8" s="55">
        <f>SUMIF(NSL!$C$1567:$C$1569,C8,NSL!$W$1567:$W$1569)</f>
        <v>0</v>
      </c>
      <c r="BG8" s="65">
        <f>SUM(H8:Q8)+SUM(S8:Z8)+SUM(AB8:BF8)</f>
        <v>19.89</v>
      </c>
      <c r="BH8" s="53">
        <f>G60-BG8</f>
        <v>-19.89</v>
      </c>
      <c r="BI8" s="53">
        <f>BH8+D8</f>
        <v>197.67000000000002</v>
      </c>
    </row>
    <row r="9" spans="1:61" ht="15">
      <c r="A9" s="8"/>
      <c r="B9" s="6" t="s">
        <v>191</v>
      </c>
      <c r="C9" s="8" t="s">
        <v>12</v>
      </c>
      <c r="D9" s="52">
        <f>HTg!T11</f>
        <v>180.21</v>
      </c>
      <c r="E9" s="65">
        <f t="shared" ref="E9:E18" si="3">SUM(F9,J9,K9,L9,M9,N9,O9,P9,Q9)</f>
        <v>176.41</v>
      </c>
      <c r="F9" s="70">
        <f t="shared" ref="F9:F18" si="4">G9+H9+I9</f>
        <v>167.66</v>
      </c>
      <c r="G9" s="55">
        <f>SUMIF(NSL!$C$9:$C$10,C9,NSL!$W$9:$W$10)</f>
        <v>0</v>
      </c>
      <c r="H9" s="65">
        <f>D9-BG9</f>
        <v>167.66</v>
      </c>
      <c r="I9" s="55">
        <f>SUMIF(NSL!$C$15:$C$16,C9,NSL!$W$15:$W$16)</f>
        <v>0</v>
      </c>
      <c r="J9" s="55">
        <f>SUMIF(NSL!$C$18:$C$19,C9,NSL!$W$18:$W$19)</f>
        <v>0</v>
      </c>
      <c r="K9" s="55">
        <f>SUMIF(NSL!$C$21:$C$43,C9,NSL!$W$21:$W$43)</f>
        <v>8</v>
      </c>
      <c r="L9" s="55">
        <f>SUMIF(NSL!$C$45:$C$51,C9,NSL!$W$45:$W$51)</f>
        <v>0</v>
      </c>
      <c r="M9" s="55">
        <f>SUMIF(NSL!$C$53:$C$55,C9,NSL!$W$53:$W$55)</f>
        <v>0</v>
      </c>
      <c r="N9" s="55">
        <f>SUMIF(NSL!$C$57:$C$65,C9,NSL!$W$57:$W$65)</f>
        <v>0</v>
      </c>
      <c r="O9" s="55">
        <f>SUMIF(NSL!$C$67:$C$76,C9,NSL!$W$67:$W$76)</f>
        <v>0.75</v>
      </c>
      <c r="P9" s="55">
        <f>SUMIF(NSL!$C$78:$C$79,C9,NSL!$W$78:$W$79)</f>
        <v>0</v>
      </c>
      <c r="Q9" s="55">
        <f>SUMIF(NSL!$C$81:$C$173,C9,NSL!$W$81:$W$173)</f>
        <v>0</v>
      </c>
      <c r="R9" s="65">
        <f>SUM(S9:AA9)+SUM(AO9:BF9)</f>
        <v>3.8000000000000003</v>
      </c>
      <c r="S9" s="55">
        <f>SUMIF(NSL!$C$176:$C$214,C9,NSL!$W$176:$W$214)</f>
        <v>0.02</v>
      </c>
      <c r="T9" s="55">
        <f>SUMIF(NSL!$C$216:$C$238,C9,NSL!$W$216:$W$238)</f>
        <v>0.3</v>
      </c>
      <c r="U9" s="55">
        <f>SUMIF(NSL!$C$240:$C$252,C9,NSL!$W$240:$W$252)</f>
        <v>0</v>
      </c>
      <c r="V9" s="55">
        <f>SUMIF(NSL!$C$254:$C$255,C9,NSL!$W$254:$W$255)</f>
        <v>0</v>
      </c>
      <c r="W9" s="55">
        <f>SUMIF(NSL!$C$257:$C$282,C9,NSL!$W$257:$W$282)</f>
        <v>0</v>
      </c>
      <c r="X9" s="55">
        <f>SUMIF(NSL!$C$284:$C$346,C9,NSL!$W$284:$W$346)</f>
        <v>0</v>
      </c>
      <c r="Y9" s="55">
        <f>SUMIF(NSL!$C$348:$C$436,C9,NSL!$W$348:$W$436)</f>
        <v>0</v>
      </c>
      <c r="Z9" s="55">
        <f>SUMIF(NSL!$C$438:$C$480,C9,NSL!$W$438:$W$480)</f>
        <v>0</v>
      </c>
      <c r="AA9" s="70">
        <f t="shared" ref="AA9:AA18" si="5">SUM(AB9:AN9)</f>
        <v>1.6800000000000002</v>
      </c>
      <c r="AB9" s="55">
        <f>SUMIF(NSL!$C$483:$C$679,C9,NSL!$W$483:$W$679)</f>
        <v>0.05</v>
      </c>
      <c r="AC9" s="55">
        <f>SUMIF(NSL!$C$681:$C$682,C9,NSL!$W$681:$W$682)</f>
        <v>0</v>
      </c>
      <c r="AD9" s="55">
        <f>SUMIF(NSL!$C$684:$C$692,C9,NSL!$W$684:$W$692)</f>
        <v>0</v>
      </c>
      <c r="AE9" s="55">
        <f>SUMIF(NSL!$C$694:$C$776,C9,NSL!$W$694:$W$776)</f>
        <v>0</v>
      </c>
      <c r="AF9" s="55">
        <f>SUMIF(NSL!$C$778:$C$810,C9,NSL!$W$778:$W$810)</f>
        <v>0</v>
      </c>
      <c r="AG9" s="55">
        <f>SUMIF(NSL!$C$812:$C$813,C9,NSL!$W$812:$W$813)</f>
        <v>0</v>
      </c>
      <c r="AH9" s="55">
        <f>SUMIF(NSL!$C$815:$C$816,C9,NSL!$W$815:$W$816)</f>
        <v>0</v>
      </c>
      <c r="AI9" s="55">
        <f>SUMIF(NSL!$C$818:$C$889,C9,NSL!$W$818:$W$889)</f>
        <v>0.63</v>
      </c>
      <c r="AJ9" s="55">
        <f>SUMIF(NSL!$C$891:$C$917,C9,NSL!$W$891:$W$917)</f>
        <v>0.2</v>
      </c>
      <c r="AK9" s="55">
        <f>SUMIF(NSL!$C$919:$C$981,C9,NSL!$W$919:$W$981)</f>
        <v>0.8</v>
      </c>
      <c r="AL9" s="55">
        <f>SUMIF(NSL!$C$983:$C$1000,C9,NSL!$W$983:$W$1000)</f>
        <v>0</v>
      </c>
      <c r="AM9" s="55">
        <f>SUMIF(NSL!$C$1002:$C$1028,C9,NSL!$W$1002:$W$1028)</f>
        <v>0</v>
      </c>
      <c r="AN9" s="55">
        <f>SUMIF(NSL!$C$1030:$C$1045,C9,NSL!$W$1030:$W$1045)</f>
        <v>0</v>
      </c>
      <c r="AO9" s="55">
        <f>SUMIF(NSL!$C$1047:$C$1048,C9,NSL!$W$1047:$W$1048)</f>
        <v>0</v>
      </c>
      <c r="AP9" s="55">
        <f>SUMIF(NSL!$C$1050:$C$1074,C9,NSL!$W$1050:$W$1074)</f>
        <v>0</v>
      </c>
      <c r="AQ9" s="55">
        <f>SUMIF(NSL!$C$1076:$C$1099,C9,NSL!$W$1076:$W$1099)</f>
        <v>0</v>
      </c>
      <c r="AR9" s="55">
        <f>SUMIF(NSL!$C$1101:$C$1121,C9,NSL!$W$1101:$W$1121)</f>
        <v>1.6</v>
      </c>
      <c r="AS9" s="55">
        <f>SUMIF(NSL!$C$1123:$C$1164,C9,NSL!$W$1123:$W$1164)</f>
        <v>0</v>
      </c>
      <c r="AT9" s="55">
        <f>SUMIF(NSL!$C$1166:$C$1201,C9,NSL!$W$1166:$W$1201)</f>
        <v>0.06</v>
      </c>
      <c r="AU9" s="55">
        <f>SUMIF(NSL!$C$1203:$C$1223,C9,NSL!$W$1203:$W$1223)</f>
        <v>0</v>
      </c>
      <c r="AV9" s="55">
        <f>SUMIF(NSL!$C$1225:$C$1226,C9,NSL!$W$1225:$W$1226)</f>
        <v>0</v>
      </c>
      <c r="AW9" s="55">
        <f>SUMIF(NSL!$C$1228:$C$1244,C9,NSL!$W$1228:$W$1244)</f>
        <v>0</v>
      </c>
      <c r="AX9" s="55">
        <f>SUMIF(NSL!$C$1246:$C$1351,C9,NSL!$W$1246:$W$1351)</f>
        <v>0</v>
      </c>
      <c r="AY9" s="55">
        <f>SUMIF(NSL!$C$1353:$C$1434,C9,NSL!$W$1353:$W$1434)</f>
        <v>0</v>
      </c>
      <c r="AZ9" s="55">
        <f>SUMIF(NSL!$C$1436:$C$1440,C9,NSL!$W$1436:$W$1440)</f>
        <v>0</v>
      </c>
      <c r="BA9" s="55">
        <f>SUMIF(NSL!$C$1442:$C$1507,C9,NSL!$W$1442:$W$1507)</f>
        <v>0.09</v>
      </c>
      <c r="BB9" s="55">
        <f>SUMIF(NSL!$C$1509:$C$1540,C9,NSL!$W$1509:$W$1540)</f>
        <v>0.05</v>
      </c>
      <c r="BC9" s="55">
        <f>SUMIF(NSL!$C$1542:$C$1545,C9,NSL!$W$1542:$W$1545)</f>
        <v>0</v>
      </c>
      <c r="BD9" s="55">
        <f>SUMIF(NSL!$C$1547:$C$1560,C9,NSL!$W$1547:$W$1560)</f>
        <v>0</v>
      </c>
      <c r="BE9" s="55">
        <f>SUMIF(NSL!$C$1562:$C$1565,C9,NSL!$W$1562:$W$1565)</f>
        <v>0</v>
      </c>
      <c r="BF9" s="55">
        <f>SUMIF(NSL!$C$1567:$C$1569,C9,NSL!$W$1567:$W$1569)</f>
        <v>0</v>
      </c>
      <c r="BG9" s="65">
        <f>SUM(G9)+SUM(I9:Q9)+SUM(S9:Z9)+SUM(AB9:BF9)</f>
        <v>12.55</v>
      </c>
      <c r="BH9" s="53">
        <f>H60-BG9</f>
        <v>-12.55</v>
      </c>
      <c r="BI9" s="53">
        <f t="shared" ref="BI9:BI59" si="6">BH9+D9</f>
        <v>167.66</v>
      </c>
    </row>
    <row r="10" spans="1:61" ht="15">
      <c r="A10" s="8"/>
      <c r="B10" s="6" t="s">
        <v>192</v>
      </c>
      <c r="C10" s="8" t="s">
        <v>14</v>
      </c>
      <c r="D10" s="52">
        <f>HTg!T12</f>
        <v>0</v>
      </c>
      <c r="E10" s="65">
        <f t="shared" si="3"/>
        <v>0</v>
      </c>
      <c r="F10" s="70">
        <f t="shared" si="4"/>
        <v>0</v>
      </c>
      <c r="G10" s="55">
        <f>SUMIF(NSL!$C$9:$C$10,C10,NSL!$W$9:$W$10)</f>
        <v>0</v>
      </c>
      <c r="H10" s="55">
        <f>SUMIF(NSL!$C$12:$C$13,C10,NSL!$W$12:$W$13)</f>
        <v>0</v>
      </c>
      <c r="I10" s="65">
        <f>D10-BG10</f>
        <v>0</v>
      </c>
      <c r="J10" s="55">
        <f>SUMIF(NSL!$C$18:$C$19,C10,NSL!$W$18:$W$19)</f>
        <v>0</v>
      </c>
      <c r="K10" s="55">
        <f>SUMIF(NSL!$C$21:$C$43,C10,NSL!$W$21:$W$43)</f>
        <v>0</v>
      </c>
      <c r="L10" s="55">
        <f>SUMIF(NSL!$C$45:$C$51,C10,NSL!$W$45:$W$51)</f>
        <v>0</v>
      </c>
      <c r="M10" s="55">
        <f>SUMIF(NSL!$C$53:$C$55,C10,NSL!$W$53:$W$55)</f>
        <v>0</v>
      </c>
      <c r="N10" s="55">
        <f>SUMIF(NSL!$C$57:$C$65,C10,NSL!$W$57:$W$65)</f>
        <v>0</v>
      </c>
      <c r="O10" s="55">
        <f>SUMIF(NSL!$C$67:$C$76,C10,NSL!$W$67:$W$76)</f>
        <v>0</v>
      </c>
      <c r="P10" s="55">
        <f>SUMIF(NSL!$C$78:$C$79,C10,NSL!$W$78:$W$79)</f>
        <v>0</v>
      </c>
      <c r="Q10" s="55">
        <f>SUMIF(NSL!$C$81:$C$173,C10,NSL!$W$81:$W$173)</f>
        <v>0</v>
      </c>
      <c r="R10" s="65">
        <f>SUM(S10:AA10)+SUM(AO10:BF10)</f>
        <v>0</v>
      </c>
      <c r="S10" s="55">
        <f>SUMIF(NSL!$C$176:$C$214,C10,NSL!$W$176:$W$214)</f>
        <v>0</v>
      </c>
      <c r="T10" s="55">
        <f>SUMIF(NSL!$C$216:$C$238,C10,NSL!$W$216:$W$238)</f>
        <v>0</v>
      </c>
      <c r="U10" s="55">
        <f>SUMIF(NSL!$C$240:$C$252,C10,NSL!$W$240:$W$252)</f>
        <v>0</v>
      </c>
      <c r="V10" s="55">
        <f>SUMIF(NSL!$C$254:$C$255,C10,NSL!$W$254:$W$255)</f>
        <v>0</v>
      </c>
      <c r="W10" s="55">
        <f>SUMIF(NSL!$C$257:$C$282,C10,NSL!$W$257:$W$282)</f>
        <v>0</v>
      </c>
      <c r="X10" s="55">
        <f>SUMIF(NSL!$C$284:$C$346,C10,NSL!$W$284:$W$346)</f>
        <v>0</v>
      </c>
      <c r="Y10" s="55">
        <f>SUMIF(NSL!$C$348:$C$436,C10,NSL!$W$348:$W$436)</f>
        <v>0</v>
      </c>
      <c r="Z10" s="55">
        <f>SUMIF(NSL!$C$438:$C$480,C10,NSL!$W$438:$W$480)</f>
        <v>0</v>
      </c>
      <c r="AA10" s="70">
        <f t="shared" si="5"/>
        <v>0</v>
      </c>
      <c r="AB10" s="55">
        <f>SUMIF(NSL!$C$483:$C$679,C10,NSL!$W$483:$W$679)</f>
        <v>0</v>
      </c>
      <c r="AC10" s="55">
        <f>SUMIF(NSL!$C$681:$C$682,C10,NSL!$W$681:$W$682)</f>
        <v>0</v>
      </c>
      <c r="AD10" s="55">
        <f>SUMIF(NSL!$C$684:$C$692,C10,NSL!$W$684:$W$692)</f>
        <v>0</v>
      </c>
      <c r="AE10" s="55">
        <f>SUMIF(NSL!$C$694:$C$776,C10,NSL!$W$694:$W$776)</f>
        <v>0</v>
      </c>
      <c r="AF10" s="55">
        <f>SUMIF(NSL!$C$778:$C$810,C10,NSL!$W$778:$W$810)</f>
        <v>0</v>
      </c>
      <c r="AG10" s="55">
        <f>SUMIF(NSL!$C$812:$C$813,C10,NSL!$W$812:$W$813)</f>
        <v>0</v>
      </c>
      <c r="AH10" s="55">
        <f>SUMIF(NSL!$C$815:$C$816,C10,NSL!$W$815:$W$816)</f>
        <v>0</v>
      </c>
      <c r="AI10" s="55">
        <f>SUMIF(NSL!$C$818:$C$889,C10,NSL!$W$818:$W$889)</f>
        <v>0</v>
      </c>
      <c r="AJ10" s="55">
        <f>SUMIF(NSL!$C$891:$C$917,C10,NSL!$W$891:$W$917)</f>
        <v>0</v>
      </c>
      <c r="AK10" s="55">
        <f>SUMIF(NSL!$C$919:$C$981,C10,NSL!$W$919:$W$981)</f>
        <v>0</v>
      </c>
      <c r="AL10" s="55">
        <f>SUMIF(NSL!$C$983:$C$1000,C10,NSL!$W$983:$W$1000)</f>
        <v>0</v>
      </c>
      <c r="AM10" s="55">
        <f>SUMIF(NSL!$C$1002:$C$1028,C10,NSL!$W$1002:$W$1028)</f>
        <v>0</v>
      </c>
      <c r="AN10" s="55">
        <f>SUMIF(NSL!$C$1030:$C$1045,C10,NSL!$W$1030:$W$1045)</f>
        <v>0</v>
      </c>
      <c r="AO10" s="55">
        <f>SUMIF(NSL!$C$1047:$C$1048,C10,NSL!$W$1047:$W$1048)</f>
        <v>0</v>
      </c>
      <c r="AP10" s="55">
        <f>SUMIF(NSL!$C$1050:$C$1074,C10,NSL!$W$1050:$W$1074)</f>
        <v>0</v>
      </c>
      <c r="AQ10" s="55">
        <f>SUMIF(NSL!$C$1076:$C$1099,C10,NSL!$W$1076:$W$1099)</f>
        <v>0</v>
      </c>
      <c r="AR10" s="55">
        <f>SUMIF(NSL!$C$1101:$C$1121,C10,NSL!$W$1101:$W$1121)</f>
        <v>0</v>
      </c>
      <c r="AS10" s="55">
        <f>SUMIF(NSL!$C$1123:$C$1164,C10,NSL!$W$1123:$W$1164)</f>
        <v>0</v>
      </c>
      <c r="AT10" s="55">
        <f>SUMIF(NSL!$C$1166:$C$1201,C10,NSL!$W$1166:$W$1201)</f>
        <v>0</v>
      </c>
      <c r="AU10" s="55">
        <f>SUMIF(NSL!$C$1203:$C$1223,C10,NSL!$W$1203:$W$1223)</f>
        <v>0</v>
      </c>
      <c r="AV10" s="55">
        <f>SUMIF(NSL!$C$1225:$C$1226,C10,NSL!$W$1225:$W$1226)</f>
        <v>0</v>
      </c>
      <c r="AW10" s="55">
        <f>SUMIF(NSL!$C$1228:$C$1244,C10,NSL!$W$1228:$W$1244)</f>
        <v>0</v>
      </c>
      <c r="AX10" s="55">
        <f>SUMIF(NSL!$C$1246:$C$1351,C10,NSL!$W$1246:$W$1351)</f>
        <v>0</v>
      </c>
      <c r="AY10" s="55">
        <f>SUMIF(NSL!$C$1353:$C$1434,C10,NSL!$W$1353:$W$1434)</f>
        <v>0</v>
      </c>
      <c r="AZ10" s="55">
        <f>SUMIF(NSL!$C$1436:$C$1440,C10,NSL!$W$1436:$W$1440)</f>
        <v>0</v>
      </c>
      <c r="BA10" s="55">
        <f>SUMIF(NSL!$C$1442:$C$1507,C10,NSL!$W$1442:$W$1507)</f>
        <v>0</v>
      </c>
      <c r="BB10" s="55">
        <f>SUMIF(NSL!$C$1509:$C$1540,C10,NSL!$W$1509:$W$1540)</f>
        <v>0</v>
      </c>
      <c r="BC10" s="55">
        <f>SUMIF(NSL!$C$1542:$C$1545,C10,NSL!$W$1542:$W$1545)</f>
        <v>0</v>
      </c>
      <c r="BD10" s="55">
        <f>SUMIF(NSL!$C$1547:$C$1560,C10,NSL!$W$1547:$W$1560)</f>
        <v>0</v>
      </c>
      <c r="BE10" s="55">
        <f>SUMIF(NSL!$C$1562:$C$1565,C10,NSL!$W$1562:$W$1565)</f>
        <v>0</v>
      </c>
      <c r="BF10" s="55">
        <f>SUMIF(NSL!$C$1567:$C$1569,C10,NSL!$W$1567:$W$1569)</f>
        <v>0</v>
      </c>
      <c r="BG10" s="65">
        <f>SUM(G10:H10)+SUM(J10:Q10)+SUM(S10:Z10)+SUM(AB10:BF10)</f>
        <v>0</v>
      </c>
      <c r="BH10" s="53">
        <f>I60-BG10</f>
        <v>0</v>
      </c>
      <c r="BI10" s="53">
        <f t="shared" si="6"/>
        <v>0</v>
      </c>
    </row>
    <row r="11" spans="1:61" ht="15">
      <c r="A11" s="56" t="s">
        <v>13</v>
      </c>
      <c r="B11" s="13" t="s">
        <v>116</v>
      </c>
      <c r="C11" s="56" t="s">
        <v>16</v>
      </c>
      <c r="D11" s="52">
        <f>HTg!T13</f>
        <v>546.67999999999995</v>
      </c>
      <c r="E11" s="65">
        <f t="shared" si="3"/>
        <v>522.55999999999983</v>
      </c>
      <c r="F11" s="70">
        <f t="shared" si="4"/>
        <v>0</v>
      </c>
      <c r="G11" s="55">
        <f>SUMIF(NSL!$C$9:$C$10,C11,NSL!$W$9:$W$10)</f>
        <v>0</v>
      </c>
      <c r="H11" s="55">
        <f>SUMIF(NSL!$C$12:$C$13,C11,NSL!$W$12:$W$13)</f>
        <v>0</v>
      </c>
      <c r="I11" s="55">
        <f>SUMIF(NSL!$C$15:$C$16,C11,NSL!$W$15:$W$16)</f>
        <v>0</v>
      </c>
      <c r="J11" s="65">
        <f>D11-BG11</f>
        <v>517.6099999999999</v>
      </c>
      <c r="K11" s="55">
        <f>SUMIF(NSL!$C$21:$C$43,C11,NSL!$W$21:$W$43)</f>
        <v>4</v>
      </c>
      <c r="L11" s="55">
        <f>SUMIF(NSL!$C$45:$C$51,C11,NSL!$W$45:$W$51)</f>
        <v>0</v>
      </c>
      <c r="M11" s="55">
        <f>SUMIF(NSL!$C$53:$C$55,C11,NSL!$W$53:$W$55)</f>
        <v>0</v>
      </c>
      <c r="N11" s="55">
        <f>SUMIF(NSL!$C$57:$C$65,C11,NSL!$W$57:$W$65)</f>
        <v>0</v>
      </c>
      <c r="O11" s="55">
        <f>SUMIF(NSL!$C$67:$C$76,C11,NSL!$W$67:$W$76)</f>
        <v>0.65</v>
      </c>
      <c r="P11" s="55">
        <f>SUMIF(NSL!$C$78:$C$79,C11,NSL!$W$78:$W$79)</f>
        <v>0</v>
      </c>
      <c r="Q11" s="55">
        <f>SUMIF(NSL!$C$81:$C$173,C11,NSL!$W$81:$W$173)</f>
        <v>0.3</v>
      </c>
      <c r="R11" s="65">
        <f t="shared" ref="R11:R17" si="7">SUM(S11:AA11)+SUM(AO11:BF11)</f>
        <v>24.12</v>
      </c>
      <c r="S11" s="55">
        <f>SUMIF(NSL!$C$176:$C$214,C11,NSL!$W$176:$W$214)</f>
        <v>0</v>
      </c>
      <c r="T11" s="55">
        <f>SUMIF(NSL!$C$216:$C$238,C11,NSL!$W$216:$W$238)</f>
        <v>0</v>
      </c>
      <c r="U11" s="55">
        <f>SUMIF(NSL!$C$240:$C$252,C11,NSL!$W$240:$W$252)</f>
        <v>0</v>
      </c>
      <c r="V11" s="55">
        <f>SUMIF(NSL!$C$254:$C$255,C11,NSL!$W$254:$W$255)</f>
        <v>0</v>
      </c>
      <c r="W11" s="55">
        <f>SUMIF(NSL!$C$257:$C$282,C11,NSL!$W$257:$W$282)</f>
        <v>0</v>
      </c>
      <c r="X11" s="55">
        <f>SUMIF(NSL!$C$284:$C$346,C11,NSL!$W$284:$W$346)</f>
        <v>0</v>
      </c>
      <c r="Y11" s="55">
        <f>SUMIF(NSL!$C$348:$C$436,C11,NSL!$W$348:$W$436)</f>
        <v>2.34</v>
      </c>
      <c r="Z11" s="55">
        <f>SUMIF(NSL!$C$438:$C$480,C11,NSL!$W$438:$W$480)</f>
        <v>0</v>
      </c>
      <c r="AA11" s="70">
        <f t="shared" si="5"/>
        <v>5.05</v>
      </c>
      <c r="AB11" s="55">
        <f>SUMIF(NSL!$C$483:$C$679,C11,NSL!$W$483:$W$679)</f>
        <v>0.26</v>
      </c>
      <c r="AC11" s="55">
        <f>SUMIF(NSL!$C$681:$C$682,C11,NSL!$W$681:$W$682)</f>
        <v>0</v>
      </c>
      <c r="AD11" s="55">
        <f>SUMIF(NSL!$C$684:$C$692,C11,NSL!$W$684:$W$692)</f>
        <v>0</v>
      </c>
      <c r="AE11" s="55">
        <f>SUMIF(NSL!$C$694:$C$776,C11,NSL!$W$694:$W$776)</f>
        <v>0.34</v>
      </c>
      <c r="AF11" s="55">
        <f>SUMIF(NSL!$C$778:$C$810,C11,NSL!$W$778:$W$810)</f>
        <v>0</v>
      </c>
      <c r="AG11" s="55">
        <f>SUMIF(NSL!$C$812:$C$813,C11,NSL!$W$812:$W$813)</f>
        <v>0</v>
      </c>
      <c r="AH11" s="55">
        <f>SUMIF(NSL!$C$815:$C$816,C11,NSL!$W$815:$W$816)</f>
        <v>0</v>
      </c>
      <c r="AI11" s="55">
        <f>SUMIF(NSL!$C$818:$C$889,C11,NSL!$W$818:$W$889)</f>
        <v>1.7</v>
      </c>
      <c r="AJ11" s="55">
        <f>SUMIF(NSL!$C$891:$C$917,C11,NSL!$W$891:$W$917)</f>
        <v>1.25</v>
      </c>
      <c r="AK11" s="55">
        <f>SUMIF(NSL!$C$919:$C$981,C11,NSL!$W$919:$W$981)</f>
        <v>1.2</v>
      </c>
      <c r="AL11" s="55">
        <f>SUMIF(NSL!$C$983:$C$1000,C11,NSL!$W$983:$W$1000)</f>
        <v>0</v>
      </c>
      <c r="AM11" s="55">
        <f>SUMIF(NSL!$C$1002:$C$1028,C11,NSL!$W$1002:$W$1028)</f>
        <v>0.3</v>
      </c>
      <c r="AN11" s="55">
        <f>SUMIF(NSL!$C$1030:$C$1045,C11,NSL!$W$1030:$W$1045)</f>
        <v>0</v>
      </c>
      <c r="AO11" s="55">
        <f>SUMIF(NSL!$C$1047:$C$1048,C11,NSL!$W$1047:$W$1048)</f>
        <v>0</v>
      </c>
      <c r="AP11" s="55">
        <f>SUMIF(NSL!$C$1050:$C$1074,C11,NSL!$W$1050:$W$1074)</f>
        <v>0</v>
      </c>
      <c r="AQ11" s="55">
        <f>SUMIF(NSL!$C$1076:$C$1099,C11,NSL!$W$1076:$W$1099)</f>
        <v>1</v>
      </c>
      <c r="AR11" s="55">
        <f>SUMIF(NSL!$C$1101:$C$1121,C11,NSL!$W$1101:$W$1121)</f>
        <v>2.5099999999999998</v>
      </c>
      <c r="AS11" s="55">
        <f>SUMIF(NSL!$C$1123:$C$1164,C11,NSL!$W$1123:$W$1164)</f>
        <v>0</v>
      </c>
      <c r="AT11" s="55">
        <f>SUMIF(NSL!$C$1166:$C$1201,C11,NSL!$W$1166:$W$1201)</f>
        <v>0</v>
      </c>
      <c r="AU11" s="55">
        <f>SUMIF(NSL!$C$1203:$C$1223,C11,NSL!$W$1203:$W$1223)</f>
        <v>0.25</v>
      </c>
      <c r="AV11" s="55">
        <f>SUMIF(NSL!$C$1225:$C$1226,C11,NSL!$W$1225:$W$1226)</f>
        <v>0</v>
      </c>
      <c r="AW11" s="55">
        <f>SUMIF(NSL!$C$1228:$C$1244,C11,NSL!$W$1228:$W$1244)</f>
        <v>0</v>
      </c>
      <c r="AX11" s="55">
        <f>SUMIF(NSL!$C$1246:$C$1351,C11,NSL!$W$1246:$W$1351)</f>
        <v>0.89999999999999991</v>
      </c>
      <c r="AY11" s="55">
        <f>SUMIF(NSL!$C$1353:$C$1434,C11,NSL!$W$1353:$W$1434)</f>
        <v>10</v>
      </c>
      <c r="AZ11" s="55">
        <f>SUMIF(NSL!$C$1436:$C$1440,C11,NSL!$W$1436:$W$1440)</f>
        <v>0</v>
      </c>
      <c r="BA11" s="55">
        <f>SUMIF(NSL!$C$1442:$C$1507,C11,NSL!$W$1442:$W$1507)</f>
        <v>0.23</v>
      </c>
      <c r="BB11" s="55">
        <f>SUMIF(NSL!$C$1509:$C$1540,C11,NSL!$W$1509:$W$1540)</f>
        <v>0.4</v>
      </c>
      <c r="BC11" s="55">
        <f>SUMIF(NSL!$C$1542:$C$1545,C11,NSL!$W$1542:$W$1545)</f>
        <v>0</v>
      </c>
      <c r="BD11" s="55">
        <f>SUMIF(NSL!$C$1547:$C$1560,C11,NSL!$W$1547:$W$1560)</f>
        <v>1.44</v>
      </c>
      <c r="BE11" s="55">
        <f>SUMIF(NSL!$C$1562:$C$1565,C11,NSL!$W$1562:$W$1565)</f>
        <v>0</v>
      </c>
      <c r="BF11" s="55">
        <f>SUMIF(NSL!$C$1567:$C$1569,C11,NSL!$W$1567:$W$1569)</f>
        <v>0</v>
      </c>
      <c r="BG11" s="65">
        <f>SUM(G11:I11)+SUM(K11:Q11)+SUM(S11:Z11)+SUM(AB11:BF11)</f>
        <v>29.07</v>
      </c>
      <c r="BH11" s="53">
        <f>J60-BG11</f>
        <v>-29.07</v>
      </c>
      <c r="BI11" s="53">
        <f t="shared" si="6"/>
        <v>517.6099999999999</v>
      </c>
    </row>
    <row r="12" spans="1:61" ht="15">
      <c r="A12" s="56" t="s">
        <v>15</v>
      </c>
      <c r="B12" s="13" t="s">
        <v>80</v>
      </c>
      <c r="C12" s="56" t="s">
        <v>18</v>
      </c>
      <c r="D12" s="52">
        <f>HTg!T14</f>
        <v>220.33</v>
      </c>
      <c r="E12" s="65">
        <f t="shared" si="3"/>
        <v>202.64000000000004</v>
      </c>
      <c r="F12" s="70">
        <f t="shared" si="4"/>
        <v>0</v>
      </c>
      <c r="G12" s="55">
        <f>SUMIF(NSL!$C$9:$C$10,C12,NSL!$W$9:$W$10)</f>
        <v>0</v>
      </c>
      <c r="H12" s="55">
        <f>SUMIF(NSL!$C$12:$C$13,C12,NSL!$W$12:$W$13)</f>
        <v>0</v>
      </c>
      <c r="I12" s="55">
        <f>SUMIF(NSL!$C$15:$C$16,C12,NSL!$W$15:$W$16)</f>
        <v>0</v>
      </c>
      <c r="J12" s="55">
        <f>SUMIF(NSL!$C$18:$C$19,C12,NSL!$W$18:$W$19)</f>
        <v>0</v>
      </c>
      <c r="K12" s="65">
        <f>D12-BG12</f>
        <v>162.69000000000003</v>
      </c>
      <c r="L12" s="55">
        <f>SUMIF(NSL!$C$45:$C$51,C12,NSL!$W$45:$W$51)</f>
        <v>0</v>
      </c>
      <c r="M12" s="55">
        <f>SUMIF(NSL!$C$53:$C$55,C12,NSL!$W$53:$W$55)</f>
        <v>0</v>
      </c>
      <c r="N12" s="55">
        <f>SUMIF(NSL!$C$57:$C$65,C12,NSL!$W$57:$W$65)</f>
        <v>39.65</v>
      </c>
      <c r="O12" s="55">
        <f>SUMIF(NSL!$C$67:$C$76,C12,NSL!$W$67:$W$76)</f>
        <v>0.3</v>
      </c>
      <c r="P12" s="55">
        <f>SUMIF(NSL!$C$78:$C$79,C12,NSL!$W$78:$W$79)</f>
        <v>0</v>
      </c>
      <c r="Q12" s="55">
        <f>SUMIF(NSL!$C$81:$C$173,C12,NSL!$W$81:$W$173)</f>
        <v>0</v>
      </c>
      <c r="R12" s="65">
        <f t="shared" si="7"/>
        <v>17.689999999999998</v>
      </c>
      <c r="S12" s="55">
        <f>SUMIF(NSL!$C$176:$C$214,C12,NSL!$W$176:$W$214)</f>
        <v>0</v>
      </c>
      <c r="T12" s="55">
        <f>SUMIF(NSL!$C$216:$C$238,C12,NSL!$W$216:$W$238)</f>
        <v>0</v>
      </c>
      <c r="U12" s="55">
        <f>SUMIF(NSL!$C$240:$C$252,C12,NSL!$W$240:$W$252)</f>
        <v>0</v>
      </c>
      <c r="V12" s="55">
        <f>SUMIF(NSL!$C$254:$C$255,C12,NSL!$W$254:$W$255)</f>
        <v>0</v>
      </c>
      <c r="W12" s="55">
        <f>SUMIF(NSL!$C$257:$C$282,C12,NSL!$W$257:$W$282)</f>
        <v>0</v>
      </c>
      <c r="X12" s="55">
        <f>SUMIF(NSL!$C$284:$C$346,C12,NSL!$W$284:$W$346)</f>
        <v>0</v>
      </c>
      <c r="Y12" s="55">
        <f>SUMIF(NSL!$C$348:$C$436,C12,NSL!$W$348:$W$436)</f>
        <v>0</v>
      </c>
      <c r="Z12" s="55">
        <f>SUMIF(NSL!$C$438:$C$480,C12,NSL!$W$438:$W$480)</f>
        <v>0</v>
      </c>
      <c r="AA12" s="70">
        <f t="shared" si="5"/>
        <v>4.33</v>
      </c>
      <c r="AB12" s="55">
        <f>SUMIF(NSL!$C$483:$C$679,C12,NSL!$W$483:$W$679)</f>
        <v>0.27</v>
      </c>
      <c r="AC12" s="55">
        <f>SUMIF(NSL!$C$681:$C$682,C12,NSL!$W$681:$W$682)</f>
        <v>0</v>
      </c>
      <c r="AD12" s="55">
        <f>SUMIF(NSL!$C$684:$C$692,C12,NSL!$W$684:$W$692)</f>
        <v>0</v>
      </c>
      <c r="AE12" s="55">
        <f>SUMIF(NSL!$C$694:$C$776,C12,NSL!$W$694:$W$776)</f>
        <v>0.53</v>
      </c>
      <c r="AF12" s="55">
        <f>SUMIF(NSL!$C$778:$C$810,C12,NSL!$W$778:$W$810)</f>
        <v>0</v>
      </c>
      <c r="AG12" s="55">
        <f>SUMIF(NSL!$C$812:$C$813,C12,NSL!$W$812:$W$813)</f>
        <v>0</v>
      </c>
      <c r="AH12" s="55">
        <f>SUMIF(NSL!$C$815:$C$816,C12,NSL!$W$815:$W$816)</f>
        <v>0</v>
      </c>
      <c r="AI12" s="55">
        <f>SUMIF(NSL!$C$818:$C$889,C12,NSL!$W$818:$W$889)</f>
        <v>2.2799999999999998</v>
      </c>
      <c r="AJ12" s="55">
        <f>SUMIF(NSL!$C$891:$C$917,C12,NSL!$W$891:$W$917)</f>
        <v>0</v>
      </c>
      <c r="AK12" s="55">
        <f>SUMIF(NSL!$C$919:$C$981,C12,NSL!$W$919:$W$981)</f>
        <v>1.25</v>
      </c>
      <c r="AL12" s="55">
        <f>SUMIF(NSL!$C$983:$C$1000,C12,NSL!$W$983:$W$1000)</f>
        <v>0</v>
      </c>
      <c r="AM12" s="55">
        <f>SUMIF(NSL!$C$1002:$C$1028,C12,NSL!$W$1002:$W$1028)</f>
        <v>0</v>
      </c>
      <c r="AN12" s="55">
        <f>SUMIF(NSL!$C$1030:$C$1045,C12,NSL!$W$1030:$W$1045)</f>
        <v>0</v>
      </c>
      <c r="AO12" s="55">
        <f>SUMIF(NSL!$C$1047:$C$1048,C12,NSL!$W$1047:$W$1048)</f>
        <v>0</v>
      </c>
      <c r="AP12" s="55">
        <f>SUMIF(NSL!$C$1050:$C$1074,C12,NSL!$W$1050:$W$1074)</f>
        <v>0.03</v>
      </c>
      <c r="AQ12" s="55">
        <f>SUMIF(NSL!$C$1076:$C$1099,C12,NSL!$W$1076:$W$1099)</f>
        <v>0</v>
      </c>
      <c r="AR12" s="55">
        <f>SUMIF(NSL!$C$1101:$C$1121,C12,NSL!$W$1101:$W$1121)</f>
        <v>0.7</v>
      </c>
      <c r="AS12" s="55">
        <f>SUMIF(NSL!$C$1123:$C$1164,C12,NSL!$W$1123:$W$1164)</f>
        <v>0</v>
      </c>
      <c r="AT12" s="55">
        <f>SUMIF(NSL!$C$1166:$C$1201,C12,NSL!$W$1166:$W$1201)</f>
        <v>0</v>
      </c>
      <c r="AU12" s="55">
        <f>SUMIF(NSL!$C$1203:$C$1223,C12,NSL!$W$1203:$W$1223)</f>
        <v>0.05</v>
      </c>
      <c r="AV12" s="55">
        <f>SUMIF(NSL!$C$1225:$C$1226,C12,NSL!$W$1225:$W$1226)</f>
        <v>0</v>
      </c>
      <c r="AW12" s="55">
        <f>SUMIF(NSL!$C$1228:$C$1244,C12,NSL!$W$1228:$W$1244)</f>
        <v>0</v>
      </c>
      <c r="AX12" s="55">
        <f>SUMIF(NSL!$C$1246:$C$1351,C12,NSL!$W$1246:$W$1351)</f>
        <v>0</v>
      </c>
      <c r="AY12" s="55">
        <f>SUMIF(NSL!$C$1353:$C$1434,C12,NSL!$W$1353:$W$1434)</f>
        <v>12</v>
      </c>
      <c r="AZ12" s="55">
        <f>SUMIF(NSL!$C$1436:$C$1440,C12,NSL!$W$1436:$W$1440)</f>
        <v>0</v>
      </c>
      <c r="BA12" s="55">
        <f>SUMIF(NSL!$C$1442:$C$1507,C12,NSL!$W$1442:$W$1507)</f>
        <v>0.22000000000000003</v>
      </c>
      <c r="BB12" s="55">
        <f>SUMIF(NSL!$C$1509:$C$1540,C12,NSL!$W$1509:$W$1540)</f>
        <v>0</v>
      </c>
      <c r="BC12" s="55">
        <f>SUMIF(NSL!$C$1542:$C$1545,C12,NSL!$W$1542:$W$1545)</f>
        <v>0</v>
      </c>
      <c r="BD12" s="55">
        <f>SUMIF(NSL!$C$1547:$C$1560,C12,NSL!$W$1547:$W$1560)</f>
        <v>0.36</v>
      </c>
      <c r="BE12" s="55">
        <f>SUMIF(NSL!$C$1562:$C$1565,C12,NSL!$W$1562:$W$1565)</f>
        <v>0</v>
      </c>
      <c r="BF12" s="55">
        <f>SUMIF(NSL!$C$1567:$C$1569,C12,NSL!$W$1567:$W$1569)</f>
        <v>0</v>
      </c>
      <c r="BG12" s="65">
        <f>SUM(G12:J12)+SUM(L12:Q12)+SUM(S12:Z12)+SUM(AB12:BF12)</f>
        <v>57.639999999999993</v>
      </c>
      <c r="BH12" s="53">
        <f>K60-BG12</f>
        <v>-30.639999999999993</v>
      </c>
      <c r="BI12" s="53">
        <f t="shared" si="6"/>
        <v>189.69000000000003</v>
      </c>
    </row>
    <row r="13" spans="1:61" ht="15">
      <c r="A13" s="56" t="s">
        <v>17</v>
      </c>
      <c r="B13" s="13" t="s">
        <v>81</v>
      </c>
      <c r="C13" s="56" t="s">
        <v>20</v>
      </c>
      <c r="D13" s="52">
        <f>HTg!T15</f>
        <v>0</v>
      </c>
      <c r="E13" s="65">
        <f t="shared" si="3"/>
        <v>0</v>
      </c>
      <c r="F13" s="70">
        <f t="shared" si="4"/>
        <v>0</v>
      </c>
      <c r="G13" s="55">
        <f>SUMIF(NSL!$C$9:$C$10,C13,NSL!$W$9:$W$10)</f>
        <v>0</v>
      </c>
      <c r="H13" s="55">
        <f>SUMIF(NSL!$C$12:$C$13,C13,NSL!$W$12:$W$13)</f>
        <v>0</v>
      </c>
      <c r="I13" s="55">
        <f>SUMIF(NSL!$C$15:$C$16,C13,NSL!$W$15:$W$16)</f>
        <v>0</v>
      </c>
      <c r="J13" s="55">
        <f>SUMIF(NSL!$C$18:$C$19,C13,NSL!$W$18:$W$19)</f>
        <v>0</v>
      </c>
      <c r="K13" s="55">
        <f>SUMIF(NSL!$C$21:$C$43,C13,NSL!$W$21:$W$43)</f>
        <v>0</v>
      </c>
      <c r="L13" s="65">
        <f>D13-BG13</f>
        <v>0</v>
      </c>
      <c r="M13" s="55">
        <f>SUMIF(NSL!$C$53:$C$55,C13,NSL!$W$53:$W$55)</f>
        <v>0</v>
      </c>
      <c r="N13" s="55">
        <f>SUMIF(NSL!$C$57:$C$65,C13,NSL!$W$57:$W$65)</f>
        <v>0</v>
      </c>
      <c r="O13" s="55">
        <f>SUMIF(NSL!$C$67:$C$76,C13,NSL!$W$67:$W$76)</f>
        <v>0</v>
      </c>
      <c r="P13" s="55">
        <f>SUMIF(NSL!$C$78:$C$79,C13,NSL!$W$78:$W$79)</f>
        <v>0</v>
      </c>
      <c r="Q13" s="55">
        <f>SUMIF(NSL!$C$81:$C$173,C13,NSL!$W$81:$W$173)</f>
        <v>0</v>
      </c>
      <c r="R13" s="65">
        <f t="shared" si="7"/>
        <v>0</v>
      </c>
      <c r="S13" s="55">
        <f>SUMIF(NSL!$C$176:$C$214,C13,NSL!$W$176:$W$214)</f>
        <v>0</v>
      </c>
      <c r="T13" s="55">
        <f>SUMIF(NSL!$C$216:$C$238,C13,NSL!$W$216:$W$238)</f>
        <v>0</v>
      </c>
      <c r="U13" s="55">
        <f>SUMIF(NSL!$C$240:$C$252,C13,NSL!$W$240:$W$252)</f>
        <v>0</v>
      </c>
      <c r="V13" s="55">
        <f>SUMIF(NSL!$C$254:$C$255,C13,NSL!$W$254:$W$255)</f>
        <v>0</v>
      </c>
      <c r="W13" s="55">
        <f>SUMIF(NSL!$C$257:$C$282,C13,NSL!$W$257:$W$282)</f>
        <v>0</v>
      </c>
      <c r="X13" s="55">
        <f>SUMIF(NSL!$C$284:$C$346,C13,NSL!$W$284:$W$346)</f>
        <v>0</v>
      </c>
      <c r="Y13" s="55">
        <f>SUMIF(NSL!$C$348:$C$436,C13,NSL!$W$348:$W$436)</f>
        <v>0</v>
      </c>
      <c r="Z13" s="55">
        <f>SUMIF(NSL!$C$438:$C$480,C13,NSL!$W$438:$W$480)</f>
        <v>0</v>
      </c>
      <c r="AA13" s="70">
        <f t="shared" si="5"/>
        <v>0</v>
      </c>
      <c r="AB13" s="55">
        <f>SUMIF(NSL!$C$483:$C$679,C13,NSL!$W$483:$W$679)</f>
        <v>0</v>
      </c>
      <c r="AC13" s="55">
        <f>SUMIF(NSL!$C$681:$C$682,C13,NSL!$W$681:$W$682)</f>
        <v>0</v>
      </c>
      <c r="AD13" s="55">
        <f>SUMIF(NSL!$C$684:$C$692,C13,NSL!$W$684:$W$692)</f>
        <v>0</v>
      </c>
      <c r="AE13" s="55">
        <f>SUMIF(NSL!$C$694:$C$776,C13,NSL!$W$694:$W$776)</f>
        <v>0</v>
      </c>
      <c r="AF13" s="55">
        <f>SUMIF(NSL!$C$778:$C$810,C13,NSL!$W$778:$W$810)</f>
        <v>0</v>
      </c>
      <c r="AG13" s="55">
        <f>SUMIF(NSL!$C$812:$C$813,C13,NSL!$W$812:$W$813)</f>
        <v>0</v>
      </c>
      <c r="AH13" s="55">
        <f>SUMIF(NSL!$C$815:$C$816,C13,NSL!$W$815:$W$816)</f>
        <v>0</v>
      </c>
      <c r="AI13" s="55">
        <f>SUMIF(NSL!$C$818:$C$889,C13,NSL!$W$818:$W$889)</f>
        <v>0</v>
      </c>
      <c r="AJ13" s="55">
        <f>SUMIF(NSL!$C$891:$C$917,C13,NSL!$W$891:$W$917)</f>
        <v>0</v>
      </c>
      <c r="AK13" s="55">
        <f>SUMIF(NSL!$C$919:$C$981,C13,NSL!$W$919:$W$981)</f>
        <v>0</v>
      </c>
      <c r="AL13" s="55">
        <f>SUMIF(NSL!$C$983:$C$1000,C13,NSL!$W$983:$W$1000)</f>
        <v>0</v>
      </c>
      <c r="AM13" s="55">
        <f>SUMIF(NSL!$C$1002:$C$1028,C13,NSL!$W$1002:$W$1028)</f>
        <v>0</v>
      </c>
      <c r="AN13" s="55">
        <f>SUMIF(NSL!$C$1030:$C$1045,C13,NSL!$W$1030:$W$1045)</f>
        <v>0</v>
      </c>
      <c r="AO13" s="55">
        <f>SUMIF(NSL!$C$1047:$C$1048,C13,NSL!$W$1047:$W$1048)</f>
        <v>0</v>
      </c>
      <c r="AP13" s="55">
        <f>SUMIF(NSL!$C$1050:$C$1074,C13,NSL!$W$1050:$W$1074)</f>
        <v>0</v>
      </c>
      <c r="AQ13" s="55">
        <f>SUMIF(NSL!$C$1076:$C$1099,C13,NSL!$W$1076:$W$1099)</f>
        <v>0</v>
      </c>
      <c r="AR13" s="55">
        <f>SUMIF(NSL!$C$1101:$C$1121,C13,NSL!$W$1101:$W$1121)</f>
        <v>0</v>
      </c>
      <c r="AS13" s="55">
        <f>SUMIF(NSL!$C$1123:$C$1164,C13,NSL!$W$1123:$W$1164)</f>
        <v>0</v>
      </c>
      <c r="AT13" s="55">
        <f>SUMIF(NSL!$C$1166:$C$1201,C13,NSL!$W$1166:$W$1201)</f>
        <v>0</v>
      </c>
      <c r="AU13" s="55">
        <f>SUMIF(NSL!$C$1203:$C$1223,C13,NSL!$W$1203:$W$1223)</f>
        <v>0</v>
      </c>
      <c r="AV13" s="55">
        <f>SUMIF(NSL!$C$1225:$C$1226,C13,NSL!$W$1225:$W$1226)</f>
        <v>0</v>
      </c>
      <c r="AW13" s="55">
        <f>SUMIF(NSL!$C$1228:$C$1244,C13,NSL!$W$1228:$W$1244)</f>
        <v>0</v>
      </c>
      <c r="AX13" s="55">
        <f>SUMIF(NSL!$C$1246:$C$1351,C13,NSL!$W$1246:$W$1351)</f>
        <v>0</v>
      </c>
      <c r="AY13" s="55">
        <f>SUMIF(NSL!$C$1353:$C$1434,C13,NSL!$W$1353:$W$1434)</f>
        <v>0</v>
      </c>
      <c r="AZ13" s="55">
        <f>SUMIF(NSL!$C$1436:$C$1440,C13,NSL!$W$1436:$W$1440)</f>
        <v>0</v>
      </c>
      <c r="BA13" s="55">
        <f>SUMIF(NSL!$C$1442:$C$1507,C13,NSL!$W$1442:$W$1507)</f>
        <v>0</v>
      </c>
      <c r="BB13" s="55">
        <f>SUMIF(NSL!$C$1509:$C$1540,C13,NSL!$W$1509:$W$1540)</f>
        <v>0</v>
      </c>
      <c r="BC13" s="55">
        <f>SUMIF(NSL!$C$1542:$C$1545,C13,NSL!$W$1542:$W$1545)</f>
        <v>0</v>
      </c>
      <c r="BD13" s="55">
        <f>SUMIF(NSL!$C$1547:$C$1560,C13,NSL!$W$1547:$W$1560)</f>
        <v>0</v>
      </c>
      <c r="BE13" s="55">
        <f>SUMIF(NSL!$C$1562:$C$1565,C13,NSL!$W$1562:$W$1565)</f>
        <v>0</v>
      </c>
      <c r="BF13" s="55">
        <f>SUMIF(NSL!$C$1567:$C$1569,C13,NSL!$W$1567:$W$1569)</f>
        <v>0</v>
      </c>
      <c r="BG13" s="65">
        <f>SUM(G13:K13)+SUM(M13:Q13)+SUM(S13:Z13)+SUM(AB13:BF13)</f>
        <v>0</v>
      </c>
      <c r="BH13" s="53">
        <f>L60-BG13</f>
        <v>0</v>
      </c>
      <c r="BI13" s="53">
        <f t="shared" si="6"/>
        <v>0</v>
      </c>
    </row>
    <row r="14" spans="1:61" ht="15">
      <c r="A14" s="56" t="s">
        <v>19</v>
      </c>
      <c r="B14" s="13" t="s">
        <v>82</v>
      </c>
      <c r="C14" s="56" t="s">
        <v>21</v>
      </c>
      <c r="D14" s="52">
        <f>HTg!T16</f>
        <v>0</v>
      </c>
      <c r="E14" s="65">
        <f t="shared" si="3"/>
        <v>0</v>
      </c>
      <c r="F14" s="70">
        <f t="shared" si="4"/>
        <v>0</v>
      </c>
      <c r="G14" s="55">
        <f>SUMIF(NSL!$C$9:$C$10,C14,NSL!$W$9:$W$10)</f>
        <v>0</v>
      </c>
      <c r="H14" s="55">
        <f>SUMIF(NSL!$C$12:$C$13,C14,NSL!$W$12:$W$13)</f>
        <v>0</v>
      </c>
      <c r="I14" s="55">
        <f>SUMIF(NSL!$C$15:$C$16,C14,NSL!$W$15:$W$16)</f>
        <v>0</v>
      </c>
      <c r="J14" s="55">
        <f>SUMIF(NSL!$C$18:$C$19,C14,NSL!$W$18:$W$19)</f>
        <v>0</v>
      </c>
      <c r="K14" s="55">
        <f>SUMIF(NSL!$C$21:$C$43,C14,NSL!$W$21:$W$43)</f>
        <v>0</v>
      </c>
      <c r="L14" s="55">
        <f>SUMIF(NSL!$C$45:$C$51,C14,NSL!$W$45:$W$51)</f>
        <v>0</v>
      </c>
      <c r="M14" s="65">
        <f>D14-BG14</f>
        <v>0</v>
      </c>
      <c r="N14" s="55">
        <f>SUMIF(NSL!$C$57:$C$65,C14,NSL!$W$57:$W$65)</f>
        <v>0</v>
      </c>
      <c r="O14" s="55">
        <f>SUMIF(NSL!$C$67:$C$76,C14,NSL!$W$67:$W$76)</f>
        <v>0</v>
      </c>
      <c r="P14" s="55">
        <f>SUMIF(NSL!$C$78:$C$79,C14,NSL!$W$78:$W$79)</f>
        <v>0</v>
      </c>
      <c r="Q14" s="55">
        <f>SUMIF(NSL!$C$81:$C$173,C14,NSL!$W$81:$W$173)</f>
        <v>0</v>
      </c>
      <c r="R14" s="65">
        <f t="shared" si="7"/>
        <v>0</v>
      </c>
      <c r="S14" s="55">
        <f>SUMIF(NSL!$C$176:$C$214,C14,NSL!$W$176:$W$214)</f>
        <v>0</v>
      </c>
      <c r="T14" s="55">
        <f>SUMIF(NSL!$C$216:$C$238,C14,NSL!$W$216:$W$238)</f>
        <v>0</v>
      </c>
      <c r="U14" s="55">
        <f>SUMIF(NSL!$C$240:$C$252,C14,NSL!$W$240:$W$252)</f>
        <v>0</v>
      </c>
      <c r="V14" s="55">
        <f>SUMIF(NSL!$C$254:$C$255,C14,NSL!$W$254:$W$255)</f>
        <v>0</v>
      </c>
      <c r="W14" s="55">
        <f>SUMIF(NSL!$C$257:$C$282,C14,NSL!$W$257:$W$282)</f>
        <v>0</v>
      </c>
      <c r="X14" s="55">
        <f>SUMIF(NSL!$C$284:$C$346,C14,NSL!$W$284:$W$346)</f>
        <v>0</v>
      </c>
      <c r="Y14" s="55">
        <f>SUMIF(NSL!$C$348:$C$436,C14,NSL!$W$348:$W$436)</f>
        <v>0</v>
      </c>
      <c r="Z14" s="55">
        <f>SUMIF(NSL!$C$438:$C$480,C14,NSL!$W$438:$W$480)</f>
        <v>0</v>
      </c>
      <c r="AA14" s="70">
        <f t="shared" si="5"/>
        <v>0</v>
      </c>
      <c r="AB14" s="55">
        <f>SUMIF(NSL!$C$483:$C$679,C14,NSL!$W$483:$W$679)</f>
        <v>0</v>
      </c>
      <c r="AC14" s="55">
        <f>SUMIF(NSL!$C$681:$C$682,C14,NSL!$W$681:$W$682)</f>
        <v>0</v>
      </c>
      <c r="AD14" s="55">
        <f>SUMIF(NSL!$C$684:$C$692,C14,NSL!$W$684:$W$692)</f>
        <v>0</v>
      </c>
      <c r="AE14" s="55">
        <f>SUMIF(NSL!$C$694:$C$776,C14,NSL!$W$694:$W$776)</f>
        <v>0</v>
      </c>
      <c r="AF14" s="55">
        <f>SUMIF(NSL!$C$778:$C$810,C14,NSL!$W$778:$W$810)</f>
        <v>0</v>
      </c>
      <c r="AG14" s="55">
        <f>SUMIF(NSL!$C$812:$C$813,C14,NSL!$W$812:$W$813)</f>
        <v>0</v>
      </c>
      <c r="AH14" s="55">
        <f>SUMIF(NSL!$C$815:$C$816,C14,NSL!$W$815:$W$816)</f>
        <v>0</v>
      </c>
      <c r="AI14" s="55">
        <f>SUMIF(NSL!$C$818:$C$889,C14,NSL!$W$818:$W$889)</f>
        <v>0</v>
      </c>
      <c r="AJ14" s="55">
        <f>SUMIF(NSL!$C$891:$C$917,C14,NSL!$W$891:$W$917)</f>
        <v>0</v>
      </c>
      <c r="AK14" s="55">
        <f>SUMIF(NSL!$C$919:$C$981,C14,NSL!$W$919:$W$981)</f>
        <v>0</v>
      </c>
      <c r="AL14" s="55">
        <f>SUMIF(NSL!$C$983:$C$1000,C14,NSL!$W$983:$W$1000)</f>
        <v>0</v>
      </c>
      <c r="AM14" s="55">
        <f>SUMIF(NSL!$C$1002:$C$1028,C14,NSL!$W$1002:$W$1028)</f>
        <v>0</v>
      </c>
      <c r="AN14" s="55">
        <f>SUMIF(NSL!$C$1030:$C$1045,C14,NSL!$W$1030:$W$1045)</f>
        <v>0</v>
      </c>
      <c r="AO14" s="55">
        <f>SUMIF(NSL!$C$1047:$C$1048,C14,NSL!$W$1047:$W$1048)</f>
        <v>0</v>
      </c>
      <c r="AP14" s="55">
        <f>SUMIF(NSL!$C$1050:$C$1074,C14,NSL!$W$1050:$W$1074)</f>
        <v>0</v>
      </c>
      <c r="AQ14" s="55">
        <f>SUMIF(NSL!$C$1076:$C$1099,C14,NSL!$W$1076:$W$1099)</f>
        <v>0</v>
      </c>
      <c r="AR14" s="55">
        <f>SUMIF(NSL!$C$1101:$C$1121,C14,NSL!$W$1101:$W$1121)</f>
        <v>0</v>
      </c>
      <c r="AS14" s="55">
        <f>SUMIF(NSL!$C$1123:$C$1164,C14,NSL!$W$1123:$W$1164)</f>
        <v>0</v>
      </c>
      <c r="AT14" s="55">
        <f>SUMIF(NSL!$C$1166:$C$1201,C14,NSL!$W$1166:$W$1201)</f>
        <v>0</v>
      </c>
      <c r="AU14" s="55">
        <f>SUMIF(NSL!$C$1203:$C$1223,C14,NSL!$W$1203:$W$1223)</f>
        <v>0</v>
      </c>
      <c r="AV14" s="55">
        <f>SUMIF(NSL!$C$1225:$C$1226,C14,NSL!$W$1225:$W$1226)</f>
        <v>0</v>
      </c>
      <c r="AW14" s="55">
        <f>SUMIF(NSL!$C$1228:$C$1244,C14,NSL!$W$1228:$W$1244)</f>
        <v>0</v>
      </c>
      <c r="AX14" s="55">
        <f>SUMIF(NSL!$C$1246:$C$1351,C14,NSL!$W$1246:$W$1351)</f>
        <v>0</v>
      </c>
      <c r="AY14" s="55">
        <f>SUMIF(NSL!$C$1353:$C$1434,C14,NSL!$W$1353:$W$1434)</f>
        <v>0</v>
      </c>
      <c r="AZ14" s="55">
        <f>SUMIF(NSL!$C$1436:$C$1440,C14,NSL!$W$1436:$W$1440)</f>
        <v>0</v>
      </c>
      <c r="BA14" s="55">
        <f>SUMIF(NSL!$C$1442:$C$1507,C14,NSL!$W$1442:$W$1507)</f>
        <v>0</v>
      </c>
      <c r="BB14" s="55">
        <f>SUMIF(NSL!$C$1509:$C$1540,C14,NSL!$W$1509:$W$1540)</f>
        <v>0</v>
      </c>
      <c r="BC14" s="55">
        <f>SUMIF(NSL!$C$1542:$C$1545,C14,NSL!$W$1542:$W$1545)</f>
        <v>0</v>
      </c>
      <c r="BD14" s="55">
        <f>SUMIF(NSL!$C$1547:$C$1560,C14,NSL!$W$1547:$W$1560)</f>
        <v>0</v>
      </c>
      <c r="BE14" s="55">
        <f>SUMIF(NSL!$C$1562:$C$1565,C14,NSL!$W$1562:$W$1565)</f>
        <v>0</v>
      </c>
      <c r="BF14" s="55">
        <f>SUMIF(NSL!$C$1567:$C$1569,C14,NSL!$W$1567:$W$1569)</f>
        <v>0</v>
      </c>
      <c r="BG14" s="65">
        <f>SUM(G14:L14)+SUM(N14:Q14)+SUM(S14:Z14)+SUM(AB14:BF14)</f>
        <v>0</v>
      </c>
      <c r="BH14" s="53">
        <f>M60-BG14</f>
        <v>0</v>
      </c>
      <c r="BI14" s="53">
        <f t="shared" si="6"/>
        <v>0</v>
      </c>
    </row>
    <row r="15" spans="1:61" ht="15">
      <c r="A15" s="56" t="s">
        <v>84</v>
      </c>
      <c r="B15" s="13" t="s">
        <v>83</v>
      </c>
      <c r="C15" s="56" t="s">
        <v>22</v>
      </c>
      <c r="D15" s="52">
        <f>HTg!T17</f>
        <v>3204.96</v>
      </c>
      <c r="E15" s="65">
        <f t="shared" si="3"/>
        <v>3048.07</v>
      </c>
      <c r="F15" s="70">
        <f t="shared" si="4"/>
        <v>0</v>
      </c>
      <c r="G15" s="55">
        <f>SUMIF(NSL!$C$9:$C$10,C15,NSL!$W$9:$W$10)</f>
        <v>0</v>
      </c>
      <c r="H15" s="55">
        <f>SUMIF(NSL!$C$12:$C$13,C15,NSL!$W$12:$W$13)</f>
        <v>0</v>
      </c>
      <c r="I15" s="55">
        <f>SUMIF(NSL!$C$15:$C$16,C15,NSL!$W$15:$W$16)</f>
        <v>0</v>
      </c>
      <c r="J15" s="55">
        <f>SUMIF(NSL!$C$18:$C$19,C15,NSL!$W$18:$W$19)</f>
        <v>0</v>
      </c>
      <c r="K15" s="55">
        <f>SUMIF(NSL!$C$21:$C$43,C15,NSL!$W$21:$W$43)</f>
        <v>10</v>
      </c>
      <c r="L15" s="55">
        <f>SUMIF(NSL!$C$45:$C$51,C15,NSL!$W$45:$W$51)</f>
        <v>0</v>
      </c>
      <c r="M15" s="55">
        <f>SUMIF(NSL!$C$53:$C$55,C15,NSL!$W$53:$W$55)</f>
        <v>0</v>
      </c>
      <c r="N15" s="65">
        <f>D15-BG15</f>
        <v>3032.07</v>
      </c>
      <c r="O15" s="55">
        <f>SUMIF(NSL!$C$67:$C$76,C15,NSL!$W$67:$W$76)</f>
        <v>0</v>
      </c>
      <c r="P15" s="55">
        <f>SUMIF(NSL!$C$78:$C$79,C15,NSL!$W$78:$W$79)</f>
        <v>0</v>
      </c>
      <c r="Q15" s="55">
        <f>SUMIF(NSL!$C$81:$C$173,C15,NSL!$W$81:$W$173)</f>
        <v>6</v>
      </c>
      <c r="R15" s="65">
        <f t="shared" si="7"/>
        <v>156.89000000000001</v>
      </c>
      <c r="S15" s="55">
        <f>SUMIF(NSL!$C$176:$C$214,C15,NSL!$W$176:$W$214)</f>
        <v>129.9</v>
      </c>
      <c r="T15" s="55">
        <f>SUMIF(NSL!$C$216:$C$238,C15,NSL!$W$216:$W$238)</f>
        <v>0</v>
      </c>
      <c r="U15" s="55">
        <f>SUMIF(NSL!$C$240:$C$252,C15,NSL!$W$240:$W$252)</f>
        <v>0</v>
      </c>
      <c r="V15" s="55">
        <f>SUMIF(NSL!$C$254:$C$255,C15,NSL!$W$254:$W$255)</f>
        <v>0</v>
      </c>
      <c r="W15" s="55">
        <f>SUMIF(NSL!$C$257:$C$282,C15,NSL!$W$257:$W$282)</f>
        <v>0</v>
      </c>
      <c r="X15" s="55">
        <f>SUMIF(NSL!$C$284:$C$346,C15,NSL!$W$284:$W$346)</f>
        <v>0</v>
      </c>
      <c r="Y15" s="55">
        <f>SUMIF(NSL!$C$348:$C$436,C15,NSL!$W$348:$W$436)</f>
        <v>1</v>
      </c>
      <c r="Z15" s="55">
        <f>SUMIF(NSL!$C$438:$C$480,C15,NSL!$W$438:$W$480)</f>
        <v>0</v>
      </c>
      <c r="AA15" s="70">
        <f t="shared" si="5"/>
        <v>3.83</v>
      </c>
      <c r="AB15" s="55">
        <f>SUMIF(NSL!$C$483:$C$679,C15,NSL!$W$483:$W$679)</f>
        <v>0</v>
      </c>
      <c r="AC15" s="55">
        <f>SUMIF(NSL!$C$681:$C$682,C15,NSL!$W$681:$W$682)</f>
        <v>0</v>
      </c>
      <c r="AD15" s="55">
        <f>SUMIF(NSL!$C$684:$C$692,C15,NSL!$W$684:$W$692)</f>
        <v>0</v>
      </c>
      <c r="AE15" s="55">
        <f>SUMIF(NSL!$C$694:$C$776,C15,NSL!$W$694:$W$776)</f>
        <v>0</v>
      </c>
      <c r="AF15" s="55">
        <f>SUMIF(NSL!$C$778:$C$810,C15,NSL!$W$778:$W$810)</f>
        <v>0</v>
      </c>
      <c r="AG15" s="55">
        <f>SUMIF(NSL!$C$812:$C$813,C15,NSL!$W$812:$W$813)</f>
        <v>0</v>
      </c>
      <c r="AH15" s="55">
        <f>SUMIF(NSL!$C$815:$C$816,C15,NSL!$W$815:$W$816)</f>
        <v>0</v>
      </c>
      <c r="AI15" s="55">
        <f>SUMIF(NSL!$C$818:$C$889,C15,NSL!$W$818:$W$889)</f>
        <v>2.02</v>
      </c>
      <c r="AJ15" s="55">
        <f>SUMIF(NSL!$C$891:$C$917,C15,NSL!$W$891:$W$917)</f>
        <v>0.35</v>
      </c>
      <c r="AK15" s="55">
        <f>SUMIF(NSL!$C$919:$C$981,C15,NSL!$W$919:$W$981)</f>
        <v>1.46</v>
      </c>
      <c r="AL15" s="55">
        <f>SUMIF(NSL!$C$983:$C$1000,C15,NSL!$W$983:$W$1000)</f>
        <v>0</v>
      </c>
      <c r="AM15" s="55">
        <f>SUMIF(NSL!$C$1002:$C$1028,C15,NSL!$W$1002:$W$1028)</f>
        <v>0</v>
      </c>
      <c r="AN15" s="55">
        <f>SUMIF(NSL!$C$1030:$C$1045,C15,NSL!$W$1030:$W$1045)</f>
        <v>0</v>
      </c>
      <c r="AO15" s="55">
        <f>SUMIF(NSL!$C$1047:$C$1048,C15,NSL!$W$1047:$W$1048)</f>
        <v>0</v>
      </c>
      <c r="AP15" s="55">
        <f>SUMIF(NSL!$C$1050:$C$1074,C15,NSL!$W$1050:$W$1074)</f>
        <v>0</v>
      </c>
      <c r="AQ15" s="55">
        <f>SUMIF(NSL!$C$1076:$C$1099,C15,NSL!$W$1076:$W$1099)</f>
        <v>0</v>
      </c>
      <c r="AR15" s="55">
        <f>SUMIF(NSL!$C$1101:$C$1121,C15,NSL!$W$1101:$W$1121)</f>
        <v>0</v>
      </c>
      <c r="AS15" s="55">
        <f>SUMIF(NSL!$C$1123:$C$1164,C15,NSL!$W$1123:$W$1164)</f>
        <v>0</v>
      </c>
      <c r="AT15" s="55">
        <f>SUMIF(NSL!$C$1166:$C$1201,C15,NSL!$W$1166:$W$1201)</f>
        <v>0</v>
      </c>
      <c r="AU15" s="55">
        <f>SUMIF(NSL!$C$1203:$C$1223,C15,NSL!$W$1203:$W$1223)</f>
        <v>0</v>
      </c>
      <c r="AV15" s="55">
        <f>SUMIF(NSL!$C$1225:$C$1226,C15,NSL!$W$1225:$W$1226)</f>
        <v>0</v>
      </c>
      <c r="AW15" s="55">
        <f>SUMIF(NSL!$C$1228:$C$1244,C15,NSL!$W$1228:$W$1244)</f>
        <v>0.06</v>
      </c>
      <c r="AX15" s="55">
        <f>SUMIF(NSL!$C$1246:$C$1351,C15,NSL!$W$1246:$W$1351)</f>
        <v>0</v>
      </c>
      <c r="AY15" s="55">
        <f>SUMIF(NSL!$C$1353:$C$1434,C15,NSL!$W$1353:$W$1434)</f>
        <v>10.07</v>
      </c>
      <c r="AZ15" s="55">
        <f>SUMIF(NSL!$C$1436:$C$1440,C15,NSL!$W$1436:$W$1440)</f>
        <v>0</v>
      </c>
      <c r="BA15" s="55">
        <f>SUMIF(NSL!$C$1442:$C$1507,C15,NSL!$W$1442:$W$1507)</f>
        <v>0</v>
      </c>
      <c r="BB15" s="55">
        <f>SUMIF(NSL!$C$1509:$C$1540,C15,NSL!$W$1509:$W$1540)</f>
        <v>0.03</v>
      </c>
      <c r="BC15" s="55">
        <f>SUMIF(NSL!$C$1542:$C$1545,C15,NSL!$W$1542:$W$1545)</f>
        <v>0</v>
      </c>
      <c r="BD15" s="55">
        <f>SUMIF(NSL!$C$1547:$C$1560,C15,NSL!$W$1547:$W$1560)</f>
        <v>12</v>
      </c>
      <c r="BE15" s="55">
        <f>SUMIF(NSL!$C$1562:$C$1565,C15,NSL!$W$1562:$W$1565)</f>
        <v>0</v>
      </c>
      <c r="BF15" s="55">
        <f>SUMIF(NSL!$C$1567:$C$1569,C15,NSL!$W$1567:$W$1569)</f>
        <v>0</v>
      </c>
      <c r="BG15" s="65">
        <f>SUM(G15:M15)+SUM(O15:Q15)+SUM(S15:Z15)+SUM(AB15:BF15)</f>
        <v>172.89000000000001</v>
      </c>
      <c r="BH15" s="53">
        <f>N60-BG15</f>
        <v>216.76000000000008</v>
      </c>
      <c r="BI15" s="53">
        <f t="shared" si="6"/>
        <v>3421.7200000000003</v>
      </c>
    </row>
    <row r="16" spans="1:61" ht="15">
      <c r="A16" s="56" t="s">
        <v>93</v>
      </c>
      <c r="B16" s="13" t="s">
        <v>92</v>
      </c>
      <c r="C16" s="56" t="s">
        <v>23</v>
      </c>
      <c r="D16" s="52">
        <f>HTg!T18</f>
        <v>17.27</v>
      </c>
      <c r="E16" s="65">
        <f t="shared" si="3"/>
        <v>16.309999999999999</v>
      </c>
      <c r="F16" s="70">
        <f t="shared" si="4"/>
        <v>0</v>
      </c>
      <c r="G16" s="55">
        <f>SUMIF(NSL!$C$9:$C$10,C16,NSL!$W$9:$W$10)</f>
        <v>0</v>
      </c>
      <c r="H16" s="55">
        <f>SUMIF(NSL!$C$12:$C$13,C16,NSL!$W$12:$W$13)</f>
        <v>0</v>
      </c>
      <c r="I16" s="55">
        <f>SUMIF(NSL!$C$15:$C$16,C16,NSL!$W$15:$W$16)</f>
        <v>0</v>
      </c>
      <c r="J16" s="55">
        <f>SUMIF(NSL!$C$18:$C$19,C16,NSL!$W$18:$W$19)</f>
        <v>0</v>
      </c>
      <c r="K16" s="55">
        <f>SUMIF(NSL!$C$21:$C$43,C16,NSL!$W$21:$W$43)</f>
        <v>0</v>
      </c>
      <c r="L16" s="55">
        <f>SUMIF(NSL!$C$45:$C$51,C16,NSL!$W$45:$W$51)</f>
        <v>0</v>
      </c>
      <c r="M16" s="55">
        <f>SUMIF(NSL!$C$53:$C$55,C16,NSL!$W$53:$W$55)</f>
        <v>0</v>
      </c>
      <c r="N16" s="55">
        <f>SUMIF(NSL!$C$57:$C$65,C16,NSL!$W$57:$W$65)</f>
        <v>0</v>
      </c>
      <c r="O16" s="65">
        <f>D16-BG16</f>
        <v>16.309999999999999</v>
      </c>
      <c r="P16" s="55">
        <f>SUMIF(NSL!$C$78:$C$79,C16,NSL!$W$78:$W$79)</f>
        <v>0</v>
      </c>
      <c r="Q16" s="55">
        <f>SUMIF(NSL!$C$81:$C$173,C16,NSL!$W$81:$W$173)</f>
        <v>0</v>
      </c>
      <c r="R16" s="65">
        <f t="shared" si="7"/>
        <v>0.96000000000000019</v>
      </c>
      <c r="S16" s="55">
        <f>SUMIF(NSL!$C$176:$C$214,C16,NSL!$W$176:$W$214)</f>
        <v>0</v>
      </c>
      <c r="T16" s="55">
        <f>SUMIF(NSL!$C$216:$C$238,C16,NSL!$W$216:$W$238)</f>
        <v>0</v>
      </c>
      <c r="U16" s="55">
        <f>SUMIF(NSL!$C$240:$C$252,C16,NSL!$W$240:$W$252)</f>
        <v>0</v>
      </c>
      <c r="V16" s="55">
        <f>SUMIF(NSL!$C$254:$C$255,C16,NSL!$W$254:$W$255)</f>
        <v>0</v>
      </c>
      <c r="W16" s="55">
        <f>SUMIF(NSL!$C$257:$C$282,C16,NSL!$W$257:$W$282)</f>
        <v>0</v>
      </c>
      <c r="X16" s="55">
        <f>SUMIF(NSL!$C$284:$C$346,C16,NSL!$W$284:$W$346)</f>
        <v>0</v>
      </c>
      <c r="Y16" s="55">
        <f>SUMIF(NSL!$C$348:$C$436,C16,NSL!$W$348:$W$436)</f>
        <v>0</v>
      </c>
      <c r="Z16" s="55">
        <f>SUMIF(NSL!$C$438:$C$480,C16,NSL!$W$438:$W$480)</f>
        <v>0</v>
      </c>
      <c r="AA16" s="70">
        <f t="shared" si="5"/>
        <v>0.91000000000000014</v>
      </c>
      <c r="AB16" s="55">
        <f>SUMIF(NSL!$C$483:$C$679,C16,NSL!$W$483:$W$679)</f>
        <v>0.05</v>
      </c>
      <c r="AC16" s="55">
        <f>SUMIF(NSL!$C$681:$C$682,C16,NSL!$W$681:$W$682)</f>
        <v>0</v>
      </c>
      <c r="AD16" s="55">
        <f>SUMIF(NSL!$C$684:$C$692,C16,NSL!$W$684:$W$692)</f>
        <v>0</v>
      </c>
      <c r="AE16" s="55">
        <f>SUMIF(NSL!$C$694:$C$776,C16,NSL!$W$694:$W$776)</f>
        <v>0</v>
      </c>
      <c r="AF16" s="55">
        <f>SUMIF(NSL!$C$778:$C$810,C16,NSL!$W$778:$W$810)</f>
        <v>0</v>
      </c>
      <c r="AG16" s="55">
        <f>SUMIF(NSL!$C$812:$C$813,C16,NSL!$W$812:$W$813)</f>
        <v>0</v>
      </c>
      <c r="AH16" s="55">
        <f>SUMIF(NSL!$C$815:$C$816,C16,NSL!$W$815:$W$816)</f>
        <v>0</v>
      </c>
      <c r="AI16" s="55">
        <f>SUMIF(NSL!$C$818:$C$889,C16,NSL!$W$818:$W$889)</f>
        <v>0.66</v>
      </c>
      <c r="AJ16" s="55">
        <f>SUMIF(NSL!$C$891:$C$917,C16,NSL!$W$891:$W$917)</f>
        <v>0.2</v>
      </c>
      <c r="AK16" s="55">
        <f>SUMIF(NSL!$C$919:$C$981,C16,NSL!$W$919:$W$981)</f>
        <v>0</v>
      </c>
      <c r="AL16" s="55">
        <f>SUMIF(NSL!$C$983:$C$1000,C16,NSL!$W$983:$W$1000)</f>
        <v>0</v>
      </c>
      <c r="AM16" s="55">
        <f>SUMIF(NSL!$C$1002:$C$1028,C16,NSL!$W$1002:$W$1028)</f>
        <v>0</v>
      </c>
      <c r="AN16" s="55">
        <f>SUMIF(NSL!$C$1030:$C$1045,C16,NSL!$W$1030:$W$1045)</f>
        <v>0</v>
      </c>
      <c r="AO16" s="55">
        <f>SUMIF(NSL!$C$1047:$C$1048,C16,NSL!$W$1047:$W$1048)</f>
        <v>0</v>
      </c>
      <c r="AP16" s="55">
        <f>SUMIF(NSL!$C$1050:$C$1074,C16,NSL!$W$1050:$W$1074)</f>
        <v>0</v>
      </c>
      <c r="AQ16" s="55">
        <f>SUMIF(NSL!$C$1076:$C$1099,C16,NSL!$W$1076:$W$1099)</f>
        <v>0</v>
      </c>
      <c r="AR16" s="55">
        <f>SUMIF(NSL!$C$1101:$C$1121,C16,NSL!$W$1101:$W$1121)</f>
        <v>0</v>
      </c>
      <c r="AS16" s="55">
        <f>SUMIF(NSL!$C$1123:$C$1164,C16,NSL!$W$1123:$W$1164)</f>
        <v>0</v>
      </c>
      <c r="AT16" s="55">
        <f>SUMIF(NSL!$C$1166:$C$1201,C16,NSL!$W$1166:$W$1201)</f>
        <v>0</v>
      </c>
      <c r="AU16" s="55">
        <f>SUMIF(NSL!$C$1203:$C$1223,C16,NSL!$W$1203:$W$1223)</f>
        <v>0</v>
      </c>
      <c r="AV16" s="55">
        <f>SUMIF(NSL!$C$1225:$C$1226,C16,NSL!$W$1225:$W$1226)</f>
        <v>0</v>
      </c>
      <c r="AW16" s="55">
        <f>SUMIF(NSL!$C$1228:$C$1244,C16,NSL!$W$1228:$W$1244)</f>
        <v>0</v>
      </c>
      <c r="AX16" s="55">
        <f>SUMIF(NSL!$C$1246:$C$1351,C16,NSL!$W$1246:$W$1351)</f>
        <v>0</v>
      </c>
      <c r="AY16" s="55">
        <f>SUMIF(NSL!$C$1353:$C$1434,C16,NSL!$W$1353:$W$1434)</f>
        <v>0</v>
      </c>
      <c r="AZ16" s="55">
        <f>SUMIF(NSL!$C$1436:$C$1440,C16,NSL!$W$1436:$W$1440)</f>
        <v>0</v>
      </c>
      <c r="BA16" s="55">
        <f>SUMIF(NSL!$C$1442:$C$1507,C16,NSL!$W$1442:$W$1507)</f>
        <v>0.05</v>
      </c>
      <c r="BB16" s="55">
        <f>SUMIF(NSL!$C$1509:$C$1540,C16,NSL!$W$1509:$W$1540)</f>
        <v>0</v>
      </c>
      <c r="BC16" s="55">
        <f>SUMIF(NSL!$C$1542:$C$1545,C16,NSL!$W$1542:$W$1545)</f>
        <v>0</v>
      </c>
      <c r="BD16" s="55">
        <f>SUMIF(NSL!$C$1547:$C$1560,C16,NSL!$W$1547:$W$1560)</f>
        <v>0</v>
      </c>
      <c r="BE16" s="55">
        <f>SUMIF(NSL!$C$1562:$C$1565,C16,NSL!$W$1562:$W$1565)</f>
        <v>0</v>
      </c>
      <c r="BF16" s="55">
        <f>SUMIF(NSL!$C$1567:$C$1569,C16,NSL!$W$1567:$W$1569)</f>
        <v>0</v>
      </c>
      <c r="BG16" s="65">
        <f>SUM(G16:N16)+SUM(P16:Q16)+SUM(S16:Z16)+SUM(AB16:BF16)</f>
        <v>0.96000000000000019</v>
      </c>
      <c r="BH16" s="53">
        <f>O60-BG16</f>
        <v>1.9399999999999984</v>
      </c>
      <c r="BI16" s="53">
        <f t="shared" si="6"/>
        <v>19.209999999999997</v>
      </c>
    </row>
    <row r="17" spans="1:61" ht="15">
      <c r="A17" s="56" t="s">
        <v>107</v>
      </c>
      <c r="B17" s="13" t="s">
        <v>94</v>
      </c>
      <c r="C17" s="56" t="s">
        <v>24</v>
      </c>
      <c r="D17" s="52">
        <f>HTg!T19</f>
        <v>0</v>
      </c>
      <c r="E17" s="65">
        <f t="shared" si="3"/>
        <v>0</v>
      </c>
      <c r="F17" s="70">
        <f t="shared" si="4"/>
        <v>0</v>
      </c>
      <c r="G17" s="55">
        <f>SUMIF(NSL!$C$9:$C$10,C17,NSL!$W$9:$W$10)</f>
        <v>0</v>
      </c>
      <c r="H17" s="55">
        <f>SUMIF(NSL!$C$12:$C$13,C17,NSL!$W$12:$W$13)</f>
        <v>0</v>
      </c>
      <c r="I17" s="55">
        <f>SUMIF(NSL!$C$15:$C$16,C17,NSL!$W$15:$W$16)</f>
        <v>0</v>
      </c>
      <c r="J17" s="55">
        <f>SUMIF(NSL!$C$18:$C$19,C17,NSL!$W$18:$W$19)</f>
        <v>0</v>
      </c>
      <c r="K17" s="55">
        <f>SUMIF(NSL!$C$21:$C$43,C17,NSL!$W$21:$W$43)</f>
        <v>0</v>
      </c>
      <c r="L17" s="55">
        <f>SUMIF(NSL!$C$45:$C$51,C17,NSL!$W$45:$W$51)</f>
        <v>0</v>
      </c>
      <c r="M17" s="55">
        <f>SUMIF(NSL!$C$53:$C$55,C17,NSL!$W$53:$W$55)</f>
        <v>0</v>
      </c>
      <c r="N17" s="55">
        <f>SUMIF(NSL!$C$57:$C$65,C17,NSL!$W$57:$W$65)</f>
        <v>0</v>
      </c>
      <c r="O17" s="55">
        <f>SUMIF(NSL!$C$67:$C$76,C17,NSL!$W$67:$W$76)</f>
        <v>0</v>
      </c>
      <c r="P17" s="65">
        <f>D17-BG17</f>
        <v>0</v>
      </c>
      <c r="Q17" s="55">
        <f>SUMIF(NSL!$C$81:$C$173,C17,NSL!$W$81:$W$173)</f>
        <v>0</v>
      </c>
      <c r="R17" s="65">
        <f t="shared" si="7"/>
        <v>0</v>
      </c>
      <c r="S17" s="55">
        <f>SUMIF(NSL!$C$176:$C$214,C17,NSL!$W$176:$W$214)</f>
        <v>0</v>
      </c>
      <c r="T17" s="55">
        <f>SUMIF(NSL!$C$216:$C$238,C17,NSL!$W$216:$W$238)</f>
        <v>0</v>
      </c>
      <c r="U17" s="55">
        <f>SUMIF(NSL!$C$240:$C$252,C17,NSL!$W$240:$W$252)</f>
        <v>0</v>
      </c>
      <c r="V17" s="55">
        <f>SUMIF(NSL!$C$254:$C$255,C17,NSL!$W$254:$W$255)</f>
        <v>0</v>
      </c>
      <c r="W17" s="55">
        <f>SUMIF(NSL!$C$257:$C$282,C17,NSL!$W$257:$W$282)</f>
        <v>0</v>
      </c>
      <c r="X17" s="55">
        <f>SUMIF(NSL!$C$284:$C$346,C17,NSL!$W$284:$W$346)</f>
        <v>0</v>
      </c>
      <c r="Y17" s="55">
        <f>SUMIF(NSL!$C$348:$C$436,C17,NSL!$W$348:$W$436)</f>
        <v>0</v>
      </c>
      <c r="Z17" s="55">
        <f>SUMIF(NSL!$C$438:$C$480,C17,NSL!$W$438:$W$480)</f>
        <v>0</v>
      </c>
      <c r="AA17" s="70">
        <f t="shared" si="5"/>
        <v>0</v>
      </c>
      <c r="AB17" s="55">
        <f>SUMIF(NSL!$C$483:$C$679,C17,NSL!$W$483:$W$679)</f>
        <v>0</v>
      </c>
      <c r="AC17" s="55">
        <f>SUMIF(NSL!$C$681:$C$682,C17,NSL!$W$681:$W$682)</f>
        <v>0</v>
      </c>
      <c r="AD17" s="55">
        <f>SUMIF(NSL!$C$684:$C$692,C17,NSL!$W$684:$W$692)</f>
        <v>0</v>
      </c>
      <c r="AE17" s="55">
        <f>SUMIF(NSL!$C$694:$C$776,C17,NSL!$W$694:$W$776)</f>
        <v>0</v>
      </c>
      <c r="AF17" s="55">
        <f>SUMIF(NSL!$C$778:$C$810,C17,NSL!$W$778:$W$810)</f>
        <v>0</v>
      </c>
      <c r="AG17" s="55">
        <f>SUMIF(NSL!$C$812:$C$813,C17,NSL!$W$812:$W$813)</f>
        <v>0</v>
      </c>
      <c r="AH17" s="55">
        <f>SUMIF(NSL!$C$815:$C$816,C17,NSL!$W$815:$W$816)</f>
        <v>0</v>
      </c>
      <c r="AI17" s="55">
        <f>SUMIF(NSL!$C$818:$C$889,C17,NSL!$W$818:$W$889)</f>
        <v>0</v>
      </c>
      <c r="AJ17" s="55">
        <f>SUMIF(NSL!$C$891:$C$917,C17,NSL!$W$891:$W$917)</f>
        <v>0</v>
      </c>
      <c r="AK17" s="55">
        <f>SUMIF(NSL!$C$919:$C$981,C17,NSL!$W$919:$W$981)</f>
        <v>0</v>
      </c>
      <c r="AL17" s="55">
        <f>SUMIF(NSL!$C$983:$C$1000,C17,NSL!$W$983:$W$1000)</f>
        <v>0</v>
      </c>
      <c r="AM17" s="55">
        <f>SUMIF(NSL!$C$1002:$C$1028,C17,NSL!$W$1002:$W$1028)</f>
        <v>0</v>
      </c>
      <c r="AN17" s="55">
        <f>SUMIF(NSL!$C$1030:$C$1045,C17,NSL!$W$1030:$W$1045)</f>
        <v>0</v>
      </c>
      <c r="AO17" s="55">
        <f>SUMIF(NSL!$C$1047:$C$1048,C17,NSL!$W$1047:$W$1048)</f>
        <v>0</v>
      </c>
      <c r="AP17" s="55">
        <f>SUMIF(NSL!$C$1050:$C$1074,C17,NSL!$W$1050:$W$1074)</f>
        <v>0</v>
      </c>
      <c r="AQ17" s="55">
        <f>SUMIF(NSL!$C$1076:$C$1099,C17,NSL!$W$1076:$W$1099)</f>
        <v>0</v>
      </c>
      <c r="AR17" s="55">
        <f>SUMIF(NSL!$C$1101:$C$1121,C17,NSL!$W$1101:$W$1121)</f>
        <v>0</v>
      </c>
      <c r="AS17" s="55">
        <f>SUMIF(NSL!$C$1123:$C$1164,C17,NSL!$W$1123:$W$1164)</f>
        <v>0</v>
      </c>
      <c r="AT17" s="55">
        <f>SUMIF(NSL!$C$1166:$C$1201,C17,NSL!$W$1166:$W$1201)</f>
        <v>0</v>
      </c>
      <c r="AU17" s="55">
        <f>SUMIF(NSL!$C$1203:$C$1223,C17,NSL!$W$1203:$W$1223)</f>
        <v>0</v>
      </c>
      <c r="AV17" s="55">
        <f>SUMIF(NSL!$C$1225:$C$1226,C17,NSL!$W$1225:$W$1226)</f>
        <v>0</v>
      </c>
      <c r="AW17" s="55">
        <f>SUMIF(NSL!$C$1228:$C$1244,C17,NSL!$W$1228:$W$1244)</f>
        <v>0</v>
      </c>
      <c r="AX17" s="55">
        <f>SUMIF(NSL!$C$1246:$C$1351,C17,NSL!$W$1246:$W$1351)</f>
        <v>0</v>
      </c>
      <c r="AY17" s="55">
        <f>SUMIF(NSL!$C$1353:$C$1434,C17,NSL!$W$1353:$W$1434)</f>
        <v>0</v>
      </c>
      <c r="AZ17" s="55">
        <f>SUMIF(NSL!$C$1436:$C$1440,C17,NSL!$W$1436:$W$1440)</f>
        <v>0</v>
      </c>
      <c r="BA17" s="55">
        <f>SUMIF(NSL!$C$1442:$C$1507,C17,NSL!$W$1442:$W$1507)</f>
        <v>0</v>
      </c>
      <c r="BB17" s="55">
        <f>SUMIF(NSL!$C$1509:$C$1540,C17,NSL!$W$1509:$W$1540)</f>
        <v>0</v>
      </c>
      <c r="BC17" s="55">
        <f>SUMIF(NSL!$C$1542:$C$1545,C17,NSL!$W$1542:$W$1545)</f>
        <v>0</v>
      </c>
      <c r="BD17" s="55">
        <f>SUMIF(NSL!$C$1547:$C$1560,C17,NSL!$W$1547:$W$1560)</f>
        <v>0</v>
      </c>
      <c r="BE17" s="55">
        <f>SUMIF(NSL!$C$1562:$C$1565,C17,NSL!$W$1562:$W$1565)</f>
        <v>0</v>
      </c>
      <c r="BF17" s="55">
        <f>SUMIF(NSL!$C$1567:$C$1569,C17,NSL!$W$1567:$W$1569)</f>
        <v>0</v>
      </c>
      <c r="BG17" s="65">
        <f>SUM(G17:O17)+Q17+SUM(S17:Z17)+SUM(AB17:BF17)</f>
        <v>0</v>
      </c>
      <c r="BH17" s="53">
        <f>P60-BG17</f>
        <v>0</v>
      </c>
      <c r="BI17" s="53">
        <f t="shared" si="6"/>
        <v>0</v>
      </c>
    </row>
    <row r="18" spans="1:61" ht="15">
      <c r="A18" s="56" t="s">
        <v>118</v>
      </c>
      <c r="B18" s="15" t="s">
        <v>117</v>
      </c>
      <c r="C18" s="56" t="s">
        <v>25</v>
      </c>
      <c r="D18" s="52">
        <f>HTg!T20</f>
        <v>0</v>
      </c>
      <c r="E18" s="65">
        <f t="shared" si="3"/>
        <v>0</v>
      </c>
      <c r="F18" s="70">
        <f t="shared" si="4"/>
        <v>0</v>
      </c>
      <c r="G18" s="55">
        <f>SUMIF(NSL!$C$9:$C$10,C18,NSL!$W$9:$W$10)</f>
        <v>0</v>
      </c>
      <c r="H18" s="55">
        <f>SUMIF(NSL!$C$12:$C$13,C18,NSL!$W$12:$W$13)</f>
        <v>0</v>
      </c>
      <c r="I18" s="55">
        <f>SUMIF(NSL!$C$15:$C$16,C18,NSL!$W$15:$W$16)</f>
        <v>0</v>
      </c>
      <c r="J18" s="55">
        <f>SUMIF(NSL!$C$18:$C$19,C18,NSL!$W$18:$W$19)</f>
        <v>0</v>
      </c>
      <c r="K18" s="55">
        <f>SUMIF(NSL!$C$21:$C$43,C18,NSL!$W$21:$W$43)</f>
        <v>0</v>
      </c>
      <c r="L18" s="55">
        <f>SUMIF(NSL!$C$45:$C$51,C18,NSL!$W$45:$W$51)</f>
        <v>0</v>
      </c>
      <c r="M18" s="55">
        <f>SUMIF(NSL!$C$53:$C$55,C18,NSL!$W$53:$W$55)</f>
        <v>0</v>
      </c>
      <c r="N18" s="55">
        <f>SUMIF(NSL!$C$57:$C$65,C18,NSL!$W$57:$W$65)</f>
        <v>0</v>
      </c>
      <c r="O18" s="55">
        <f>SUMIF(NSL!$C$67:$C$76,C18,NSL!$W$67:$W$76)</f>
        <v>0</v>
      </c>
      <c r="P18" s="55">
        <f>SUMIF(NSL!$C$78:$C$79,C18,NSL!$W$78:$W$79)</f>
        <v>0</v>
      </c>
      <c r="Q18" s="65">
        <f>D18-BG18</f>
        <v>0</v>
      </c>
      <c r="R18" s="65">
        <f>SUM(S18:AA18)+SUM(AO18:BF18)</f>
        <v>0</v>
      </c>
      <c r="S18" s="55">
        <f>SUMIF(NSL!$C$176:$C$214,C18,NSL!$W$176:$W$214)</f>
        <v>0</v>
      </c>
      <c r="T18" s="55">
        <f>SUMIF(NSL!$C$216:$C$238,C18,NSL!$W$216:$W$238)</f>
        <v>0</v>
      </c>
      <c r="U18" s="55">
        <f>SUMIF(NSL!$C$240:$C$252,C18,NSL!$W$240:$W$252)</f>
        <v>0</v>
      </c>
      <c r="V18" s="55">
        <f>SUMIF(NSL!$C$254:$C$255,C18,NSL!$W$254:$W$255)</f>
        <v>0</v>
      </c>
      <c r="W18" s="55">
        <f>SUMIF(NSL!$C$257:$C$282,C18,NSL!$W$257:$W$282)</f>
        <v>0</v>
      </c>
      <c r="X18" s="55">
        <f>SUMIF(NSL!$C$284:$C$346,C18,NSL!$W$284:$W$346)</f>
        <v>0</v>
      </c>
      <c r="Y18" s="55">
        <f>SUMIF(NSL!$C$348:$C$436,C18,NSL!$W$348:$W$436)</f>
        <v>0</v>
      </c>
      <c r="Z18" s="55">
        <f>SUMIF(NSL!$C$438:$C$480,C18,NSL!$W$438:$W$480)</f>
        <v>0</v>
      </c>
      <c r="AA18" s="70">
        <f t="shared" si="5"/>
        <v>0</v>
      </c>
      <c r="AB18" s="55">
        <f>SUMIF(NSL!$C$483:$C$679,C18,NSL!$W$483:$W$679)</f>
        <v>0</v>
      </c>
      <c r="AC18" s="55">
        <f>SUMIF(NSL!$C$681:$C$682,C18,NSL!$W$681:$W$682)</f>
        <v>0</v>
      </c>
      <c r="AD18" s="55">
        <f>SUMIF(NSL!$C$684:$C$692,C18,NSL!$W$684:$W$692)</f>
        <v>0</v>
      </c>
      <c r="AE18" s="55">
        <f>SUMIF(NSL!$C$694:$C$776,C18,NSL!$W$694:$W$776)</f>
        <v>0</v>
      </c>
      <c r="AF18" s="55">
        <f>SUMIF(NSL!$C$778:$C$810,C18,NSL!$W$778:$W$810)</f>
        <v>0</v>
      </c>
      <c r="AG18" s="55">
        <f>SUMIF(NSL!$C$812:$C$813,C18,NSL!$W$812:$W$813)</f>
        <v>0</v>
      </c>
      <c r="AH18" s="55">
        <f>SUMIF(NSL!$C$815:$C$816,C18,NSL!$W$815:$W$816)</f>
        <v>0</v>
      </c>
      <c r="AI18" s="55">
        <f>SUMIF(NSL!$C$818:$C$889,C18,NSL!$W$818:$W$889)</f>
        <v>0</v>
      </c>
      <c r="AJ18" s="55">
        <f>SUMIF(NSL!$C$891:$C$917,C18,NSL!$W$891:$W$917)</f>
        <v>0</v>
      </c>
      <c r="AK18" s="55">
        <f>SUMIF(NSL!$C$919:$C$981,C18,NSL!$W$919:$W$981)</f>
        <v>0</v>
      </c>
      <c r="AL18" s="55">
        <f>SUMIF(NSL!$C$983:$C$1000,C18,NSL!$W$983:$W$1000)</f>
        <v>0</v>
      </c>
      <c r="AM18" s="55">
        <f>SUMIF(NSL!$C$1002:$C$1028,C18,NSL!$W$1002:$W$1028)</f>
        <v>0</v>
      </c>
      <c r="AN18" s="55">
        <f>SUMIF(NSL!$C$1030:$C$1045,C18,NSL!$W$1030:$W$1045)</f>
        <v>0</v>
      </c>
      <c r="AO18" s="55">
        <f>SUMIF(NSL!$C$1047:$C$1048,C18,NSL!$W$1047:$W$1048)</f>
        <v>0</v>
      </c>
      <c r="AP18" s="55">
        <f>SUMIF(NSL!$C$1050:$C$1074,C18,NSL!$W$1050:$W$1074)</f>
        <v>0</v>
      </c>
      <c r="AQ18" s="55">
        <f>SUMIF(NSL!$C$1076:$C$1099,C18,NSL!$W$1076:$W$1099)</f>
        <v>0</v>
      </c>
      <c r="AR18" s="55">
        <f>SUMIF(NSL!$C$1101:$C$1121,C18,NSL!$W$1101:$W$1121)</f>
        <v>0</v>
      </c>
      <c r="AS18" s="55">
        <f>SUMIF(NSL!$C$1123:$C$1164,C18,NSL!$W$1123:$W$1164)</f>
        <v>0</v>
      </c>
      <c r="AT18" s="55">
        <f>SUMIF(NSL!$C$1166:$C$1201,C18,NSL!$W$1166:$W$1201)</f>
        <v>0</v>
      </c>
      <c r="AU18" s="55">
        <f>SUMIF(NSL!$C$1203:$C$1223,C18,NSL!$W$1203:$W$1223)</f>
        <v>0</v>
      </c>
      <c r="AV18" s="55">
        <f>SUMIF(NSL!$C$1225:$C$1226,C18,NSL!$W$1225:$W$1226)</f>
        <v>0</v>
      </c>
      <c r="AW18" s="55">
        <f>SUMIF(NSL!$C$1228:$C$1244,C18,NSL!$W$1228:$W$1244)</f>
        <v>0</v>
      </c>
      <c r="AX18" s="55">
        <f>SUMIF(NSL!$C$1246:$C$1351,C18,NSL!$W$1246:$W$1351)</f>
        <v>0</v>
      </c>
      <c r="AY18" s="55">
        <f>SUMIF(NSL!$C$1353:$C$1434,C18,NSL!$W$1353:$W$1434)</f>
        <v>0</v>
      </c>
      <c r="AZ18" s="55">
        <f>SUMIF(NSL!$C$1436:$C$1440,C18,NSL!$W$1436:$W$1440)</f>
        <v>0</v>
      </c>
      <c r="BA18" s="55">
        <f>SUMIF(NSL!$C$1442:$C$1507,C18,NSL!$W$1442:$W$1507)</f>
        <v>0</v>
      </c>
      <c r="BB18" s="55">
        <f>SUMIF(NSL!$C$1509:$C$1540,C18,NSL!$W$1509:$W$1540)</f>
        <v>0</v>
      </c>
      <c r="BC18" s="55">
        <f>SUMIF(NSL!$C$1542:$C$1545,C18,NSL!$W$1542:$W$1545)</f>
        <v>0</v>
      </c>
      <c r="BD18" s="55">
        <f>SUMIF(NSL!$C$1547:$C$1560,C18,NSL!$W$1547:$W$1560)</f>
        <v>0</v>
      </c>
      <c r="BE18" s="55">
        <f>SUMIF(NSL!$C$1562:$C$1565,C18,NSL!$W$1562:$W$1565)</f>
        <v>0</v>
      </c>
      <c r="BF18" s="55">
        <f>SUMIF(NSL!$C$1567:$C$1569,C18,NSL!$W$1567:$W$1569)</f>
        <v>0</v>
      </c>
      <c r="BG18" s="65">
        <f>SUM(G18:P18)+SUM(S18:Z18)+SUM(AB18:BF18)</f>
        <v>0</v>
      </c>
      <c r="BH18" s="53">
        <f>Q60-BG18</f>
        <v>6.3</v>
      </c>
      <c r="BI18" s="53">
        <f t="shared" si="6"/>
        <v>6.3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>
        <f>HTg!T21</f>
        <v>346.24</v>
      </c>
      <c r="E19" s="65">
        <f>SUM(E20:E28)+SUM(E42:E58)</f>
        <v>0</v>
      </c>
      <c r="F19" s="70">
        <f>SUM(F20:F28)+SUM(F42:F58)</f>
        <v>0</v>
      </c>
      <c r="G19" s="57">
        <f>SUM(G20:G28)+SUM(G42:G58)</f>
        <v>0</v>
      </c>
      <c r="H19" s="57">
        <f t="shared" ref="H19:Q19" si="8">SUM(H20:H28)+SUM(H42:H58)</f>
        <v>0</v>
      </c>
      <c r="I19" s="57">
        <f t="shared" si="8"/>
        <v>0</v>
      </c>
      <c r="J19" s="57">
        <f t="shared" si="8"/>
        <v>0</v>
      </c>
      <c r="K19" s="57">
        <f t="shared" si="8"/>
        <v>0</v>
      </c>
      <c r="L19" s="57">
        <f t="shared" si="8"/>
        <v>0</v>
      </c>
      <c r="M19" s="57">
        <f t="shared" si="8"/>
        <v>0</v>
      </c>
      <c r="N19" s="57">
        <f t="shared" si="8"/>
        <v>0</v>
      </c>
      <c r="O19" s="57">
        <f t="shared" si="8"/>
        <v>0</v>
      </c>
      <c r="P19" s="57">
        <f t="shared" si="8"/>
        <v>0</v>
      </c>
      <c r="Q19" s="57">
        <f t="shared" si="8"/>
        <v>0</v>
      </c>
      <c r="R19" s="57">
        <f>D19-BG19</f>
        <v>345.86</v>
      </c>
      <c r="S19" s="57">
        <f>SUM(S20:S28)+SUM(S42:S58)</f>
        <v>0</v>
      </c>
      <c r="T19" s="57">
        <f t="shared" ref="T19:BF19" si="9">SUM(T20:T28)+SUM(T42:T58)</f>
        <v>0</v>
      </c>
      <c r="U19" s="57">
        <f t="shared" si="9"/>
        <v>0</v>
      </c>
      <c r="V19" s="57">
        <f t="shared" si="9"/>
        <v>0</v>
      </c>
      <c r="W19" s="57">
        <f t="shared" si="9"/>
        <v>0</v>
      </c>
      <c r="X19" s="57">
        <f t="shared" si="9"/>
        <v>0</v>
      </c>
      <c r="Y19" s="57">
        <f t="shared" si="9"/>
        <v>2.71</v>
      </c>
      <c r="Z19" s="57">
        <f t="shared" si="9"/>
        <v>0</v>
      </c>
      <c r="AA19" s="72">
        <f t="shared" si="9"/>
        <v>140.48999999999998</v>
      </c>
      <c r="AB19" s="57">
        <f t="shared" si="9"/>
        <v>0.8600000000000001</v>
      </c>
      <c r="AC19" s="57">
        <f t="shared" si="9"/>
        <v>0</v>
      </c>
      <c r="AD19" s="57">
        <f t="shared" si="9"/>
        <v>0.2</v>
      </c>
      <c r="AE19" s="57">
        <f t="shared" si="9"/>
        <v>4.49</v>
      </c>
      <c r="AF19" s="57">
        <f t="shared" si="9"/>
        <v>0</v>
      </c>
      <c r="AG19" s="57">
        <f t="shared" si="9"/>
        <v>0</v>
      </c>
      <c r="AH19" s="57">
        <f t="shared" si="9"/>
        <v>0</v>
      </c>
      <c r="AI19" s="57">
        <f t="shared" si="9"/>
        <v>65.75</v>
      </c>
      <c r="AJ19" s="57">
        <f t="shared" si="9"/>
        <v>66.86</v>
      </c>
      <c r="AK19" s="57">
        <f t="shared" si="9"/>
        <v>0.21000000000000002</v>
      </c>
      <c r="AL19" s="57">
        <f t="shared" si="9"/>
        <v>0.15</v>
      </c>
      <c r="AM19" s="57">
        <f t="shared" si="9"/>
        <v>1.97</v>
      </c>
      <c r="AN19" s="57">
        <f t="shared" si="9"/>
        <v>0</v>
      </c>
      <c r="AO19" s="57">
        <f t="shared" si="9"/>
        <v>0</v>
      </c>
      <c r="AP19" s="57">
        <f t="shared" si="9"/>
        <v>0.01</v>
      </c>
      <c r="AQ19" s="57">
        <f t="shared" si="9"/>
        <v>0</v>
      </c>
      <c r="AR19" s="57">
        <f t="shared" si="9"/>
        <v>100.13</v>
      </c>
      <c r="AS19" s="57">
        <f t="shared" si="9"/>
        <v>0</v>
      </c>
      <c r="AT19" s="57">
        <f t="shared" si="9"/>
        <v>0.47</v>
      </c>
      <c r="AU19" s="57">
        <f t="shared" si="9"/>
        <v>0</v>
      </c>
      <c r="AV19" s="57">
        <f t="shared" si="9"/>
        <v>0</v>
      </c>
      <c r="AW19" s="57">
        <f t="shared" si="9"/>
        <v>0</v>
      </c>
      <c r="AX19" s="57">
        <f t="shared" si="9"/>
        <v>2.08</v>
      </c>
      <c r="AY19" s="57">
        <f t="shared" si="9"/>
        <v>1.61</v>
      </c>
      <c r="AZ19" s="57">
        <f t="shared" si="9"/>
        <v>0</v>
      </c>
      <c r="BA19" s="57">
        <f t="shared" si="9"/>
        <v>0.22999999999999998</v>
      </c>
      <c r="BB19" s="57">
        <f t="shared" si="9"/>
        <v>0.03</v>
      </c>
      <c r="BC19" s="57">
        <f t="shared" si="9"/>
        <v>97.399999999999991</v>
      </c>
      <c r="BD19" s="57">
        <f t="shared" si="9"/>
        <v>1.08</v>
      </c>
      <c r="BE19" s="57">
        <f t="shared" si="9"/>
        <v>0</v>
      </c>
      <c r="BF19" s="57">
        <f t="shared" si="9"/>
        <v>0</v>
      </c>
      <c r="BG19" s="65">
        <f>SUM(BG20:BG28)+SUM(BG42:BG58)</f>
        <v>0.38</v>
      </c>
      <c r="BH19" s="65">
        <f>R60-BG19</f>
        <v>679.56</v>
      </c>
      <c r="BI19" s="65">
        <f>SUM(BI20:BI28)+SUM(BI42:BI58)</f>
        <v>563.6400000000001</v>
      </c>
    </row>
    <row r="20" spans="1:61" ht="15">
      <c r="A20" s="8" t="s">
        <v>28</v>
      </c>
      <c r="B20" s="7" t="s">
        <v>85</v>
      </c>
      <c r="C20" s="8" t="s">
        <v>31</v>
      </c>
      <c r="D20" s="52">
        <f>HTg!T22</f>
        <v>0</v>
      </c>
      <c r="E20" s="65">
        <f>SUM(F20,J20,K20,L20,M20,N20,O20,P20,Q20)</f>
        <v>0</v>
      </c>
      <c r="F20" s="70">
        <f>G20+H20+I20</f>
        <v>0</v>
      </c>
      <c r="G20" s="55">
        <f>SUMIF(NSL!$C$9:$C$10,C20,NSL!$W$9:$W$10)</f>
        <v>0</v>
      </c>
      <c r="H20" s="55">
        <f>SUMIF(NSL!$C$12:$C$13,C20,NSL!$W$12:$W$13)</f>
        <v>0</v>
      </c>
      <c r="I20" s="55">
        <f>SUMIF(NSL!$C$15:$C$16,C20,NSL!$W$15:$W$16)</f>
        <v>0</v>
      </c>
      <c r="J20" s="55">
        <f>SUMIF(NSL!$C$18:$C$19,C20,NSL!$W$18:$W$19)</f>
        <v>0</v>
      </c>
      <c r="K20" s="55">
        <f>SUMIF(NSL!$C$21:$C$43,C20,NSL!$W$21:$W$43)</f>
        <v>0</v>
      </c>
      <c r="L20" s="55">
        <f>SUMIF(NSL!$C$45:$C$51,C20,NSL!$W$45:$W$51)</f>
        <v>0</v>
      </c>
      <c r="M20" s="55">
        <f>SUMIF(NSL!$C$53:$C$55,C20,NSL!$W$53:$W$55)</f>
        <v>0</v>
      </c>
      <c r="N20" s="55">
        <f>SUMIF(NSL!$C$57:$C$65,C20,NSL!$W$57:$W$65)</f>
        <v>0</v>
      </c>
      <c r="O20" s="55">
        <f>SUMIF(NSL!$C$67:$C$76,C20,NSL!$W$67:$W$76)</f>
        <v>0</v>
      </c>
      <c r="P20" s="55">
        <f>SUMIF(NSL!$C$78:$C$79,C20,NSL!$W$78:$W$79)</f>
        <v>0</v>
      </c>
      <c r="Q20" s="55">
        <f>SUMIF(NSL!$C$81:$C$173,C20,NSL!$W$81:$W$173)</f>
        <v>0</v>
      </c>
      <c r="R20" s="65">
        <f>SUM(S20:Z20)+SUM(AB20:BF20)</f>
        <v>0</v>
      </c>
      <c r="S20" s="65">
        <f>D20-BG20</f>
        <v>0</v>
      </c>
      <c r="T20" s="55">
        <f>SUMIF(NSL!$C$216:$C$238,C20,NSL!$W$216:$W$238)</f>
        <v>0</v>
      </c>
      <c r="U20" s="55">
        <f>SUMIF(NSL!$C$240:$C$252,C20,NSL!$W$240:$W$252)</f>
        <v>0</v>
      </c>
      <c r="V20" s="55">
        <f>SUMIF(NSL!$C$254:$C$255,C20,NSL!$W$254:$W$255)</f>
        <v>0</v>
      </c>
      <c r="W20" s="55">
        <f>SUMIF(NSL!$C$257:$C$282,C20,NSL!$W$257:$W$282)</f>
        <v>0</v>
      </c>
      <c r="X20" s="55">
        <f>SUMIF(NSL!$C$284:$C$346,C20,NSL!$W$284:$W$346)</f>
        <v>0</v>
      </c>
      <c r="Y20" s="55">
        <f>SUMIF(NSL!$C$348:$C$436,C20,NSL!$W$348:$W$436)</f>
        <v>0</v>
      </c>
      <c r="Z20" s="55">
        <f>SUMIF(NSL!$C$438:$C$480,C20,NSL!$W$438:$W$480)</f>
        <v>0</v>
      </c>
      <c r="AA20" s="70">
        <f>SUM(AB20:AN20)</f>
        <v>0</v>
      </c>
      <c r="AB20" s="55">
        <f>SUMIF(NSL!$C$483:$C$679,C20,NSL!$W$483:$W$679)</f>
        <v>0</v>
      </c>
      <c r="AC20" s="55">
        <f>SUMIF(NSL!$C$681:$C$682,C20,NSL!$W$681:$W$682)</f>
        <v>0</v>
      </c>
      <c r="AD20" s="55">
        <f>SUMIF(NSL!$C$684:$C$692,C20,NSL!$W$684:$W$692)</f>
        <v>0</v>
      </c>
      <c r="AE20" s="55">
        <f>SUMIF(NSL!$C$694:$C$776,C20,NSL!$W$694:$W$776)</f>
        <v>0</v>
      </c>
      <c r="AF20" s="55">
        <f>SUMIF(NSL!$C$778:$C$810,C20,NSL!$W$778:$W$810)</f>
        <v>0</v>
      </c>
      <c r="AG20" s="55">
        <f>SUMIF(NSL!$C$812:$C$813,C20,NSL!$W$812:$W$813)</f>
        <v>0</v>
      </c>
      <c r="AH20" s="55">
        <f>SUMIF(NSL!$C$815:$C$816,C20,NSL!$W$815:$W$816)</f>
        <v>0</v>
      </c>
      <c r="AI20" s="55">
        <f>SUMIF(NSL!$C$818:$C$889,C20,NSL!$W$818:$W$889)</f>
        <v>0</v>
      </c>
      <c r="AJ20" s="55">
        <f>SUMIF(NSL!$C$891:$C$917,C20,NSL!$W$891:$W$917)</f>
        <v>0</v>
      </c>
      <c r="AK20" s="55">
        <f>SUMIF(NSL!$C$919:$C$981,C20,NSL!$W$919:$W$981)</f>
        <v>0</v>
      </c>
      <c r="AL20" s="55">
        <f>SUMIF(NSL!$C$983:$C$1000,C20,NSL!$W$983:$W$1000)</f>
        <v>0</v>
      </c>
      <c r="AM20" s="55">
        <f>SUMIF(NSL!$C$1002:$C$1028,C20,NSL!$W$1002:$W$1028)</f>
        <v>0</v>
      </c>
      <c r="AN20" s="55">
        <f>SUMIF(NSL!$C$1030:$C$1045,C20,NSL!$W$1030:$W$1045)</f>
        <v>0</v>
      </c>
      <c r="AO20" s="55">
        <f>SUMIF(NSL!$C$1047:$C$1048,C20,NSL!$W$1047:$W$1048)</f>
        <v>0</v>
      </c>
      <c r="AP20" s="55">
        <f>SUMIF(NSL!$C$1050:$C$1074,C20,NSL!$W$1050:$W$1074)</f>
        <v>0</v>
      </c>
      <c r="AQ20" s="55">
        <f>SUMIF(NSL!$C$1076:$C$1099,C20,NSL!$W$1076:$W$1099)</f>
        <v>0</v>
      </c>
      <c r="AR20" s="55">
        <f>SUMIF(NSL!$C$1101:$C$1121,C20,NSL!$W$1101:$W$1121)</f>
        <v>0</v>
      </c>
      <c r="AS20" s="55">
        <f>SUMIF(NSL!$C$1123:$C$1164,C20,NSL!$W$1123:$W$1164)</f>
        <v>0</v>
      </c>
      <c r="AT20" s="55">
        <f>SUMIF(NSL!$C$1166:$C$1201,C20,NSL!$W$1166:$W$1201)</f>
        <v>0</v>
      </c>
      <c r="AU20" s="55">
        <f>SUMIF(NSL!$C$1203:$C$1223,C20,NSL!$W$1203:$W$1223)</f>
        <v>0</v>
      </c>
      <c r="AV20" s="55">
        <f>SUMIF(NSL!$C$1225:$C$1226,C20,NSL!$W$1225:$W$1226)</f>
        <v>0</v>
      </c>
      <c r="AW20" s="55">
        <f>SUMIF(NSL!$C$1228:$C$1244,C20,NSL!$W$1228:$W$1244)</f>
        <v>0</v>
      </c>
      <c r="AX20" s="55">
        <f>SUMIF(NSL!$C$1246:$C$1351,C20,NSL!$W$1246:$W$1351)</f>
        <v>0</v>
      </c>
      <c r="AY20" s="55">
        <f>SUMIF(NSL!$C$1353:$C$1434,C20,NSL!$W$1353:$W$1434)</f>
        <v>0</v>
      </c>
      <c r="AZ20" s="55">
        <f>SUMIF(NSL!$C$1436:$C$1440,C20,NSL!$W$1436:$W$1440)</f>
        <v>0</v>
      </c>
      <c r="BA20" s="55">
        <f>SUMIF(NSL!$C$1442:$C$1507,C20,NSL!$W$1442:$W$1507)</f>
        <v>0</v>
      </c>
      <c r="BB20" s="55">
        <f>SUMIF(NSL!$C$1509:$C$1540,C20,NSL!$W$1509:$W$1540)</f>
        <v>0</v>
      </c>
      <c r="BC20" s="55">
        <f>SUMIF(NSL!$C$1542:$C$1545,C20,NSL!$W$1542:$W$1545)</f>
        <v>0</v>
      </c>
      <c r="BD20" s="55">
        <f>SUMIF(NSL!$C$1547:$C$1560,C20,NSL!$W$1547:$W$1560)</f>
        <v>0</v>
      </c>
      <c r="BE20" s="55">
        <f>SUMIF(NSL!$C$1562:$C$1565,C20,NSL!$W$1562:$W$1565)</f>
        <v>0</v>
      </c>
      <c r="BF20" s="55">
        <f>SUMIF(NSL!$C$1567:$C$1569,C20,NSL!$W$1567:$W$1569)</f>
        <v>0</v>
      </c>
      <c r="BG20" s="65">
        <f>SUM(G20:Q20)+SUM(T20:Z20)+SUM(AB20:BF20)</f>
        <v>0</v>
      </c>
      <c r="BH20" s="53">
        <f>S60-BG20</f>
        <v>129.92000000000002</v>
      </c>
      <c r="BI20" s="53">
        <f t="shared" si="6"/>
        <v>129.92000000000002</v>
      </c>
    </row>
    <row r="21" spans="1:61" ht="15">
      <c r="A21" s="8" t="s">
        <v>30</v>
      </c>
      <c r="B21" s="7" t="s">
        <v>86</v>
      </c>
      <c r="C21" s="8" t="s">
        <v>33</v>
      </c>
      <c r="D21" s="52">
        <f>HTg!T23</f>
        <v>0</v>
      </c>
      <c r="E21" s="65">
        <f t="shared" ref="E21:E59" si="10">SUM(F21,J21,K21,L21,M21,N21,O21,P21,Q21)</f>
        <v>0</v>
      </c>
      <c r="F21" s="70">
        <f t="shared" ref="F21:F59" si="11">G21+H21+I21</f>
        <v>0</v>
      </c>
      <c r="G21" s="55">
        <f>SUMIF(NSL!$C$9:$C$10,C21,NSL!$W$9:$W$10)</f>
        <v>0</v>
      </c>
      <c r="H21" s="55">
        <f>SUMIF(NSL!$C$12:$C$13,C21,NSL!$W$12:$W$13)</f>
        <v>0</v>
      </c>
      <c r="I21" s="55">
        <f>SUMIF(NSL!$C$15:$C$16,C21,NSL!$W$15:$W$16)</f>
        <v>0</v>
      </c>
      <c r="J21" s="55">
        <f>SUMIF(NSL!$C$18:$C$19,C21,NSL!$W$18:$W$19)</f>
        <v>0</v>
      </c>
      <c r="K21" s="55">
        <f>SUMIF(NSL!$C$21:$C$43,C21,NSL!$W$21:$W$43)</f>
        <v>0</v>
      </c>
      <c r="L21" s="55">
        <f>SUMIF(NSL!$C$45:$C$51,C21,NSL!$W$45:$W$51)</f>
        <v>0</v>
      </c>
      <c r="M21" s="55">
        <f>SUMIF(NSL!$C$53:$C$55,C21,NSL!$W$53:$W$55)</f>
        <v>0</v>
      </c>
      <c r="N21" s="55">
        <f>SUMIF(NSL!$C$57:$C$65,C21,NSL!$W$57:$W$65)</f>
        <v>0</v>
      </c>
      <c r="O21" s="55">
        <f>SUMIF(NSL!$C$67:$C$76,C21,NSL!$W$67:$W$76)</f>
        <v>0</v>
      </c>
      <c r="P21" s="55">
        <f>SUMIF(NSL!$C$78:$C$79,C21,NSL!$W$78:$W$79)</f>
        <v>0</v>
      </c>
      <c r="Q21" s="55">
        <f>SUMIF(NSL!$C$81:$C$173,C21,NSL!$W$81:$W$173)</f>
        <v>0</v>
      </c>
      <c r="R21" s="65">
        <f t="shared" ref="R21:R59" si="12">SUM(S21:Z21)+SUM(AB21:BF21)</f>
        <v>0</v>
      </c>
      <c r="S21" s="55">
        <f>SUMIF(NSL!$C$176:$C$214,C21,NSL!$W$176:$W$214)</f>
        <v>0</v>
      </c>
      <c r="T21" s="65">
        <f>D21-BG21</f>
        <v>0</v>
      </c>
      <c r="U21" s="55">
        <f>SUMIF(NSL!$C$240:$C$252,C21,NSL!$W$240:$W$252)</f>
        <v>0</v>
      </c>
      <c r="V21" s="55">
        <f>SUMIF(NSL!$C$254:$C$255,C21,NSL!$W$254:$W$255)</f>
        <v>0</v>
      </c>
      <c r="W21" s="55">
        <f>SUMIF(NSL!$C$257:$C$282,C21,NSL!$W$257:$W$282)</f>
        <v>0</v>
      </c>
      <c r="X21" s="55">
        <f>SUMIF(NSL!$C$284:$C$346,C21,NSL!$W$284:$W$346)</f>
        <v>0</v>
      </c>
      <c r="Y21" s="55">
        <f>SUMIF(NSL!$C$348:$C$436,C21,NSL!$W$348:$W$436)</f>
        <v>0</v>
      </c>
      <c r="Z21" s="55">
        <f>SUMIF(NSL!$C$438:$C$480,C21,NSL!$W$438:$W$480)</f>
        <v>0</v>
      </c>
      <c r="AA21" s="70">
        <f t="shared" ref="AA21:AA27" si="13">SUM(AB21:AN21)</f>
        <v>0</v>
      </c>
      <c r="AB21" s="55">
        <f>SUMIF(NSL!$C$483:$C$679,C21,NSL!$W$483:$W$679)</f>
        <v>0</v>
      </c>
      <c r="AC21" s="55">
        <f>SUMIF(NSL!$C$681:$C$682,C21,NSL!$W$681:$W$682)</f>
        <v>0</v>
      </c>
      <c r="AD21" s="55">
        <f>SUMIF(NSL!$C$684:$C$692,C21,NSL!$W$684:$W$692)</f>
        <v>0</v>
      </c>
      <c r="AE21" s="55">
        <f>SUMIF(NSL!$C$694:$C$776,C21,NSL!$W$694:$W$776)</f>
        <v>0</v>
      </c>
      <c r="AF21" s="55">
        <f>SUMIF(NSL!$C$778:$C$810,C21,NSL!$W$778:$W$810)</f>
        <v>0</v>
      </c>
      <c r="AG21" s="55">
        <f>SUMIF(NSL!$C$812:$C$813,C21,NSL!$W$812:$W$813)</f>
        <v>0</v>
      </c>
      <c r="AH21" s="55">
        <f>SUMIF(NSL!$C$815:$C$816,C21,NSL!$W$815:$W$816)</f>
        <v>0</v>
      </c>
      <c r="AI21" s="55">
        <f>SUMIF(NSL!$C$818:$C$889,C21,NSL!$W$818:$W$889)</f>
        <v>0</v>
      </c>
      <c r="AJ21" s="55">
        <f>SUMIF(NSL!$C$891:$C$917,C21,NSL!$W$891:$W$917)</f>
        <v>0</v>
      </c>
      <c r="AK21" s="55">
        <f>SUMIF(NSL!$C$919:$C$981,C21,NSL!$W$919:$W$981)</f>
        <v>0</v>
      </c>
      <c r="AL21" s="55">
        <f>SUMIF(NSL!$C$983:$C$1000,C21,NSL!$W$983:$W$1000)</f>
        <v>0</v>
      </c>
      <c r="AM21" s="55">
        <f>SUMIF(NSL!$C$1002:$C$1028,C21,NSL!$W$1002:$W$1028)</f>
        <v>0</v>
      </c>
      <c r="AN21" s="55">
        <f>SUMIF(NSL!$C$1030:$C$1045,C21,NSL!$W$1030:$W$1045)</f>
        <v>0</v>
      </c>
      <c r="AO21" s="55">
        <f>SUMIF(NSL!$C$1047:$C$1048,C21,NSL!$W$1047:$W$1048)</f>
        <v>0</v>
      </c>
      <c r="AP21" s="55">
        <f>SUMIF(NSL!$C$1050:$C$1074,C21,NSL!$W$1050:$W$1074)</f>
        <v>0</v>
      </c>
      <c r="AQ21" s="55">
        <f>SUMIF(NSL!$C$1076:$C$1099,C21,NSL!$W$1076:$W$1099)</f>
        <v>0</v>
      </c>
      <c r="AR21" s="55">
        <f>SUMIF(NSL!$C$1101:$C$1121,C21,NSL!$W$1101:$W$1121)</f>
        <v>0</v>
      </c>
      <c r="AS21" s="55">
        <f>SUMIF(NSL!$C$1123:$C$1164,C21,NSL!$W$1123:$W$1164)</f>
        <v>0</v>
      </c>
      <c r="AT21" s="55">
        <f>SUMIF(NSL!$C$1166:$C$1201,C21,NSL!$W$1166:$W$1201)</f>
        <v>0</v>
      </c>
      <c r="AU21" s="55">
        <f>SUMIF(NSL!$C$1203:$C$1223,C21,NSL!$W$1203:$W$1223)</f>
        <v>0</v>
      </c>
      <c r="AV21" s="55">
        <f>SUMIF(NSL!$C$1225:$C$1226,C21,NSL!$W$1225:$W$1226)</f>
        <v>0</v>
      </c>
      <c r="AW21" s="55">
        <f>SUMIF(NSL!$C$1228:$C$1244,C21,NSL!$W$1228:$W$1244)</f>
        <v>0</v>
      </c>
      <c r="AX21" s="55">
        <f>SUMIF(NSL!$C$1246:$C$1351,C21,NSL!$W$1246:$W$1351)</f>
        <v>0</v>
      </c>
      <c r="AY21" s="55">
        <f>SUMIF(NSL!$C$1353:$C$1434,C21,NSL!$W$1353:$W$1434)</f>
        <v>0</v>
      </c>
      <c r="AZ21" s="55">
        <f>SUMIF(NSL!$C$1436:$C$1440,C21,NSL!$W$1436:$W$1440)</f>
        <v>0</v>
      </c>
      <c r="BA21" s="55">
        <f>SUMIF(NSL!$C$1442:$C$1507,C21,NSL!$W$1442:$W$1507)</f>
        <v>0</v>
      </c>
      <c r="BB21" s="55">
        <f>SUMIF(NSL!$C$1509:$C$1540,C21,NSL!$W$1509:$W$1540)</f>
        <v>0</v>
      </c>
      <c r="BC21" s="55">
        <f>SUMIF(NSL!$C$1542:$C$1545,C21,NSL!$W$1542:$W$1545)</f>
        <v>0</v>
      </c>
      <c r="BD21" s="55">
        <f>SUMIF(NSL!$C$1547:$C$1560,C21,NSL!$W$1547:$W$1560)</f>
        <v>0</v>
      </c>
      <c r="BE21" s="55">
        <f>SUMIF(NSL!$C$1562:$C$1565,C21,NSL!$W$1562:$W$1565)</f>
        <v>0</v>
      </c>
      <c r="BF21" s="55">
        <f>SUMIF(NSL!$C$1567:$C$1569,C21,NSL!$W$1567:$W$1569)</f>
        <v>0</v>
      </c>
      <c r="BG21" s="65">
        <f>SUM(G21:Q21)+S21+SUM(U21:Z21)+SUM(AB21:BF21)</f>
        <v>0</v>
      </c>
      <c r="BH21" s="53">
        <f>T60-BG21</f>
        <v>0.3</v>
      </c>
      <c r="BI21" s="53">
        <f t="shared" si="6"/>
        <v>0.3</v>
      </c>
    </row>
    <row r="22" spans="1:61" ht="15">
      <c r="A22" s="56" t="s">
        <v>32</v>
      </c>
      <c r="B22" s="7" t="s">
        <v>87</v>
      </c>
      <c r="C22" s="8" t="s">
        <v>35</v>
      </c>
      <c r="D22" s="52">
        <f>HTg!T24</f>
        <v>0</v>
      </c>
      <c r="E22" s="65">
        <f t="shared" si="10"/>
        <v>0</v>
      </c>
      <c r="F22" s="70">
        <f t="shared" si="11"/>
        <v>0</v>
      </c>
      <c r="G22" s="55">
        <f>SUMIF(NSL!$C$9:$C$10,C22,NSL!$W$9:$W$10)</f>
        <v>0</v>
      </c>
      <c r="H22" s="55">
        <f>SUMIF(NSL!$C$12:$C$13,C22,NSL!$W$12:$W$13)</f>
        <v>0</v>
      </c>
      <c r="I22" s="55">
        <f>SUMIF(NSL!$C$15:$C$16,C22,NSL!$W$15:$W$16)</f>
        <v>0</v>
      </c>
      <c r="J22" s="55">
        <f>SUMIF(NSL!$C$18:$C$19,C22,NSL!$W$18:$W$19)</f>
        <v>0</v>
      </c>
      <c r="K22" s="55">
        <f>SUMIF(NSL!$C$21:$C$43,C22,NSL!$W$21:$W$43)</f>
        <v>0</v>
      </c>
      <c r="L22" s="55">
        <f>SUMIF(NSL!$C$45:$C$51,C22,NSL!$W$45:$W$51)</f>
        <v>0</v>
      </c>
      <c r="M22" s="55">
        <f>SUMIF(NSL!$C$53:$C$55,C22,NSL!$W$53:$W$55)</f>
        <v>0</v>
      </c>
      <c r="N22" s="55">
        <f>SUMIF(NSL!$C$57:$C$65,C22,NSL!$W$57:$W$65)</f>
        <v>0</v>
      </c>
      <c r="O22" s="55">
        <f>SUMIF(NSL!$C$67:$C$76,C22,NSL!$W$67:$W$76)</f>
        <v>0</v>
      </c>
      <c r="P22" s="55">
        <f>SUMIF(NSL!$C$78:$C$79,C22,NSL!$W$78:$W$79)</f>
        <v>0</v>
      </c>
      <c r="Q22" s="55">
        <f>SUMIF(NSL!$C$81:$C$173,C22,NSL!$W$81:$W$173)</f>
        <v>0</v>
      </c>
      <c r="R22" s="65">
        <f t="shared" si="12"/>
        <v>0</v>
      </c>
      <c r="S22" s="55">
        <f>SUMIF(NSL!$C$176:$C$214,C22,NSL!$W$176:$W$214)</f>
        <v>0</v>
      </c>
      <c r="T22" s="55">
        <f>SUMIF(NSL!$C$216:$C$238,C22,NSL!$W$216:$W$238)</f>
        <v>0</v>
      </c>
      <c r="U22" s="65">
        <f>D22-BG22</f>
        <v>0</v>
      </c>
      <c r="V22" s="55">
        <f>SUMIF(NSL!$C$254:$C$255,C22,NSL!$W$254:$W$255)</f>
        <v>0</v>
      </c>
      <c r="W22" s="55">
        <f>SUMIF(NSL!$C$257:$C$282,C22,NSL!$W$257:$W$282)</f>
        <v>0</v>
      </c>
      <c r="X22" s="55">
        <f>SUMIF(NSL!$C$284:$C$346,C22,NSL!$W$284:$W$346)</f>
        <v>0</v>
      </c>
      <c r="Y22" s="55">
        <f>SUMIF(NSL!$C$348:$C$436,C22,NSL!$W$348:$W$436)</f>
        <v>0</v>
      </c>
      <c r="Z22" s="55">
        <f>SUMIF(NSL!$C$438:$C$480,C22,NSL!$W$438:$W$480)</f>
        <v>0</v>
      </c>
      <c r="AA22" s="70">
        <f t="shared" si="13"/>
        <v>0</v>
      </c>
      <c r="AB22" s="55">
        <f>SUMIF(NSL!$C$483:$C$679,C22,NSL!$W$483:$W$679)</f>
        <v>0</v>
      </c>
      <c r="AC22" s="55">
        <f>SUMIF(NSL!$C$681:$C$682,C22,NSL!$W$681:$W$682)</f>
        <v>0</v>
      </c>
      <c r="AD22" s="55">
        <f>SUMIF(NSL!$C$684:$C$692,C22,NSL!$W$684:$W$692)</f>
        <v>0</v>
      </c>
      <c r="AE22" s="55">
        <f>SUMIF(NSL!$C$694:$C$776,C22,NSL!$W$694:$W$776)</f>
        <v>0</v>
      </c>
      <c r="AF22" s="55">
        <f>SUMIF(NSL!$C$778:$C$810,C22,NSL!$W$778:$W$810)</f>
        <v>0</v>
      </c>
      <c r="AG22" s="55">
        <f>SUMIF(NSL!$C$812:$C$813,C22,NSL!$W$812:$W$813)</f>
        <v>0</v>
      </c>
      <c r="AH22" s="55">
        <f>SUMIF(NSL!$C$815:$C$816,C22,NSL!$W$815:$W$816)</f>
        <v>0</v>
      </c>
      <c r="AI22" s="55">
        <f>SUMIF(NSL!$C$818:$C$889,C22,NSL!$W$818:$W$889)</f>
        <v>0</v>
      </c>
      <c r="AJ22" s="55">
        <f>SUMIF(NSL!$C$891:$C$917,C22,NSL!$W$891:$W$917)</f>
        <v>0</v>
      </c>
      <c r="AK22" s="55">
        <f>SUMIF(NSL!$C$919:$C$981,C22,NSL!$W$919:$W$981)</f>
        <v>0</v>
      </c>
      <c r="AL22" s="55">
        <f>SUMIF(NSL!$C$983:$C$1000,C22,NSL!$W$983:$W$1000)</f>
        <v>0</v>
      </c>
      <c r="AM22" s="55">
        <f>SUMIF(NSL!$C$1002:$C$1028,C22,NSL!$W$1002:$W$1028)</f>
        <v>0</v>
      </c>
      <c r="AN22" s="55">
        <f>SUMIF(NSL!$C$1030:$C$1045,C22,NSL!$W$1030:$W$1045)</f>
        <v>0</v>
      </c>
      <c r="AO22" s="55">
        <f>SUMIF(NSL!$C$1047:$C$1048,C22,NSL!$W$1047:$W$1048)</f>
        <v>0</v>
      </c>
      <c r="AP22" s="55">
        <f>SUMIF(NSL!$C$1050:$C$1074,C22,NSL!$W$1050:$W$1074)</f>
        <v>0</v>
      </c>
      <c r="AQ22" s="55">
        <f>SUMIF(NSL!$C$1076:$C$1099,C22,NSL!$W$1076:$W$1099)</f>
        <v>0</v>
      </c>
      <c r="AR22" s="55">
        <f>SUMIF(NSL!$C$1101:$C$1121,C22,NSL!$W$1101:$W$1121)</f>
        <v>0</v>
      </c>
      <c r="AS22" s="55">
        <f>SUMIF(NSL!$C$1123:$C$1164,C22,NSL!$W$1123:$W$1164)</f>
        <v>0</v>
      </c>
      <c r="AT22" s="55">
        <f>SUMIF(NSL!$C$1166:$C$1201,C22,NSL!$W$1166:$W$1201)</f>
        <v>0</v>
      </c>
      <c r="AU22" s="55">
        <f>SUMIF(NSL!$C$1203:$C$1223,C22,NSL!$W$1203:$W$1223)</f>
        <v>0</v>
      </c>
      <c r="AV22" s="55">
        <f>SUMIF(NSL!$C$1225:$C$1226,C22,NSL!$W$1225:$W$1226)</f>
        <v>0</v>
      </c>
      <c r="AW22" s="55">
        <f>SUMIF(NSL!$C$1228:$C$1244,C22,NSL!$W$1228:$W$1244)</f>
        <v>0</v>
      </c>
      <c r="AX22" s="55">
        <f>SUMIF(NSL!$C$1246:$C$1351,C22,NSL!$W$1246:$W$1351)</f>
        <v>0</v>
      </c>
      <c r="AY22" s="55">
        <f>SUMIF(NSL!$C$1353:$C$1434,C22,NSL!$W$1353:$W$1434)</f>
        <v>0</v>
      </c>
      <c r="AZ22" s="55">
        <f>SUMIF(NSL!$C$1436:$C$1440,C22,NSL!$W$1436:$W$1440)</f>
        <v>0</v>
      </c>
      <c r="BA22" s="55">
        <f>SUMIF(NSL!$C$1442:$C$1507,C22,NSL!$W$1442:$W$1507)</f>
        <v>0</v>
      </c>
      <c r="BB22" s="55">
        <f>SUMIF(NSL!$C$1509:$C$1540,C22,NSL!$W$1509:$W$1540)</f>
        <v>0</v>
      </c>
      <c r="BC22" s="55">
        <f>SUMIF(NSL!$C$1542:$C$1545,C22,NSL!$W$1542:$W$1545)</f>
        <v>0</v>
      </c>
      <c r="BD22" s="55">
        <f>SUMIF(NSL!$C$1547:$C$1560,C22,NSL!$W$1547:$W$1560)</f>
        <v>0</v>
      </c>
      <c r="BE22" s="55">
        <f>SUMIF(NSL!$C$1562:$C$1565,C22,NSL!$W$1562:$W$1565)</f>
        <v>0</v>
      </c>
      <c r="BF22" s="55">
        <f>SUMIF(NSL!$C$1567:$C$1569,C22,NSL!$W$1567:$W$1569)</f>
        <v>0</v>
      </c>
      <c r="BG22" s="65">
        <f>SUM(G22:Q22)+S22+T22+SUM(V22:Z22)+SUM(AB22:BF22)</f>
        <v>0</v>
      </c>
      <c r="BH22" s="53">
        <f>U60-BG22</f>
        <v>0</v>
      </c>
      <c r="BI22" s="53">
        <f t="shared" si="6"/>
        <v>0</v>
      </c>
    </row>
    <row r="23" spans="1:61" ht="15">
      <c r="A23" s="56" t="s">
        <v>34</v>
      </c>
      <c r="B23" s="7" t="s">
        <v>119</v>
      </c>
      <c r="C23" s="8" t="s">
        <v>121</v>
      </c>
      <c r="D23" s="52">
        <f>HTg!T25</f>
        <v>0</v>
      </c>
      <c r="E23" s="65">
        <f t="shared" si="10"/>
        <v>0</v>
      </c>
      <c r="F23" s="70">
        <f t="shared" si="11"/>
        <v>0</v>
      </c>
      <c r="G23" s="55">
        <f>SUMIF(NSL!$C$9:$C$10,C23,NSL!$W$9:$W$10)</f>
        <v>0</v>
      </c>
      <c r="H23" s="55">
        <f>SUMIF(NSL!$C$12:$C$13,C23,NSL!$W$12:$W$13)</f>
        <v>0</v>
      </c>
      <c r="I23" s="55">
        <f>SUMIF(NSL!$C$15:$C$16,C23,NSL!$W$15:$W$16)</f>
        <v>0</v>
      </c>
      <c r="J23" s="55">
        <f>SUMIF(NSL!$C$18:$C$19,C23,NSL!$W$18:$W$19)</f>
        <v>0</v>
      </c>
      <c r="K23" s="55">
        <f>SUMIF(NSL!$C$21:$C$43,C23,NSL!$W$21:$W$43)</f>
        <v>0</v>
      </c>
      <c r="L23" s="55">
        <f>SUMIF(NSL!$C$45:$C$51,C23,NSL!$W$45:$W$51)</f>
        <v>0</v>
      </c>
      <c r="M23" s="55">
        <f>SUMIF(NSL!$C$53:$C$55,C23,NSL!$W$53:$W$55)</f>
        <v>0</v>
      </c>
      <c r="N23" s="55">
        <f>SUMIF(NSL!$C$57:$C$65,C23,NSL!$W$57:$W$65)</f>
        <v>0</v>
      </c>
      <c r="O23" s="55">
        <f>SUMIF(NSL!$C$67:$C$76,C23,NSL!$W$67:$W$76)</f>
        <v>0</v>
      </c>
      <c r="P23" s="55">
        <f>SUMIF(NSL!$C$78:$C$79,C23,NSL!$W$78:$W$79)</f>
        <v>0</v>
      </c>
      <c r="Q23" s="55">
        <f>SUMIF(NSL!$C$81:$C$173,C23,NSL!$W$81:$W$173)</f>
        <v>0</v>
      </c>
      <c r="R23" s="65">
        <f t="shared" si="12"/>
        <v>0</v>
      </c>
      <c r="S23" s="55">
        <f>SUMIF(NSL!$C$176:$C$214,C23,NSL!$W$176:$W$214)</f>
        <v>0</v>
      </c>
      <c r="T23" s="55">
        <f>SUMIF(NSL!$C$216:$C$238,C23,NSL!$W$216:$W$238)</f>
        <v>0</v>
      </c>
      <c r="U23" s="55">
        <f>SUMIF(NSL!$C$240:$C$252,C23,NSL!$W$240:$W$252)</f>
        <v>0</v>
      </c>
      <c r="V23" s="65">
        <f>D23-BG23</f>
        <v>0</v>
      </c>
      <c r="W23" s="55">
        <f>SUMIF(NSL!$C$257:$C$282,C23,NSL!$W$257:$W$282)</f>
        <v>0</v>
      </c>
      <c r="X23" s="55">
        <f>SUMIF(NSL!$C$284:$C$346,C23,NSL!$W$284:$W$346)</f>
        <v>0</v>
      </c>
      <c r="Y23" s="55">
        <f>SUMIF(NSL!$C$348:$C$436,C23,NSL!$W$348:$W$436)</f>
        <v>0</v>
      </c>
      <c r="Z23" s="55">
        <f>SUMIF(NSL!$C$438:$C$480,C23,NSL!$W$438:$W$480)</f>
        <v>0</v>
      </c>
      <c r="AA23" s="70">
        <f t="shared" si="13"/>
        <v>0</v>
      </c>
      <c r="AB23" s="55">
        <f>SUMIF(NSL!$C$483:$C$679,C23,NSL!$W$483:$W$679)</f>
        <v>0</v>
      </c>
      <c r="AC23" s="55">
        <f>SUMIF(NSL!$C$681:$C$682,C23,NSL!$W$681:$W$682)</f>
        <v>0</v>
      </c>
      <c r="AD23" s="55">
        <f>SUMIF(NSL!$C$684:$C$692,C23,NSL!$W$684:$W$692)</f>
        <v>0</v>
      </c>
      <c r="AE23" s="55">
        <f>SUMIF(NSL!$C$694:$C$776,C23,NSL!$W$694:$W$776)</f>
        <v>0</v>
      </c>
      <c r="AF23" s="55">
        <f>SUMIF(NSL!$C$778:$C$810,C23,NSL!$W$778:$W$810)</f>
        <v>0</v>
      </c>
      <c r="AG23" s="55">
        <f>SUMIF(NSL!$C$812:$C$813,C23,NSL!$W$812:$W$813)</f>
        <v>0</v>
      </c>
      <c r="AH23" s="55">
        <f>SUMIF(NSL!$C$815:$C$816,C23,NSL!$W$815:$W$816)</f>
        <v>0</v>
      </c>
      <c r="AI23" s="55">
        <f>SUMIF(NSL!$C$818:$C$889,C23,NSL!$W$818:$W$889)</f>
        <v>0</v>
      </c>
      <c r="AJ23" s="55">
        <f>SUMIF(NSL!$C$891:$C$917,C23,NSL!$W$891:$W$917)</f>
        <v>0</v>
      </c>
      <c r="AK23" s="55">
        <f>SUMIF(NSL!$C$919:$C$981,C23,NSL!$W$919:$W$981)</f>
        <v>0</v>
      </c>
      <c r="AL23" s="55">
        <f>SUMIF(NSL!$C$983:$C$1000,C23,NSL!$W$983:$W$1000)</f>
        <v>0</v>
      </c>
      <c r="AM23" s="55">
        <f>SUMIF(NSL!$C$1002:$C$1028,C23,NSL!$W$1002:$W$1028)</f>
        <v>0</v>
      </c>
      <c r="AN23" s="55">
        <f>SUMIF(NSL!$C$1030:$C$1045,C23,NSL!$W$1030:$W$1045)</f>
        <v>0</v>
      </c>
      <c r="AO23" s="55">
        <f>SUMIF(NSL!$C$1047:$C$1048,C23,NSL!$W$1047:$W$1048)</f>
        <v>0</v>
      </c>
      <c r="AP23" s="55">
        <f>SUMIF(NSL!$C$1050:$C$1074,C23,NSL!$W$1050:$W$1074)</f>
        <v>0</v>
      </c>
      <c r="AQ23" s="55">
        <f>SUMIF(NSL!$C$1076:$C$1099,C23,NSL!$W$1076:$W$1099)</f>
        <v>0</v>
      </c>
      <c r="AR23" s="55">
        <f>SUMIF(NSL!$C$1101:$C$1121,C23,NSL!$W$1101:$W$1121)</f>
        <v>0</v>
      </c>
      <c r="AS23" s="55">
        <f>SUMIF(NSL!$C$1123:$C$1164,C23,NSL!$W$1123:$W$1164)</f>
        <v>0</v>
      </c>
      <c r="AT23" s="55">
        <f>SUMIF(NSL!$C$1166:$C$1201,C23,NSL!$W$1166:$W$1201)</f>
        <v>0</v>
      </c>
      <c r="AU23" s="55">
        <f>SUMIF(NSL!$C$1203:$C$1223,C23,NSL!$W$1203:$W$1223)</f>
        <v>0</v>
      </c>
      <c r="AV23" s="55">
        <f>SUMIF(NSL!$C$1225:$C$1226,C23,NSL!$W$1225:$W$1226)</f>
        <v>0</v>
      </c>
      <c r="AW23" s="55">
        <f>SUMIF(NSL!$C$1228:$C$1244,C23,NSL!$W$1228:$W$1244)</f>
        <v>0</v>
      </c>
      <c r="AX23" s="55">
        <f>SUMIF(NSL!$C$1246:$C$1351,C23,NSL!$W$1246:$W$1351)</f>
        <v>0</v>
      </c>
      <c r="AY23" s="55">
        <f>SUMIF(NSL!$C$1353:$C$1434,C23,NSL!$W$1353:$W$1434)</f>
        <v>0</v>
      </c>
      <c r="AZ23" s="55">
        <f>SUMIF(NSL!$C$1436:$C$1440,C23,NSL!$W$1436:$W$1440)</f>
        <v>0</v>
      </c>
      <c r="BA23" s="55">
        <f>SUMIF(NSL!$C$1442:$C$1507,C23,NSL!$W$1442:$W$1507)</f>
        <v>0</v>
      </c>
      <c r="BB23" s="55">
        <f>SUMIF(NSL!$C$1509:$C$1540,C23,NSL!$W$1509:$W$1540)</f>
        <v>0</v>
      </c>
      <c r="BC23" s="55">
        <f>SUMIF(NSL!$C$1542:$C$1545,C23,NSL!$W$1542:$W$1545)</f>
        <v>0</v>
      </c>
      <c r="BD23" s="55">
        <f>SUMIF(NSL!$C$1547:$C$1560,C23,NSL!$W$1547:$W$1560)</f>
        <v>0</v>
      </c>
      <c r="BE23" s="55">
        <f>SUMIF(NSL!$C$1562:$C$1565,C23,NSL!$W$1562:$W$1565)</f>
        <v>0</v>
      </c>
      <c r="BF23" s="55">
        <f>SUMIF(NSL!$C$1567:$C$1569,C23,NSL!$W$1567:$W$1569)</f>
        <v>0</v>
      </c>
      <c r="BG23" s="65">
        <f>SUM(G23:Q23)+SUM(S23:U23)+SUM(W23:Z23)+SUM(AB23:BF23)</f>
        <v>0</v>
      </c>
      <c r="BH23" s="53">
        <f>V60-BG23</f>
        <v>0</v>
      </c>
      <c r="BI23" s="53">
        <f t="shared" si="6"/>
        <v>0</v>
      </c>
    </row>
    <row r="24" spans="1:61" ht="15">
      <c r="A24" s="56" t="s">
        <v>36</v>
      </c>
      <c r="B24" s="7" t="s">
        <v>120</v>
      </c>
      <c r="C24" s="8" t="s">
        <v>122</v>
      </c>
      <c r="D24" s="52">
        <f>HTg!T26</f>
        <v>0</v>
      </c>
      <c r="E24" s="65">
        <f t="shared" si="10"/>
        <v>0</v>
      </c>
      <c r="F24" s="70">
        <f t="shared" si="11"/>
        <v>0</v>
      </c>
      <c r="G24" s="55">
        <f>SUMIF(NSL!$C$9:$C$10,C24,NSL!$W$9:$W$10)</f>
        <v>0</v>
      </c>
      <c r="H24" s="55">
        <f>SUMIF(NSL!$C$12:$C$13,C24,NSL!$W$12:$W$13)</f>
        <v>0</v>
      </c>
      <c r="I24" s="55">
        <f>SUMIF(NSL!$C$15:$C$16,C24,NSL!$W$15:$W$16)</f>
        <v>0</v>
      </c>
      <c r="J24" s="55">
        <f>SUMIF(NSL!$C$18:$C$19,C24,NSL!$W$18:$W$19)</f>
        <v>0</v>
      </c>
      <c r="K24" s="55">
        <f>SUMIF(NSL!$C$21:$C$43,C24,NSL!$W$21:$W$43)</f>
        <v>0</v>
      </c>
      <c r="L24" s="55">
        <f>SUMIF(NSL!$C$45:$C$51,C24,NSL!$W$45:$W$51)</f>
        <v>0</v>
      </c>
      <c r="M24" s="55">
        <f>SUMIF(NSL!$C$53:$C$55,C24,NSL!$W$53:$W$55)</f>
        <v>0</v>
      </c>
      <c r="N24" s="55">
        <f>SUMIF(NSL!$C$57:$C$65,C24,NSL!$W$57:$W$65)</f>
        <v>0</v>
      </c>
      <c r="O24" s="55">
        <f>SUMIF(NSL!$C$67:$C$76,C24,NSL!$W$67:$W$76)</f>
        <v>0</v>
      </c>
      <c r="P24" s="55">
        <f>SUMIF(NSL!$C$78:$C$79,C24,NSL!$W$78:$W$79)</f>
        <v>0</v>
      </c>
      <c r="Q24" s="55">
        <f>SUMIF(NSL!$C$81:$C$173,C24,NSL!$W$81:$W$173)</f>
        <v>0</v>
      </c>
      <c r="R24" s="65">
        <f t="shared" si="12"/>
        <v>0</v>
      </c>
      <c r="S24" s="55">
        <f>SUMIF(NSL!$C$176:$C$214,C24,NSL!$W$176:$W$214)</f>
        <v>0</v>
      </c>
      <c r="T24" s="55">
        <f>SUMIF(NSL!$C$216:$C$238,C24,NSL!$W$216:$W$238)</f>
        <v>0</v>
      </c>
      <c r="U24" s="55">
        <f>SUMIF(NSL!$C$240:$C$252,C24,NSL!$W$240:$W$252)</f>
        <v>0</v>
      </c>
      <c r="V24" s="55">
        <f>SUMIF(NSL!$C$254:$C$255,C24,NSL!$W$254:$W$255)</f>
        <v>0</v>
      </c>
      <c r="W24" s="65">
        <f>D24-BG24</f>
        <v>0</v>
      </c>
      <c r="X24" s="55">
        <f>SUMIF(NSL!$C$284:$C$346,C24,NSL!$W$284:$W$346)</f>
        <v>0</v>
      </c>
      <c r="Y24" s="55">
        <f>SUMIF(NSL!$C$348:$C$436,C24,NSL!$W$348:$W$436)</f>
        <v>0</v>
      </c>
      <c r="Z24" s="55">
        <f>SUMIF(NSL!$C$438:$C$480,C24,NSL!$W$438:$W$480)</f>
        <v>0</v>
      </c>
      <c r="AA24" s="70">
        <f t="shared" si="13"/>
        <v>0</v>
      </c>
      <c r="AB24" s="55">
        <f>SUMIF(NSL!$C$483:$C$679,C24,NSL!$W$483:$W$679)</f>
        <v>0</v>
      </c>
      <c r="AC24" s="55">
        <f>SUMIF(NSL!$C$681:$C$682,C24,NSL!$W$681:$W$682)</f>
        <v>0</v>
      </c>
      <c r="AD24" s="55">
        <f>SUMIF(NSL!$C$684:$C$692,C24,NSL!$W$684:$W$692)</f>
        <v>0</v>
      </c>
      <c r="AE24" s="55">
        <f>SUMIF(NSL!$C$694:$C$776,C24,NSL!$W$694:$W$776)</f>
        <v>0</v>
      </c>
      <c r="AF24" s="55">
        <f>SUMIF(NSL!$C$778:$C$810,C24,NSL!$W$778:$W$810)</f>
        <v>0</v>
      </c>
      <c r="AG24" s="55">
        <f>SUMIF(NSL!$C$812:$C$813,C24,NSL!$W$812:$W$813)</f>
        <v>0</v>
      </c>
      <c r="AH24" s="55">
        <f>SUMIF(NSL!$C$815:$C$816,C24,NSL!$W$815:$W$816)</f>
        <v>0</v>
      </c>
      <c r="AI24" s="55">
        <f>SUMIF(NSL!$C$818:$C$889,C24,NSL!$W$818:$W$889)</f>
        <v>0</v>
      </c>
      <c r="AJ24" s="55">
        <f>SUMIF(NSL!$C$891:$C$917,C24,NSL!$W$891:$W$917)</f>
        <v>0</v>
      </c>
      <c r="AK24" s="55">
        <f>SUMIF(NSL!$C$919:$C$981,C24,NSL!$W$919:$W$981)</f>
        <v>0</v>
      </c>
      <c r="AL24" s="55">
        <f>SUMIF(NSL!$C$983:$C$1000,C24,NSL!$W$983:$W$1000)</f>
        <v>0</v>
      </c>
      <c r="AM24" s="55">
        <f>SUMIF(NSL!$C$1002:$C$1028,C24,NSL!$W$1002:$W$1028)</f>
        <v>0</v>
      </c>
      <c r="AN24" s="55">
        <f>SUMIF(NSL!$C$1030:$C$1045,C24,NSL!$W$1030:$W$1045)</f>
        <v>0</v>
      </c>
      <c r="AO24" s="55">
        <f>SUMIF(NSL!$C$1047:$C$1048,C24,NSL!$W$1047:$W$1048)</f>
        <v>0</v>
      </c>
      <c r="AP24" s="55">
        <f>SUMIF(NSL!$C$1050:$C$1074,C24,NSL!$W$1050:$W$1074)</f>
        <v>0</v>
      </c>
      <c r="AQ24" s="55">
        <f>SUMIF(NSL!$C$1076:$C$1099,C24,NSL!$W$1076:$W$1099)</f>
        <v>0</v>
      </c>
      <c r="AR24" s="55">
        <f>SUMIF(NSL!$C$1101:$C$1121,C24,NSL!$W$1101:$W$1121)</f>
        <v>0</v>
      </c>
      <c r="AS24" s="55">
        <f>SUMIF(NSL!$C$1123:$C$1164,C24,NSL!$W$1123:$W$1164)</f>
        <v>0</v>
      </c>
      <c r="AT24" s="55">
        <f>SUMIF(NSL!$C$1166:$C$1201,C24,NSL!$W$1166:$W$1201)</f>
        <v>0</v>
      </c>
      <c r="AU24" s="55">
        <f>SUMIF(NSL!$C$1203:$C$1223,C24,NSL!$W$1203:$W$1223)</f>
        <v>0</v>
      </c>
      <c r="AV24" s="55">
        <f>SUMIF(NSL!$C$1225:$C$1226,C24,NSL!$W$1225:$W$1226)</f>
        <v>0</v>
      </c>
      <c r="AW24" s="55">
        <f>SUMIF(NSL!$C$1228:$C$1244,C24,NSL!$W$1228:$W$1244)</f>
        <v>0</v>
      </c>
      <c r="AX24" s="55">
        <f>SUMIF(NSL!$C$1246:$C$1351,C24,NSL!$W$1246:$W$1351)</f>
        <v>0</v>
      </c>
      <c r="AY24" s="55">
        <f>SUMIF(NSL!$C$1353:$C$1434,C24,NSL!$W$1353:$W$1434)</f>
        <v>0</v>
      </c>
      <c r="AZ24" s="55">
        <f>SUMIF(NSL!$C$1436:$C$1440,C24,NSL!$W$1436:$W$1440)</f>
        <v>0</v>
      </c>
      <c r="BA24" s="55">
        <f>SUMIF(NSL!$C$1442:$C$1507,C24,NSL!$W$1442:$W$1507)</f>
        <v>0</v>
      </c>
      <c r="BB24" s="55">
        <f>SUMIF(NSL!$C$1509:$C$1540,C24,NSL!$W$1509:$W$1540)</f>
        <v>0</v>
      </c>
      <c r="BC24" s="55">
        <f>SUMIF(NSL!$C$1542:$C$1545,C24,NSL!$W$1542:$W$1545)</f>
        <v>0</v>
      </c>
      <c r="BD24" s="55">
        <f>SUMIF(NSL!$C$1547:$C$1560,C24,NSL!$W$1547:$W$1560)</f>
        <v>0</v>
      </c>
      <c r="BE24" s="55">
        <f>SUMIF(NSL!$C$1562:$C$1565,C24,NSL!$W$1562:$W$1565)</f>
        <v>0</v>
      </c>
      <c r="BF24" s="55">
        <f>SUMIF(NSL!$C$1567:$C$1569,C24,NSL!$W$1567:$W$1569)</f>
        <v>0</v>
      </c>
      <c r="BG24" s="65">
        <f>SUM(G24:Q24)+S24+T24+U24+V24+X24+Y24+Z24+SUM(AB24:BF24)</f>
        <v>0</v>
      </c>
      <c r="BH24" s="53">
        <f>W60-BG24</f>
        <v>0</v>
      </c>
      <c r="BI24" s="53">
        <f t="shared" si="6"/>
        <v>0</v>
      </c>
    </row>
    <row r="25" spans="1:61" ht="15">
      <c r="A25" s="56" t="s">
        <v>38</v>
      </c>
      <c r="B25" s="7" t="s">
        <v>123</v>
      </c>
      <c r="C25" s="8" t="s">
        <v>124</v>
      </c>
      <c r="D25" s="52">
        <f>HTg!T27</f>
        <v>0</v>
      </c>
      <c r="E25" s="65">
        <f t="shared" si="10"/>
        <v>0</v>
      </c>
      <c r="F25" s="70">
        <f t="shared" si="11"/>
        <v>0</v>
      </c>
      <c r="G25" s="55">
        <f>SUMIF(NSL!$C$9:$C$10,C25,NSL!$W$9:$W$10)</f>
        <v>0</v>
      </c>
      <c r="H25" s="55">
        <f>SUMIF(NSL!$C$12:$C$13,C25,NSL!$W$12:$W$13)</f>
        <v>0</v>
      </c>
      <c r="I25" s="55">
        <f>SUMIF(NSL!$C$15:$C$16,C25,NSL!$W$15:$W$16)</f>
        <v>0</v>
      </c>
      <c r="J25" s="55">
        <f>SUMIF(NSL!$C$18:$C$19,C25,NSL!$W$18:$W$19)</f>
        <v>0</v>
      </c>
      <c r="K25" s="55">
        <f>SUMIF(NSL!$C$21:$C$43,C25,NSL!$W$21:$W$43)</f>
        <v>0</v>
      </c>
      <c r="L25" s="55">
        <f>SUMIF(NSL!$C$45:$C$51,C25,NSL!$W$45:$W$51)</f>
        <v>0</v>
      </c>
      <c r="M25" s="55">
        <f>SUMIF(NSL!$C$53:$C$55,C25,NSL!$W$53:$W$55)</f>
        <v>0</v>
      </c>
      <c r="N25" s="55">
        <f>SUMIF(NSL!$C$57:$C$65,C25,NSL!$W$57:$W$65)</f>
        <v>0</v>
      </c>
      <c r="O25" s="55">
        <f>SUMIF(NSL!$C$67:$C$76,C25,NSL!$W$67:$W$76)</f>
        <v>0</v>
      </c>
      <c r="P25" s="55">
        <f>SUMIF(NSL!$C$78:$C$79,C25,NSL!$W$78:$W$79)</f>
        <v>0</v>
      </c>
      <c r="Q25" s="55">
        <f>SUMIF(NSL!$C$81:$C$173,C25,NSL!$W$81:$W$173)</f>
        <v>0</v>
      </c>
      <c r="R25" s="65">
        <f t="shared" si="12"/>
        <v>0</v>
      </c>
      <c r="S25" s="55">
        <f>SUMIF(NSL!$C$176:$C$214,C25,NSL!$W$176:$W$214)</f>
        <v>0</v>
      </c>
      <c r="T25" s="55">
        <f>SUMIF(NSL!$C$216:$C$238,C25,NSL!$W$216:$W$238)</f>
        <v>0</v>
      </c>
      <c r="U25" s="55">
        <f>SUMIF(NSL!$C$240:$C$252,C25,NSL!$W$240:$W$252)</f>
        <v>0</v>
      </c>
      <c r="V25" s="55">
        <f>SUMIF(NSL!$C$254:$C$255,C25,NSL!$W$254:$W$255)</f>
        <v>0</v>
      </c>
      <c r="W25" s="55">
        <f>SUMIF(NSL!$C$257:$C$282,C25,NSL!$W$257:$W$282)</f>
        <v>0</v>
      </c>
      <c r="X25" s="65">
        <f>D25-BG25</f>
        <v>0</v>
      </c>
      <c r="Y25" s="55">
        <f>SUMIF(NSL!$C$348:$C$436,C25,NSL!$W$348:$W$436)</f>
        <v>0</v>
      </c>
      <c r="Z25" s="55">
        <f>SUMIF(NSL!$C$438:$C$480,C25,NSL!$W$438:$W$480)</f>
        <v>0</v>
      </c>
      <c r="AA25" s="70">
        <f t="shared" si="13"/>
        <v>0</v>
      </c>
      <c r="AB25" s="55">
        <f>SUMIF(NSL!$C$483:$C$679,C25,NSL!$W$483:$W$679)</f>
        <v>0</v>
      </c>
      <c r="AC25" s="55">
        <f>SUMIF(NSL!$C$681:$C$682,C25,NSL!$W$681:$W$682)</f>
        <v>0</v>
      </c>
      <c r="AD25" s="55">
        <f>SUMIF(NSL!$C$684:$C$692,C25,NSL!$W$684:$W$692)</f>
        <v>0</v>
      </c>
      <c r="AE25" s="55">
        <f>SUMIF(NSL!$C$694:$C$776,C25,NSL!$W$694:$W$776)</f>
        <v>0</v>
      </c>
      <c r="AF25" s="55">
        <f>SUMIF(NSL!$C$778:$C$810,C25,NSL!$W$778:$W$810)</f>
        <v>0</v>
      </c>
      <c r="AG25" s="55">
        <f>SUMIF(NSL!$C$812:$C$813,C25,NSL!$W$812:$W$813)</f>
        <v>0</v>
      </c>
      <c r="AH25" s="55">
        <f>SUMIF(NSL!$C$815:$C$816,C25,NSL!$W$815:$W$816)</f>
        <v>0</v>
      </c>
      <c r="AI25" s="55">
        <f>SUMIF(NSL!$C$818:$C$889,C25,NSL!$W$818:$W$889)</f>
        <v>0</v>
      </c>
      <c r="AJ25" s="55">
        <f>SUMIF(NSL!$C$891:$C$917,C25,NSL!$W$891:$W$917)</f>
        <v>0</v>
      </c>
      <c r="AK25" s="55">
        <f>SUMIF(NSL!$C$919:$C$981,C25,NSL!$W$919:$W$981)</f>
        <v>0</v>
      </c>
      <c r="AL25" s="55">
        <f>SUMIF(NSL!$C$983:$C$1000,C25,NSL!$W$983:$W$1000)</f>
        <v>0</v>
      </c>
      <c r="AM25" s="55">
        <f>SUMIF(NSL!$C$1002:$C$1028,C25,NSL!$W$1002:$W$1028)</f>
        <v>0</v>
      </c>
      <c r="AN25" s="55">
        <f>SUMIF(NSL!$C$1030:$C$1045,C25,NSL!$W$1030:$W$1045)</f>
        <v>0</v>
      </c>
      <c r="AO25" s="55">
        <f>SUMIF(NSL!$C$1047:$C$1048,C25,NSL!$W$1047:$W$1048)</f>
        <v>0</v>
      </c>
      <c r="AP25" s="55">
        <f>SUMIF(NSL!$C$1050:$C$1074,C25,NSL!$W$1050:$W$1074)</f>
        <v>0</v>
      </c>
      <c r="AQ25" s="55">
        <f>SUMIF(NSL!$C$1076:$C$1099,C25,NSL!$W$1076:$W$1099)</f>
        <v>0</v>
      </c>
      <c r="AR25" s="55">
        <f>SUMIF(NSL!$C$1101:$C$1121,C25,NSL!$W$1101:$W$1121)</f>
        <v>0</v>
      </c>
      <c r="AS25" s="55">
        <f>SUMIF(NSL!$C$1123:$C$1164,C25,NSL!$W$1123:$W$1164)</f>
        <v>0</v>
      </c>
      <c r="AT25" s="55">
        <f>SUMIF(NSL!$C$1166:$C$1201,C25,NSL!$W$1166:$W$1201)</f>
        <v>0</v>
      </c>
      <c r="AU25" s="55">
        <f>SUMIF(NSL!$C$1203:$C$1223,C25,NSL!$W$1203:$W$1223)</f>
        <v>0</v>
      </c>
      <c r="AV25" s="55">
        <f>SUMIF(NSL!$C$1225:$C$1226,C25,NSL!$W$1225:$W$1226)</f>
        <v>0</v>
      </c>
      <c r="AW25" s="55">
        <f>SUMIF(NSL!$C$1228:$C$1244,C25,NSL!$W$1228:$W$1244)</f>
        <v>0</v>
      </c>
      <c r="AX25" s="55">
        <f>SUMIF(NSL!$C$1246:$C$1351,C25,NSL!$W$1246:$W$1351)</f>
        <v>0</v>
      </c>
      <c r="AY25" s="55">
        <f>SUMIF(NSL!$C$1353:$C$1434,C25,NSL!$W$1353:$W$1434)</f>
        <v>0</v>
      </c>
      <c r="AZ25" s="55">
        <f>SUMIF(NSL!$C$1436:$C$1440,C25,NSL!$W$1436:$W$1440)</f>
        <v>0</v>
      </c>
      <c r="BA25" s="55">
        <f>SUMIF(NSL!$C$1442:$C$1507,C25,NSL!$W$1442:$W$1507)</f>
        <v>0</v>
      </c>
      <c r="BB25" s="55">
        <f>SUMIF(NSL!$C$1509:$C$1540,C25,NSL!$W$1509:$W$1540)</f>
        <v>0</v>
      </c>
      <c r="BC25" s="55">
        <f>SUMIF(NSL!$C$1542:$C$1545,C25,NSL!$W$1542:$W$1545)</f>
        <v>0</v>
      </c>
      <c r="BD25" s="55">
        <f>SUMIF(NSL!$C$1547:$C$1560,C25,NSL!$W$1547:$W$1560)</f>
        <v>0</v>
      </c>
      <c r="BE25" s="55">
        <f>SUMIF(NSL!$C$1562:$C$1565,C25,NSL!$W$1562:$W$1565)</f>
        <v>0</v>
      </c>
      <c r="BF25" s="55">
        <f>SUMIF(NSL!$C$1567:$C$1569,C25,NSL!$W$1567:$W$1569)</f>
        <v>0</v>
      </c>
      <c r="BG25" s="65">
        <f>SUM(G25:Q25)+SUM(S25:W25)+Y25+Z25+SUM(AB25:BF25)</f>
        <v>0</v>
      </c>
      <c r="BH25" s="53">
        <f>X60-BG25</f>
        <v>0</v>
      </c>
      <c r="BI25" s="53">
        <f t="shared" si="6"/>
        <v>0</v>
      </c>
    </row>
    <row r="26" spans="1:61" ht="15">
      <c r="A26" s="56" t="s">
        <v>88</v>
      </c>
      <c r="B26" s="7" t="s">
        <v>125</v>
      </c>
      <c r="C26" s="8" t="s">
        <v>37</v>
      </c>
      <c r="D26" s="52">
        <f>HTg!T28</f>
        <v>2.71</v>
      </c>
      <c r="E26" s="65">
        <f t="shared" si="10"/>
        <v>0</v>
      </c>
      <c r="F26" s="70">
        <f t="shared" si="11"/>
        <v>0</v>
      </c>
      <c r="G26" s="55">
        <f>SUMIF(NSL!$C$9:$C$10,C26,NSL!$W$9:$W$10)</f>
        <v>0</v>
      </c>
      <c r="H26" s="55">
        <f>SUMIF(NSL!$C$12:$C$13,C26,NSL!$W$12:$W$13)</f>
        <v>0</v>
      </c>
      <c r="I26" s="55">
        <f>SUMIF(NSL!$C$15:$C$16,C26,NSL!$W$15:$W$16)</f>
        <v>0</v>
      </c>
      <c r="J26" s="55">
        <f>SUMIF(NSL!$C$18:$C$19,C26,NSL!$W$18:$W$19)</f>
        <v>0</v>
      </c>
      <c r="K26" s="55">
        <f>SUMIF(NSL!$C$21:$C$43,C26,NSL!$W$21:$W$43)</f>
        <v>0</v>
      </c>
      <c r="L26" s="55">
        <f>SUMIF(NSL!$C$45:$C$51,C26,NSL!$W$45:$W$51)</f>
        <v>0</v>
      </c>
      <c r="M26" s="55">
        <f>SUMIF(NSL!$C$53:$C$55,C26,NSL!$W$53:$W$55)</f>
        <v>0</v>
      </c>
      <c r="N26" s="55">
        <f>SUMIF(NSL!$C$57:$C$65,C26,NSL!$W$57:$W$65)</f>
        <v>0</v>
      </c>
      <c r="O26" s="55">
        <f>SUMIF(NSL!$C$67:$C$76,C26,NSL!$W$67:$W$76)</f>
        <v>0</v>
      </c>
      <c r="P26" s="55">
        <f>SUMIF(NSL!$C$78:$C$79,C26,NSL!$W$78:$W$79)</f>
        <v>0</v>
      </c>
      <c r="Q26" s="55">
        <f>SUMIF(NSL!$C$81:$C$173,C26,NSL!$W$81:$W$173)</f>
        <v>0</v>
      </c>
      <c r="R26" s="65">
        <f t="shared" si="12"/>
        <v>2.71</v>
      </c>
      <c r="S26" s="55">
        <f>SUMIF(NSL!$C$176:$C$214,C26,NSL!$W$176:$W$214)</f>
        <v>0</v>
      </c>
      <c r="T26" s="55">
        <f>SUMIF(NSL!$C$216:$C$238,C26,NSL!$W$216:$W$238)</f>
        <v>0</v>
      </c>
      <c r="U26" s="55">
        <f>SUMIF(NSL!$C$240:$C$252,C26,NSL!$W$240:$W$252)</f>
        <v>0</v>
      </c>
      <c r="V26" s="55">
        <f>SUMIF(NSL!$C$254:$C$255,C26,NSL!$W$254:$W$255)</f>
        <v>0</v>
      </c>
      <c r="W26" s="55">
        <f>SUMIF(NSL!$C$257:$C$282,C26,NSL!$W$257:$W$282)</f>
        <v>0</v>
      </c>
      <c r="X26" s="55">
        <f>SUMIF(NSL!$C$284:$C$346,C26,NSL!$W$284:$W$346)</f>
        <v>0</v>
      </c>
      <c r="Y26" s="65">
        <f>D26-BG26</f>
        <v>2.71</v>
      </c>
      <c r="Z26" s="55">
        <f>SUMIF(NSL!$C$438:$C$480,C26,NSL!$W$438:$W$480)</f>
        <v>0</v>
      </c>
      <c r="AA26" s="70">
        <f t="shared" si="13"/>
        <v>0</v>
      </c>
      <c r="AB26" s="55">
        <f>SUMIF(NSL!$C$483:$C$679,C26,NSL!$W$483:$W$679)</f>
        <v>0</v>
      </c>
      <c r="AC26" s="55">
        <f>SUMIF(NSL!$C$681:$C$682,C26,NSL!$W$681:$W$682)</f>
        <v>0</v>
      </c>
      <c r="AD26" s="55">
        <f>SUMIF(NSL!$C$684:$C$692,C26,NSL!$W$684:$W$692)</f>
        <v>0</v>
      </c>
      <c r="AE26" s="55">
        <f>SUMIF(NSL!$C$694:$C$776,C26,NSL!$W$694:$W$776)</f>
        <v>0</v>
      </c>
      <c r="AF26" s="55">
        <f>SUMIF(NSL!$C$778:$C$810,C26,NSL!$W$778:$W$810)</f>
        <v>0</v>
      </c>
      <c r="AG26" s="55">
        <f>SUMIF(NSL!$C$812:$C$813,C26,NSL!$W$812:$W$813)</f>
        <v>0</v>
      </c>
      <c r="AH26" s="55">
        <f>SUMIF(NSL!$C$815:$C$816,C26,NSL!$W$815:$W$816)</f>
        <v>0</v>
      </c>
      <c r="AI26" s="55">
        <f>SUMIF(NSL!$C$818:$C$889,C26,NSL!$W$818:$W$889)</f>
        <v>0</v>
      </c>
      <c r="AJ26" s="55">
        <f>SUMIF(NSL!$C$891:$C$917,C26,NSL!$W$891:$W$917)</f>
        <v>0</v>
      </c>
      <c r="AK26" s="55">
        <f>SUMIF(NSL!$C$919:$C$981,C26,NSL!$W$919:$W$981)</f>
        <v>0</v>
      </c>
      <c r="AL26" s="55">
        <f>SUMIF(NSL!$C$983:$C$1000,C26,NSL!$W$983:$W$1000)</f>
        <v>0</v>
      </c>
      <c r="AM26" s="55">
        <f>SUMIF(NSL!$C$1002:$C$1028,C26,NSL!$W$1002:$W$1028)</f>
        <v>0</v>
      </c>
      <c r="AN26" s="55">
        <f>SUMIF(NSL!$C$1030:$C$1045,C26,NSL!$W$1030:$W$1045)</f>
        <v>0</v>
      </c>
      <c r="AO26" s="55">
        <f>SUMIF(NSL!$C$1047:$C$1048,C26,NSL!$W$1047:$W$1048)</f>
        <v>0</v>
      </c>
      <c r="AP26" s="55">
        <f>SUMIF(NSL!$C$1050:$C$1074,C26,NSL!$W$1050:$W$1074)</f>
        <v>0</v>
      </c>
      <c r="AQ26" s="55">
        <f>SUMIF(NSL!$C$1076:$C$1099,C26,NSL!$W$1076:$W$1099)</f>
        <v>0</v>
      </c>
      <c r="AR26" s="55">
        <f>SUMIF(NSL!$C$1101:$C$1121,C26,NSL!$W$1101:$W$1121)</f>
        <v>0</v>
      </c>
      <c r="AS26" s="55">
        <f>SUMIF(NSL!$C$1123:$C$1164,C26,NSL!$W$1123:$W$1164)</f>
        <v>0</v>
      </c>
      <c r="AT26" s="55">
        <f>SUMIF(NSL!$C$1166:$C$1201,C26,NSL!$W$1166:$W$1201)</f>
        <v>0</v>
      </c>
      <c r="AU26" s="55">
        <f>SUMIF(NSL!$C$1203:$C$1223,C26,NSL!$W$1203:$W$1223)</f>
        <v>0</v>
      </c>
      <c r="AV26" s="55">
        <f>SUMIF(NSL!$C$1225:$C$1226,C26,NSL!$W$1225:$W$1226)</f>
        <v>0</v>
      </c>
      <c r="AW26" s="55">
        <f>SUMIF(NSL!$C$1228:$C$1244,C26,NSL!$W$1228:$W$1244)</f>
        <v>0</v>
      </c>
      <c r="AX26" s="55">
        <f>SUMIF(NSL!$C$1246:$C$1351,C26,NSL!$W$1246:$W$1351)</f>
        <v>0</v>
      </c>
      <c r="AY26" s="55">
        <f>SUMIF(NSL!$C$1353:$C$1434,C26,NSL!$W$1353:$W$1434)</f>
        <v>0</v>
      </c>
      <c r="AZ26" s="55">
        <f>SUMIF(NSL!$C$1436:$C$1440,C26,NSL!$W$1436:$W$1440)</f>
        <v>0</v>
      </c>
      <c r="BA26" s="55">
        <f>SUMIF(NSL!$C$1442:$C$1507,C26,NSL!$W$1442:$W$1507)</f>
        <v>0</v>
      </c>
      <c r="BB26" s="55">
        <f>SUMIF(NSL!$C$1509:$C$1540,C26,NSL!$W$1509:$W$1540)</f>
        <v>0</v>
      </c>
      <c r="BC26" s="55">
        <f>SUMIF(NSL!$C$1542:$C$1545,C26,NSL!$W$1542:$W$1545)</f>
        <v>0</v>
      </c>
      <c r="BD26" s="55">
        <f>SUMIF(NSL!$C$1547:$C$1560,C26,NSL!$W$1547:$W$1560)</f>
        <v>0</v>
      </c>
      <c r="BE26" s="55">
        <f>SUMIF(NSL!$C$1562:$C$1565,C26,NSL!$W$1562:$W$1565)</f>
        <v>0</v>
      </c>
      <c r="BF26" s="55">
        <f>SUMIF(NSL!$C$1567:$C$1569,C26,NSL!$W$1567:$W$1569)</f>
        <v>0</v>
      </c>
      <c r="BG26" s="65">
        <f>SUM(G26:Q26)+SUM(S26:X26)+Z26+SUM(AB26:BF26)</f>
        <v>0</v>
      </c>
      <c r="BH26" s="53">
        <f>Y60-BG26</f>
        <v>3.34</v>
      </c>
      <c r="BI26" s="53">
        <f t="shared" si="6"/>
        <v>6.05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>
        <f>HTg!T29</f>
        <v>0</v>
      </c>
      <c r="E27" s="65">
        <f t="shared" si="10"/>
        <v>0</v>
      </c>
      <c r="F27" s="70">
        <f t="shared" si="11"/>
        <v>0</v>
      </c>
      <c r="G27" s="55">
        <f>SUMIF(NSL!$C$9:$C$10,C27,NSL!$W$9:$W$10)</f>
        <v>0</v>
      </c>
      <c r="H27" s="55">
        <f>SUMIF(NSL!$C$12:$C$13,C27,NSL!$W$12:$W$13)</f>
        <v>0</v>
      </c>
      <c r="I27" s="55">
        <f>SUMIF(NSL!$C$15:$C$16,C27,NSL!$W$15:$W$16)</f>
        <v>0</v>
      </c>
      <c r="J27" s="55">
        <f>SUMIF(NSL!$C$18:$C$19,C27,NSL!$W$18:$W$19)</f>
        <v>0</v>
      </c>
      <c r="K27" s="55">
        <f>SUMIF(NSL!$C$21:$C$43,C27,NSL!$W$21:$W$43)</f>
        <v>0</v>
      </c>
      <c r="L27" s="55">
        <f>SUMIF(NSL!$C$45:$C$51,C27,NSL!$W$45:$W$51)</f>
        <v>0</v>
      </c>
      <c r="M27" s="55">
        <f>SUMIF(NSL!$C$53:$C$55,C27,NSL!$W$53:$W$55)</f>
        <v>0</v>
      </c>
      <c r="N27" s="55">
        <f>SUMIF(NSL!$C$57:$C$65,C27,NSL!$W$57:$W$65)</f>
        <v>0</v>
      </c>
      <c r="O27" s="55">
        <f>SUMIF(NSL!$C$67:$C$76,C27,NSL!$W$67:$W$76)</f>
        <v>0</v>
      </c>
      <c r="P27" s="55">
        <f>SUMIF(NSL!$C$78:$C$79,C27,NSL!$W$78:$W$79)</f>
        <v>0</v>
      </c>
      <c r="Q27" s="55">
        <f>SUMIF(NSL!$C$81:$C$173,C27,NSL!$W$81:$W$173)</f>
        <v>0</v>
      </c>
      <c r="R27" s="65">
        <f t="shared" si="12"/>
        <v>0</v>
      </c>
      <c r="S27" s="55">
        <f>SUMIF(NSL!$C$176:$C$214,C27,NSL!$W$176:$W$214)</f>
        <v>0</v>
      </c>
      <c r="T27" s="55">
        <f>SUMIF(NSL!$C$216:$C$238,C27,NSL!$W$216:$W$238)</f>
        <v>0</v>
      </c>
      <c r="U27" s="55">
        <f>SUMIF(NSL!$C$240:$C$252,C27,NSL!$W$240:$W$252)</f>
        <v>0</v>
      </c>
      <c r="V27" s="55">
        <f>SUMIF(NSL!$C$254:$C$255,C27,NSL!$W$254:$W$255)</f>
        <v>0</v>
      </c>
      <c r="W27" s="55">
        <f>SUMIF(NSL!$C$257:$C$282,C27,NSL!$W$257:$W$282)</f>
        <v>0</v>
      </c>
      <c r="X27" s="55">
        <f>SUMIF(NSL!$C$284:$C$346,C27,NSL!$W$284:$W$346)</f>
        <v>0</v>
      </c>
      <c r="Y27" s="55">
        <f>SUMIF(NSL!$C$348:$C$436,C27,NSL!$W$348:$W$436)</f>
        <v>0</v>
      </c>
      <c r="Z27" s="65">
        <f>D27-BG27</f>
        <v>0</v>
      </c>
      <c r="AA27" s="70">
        <f t="shared" si="13"/>
        <v>0</v>
      </c>
      <c r="AB27" s="55">
        <f>SUMIF(NSL!$C$483:$C$679,C27,NSL!$W$483:$W$679)</f>
        <v>0</v>
      </c>
      <c r="AC27" s="55">
        <f>SUMIF(NSL!$C$681:$C$682,C27,NSL!$W$681:$W$682)</f>
        <v>0</v>
      </c>
      <c r="AD27" s="55">
        <f>SUMIF(NSL!$C$684:$C$692,C27,NSL!$W$684:$W$692)</f>
        <v>0</v>
      </c>
      <c r="AE27" s="55">
        <f>SUMIF(NSL!$C$694:$C$776,C27,NSL!$W$694:$W$776)</f>
        <v>0</v>
      </c>
      <c r="AF27" s="55">
        <f>SUMIF(NSL!$C$778:$C$810,C27,NSL!$W$778:$W$810)</f>
        <v>0</v>
      </c>
      <c r="AG27" s="55">
        <f>SUMIF(NSL!$C$812:$C$813,C27,NSL!$W$812:$W$813)</f>
        <v>0</v>
      </c>
      <c r="AH27" s="55">
        <f>SUMIF(NSL!$C$815:$C$816,C27,NSL!$W$815:$W$816)</f>
        <v>0</v>
      </c>
      <c r="AI27" s="55">
        <f>SUMIF(NSL!$C$818:$C$889,C27,NSL!$W$818:$W$889)</f>
        <v>0</v>
      </c>
      <c r="AJ27" s="55">
        <f>SUMIF(NSL!$C$891:$C$917,C27,NSL!$W$891:$W$917)</f>
        <v>0</v>
      </c>
      <c r="AK27" s="55">
        <f>SUMIF(NSL!$C$919:$C$981,C27,NSL!$W$919:$W$981)</f>
        <v>0</v>
      </c>
      <c r="AL27" s="55">
        <f>SUMIF(NSL!$C$983:$C$1000,C27,NSL!$W$983:$W$1000)</f>
        <v>0</v>
      </c>
      <c r="AM27" s="55">
        <f>SUMIF(NSL!$C$1002:$C$1028,C27,NSL!$W$1002:$W$1028)</f>
        <v>0</v>
      </c>
      <c r="AN27" s="55">
        <f>SUMIF(NSL!$C$1030:$C$1045,C27,NSL!$W$1030:$W$1045)</f>
        <v>0</v>
      </c>
      <c r="AO27" s="55">
        <f>SUMIF(NSL!$C$1047:$C$1048,C27,NSL!$W$1047:$W$1048)</f>
        <v>0</v>
      </c>
      <c r="AP27" s="55">
        <f>SUMIF(NSL!$C$1050:$C$1074,C27,NSL!$W$1050:$W$1074)</f>
        <v>0</v>
      </c>
      <c r="AQ27" s="55">
        <f>SUMIF(NSL!$C$1076:$C$1099,C27,NSL!$W$1076:$W$1099)</f>
        <v>0</v>
      </c>
      <c r="AR27" s="55">
        <f>SUMIF(NSL!$C$1101:$C$1121,C27,NSL!$W$1101:$W$1121)</f>
        <v>0</v>
      </c>
      <c r="AS27" s="55">
        <f>SUMIF(NSL!$C$1123:$C$1164,C27,NSL!$W$1123:$W$1164)</f>
        <v>0</v>
      </c>
      <c r="AT27" s="55">
        <f>SUMIF(NSL!$C$1166:$C$1201,C27,NSL!$W$1166:$W$1201)</f>
        <v>0</v>
      </c>
      <c r="AU27" s="55">
        <f>SUMIF(NSL!$C$1203:$C$1223,C27,NSL!$W$1203:$W$1223)</f>
        <v>0</v>
      </c>
      <c r="AV27" s="55">
        <f>SUMIF(NSL!$C$1225:$C$1226,C27,NSL!$W$1225:$W$1226)</f>
        <v>0</v>
      </c>
      <c r="AW27" s="55">
        <f>SUMIF(NSL!$C$1228:$C$1244,C27,NSL!$W$1228:$W$1244)</f>
        <v>0</v>
      </c>
      <c r="AX27" s="55">
        <f>SUMIF(NSL!$C$1246:$C$1351,C27,NSL!$W$1246:$W$1351)</f>
        <v>0</v>
      </c>
      <c r="AY27" s="55">
        <f>SUMIF(NSL!$C$1353:$C$1434,C27,NSL!$W$1353:$W$1434)</f>
        <v>0</v>
      </c>
      <c r="AZ27" s="55">
        <f>SUMIF(NSL!$C$1436:$C$1440,C27,NSL!$W$1436:$W$1440)</f>
        <v>0</v>
      </c>
      <c r="BA27" s="55">
        <f>SUMIF(NSL!$C$1442:$C$1507,C27,NSL!$W$1442:$W$1507)</f>
        <v>0</v>
      </c>
      <c r="BB27" s="55">
        <f>SUMIF(NSL!$C$1509:$C$1540,C27,NSL!$W$1509:$W$1540)</f>
        <v>0</v>
      </c>
      <c r="BC27" s="55">
        <f>SUMIF(NSL!$C$1542:$C$1545,C27,NSL!$W$1542:$W$1545)</f>
        <v>0</v>
      </c>
      <c r="BD27" s="55">
        <f>SUMIF(NSL!$C$1547:$C$1560,C27,NSL!$W$1547:$W$1560)</f>
        <v>0</v>
      </c>
      <c r="BE27" s="55">
        <f>SUMIF(NSL!$C$1562:$C$1565,C27,NSL!$W$1562:$W$1565)</f>
        <v>0</v>
      </c>
      <c r="BF27" s="55">
        <f>SUMIF(NSL!$C$1567:$C$1569,C27,NSL!$W$1567:$W$1569)</f>
        <v>0</v>
      </c>
      <c r="BG27" s="65">
        <f>SUM(G27:Q27)+SUM(S27:Y27)+SUM(AB27:BF27)</f>
        <v>0</v>
      </c>
      <c r="BH27" s="58">
        <f>Z60-BG27</f>
        <v>0</v>
      </c>
      <c r="BI27" s="53">
        <f t="shared" si="6"/>
        <v>0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>
        <f>HTg!T30</f>
        <v>140.22999999999999</v>
      </c>
      <c r="E28" s="65">
        <f t="shared" si="10"/>
        <v>0</v>
      </c>
      <c r="F28" s="70">
        <f t="shared" si="11"/>
        <v>0</v>
      </c>
      <c r="G28" s="72">
        <f>SUM(G29:G41)</f>
        <v>0</v>
      </c>
      <c r="H28" s="72">
        <f t="shared" ref="H28:Z28" si="14">SUM(H29:H41)</f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65">
        <f>SUM(R29:R41)</f>
        <v>140.22999999999999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>D28-BG28</f>
        <v>140.16999999999999</v>
      </c>
      <c r="AB28" s="72">
        <f t="shared" ref="AB28:BG28" si="15">SUM(AB29:AB41)</f>
        <v>0.8600000000000001</v>
      </c>
      <c r="AC28" s="72">
        <f t="shared" si="15"/>
        <v>0</v>
      </c>
      <c r="AD28" s="72">
        <f t="shared" si="15"/>
        <v>0.2</v>
      </c>
      <c r="AE28" s="72">
        <f t="shared" si="15"/>
        <v>4.49</v>
      </c>
      <c r="AF28" s="72">
        <f t="shared" si="15"/>
        <v>0</v>
      </c>
      <c r="AG28" s="72">
        <f t="shared" si="15"/>
        <v>0</v>
      </c>
      <c r="AH28" s="72">
        <f t="shared" si="15"/>
        <v>0</v>
      </c>
      <c r="AI28" s="72">
        <f t="shared" si="15"/>
        <v>65.75</v>
      </c>
      <c r="AJ28" s="72">
        <f t="shared" si="15"/>
        <v>66.739999999999995</v>
      </c>
      <c r="AK28" s="72">
        <f t="shared" si="15"/>
        <v>0.01</v>
      </c>
      <c r="AL28" s="72">
        <f t="shared" si="15"/>
        <v>0.15</v>
      </c>
      <c r="AM28" s="72">
        <f t="shared" si="15"/>
        <v>1.97</v>
      </c>
      <c r="AN28" s="72">
        <f t="shared" si="15"/>
        <v>0</v>
      </c>
      <c r="AO28" s="72">
        <f t="shared" si="15"/>
        <v>0</v>
      </c>
      <c r="AP28" s="72">
        <f t="shared" si="15"/>
        <v>0</v>
      </c>
      <c r="AQ28" s="72">
        <f t="shared" si="15"/>
        <v>0</v>
      </c>
      <c r="AR28" s="72">
        <f t="shared" si="15"/>
        <v>0.06</v>
      </c>
      <c r="AS28" s="72">
        <f t="shared" si="15"/>
        <v>0</v>
      </c>
      <c r="AT28" s="72">
        <f t="shared" si="15"/>
        <v>0</v>
      </c>
      <c r="AU28" s="72">
        <f t="shared" si="15"/>
        <v>0</v>
      </c>
      <c r="AV28" s="72">
        <f t="shared" si="15"/>
        <v>0</v>
      </c>
      <c r="AW28" s="72">
        <f t="shared" si="15"/>
        <v>0</v>
      </c>
      <c r="AX28" s="72">
        <f t="shared" si="15"/>
        <v>0</v>
      </c>
      <c r="AY28" s="72">
        <f t="shared" si="15"/>
        <v>0</v>
      </c>
      <c r="AZ28" s="72">
        <f t="shared" si="15"/>
        <v>0</v>
      </c>
      <c r="BA28" s="72">
        <f t="shared" si="15"/>
        <v>0</v>
      </c>
      <c r="BB28" s="72">
        <f t="shared" si="15"/>
        <v>0</v>
      </c>
      <c r="BC28" s="72">
        <f t="shared" si="15"/>
        <v>0</v>
      </c>
      <c r="BD28" s="72">
        <f t="shared" si="15"/>
        <v>0</v>
      </c>
      <c r="BE28" s="72">
        <f t="shared" si="15"/>
        <v>0</v>
      </c>
      <c r="BF28" s="72">
        <f t="shared" si="15"/>
        <v>0</v>
      </c>
      <c r="BG28" s="65">
        <f t="shared" si="15"/>
        <v>0.06</v>
      </c>
      <c r="BH28" s="70">
        <f>AA60-BG28</f>
        <v>18.63999999999999</v>
      </c>
      <c r="BI28" s="70">
        <f>SUM(BI29:BI41)</f>
        <v>158.87</v>
      </c>
    </row>
    <row r="29" spans="1:61" ht="15">
      <c r="A29" s="56"/>
      <c r="B29" s="7" t="s">
        <v>166</v>
      </c>
      <c r="C29" s="8" t="s">
        <v>53</v>
      </c>
      <c r="D29" s="52">
        <f>HTg!T31</f>
        <v>0.92</v>
      </c>
      <c r="E29" s="65">
        <f t="shared" si="10"/>
        <v>0</v>
      </c>
      <c r="F29" s="70">
        <f t="shared" si="11"/>
        <v>0</v>
      </c>
      <c r="G29" s="55">
        <f>SUMIF(NSL!$C$9:$C$10,C29,NSL!$W$9:$W$10)</f>
        <v>0</v>
      </c>
      <c r="H29" s="55">
        <f>SUMIF(NSL!$C$12:$C$13,C29,NSL!$W$12:$W$13)</f>
        <v>0</v>
      </c>
      <c r="I29" s="55">
        <f>SUMIF(NSL!$C$15:$C$16,C29,NSL!$W$15:$W$16)</f>
        <v>0</v>
      </c>
      <c r="J29" s="55">
        <f>SUMIF(NSL!$C$18:$C$19,C29,NSL!$W$18:$W$19)</f>
        <v>0</v>
      </c>
      <c r="K29" s="55">
        <f>SUMIF(NSL!$C$21:$C$43,C29,NSL!$W$21:$W$43)</f>
        <v>0</v>
      </c>
      <c r="L29" s="55">
        <f>SUMIF(NSL!$C$45:$C$51,C29,NSL!$W$45:$W$51)</f>
        <v>0</v>
      </c>
      <c r="M29" s="55">
        <f>SUMIF(NSL!$C$53:$C$55,C29,NSL!$W$53:$W$55)</f>
        <v>0</v>
      </c>
      <c r="N29" s="55">
        <f>SUMIF(NSL!$C$57:$C$65,C29,NSL!$W$57:$W$65)</f>
        <v>0</v>
      </c>
      <c r="O29" s="55">
        <f>SUMIF(NSL!$C$67:$C$76,C29,NSL!$W$67:$W$76)</f>
        <v>0</v>
      </c>
      <c r="P29" s="55">
        <f>SUMIF(NSL!$C$78:$C$79,C29,NSL!$W$78:$W$79)</f>
        <v>0</v>
      </c>
      <c r="Q29" s="55">
        <f>SUMIF(NSL!$C$81:$C$173,C29,NSL!$W$81:$W$173)</f>
        <v>0</v>
      </c>
      <c r="R29" s="65">
        <f t="shared" si="12"/>
        <v>0.92000000000000015</v>
      </c>
      <c r="S29" s="55">
        <f>SUMIF(NSL!$C$176:$C$214,C29,NSL!$W$176:$W$214)</f>
        <v>0</v>
      </c>
      <c r="T29" s="55">
        <f>SUMIF(NSL!$C$216:$C$238,C29,NSL!$W$216:$W$238)</f>
        <v>0</v>
      </c>
      <c r="U29" s="55">
        <f>SUMIF(NSL!$C$240:$C$252,C29,NSL!$W$240:$W$252)</f>
        <v>0</v>
      </c>
      <c r="V29" s="55">
        <f>SUMIF(NSL!$C$254:$C$255,C29,NSL!$W$254:$W$255)</f>
        <v>0</v>
      </c>
      <c r="W29" s="55">
        <f>SUMIF(NSL!$C$257:$C$282,C29,NSL!$W$257:$W$282)</f>
        <v>0</v>
      </c>
      <c r="X29" s="55">
        <f>SUMIF(NSL!$C$284:$C$346,C29,NSL!$W$284:$W$346)</f>
        <v>0</v>
      </c>
      <c r="Y29" s="55">
        <f>SUMIF(NSL!$C$348:$C$436,C29,NSL!$W$348:$W$436)</f>
        <v>0</v>
      </c>
      <c r="Z29" s="55">
        <f>SUMIF(NSL!$C$438:$C$480,C29,NSL!$W$438:$W$480)</f>
        <v>0</v>
      </c>
      <c r="AA29" s="72">
        <f>SUM(AB29:AN29)</f>
        <v>0.8600000000000001</v>
      </c>
      <c r="AB29" s="65">
        <f>D29-BG29</f>
        <v>0.8600000000000001</v>
      </c>
      <c r="AC29" s="55">
        <f>SUMIF(NSL!$C$681:$C$682,C29,NSL!$W$681:$W$682)</f>
        <v>0</v>
      </c>
      <c r="AD29" s="55">
        <f>SUMIF(NSL!$C$684:$C$692,C29,NSL!$W$684:$W$692)</f>
        <v>0</v>
      </c>
      <c r="AE29" s="55">
        <f>SUMIF(NSL!$C$694:$C$776,C29,NSL!$W$694:$W$776)</f>
        <v>0</v>
      </c>
      <c r="AF29" s="55">
        <f>SUMIF(NSL!$C$778:$C$810,C29,NSL!$W$778:$W$810)</f>
        <v>0</v>
      </c>
      <c r="AG29" s="55">
        <f>SUMIF(NSL!$C$812:$C$813,C29,NSL!$W$812:$W$813)</f>
        <v>0</v>
      </c>
      <c r="AH29" s="55">
        <f>SUMIF(NSL!$C$815:$C$816,C29,NSL!$W$815:$W$816)</f>
        <v>0</v>
      </c>
      <c r="AI29" s="55">
        <f>SUMIF(NSL!$C$818:$C$889,C29,NSL!$W$818:$W$889)</f>
        <v>0</v>
      </c>
      <c r="AJ29" s="55">
        <f>SUMIF(NSL!$C$891:$C$917,C29,NSL!$W$891:$W$917)</f>
        <v>0</v>
      </c>
      <c r="AK29" s="55">
        <f>SUMIF(NSL!$C$919:$C$981,C29,NSL!$W$919:$W$981)</f>
        <v>0</v>
      </c>
      <c r="AL29" s="55">
        <f>SUMIF(NSL!$C$983:$C$1000,C29,NSL!$W$983:$W$1000)</f>
        <v>0</v>
      </c>
      <c r="AM29" s="55">
        <f>SUMIF(NSL!$C$1002:$C$1028,C29,NSL!$W$1002:$W$1028)</f>
        <v>0</v>
      </c>
      <c r="AN29" s="55">
        <f>SUMIF(NSL!$C$1030:$C$1045,C29,NSL!$W$1030:$W$1045)</f>
        <v>0</v>
      </c>
      <c r="AO29" s="55">
        <f>SUMIF(NSL!$C$1047:$C$1048,C29,NSL!$W$1047:$W$1048)</f>
        <v>0</v>
      </c>
      <c r="AP29" s="55">
        <f>SUMIF(NSL!$C$1050:$C$1074,C29,NSL!$W$1050:$W$1074)</f>
        <v>0</v>
      </c>
      <c r="AQ29" s="55">
        <f>SUMIF(NSL!$C$1076:$C$1099,C29,NSL!$W$1076:$W$1099)</f>
        <v>0</v>
      </c>
      <c r="AR29" s="55">
        <f>SUMIF(NSL!$C$1101:$C$1121,C29,NSL!$W$1101:$W$1121)</f>
        <v>0.06</v>
      </c>
      <c r="AS29" s="55">
        <f>SUMIF(NSL!$C$1123:$C$1164,C29,NSL!$W$1123:$W$1164)</f>
        <v>0</v>
      </c>
      <c r="AT29" s="55">
        <f>SUMIF(NSL!$C$1166:$C$1201,C29,NSL!$W$1166:$W$1201)</f>
        <v>0</v>
      </c>
      <c r="AU29" s="55">
        <f>SUMIF(NSL!$C$1203:$C$1223,C29,NSL!$W$1203:$W$1223)</f>
        <v>0</v>
      </c>
      <c r="AV29" s="55">
        <f>SUMIF(NSL!$C$1225:$C$1226,C29,NSL!$W$1225:$W$1226)</f>
        <v>0</v>
      </c>
      <c r="AW29" s="55">
        <f>SUMIF(NSL!$C$1228:$C$1244,C29,NSL!$W$1228:$W$1244)</f>
        <v>0</v>
      </c>
      <c r="AX29" s="55">
        <f>SUMIF(NSL!$C$1246:$C$1351,C29,NSL!$W$1246:$W$1351)</f>
        <v>0</v>
      </c>
      <c r="AY29" s="55">
        <f>SUMIF(NSL!$C$1353:$C$1434,C29,NSL!$W$1353:$W$1434)</f>
        <v>0</v>
      </c>
      <c r="AZ29" s="55">
        <f>SUMIF(NSL!$C$1436:$C$1440,C29,NSL!$W$1436:$W$1440)</f>
        <v>0</v>
      </c>
      <c r="BA29" s="55">
        <f>SUMIF(NSL!$C$1442:$C$1507,C29,NSL!$W$1442:$W$1507)</f>
        <v>0</v>
      </c>
      <c r="BB29" s="55">
        <f>SUMIF(NSL!$C$1509:$C$1540,C29,NSL!$W$1509:$W$1540)</f>
        <v>0</v>
      </c>
      <c r="BC29" s="55">
        <f>SUMIF(NSL!$C$1542:$C$1545,C29,NSL!$W$1542:$W$1545)</f>
        <v>0</v>
      </c>
      <c r="BD29" s="55">
        <f>SUMIF(NSL!$C$1547:$C$1560,C29,NSL!$W$1547:$W$1560)</f>
        <v>0</v>
      </c>
      <c r="BE29" s="55">
        <f>SUMIF(NSL!$C$1562:$C$1565,C29,NSL!$W$1562:$W$1565)</f>
        <v>0</v>
      </c>
      <c r="BF29" s="55">
        <f>SUMIF(NSL!$C$1567:$C$1569,C29,NSL!$W$1567:$W$1569)</f>
        <v>0</v>
      </c>
      <c r="BG29" s="65">
        <f>SUM(G29:Q29)+SUM(S29:Z29)+SUM(AC29:BF29)</f>
        <v>0.06</v>
      </c>
      <c r="BH29" s="53">
        <f>AB60-BG29</f>
        <v>0.61999999999999988</v>
      </c>
      <c r="BI29" s="53">
        <f t="shared" si="6"/>
        <v>1.54</v>
      </c>
    </row>
    <row r="30" spans="1:61" ht="15">
      <c r="A30" s="56"/>
      <c r="B30" s="7" t="s">
        <v>167</v>
      </c>
      <c r="C30" s="8" t="s">
        <v>58</v>
      </c>
      <c r="D30" s="52">
        <f>HTg!T32</f>
        <v>0</v>
      </c>
      <c r="E30" s="65">
        <f t="shared" si="10"/>
        <v>0</v>
      </c>
      <c r="F30" s="70">
        <f t="shared" si="11"/>
        <v>0</v>
      </c>
      <c r="G30" s="55">
        <f>SUMIF(NSL!$C$9:$C$10,C30,NSL!$W$9:$W$10)</f>
        <v>0</v>
      </c>
      <c r="H30" s="55">
        <f>SUMIF(NSL!$C$12:$C$13,C30,NSL!$W$12:$W$13)</f>
        <v>0</v>
      </c>
      <c r="I30" s="55">
        <f>SUMIF(NSL!$C$15:$C$16,C30,NSL!$W$15:$W$16)</f>
        <v>0</v>
      </c>
      <c r="J30" s="55">
        <f>SUMIF(NSL!$C$18:$C$19,C30,NSL!$W$18:$W$19)</f>
        <v>0</v>
      </c>
      <c r="K30" s="55">
        <f>SUMIF(NSL!$C$21:$C$43,C30,NSL!$W$21:$W$43)</f>
        <v>0</v>
      </c>
      <c r="L30" s="55">
        <f>SUMIF(NSL!$C$45:$C$51,C30,NSL!$W$45:$W$51)</f>
        <v>0</v>
      </c>
      <c r="M30" s="55">
        <f>SUMIF(NSL!$C$53:$C$55,C30,NSL!$W$53:$W$55)</f>
        <v>0</v>
      </c>
      <c r="N30" s="55">
        <f>SUMIF(NSL!$C$57:$C$65,C30,NSL!$W$57:$W$65)</f>
        <v>0</v>
      </c>
      <c r="O30" s="55">
        <f>SUMIF(NSL!$C$67:$C$76,C30,NSL!$W$67:$W$76)</f>
        <v>0</v>
      </c>
      <c r="P30" s="55">
        <f>SUMIF(NSL!$C$78:$C$79,C30,NSL!$W$78:$W$79)</f>
        <v>0</v>
      </c>
      <c r="Q30" s="55">
        <f>SUMIF(NSL!$C$81:$C$173,C30,NSL!$W$81:$W$173)</f>
        <v>0</v>
      </c>
      <c r="R30" s="65">
        <f t="shared" si="12"/>
        <v>0</v>
      </c>
      <c r="S30" s="55">
        <f>SUMIF(NSL!$C$176:$C$214,C30,NSL!$W$176:$W$214)</f>
        <v>0</v>
      </c>
      <c r="T30" s="55">
        <f>SUMIF(NSL!$C$216:$C$238,C30,NSL!$W$216:$W$238)</f>
        <v>0</v>
      </c>
      <c r="U30" s="55">
        <f>SUMIF(NSL!$C$240:$C$252,C30,NSL!$W$240:$W$252)</f>
        <v>0</v>
      </c>
      <c r="V30" s="55">
        <f>SUMIF(NSL!$C$254:$C$255,C30,NSL!$W$254:$W$255)</f>
        <v>0</v>
      </c>
      <c r="W30" s="55">
        <f>SUMIF(NSL!$C$257:$C$282,C30,NSL!$W$257:$W$282)</f>
        <v>0</v>
      </c>
      <c r="X30" s="55">
        <f>SUMIF(NSL!$C$284:$C$346,C30,NSL!$W$284:$W$346)</f>
        <v>0</v>
      </c>
      <c r="Y30" s="55">
        <f>SUMIF(NSL!$C$348:$C$436,C30,NSL!$W$348:$W$436)</f>
        <v>0</v>
      </c>
      <c r="Z30" s="55">
        <f>SUMIF(NSL!$C$438:$C$480,C30,NSL!$W$438:$W$480)</f>
        <v>0</v>
      </c>
      <c r="AA30" s="72">
        <f t="shared" ref="AA30:AA59" si="16">SUM(AB30:AN30)</f>
        <v>0</v>
      </c>
      <c r="AB30" s="55">
        <f>SUMIF(NSL!$C$483:$C$679,C30,NSL!$W$483:$W$679)</f>
        <v>0</v>
      </c>
      <c r="AC30" s="65">
        <f>D30-BG30</f>
        <v>0</v>
      </c>
      <c r="AD30" s="55">
        <f>SUMIF(NSL!$C$684:$C$692,C30,NSL!$W$684:$W$692)</f>
        <v>0</v>
      </c>
      <c r="AE30" s="55">
        <f>SUMIF(NSL!$C$694:$C$776,C30,NSL!$W$694:$W$776)</f>
        <v>0</v>
      </c>
      <c r="AF30" s="55">
        <f>SUMIF(NSL!$C$778:$C$810,C30,NSL!$W$778:$W$810)</f>
        <v>0</v>
      </c>
      <c r="AG30" s="55">
        <f>SUMIF(NSL!$C$812:$C$813,C30,NSL!$W$812:$W$813)</f>
        <v>0</v>
      </c>
      <c r="AH30" s="55">
        <f>SUMIF(NSL!$C$815:$C$816,C30,NSL!$W$815:$W$816)</f>
        <v>0</v>
      </c>
      <c r="AI30" s="55">
        <f>SUMIF(NSL!$C$818:$C$889,C30,NSL!$W$818:$W$889)</f>
        <v>0</v>
      </c>
      <c r="AJ30" s="55">
        <f>SUMIF(NSL!$C$891:$C$917,C30,NSL!$W$891:$W$917)</f>
        <v>0</v>
      </c>
      <c r="AK30" s="55">
        <f>SUMIF(NSL!$C$919:$C$981,C30,NSL!$W$919:$W$981)</f>
        <v>0</v>
      </c>
      <c r="AL30" s="55">
        <f>SUMIF(NSL!$C$983:$C$1000,C30,NSL!$W$983:$W$1000)</f>
        <v>0</v>
      </c>
      <c r="AM30" s="55">
        <f>SUMIF(NSL!$C$1002:$C$1028,C30,NSL!$W$1002:$W$1028)</f>
        <v>0</v>
      </c>
      <c r="AN30" s="55">
        <f>SUMIF(NSL!$C$1030:$C$1045,C30,NSL!$W$1030:$W$1045)</f>
        <v>0</v>
      </c>
      <c r="AO30" s="55">
        <f>SUMIF(NSL!$C$1047:$C$1048,C30,NSL!$W$1047:$W$1048)</f>
        <v>0</v>
      </c>
      <c r="AP30" s="55">
        <f>SUMIF(NSL!$C$1050:$C$1074,C30,NSL!$W$1050:$W$1074)</f>
        <v>0</v>
      </c>
      <c r="AQ30" s="55">
        <f>SUMIF(NSL!$C$1076:$C$1099,C30,NSL!$W$1076:$W$1099)</f>
        <v>0</v>
      </c>
      <c r="AR30" s="55">
        <f>SUMIF(NSL!$C$1101:$C$1121,C30,NSL!$W$1101:$W$1121)</f>
        <v>0</v>
      </c>
      <c r="AS30" s="55">
        <f>SUMIF(NSL!$C$1123:$C$1164,C30,NSL!$W$1123:$W$1164)</f>
        <v>0</v>
      </c>
      <c r="AT30" s="55">
        <f>SUMIF(NSL!$C$1166:$C$1201,C30,NSL!$W$1166:$W$1201)</f>
        <v>0</v>
      </c>
      <c r="AU30" s="55">
        <f>SUMIF(NSL!$C$1203:$C$1223,C30,NSL!$W$1203:$W$1223)</f>
        <v>0</v>
      </c>
      <c r="AV30" s="55">
        <f>SUMIF(NSL!$C$1225:$C$1226,C30,NSL!$W$1225:$W$1226)</f>
        <v>0</v>
      </c>
      <c r="AW30" s="55">
        <f>SUMIF(NSL!$C$1228:$C$1244,C30,NSL!$W$1228:$W$1244)</f>
        <v>0</v>
      </c>
      <c r="AX30" s="55">
        <f>SUMIF(NSL!$C$1246:$C$1351,C30,NSL!$W$1246:$W$1351)</f>
        <v>0</v>
      </c>
      <c r="AY30" s="55">
        <f>SUMIF(NSL!$C$1353:$C$1434,C30,NSL!$W$1353:$W$1434)</f>
        <v>0</v>
      </c>
      <c r="AZ30" s="55">
        <f>SUMIF(NSL!$C$1436:$C$1440,C30,NSL!$W$1436:$W$1440)</f>
        <v>0</v>
      </c>
      <c r="BA30" s="55">
        <f>SUMIF(NSL!$C$1442:$C$1507,C30,NSL!$W$1442:$W$1507)</f>
        <v>0</v>
      </c>
      <c r="BB30" s="55">
        <f>SUMIF(NSL!$C$1509:$C$1540,C30,NSL!$W$1509:$W$1540)</f>
        <v>0</v>
      </c>
      <c r="BC30" s="55">
        <f>SUMIF(NSL!$C$1542:$C$1545,C30,NSL!$W$1542:$W$1545)</f>
        <v>0</v>
      </c>
      <c r="BD30" s="55">
        <f>SUMIF(NSL!$C$1547:$C$1560,C30,NSL!$W$1547:$W$1560)</f>
        <v>0</v>
      </c>
      <c r="BE30" s="55">
        <f>SUMIF(NSL!$C$1562:$C$1565,C30,NSL!$W$1562:$W$1565)</f>
        <v>0</v>
      </c>
      <c r="BF30" s="55">
        <f>SUMIF(NSL!$C$1567:$C$1569,C30,NSL!$W$1567:$W$1569)</f>
        <v>0</v>
      </c>
      <c r="BG30" s="65">
        <f>SUM(G30:Q30)+SUM(S30:Z30)+AB30+SUM(AD30:BF30)</f>
        <v>0</v>
      </c>
      <c r="BH30" s="53">
        <f>AC60-BG30</f>
        <v>0</v>
      </c>
      <c r="BI30" s="53">
        <f t="shared" si="6"/>
        <v>0</v>
      </c>
    </row>
    <row r="31" spans="1:61" ht="15">
      <c r="A31" s="56"/>
      <c r="B31" s="7" t="s">
        <v>168</v>
      </c>
      <c r="C31" s="8" t="s">
        <v>54</v>
      </c>
      <c r="D31" s="52">
        <f>HTg!T33</f>
        <v>0.2</v>
      </c>
      <c r="E31" s="65">
        <f t="shared" si="10"/>
        <v>0</v>
      </c>
      <c r="F31" s="70">
        <f t="shared" si="11"/>
        <v>0</v>
      </c>
      <c r="G31" s="55">
        <f>SUMIF(NSL!$C$9:$C$10,C31,NSL!$W$9:$W$10)</f>
        <v>0</v>
      </c>
      <c r="H31" s="55">
        <f>SUMIF(NSL!$C$12:$C$13,C31,NSL!$W$12:$W$13)</f>
        <v>0</v>
      </c>
      <c r="I31" s="55">
        <f>SUMIF(NSL!$C$15:$C$16,C31,NSL!$W$15:$W$16)</f>
        <v>0</v>
      </c>
      <c r="J31" s="55">
        <f>SUMIF(NSL!$C$18:$C$19,C31,NSL!$W$18:$W$19)</f>
        <v>0</v>
      </c>
      <c r="K31" s="55">
        <f>SUMIF(NSL!$C$21:$C$43,C31,NSL!$W$21:$W$43)</f>
        <v>0</v>
      </c>
      <c r="L31" s="55">
        <f>SUMIF(NSL!$C$45:$C$51,C31,NSL!$W$45:$W$51)</f>
        <v>0</v>
      </c>
      <c r="M31" s="55">
        <f>SUMIF(NSL!$C$53:$C$55,C31,NSL!$W$53:$W$55)</f>
        <v>0</v>
      </c>
      <c r="N31" s="55">
        <f>SUMIF(NSL!$C$57:$C$65,C31,NSL!$W$57:$W$65)</f>
        <v>0</v>
      </c>
      <c r="O31" s="55">
        <f>SUMIF(NSL!$C$67:$C$76,C31,NSL!$W$67:$W$76)</f>
        <v>0</v>
      </c>
      <c r="P31" s="55">
        <f>SUMIF(NSL!$C$78:$C$79,C31,NSL!$W$78:$W$79)</f>
        <v>0</v>
      </c>
      <c r="Q31" s="55">
        <f>SUMIF(NSL!$C$81:$C$173,C31,NSL!$W$81:$W$173)</f>
        <v>0</v>
      </c>
      <c r="R31" s="65">
        <f t="shared" si="12"/>
        <v>0.2</v>
      </c>
      <c r="S31" s="55">
        <f>SUMIF(NSL!$C$176:$C$214,C31,NSL!$W$176:$W$214)</f>
        <v>0</v>
      </c>
      <c r="T31" s="55">
        <f>SUMIF(NSL!$C$216:$C$238,C31,NSL!$W$216:$W$238)</f>
        <v>0</v>
      </c>
      <c r="U31" s="55">
        <f>SUMIF(NSL!$C$240:$C$252,C31,NSL!$W$240:$W$252)</f>
        <v>0</v>
      </c>
      <c r="V31" s="55">
        <f>SUMIF(NSL!$C$254:$C$255,C31,NSL!$W$254:$W$255)</f>
        <v>0</v>
      </c>
      <c r="W31" s="55">
        <f>SUMIF(NSL!$C$257:$C$282,C31,NSL!$W$257:$W$282)</f>
        <v>0</v>
      </c>
      <c r="X31" s="55">
        <f>SUMIF(NSL!$C$284:$C$346,C31,NSL!$W$284:$W$346)</f>
        <v>0</v>
      </c>
      <c r="Y31" s="55">
        <f>SUMIF(NSL!$C$348:$C$436,C31,NSL!$W$348:$W$436)</f>
        <v>0</v>
      </c>
      <c r="Z31" s="55">
        <f>SUMIF(NSL!$C$438:$C$480,C31,NSL!$W$438:$W$480)</f>
        <v>0</v>
      </c>
      <c r="AA31" s="72">
        <f t="shared" si="16"/>
        <v>0.2</v>
      </c>
      <c r="AB31" s="55">
        <f>SUMIF(NSL!$C$483:$C$679,C31,NSL!$W$483:$W$679)</f>
        <v>0</v>
      </c>
      <c r="AC31" s="55">
        <f>SUMIF(NSL!$C$681:$C$682,C31,NSL!$W$681:$W$682)</f>
        <v>0</v>
      </c>
      <c r="AD31" s="65">
        <f>D31-BG31</f>
        <v>0.2</v>
      </c>
      <c r="AE31" s="55">
        <f>SUMIF(NSL!$C$694:$C$776,C31,NSL!$W$694:$W$776)</f>
        <v>0</v>
      </c>
      <c r="AF31" s="55">
        <f>SUMIF(NSL!$C$778:$C$810,C31,NSL!$W$778:$W$810)</f>
        <v>0</v>
      </c>
      <c r="AG31" s="55">
        <f>SUMIF(NSL!$C$812:$C$813,C31,NSL!$W$812:$W$813)</f>
        <v>0</v>
      </c>
      <c r="AH31" s="55">
        <f>SUMIF(NSL!$C$815:$C$816,C31,NSL!$W$815:$W$816)</f>
        <v>0</v>
      </c>
      <c r="AI31" s="55">
        <f>SUMIF(NSL!$C$818:$C$889,C31,NSL!$W$818:$W$889)</f>
        <v>0</v>
      </c>
      <c r="AJ31" s="55">
        <f>SUMIF(NSL!$C$891:$C$917,C31,NSL!$W$891:$W$917)</f>
        <v>0</v>
      </c>
      <c r="AK31" s="55">
        <f>SUMIF(NSL!$C$919:$C$981,C31,NSL!$W$919:$W$981)</f>
        <v>0</v>
      </c>
      <c r="AL31" s="55">
        <f>SUMIF(NSL!$C$983:$C$1000,C31,NSL!$W$983:$W$1000)</f>
        <v>0</v>
      </c>
      <c r="AM31" s="55">
        <f>SUMIF(NSL!$C$1002:$C$1028,C31,NSL!$W$1002:$W$1028)</f>
        <v>0</v>
      </c>
      <c r="AN31" s="55">
        <f>SUMIF(NSL!$C$1030:$C$1045,C31,NSL!$W$1030:$W$1045)</f>
        <v>0</v>
      </c>
      <c r="AO31" s="55">
        <f>SUMIF(NSL!$C$1047:$C$1048,C31,NSL!$W$1047:$W$1048)</f>
        <v>0</v>
      </c>
      <c r="AP31" s="55">
        <f>SUMIF(NSL!$C$1050:$C$1074,C31,NSL!$W$1050:$W$1074)</f>
        <v>0</v>
      </c>
      <c r="AQ31" s="55">
        <f>SUMIF(NSL!$C$1076:$C$1099,C31,NSL!$W$1076:$W$1099)</f>
        <v>0</v>
      </c>
      <c r="AR31" s="55">
        <f>SUMIF(NSL!$C$1101:$C$1121,C31,NSL!$W$1101:$W$1121)</f>
        <v>0</v>
      </c>
      <c r="AS31" s="55">
        <f>SUMIF(NSL!$C$1123:$C$1164,C31,NSL!$W$1123:$W$1164)</f>
        <v>0</v>
      </c>
      <c r="AT31" s="55">
        <f>SUMIF(NSL!$C$1166:$C$1201,C31,NSL!$W$1166:$W$1201)</f>
        <v>0</v>
      </c>
      <c r="AU31" s="55">
        <f>SUMIF(NSL!$C$1203:$C$1223,C31,NSL!$W$1203:$W$1223)</f>
        <v>0</v>
      </c>
      <c r="AV31" s="55">
        <f>SUMIF(NSL!$C$1225:$C$1226,C31,NSL!$W$1225:$W$1226)</f>
        <v>0</v>
      </c>
      <c r="AW31" s="55">
        <f>SUMIF(NSL!$C$1228:$C$1244,C31,NSL!$W$1228:$W$1244)</f>
        <v>0</v>
      </c>
      <c r="AX31" s="55">
        <f>SUMIF(NSL!$C$1246:$C$1351,C31,NSL!$W$1246:$W$1351)</f>
        <v>0</v>
      </c>
      <c r="AY31" s="55">
        <f>SUMIF(NSL!$C$1353:$C$1434,C31,NSL!$W$1353:$W$1434)</f>
        <v>0</v>
      </c>
      <c r="AZ31" s="55">
        <f>SUMIF(NSL!$C$1436:$C$1440,C31,NSL!$W$1436:$W$1440)</f>
        <v>0</v>
      </c>
      <c r="BA31" s="55">
        <f>SUMIF(NSL!$C$1442:$C$1507,C31,NSL!$W$1442:$W$1507)</f>
        <v>0</v>
      </c>
      <c r="BB31" s="55">
        <f>SUMIF(NSL!$C$1509:$C$1540,C31,NSL!$W$1509:$W$1540)</f>
        <v>0</v>
      </c>
      <c r="BC31" s="55">
        <f>SUMIF(NSL!$C$1542:$C$1545,C31,NSL!$W$1542:$W$1545)</f>
        <v>0</v>
      </c>
      <c r="BD31" s="55">
        <f>SUMIF(NSL!$C$1547:$C$1560,C31,NSL!$W$1547:$W$1560)</f>
        <v>0</v>
      </c>
      <c r="BE31" s="55">
        <f>SUMIF(NSL!$C$1562:$C$1565,C31,NSL!$W$1562:$W$1565)</f>
        <v>0</v>
      </c>
      <c r="BF31" s="55">
        <f>SUMIF(NSL!$C$1567:$C$1569,C31,NSL!$W$1567:$W$1569)</f>
        <v>0</v>
      </c>
      <c r="BG31" s="65">
        <f>SUM(G31:Q31)+SUM(S31:Z31)+SUM(AB31:AC31)+SUM(AE31:BF31)</f>
        <v>0</v>
      </c>
      <c r="BH31" s="53">
        <f>AD60-BG31</f>
        <v>0</v>
      </c>
      <c r="BI31" s="53">
        <f t="shared" si="6"/>
        <v>0.2</v>
      </c>
    </row>
    <row r="32" spans="1:61" ht="15">
      <c r="A32" s="56"/>
      <c r="B32" s="7" t="s">
        <v>169</v>
      </c>
      <c r="C32" s="8" t="s">
        <v>55</v>
      </c>
      <c r="D32" s="52">
        <f>HTg!T34</f>
        <v>4.49</v>
      </c>
      <c r="E32" s="65">
        <f t="shared" si="10"/>
        <v>0</v>
      </c>
      <c r="F32" s="70">
        <f t="shared" si="11"/>
        <v>0</v>
      </c>
      <c r="G32" s="55">
        <f>SUMIF(NSL!$C$9:$C$10,C32,NSL!$W$9:$W$10)</f>
        <v>0</v>
      </c>
      <c r="H32" s="55">
        <f>SUMIF(NSL!$C$12:$C$13,C32,NSL!$W$12:$W$13)</f>
        <v>0</v>
      </c>
      <c r="I32" s="55">
        <f>SUMIF(NSL!$C$15:$C$16,C32,NSL!$W$15:$W$16)</f>
        <v>0</v>
      </c>
      <c r="J32" s="55">
        <f>SUMIF(NSL!$C$18:$C$19,C32,NSL!$W$18:$W$19)</f>
        <v>0</v>
      </c>
      <c r="K32" s="55">
        <f>SUMIF(NSL!$C$21:$C$43,C32,NSL!$W$21:$W$43)</f>
        <v>0</v>
      </c>
      <c r="L32" s="55">
        <f>SUMIF(NSL!$C$45:$C$51,C32,NSL!$W$45:$W$51)</f>
        <v>0</v>
      </c>
      <c r="M32" s="55">
        <f>SUMIF(NSL!$C$53:$C$55,C32,NSL!$W$53:$W$55)</f>
        <v>0</v>
      </c>
      <c r="N32" s="55">
        <f>SUMIF(NSL!$C$57:$C$65,C32,NSL!$W$57:$W$65)</f>
        <v>0</v>
      </c>
      <c r="O32" s="55">
        <f>SUMIF(NSL!$C$67:$C$76,C32,NSL!$W$67:$W$76)</f>
        <v>0</v>
      </c>
      <c r="P32" s="55">
        <f>SUMIF(NSL!$C$78:$C$79,C32,NSL!$W$78:$W$79)</f>
        <v>0</v>
      </c>
      <c r="Q32" s="55">
        <f>SUMIF(NSL!$C$81:$C$173,C32,NSL!$W$81:$W$173)</f>
        <v>0</v>
      </c>
      <c r="R32" s="65">
        <f t="shared" si="12"/>
        <v>4.49</v>
      </c>
      <c r="S32" s="55">
        <f>SUMIF(NSL!$C$176:$C$214,C32,NSL!$W$176:$W$214)</f>
        <v>0</v>
      </c>
      <c r="T32" s="55">
        <f>SUMIF(NSL!$C$216:$C$238,C32,NSL!$W$216:$W$238)</f>
        <v>0</v>
      </c>
      <c r="U32" s="55">
        <f>SUMIF(NSL!$C$240:$C$252,C32,NSL!$W$240:$W$252)</f>
        <v>0</v>
      </c>
      <c r="V32" s="55">
        <f>SUMIF(NSL!$C$254:$C$255,C32,NSL!$W$254:$W$255)</f>
        <v>0</v>
      </c>
      <c r="W32" s="55">
        <f>SUMIF(NSL!$C$257:$C$282,C32,NSL!$W$257:$W$282)</f>
        <v>0</v>
      </c>
      <c r="X32" s="55">
        <f>SUMIF(NSL!$C$284:$C$346,C32,NSL!$W$284:$W$346)</f>
        <v>0</v>
      </c>
      <c r="Y32" s="55">
        <f>SUMIF(NSL!$C$348:$C$436,C32,NSL!$W$348:$W$436)</f>
        <v>0</v>
      </c>
      <c r="Z32" s="55">
        <f>SUMIF(NSL!$C$438:$C$480,C32,NSL!$W$438:$W$480)</f>
        <v>0</v>
      </c>
      <c r="AA32" s="72">
        <f t="shared" si="16"/>
        <v>4.49</v>
      </c>
      <c r="AB32" s="55">
        <f>SUMIF(NSL!$C$483:$C$679,C32,NSL!$W$483:$W$679)</f>
        <v>0</v>
      </c>
      <c r="AC32" s="55">
        <f>SUMIF(NSL!$C$681:$C$682,C32,NSL!$W$681:$W$682)</f>
        <v>0</v>
      </c>
      <c r="AD32" s="55">
        <f>SUMIF(NSL!$C$684:$C$692,C32,NSL!$W$684:$W$692)</f>
        <v>0</v>
      </c>
      <c r="AE32" s="65">
        <f>D32-BG32</f>
        <v>4.49</v>
      </c>
      <c r="AF32" s="55">
        <f>SUMIF(NSL!$C$778:$C$810,C32,NSL!$W$778:$W$810)</f>
        <v>0</v>
      </c>
      <c r="AG32" s="55">
        <f>SUMIF(NSL!$C$812:$C$813,C32,NSL!$W$812:$W$813)</f>
        <v>0</v>
      </c>
      <c r="AH32" s="55">
        <f>SUMIF(NSL!$C$815:$C$816,C32,NSL!$W$815:$W$816)</f>
        <v>0</v>
      </c>
      <c r="AI32" s="55">
        <f>SUMIF(NSL!$C$818:$C$889,C32,NSL!$W$818:$W$889)</f>
        <v>0</v>
      </c>
      <c r="AJ32" s="55">
        <f>SUMIF(NSL!$C$891:$C$917,C32,NSL!$W$891:$W$917)</f>
        <v>0</v>
      </c>
      <c r="AK32" s="55">
        <f>SUMIF(NSL!$C$919:$C$981,C32,NSL!$W$919:$W$981)</f>
        <v>0</v>
      </c>
      <c r="AL32" s="55">
        <f>SUMIF(NSL!$C$983:$C$1000,C32,NSL!$W$983:$W$1000)</f>
        <v>0</v>
      </c>
      <c r="AM32" s="55">
        <f>SUMIF(NSL!$C$1002:$C$1028,C32,NSL!$W$1002:$W$1028)</f>
        <v>0</v>
      </c>
      <c r="AN32" s="55">
        <f>SUMIF(NSL!$C$1030:$C$1045,C32,NSL!$W$1030:$W$1045)</f>
        <v>0</v>
      </c>
      <c r="AO32" s="55">
        <f>SUMIF(NSL!$C$1047:$C$1048,C32,NSL!$W$1047:$W$1048)</f>
        <v>0</v>
      </c>
      <c r="AP32" s="55">
        <f>SUMIF(NSL!$C$1050:$C$1074,C32,NSL!$W$1050:$W$1074)</f>
        <v>0</v>
      </c>
      <c r="AQ32" s="55">
        <f>SUMIF(NSL!$C$1076:$C$1099,C32,NSL!$W$1076:$W$1099)</f>
        <v>0</v>
      </c>
      <c r="AR32" s="55">
        <f>SUMIF(NSL!$C$1101:$C$1121,C32,NSL!$W$1101:$W$1121)</f>
        <v>0</v>
      </c>
      <c r="AS32" s="55">
        <f>SUMIF(NSL!$C$1123:$C$1164,C32,NSL!$W$1123:$W$1164)</f>
        <v>0</v>
      </c>
      <c r="AT32" s="55">
        <f>SUMIF(NSL!$C$1166:$C$1201,C32,NSL!$W$1166:$W$1201)</f>
        <v>0</v>
      </c>
      <c r="AU32" s="55">
        <f>SUMIF(NSL!$C$1203:$C$1223,C32,NSL!$W$1203:$W$1223)</f>
        <v>0</v>
      </c>
      <c r="AV32" s="55">
        <f>SUMIF(NSL!$C$1225:$C$1226,C32,NSL!$W$1225:$W$1226)</f>
        <v>0</v>
      </c>
      <c r="AW32" s="55">
        <f>SUMIF(NSL!$C$1228:$C$1244,C32,NSL!$W$1228:$W$1244)</f>
        <v>0</v>
      </c>
      <c r="AX32" s="55">
        <f>SUMIF(NSL!$C$1246:$C$1351,C32,NSL!$W$1246:$W$1351)</f>
        <v>0</v>
      </c>
      <c r="AY32" s="55">
        <f>SUMIF(NSL!$C$1353:$C$1434,C32,NSL!$W$1353:$W$1434)</f>
        <v>0</v>
      </c>
      <c r="AZ32" s="55">
        <f>SUMIF(NSL!$C$1436:$C$1440,C32,NSL!$W$1436:$W$1440)</f>
        <v>0</v>
      </c>
      <c r="BA32" s="55">
        <f>SUMIF(NSL!$C$1442:$C$1507,C32,NSL!$W$1442:$W$1507)</f>
        <v>0</v>
      </c>
      <c r="BB32" s="55">
        <f>SUMIF(NSL!$C$1509:$C$1540,C32,NSL!$W$1509:$W$1540)</f>
        <v>0</v>
      </c>
      <c r="BC32" s="55">
        <f>SUMIF(NSL!$C$1542:$C$1545,C32,NSL!$W$1542:$W$1545)</f>
        <v>0</v>
      </c>
      <c r="BD32" s="55">
        <f>SUMIF(NSL!$C$1547:$C$1560,C32,NSL!$W$1547:$W$1560)</f>
        <v>0</v>
      </c>
      <c r="BE32" s="55">
        <f>SUMIF(NSL!$C$1562:$C$1565,C32,NSL!$W$1562:$W$1565)</f>
        <v>0</v>
      </c>
      <c r="BF32" s="55">
        <f>SUMIF(NSL!$C$1567:$C$1569,C32,NSL!$W$1567:$W$1569)</f>
        <v>0</v>
      </c>
      <c r="BG32" s="65">
        <f>SUM(G32:Q32)+SUM(S32:Z32)+SUM(AB32:AD32)+SUM(AF32:BF32)</f>
        <v>0</v>
      </c>
      <c r="BH32" s="53">
        <f>AE60-BG32</f>
        <v>0.96999999999999975</v>
      </c>
      <c r="BI32" s="53">
        <f t="shared" si="6"/>
        <v>5.46</v>
      </c>
    </row>
    <row r="33" spans="1:61" ht="15">
      <c r="A33" s="56"/>
      <c r="B33" s="7" t="s">
        <v>170</v>
      </c>
      <c r="C33" s="8" t="s">
        <v>56</v>
      </c>
      <c r="D33" s="52">
        <f>HTg!T35</f>
        <v>0</v>
      </c>
      <c r="E33" s="65">
        <f t="shared" si="10"/>
        <v>0</v>
      </c>
      <c r="F33" s="70">
        <f t="shared" si="11"/>
        <v>0</v>
      </c>
      <c r="G33" s="55">
        <f>SUMIF(NSL!$C$9:$C$10,C33,NSL!$W$9:$W$10)</f>
        <v>0</v>
      </c>
      <c r="H33" s="55">
        <f>SUMIF(NSL!$C$12:$C$13,C33,NSL!$W$12:$W$13)</f>
        <v>0</v>
      </c>
      <c r="I33" s="55">
        <f>SUMIF(NSL!$C$15:$C$16,C33,NSL!$W$15:$W$16)</f>
        <v>0</v>
      </c>
      <c r="J33" s="55">
        <f>SUMIF(NSL!$C$18:$C$19,C33,NSL!$W$18:$W$19)</f>
        <v>0</v>
      </c>
      <c r="K33" s="55">
        <f>SUMIF(NSL!$C$21:$C$43,C33,NSL!$W$21:$W$43)</f>
        <v>0</v>
      </c>
      <c r="L33" s="55">
        <f>SUMIF(NSL!$C$45:$C$51,C33,NSL!$W$45:$W$51)</f>
        <v>0</v>
      </c>
      <c r="M33" s="55">
        <f>SUMIF(NSL!$C$53:$C$55,C33,NSL!$W$53:$W$55)</f>
        <v>0</v>
      </c>
      <c r="N33" s="55">
        <f>SUMIF(NSL!$C$57:$C$65,C33,NSL!$W$57:$W$65)</f>
        <v>0</v>
      </c>
      <c r="O33" s="55">
        <f>SUMIF(NSL!$C$67:$C$76,C33,NSL!$W$67:$W$76)</f>
        <v>0</v>
      </c>
      <c r="P33" s="55">
        <f>SUMIF(NSL!$C$78:$C$79,C33,NSL!$W$78:$W$79)</f>
        <v>0</v>
      </c>
      <c r="Q33" s="55">
        <f>SUMIF(NSL!$C$81:$C$173,C33,NSL!$W$81:$W$173)</f>
        <v>0</v>
      </c>
      <c r="R33" s="65">
        <f t="shared" si="12"/>
        <v>0</v>
      </c>
      <c r="S33" s="55">
        <f>SUMIF(NSL!$C$176:$C$214,C33,NSL!$W$176:$W$214)</f>
        <v>0</v>
      </c>
      <c r="T33" s="55">
        <f>SUMIF(NSL!$C$216:$C$238,C33,NSL!$W$216:$W$238)</f>
        <v>0</v>
      </c>
      <c r="U33" s="55">
        <f>SUMIF(NSL!$C$240:$C$252,C33,NSL!$W$240:$W$252)</f>
        <v>0</v>
      </c>
      <c r="V33" s="55">
        <f>SUMIF(NSL!$C$254:$C$255,C33,NSL!$W$254:$W$255)</f>
        <v>0</v>
      </c>
      <c r="W33" s="55">
        <f>SUMIF(NSL!$C$257:$C$282,C33,NSL!$W$257:$W$282)</f>
        <v>0</v>
      </c>
      <c r="X33" s="55">
        <f>SUMIF(NSL!$C$284:$C$346,C33,NSL!$W$284:$W$346)</f>
        <v>0</v>
      </c>
      <c r="Y33" s="55">
        <f>SUMIF(NSL!$C$348:$C$436,C33,NSL!$W$348:$W$436)</f>
        <v>0</v>
      </c>
      <c r="Z33" s="55">
        <f>SUMIF(NSL!$C$438:$C$480,C33,NSL!$W$438:$W$480)</f>
        <v>0</v>
      </c>
      <c r="AA33" s="72">
        <f t="shared" si="16"/>
        <v>0</v>
      </c>
      <c r="AB33" s="55">
        <f>SUMIF(NSL!$C$483:$C$679,C33,NSL!$W$483:$W$679)</f>
        <v>0</v>
      </c>
      <c r="AC33" s="55">
        <f>SUMIF(NSL!$C$681:$C$682,C33,NSL!$W$681:$W$682)</f>
        <v>0</v>
      </c>
      <c r="AD33" s="55">
        <f>SUMIF(NSL!$C$684:$C$692,C33,NSL!$W$684:$W$692)</f>
        <v>0</v>
      </c>
      <c r="AE33" s="55">
        <f>SUMIF(NSL!$C$694:$C$776,C33,NSL!$W$694:$W$776)</f>
        <v>0</v>
      </c>
      <c r="AF33" s="65">
        <f>D33-BG33</f>
        <v>0</v>
      </c>
      <c r="AG33" s="55">
        <f>SUMIF(NSL!$C$812:$C$813,C33,NSL!$W$812:$W$813)</f>
        <v>0</v>
      </c>
      <c r="AH33" s="55">
        <f>SUMIF(NSL!$C$815:$C$816,C33,NSL!$W$815:$W$816)</f>
        <v>0</v>
      </c>
      <c r="AI33" s="55">
        <f>SUMIF(NSL!$C$818:$C$889,C33,NSL!$W$818:$W$889)</f>
        <v>0</v>
      </c>
      <c r="AJ33" s="55">
        <f>SUMIF(NSL!$C$891:$C$917,C33,NSL!$W$891:$W$917)</f>
        <v>0</v>
      </c>
      <c r="AK33" s="55">
        <f>SUMIF(NSL!$C$919:$C$981,C33,NSL!$W$919:$W$981)</f>
        <v>0</v>
      </c>
      <c r="AL33" s="55">
        <f>SUMIF(NSL!$C$983:$C$1000,C33,NSL!$W$983:$W$1000)</f>
        <v>0</v>
      </c>
      <c r="AM33" s="55">
        <f>SUMIF(NSL!$C$1002:$C$1028,C33,NSL!$W$1002:$W$1028)</f>
        <v>0</v>
      </c>
      <c r="AN33" s="55">
        <f>SUMIF(NSL!$C$1030:$C$1045,C33,NSL!$W$1030:$W$1045)</f>
        <v>0</v>
      </c>
      <c r="AO33" s="55">
        <f>SUMIF(NSL!$C$1047:$C$1048,C33,NSL!$W$1047:$W$1048)</f>
        <v>0</v>
      </c>
      <c r="AP33" s="55">
        <f>SUMIF(NSL!$C$1050:$C$1074,C33,NSL!$W$1050:$W$1074)</f>
        <v>0</v>
      </c>
      <c r="AQ33" s="55">
        <f>SUMIF(NSL!$C$1076:$C$1099,C33,NSL!$W$1076:$W$1099)</f>
        <v>0</v>
      </c>
      <c r="AR33" s="55">
        <f>SUMIF(NSL!$C$1101:$C$1121,C33,NSL!$W$1101:$W$1121)</f>
        <v>0</v>
      </c>
      <c r="AS33" s="55">
        <f>SUMIF(NSL!$C$1123:$C$1164,C33,NSL!$W$1123:$W$1164)</f>
        <v>0</v>
      </c>
      <c r="AT33" s="55">
        <f>SUMIF(NSL!$C$1166:$C$1201,C33,NSL!$W$1166:$W$1201)</f>
        <v>0</v>
      </c>
      <c r="AU33" s="55">
        <f>SUMIF(NSL!$C$1203:$C$1223,C33,NSL!$W$1203:$W$1223)</f>
        <v>0</v>
      </c>
      <c r="AV33" s="55">
        <f>SUMIF(NSL!$C$1225:$C$1226,C33,NSL!$W$1225:$W$1226)</f>
        <v>0</v>
      </c>
      <c r="AW33" s="55">
        <f>SUMIF(NSL!$C$1228:$C$1244,C33,NSL!$W$1228:$W$1244)</f>
        <v>0</v>
      </c>
      <c r="AX33" s="55">
        <f>SUMIF(NSL!$C$1246:$C$1351,C33,NSL!$W$1246:$W$1351)</f>
        <v>0</v>
      </c>
      <c r="AY33" s="55">
        <f>SUMIF(NSL!$C$1353:$C$1434,C33,NSL!$W$1353:$W$1434)</f>
        <v>0</v>
      </c>
      <c r="AZ33" s="55">
        <f>SUMIF(NSL!$C$1436:$C$1440,C33,NSL!$W$1436:$W$1440)</f>
        <v>0</v>
      </c>
      <c r="BA33" s="55">
        <f>SUMIF(NSL!$C$1442:$C$1507,C33,NSL!$W$1442:$W$1507)</f>
        <v>0</v>
      </c>
      <c r="BB33" s="55">
        <f>SUMIF(NSL!$C$1509:$C$1540,C33,NSL!$W$1509:$W$1540)</f>
        <v>0</v>
      </c>
      <c r="BC33" s="55">
        <f>SUMIF(NSL!$C$1542:$C$1545,C33,NSL!$W$1542:$W$1545)</f>
        <v>0</v>
      </c>
      <c r="BD33" s="55">
        <f>SUMIF(NSL!$C$1547:$C$1560,C33,NSL!$W$1547:$W$1560)</f>
        <v>0</v>
      </c>
      <c r="BE33" s="55">
        <f>SUMIF(NSL!$C$1562:$C$1565,C33,NSL!$W$1562:$W$1565)</f>
        <v>0</v>
      </c>
      <c r="BF33" s="55">
        <f>SUMIF(NSL!$C$1567:$C$1569,C33,NSL!$W$1567:$W$1569)</f>
        <v>0</v>
      </c>
      <c r="BG33" s="65">
        <f>SUM(G33:Q33)+SUM(S33:Z33)+SUM(AB33:AE33)+SUM(AG33:BF33)</f>
        <v>0</v>
      </c>
      <c r="BH33" s="53">
        <f>AF60-BG33</f>
        <v>0</v>
      </c>
      <c r="BI33" s="53">
        <f t="shared" si="6"/>
        <v>0</v>
      </c>
    </row>
    <row r="34" spans="1:61" ht="30">
      <c r="A34" s="56"/>
      <c r="B34" s="7" t="s">
        <v>171</v>
      </c>
      <c r="C34" s="8" t="s">
        <v>57</v>
      </c>
      <c r="D34" s="52">
        <f>HTg!T36</f>
        <v>0</v>
      </c>
      <c r="E34" s="65">
        <f t="shared" si="10"/>
        <v>0</v>
      </c>
      <c r="F34" s="70">
        <f t="shared" si="11"/>
        <v>0</v>
      </c>
      <c r="G34" s="55">
        <f>SUMIF(NSL!$C$9:$C$10,C34,NSL!$W$9:$W$10)</f>
        <v>0</v>
      </c>
      <c r="H34" s="55">
        <f>SUMIF(NSL!$C$12:$C$13,C34,NSL!$W$12:$W$13)</f>
        <v>0</v>
      </c>
      <c r="I34" s="55">
        <f>SUMIF(NSL!$C$15:$C$16,C34,NSL!$W$15:$W$16)</f>
        <v>0</v>
      </c>
      <c r="J34" s="55">
        <f>SUMIF(NSL!$C$18:$C$19,C34,NSL!$W$18:$W$19)</f>
        <v>0</v>
      </c>
      <c r="K34" s="55">
        <f>SUMIF(NSL!$C$21:$C$43,C34,NSL!$W$21:$W$43)</f>
        <v>0</v>
      </c>
      <c r="L34" s="55">
        <f>SUMIF(NSL!$C$45:$C$51,C34,NSL!$W$45:$W$51)</f>
        <v>0</v>
      </c>
      <c r="M34" s="55">
        <f>SUMIF(NSL!$C$53:$C$55,C34,NSL!$W$53:$W$55)</f>
        <v>0</v>
      </c>
      <c r="N34" s="55">
        <f>SUMIF(NSL!$C$57:$C$65,C34,NSL!$W$57:$W$65)</f>
        <v>0</v>
      </c>
      <c r="O34" s="55">
        <f>SUMIF(NSL!$C$67:$C$76,C34,NSL!$W$67:$W$76)</f>
        <v>0</v>
      </c>
      <c r="P34" s="55">
        <f>SUMIF(NSL!$C$78:$C$79,C34,NSL!$W$78:$W$79)</f>
        <v>0</v>
      </c>
      <c r="Q34" s="55">
        <f>SUMIF(NSL!$C$81:$C$173,C34,NSL!$W$81:$W$173)</f>
        <v>0</v>
      </c>
      <c r="R34" s="65">
        <f t="shared" si="12"/>
        <v>0</v>
      </c>
      <c r="S34" s="55">
        <f>SUMIF(NSL!$C$176:$C$214,C34,NSL!$W$176:$W$214)</f>
        <v>0</v>
      </c>
      <c r="T34" s="55">
        <f>SUMIF(NSL!$C$216:$C$238,C34,NSL!$W$216:$W$238)</f>
        <v>0</v>
      </c>
      <c r="U34" s="55">
        <f>SUMIF(NSL!$C$240:$C$252,C34,NSL!$W$240:$W$252)</f>
        <v>0</v>
      </c>
      <c r="V34" s="55">
        <f>SUMIF(NSL!$C$254:$C$255,C34,NSL!$W$254:$W$255)</f>
        <v>0</v>
      </c>
      <c r="W34" s="55">
        <f>SUMIF(NSL!$C$257:$C$282,C34,NSL!$W$257:$W$282)</f>
        <v>0</v>
      </c>
      <c r="X34" s="55">
        <f>SUMIF(NSL!$C$284:$C$346,C34,NSL!$W$284:$W$346)</f>
        <v>0</v>
      </c>
      <c r="Y34" s="55">
        <f>SUMIF(NSL!$C$348:$C$436,C34,NSL!$W$348:$W$436)</f>
        <v>0</v>
      </c>
      <c r="Z34" s="55">
        <f>SUMIF(NSL!$C$438:$C$480,C34,NSL!$W$438:$W$480)</f>
        <v>0</v>
      </c>
      <c r="AA34" s="72">
        <f t="shared" si="16"/>
        <v>0</v>
      </c>
      <c r="AB34" s="55">
        <f>SUMIF(NSL!$C$483:$C$679,C34,NSL!$W$483:$W$679)</f>
        <v>0</v>
      </c>
      <c r="AC34" s="55">
        <f>SUMIF(NSL!$C$681:$C$682,C34,NSL!$W$681:$W$682)</f>
        <v>0</v>
      </c>
      <c r="AD34" s="55">
        <f>SUMIF(NSL!$C$684:$C$692,C34,NSL!$W$684:$W$692)</f>
        <v>0</v>
      </c>
      <c r="AE34" s="55">
        <f>SUMIF(NSL!$C$694:$C$776,C34,NSL!$W$694:$W$776)</f>
        <v>0</v>
      </c>
      <c r="AF34" s="55">
        <f>SUMIF(NSL!$C$778:$C$810,C34,NSL!$W$778:$W$810)</f>
        <v>0</v>
      </c>
      <c r="AG34" s="65">
        <f>D34-BG34</f>
        <v>0</v>
      </c>
      <c r="AH34" s="55">
        <f>SUMIF(NSL!$C$815:$C$816,C34,NSL!$W$815:$W$816)</f>
        <v>0</v>
      </c>
      <c r="AI34" s="55">
        <f>SUMIF(NSL!$C$818:$C$889,C34,NSL!$W$818:$W$889)</f>
        <v>0</v>
      </c>
      <c r="AJ34" s="55">
        <f>SUMIF(NSL!$C$891:$C$917,C34,NSL!$W$891:$W$917)</f>
        <v>0</v>
      </c>
      <c r="AK34" s="55">
        <f>SUMIF(NSL!$C$919:$C$981,C34,NSL!$W$919:$W$981)</f>
        <v>0</v>
      </c>
      <c r="AL34" s="55">
        <f>SUMIF(NSL!$C$983:$C$1000,C34,NSL!$W$983:$W$1000)</f>
        <v>0</v>
      </c>
      <c r="AM34" s="55">
        <f>SUMIF(NSL!$C$1002:$C$1028,C34,NSL!$W$1002:$W$1028)</f>
        <v>0</v>
      </c>
      <c r="AN34" s="55">
        <f>SUMIF(NSL!$C$1030:$C$1045,C34,NSL!$W$1030:$W$1045)</f>
        <v>0</v>
      </c>
      <c r="AO34" s="55">
        <f>SUMIF(NSL!$C$1047:$C$1048,C34,NSL!$W$1047:$W$1048)</f>
        <v>0</v>
      </c>
      <c r="AP34" s="55">
        <f>SUMIF(NSL!$C$1050:$C$1074,C34,NSL!$W$1050:$W$1074)</f>
        <v>0</v>
      </c>
      <c r="AQ34" s="55">
        <f>SUMIF(NSL!$C$1076:$C$1099,C34,NSL!$W$1076:$W$1099)</f>
        <v>0</v>
      </c>
      <c r="AR34" s="55">
        <f>SUMIF(NSL!$C$1101:$C$1121,C34,NSL!$W$1101:$W$1121)</f>
        <v>0</v>
      </c>
      <c r="AS34" s="55">
        <f>SUMIF(NSL!$C$1123:$C$1164,C34,NSL!$W$1123:$W$1164)</f>
        <v>0</v>
      </c>
      <c r="AT34" s="55">
        <f>SUMIF(NSL!$C$1166:$C$1201,C34,NSL!$W$1166:$W$1201)</f>
        <v>0</v>
      </c>
      <c r="AU34" s="55">
        <f>SUMIF(NSL!$C$1203:$C$1223,C34,NSL!$W$1203:$W$1223)</f>
        <v>0</v>
      </c>
      <c r="AV34" s="55">
        <f>SUMIF(NSL!$C$1225:$C$1226,C34,NSL!$W$1225:$W$1226)</f>
        <v>0</v>
      </c>
      <c r="AW34" s="55">
        <f>SUMIF(NSL!$C$1228:$C$1244,C34,NSL!$W$1228:$W$1244)</f>
        <v>0</v>
      </c>
      <c r="AX34" s="55">
        <f>SUMIF(NSL!$C$1246:$C$1351,C34,NSL!$W$1246:$W$1351)</f>
        <v>0</v>
      </c>
      <c r="AY34" s="55">
        <f>SUMIF(NSL!$C$1353:$C$1434,C34,NSL!$W$1353:$W$1434)</f>
        <v>0</v>
      </c>
      <c r="AZ34" s="55">
        <f>SUMIF(NSL!$C$1436:$C$1440,C34,NSL!$W$1436:$W$1440)</f>
        <v>0</v>
      </c>
      <c r="BA34" s="55">
        <f>SUMIF(NSL!$C$1442:$C$1507,C34,NSL!$W$1442:$W$1507)</f>
        <v>0</v>
      </c>
      <c r="BB34" s="55">
        <f>SUMIF(NSL!$C$1509:$C$1540,C34,NSL!$W$1509:$W$1540)</f>
        <v>0</v>
      </c>
      <c r="BC34" s="55">
        <f>SUMIF(NSL!$C$1542:$C$1545,C34,NSL!$W$1542:$W$1545)</f>
        <v>0</v>
      </c>
      <c r="BD34" s="55">
        <f>SUMIF(NSL!$C$1547:$C$1560,C34,NSL!$W$1547:$W$1560)</f>
        <v>0</v>
      </c>
      <c r="BE34" s="55">
        <f>SUMIF(NSL!$C$1562:$C$1565,C34,NSL!$W$1562:$W$1565)</f>
        <v>0</v>
      </c>
      <c r="BF34" s="55">
        <f>SUMIF(NSL!$C$1567:$C$1569,C34,NSL!$W$1567:$W$1569)</f>
        <v>0</v>
      </c>
      <c r="BG34" s="65">
        <f>SUM(G34:Q34)+SUM(S34:Z34)+SUM(AB34:AF34)+SUM(AH34:BF34)</f>
        <v>0</v>
      </c>
      <c r="BH34" s="53">
        <f>AG60-BG34</f>
        <v>0</v>
      </c>
      <c r="BI34" s="53">
        <f t="shared" si="6"/>
        <v>0</v>
      </c>
    </row>
    <row r="35" spans="1:61" ht="15">
      <c r="A35" s="56"/>
      <c r="B35" s="7" t="s">
        <v>172</v>
      </c>
      <c r="C35" s="8" t="s">
        <v>176</v>
      </c>
      <c r="D35" s="52">
        <f>HTg!T37</f>
        <v>0</v>
      </c>
      <c r="E35" s="65">
        <f t="shared" si="10"/>
        <v>0</v>
      </c>
      <c r="F35" s="70">
        <f t="shared" si="11"/>
        <v>0</v>
      </c>
      <c r="G35" s="55">
        <f>SUMIF(NSL!$C$9:$C$10,C35,NSL!$W$9:$W$10)</f>
        <v>0</v>
      </c>
      <c r="H35" s="55">
        <f>SUMIF(NSL!$C$12:$C$13,C35,NSL!$W$12:$W$13)</f>
        <v>0</v>
      </c>
      <c r="I35" s="55">
        <f>SUMIF(NSL!$C$15:$C$16,C35,NSL!$W$15:$W$16)</f>
        <v>0</v>
      </c>
      <c r="J35" s="55">
        <f>SUMIF(NSL!$C$18:$C$19,C35,NSL!$W$18:$W$19)</f>
        <v>0</v>
      </c>
      <c r="K35" s="55">
        <f>SUMIF(NSL!$C$21:$C$43,C35,NSL!$W$21:$W$43)</f>
        <v>0</v>
      </c>
      <c r="L35" s="55">
        <f>SUMIF(NSL!$C$45:$C$51,C35,NSL!$W$45:$W$51)</f>
        <v>0</v>
      </c>
      <c r="M35" s="55">
        <f>SUMIF(NSL!$C$53:$C$55,C35,NSL!$W$53:$W$55)</f>
        <v>0</v>
      </c>
      <c r="N35" s="55">
        <f>SUMIF(NSL!$C$57:$C$65,C35,NSL!$W$57:$W$65)</f>
        <v>0</v>
      </c>
      <c r="O35" s="55">
        <f>SUMIF(NSL!$C$67:$C$76,C35,NSL!$W$67:$W$76)</f>
        <v>0</v>
      </c>
      <c r="P35" s="55">
        <f>SUMIF(NSL!$C$78:$C$79,C35,NSL!$W$78:$W$79)</f>
        <v>0</v>
      </c>
      <c r="Q35" s="55">
        <f>SUMIF(NSL!$C$81:$C$173,C35,NSL!$W$81:$W$173)</f>
        <v>0</v>
      </c>
      <c r="R35" s="65">
        <f t="shared" si="12"/>
        <v>0</v>
      </c>
      <c r="S35" s="55">
        <f>SUMIF(NSL!$C$176:$C$214,C35,NSL!$W$176:$W$214)</f>
        <v>0</v>
      </c>
      <c r="T35" s="55">
        <f>SUMIF(NSL!$C$216:$C$238,C35,NSL!$W$216:$W$238)</f>
        <v>0</v>
      </c>
      <c r="U35" s="55">
        <f>SUMIF(NSL!$C$240:$C$252,C35,NSL!$W$240:$W$252)</f>
        <v>0</v>
      </c>
      <c r="V35" s="55">
        <f>SUMIF(NSL!$C$254:$C$255,C35,NSL!$W$254:$W$255)</f>
        <v>0</v>
      </c>
      <c r="W35" s="55">
        <f>SUMIF(NSL!$C$257:$C$282,C35,NSL!$W$257:$W$282)</f>
        <v>0</v>
      </c>
      <c r="X35" s="55">
        <f>SUMIF(NSL!$C$284:$C$346,C35,NSL!$W$284:$W$346)</f>
        <v>0</v>
      </c>
      <c r="Y35" s="55">
        <f>SUMIF(NSL!$C$348:$C$436,C35,NSL!$W$348:$W$436)</f>
        <v>0</v>
      </c>
      <c r="Z35" s="55">
        <f>SUMIF(NSL!$C$438:$C$480,C35,NSL!$W$438:$W$480)</f>
        <v>0</v>
      </c>
      <c r="AA35" s="72">
        <f t="shared" si="16"/>
        <v>0</v>
      </c>
      <c r="AB35" s="55">
        <f>SUMIF(NSL!$C$483:$C$679,C35,NSL!$W$483:$W$679)</f>
        <v>0</v>
      </c>
      <c r="AC35" s="55">
        <f>SUMIF(NSL!$C$681:$C$682,C35,NSL!$W$681:$W$682)</f>
        <v>0</v>
      </c>
      <c r="AD35" s="55">
        <f>SUMIF(NSL!$C$684:$C$692,C35,NSL!$W$684:$W$692)</f>
        <v>0</v>
      </c>
      <c r="AE35" s="55">
        <f>SUMIF(NSL!$C$694:$C$776,C35,NSL!$W$694:$W$776)</f>
        <v>0</v>
      </c>
      <c r="AF35" s="55">
        <f>SUMIF(NSL!$C$778:$C$810,C35,NSL!$W$778:$W$810)</f>
        <v>0</v>
      </c>
      <c r="AG35" s="55">
        <f>SUMIF(NSL!$C$812:$C$813,C35,NSL!$W$812:$W$813)</f>
        <v>0</v>
      </c>
      <c r="AH35" s="65">
        <f>D35-BG35</f>
        <v>0</v>
      </c>
      <c r="AI35" s="55">
        <f>SUMIF(NSL!$C$818:$C$889,C35,NSL!$W$818:$W$889)</f>
        <v>0</v>
      </c>
      <c r="AJ35" s="55">
        <f>SUMIF(NSL!$C$891:$C$917,C35,NSL!$W$891:$W$917)</f>
        <v>0</v>
      </c>
      <c r="AK35" s="55">
        <f>SUMIF(NSL!$C$919:$C$981,C35,NSL!$W$919:$W$981)</f>
        <v>0</v>
      </c>
      <c r="AL35" s="55">
        <f>SUMIF(NSL!$C$983:$C$1000,C35,NSL!$W$983:$W$1000)</f>
        <v>0</v>
      </c>
      <c r="AM35" s="55">
        <f>SUMIF(NSL!$C$1002:$C$1028,C35,NSL!$W$1002:$W$1028)</f>
        <v>0</v>
      </c>
      <c r="AN35" s="55">
        <f>SUMIF(NSL!$C$1030:$C$1045,C35,NSL!$W$1030:$W$1045)</f>
        <v>0</v>
      </c>
      <c r="AO35" s="55">
        <f>SUMIF(NSL!$C$1047:$C$1048,C35,NSL!$W$1047:$W$1048)</f>
        <v>0</v>
      </c>
      <c r="AP35" s="55">
        <f>SUMIF(NSL!$C$1050:$C$1074,C35,NSL!$W$1050:$W$1074)</f>
        <v>0</v>
      </c>
      <c r="AQ35" s="55">
        <f>SUMIF(NSL!$C$1076:$C$1099,C35,NSL!$W$1076:$W$1099)</f>
        <v>0</v>
      </c>
      <c r="AR35" s="55">
        <f>SUMIF(NSL!$C$1101:$C$1121,C35,NSL!$W$1101:$W$1121)</f>
        <v>0</v>
      </c>
      <c r="AS35" s="55">
        <f>SUMIF(NSL!$C$1123:$C$1164,C35,NSL!$W$1123:$W$1164)</f>
        <v>0</v>
      </c>
      <c r="AT35" s="55">
        <f>SUMIF(NSL!$C$1166:$C$1201,C35,NSL!$W$1166:$W$1201)</f>
        <v>0</v>
      </c>
      <c r="AU35" s="55">
        <f>SUMIF(NSL!$C$1203:$C$1223,C35,NSL!$W$1203:$W$1223)</f>
        <v>0</v>
      </c>
      <c r="AV35" s="55">
        <f>SUMIF(NSL!$C$1225:$C$1226,C35,NSL!$W$1225:$W$1226)</f>
        <v>0</v>
      </c>
      <c r="AW35" s="55">
        <f>SUMIF(NSL!$C$1228:$C$1244,C35,NSL!$W$1228:$W$1244)</f>
        <v>0</v>
      </c>
      <c r="AX35" s="55">
        <f>SUMIF(NSL!$C$1246:$C$1351,C35,NSL!$W$1246:$W$1351)</f>
        <v>0</v>
      </c>
      <c r="AY35" s="55">
        <f>SUMIF(NSL!$C$1353:$C$1434,C35,NSL!$W$1353:$W$1434)</f>
        <v>0</v>
      </c>
      <c r="AZ35" s="55">
        <f>SUMIF(NSL!$C$1436:$C$1440,C35,NSL!$W$1436:$W$1440)</f>
        <v>0</v>
      </c>
      <c r="BA35" s="55">
        <f>SUMIF(NSL!$C$1442:$C$1507,C35,NSL!$W$1442:$W$1507)</f>
        <v>0</v>
      </c>
      <c r="BB35" s="55">
        <f>SUMIF(NSL!$C$1509:$C$1540,C35,NSL!$W$1509:$W$1540)</f>
        <v>0</v>
      </c>
      <c r="BC35" s="55">
        <f>SUMIF(NSL!$C$1542:$C$1545,C35,NSL!$W$1542:$W$1545)</f>
        <v>0</v>
      </c>
      <c r="BD35" s="55">
        <f>SUMIF(NSL!$C$1547:$C$1560,C35,NSL!$W$1547:$W$1560)</f>
        <v>0</v>
      </c>
      <c r="BE35" s="55">
        <f>SUMIF(NSL!$C$1562:$C$1565,C35,NSL!$W$1562:$W$1565)</f>
        <v>0</v>
      </c>
      <c r="BF35" s="55">
        <f>SUMIF(NSL!$C$1567:$C$1569,C35,NSL!$W$1567:$W$1569)</f>
        <v>0</v>
      </c>
      <c r="BG35" s="65">
        <f>SUM(G35:Q35)+SUM(S35:Z35)+SUM(AB35:AG35)+SUM(AI35:BF35)</f>
        <v>0</v>
      </c>
      <c r="BH35" s="53">
        <f>AH60-BG35</f>
        <v>0</v>
      </c>
      <c r="BI35" s="53">
        <f t="shared" si="6"/>
        <v>0</v>
      </c>
    </row>
    <row r="36" spans="1:61" ht="15">
      <c r="A36" s="56"/>
      <c r="B36" s="7" t="s">
        <v>161</v>
      </c>
      <c r="C36" s="8" t="s">
        <v>49</v>
      </c>
      <c r="D36" s="52">
        <f>HTg!T38</f>
        <v>65.75</v>
      </c>
      <c r="E36" s="65">
        <f t="shared" si="10"/>
        <v>0</v>
      </c>
      <c r="F36" s="70">
        <f t="shared" si="11"/>
        <v>0</v>
      </c>
      <c r="G36" s="55">
        <f>SUMIF(NSL!$C$9:$C$10,C36,NSL!$W$9:$W$10)</f>
        <v>0</v>
      </c>
      <c r="H36" s="55">
        <f>SUMIF(NSL!$C$12:$C$13,C36,NSL!$W$12:$W$13)</f>
        <v>0</v>
      </c>
      <c r="I36" s="55">
        <f>SUMIF(NSL!$C$15:$C$16,C36,NSL!$W$15:$W$16)</f>
        <v>0</v>
      </c>
      <c r="J36" s="55">
        <f>SUMIF(NSL!$C$18:$C$19,C36,NSL!$W$18:$W$19)</f>
        <v>0</v>
      </c>
      <c r="K36" s="55">
        <f>SUMIF(NSL!$C$21:$C$43,C36,NSL!$W$21:$W$43)</f>
        <v>0</v>
      </c>
      <c r="L36" s="55">
        <f>SUMIF(NSL!$C$45:$C$51,C36,NSL!$W$45:$W$51)</f>
        <v>0</v>
      </c>
      <c r="M36" s="55">
        <f>SUMIF(NSL!$C$53:$C$55,C36,NSL!$W$53:$W$55)</f>
        <v>0</v>
      </c>
      <c r="N36" s="55">
        <f>SUMIF(NSL!$C$57:$C$65,C36,NSL!$W$57:$W$65)</f>
        <v>0</v>
      </c>
      <c r="O36" s="55">
        <f>SUMIF(NSL!$C$67:$C$76,C36,NSL!$W$67:$W$76)</f>
        <v>0</v>
      </c>
      <c r="P36" s="55">
        <f>SUMIF(NSL!$C$78:$C$79,C36,NSL!$W$78:$W$79)</f>
        <v>0</v>
      </c>
      <c r="Q36" s="55">
        <f>SUMIF(NSL!$C$81:$C$173,C36,NSL!$W$81:$W$173)</f>
        <v>0</v>
      </c>
      <c r="R36" s="65">
        <f t="shared" si="12"/>
        <v>65.75</v>
      </c>
      <c r="S36" s="55">
        <f>SUMIF(NSL!$C$176:$C$214,C36,NSL!$W$176:$W$214)</f>
        <v>0</v>
      </c>
      <c r="T36" s="55">
        <f>SUMIF(NSL!$C$216:$C$238,C36,NSL!$W$216:$W$238)</f>
        <v>0</v>
      </c>
      <c r="U36" s="55">
        <f>SUMIF(NSL!$C$240:$C$252,C36,NSL!$W$240:$W$252)</f>
        <v>0</v>
      </c>
      <c r="V36" s="55">
        <f>SUMIF(NSL!$C$254:$C$255,C36,NSL!$W$254:$W$255)</f>
        <v>0</v>
      </c>
      <c r="W36" s="55">
        <f>SUMIF(NSL!$C$257:$C$282,C36,NSL!$W$257:$W$282)</f>
        <v>0</v>
      </c>
      <c r="X36" s="55">
        <f>SUMIF(NSL!$C$284:$C$346,C36,NSL!$W$284:$W$346)</f>
        <v>0</v>
      </c>
      <c r="Y36" s="55">
        <f>SUMIF(NSL!$C$348:$C$436,C36,NSL!$W$348:$W$436)</f>
        <v>0</v>
      </c>
      <c r="Z36" s="55">
        <f>SUMIF(NSL!$C$438:$C$480,C36,NSL!$W$438:$W$480)</f>
        <v>0</v>
      </c>
      <c r="AA36" s="72">
        <f t="shared" si="16"/>
        <v>65.75</v>
      </c>
      <c r="AB36" s="55">
        <f>SUMIF(NSL!$C$483:$C$679,C36,NSL!$W$483:$W$679)</f>
        <v>0</v>
      </c>
      <c r="AC36" s="55">
        <f>SUMIF(NSL!$C$681:$C$682,C36,NSL!$W$681:$W$682)</f>
        <v>0</v>
      </c>
      <c r="AD36" s="55">
        <f>SUMIF(NSL!$C$684:$C$692,C36,NSL!$W$684:$W$692)</f>
        <v>0</v>
      </c>
      <c r="AE36" s="55">
        <f>SUMIF(NSL!$C$694:$C$776,C36,NSL!$W$694:$W$776)</f>
        <v>0</v>
      </c>
      <c r="AF36" s="55">
        <f>SUMIF(NSL!$C$778:$C$810,C36,NSL!$W$778:$W$810)</f>
        <v>0</v>
      </c>
      <c r="AG36" s="55">
        <f>SUMIF(NSL!$C$812:$C$813,C36,NSL!$W$812:$W$813)</f>
        <v>0</v>
      </c>
      <c r="AH36" s="55">
        <f>SUMIF(NSL!$C$815:$C$816,C36,NSL!$W$815:$W$816)</f>
        <v>0</v>
      </c>
      <c r="AI36" s="65">
        <f>D36-BG36</f>
        <v>65.75</v>
      </c>
      <c r="AJ36" s="55">
        <f>SUMIF(NSL!$C$891:$C$917,C36,NSL!$W$891:$W$917)</f>
        <v>0</v>
      </c>
      <c r="AK36" s="55">
        <f>SUMIF(NSL!$C$919:$C$981,C36,NSL!$W$919:$W$981)</f>
        <v>0</v>
      </c>
      <c r="AL36" s="55">
        <f>SUMIF(NSL!$C$983:$C$1000,C36,NSL!$W$983:$W$1000)</f>
        <v>0</v>
      </c>
      <c r="AM36" s="55">
        <f>SUMIF(NSL!$C$1002:$C$1028,C36,NSL!$W$1002:$W$1028)</f>
        <v>0</v>
      </c>
      <c r="AN36" s="55">
        <f>SUMIF(NSL!$C$1030:$C$1045,C36,NSL!$W$1030:$W$1045)</f>
        <v>0</v>
      </c>
      <c r="AO36" s="55">
        <f>SUMIF(NSL!$C$1047:$C$1048,C36,NSL!$W$1047:$W$1048)</f>
        <v>0</v>
      </c>
      <c r="AP36" s="55">
        <f>SUMIF(NSL!$C$1050:$C$1074,C36,NSL!$W$1050:$W$1074)</f>
        <v>0</v>
      </c>
      <c r="AQ36" s="55">
        <f>SUMIF(NSL!$C$1076:$C$1099,C36,NSL!$W$1076:$W$1099)</f>
        <v>0</v>
      </c>
      <c r="AR36" s="55">
        <f>SUMIF(NSL!$C$1101:$C$1121,C36,NSL!$W$1101:$W$1121)</f>
        <v>0</v>
      </c>
      <c r="AS36" s="55">
        <f>SUMIF(NSL!$C$1123:$C$1164,C36,NSL!$W$1123:$W$1164)</f>
        <v>0</v>
      </c>
      <c r="AT36" s="55">
        <f>SUMIF(NSL!$C$1166:$C$1201,C36,NSL!$W$1166:$W$1201)</f>
        <v>0</v>
      </c>
      <c r="AU36" s="55">
        <f>SUMIF(NSL!$C$1203:$C$1223,C36,NSL!$W$1203:$W$1223)</f>
        <v>0</v>
      </c>
      <c r="AV36" s="55">
        <f>SUMIF(NSL!$C$1225:$C$1226,C36,NSL!$W$1225:$W$1226)</f>
        <v>0</v>
      </c>
      <c r="AW36" s="55">
        <f>SUMIF(NSL!$C$1228:$C$1244,C36,NSL!$W$1228:$W$1244)</f>
        <v>0</v>
      </c>
      <c r="AX36" s="55">
        <f>SUMIF(NSL!$C$1246:$C$1351,C36,NSL!$W$1246:$W$1351)</f>
        <v>0</v>
      </c>
      <c r="AY36" s="55">
        <f>SUMIF(NSL!$C$1353:$C$1434,C36,NSL!$W$1353:$W$1434)</f>
        <v>0</v>
      </c>
      <c r="AZ36" s="55">
        <f>SUMIF(NSL!$C$1436:$C$1440,C36,NSL!$W$1436:$W$1440)</f>
        <v>0</v>
      </c>
      <c r="BA36" s="55">
        <f>SUMIF(NSL!$C$1442:$C$1507,C36,NSL!$W$1442:$W$1507)</f>
        <v>0</v>
      </c>
      <c r="BB36" s="55">
        <f>SUMIF(NSL!$C$1509:$C$1540,C36,NSL!$W$1509:$W$1540)</f>
        <v>0</v>
      </c>
      <c r="BC36" s="55">
        <f>SUMIF(NSL!$C$1542:$C$1545,C36,NSL!$W$1542:$W$1545)</f>
        <v>0</v>
      </c>
      <c r="BD36" s="55">
        <f>SUMIF(NSL!$C$1547:$C$1560,C36,NSL!$W$1547:$W$1560)</f>
        <v>0</v>
      </c>
      <c r="BE36" s="55">
        <f>SUMIF(NSL!$C$1562:$C$1565,C36,NSL!$W$1562:$W$1565)</f>
        <v>0</v>
      </c>
      <c r="BF36" s="55">
        <f>SUMIF(NSL!$C$1567:$C$1569,C36,NSL!$W$1567:$W$1569)</f>
        <v>0</v>
      </c>
      <c r="BG36" s="65">
        <f>SUM(G36:Q36)+SUM(S36:Z36)+SUM(AB36:AH36)+SUM(AJ36:BF36)</f>
        <v>0</v>
      </c>
      <c r="BH36" s="53">
        <f>AI60-BG36</f>
        <v>8.5699999999999932</v>
      </c>
      <c r="BI36" s="53">
        <f t="shared" si="6"/>
        <v>74.319999999999993</v>
      </c>
    </row>
    <row r="37" spans="1:61" ht="15">
      <c r="A37" s="56"/>
      <c r="B37" s="7" t="s">
        <v>162</v>
      </c>
      <c r="C37" s="8" t="s">
        <v>50</v>
      </c>
      <c r="D37" s="52">
        <f>HTg!T39</f>
        <v>66.739999999999995</v>
      </c>
      <c r="E37" s="65">
        <f t="shared" si="10"/>
        <v>0</v>
      </c>
      <c r="F37" s="70">
        <f t="shared" si="11"/>
        <v>0</v>
      </c>
      <c r="G37" s="55">
        <f>SUMIF(NSL!$C$9:$C$10,C37,NSL!$W$9:$W$10)</f>
        <v>0</v>
      </c>
      <c r="H37" s="55">
        <f>SUMIF(NSL!$C$12:$C$13,C37,NSL!$W$12:$W$13)</f>
        <v>0</v>
      </c>
      <c r="I37" s="55">
        <f>SUMIF(NSL!$C$15:$C$16,C37,NSL!$W$15:$W$16)</f>
        <v>0</v>
      </c>
      <c r="J37" s="55">
        <f>SUMIF(NSL!$C$18:$C$19,C37,NSL!$W$18:$W$19)</f>
        <v>0</v>
      </c>
      <c r="K37" s="55">
        <f>SUMIF(NSL!$C$21:$C$43,C37,NSL!$W$21:$W$43)</f>
        <v>0</v>
      </c>
      <c r="L37" s="55">
        <f>SUMIF(NSL!$C$45:$C$51,C37,NSL!$W$45:$W$51)</f>
        <v>0</v>
      </c>
      <c r="M37" s="55">
        <f>SUMIF(NSL!$C$53:$C$55,C37,NSL!$W$53:$W$55)</f>
        <v>0</v>
      </c>
      <c r="N37" s="55">
        <f>SUMIF(NSL!$C$57:$C$65,C37,NSL!$W$57:$W$65)</f>
        <v>0</v>
      </c>
      <c r="O37" s="55">
        <f>SUMIF(NSL!$C$67:$C$76,C37,NSL!$W$67:$W$76)</f>
        <v>0</v>
      </c>
      <c r="P37" s="55">
        <f>SUMIF(NSL!$C$78:$C$79,C37,NSL!$W$78:$W$79)</f>
        <v>0</v>
      </c>
      <c r="Q37" s="55">
        <f>SUMIF(NSL!$C$81:$C$173,C37,NSL!$W$81:$W$173)</f>
        <v>0</v>
      </c>
      <c r="R37" s="65">
        <f t="shared" si="12"/>
        <v>66.739999999999995</v>
      </c>
      <c r="S37" s="55">
        <f>SUMIF(NSL!$C$176:$C$214,C37,NSL!$W$176:$W$214)</f>
        <v>0</v>
      </c>
      <c r="T37" s="55">
        <f>SUMIF(NSL!$C$216:$C$238,C37,NSL!$W$216:$W$238)</f>
        <v>0</v>
      </c>
      <c r="U37" s="55">
        <f>SUMIF(NSL!$C$240:$C$252,C37,NSL!$W$240:$W$252)</f>
        <v>0</v>
      </c>
      <c r="V37" s="55">
        <f>SUMIF(NSL!$C$254:$C$255,C37,NSL!$W$254:$W$255)</f>
        <v>0</v>
      </c>
      <c r="W37" s="55">
        <f>SUMIF(NSL!$C$257:$C$282,C37,NSL!$W$257:$W$282)</f>
        <v>0</v>
      </c>
      <c r="X37" s="55">
        <f>SUMIF(NSL!$C$284:$C$346,C37,NSL!$W$284:$W$346)</f>
        <v>0</v>
      </c>
      <c r="Y37" s="55">
        <f>SUMIF(NSL!$C$348:$C$436,C37,NSL!$W$348:$W$436)</f>
        <v>0</v>
      </c>
      <c r="Z37" s="55">
        <f>SUMIF(NSL!$C$438:$C$480,C37,NSL!$W$438:$W$480)</f>
        <v>0</v>
      </c>
      <c r="AA37" s="72">
        <f t="shared" si="16"/>
        <v>66.739999999999995</v>
      </c>
      <c r="AB37" s="55">
        <f>SUMIF(NSL!$C$483:$C$679,C37,NSL!$W$483:$W$679)</f>
        <v>0</v>
      </c>
      <c r="AC37" s="55">
        <f>SUMIF(NSL!$C$681:$C$682,C37,NSL!$W$681:$W$682)</f>
        <v>0</v>
      </c>
      <c r="AD37" s="55">
        <f>SUMIF(NSL!$C$684:$C$692,C37,NSL!$W$684:$W$692)</f>
        <v>0</v>
      </c>
      <c r="AE37" s="55">
        <f>SUMIF(NSL!$C$694:$C$776,C37,NSL!$W$694:$W$776)</f>
        <v>0</v>
      </c>
      <c r="AF37" s="55">
        <f>SUMIF(NSL!$C$778:$C$810,C37,NSL!$W$778:$W$810)</f>
        <v>0</v>
      </c>
      <c r="AG37" s="55">
        <f>SUMIF(NSL!$C$812:$C$813,C37,NSL!$W$812:$W$813)</f>
        <v>0</v>
      </c>
      <c r="AH37" s="55">
        <f>SUMIF(NSL!$C$815:$C$816,C37,NSL!$W$815:$W$816)</f>
        <v>0</v>
      </c>
      <c r="AI37" s="55">
        <f>SUMIF(NSL!$C$818:$C$889,C37,NSL!$W$818:$W$889)</f>
        <v>0</v>
      </c>
      <c r="AJ37" s="65">
        <f>D37-BG37</f>
        <v>66.739999999999995</v>
      </c>
      <c r="AK37" s="55">
        <f>SUMIF(NSL!$C$919:$C$981,C37,NSL!$W$919:$W$981)</f>
        <v>0</v>
      </c>
      <c r="AL37" s="55">
        <f>SUMIF(NSL!$C$983:$C$1000,C37,NSL!$W$983:$W$1000)</f>
        <v>0</v>
      </c>
      <c r="AM37" s="55">
        <f>SUMIF(NSL!$C$1002:$C$1028,C37,NSL!$W$1002:$W$1028)</f>
        <v>0</v>
      </c>
      <c r="AN37" s="55">
        <f>SUMIF(NSL!$C$1030:$C$1045,C37,NSL!$W$1030:$W$1045)</f>
        <v>0</v>
      </c>
      <c r="AO37" s="55">
        <f>SUMIF(NSL!$C$1047:$C$1048,C37,NSL!$W$1047:$W$1048)</f>
        <v>0</v>
      </c>
      <c r="AP37" s="55">
        <f>SUMIF(NSL!$C$1050:$C$1074,C37,NSL!$W$1050:$W$1074)</f>
        <v>0</v>
      </c>
      <c r="AQ37" s="55">
        <f>SUMIF(NSL!$C$1076:$C$1099,C37,NSL!$W$1076:$W$1099)</f>
        <v>0</v>
      </c>
      <c r="AR37" s="55">
        <f>SUMIF(NSL!$C$1101:$C$1121,C37,NSL!$W$1101:$W$1121)</f>
        <v>0</v>
      </c>
      <c r="AS37" s="55">
        <f>SUMIF(NSL!$C$1123:$C$1164,C37,NSL!$W$1123:$W$1164)</f>
        <v>0</v>
      </c>
      <c r="AT37" s="55">
        <f>SUMIF(NSL!$C$1166:$C$1201,C37,NSL!$W$1166:$W$1201)</f>
        <v>0</v>
      </c>
      <c r="AU37" s="55">
        <f>SUMIF(NSL!$C$1203:$C$1223,C37,NSL!$W$1203:$W$1223)</f>
        <v>0</v>
      </c>
      <c r="AV37" s="55">
        <f>SUMIF(NSL!$C$1225:$C$1226,C37,NSL!$W$1225:$W$1226)</f>
        <v>0</v>
      </c>
      <c r="AW37" s="55">
        <f>SUMIF(NSL!$C$1228:$C$1244,C37,NSL!$W$1228:$W$1244)</f>
        <v>0</v>
      </c>
      <c r="AX37" s="55">
        <f>SUMIF(NSL!$C$1246:$C$1351,C37,NSL!$W$1246:$W$1351)</f>
        <v>0</v>
      </c>
      <c r="AY37" s="55">
        <f>SUMIF(NSL!$C$1353:$C$1434,C37,NSL!$W$1353:$W$1434)</f>
        <v>0</v>
      </c>
      <c r="AZ37" s="55">
        <f>SUMIF(NSL!$C$1436:$C$1440,C37,NSL!$W$1436:$W$1440)</f>
        <v>0</v>
      </c>
      <c r="BA37" s="55">
        <f>SUMIF(NSL!$C$1442:$C$1507,C37,NSL!$W$1442:$W$1507)</f>
        <v>0</v>
      </c>
      <c r="BB37" s="55">
        <f>SUMIF(NSL!$C$1509:$C$1540,C37,NSL!$W$1509:$W$1540)</f>
        <v>0</v>
      </c>
      <c r="BC37" s="55">
        <f>SUMIF(NSL!$C$1542:$C$1545,C37,NSL!$W$1542:$W$1545)</f>
        <v>0</v>
      </c>
      <c r="BD37" s="55">
        <f>SUMIF(NSL!$C$1547:$C$1560,C37,NSL!$W$1547:$W$1560)</f>
        <v>0</v>
      </c>
      <c r="BE37" s="55">
        <f>SUMIF(NSL!$C$1562:$C$1565,C37,NSL!$W$1562:$W$1565)</f>
        <v>0</v>
      </c>
      <c r="BF37" s="55">
        <f>SUMIF(NSL!$C$1567:$C$1569,C37,NSL!$W$1567:$W$1569)</f>
        <v>0</v>
      </c>
      <c r="BG37" s="65">
        <f>SUM(G37:Q37)+SUM(S37:Z37)+SUM(AB37:AI37)+SUM(AK37:BF37)</f>
        <v>0</v>
      </c>
      <c r="BH37" s="53">
        <f>AJ60-BG37</f>
        <v>2.9699999999999989</v>
      </c>
      <c r="BI37" s="53">
        <f t="shared" si="6"/>
        <v>69.709999999999994</v>
      </c>
    </row>
    <row r="38" spans="1:61" ht="15">
      <c r="A38" s="56"/>
      <c r="B38" s="7" t="s">
        <v>173</v>
      </c>
      <c r="C38" s="8" t="s">
        <v>51</v>
      </c>
      <c r="D38" s="52">
        <f>HTg!T40</f>
        <v>0.01</v>
      </c>
      <c r="E38" s="65">
        <f t="shared" si="10"/>
        <v>0</v>
      </c>
      <c r="F38" s="70">
        <f t="shared" si="11"/>
        <v>0</v>
      </c>
      <c r="G38" s="55">
        <f>SUMIF(NSL!$C$9:$C$10,C38,NSL!$W$9:$W$10)</f>
        <v>0</v>
      </c>
      <c r="H38" s="55">
        <f>SUMIF(NSL!$C$12:$C$13,C38,NSL!$W$12:$W$13)</f>
        <v>0</v>
      </c>
      <c r="I38" s="55">
        <f>SUMIF(NSL!$C$15:$C$16,C38,NSL!$W$15:$W$16)</f>
        <v>0</v>
      </c>
      <c r="J38" s="55">
        <f>SUMIF(NSL!$C$18:$C$19,C38,NSL!$W$18:$W$19)</f>
        <v>0</v>
      </c>
      <c r="K38" s="55">
        <f>SUMIF(NSL!$C$21:$C$43,C38,NSL!$W$21:$W$43)</f>
        <v>0</v>
      </c>
      <c r="L38" s="55">
        <f>SUMIF(NSL!$C$45:$C$51,C38,NSL!$W$45:$W$51)</f>
        <v>0</v>
      </c>
      <c r="M38" s="55">
        <f>SUMIF(NSL!$C$53:$C$55,C38,NSL!$W$53:$W$55)</f>
        <v>0</v>
      </c>
      <c r="N38" s="55">
        <f>SUMIF(NSL!$C$57:$C$65,C38,NSL!$W$57:$W$65)</f>
        <v>0</v>
      </c>
      <c r="O38" s="55">
        <f>SUMIF(NSL!$C$67:$C$76,C38,NSL!$W$67:$W$76)</f>
        <v>0</v>
      </c>
      <c r="P38" s="55">
        <f>SUMIF(NSL!$C$78:$C$79,C38,NSL!$W$78:$W$79)</f>
        <v>0</v>
      </c>
      <c r="Q38" s="55">
        <f>SUMIF(NSL!$C$81:$C$173,C38,NSL!$W$81:$W$173)</f>
        <v>0</v>
      </c>
      <c r="R38" s="65">
        <f t="shared" si="12"/>
        <v>0.01</v>
      </c>
      <c r="S38" s="55">
        <f>SUMIF(NSL!$C$176:$C$214,C38,NSL!$W$176:$W$214)</f>
        <v>0</v>
      </c>
      <c r="T38" s="55">
        <f>SUMIF(NSL!$C$216:$C$238,C38,NSL!$W$216:$W$238)</f>
        <v>0</v>
      </c>
      <c r="U38" s="55">
        <f>SUMIF(NSL!$C$240:$C$252,C38,NSL!$W$240:$W$252)</f>
        <v>0</v>
      </c>
      <c r="V38" s="55">
        <f>SUMIF(NSL!$C$254:$C$255,C38,NSL!$W$254:$W$255)</f>
        <v>0</v>
      </c>
      <c r="W38" s="55">
        <f>SUMIF(NSL!$C$257:$C$282,C38,NSL!$W$257:$W$282)</f>
        <v>0</v>
      </c>
      <c r="X38" s="55">
        <f>SUMIF(NSL!$C$284:$C$346,C38,NSL!$W$284:$W$346)</f>
        <v>0</v>
      </c>
      <c r="Y38" s="55">
        <f>SUMIF(NSL!$C$348:$C$436,C38,NSL!$W$348:$W$436)</f>
        <v>0</v>
      </c>
      <c r="Z38" s="55">
        <f>SUMIF(NSL!$C$438:$C$480,C38,NSL!$W$438:$W$480)</f>
        <v>0</v>
      </c>
      <c r="AA38" s="72">
        <f t="shared" si="16"/>
        <v>0.01</v>
      </c>
      <c r="AB38" s="55">
        <f>SUMIF(NSL!$C$483:$C$679,C38,NSL!$W$483:$W$679)</f>
        <v>0</v>
      </c>
      <c r="AC38" s="55">
        <f>SUMIF(NSL!$C$681:$C$682,C38,NSL!$W$681:$W$682)</f>
        <v>0</v>
      </c>
      <c r="AD38" s="55">
        <f>SUMIF(NSL!$C$684:$C$692,C38,NSL!$W$684:$W$692)</f>
        <v>0</v>
      </c>
      <c r="AE38" s="55">
        <f>SUMIF(NSL!$C$694:$C$776,C38,NSL!$W$694:$W$776)</f>
        <v>0</v>
      </c>
      <c r="AF38" s="55">
        <f>SUMIF(NSL!$C$778:$C$810,C38,NSL!$W$778:$W$810)</f>
        <v>0</v>
      </c>
      <c r="AG38" s="55">
        <f>SUMIF(NSL!$C$812:$C$813,C38,NSL!$W$812:$W$813)</f>
        <v>0</v>
      </c>
      <c r="AH38" s="55">
        <f>SUMIF(NSL!$C$815:$C$816,C38,NSL!$W$815:$W$816)</f>
        <v>0</v>
      </c>
      <c r="AI38" s="55">
        <f>SUMIF(NSL!$C$818:$C$889,C38,NSL!$W$818:$W$889)</f>
        <v>0</v>
      </c>
      <c r="AJ38" s="55">
        <f>SUMIF(NSL!$C$891:$C$917,C38,NSL!$W$891:$W$917)</f>
        <v>0</v>
      </c>
      <c r="AK38" s="65">
        <f>D38-BG38</f>
        <v>0.01</v>
      </c>
      <c r="AL38" s="55">
        <f>SUMIF(NSL!$C$983:$C$1000,C38,NSL!$W$983:$W$1000)</f>
        <v>0</v>
      </c>
      <c r="AM38" s="55">
        <f>SUMIF(NSL!$C$1002:$C$1028,C38,NSL!$W$1002:$W$1028)</f>
        <v>0</v>
      </c>
      <c r="AN38" s="55">
        <f>SUMIF(NSL!$C$1030:$C$1045,C38,NSL!$W$1030:$W$1045)</f>
        <v>0</v>
      </c>
      <c r="AO38" s="55">
        <f>SUMIF(NSL!$C$1047:$C$1048,C38,NSL!$W$1047:$W$1048)</f>
        <v>0</v>
      </c>
      <c r="AP38" s="55">
        <f>SUMIF(NSL!$C$1050:$C$1074,C38,NSL!$W$1050:$W$1074)</f>
        <v>0</v>
      </c>
      <c r="AQ38" s="55">
        <f>SUMIF(NSL!$C$1076:$C$1099,C38,NSL!$W$1076:$W$1099)</f>
        <v>0</v>
      </c>
      <c r="AR38" s="55">
        <f>SUMIF(NSL!$C$1101:$C$1121,C38,NSL!$W$1101:$W$1121)</f>
        <v>0</v>
      </c>
      <c r="AS38" s="55">
        <f>SUMIF(NSL!$C$1123:$C$1164,C38,NSL!$W$1123:$W$1164)</f>
        <v>0</v>
      </c>
      <c r="AT38" s="55">
        <f>SUMIF(NSL!$C$1166:$C$1201,C38,NSL!$W$1166:$W$1201)</f>
        <v>0</v>
      </c>
      <c r="AU38" s="55">
        <f>SUMIF(NSL!$C$1203:$C$1223,C38,NSL!$W$1203:$W$1223)</f>
        <v>0</v>
      </c>
      <c r="AV38" s="55">
        <f>SUMIF(NSL!$C$1225:$C$1226,C38,NSL!$W$1225:$W$1226)</f>
        <v>0</v>
      </c>
      <c r="AW38" s="55">
        <f>SUMIF(NSL!$C$1228:$C$1244,C38,NSL!$W$1228:$W$1244)</f>
        <v>0</v>
      </c>
      <c r="AX38" s="55">
        <f>SUMIF(NSL!$C$1246:$C$1351,C38,NSL!$W$1246:$W$1351)</f>
        <v>0</v>
      </c>
      <c r="AY38" s="55">
        <f>SUMIF(NSL!$C$1353:$C$1434,C38,NSL!$W$1353:$W$1434)</f>
        <v>0</v>
      </c>
      <c r="AZ38" s="55">
        <f>SUMIF(NSL!$C$1436:$C$1440,C38,NSL!$W$1436:$W$1440)</f>
        <v>0</v>
      </c>
      <c r="BA38" s="55">
        <f>SUMIF(NSL!$C$1442:$C$1507,C38,NSL!$W$1442:$W$1507)</f>
        <v>0</v>
      </c>
      <c r="BB38" s="55">
        <f>SUMIF(NSL!$C$1509:$C$1540,C38,NSL!$W$1509:$W$1540)</f>
        <v>0</v>
      </c>
      <c r="BC38" s="55">
        <f>SUMIF(NSL!$C$1542:$C$1545,C38,NSL!$W$1542:$W$1545)</f>
        <v>0</v>
      </c>
      <c r="BD38" s="55">
        <f>SUMIF(NSL!$C$1547:$C$1560,C38,NSL!$W$1547:$W$1560)</f>
        <v>0</v>
      </c>
      <c r="BE38" s="55">
        <f>SUMIF(NSL!$C$1562:$C$1565,C38,NSL!$W$1562:$W$1565)</f>
        <v>0</v>
      </c>
      <c r="BF38" s="55">
        <f>SUMIF(NSL!$C$1567:$C$1569,C38,NSL!$W$1567:$W$1569)</f>
        <v>0</v>
      </c>
      <c r="BG38" s="65">
        <f>SUM(G38:Q38)+SUM(S38:Z38)+SUM(AB38:AJ38)+SUM(AL38:BF38)</f>
        <v>0</v>
      </c>
      <c r="BH38" s="53">
        <f>AK60-BG38</f>
        <v>5.21</v>
      </c>
      <c r="BI38" s="53">
        <f t="shared" si="6"/>
        <v>5.22</v>
      </c>
    </row>
    <row r="39" spans="1:61" ht="15">
      <c r="A39" s="56"/>
      <c r="B39" s="7" t="s">
        <v>174</v>
      </c>
      <c r="C39" s="8" t="s">
        <v>52</v>
      </c>
      <c r="D39" s="52">
        <f>HTg!T41</f>
        <v>0.15</v>
      </c>
      <c r="E39" s="65">
        <f t="shared" si="10"/>
        <v>0</v>
      </c>
      <c r="F39" s="70">
        <f t="shared" si="11"/>
        <v>0</v>
      </c>
      <c r="G39" s="55">
        <f>SUMIF(NSL!$C$9:$C$10,C39,NSL!$W$9:$W$10)</f>
        <v>0</v>
      </c>
      <c r="H39" s="55">
        <f>SUMIF(NSL!$C$12:$C$13,C39,NSL!$W$12:$W$13)</f>
        <v>0</v>
      </c>
      <c r="I39" s="55">
        <f>SUMIF(NSL!$C$15:$C$16,C39,NSL!$W$15:$W$16)</f>
        <v>0</v>
      </c>
      <c r="J39" s="55">
        <f>SUMIF(NSL!$C$18:$C$19,C39,NSL!$W$18:$W$19)</f>
        <v>0</v>
      </c>
      <c r="K39" s="55">
        <f>SUMIF(NSL!$C$21:$C$43,C39,NSL!$W$21:$W$43)</f>
        <v>0</v>
      </c>
      <c r="L39" s="55">
        <f>SUMIF(NSL!$C$45:$C$51,C39,NSL!$W$45:$W$51)</f>
        <v>0</v>
      </c>
      <c r="M39" s="55">
        <f>SUMIF(NSL!$C$53:$C$55,C39,NSL!$W$53:$W$55)</f>
        <v>0</v>
      </c>
      <c r="N39" s="55">
        <f>SUMIF(NSL!$C$57:$C$65,C39,NSL!$W$57:$W$65)</f>
        <v>0</v>
      </c>
      <c r="O39" s="55">
        <f>SUMIF(NSL!$C$67:$C$76,C39,NSL!$W$67:$W$76)</f>
        <v>0</v>
      </c>
      <c r="P39" s="55">
        <f>SUMIF(NSL!$C$78:$C$79,C39,NSL!$W$78:$W$79)</f>
        <v>0</v>
      </c>
      <c r="Q39" s="55">
        <f>SUMIF(NSL!$C$81:$C$173,C39,NSL!$W$81:$W$173)</f>
        <v>0</v>
      </c>
      <c r="R39" s="65">
        <f t="shared" si="12"/>
        <v>0.15</v>
      </c>
      <c r="S39" s="55">
        <f>SUMIF(NSL!$C$176:$C$214,C39,NSL!$W$176:$W$214)</f>
        <v>0</v>
      </c>
      <c r="T39" s="55">
        <f>SUMIF(NSL!$C$216:$C$238,C39,NSL!$W$216:$W$238)</f>
        <v>0</v>
      </c>
      <c r="U39" s="55">
        <f>SUMIF(NSL!$C$240:$C$252,C39,NSL!$W$240:$W$252)</f>
        <v>0</v>
      </c>
      <c r="V39" s="55">
        <f>SUMIF(NSL!$C$254:$C$255,C39,NSL!$W$254:$W$255)</f>
        <v>0</v>
      </c>
      <c r="W39" s="55">
        <f>SUMIF(NSL!$C$257:$C$282,C39,NSL!$W$257:$W$282)</f>
        <v>0</v>
      </c>
      <c r="X39" s="55">
        <f>SUMIF(NSL!$C$284:$C$346,C39,NSL!$W$284:$W$346)</f>
        <v>0</v>
      </c>
      <c r="Y39" s="55">
        <f>SUMIF(NSL!$C$348:$C$436,C39,NSL!$W$348:$W$436)</f>
        <v>0</v>
      </c>
      <c r="Z39" s="55">
        <f>SUMIF(NSL!$C$438:$C$480,C39,NSL!$W$438:$W$480)</f>
        <v>0</v>
      </c>
      <c r="AA39" s="72">
        <f t="shared" si="16"/>
        <v>0.15</v>
      </c>
      <c r="AB39" s="55">
        <f>SUMIF(NSL!$C$483:$C$679,C39,NSL!$W$483:$W$679)</f>
        <v>0</v>
      </c>
      <c r="AC39" s="55">
        <f>SUMIF(NSL!$C$681:$C$682,C39,NSL!$W$681:$W$682)</f>
        <v>0</v>
      </c>
      <c r="AD39" s="55">
        <f>SUMIF(NSL!$C$684:$C$692,C39,NSL!$W$684:$W$692)</f>
        <v>0</v>
      </c>
      <c r="AE39" s="55">
        <f>SUMIF(NSL!$C$694:$C$776,C39,NSL!$W$694:$W$776)</f>
        <v>0</v>
      </c>
      <c r="AF39" s="55">
        <f>SUMIF(NSL!$C$778:$C$810,C39,NSL!$W$778:$W$810)</f>
        <v>0</v>
      </c>
      <c r="AG39" s="55">
        <f>SUMIF(NSL!$C$812:$C$813,C39,NSL!$W$812:$W$813)</f>
        <v>0</v>
      </c>
      <c r="AH39" s="55">
        <f>SUMIF(NSL!$C$815:$C$816,C39,NSL!$W$815:$W$816)</f>
        <v>0</v>
      </c>
      <c r="AI39" s="55">
        <f>SUMIF(NSL!$C$818:$C$889,C39,NSL!$W$818:$W$889)</f>
        <v>0</v>
      </c>
      <c r="AJ39" s="55">
        <f>SUMIF(NSL!$C$891:$C$917,C39,NSL!$W$891:$W$917)</f>
        <v>0</v>
      </c>
      <c r="AK39" s="55">
        <f>SUMIF(NSL!$C$919:$C$981,C39,NSL!$W$919:$W$981)</f>
        <v>0</v>
      </c>
      <c r="AL39" s="65">
        <f>D39-BG39</f>
        <v>0.15</v>
      </c>
      <c r="AM39" s="55">
        <f>SUMIF(NSL!$C$1002:$C$1028,C39,NSL!$W$1002:$W$1028)</f>
        <v>0</v>
      </c>
      <c r="AN39" s="55">
        <f>SUMIF(NSL!$C$1030:$C$1045,C39,NSL!$W$1030:$W$1045)</f>
        <v>0</v>
      </c>
      <c r="AO39" s="55">
        <f>SUMIF(NSL!$C$1047:$C$1048,C39,NSL!$W$1047:$W$1048)</f>
        <v>0</v>
      </c>
      <c r="AP39" s="55">
        <f>SUMIF(NSL!$C$1050:$C$1074,C39,NSL!$W$1050:$W$1074)</f>
        <v>0</v>
      </c>
      <c r="AQ39" s="55">
        <f>SUMIF(NSL!$C$1076:$C$1099,C39,NSL!$W$1076:$W$1099)</f>
        <v>0</v>
      </c>
      <c r="AR39" s="55">
        <f>SUMIF(NSL!$C$1101:$C$1121,C39,NSL!$W$1101:$W$1121)</f>
        <v>0</v>
      </c>
      <c r="AS39" s="55">
        <f>SUMIF(NSL!$C$1123:$C$1164,C39,NSL!$W$1123:$W$1164)</f>
        <v>0</v>
      </c>
      <c r="AT39" s="55">
        <f>SUMIF(NSL!$C$1166:$C$1201,C39,NSL!$W$1166:$W$1201)</f>
        <v>0</v>
      </c>
      <c r="AU39" s="55">
        <f>SUMIF(NSL!$C$1203:$C$1223,C39,NSL!$W$1203:$W$1223)</f>
        <v>0</v>
      </c>
      <c r="AV39" s="55">
        <f>SUMIF(NSL!$C$1225:$C$1226,C39,NSL!$W$1225:$W$1226)</f>
        <v>0</v>
      </c>
      <c r="AW39" s="55">
        <f>SUMIF(NSL!$C$1228:$C$1244,C39,NSL!$W$1228:$W$1244)</f>
        <v>0</v>
      </c>
      <c r="AX39" s="55">
        <f>SUMIF(NSL!$C$1246:$C$1351,C39,NSL!$W$1246:$W$1351)</f>
        <v>0</v>
      </c>
      <c r="AY39" s="55">
        <f>SUMIF(NSL!$C$1353:$C$1434,C39,NSL!$W$1353:$W$1434)</f>
        <v>0</v>
      </c>
      <c r="AZ39" s="55">
        <f>SUMIF(NSL!$C$1436:$C$1440,C39,NSL!$W$1436:$W$1440)</f>
        <v>0</v>
      </c>
      <c r="BA39" s="55">
        <f>SUMIF(NSL!$C$1442:$C$1507,C39,NSL!$W$1442:$W$1507)</f>
        <v>0</v>
      </c>
      <c r="BB39" s="55">
        <f>SUMIF(NSL!$C$1509:$C$1540,C39,NSL!$W$1509:$W$1540)</f>
        <v>0</v>
      </c>
      <c r="BC39" s="55">
        <f>SUMIF(NSL!$C$1542:$C$1545,C39,NSL!$W$1542:$W$1545)</f>
        <v>0</v>
      </c>
      <c r="BD39" s="55">
        <f>SUMIF(NSL!$C$1547:$C$1560,C39,NSL!$W$1547:$W$1560)</f>
        <v>0</v>
      </c>
      <c r="BE39" s="55">
        <f>SUMIF(NSL!$C$1562:$C$1565,C39,NSL!$W$1562:$W$1565)</f>
        <v>0</v>
      </c>
      <c r="BF39" s="55">
        <f>SUMIF(NSL!$C$1567:$C$1569,C39,NSL!$W$1567:$W$1569)</f>
        <v>0</v>
      </c>
      <c r="BG39" s="65">
        <f>SUM(G39:Q39)+SUM(S39:Z39)+SUM(AB39:AK39)+SUM(AM39:BF39)</f>
        <v>0</v>
      </c>
      <c r="BH39" s="53">
        <f>AL60-BG39</f>
        <v>0</v>
      </c>
      <c r="BI39" s="53">
        <f t="shared" si="6"/>
        <v>0.15</v>
      </c>
    </row>
    <row r="40" spans="1:61" ht="15">
      <c r="A40" s="56"/>
      <c r="B40" s="7" t="s">
        <v>163</v>
      </c>
      <c r="C40" s="8" t="s">
        <v>59</v>
      </c>
      <c r="D40" s="52">
        <f>HTg!T42</f>
        <v>1.97</v>
      </c>
      <c r="E40" s="65">
        <f t="shared" si="10"/>
        <v>0</v>
      </c>
      <c r="F40" s="70">
        <f t="shared" si="11"/>
        <v>0</v>
      </c>
      <c r="G40" s="55">
        <f>SUMIF(NSL!$C$9:$C$10,C40,NSL!$W$9:$W$10)</f>
        <v>0</v>
      </c>
      <c r="H40" s="55">
        <f>SUMIF(NSL!$C$12:$C$13,C40,NSL!$W$12:$W$13)</f>
        <v>0</v>
      </c>
      <c r="I40" s="55">
        <f>SUMIF(NSL!$C$15:$C$16,C40,NSL!$W$15:$W$16)</f>
        <v>0</v>
      </c>
      <c r="J40" s="55">
        <f>SUMIF(NSL!$C$18:$C$19,C40,NSL!$W$18:$W$19)</f>
        <v>0</v>
      </c>
      <c r="K40" s="55">
        <f>SUMIF(NSL!$C$21:$C$43,C40,NSL!$W$21:$W$43)</f>
        <v>0</v>
      </c>
      <c r="L40" s="55">
        <f>SUMIF(NSL!$C$45:$C$51,C40,NSL!$W$45:$W$51)</f>
        <v>0</v>
      </c>
      <c r="M40" s="55">
        <f>SUMIF(NSL!$C$53:$C$55,C40,NSL!$W$53:$W$55)</f>
        <v>0</v>
      </c>
      <c r="N40" s="55">
        <f>SUMIF(NSL!$C$57:$C$65,C40,NSL!$W$57:$W$65)</f>
        <v>0</v>
      </c>
      <c r="O40" s="55">
        <f>SUMIF(NSL!$C$67:$C$76,C40,NSL!$W$67:$W$76)</f>
        <v>0</v>
      </c>
      <c r="P40" s="55">
        <f>SUMIF(NSL!$C$78:$C$79,C40,NSL!$W$78:$W$79)</f>
        <v>0</v>
      </c>
      <c r="Q40" s="55">
        <f>SUMIF(NSL!$C$81:$C$173,C40,NSL!$W$81:$W$173)</f>
        <v>0</v>
      </c>
      <c r="R40" s="65">
        <f t="shared" si="12"/>
        <v>1.97</v>
      </c>
      <c r="S40" s="55">
        <f>SUMIF(NSL!$C$176:$C$214,C40,NSL!$W$176:$W$214)</f>
        <v>0</v>
      </c>
      <c r="T40" s="55">
        <f>SUMIF(NSL!$C$216:$C$238,C40,NSL!$W$216:$W$238)</f>
        <v>0</v>
      </c>
      <c r="U40" s="55">
        <f>SUMIF(NSL!$C$240:$C$252,C40,NSL!$W$240:$W$252)</f>
        <v>0</v>
      </c>
      <c r="V40" s="55">
        <f>SUMIF(NSL!$C$254:$C$255,C40,NSL!$W$254:$W$255)</f>
        <v>0</v>
      </c>
      <c r="W40" s="55">
        <f>SUMIF(NSL!$C$257:$C$282,C40,NSL!$W$257:$W$282)</f>
        <v>0</v>
      </c>
      <c r="X40" s="55">
        <f>SUMIF(NSL!$C$284:$C$346,C40,NSL!$W$284:$W$346)</f>
        <v>0</v>
      </c>
      <c r="Y40" s="55">
        <f>SUMIF(NSL!$C$348:$C$436,C40,NSL!$W$348:$W$436)</f>
        <v>0</v>
      </c>
      <c r="Z40" s="55">
        <f>SUMIF(NSL!$C$438:$C$480,C40,NSL!$W$438:$W$480)</f>
        <v>0</v>
      </c>
      <c r="AA40" s="72">
        <f t="shared" si="16"/>
        <v>1.97</v>
      </c>
      <c r="AB40" s="55">
        <f>SUMIF(NSL!$C$483:$C$679,C40,NSL!$W$483:$W$679)</f>
        <v>0</v>
      </c>
      <c r="AC40" s="55">
        <f>SUMIF(NSL!$C$681:$C$682,C40,NSL!$W$681:$W$682)</f>
        <v>0</v>
      </c>
      <c r="AD40" s="55">
        <f>SUMIF(NSL!$C$684:$C$692,C40,NSL!$W$684:$W$692)</f>
        <v>0</v>
      </c>
      <c r="AE40" s="55">
        <f>SUMIF(NSL!$C$694:$C$776,C40,NSL!$W$694:$W$776)</f>
        <v>0</v>
      </c>
      <c r="AF40" s="55">
        <f>SUMIF(NSL!$C$778:$C$810,C40,NSL!$W$778:$W$810)</f>
        <v>0</v>
      </c>
      <c r="AG40" s="55">
        <f>SUMIF(NSL!$C$812:$C$813,C40,NSL!$W$812:$W$813)</f>
        <v>0</v>
      </c>
      <c r="AH40" s="55">
        <f>SUMIF(NSL!$C$815:$C$816,C40,NSL!$W$815:$W$816)</f>
        <v>0</v>
      </c>
      <c r="AI40" s="55">
        <f>SUMIF(NSL!$C$818:$C$889,C40,NSL!$W$818:$W$889)</f>
        <v>0</v>
      </c>
      <c r="AJ40" s="55">
        <f>SUMIF(NSL!$C$891:$C$917,C40,NSL!$W$891:$W$917)</f>
        <v>0</v>
      </c>
      <c r="AK40" s="55">
        <f>SUMIF(NSL!$C$919:$C$981,C40,NSL!$W$919:$W$981)</f>
        <v>0</v>
      </c>
      <c r="AL40" s="55">
        <f>SUMIF(NSL!$C$983:$C$1000,C40,NSL!$W$983:$W$1000)</f>
        <v>0</v>
      </c>
      <c r="AM40" s="65">
        <f>D40-BG40</f>
        <v>1.97</v>
      </c>
      <c r="AN40" s="55">
        <f>SUMIF(NSL!$C$1030:$C$1045,C40,NSL!$W$1030:$W$1045)</f>
        <v>0</v>
      </c>
      <c r="AO40" s="55">
        <f>SUMIF(NSL!$C$1047:$C$1048,C40,NSL!$W$1047:$W$1048)</f>
        <v>0</v>
      </c>
      <c r="AP40" s="55">
        <f>SUMIF(NSL!$C$1050:$C$1074,C40,NSL!$W$1050:$W$1074)</f>
        <v>0</v>
      </c>
      <c r="AQ40" s="55">
        <f>SUMIF(NSL!$C$1076:$C$1099,C40,NSL!$W$1076:$W$1099)</f>
        <v>0</v>
      </c>
      <c r="AR40" s="55">
        <f>SUMIF(NSL!$C$1101:$C$1121,C40,NSL!$W$1101:$W$1121)</f>
        <v>0</v>
      </c>
      <c r="AS40" s="55">
        <f>SUMIF(NSL!$C$1123:$C$1164,C40,NSL!$W$1123:$W$1164)</f>
        <v>0</v>
      </c>
      <c r="AT40" s="55">
        <f>SUMIF(NSL!$C$1166:$C$1201,C40,NSL!$W$1166:$W$1201)</f>
        <v>0</v>
      </c>
      <c r="AU40" s="55">
        <f>SUMIF(NSL!$C$1203:$C$1223,C40,NSL!$W$1203:$W$1223)</f>
        <v>0</v>
      </c>
      <c r="AV40" s="55">
        <f>SUMIF(NSL!$C$1225:$C$1226,C40,NSL!$W$1225:$W$1226)</f>
        <v>0</v>
      </c>
      <c r="AW40" s="55">
        <f>SUMIF(NSL!$C$1228:$C$1244,C40,NSL!$W$1228:$W$1244)</f>
        <v>0</v>
      </c>
      <c r="AX40" s="55">
        <f>SUMIF(NSL!$C$1246:$C$1351,C40,NSL!$W$1246:$W$1351)</f>
        <v>0</v>
      </c>
      <c r="AY40" s="55">
        <f>SUMIF(NSL!$C$1353:$C$1434,C40,NSL!$W$1353:$W$1434)</f>
        <v>0</v>
      </c>
      <c r="AZ40" s="55">
        <f>SUMIF(NSL!$C$1436:$C$1440,C40,NSL!$W$1436:$W$1440)</f>
        <v>0</v>
      </c>
      <c r="BA40" s="55">
        <f>SUMIF(NSL!$C$1442:$C$1507,C40,NSL!$W$1442:$W$1507)</f>
        <v>0</v>
      </c>
      <c r="BB40" s="55">
        <f>SUMIF(NSL!$C$1509:$C$1540,C40,NSL!$W$1509:$W$1540)</f>
        <v>0</v>
      </c>
      <c r="BC40" s="55">
        <f>SUMIF(NSL!$C$1542:$C$1545,C40,NSL!$W$1542:$W$1545)</f>
        <v>0</v>
      </c>
      <c r="BD40" s="55">
        <f>SUMIF(NSL!$C$1547:$C$1560,C40,NSL!$W$1547:$W$1560)</f>
        <v>0</v>
      </c>
      <c r="BE40" s="55">
        <f>SUMIF(NSL!$C$1562:$C$1565,C40,NSL!$W$1562:$W$1565)</f>
        <v>0</v>
      </c>
      <c r="BF40" s="55">
        <f>SUMIF(NSL!$C$1567:$C$1569,C40,NSL!$W$1567:$W$1569)</f>
        <v>0</v>
      </c>
      <c r="BG40" s="65">
        <f>SUM(G40:Q40)+SUM(S40:Z40)+SUM(AB40:AL40)+SUM(AN40:BF40)</f>
        <v>0</v>
      </c>
      <c r="BH40" s="53">
        <f>AM60-BG40</f>
        <v>0.30000000000000004</v>
      </c>
      <c r="BI40" s="53">
        <f t="shared" si="6"/>
        <v>2.27</v>
      </c>
    </row>
    <row r="41" spans="1:61" ht="15">
      <c r="A41" s="56"/>
      <c r="B41" s="7" t="s">
        <v>175</v>
      </c>
      <c r="C41" s="8" t="s">
        <v>177</v>
      </c>
      <c r="D41" s="52">
        <f>HTg!T43</f>
        <v>0</v>
      </c>
      <c r="E41" s="65">
        <f t="shared" si="10"/>
        <v>0</v>
      </c>
      <c r="F41" s="70">
        <f t="shared" si="11"/>
        <v>0</v>
      </c>
      <c r="G41" s="55">
        <f>SUMIF(NSL!$C$9:$C$10,C41,NSL!$W$9:$W$10)</f>
        <v>0</v>
      </c>
      <c r="H41" s="55">
        <f>SUMIF(NSL!$C$12:$C$13,C41,NSL!$W$12:$W$13)</f>
        <v>0</v>
      </c>
      <c r="I41" s="55">
        <f>SUMIF(NSL!$C$15:$C$16,C41,NSL!$W$15:$W$16)</f>
        <v>0</v>
      </c>
      <c r="J41" s="55">
        <f>SUMIF(NSL!$C$18:$C$19,C41,NSL!$W$18:$W$19)</f>
        <v>0</v>
      </c>
      <c r="K41" s="55">
        <f>SUMIF(NSL!$C$21:$C$43,C41,NSL!$W$21:$W$43)</f>
        <v>0</v>
      </c>
      <c r="L41" s="55">
        <f>SUMIF(NSL!$C$45:$C$51,C41,NSL!$W$45:$W$51)</f>
        <v>0</v>
      </c>
      <c r="M41" s="55">
        <f>SUMIF(NSL!$C$53:$C$55,C41,NSL!$W$53:$W$55)</f>
        <v>0</v>
      </c>
      <c r="N41" s="55">
        <f>SUMIF(NSL!$C$57:$C$65,C41,NSL!$W$57:$W$65)</f>
        <v>0</v>
      </c>
      <c r="O41" s="55">
        <f>SUMIF(NSL!$C$67:$C$76,C41,NSL!$W$67:$W$76)</f>
        <v>0</v>
      </c>
      <c r="P41" s="55">
        <f>SUMIF(NSL!$C$78:$C$79,C41,NSL!$W$78:$W$79)</f>
        <v>0</v>
      </c>
      <c r="Q41" s="55">
        <f>SUMIF(NSL!$C$81:$C$173,C41,NSL!$W$81:$W$173)</f>
        <v>0</v>
      </c>
      <c r="R41" s="65">
        <f t="shared" si="12"/>
        <v>0</v>
      </c>
      <c r="S41" s="55">
        <f>SUMIF(NSL!$C$176:$C$214,C41,NSL!$W$176:$W$214)</f>
        <v>0</v>
      </c>
      <c r="T41" s="55">
        <f>SUMIF(NSL!$C$216:$C$238,C41,NSL!$W$216:$W$238)</f>
        <v>0</v>
      </c>
      <c r="U41" s="55">
        <f>SUMIF(NSL!$C$240:$C$252,C41,NSL!$W$240:$W$252)</f>
        <v>0</v>
      </c>
      <c r="V41" s="55">
        <f>SUMIF(NSL!$C$254:$C$255,C41,NSL!$W$254:$W$255)</f>
        <v>0</v>
      </c>
      <c r="W41" s="55">
        <f>SUMIF(NSL!$C$257:$C$282,C41,NSL!$W$257:$W$282)</f>
        <v>0</v>
      </c>
      <c r="X41" s="55">
        <f>SUMIF(NSL!$C$284:$C$346,C41,NSL!$W$284:$W$346)</f>
        <v>0</v>
      </c>
      <c r="Y41" s="55">
        <f>SUMIF(NSL!$C$348:$C$436,C41,NSL!$W$348:$W$436)</f>
        <v>0</v>
      </c>
      <c r="Z41" s="55">
        <f>SUMIF(NSL!$C$438:$C$480,C41,NSL!$W$438:$W$480)</f>
        <v>0</v>
      </c>
      <c r="AA41" s="72">
        <f t="shared" si="16"/>
        <v>0</v>
      </c>
      <c r="AB41" s="55">
        <f>SUMIF(NSL!$C$483:$C$679,C41,NSL!$W$483:$W$679)</f>
        <v>0</v>
      </c>
      <c r="AC41" s="55">
        <f>SUMIF(NSL!$C$681:$C$682,C41,NSL!$W$681:$W$682)</f>
        <v>0</v>
      </c>
      <c r="AD41" s="55">
        <f>SUMIF(NSL!$C$684:$C$692,C41,NSL!$W$684:$W$692)</f>
        <v>0</v>
      </c>
      <c r="AE41" s="55">
        <f>SUMIF(NSL!$C$694:$C$776,C41,NSL!$W$694:$W$776)</f>
        <v>0</v>
      </c>
      <c r="AF41" s="55">
        <f>SUMIF(NSL!$C$778:$C$810,C41,NSL!$W$778:$W$810)</f>
        <v>0</v>
      </c>
      <c r="AG41" s="55">
        <f>SUMIF(NSL!$C$812:$C$813,C41,NSL!$W$812:$W$813)</f>
        <v>0</v>
      </c>
      <c r="AH41" s="55">
        <f>SUMIF(NSL!$C$815:$C$816,C41,NSL!$W$815:$W$816)</f>
        <v>0</v>
      </c>
      <c r="AI41" s="55">
        <f>SUMIF(NSL!$C$818:$C$889,C41,NSL!$W$818:$W$889)</f>
        <v>0</v>
      </c>
      <c r="AJ41" s="55">
        <f>SUMIF(NSL!$C$891:$C$917,C41,NSL!$W$891:$W$917)</f>
        <v>0</v>
      </c>
      <c r="AK41" s="55">
        <f>SUMIF(NSL!$C$919:$C$981,C41,NSL!$W$919:$W$981)</f>
        <v>0</v>
      </c>
      <c r="AL41" s="55">
        <f>SUMIF(NSL!$C$983:$C$1000,C41,NSL!$W$983:$W$1000)</f>
        <v>0</v>
      </c>
      <c r="AM41" s="55">
        <f>SUMIF(NSL!$C$1002:$C$1028,C41,NSL!$W$1002:$W$1028)</f>
        <v>0</v>
      </c>
      <c r="AN41" s="65">
        <f>D41-BG41</f>
        <v>0</v>
      </c>
      <c r="AO41" s="55">
        <f>SUMIF(NSL!$C$1047:$C$1048,C41,NSL!$W$1047:$W$1048)</f>
        <v>0</v>
      </c>
      <c r="AP41" s="55">
        <f>SUMIF(NSL!$C$1050:$C$1074,C41,NSL!$W$1050:$W$1074)</f>
        <v>0</v>
      </c>
      <c r="AQ41" s="55">
        <f>SUMIF(NSL!$C$1076:$C$1099,C41,NSL!$W$1076:$W$1099)</f>
        <v>0</v>
      </c>
      <c r="AR41" s="55">
        <f>SUMIF(NSL!$C$1101:$C$1121,C41,NSL!$W$1101:$W$1121)</f>
        <v>0</v>
      </c>
      <c r="AS41" s="55">
        <f>SUMIF(NSL!$C$1123:$C$1164,C41,NSL!$W$1123:$W$1164)</f>
        <v>0</v>
      </c>
      <c r="AT41" s="55">
        <f>SUMIF(NSL!$C$1166:$C$1201,C41,NSL!$W$1166:$W$1201)</f>
        <v>0</v>
      </c>
      <c r="AU41" s="55">
        <f>SUMIF(NSL!$C$1203:$C$1223,C41,NSL!$W$1203:$W$1223)</f>
        <v>0</v>
      </c>
      <c r="AV41" s="55">
        <f>SUMIF(NSL!$C$1225:$C$1226,C41,NSL!$W$1225:$W$1226)</f>
        <v>0</v>
      </c>
      <c r="AW41" s="55">
        <f>SUMIF(NSL!$C$1228:$C$1244,C41,NSL!$W$1228:$W$1244)</f>
        <v>0</v>
      </c>
      <c r="AX41" s="55">
        <f>SUMIF(NSL!$C$1246:$C$1351,C41,NSL!$W$1246:$W$1351)</f>
        <v>0</v>
      </c>
      <c r="AY41" s="55">
        <f>SUMIF(NSL!$C$1353:$C$1434,C41,NSL!$W$1353:$W$1434)</f>
        <v>0</v>
      </c>
      <c r="AZ41" s="55">
        <f>SUMIF(NSL!$C$1436:$C$1440,C41,NSL!$W$1436:$W$1440)</f>
        <v>0</v>
      </c>
      <c r="BA41" s="55">
        <f>SUMIF(NSL!$C$1442:$C$1507,C41,NSL!$W$1442:$W$1507)</f>
        <v>0</v>
      </c>
      <c r="BB41" s="55">
        <f>SUMIF(NSL!$C$1509:$C$1540,C41,NSL!$W$1509:$W$1540)</f>
        <v>0</v>
      </c>
      <c r="BC41" s="55">
        <f>SUMIF(NSL!$C$1542:$C$1545,C41,NSL!$W$1542:$W$1545)</f>
        <v>0</v>
      </c>
      <c r="BD41" s="55">
        <f>SUMIF(NSL!$C$1547:$C$1560,C41,NSL!$W$1547:$W$1560)</f>
        <v>0</v>
      </c>
      <c r="BE41" s="55">
        <f>SUMIF(NSL!$C$1562:$C$1565,C41,NSL!$W$1562:$W$1565)</f>
        <v>0</v>
      </c>
      <c r="BF41" s="55">
        <f>SUMIF(NSL!$C$1567:$C$1569,C41,NSL!$W$1567:$W$1569)</f>
        <v>0</v>
      </c>
      <c r="BG41" s="65">
        <f>SUM(G41:Q41)+SUM(S41:Z41)+SUM(AB41:AM41)+SUM(AO41:BF41)</f>
        <v>0</v>
      </c>
      <c r="BH41" s="53">
        <f>AN60-BG41</f>
        <v>0</v>
      </c>
      <c r="BI41" s="53">
        <f t="shared" si="6"/>
        <v>0</v>
      </c>
    </row>
    <row r="42" spans="1:61" ht="15">
      <c r="A42" s="8" t="s">
        <v>91</v>
      </c>
      <c r="B42" s="13" t="s">
        <v>127</v>
      </c>
      <c r="C42" s="8" t="s">
        <v>63</v>
      </c>
      <c r="D42" s="52">
        <f>HTg!T44</f>
        <v>0</v>
      </c>
      <c r="E42" s="65">
        <f t="shared" si="10"/>
        <v>0</v>
      </c>
      <c r="F42" s="70">
        <f t="shared" si="11"/>
        <v>0</v>
      </c>
      <c r="G42" s="55">
        <f>SUMIF(NSL!$C$9:$C$10,C42,NSL!$W$9:$W$10)</f>
        <v>0</v>
      </c>
      <c r="H42" s="55">
        <f>SUMIF(NSL!$C$12:$C$13,C42,NSL!$W$12:$W$13)</f>
        <v>0</v>
      </c>
      <c r="I42" s="55">
        <f>SUMIF(NSL!$C$15:$C$16,C42,NSL!$W$15:$W$16)</f>
        <v>0</v>
      </c>
      <c r="J42" s="55">
        <f>SUMIF(NSL!$C$18:$C$19,C42,NSL!$W$18:$W$19)</f>
        <v>0</v>
      </c>
      <c r="K42" s="55">
        <f>SUMIF(NSL!$C$21:$C$43,C42,NSL!$W$21:$W$43)</f>
        <v>0</v>
      </c>
      <c r="L42" s="55">
        <f>SUMIF(NSL!$C$45:$C$51,C42,NSL!$W$45:$W$51)</f>
        <v>0</v>
      </c>
      <c r="M42" s="55">
        <f>SUMIF(NSL!$C$53:$C$55,C42,NSL!$W$53:$W$55)</f>
        <v>0</v>
      </c>
      <c r="N42" s="55">
        <f>SUMIF(NSL!$C$57:$C$65,C42,NSL!$W$57:$W$65)</f>
        <v>0</v>
      </c>
      <c r="O42" s="55">
        <f>SUMIF(NSL!$C$67:$C$76,C42,NSL!$W$67:$W$76)</f>
        <v>0</v>
      </c>
      <c r="P42" s="55">
        <f>SUMIF(NSL!$C$78:$C$79,C42,NSL!$W$78:$W$79)</f>
        <v>0</v>
      </c>
      <c r="Q42" s="55">
        <f>SUMIF(NSL!$C$81:$C$173,C42,NSL!$W$81:$W$173)</f>
        <v>0</v>
      </c>
      <c r="R42" s="65">
        <f t="shared" si="12"/>
        <v>0</v>
      </c>
      <c r="S42" s="55">
        <f>SUMIF(NSL!$C$176:$C$214,C42,NSL!$W$176:$W$214)</f>
        <v>0</v>
      </c>
      <c r="T42" s="55">
        <f>SUMIF(NSL!$C$216:$C$238,C42,NSL!$W$216:$W$238)</f>
        <v>0</v>
      </c>
      <c r="U42" s="55">
        <f>SUMIF(NSL!$C$240:$C$252,C42,NSL!$W$240:$W$252)</f>
        <v>0</v>
      </c>
      <c r="V42" s="55">
        <f>SUMIF(NSL!$C$254:$C$255,C42,NSL!$W$254:$W$255)</f>
        <v>0</v>
      </c>
      <c r="W42" s="55">
        <f>SUMIF(NSL!$C$257:$C$282,C42,NSL!$W$257:$W$282)</f>
        <v>0</v>
      </c>
      <c r="X42" s="55">
        <f>SUMIF(NSL!$C$284:$C$346,C42,NSL!$W$284:$W$346)</f>
        <v>0</v>
      </c>
      <c r="Y42" s="55">
        <f>SUMIF(NSL!$C$348:$C$436,C42,NSL!$W$348:$W$436)</f>
        <v>0</v>
      </c>
      <c r="Z42" s="55">
        <f>SUMIF(NSL!$C$438:$C$480,C42,NSL!$W$438:$W$480)</f>
        <v>0</v>
      </c>
      <c r="AA42" s="72">
        <f t="shared" si="16"/>
        <v>0</v>
      </c>
      <c r="AB42" s="55">
        <f>SUMIF(NSL!$C$483:$C$679,C42,NSL!$W$483:$W$679)</f>
        <v>0</v>
      </c>
      <c r="AC42" s="55">
        <f>SUMIF(NSL!$C$681:$C$682,C42,NSL!$W$681:$W$682)</f>
        <v>0</v>
      </c>
      <c r="AD42" s="55">
        <f>SUMIF(NSL!$C$684:$C$692,C42,NSL!$W$684:$W$692)</f>
        <v>0</v>
      </c>
      <c r="AE42" s="55">
        <f>SUMIF(NSL!$C$694:$C$776,C42,NSL!$W$694:$W$776)</f>
        <v>0</v>
      </c>
      <c r="AF42" s="55">
        <f>SUMIF(NSL!$C$778:$C$810,C42,NSL!$W$778:$W$810)</f>
        <v>0</v>
      </c>
      <c r="AG42" s="55">
        <f>SUMIF(NSL!$C$812:$C$813,C42,NSL!$W$812:$W$813)</f>
        <v>0</v>
      </c>
      <c r="AH42" s="55">
        <f>SUMIF(NSL!$C$815:$C$816,C42,NSL!$W$815:$W$816)</f>
        <v>0</v>
      </c>
      <c r="AI42" s="55">
        <f>SUMIF(NSL!$C$818:$C$889,C42,NSL!$W$818:$W$889)</f>
        <v>0</v>
      </c>
      <c r="AJ42" s="55">
        <f>SUMIF(NSL!$C$891:$C$917,C42,NSL!$W$891:$W$917)</f>
        <v>0</v>
      </c>
      <c r="AK42" s="55">
        <f>SUMIF(NSL!$C$919:$C$981,C42,NSL!$W$919:$W$981)</f>
        <v>0</v>
      </c>
      <c r="AL42" s="55">
        <f>SUMIF(NSL!$C$983:$C$1000,C42,NSL!$W$983:$W$1000)</f>
        <v>0</v>
      </c>
      <c r="AM42" s="55">
        <f>SUMIF(NSL!$C$1002:$C$1028,C42,NSL!$W$1002:$W$1028)</f>
        <v>0</v>
      </c>
      <c r="AN42" s="55">
        <f>SUMIF(NSL!$C$1030:$C$1045,C42,NSL!$W$1030:$W$1045)</f>
        <v>0</v>
      </c>
      <c r="AO42" s="65">
        <f>D42-BG42</f>
        <v>0</v>
      </c>
      <c r="AP42" s="55">
        <f>SUMIF(NSL!$C$1050:$C$1074,C42,NSL!$W$1050:$W$1074)</f>
        <v>0</v>
      </c>
      <c r="AQ42" s="55">
        <f>SUMIF(NSL!$C$1076:$C$1099,C42,NSL!$W$1076:$W$1099)</f>
        <v>0</v>
      </c>
      <c r="AR42" s="55">
        <f>SUMIF(NSL!$C$1101:$C$1121,C42,NSL!$W$1101:$W$1121)</f>
        <v>0</v>
      </c>
      <c r="AS42" s="55">
        <f>SUMIF(NSL!$C$1123:$C$1164,C42,NSL!$W$1123:$W$1164)</f>
        <v>0</v>
      </c>
      <c r="AT42" s="55">
        <f>SUMIF(NSL!$C$1166:$C$1201,C42,NSL!$W$1166:$W$1201)</f>
        <v>0</v>
      </c>
      <c r="AU42" s="55">
        <f>SUMIF(NSL!$C$1203:$C$1223,C42,NSL!$W$1203:$W$1223)</f>
        <v>0</v>
      </c>
      <c r="AV42" s="55">
        <f>SUMIF(NSL!$C$1225:$C$1226,C42,NSL!$W$1225:$W$1226)</f>
        <v>0</v>
      </c>
      <c r="AW42" s="55">
        <f>SUMIF(NSL!$C$1228:$C$1244,C42,NSL!$W$1228:$W$1244)</f>
        <v>0</v>
      </c>
      <c r="AX42" s="55">
        <f>SUMIF(NSL!$C$1246:$C$1351,C42,NSL!$W$1246:$W$1351)</f>
        <v>0</v>
      </c>
      <c r="AY42" s="55">
        <f>SUMIF(NSL!$C$1353:$C$1434,C42,NSL!$W$1353:$W$1434)</f>
        <v>0</v>
      </c>
      <c r="AZ42" s="55">
        <f>SUMIF(NSL!$C$1436:$C$1440,C42,NSL!$W$1436:$W$1440)</f>
        <v>0</v>
      </c>
      <c r="BA42" s="55">
        <f>SUMIF(NSL!$C$1442:$C$1507,C42,NSL!$W$1442:$W$1507)</f>
        <v>0</v>
      </c>
      <c r="BB42" s="55">
        <f>SUMIF(NSL!$C$1509:$C$1540,C42,NSL!$W$1509:$W$1540)</f>
        <v>0</v>
      </c>
      <c r="BC42" s="55">
        <f>SUMIF(NSL!$C$1542:$C$1545,C42,NSL!$W$1542:$W$1545)</f>
        <v>0</v>
      </c>
      <c r="BD42" s="55">
        <f>SUMIF(NSL!$C$1547:$C$1560,C42,NSL!$W$1547:$W$1560)</f>
        <v>0</v>
      </c>
      <c r="BE42" s="55">
        <f>SUMIF(NSL!$C$1562:$C$1565,C42,NSL!$W$1562:$W$1565)</f>
        <v>0</v>
      </c>
      <c r="BF42" s="55">
        <f>SUMIF(NSL!$C$1567:$C$1569,C42,NSL!$W$1567:$W$1569)</f>
        <v>0</v>
      </c>
      <c r="BG42" s="65">
        <f>SUM(G42:Q42)+SUM(S42:Z42)+SUM(AB42:AN42)+SUM(AP42:BF42)</f>
        <v>0</v>
      </c>
      <c r="BH42" s="53">
        <f>AO60-BG42</f>
        <v>0</v>
      </c>
      <c r="BI42" s="53">
        <f>BH42+D42</f>
        <v>0</v>
      </c>
    </row>
    <row r="43" spans="1:61" ht="15">
      <c r="A43" s="8" t="s">
        <v>95</v>
      </c>
      <c r="B43" s="7" t="s">
        <v>126</v>
      </c>
      <c r="C43" s="8" t="s">
        <v>41</v>
      </c>
      <c r="D43" s="52">
        <f>HTg!T45</f>
        <v>0.01</v>
      </c>
      <c r="E43" s="65">
        <f t="shared" si="10"/>
        <v>0</v>
      </c>
      <c r="F43" s="70">
        <f t="shared" si="11"/>
        <v>0</v>
      </c>
      <c r="G43" s="55">
        <f>SUMIF(NSL!$C$9:$C$10,C43,NSL!$W$9:$W$10)</f>
        <v>0</v>
      </c>
      <c r="H43" s="55">
        <f>SUMIF(NSL!$C$12:$C$13,C43,NSL!$W$12:$W$13)</f>
        <v>0</v>
      </c>
      <c r="I43" s="55">
        <f>SUMIF(NSL!$C$15:$C$16,C43,NSL!$W$15:$W$16)</f>
        <v>0</v>
      </c>
      <c r="J43" s="55">
        <f>SUMIF(NSL!$C$18:$C$19,C43,NSL!$W$18:$W$19)</f>
        <v>0</v>
      </c>
      <c r="K43" s="55">
        <f>SUMIF(NSL!$C$21:$C$43,C43,NSL!$W$21:$W$43)</f>
        <v>0</v>
      </c>
      <c r="L43" s="55">
        <f>SUMIF(NSL!$C$45:$C$51,C43,NSL!$W$45:$W$51)</f>
        <v>0</v>
      </c>
      <c r="M43" s="55">
        <f>SUMIF(NSL!$C$53:$C$55,C43,NSL!$W$53:$W$55)</f>
        <v>0</v>
      </c>
      <c r="N43" s="55">
        <f>SUMIF(NSL!$C$57:$C$65,C43,NSL!$W$57:$W$65)</f>
        <v>0</v>
      </c>
      <c r="O43" s="55">
        <f>SUMIF(NSL!$C$67:$C$76,C43,NSL!$W$67:$W$76)</f>
        <v>0</v>
      </c>
      <c r="P43" s="55">
        <f>SUMIF(NSL!$C$78:$C$79,C43,NSL!$W$78:$W$79)</f>
        <v>0</v>
      </c>
      <c r="Q43" s="55">
        <f>SUMIF(NSL!$C$81:$C$173,C43,NSL!$W$81:$W$173)</f>
        <v>0</v>
      </c>
      <c r="R43" s="65">
        <f t="shared" si="12"/>
        <v>0.01</v>
      </c>
      <c r="S43" s="55">
        <f>SUMIF(NSL!$C$176:$C$214,C43,NSL!$W$176:$W$214)</f>
        <v>0</v>
      </c>
      <c r="T43" s="55">
        <f>SUMIF(NSL!$C$216:$C$238,C43,NSL!$W$216:$W$238)</f>
        <v>0</v>
      </c>
      <c r="U43" s="55">
        <f>SUMIF(NSL!$C$240:$C$252,C43,NSL!$W$240:$W$252)</f>
        <v>0</v>
      </c>
      <c r="V43" s="55">
        <f>SUMIF(NSL!$C$254:$C$255,C43,NSL!$W$254:$W$255)</f>
        <v>0</v>
      </c>
      <c r="W43" s="55">
        <f>SUMIF(NSL!$C$257:$C$282,C43,NSL!$W$257:$W$282)</f>
        <v>0</v>
      </c>
      <c r="X43" s="55">
        <f>SUMIF(NSL!$C$284:$C$346,C43,NSL!$W$284:$W$346)</f>
        <v>0</v>
      </c>
      <c r="Y43" s="55">
        <f>SUMIF(NSL!$C$348:$C$436,C43,NSL!$W$348:$W$436)</f>
        <v>0</v>
      </c>
      <c r="Z43" s="55">
        <f>SUMIF(NSL!$C$438:$C$480,C43,NSL!$W$438:$W$480)</f>
        <v>0</v>
      </c>
      <c r="AA43" s="72">
        <f t="shared" si="16"/>
        <v>0</v>
      </c>
      <c r="AB43" s="55">
        <f>SUMIF(NSL!$C$483:$C$679,C43,NSL!$W$483:$W$679)</f>
        <v>0</v>
      </c>
      <c r="AC43" s="55">
        <f>SUMIF(NSL!$C$681:$C$682,C43,NSL!$W$681:$W$682)</f>
        <v>0</v>
      </c>
      <c r="AD43" s="55">
        <f>SUMIF(NSL!$C$684:$C$692,C43,NSL!$W$684:$W$692)</f>
        <v>0</v>
      </c>
      <c r="AE43" s="55">
        <f>SUMIF(NSL!$C$694:$C$776,C43,NSL!$W$694:$W$776)</f>
        <v>0</v>
      </c>
      <c r="AF43" s="55">
        <f>SUMIF(NSL!$C$778:$C$810,C43,NSL!$W$778:$W$810)</f>
        <v>0</v>
      </c>
      <c r="AG43" s="55">
        <f>SUMIF(NSL!$C$812:$C$813,C43,NSL!$W$812:$W$813)</f>
        <v>0</v>
      </c>
      <c r="AH43" s="55">
        <f>SUMIF(NSL!$C$815:$C$816,C43,NSL!$W$815:$W$816)</f>
        <v>0</v>
      </c>
      <c r="AI43" s="55">
        <f>SUMIF(NSL!$C$818:$C$889,C43,NSL!$W$818:$W$889)</f>
        <v>0</v>
      </c>
      <c r="AJ43" s="55">
        <f>SUMIF(NSL!$C$891:$C$917,C43,NSL!$W$891:$W$917)</f>
        <v>0</v>
      </c>
      <c r="AK43" s="55">
        <f>SUMIF(NSL!$C$919:$C$981,C43,NSL!$W$919:$W$981)</f>
        <v>0</v>
      </c>
      <c r="AL43" s="55">
        <f>SUMIF(NSL!$C$983:$C$1000,C43,NSL!$W$983:$W$1000)</f>
        <v>0</v>
      </c>
      <c r="AM43" s="55">
        <f>SUMIF(NSL!$C$1002:$C$1028,C43,NSL!$W$1002:$W$1028)</f>
        <v>0</v>
      </c>
      <c r="AN43" s="55">
        <f>SUMIF(NSL!$C$1030:$C$1045,C43,NSL!$W$1030:$W$1045)</f>
        <v>0</v>
      </c>
      <c r="AO43" s="55">
        <f>SUMIF(NSL!$C$1047:$C$1048,C43,NSL!$W$1047:$W$1048)</f>
        <v>0</v>
      </c>
      <c r="AP43" s="65">
        <f>D43-BG43</f>
        <v>0.01</v>
      </c>
      <c r="AQ43" s="55">
        <f>SUMIF(NSL!$C$1076:$C$1099,C43,NSL!$W$1076:$W$1099)</f>
        <v>0</v>
      </c>
      <c r="AR43" s="55">
        <f>SUMIF(NSL!$C$1101:$C$1121,C43,NSL!$W$1101:$W$1121)</f>
        <v>0</v>
      </c>
      <c r="AS43" s="55">
        <f>SUMIF(NSL!$C$1123:$C$1164,C43,NSL!$W$1123:$W$1164)</f>
        <v>0</v>
      </c>
      <c r="AT43" s="55">
        <f>SUMIF(NSL!$C$1166:$C$1201,C43,NSL!$W$1166:$W$1201)</f>
        <v>0</v>
      </c>
      <c r="AU43" s="55">
        <f>SUMIF(NSL!$C$1203:$C$1223,C43,NSL!$W$1203:$W$1223)</f>
        <v>0</v>
      </c>
      <c r="AV43" s="55">
        <f>SUMIF(NSL!$C$1225:$C$1226,C43,NSL!$W$1225:$W$1226)</f>
        <v>0</v>
      </c>
      <c r="AW43" s="55">
        <f>SUMIF(NSL!$C$1228:$C$1244,C43,NSL!$W$1228:$W$1244)</f>
        <v>0</v>
      </c>
      <c r="AX43" s="55">
        <f>SUMIF(NSL!$C$1246:$C$1351,C43,NSL!$W$1246:$W$1351)</f>
        <v>0</v>
      </c>
      <c r="AY43" s="55">
        <f>SUMIF(NSL!$C$1353:$C$1434,C43,NSL!$W$1353:$W$1434)</f>
        <v>0</v>
      </c>
      <c r="AZ43" s="55">
        <f>SUMIF(NSL!$C$1436:$C$1440,C43,NSL!$W$1436:$W$1440)</f>
        <v>0</v>
      </c>
      <c r="BA43" s="55">
        <f>SUMIF(NSL!$C$1442:$C$1507,C43,NSL!$W$1442:$W$1507)</f>
        <v>0</v>
      </c>
      <c r="BB43" s="55">
        <f>SUMIF(NSL!$C$1509:$C$1540,C43,NSL!$W$1509:$W$1540)</f>
        <v>0</v>
      </c>
      <c r="BC43" s="55">
        <f>SUMIF(NSL!$C$1542:$C$1545,C43,NSL!$W$1542:$W$1545)</f>
        <v>0</v>
      </c>
      <c r="BD43" s="55">
        <f>SUMIF(NSL!$C$1547:$C$1560,C43,NSL!$W$1547:$W$1560)</f>
        <v>0</v>
      </c>
      <c r="BE43" s="55">
        <f>SUMIF(NSL!$C$1562:$C$1565,C43,NSL!$W$1562:$W$1565)</f>
        <v>0</v>
      </c>
      <c r="BF43" s="55">
        <f>SUMIF(NSL!$C$1567:$C$1569,C43,NSL!$W$1567:$W$1569)</f>
        <v>0</v>
      </c>
      <c r="BG43" s="65">
        <f>SUM(G43:Q43)+SUM(S43:Z43)+SUM(AB43:AO43)+SUM(AQ43:BF43)</f>
        <v>0</v>
      </c>
      <c r="BH43" s="53">
        <f>AP60-BG43</f>
        <v>0.03</v>
      </c>
      <c r="BI43" s="53">
        <f t="shared" si="6"/>
        <v>0.04</v>
      </c>
    </row>
    <row r="44" spans="1:61" ht="15">
      <c r="A44" s="8" t="s">
        <v>96</v>
      </c>
      <c r="B44" s="7" t="s">
        <v>101</v>
      </c>
      <c r="C44" s="8" t="s">
        <v>42</v>
      </c>
      <c r="D44" s="52">
        <f>HTg!T46</f>
        <v>0</v>
      </c>
      <c r="E44" s="65">
        <f t="shared" si="10"/>
        <v>0</v>
      </c>
      <c r="F44" s="70">
        <f t="shared" si="11"/>
        <v>0</v>
      </c>
      <c r="G44" s="55">
        <f>SUMIF(NSL!$C$9:$C$10,C44,NSL!$W$9:$W$10)</f>
        <v>0</v>
      </c>
      <c r="H44" s="55">
        <f>SUMIF(NSL!$C$12:$C$13,C44,NSL!$W$12:$W$13)</f>
        <v>0</v>
      </c>
      <c r="I44" s="55">
        <f>SUMIF(NSL!$C$15:$C$16,C44,NSL!$W$15:$W$16)</f>
        <v>0</v>
      </c>
      <c r="J44" s="55">
        <f>SUMIF(NSL!$C$18:$C$19,C44,NSL!$W$18:$W$19)</f>
        <v>0</v>
      </c>
      <c r="K44" s="55">
        <f>SUMIF(NSL!$C$21:$C$43,C44,NSL!$W$21:$W$43)</f>
        <v>0</v>
      </c>
      <c r="L44" s="55">
        <f>SUMIF(NSL!$C$45:$C$51,C44,NSL!$W$45:$W$51)</f>
        <v>0</v>
      </c>
      <c r="M44" s="55">
        <f>SUMIF(NSL!$C$53:$C$55,C44,NSL!$W$53:$W$55)</f>
        <v>0</v>
      </c>
      <c r="N44" s="55">
        <f>SUMIF(NSL!$C$57:$C$65,C44,NSL!$W$57:$W$65)</f>
        <v>0</v>
      </c>
      <c r="O44" s="55">
        <f>SUMIF(NSL!$C$67:$C$76,C44,NSL!$W$67:$W$76)</f>
        <v>0</v>
      </c>
      <c r="P44" s="55">
        <f>SUMIF(NSL!$C$78:$C$79,C44,NSL!$W$78:$W$79)</f>
        <v>0</v>
      </c>
      <c r="Q44" s="55">
        <f>SUMIF(NSL!$C$81:$C$173,C44,NSL!$W$81:$W$173)</f>
        <v>0</v>
      </c>
      <c r="R44" s="65">
        <f t="shared" si="12"/>
        <v>0</v>
      </c>
      <c r="S44" s="55">
        <f>SUMIF(NSL!$C$176:$C$214,C44,NSL!$W$176:$W$214)</f>
        <v>0</v>
      </c>
      <c r="T44" s="55">
        <f>SUMIF(NSL!$C$216:$C$238,C44,NSL!$W$216:$W$238)</f>
        <v>0</v>
      </c>
      <c r="U44" s="55">
        <f>SUMIF(NSL!$C$240:$C$252,C44,NSL!$W$240:$W$252)</f>
        <v>0</v>
      </c>
      <c r="V44" s="55">
        <f>SUMIF(NSL!$C$254:$C$255,C44,NSL!$W$254:$W$255)</f>
        <v>0</v>
      </c>
      <c r="W44" s="55">
        <f>SUMIF(NSL!$C$257:$C$282,C44,NSL!$W$257:$W$282)</f>
        <v>0</v>
      </c>
      <c r="X44" s="55">
        <f>SUMIF(NSL!$C$284:$C$346,C44,NSL!$W$284:$W$346)</f>
        <v>0</v>
      </c>
      <c r="Y44" s="55">
        <f>SUMIF(NSL!$C$348:$C$436,C44,NSL!$W$348:$W$436)</f>
        <v>0</v>
      </c>
      <c r="Z44" s="55">
        <f>SUMIF(NSL!$C$438:$C$480,C44,NSL!$W$438:$W$480)</f>
        <v>0</v>
      </c>
      <c r="AA44" s="72">
        <f t="shared" si="16"/>
        <v>0</v>
      </c>
      <c r="AB44" s="55">
        <f>SUMIF(NSL!$C$483:$C$679,C44,NSL!$W$483:$W$679)</f>
        <v>0</v>
      </c>
      <c r="AC44" s="55">
        <f>SUMIF(NSL!$C$681:$C$682,C44,NSL!$W$681:$W$682)</f>
        <v>0</v>
      </c>
      <c r="AD44" s="55">
        <f>SUMIF(NSL!$C$684:$C$692,C44,NSL!$W$684:$W$692)</f>
        <v>0</v>
      </c>
      <c r="AE44" s="55">
        <f>SUMIF(NSL!$C$694:$C$776,C44,NSL!$W$694:$W$776)</f>
        <v>0</v>
      </c>
      <c r="AF44" s="55">
        <f>SUMIF(NSL!$C$778:$C$810,C44,NSL!$W$778:$W$810)</f>
        <v>0</v>
      </c>
      <c r="AG44" s="55">
        <f>SUMIF(NSL!$C$812:$C$813,C44,NSL!$W$812:$W$813)</f>
        <v>0</v>
      </c>
      <c r="AH44" s="55">
        <f>SUMIF(NSL!$C$815:$C$816,C44,NSL!$W$815:$W$816)</f>
        <v>0</v>
      </c>
      <c r="AI44" s="55">
        <f>SUMIF(NSL!$C$818:$C$889,C44,NSL!$W$818:$W$889)</f>
        <v>0</v>
      </c>
      <c r="AJ44" s="55">
        <f>SUMIF(NSL!$C$891:$C$917,C44,NSL!$W$891:$W$917)</f>
        <v>0</v>
      </c>
      <c r="AK44" s="55">
        <f>SUMIF(NSL!$C$919:$C$981,C44,NSL!$W$919:$W$981)</f>
        <v>0</v>
      </c>
      <c r="AL44" s="55">
        <f>SUMIF(NSL!$C$983:$C$1000,C44,NSL!$W$983:$W$1000)</f>
        <v>0</v>
      </c>
      <c r="AM44" s="55">
        <f>SUMIF(NSL!$C$1002:$C$1028,C44,NSL!$W$1002:$W$1028)</f>
        <v>0</v>
      </c>
      <c r="AN44" s="55">
        <f>SUMIF(NSL!$C$1030:$C$1045,C44,NSL!$W$1030:$W$1045)</f>
        <v>0</v>
      </c>
      <c r="AO44" s="55">
        <f>SUMIF(NSL!$C$1047:$C$1048,C44,NSL!$W$1047:$W$1048)</f>
        <v>0</v>
      </c>
      <c r="AP44" s="55">
        <f>SUMIF(NSL!$C$1050:$C$1074,C44,NSL!$W$1050:$W$1074)</f>
        <v>0</v>
      </c>
      <c r="AQ44" s="65">
        <f>D44-BG44</f>
        <v>0</v>
      </c>
      <c r="AR44" s="55">
        <f>SUMIF(NSL!$C$1101:$C$1121,C44,NSL!$W$1101:$W$1121)</f>
        <v>0</v>
      </c>
      <c r="AS44" s="55">
        <f>SUMIF(NSL!$C$1123:$C$1164,C44,NSL!$W$1123:$W$1164)</f>
        <v>0</v>
      </c>
      <c r="AT44" s="55">
        <f>SUMIF(NSL!$C$1166:$C$1201,C44,NSL!$W$1166:$W$1201)</f>
        <v>0</v>
      </c>
      <c r="AU44" s="55">
        <f>SUMIF(NSL!$C$1203:$C$1223,C44,NSL!$W$1203:$W$1223)</f>
        <v>0</v>
      </c>
      <c r="AV44" s="55">
        <f>SUMIF(NSL!$C$1225:$C$1226,C44,NSL!$W$1225:$W$1226)</f>
        <v>0</v>
      </c>
      <c r="AW44" s="55">
        <f>SUMIF(NSL!$C$1228:$C$1244,C44,NSL!$W$1228:$W$1244)</f>
        <v>0</v>
      </c>
      <c r="AX44" s="55">
        <f>SUMIF(NSL!$C$1246:$C$1351,C44,NSL!$W$1246:$W$1351)</f>
        <v>0</v>
      </c>
      <c r="AY44" s="55">
        <f>SUMIF(NSL!$C$1353:$C$1434,C44,NSL!$W$1353:$W$1434)</f>
        <v>0</v>
      </c>
      <c r="AZ44" s="55">
        <f>SUMIF(NSL!$C$1436:$C$1440,C44,NSL!$W$1436:$W$1440)</f>
        <v>0</v>
      </c>
      <c r="BA44" s="55">
        <f>SUMIF(NSL!$C$1442:$C$1507,C44,NSL!$W$1442:$W$1507)</f>
        <v>0</v>
      </c>
      <c r="BB44" s="55">
        <f>SUMIF(NSL!$C$1509:$C$1540,C44,NSL!$W$1509:$W$1540)</f>
        <v>0</v>
      </c>
      <c r="BC44" s="55">
        <f>SUMIF(NSL!$C$1542:$C$1545,C44,NSL!$W$1542:$W$1545)</f>
        <v>0</v>
      </c>
      <c r="BD44" s="55">
        <f>SUMIF(NSL!$C$1547:$C$1560,C44,NSL!$W$1547:$W$1560)</f>
        <v>0</v>
      </c>
      <c r="BE44" s="55">
        <f>SUMIF(NSL!$C$1562:$C$1565,C44,NSL!$W$1562:$W$1565)</f>
        <v>0</v>
      </c>
      <c r="BF44" s="55">
        <f>SUMIF(NSL!$C$1567:$C$1569,C44,NSL!$W$1567:$W$1569)</f>
        <v>0</v>
      </c>
      <c r="BG44" s="65">
        <f>SUM(G44:Q44)+SUM(S44:Z44)+SUM(AB44:AP44)+SUM(AR44:BF44)</f>
        <v>0</v>
      </c>
      <c r="BH44" s="53">
        <f>AQ60-BG44</f>
        <v>1</v>
      </c>
      <c r="BI44" s="53">
        <f t="shared" si="6"/>
        <v>1</v>
      </c>
    </row>
    <row r="45" spans="1:61" ht="15">
      <c r="A45" s="8" t="s">
        <v>97</v>
      </c>
      <c r="B45" s="7" t="s">
        <v>146</v>
      </c>
      <c r="C45" s="8" t="s">
        <v>64</v>
      </c>
      <c r="D45" s="52">
        <f>HTg!T47</f>
        <v>100.27</v>
      </c>
      <c r="E45" s="65">
        <f t="shared" si="10"/>
        <v>0</v>
      </c>
      <c r="F45" s="70">
        <f t="shared" si="11"/>
        <v>0</v>
      </c>
      <c r="G45" s="55">
        <f>SUMIF(NSL!$C$9:$C$10,C45,NSL!$W$9:$W$10)</f>
        <v>0</v>
      </c>
      <c r="H45" s="55">
        <f>SUMIF(NSL!$C$12:$C$13,C45,NSL!$W$12:$W$13)</f>
        <v>0</v>
      </c>
      <c r="I45" s="55">
        <f>SUMIF(NSL!$C$15:$C$16,C45,NSL!$W$15:$W$16)</f>
        <v>0</v>
      </c>
      <c r="J45" s="55">
        <f>SUMIF(NSL!$C$18:$C$19,C45,NSL!$W$18:$W$19)</f>
        <v>0</v>
      </c>
      <c r="K45" s="55">
        <f>SUMIF(NSL!$C$21:$C$43,C45,NSL!$W$21:$W$43)</f>
        <v>0</v>
      </c>
      <c r="L45" s="55">
        <f>SUMIF(NSL!$C$45:$C$51,C45,NSL!$W$45:$W$51)</f>
        <v>0</v>
      </c>
      <c r="M45" s="55">
        <f>SUMIF(NSL!$C$53:$C$55,C45,NSL!$W$53:$W$55)</f>
        <v>0</v>
      </c>
      <c r="N45" s="55">
        <f>SUMIF(NSL!$C$57:$C$65,C45,NSL!$W$57:$W$65)</f>
        <v>0</v>
      </c>
      <c r="O45" s="55">
        <f>SUMIF(NSL!$C$67:$C$76,C45,NSL!$W$67:$W$76)</f>
        <v>0</v>
      </c>
      <c r="P45" s="55">
        <f>SUMIF(NSL!$C$78:$C$79,C45,NSL!$W$78:$W$79)</f>
        <v>0</v>
      </c>
      <c r="Q45" s="55">
        <f>SUMIF(NSL!$C$81:$C$173,C45,NSL!$W$81:$W$173)</f>
        <v>0</v>
      </c>
      <c r="R45" s="65">
        <f t="shared" si="12"/>
        <v>100.27</v>
      </c>
      <c r="S45" s="55">
        <f>SUMIF(NSL!$C$176:$C$214,C45,NSL!$W$176:$W$214)</f>
        <v>0</v>
      </c>
      <c r="T45" s="55">
        <f>SUMIF(NSL!$C$216:$C$238,C45,NSL!$W$216:$W$238)</f>
        <v>0</v>
      </c>
      <c r="U45" s="55">
        <f>SUMIF(NSL!$C$240:$C$252,C45,NSL!$W$240:$W$252)</f>
        <v>0</v>
      </c>
      <c r="V45" s="55">
        <f>SUMIF(NSL!$C$254:$C$255,C45,NSL!$W$254:$W$255)</f>
        <v>0</v>
      </c>
      <c r="W45" s="55">
        <f>SUMIF(NSL!$C$257:$C$282,C45,NSL!$W$257:$W$282)</f>
        <v>0</v>
      </c>
      <c r="X45" s="55">
        <f>SUMIF(NSL!$C$284:$C$346,C45,NSL!$W$284:$W$346)</f>
        <v>0</v>
      </c>
      <c r="Y45" s="55">
        <f>SUMIF(NSL!$C$348:$C$436,C45,NSL!$W$348:$W$436)</f>
        <v>0</v>
      </c>
      <c r="Z45" s="55">
        <f>SUMIF(NSL!$C$438:$C$480,C45,NSL!$W$438:$W$480)</f>
        <v>0</v>
      </c>
      <c r="AA45" s="72">
        <f t="shared" si="16"/>
        <v>0.2</v>
      </c>
      <c r="AB45" s="55">
        <f>SUMIF(NSL!$C$483:$C$679,C45,NSL!$W$483:$W$679)</f>
        <v>0</v>
      </c>
      <c r="AC45" s="55">
        <f>SUMIF(NSL!$C$681:$C$682,C45,NSL!$W$681:$W$682)</f>
        <v>0</v>
      </c>
      <c r="AD45" s="55">
        <f>SUMIF(NSL!$C$684:$C$692,C45,NSL!$W$684:$W$692)</f>
        <v>0</v>
      </c>
      <c r="AE45" s="55">
        <f>SUMIF(NSL!$C$694:$C$776,C45,NSL!$W$694:$W$776)</f>
        <v>0</v>
      </c>
      <c r="AF45" s="55">
        <f>SUMIF(NSL!$C$778:$C$810,C45,NSL!$W$778:$W$810)</f>
        <v>0</v>
      </c>
      <c r="AG45" s="55">
        <f>SUMIF(NSL!$C$812:$C$813,C45,NSL!$W$812:$W$813)</f>
        <v>0</v>
      </c>
      <c r="AH45" s="55">
        <f>SUMIF(NSL!$C$815:$C$816,C45,NSL!$W$815:$W$816)</f>
        <v>0</v>
      </c>
      <c r="AI45" s="55">
        <f>SUMIF(NSL!$C$818:$C$889,C45,NSL!$W$818:$W$889)</f>
        <v>0</v>
      </c>
      <c r="AJ45" s="55">
        <f>SUMIF(NSL!$C$891:$C$917,C45,NSL!$W$891:$W$917)</f>
        <v>0</v>
      </c>
      <c r="AK45" s="55">
        <f>SUMIF(NSL!$C$919:$C$981,C45,NSL!$W$919:$W$981)</f>
        <v>0.2</v>
      </c>
      <c r="AL45" s="55">
        <f>SUMIF(NSL!$C$983:$C$1000,C45,NSL!$W$983:$W$1000)</f>
        <v>0</v>
      </c>
      <c r="AM45" s="55">
        <f>SUMIF(NSL!$C$1002:$C$1028,C45,NSL!$W$1002:$W$1028)</f>
        <v>0</v>
      </c>
      <c r="AN45" s="55">
        <f>SUMIF(NSL!$C$1030:$C$1045,C45,NSL!$W$1030:$W$1045)</f>
        <v>0</v>
      </c>
      <c r="AO45" s="55">
        <f>SUMIF(NSL!$C$1047:$C$1048,C45,NSL!$W$1047:$W$1048)</f>
        <v>0</v>
      </c>
      <c r="AP45" s="55">
        <f>SUMIF(NSL!$C$1050:$C$1074,C45,NSL!$W$1050:$W$1074)</f>
        <v>0</v>
      </c>
      <c r="AQ45" s="55">
        <f>SUMIF(NSL!$C$1076:$C$1099,C45,NSL!$W$1076:$W$1099)</f>
        <v>0</v>
      </c>
      <c r="AR45" s="65">
        <f>D45-BG45</f>
        <v>100.07</v>
      </c>
      <c r="AS45" s="55">
        <f>SUMIF(NSL!$C$1123:$C$1164,C45,NSL!$W$1123:$W$1164)</f>
        <v>0</v>
      </c>
      <c r="AT45" s="55">
        <f>SUMIF(NSL!$C$1166:$C$1201,C45,NSL!$W$1166:$W$1201)</f>
        <v>0</v>
      </c>
      <c r="AU45" s="55">
        <f>SUMIF(NSL!$C$1203:$C$1223,C45,NSL!$W$1203:$W$1223)</f>
        <v>0</v>
      </c>
      <c r="AV45" s="55">
        <f>SUMIF(NSL!$C$1225:$C$1226,C45,NSL!$W$1225:$W$1226)</f>
        <v>0</v>
      </c>
      <c r="AW45" s="55">
        <f>SUMIF(NSL!$C$1228:$C$1244,C45,NSL!$W$1228:$W$1244)</f>
        <v>0</v>
      </c>
      <c r="AX45" s="55">
        <f>SUMIF(NSL!$C$1246:$C$1351,C45,NSL!$W$1246:$W$1351)</f>
        <v>0</v>
      </c>
      <c r="AY45" s="55">
        <f>SUMIF(NSL!$C$1353:$C$1434,C45,NSL!$W$1353:$W$1434)</f>
        <v>0</v>
      </c>
      <c r="AZ45" s="55">
        <f>SUMIF(NSL!$C$1436:$C$1440,C45,NSL!$W$1436:$W$1440)</f>
        <v>0</v>
      </c>
      <c r="BA45" s="55">
        <f>SUMIF(NSL!$C$1442:$C$1507,C45,NSL!$W$1442:$W$1507)</f>
        <v>0</v>
      </c>
      <c r="BB45" s="55">
        <f>SUMIF(NSL!$C$1509:$C$1540,C45,NSL!$W$1509:$W$1540)</f>
        <v>0</v>
      </c>
      <c r="BC45" s="55">
        <f>SUMIF(NSL!$C$1542:$C$1545,C45,NSL!$W$1542:$W$1545)</f>
        <v>0</v>
      </c>
      <c r="BD45" s="55">
        <f>SUMIF(NSL!$C$1547:$C$1560,C45,NSL!$W$1547:$W$1560)</f>
        <v>0</v>
      </c>
      <c r="BE45" s="55">
        <f>SUMIF(NSL!$C$1562:$C$1565,C45,NSL!$W$1562:$W$1565)</f>
        <v>0</v>
      </c>
      <c r="BF45" s="55">
        <f>SUMIF(NSL!$C$1567:$C$1569,C45,NSL!$W$1567:$W$1569)</f>
        <v>0</v>
      </c>
      <c r="BG45" s="65">
        <f>SUM(G45:Q45)+SUM(S45:Z45)+SUM(AB45:AQ45)+SUM(AS45:BF45)</f>
        <v>0.2</v>
      </c>
      <c r="BH45" s="53">
        <f>AR60-BG45</f>
        <v>5.8700000000000072</v>
      </c>
      <c r="BI45" s="53">
        <f t="shared" si="6"/>
        <v>106.14</v>
      </c>
    </row>
    <row r="46" spans="1:61" ht="15">
      <c r="A46" s="8" t="s">
        <v>103</v>
      </c>
      <c r="B46" s="7" t="s">
        <v>147</v>
      </c>
      <c r="C46" s="8" t="s">
        <v>62</v>
      </c>
      <c r="D46" s="52">
        <f>HTg!T48</f>
        <v>0</v>
      </c>
      <c r="E46" s="65">
        <f t="shared" si="10"/>
        <v>0</v>
      </c>
      <c r="F46" s="70">
        <f t="shared" si="11"/>
        <v>0</v>
      </c>
      <c r="G46" s="55">
        <f>SUMIF(NSL!$C$9:$C$10,C46,NSL!$W$9:$W$10)</f>
        <v>0</v>
      </c>
      <c r="H46" s="55">
        <f>SUMIF(NSL!$C$12:$C$13,C46,NSL!$W$12:$W$13)</f>
        <v>0</v>
      </c>
      <c r="I46" s="55">
        <f>SUMIF(NSL!$C$15:$C$16,C46,NSL!$W$15:$W$16)</f>
        <v>0</v>
      </c>
      <c r="J46" s="55">
        <f>SUMIF(NSL!$C$18:$C$19,C46,NSL!$W$18:$W$19)</f>
        <v>0</v>
      </c>
      <c r="K46" s="55">
        <f>SUMIF(NSL!$C$21:$C$43,C46,NSL!$W$21:$W$43)</f>
        <v>0</v>
      </c>
      <c r="L46" s="55">
        <f>SUMIF(NSL!$C$45:$C$51,C46,NSL!$W$45:$W$51)</f>
        <v>0</v>
      </c>
      <c r="M46" s="55">
        <f>SUMIF(NSL!$C$53:$C$55,C46,NSL!$W$53:$W$55)</f>
        <v>0</v>
      </c>
      <c r="N46" s="55">
        <f>SUMIF(NSL!$C$57:$C$65,C46,NSL!$W$57:$W$65)</f>
        <v>0</v>
      </c>
      <c r="O46" s="55">
        <f>SUMIF(NSL!$C$67:$C$76,C46,NSL!$W$67:$W$76)</f>
        <v>0</v>
      </c>
      <c r="P46" s="55">
        <f>SUMIF(NSL!$C$78:$C$79,C46,NSL!$W$78:$W$79)</f>
        <v>0</v>
      </c>
      <c r="Q46" s="55">
        <f>SUMIF(NSL!$C$81:$C$173,C46,NSL!$W$81:$W$173)</f>
        <v>0</v>
      </c>
      <c r="R46" s="65">
        <f t="shared" si="12"/>
        <v>0</v>
      </c>
      <c r="S46" s="55">
        <f>SUMIF(NSL!$C$176:$C$214,C46,NSL!$W$176:$W$214)</f>
        <v>0</v>
      </c>
      <c r="T46" s="55">
        <f>SUMIF(NSL!$C$216:$C$238,C46,NSL!$W$216:$W$238)</f>
        <v>0</v>
      </c>
      <c r="U46" s="55">
        <f>SUMIF(NSL!$C$240:$C$252,C46,NSL!$W$240:$W$252)</f>
        <v>0</v>
      </c>
      <c r="V46" s="55">
        <f>SUMIF(NSL!$C$254:$C$255,C46,NSL!$W$254:$W$255)</f>
        <v>0</v>
      </c>
      <c r="W46" s="55">
        <f>SUMIF(NSL!$C$257:$C$282,C46,NSL!$W$257:$W$282)</f>
        <v>0</v>
      </c>
      <c r="X46" s="55">
        <f>SUMIF(NSL!$C$284:$C$346,C46,NSL!$W$284:$W$346)</f>
        <v>0</v>
      </c>
      <c r="Y46" s="55">
        <f>SUMIF(NSL!$C$348:$C$436,C46,NSL!$W$348:$W$436)</f>
        <v>0</v>
      </c>
      <c r="Z46" s="55">
        <f>SUMIF(NSL!$C$438:$C$480,C46,NSL!$W$438:$W$480)</f>
        <v>0</v>
      </c>
      <c r="AA46" s="72">
        <f t="shared" si="16"/>
        <v>0</v>
      </c>
      <c r="AB46" s="55">
        <f>SUMIF(NSL!$C$483:$C$679,C46,NSL!$W$483:$W$679)</f>
        <v>0</v>
      </c>
      <c r="AC46" s="55">
        <f>SUMIF(NSL!$C$681:$C$682,C46,NSL!$W$681:$W$682)</f>
        <v>0</v>
      </c>
      <c r="AD46" s="55">
        <f>SUMIF(NSL!$C$684:$C$692,C46,NSL!$W$684:$W$692)</f>
        <v>0</v>
      </c>
      <c r="AE46" s="55">
        <f>SUMIF(NSL!$C$694:$C$776,C46,NSL!$W$694:$W$776)</f>
        <v>0</v>
      </c>
      <c r="AF46" s="55">
        <f>SUMIF(NSL!$C$778:$C$810,C46,NSL!$W$778:$W$810)</f>
        <v>0</v>
      </c>
      <c r="AG46" s="55">
        <f>SUMIF(NSL!$C$812:$C$813,C46,NSL!$W$812:$W$813)</f>
        <v>0</v>
      </c>
      <c r="AH46" s="55">
        <f>SUMIF(NSL!$C$815:$C$816,C46,NSL!$W$815:$W$816)</f>
        <v>0</v>
      </c>
      <c r="AI46" s="55">
        <f>SUMIF(NSL!$C$818:$C$889,C46,NSL!$W$818:$W$889)</f>
        <v>0</v>
      </c>
      <c r="AJ46" s="55">
        <f>SUMIF(NSL!$C$891:$C$917,C46,NSL!$W$891:$W$917)</f>
        <v>0</v>
      </c>
      <c r="AK46" s="55">
        <f>SUMIF(NSL!$C$919:$C$981,C46,NSL!$W$919:$W$981)</f>
        <v>0</v>
      </c>
      <c r="AL46" s="55">
        <f>SUMIF(NSL!$C$983:$C$1000,C46,NSL!$W$983:$W$1000)</f>
        <v>0</v>
      </c>
      <c r="AM46" s="55">
        <f>SUMIF(NSL!$C$1002:$C$1028,C46,NSL!$W$1002:$W$1028)</f>
        <v>0</v>
      </c>
      <c r="AN46" s="55">
        <f>SUMIF(NSL!$C$1030:$C$1045,C46,NSL!$W$1030:$W$1045)</f>
        <v>0</v>
      </c>
      <c r="AO46" s="55">
        <f>SUMIF(NSL!$C$1047:$C$1048,C46,NSL!$W$1047:$W$1048)</f>
        <v>0</v>
      </c>
      <c r="AP46" s="55">
        <f>SUMIF(NSL!$C$1050:$C$1074,C46,NSL!$W$1050:$W$1074)</f>
        <v>0</v>
      </c>
      <c r="AQ46" s="55">
        <f>SUMIF(NSL!$C$1076:$C$1099,C46,NSL!$W$1076:$W$1099)</f>
        <v>0</v>
      </c>
      <c r="AR46" s="55">
        <f>SUMIF(NSL!$C$1101:$C$1121,C46,NSL!$W$1101:$W$1121)</f>
        <v>0</v>
      </c>
      <c r="AS46" s="65">
        <f>D46-BG46</f>
        <v>0</v>
      </c>
      <c r="AT46" s="55">
        <f>SUMIF(NSL!$C$1166:$C$1201,C46,NSL!$W$1166:$W$1201)</f>
        <v>0</v>
      </c>
      <c r="AU46" s="55">
        <f>SUMIF(NSL!$C$1203:$C$1223,C46,NSL!$W$1203:$W$1223)</f>
        <v>0</v>
      </c>
      <c r="AV46" s="55">
        <f>SUMIF(NSL!$C$1225:$C$1226,C46,NSL!$W$1225:$W$1226)</f>
        <v>0</v>
      </c>
      <c r="AW46" s="55">
        <f>SUMIF(NSL!$C$1228:$C$1244,C46,NSL!$W$1228:$W$1244)</f>
        <v>0</v>
      </c>
      <c r="AX46" s="55">
        <f>SUMIF(NSL!$C$1246:$C$1351,C46,NSL!$W$1246:$W$1351)</f>
        <v>0</v>
      </c>
      <c r="AY46" s="55">
        <f>SUMIF(NSL!$C$1353:$C$1434,C46,NSL!$W$1353:$W$1434)</f>
        <v>0</v>
      </c>
      <c r="AZ46" s="55">
        <f>SUMIF(NSL!$C$1436:$C$1440,C46,NSL!$W$1436:$W$1440)</f>
        <v>0</v>
      </c>
      <c r="BA46" s="55">
        <f>SUMIF(NSL!$C$1442:$C$1507,C46,NSL!$W$1442:$W$1507)</f>
        <v>0</v>
      </c>
      <c r="BB46" s="55">
        <f>SUMIF(NSL!$C$1509:$C$1540,C46,NSL!$W$1509:$W$1540)</f>
        <v>0</v>
      </c>
      <c r="BC46" s="55">
        <f>SUMIF(NSL!$C$1542:$C$1545,C46,NSL!$W$1542:$W$1545)</f>
        <v>0</v>
      </c>
      <c r="BD46" s="55">
        <f>SUMIF(NSL!$C$1547:$C$1560,C46,NSL!$W$1547:$W$1560)</f>
        <v>0</v>
      </c>
      <c r="BE46" s="55">
        <f>SUMIF(NSL!$C$1562:$C$1565,C46,NSL!$W$1562:$W$1565)</f>
        <v>0</v>
      </c>
      <c r="BF46" s="55">
        <f>SUMIF(NSL!$C$1567:$C$1569,C46,NSL!$W$1567:$W$1569)</f>
        <v>0</v>
      </c>
      <c r="BG46" s="65">
        <f>SUM(G46:Q46)+SUM(S46:Z46)+SUM(AB46:AR46)+SUM(AT46:BF46)</f>
        <v>0</v>
      </c>
      <c r="BH46" s="53">
        <f>AS60-BG46</f>
        <v>0</v>
      </c>
      <c r="BI46" s="53">
        <f t="shared" si="6"/>
        <v>0</v>
      </c>
    </row>
    <row r="47" spans="1:61" ht="15">
      <c r="A47" s="8" t="s">
        <v>104</v>
      </c>
      <c r="B47" s="9" t="s">
        <v>128</v>
      </c>
      <c r="C47" s="8" t="s">
        <v>29</v>
      </c>
      <c r="D47" s="52">
        <f>HTg!T49</f>
        <v>0.47</v>
      </c>
      <c r="E47" s="65">
        <f t="shared" si="10"/>
        <v>0</v>
      </c>
      <c r="F47" s="70">
        <f t="shared" si="11"/>
        <v>0</v>
      </c>
      <c r="G47" s="55">
        <f>SUMIF(NSL!$C$9:$C$10,C47,NSL!$W$9:$W$10)</f>
        <v>0</v>
      </c>
      <c r="H47" s="55">
        <f>SUMIF(NSL!$C$12:$C$13,C47,NSL!$W$12:$W$13)</f>
        <v>0</v>
      </c>
      <c r="I47" s="55">
        <f>SUMIF(NSL!$C$15:$C$16,C47,NSL!$W$15:$W$16)</f>
        <v>0</v>
      </c>
      <c r="J47" s="55">
        <f>SUMIF(NSL!$C$18:$C$19,C47,NSL!$W$18:$W$19)</f>
        <v>0</v>
      </c>
      <c r="K47" s="55">
        <f>SUMIF(NSL!$C$21:$C$43,C47,NSL!$W$21:$W$43)</f>
        <v>0</v>
      </c>
      <c r="L47" s="55">
        <f>SUMIF(NSL!$C$45:$C$51,C47,NSL!$W$45:$W$51)</f>
        <v>0</v>
      </c>
      <c r="M47" s="55">
        <f>SUMIF(NSL!$C$53:$C$55,C47,NSL!$W$53:$W$55)</f>
        <v>0</v>
      </c>
      <c r="N47" s="55">
        <f>SUMIF(NSL!$C$57:$C$65,C47,NSL!$W$57:$W$65)</f>
        <v>0</v>
      </c>
      <c r="O47" s="55">
        <f>SUMIF(NSL!$C$67:$C$76,C47,NSL!$W$67:$W$76)</f>
        <v>0</v>
      </c>
      <c r="P47" s="55">
        <f>SUMIF(NSL!$C$78:$C$79,C47,NSL!$W$78:$W$79)</f>
        <v>0</v>
      </c>
      <c r="Q47" s="55">
        <f>SUMIF(NSL!$C$81:$C$173,C47,NSL!$W$81:$W$173)</f>
        <v>0</v>
      </c>
      <c r="R47" s="65">
        <f t="shared" si="12"/>
        <v>0.47</v>
      </c>
      <c r="S47" s="55">
        <f>SUMIF(NSL!$C$176:$C$214,C47,NSL!$W$176:$W$214)</f>
        <v>0</v>
      </c>
      <c r="T47" s="55">
        <f>SUMIF(NSL!$C$216:$C$238,C47,NSL!$W$216:$W$238)</f>
        <v>0</v>
      </c>
      <c r="U47" s="55">
        <f>SUMIF(NSL!$C$240:$C$252,C47,NSL!$W$240:$W$252)</f>
        <v>0</v>
      </c>
      <c r="V47" s="55">
        <f>SUMIF(NSL!$C$254:$C$255,C47,NSL!$W$254:$W$255)</f>
        <v>0</v>
      </c>
      <c r="W47" s="55">
        <f>SUMIF(NSL!$C$257:$C$282,C47,NSL!$W$257:$W$282)</f>
        <v>0</v>
      </c>
      <c r="X47" s="55">
        <f>SUMIF(NSL!$C$284:$C$346,C47,NSL!$W$284:$W$346)</f>
        <v>0</v>
      </c>
      <c r="Y47" s="55">
        <f>SUMIF(NSL!$C$348:$C$436,C47,NSL!$W$348:$W$436)</f>
        <v>0</v>
      </c>
      <c r="Z47" s="55">
        <f>SUMIF(NSL!$C$438:$C$480,C47,NSL!$W$438:$W$480)</f>
        <v>0</v>
      </c>
      <c r="AA47" s="72">
        <f t="shared" si="16"/>
        <v>0</v>
      </c>
      <c r="AB47" s="55">
        <f>SUMIF(NSL!$C$483:$C$679,C47,NSL!$W$483:$W$679)</f>
        <v>0</v>
      </c>
      <c r="AC47" s="55">
        <f>SUMIF(NSL!$C$681:$C$682,C47,NSL!$W$681:$W$682)</f>
        <v>0</v>
      </c>
      <c r="AD47" s="55">
        <f>SUMIF(NSL!$C$684:$C$692,C47,NSL!$W$684:$W$692)</f>
        <v>0</v>
      </c>
      <c r="AE47" s="55">
        <f>SUMIF(NSL!$C$694:$C$776,C47,NSL!$W$694:$W$776)</f>
        <v>0</v>
      </c>
      <c r="AF47" s="55">
        <f>SUMIF(NSL!$C$778:$C$810,C47,NSL!$W$778:$W$810)</f>
        <v>0</v>
      </c>
      <c r="AG47" s="55">
        <f>SUMIF(NSL!$C$812:$C$813,C47,NSL!$W$812:$W$813)</f>
        <v>0</v>
      </c>
      <c r="AH47" s="55">
        <f>SUMIF(NSL!$C$815:$C$816,C47,NSL!$W$815:$W$816)</f>
        <v>0</v>
      </c>
      <c r="AI47" s="55">
        <f>SUMIF(NSL!$C$818:$C$889,C47,NSL!$W$818:$W$889)</f>
        <v>0</v>
      </c>
      <c r="AJ47" s="55">
        <f>SUMIF(NSL!$C$891:$C$917,C47,NSL!$W$891:$W$917)</f>
        <v>0</v>
      </c>
      <c r="AK47" s="55">
        <f>SUMIF(NSL!$C$919:$C$981,C47,NSL!$W$919:$W$981)</f>
        <v>0</v>
      </c>
      <c r="AL47" s="55">
        <f>SUMIF(NSL!$C$983:$C$1000,C47,NSL!$W$983:$W$1000)</f>
        <v>0</v>
      </c>
      <c r="AM47" s="55">
        <f>SUMIF(NSL!$C$1002:$C$1028,C47,NSL!$W$1002:$W$1028)</f>
        <v>0</v>
      </c>
      <c r="AN47" s="55">
        <f>SUMIF(NSL!$C$1030:$C$1045,C47,NSL!$W$1030:$W$1045)</f>
        <v>0</v>
      </c>
      <c r="AO47" s="55">
        <f>SUMIF(NSL!$C$1047:$C$1048,C47,NSL!$W$1047:$W$1048)</f>
        <v>0</v>
      </c>
      <c r="AP47" s="55">
        <f>SUMIF(NSL!$C$1050:$C$1074,C47,NSL!$W$1050:$W$1074)</f>
        <v>0</v>
      </c>
      <c r="AQ47" s="55">
        <f>SUMIF(NSL!$C$1076:$C$1099,C47,NSL!$W$1076:$W$1099)</f>
        <v>0</v>
      </c>
      <c r="AR47" s="55">
        <f>SUMIF(NSL!$C$1101:$C$1121,C47,NSL!$W$1101:$W$1121)</f>
        <v>0</v>
      </c>
      <c r="AS47" s="55">
        <f>SUMIF(NSL!$C$1123:$C$1164,C47,NSL!$W$1123:$W$1164)</f>
        <v>0</v>
      </c>
      <c r="AT47" s="65">
        <f>D47-BG47</f>
        <v>0.47</v>
      </c>
      <c r="AU47" s="55">
        <f>SUMIF(NSL!$C$1203:$C$1223,C47,NSL!$W$1203:$W$1223)</f>
        <v>0</v>
      </c>
      <c r="AV47" s="55">
        <f>SUMIF(NSL!$C$1225:$C$1226,C47,NSL!$W$1225:$W$1226)</f>
        <v>0</v>
      </c>
      <c r="AW47" s="55">
        <f>SUMIF(NSL!$C$1228:$C$1244,C47,NSL!$W$1228:$W$1244)</f>
        <v>0</v>
      </c>
      <c r="AX47" s="55">
        <f>SUMIF(NSL!$C$1246:$C$1351,C47,NSL!$W$1246:$W$1351)</f>
        <v>0</v>
      </c>
      <c r="AY47" s="55">
        <f>SUMIF(NSL!$C$1353:$C$1434,C47,NSL!$W$1353:$W$1434)</f>
        <v>0</v>
      </c>
      <c r="AZ47" s="55">
        <f>SUMIF(NSL!$C$1436:$C$1440,C47,NSL!$W$1436:$W$1440)</f>
        <v>0</v>
      </c>
      <c r="BA47" s="55">
        <f>SUMIF(NSL!$C$1442:$C$1507,C47,NSL!$W$1442:$W$1507)</f>
        <v>0</v>
      </c>
      <c r="BB47" s="55">
        <f>SUMIF(NSL!$C$1509:$C$1540,C47,NSL!$W$1509:$W$1540)</f>
        <v>0</v>
      </c>
      <c r="BC47" s="55">
        <f>SUMIF(NSL!$C$1542:$C$1545,C47,NSL!$W$1542:$W$1545)</f>
        <v>0</v>
      </c>
      <c r="BD47" s="55">
        <f>SUMIF(NSL!$C$1547:$C$1560,C47,NSL!$W$1547:$W$1560)</f>
        <v>0</v>
      </c>
      <c r="BE47" s="55">
        <f>SUMIF(NSL!$C$1562:$C$1565,C47,NSL!$W$1562:$W$1565)</f>
        <v>0</v>
      </c>
      <c r="BF47" s="55">
        <f>SUMIF(NSL!$C$1567:$C$1569,C47,NSL!$W$1567:$W$1569)</f>
        <v>0</v>
      </c>
      <c r="BG47" s="65">
        <f>SUM(G47:Q47)+SUM(S47:Z47)+SUM(AB47:AS47)+SUM(AU47:BF47)</f>
        <v>0</v>
      </c>
      <c r="BH47" s="53">
        <f>AT60-BG47</f>
        <v>6.0000000000000053E-2</v>
      </c>
      <c r="BI47" s="53">
        <f t="shared" si="6"/>
        <v>0.53</v>
      </c>
    </row>
    <row r="48" spans="1:61" ht="30">
      <c r="A48" s="8" t="s">
        <v>105</v>
      </c>
      <c r="B48" s="9" t="s">
        <v>129</v>
      </c>
      <c r="C48" s="8" t="s">
        <v>130</v>
      </c>
      <c r="D48" s="52">
        <f>HTg!T50</f>
        <v>0</v>
      </c>
      <c r="E48" s="65">
        <f t="shared" si="10"/>
        <v>0</v>
      </c>
      <c r="F48" s="70">
        <f t="shared" si="11"/>
        <v>0</v>
      </c>
      <c r="G48" s="55">
        <f>SUMIF(NSL!$C$9:$C$10,C48,NSL!$W$9:$W$10)</f>
        <v>0</v>
      </c>
      <c r="H48" s="55">
        <f>SUMIF(NSL!$C$12:$C$13,C48,NSL!$W$12:$W$13)</f>
        <v>0</v>
      </c>
      <c r="I48" s="55">
        <f>SUMIF(NSL!$C$15:$C$16,C48,NSL!$W$15:$W$16)</f>
        <v>0</v>
      </c>
      <c r="J48" s="55">
        <f>SUMIF(NSL!$C$18:$C$19,C48,NSL!$W$18:$W$19)</f>
        <v>0</v>
      </c>
      <c r="K48" s="55">
        <f>SUMIF(NSL!$C$21:$C$43,C48,NSL!$W$21:$W$43)</f>
        <v>0</v>
      </c>
      <c r="L48" s="55">
        <f>SUMIF(NSL!$C$45:$C$51,C48,NSL!$W$45:$W$51)</f>
        <v>0</v>
      </c>
      <c r="M48" s="55">
        <f>SUMIF(NSL!$C$53:$C$55,C48,NSL!$W$53:$W$55)</f>
        <v>0</v>
      </c>
      <c r="N48" s="55">
        <f>SUMIF(NSL!$C$57:$C$65,C48,NSL!$W$57:$W$65)</f>
        <v>0</v>
      </c>
      <c r="O48" s="55">
        <f>SUMIF(NSL!$C$67:$C$76,C48,NSL!$W$67:$W$76)</f>
        <v>0</v>
      </c>
      <c r="P48" s="55">
        <f>SUMIF(NSL!$C$78:$C$79,C48,NSL!$W$78:$W$79)</f>
        <v>0</v>
      </c>
      <c r="Q48" s="55">
        <f>SUMIF(NSL!$C$81:$C$173,C48,NSL!$W$81:$W$173)</f>
        <v>0</v>
      </c>
      <c r="R48" s="65">
        <f t="shared" si="12"/>
        <v>0</v>
      </c>
      <c r="S48" s="55">
        <f>SUMIF(NSL!$C$176:$C$214,C48,NSL!$W$176:$W$214)</f>
        <v>0</v>
      </c>
      <c r="T48" s="55">
        <f>SUMIF(NSL!$C$216:$C$238,C48,NSL!$W$216:$W$238)</f>
        <v>0</v>
      </c>
      <c r="U48" s="55">
        <f>SUMIF(NSL!$C$240:$C$252,C48,NSL!$W$240:$W$252)</f>
        <v>0</v>
      </c>
      <c r="V48" s="55">
        <f>SUMIF(NSL!$C$254:$C$255,C48,NSL!$W$254:$W$255)</f>
        <v>0</v>
      </c>
      <c r="W48" s="55">
        <f>SUMIF(NSL!$C$257:$C$282,C48,NSL!$W$257:$W$282)</f>
        <v>0</v>
      </c>
      <c r="X48" s="55">
        <f>SUMIF(NSL!$C$284:$C$346,C48,NSL!$W$284:$W$346)</f>
        <v>0</v>
      </c>
      <c r="Y48" s="55">
        <f>SUMIF(NSL!$C$348:$C$436,C48,NSL!$W$348:$W$436)</f>
        <v>0</v>
      </c>
      <c r="Z48" s="55">
        <f>SUMIF(NSL!$C$438:$C$480,C48,NSL!$W$438:$W$480)</f>
        <v>0</v>
      </c>
      <c r="AA48" s="72">
        <f t="shared" si="16"/>
        <v>0</v>
      </c>
      <c r="AB48" s="55">
        <f>SUMIF(NSL!$C$483:$C$679,C48,NSL!$W$483:$W$679)</f>
        <v>0</v>
      </c>
      <c r="AC48" s="55">
        <f>SUMIF(NSL!$C$681:$C$682,C48,NSL!$W$681:$W$682)</f>
        <v>0</v>
      </c>
      <c r="AD48" s="55">
        <f>SUMIF(NSL!$C$684:$C$692,C48,NSL!$W$684:$W$692)</f>
        <v>0</v>
      </c>
      <c r="AE48" s="55">
        <f>SUMIF(NSL!$C$694:$C$776,C48,NSL!$W$694:$W$776)</f>
        <v>0</v>
      </c>
      <c r="AF48" s="55">
        <f>SUMIF(NSL!$C$778:$C$810,C48,NSL!$W$778:$W$810)</f>
        <v>0</v>
      </c>
      <c r="AG48" s="55">
        <f>SUMIF(NSL!$C$812:$C$813,C48,NSL!$W$812:$W$813)</f>
        <v>0</v>
      </c>
      <c r="AH48" s="55">
        <f>SUMIF(NSL!$C$815:$C$816,C48,NSL!$W$815:$W$816)</f>
        <v>0</v>
      </c>
      <c r="AI48" s="55">
        <f>SUMIF(NSL!$C$818:$C$889,C48,NSL!$W$818:$W$889)</f>
        <v>0</v>
      </c>
      <c r="AJ48" s="55">
        <f>SUMIF(NSL!$C$891:$C$917,C48,NSL!$W$891:$W$917)</f>
        <v>0</v>
      </c>
      <c r="AK48" s="55">
        <f>SUMIF(NSL!$C$919:$C$981,C48,NSL!$W$919:$W$981)</f>
        <v>0</v>
      </c>
      <c r="AL48" s="55">
        <f>SUMIF(NSL!$C$983:$C$1000,C48,NSL!$W$983:$W$1000)</f>
        <v>0</v>
      </c>
      <c r="AM48" s="55">
        <f>SUMIF(NSL!$C$1002:$C$1028,C48,NSL!$W$1002:$W$1028)</f>
        <v>0</v>
      </c>
      <c r="AN48" s="55">
        <f>SUMIF(NSL!$C$1030:$C$1045,C48,NSL!$W$1030:$W$1045)</f>
        <v>0</v>
      </c>
      <c r="AO48" s="55">
        <f>SUMIF(NSL!$C$1047:$C$1048,C48,NSL!$W$1047:$W$1048)</f>
        <v>0</v>
      </c>
      <c r="AP48" s="55">
        <f>SUMIF(NSL!$C$1050:$C$1074,C48,NSL!$W$1050:$W$1074)</f>
        <v>0</v>
      </c>
      <c r="AQ48" s="55">
        <f>SUMIF(NSL!$C$1076:$C$1099,C48,NSL!$W$1076:$W$1099)</f>
        <v>0</v>
      </c>
      <c r="AR48" s="55">
        <f>SUMIF(NSL!$C$1101:$C$1121,C48,NSL!$W$1101:$W$1121)</f>
        <v>0</v>
      </c>
      <c r="AS48" s="55">
        <f>SUMIF(NSL!$C$1123:$C$1164,C48,NSL!$W$1123:$W$1164)</f>
        <v>0</v>
      </c>
      <c r="AT48" s="55">
        <f>SUMIF(NSL!$C$1166:$C$1201,C48,NSL!$W$1166:$W$1201)</f>
        <v>0</v>
      </c>
      <c r="AU48" s="65">
        <f>D48-BG48</f>
        <v>0</v>
      </c>
      <c r="AV48" s="55">
        <f>SUMIF(NSL!$C$1225:$C$1226,C48,NSL!$W$1225:$W$1226)</f>
        <v>0</v>
      </c>
      <c r="AW48" s="55">
        <f>SUMIF(NSL!$C$1228:$C$1244,C48,NSL!$W$1228:$W$1244)</f>
        <v>0</v>
      </c>
      <c r="AX48" s="55">
        <f>SUMIF(NSL!$C$1246:$C$1351,C48,NSL!$W$1246:$W$1351)</f>
        <v>0</v>
      </c>
      <c r="AY48" s="55">
        <f>SUMIF(NSL!$C$1353:$C$1434,C48,NSL!$W$1353:$W$1434)</f>
        <v>0</v>
      </c>
      <c r="AZ48" s="55">
        <f>SUMIF(NSL!$C$1436:$C$1440,C48,NSL!$W$1436:$W$1440)</f>
        <v>0</v>
      </c>
      <c r="BA48" s="55">
        <f>SUMIF(NSL!$C$1442:$C$1507,C48,NSL!$W$1442:$W$1507)</f>
        <v>0</v>
      </c>
      <c r="BB48" s="55">
        <f>SUMIF(NSL!$C$1509:$C$1540,C48,NSL!$W$1509:$W$1540)</f>
        <v>0</v>
      </c>
      <c r="BC48" s="55">
        <f>SUMIF(NSL!$C$1542:$C$1545,C48,NSL!$W$1542:$W$1545)</f>
        <v>0</v>
      </c>
      <c r="BD48" s="55">
        <f>SUMIF(NSL!$C$1547:$C$1560,C48,NSL!$W$1547:$W$1560)</f>
        <v>0</v>
      </c>
      <c r="BE48" s="55">
        <f>SUMIF(NSL!$C$1562:$C$1565,C48,NSL!$W$1562:$W$1565)</f>
        <v>0</v>
      </c>
      <c r="BF48" s="55">
        <f>SUMIF(NSL!$C$1567:$C$1569,C48,NSL!$W$1567:$W$1569)</f>
        <v>0</v>
      </c>
      <c r="BG48" s="65">
        <f>SUM(G48:Q48)+SUM(S48:Z48)+SUM(AB48:AT48)+SUM(AV48:BF48)</f>
        <v>0</v>
      </c>
      <c r="BH48" s="53">
        <f>AU60-BG48</f>
        <v>0.39999999999999997</v>
      </c>
      <c r="BI48" s="53">
        <f t="shared" si="6"/>
        <v>0.39999999999999997</v>
      </c>
    </row>
    <row r="49" spans="1:61" ht="15">
      <c r="A49" s="8" t="s">
        <v>135</v>
      </c>
      <c r="B49" s="9" t="s">
        <v>148</v>
      </c>
      <c r="C49" s="8" t="s">
        <v>149</v>
      </c>
      <c r="D49" s="52">
        <f>HTg!T51</f>
        <v>0</v>
      </c>
      <c r="E49" s="65">
        <f t="shared" si="10"/>
        <v>0</v>
      </c>
      <c r="F49" s="70">
        <f t="shared" si="11"/>
        <v>0</v>
      </c>
      <c r="G49" s="55">
        <f>SUMIF(NSL!$C$9:$C$10,C49,NSL!$W$9:$W$10)</f>
        <v>0</v>
      </c>
      <c r="H49" s="55">
        <f>SUMIF(NSL!$C$12:$C$13,C49,NSL!$W$12:$W$13)</f>
        <v>0</v>
      </c>
      <c r="I49" s="55">
        <f>SUMIF(NSL!$C$15:$C$16,C49,NSL!$W$15:$W$16)</f>
        <v>0</v>
      </c>
      <c r="J49" s="55">
        <f>SUMIF(NSL!$C$18:$C$19,C49,NSL!$W$18:$W$19)</f>
        <v>0</v>
      </c>
      <c r="K49" s="55">
        <f>SUMIF(NSL!$C$21:$C$43,C49,NSL!$W$21:$W$43)</f>
        <v>0</v>
      </c>
      <c r="L49" s="55">
        <f>SUMIF(NSL!$C$45:$C$51,C49,NSL!$W$45:$W$51)</f>
        <v>0</v>
      </c>
      <c r="M49" s="55">
        <f>SUMIF(NSL!$C$53:$C$55,C49,NSL!$W$53:$W$55)</f>
        <v>0</v>
      </c>
      <c r="N49" s="55">
        <f>SUMIF(NSL!$C$57:$C$65,C49,NSL!$W$57:$W$65)</f>
        <v>0</v>
      </c>
      <c r="O49" s="55">
        <f>SUMIF(NSL!$C$67:$C$76,C49,NSL!$W$67:$W$76)</f>
        <v>0</v>
      </c>
      <c r="P49" s="55">
        <f>SUMIF(NSL!$C$78:$C$79,C49,NSL!$W$78:$W$79)</f>
        <v>0</v>
      </c>
      <c r="Q49" s="55">
        <f>SUMIF(NSL!$C$81:$C$173,C49,NSL!$W$81:$W$173)</f>
        <v>0</v>
      </c>
      <c r="R49" s="65">
        <f t="shared" si="12"/>
        <v>0</v>
      </c>
      <c r="S49" s="55">
        <f>SUMIF(NSL!$C$176:$C$214,C49,NSL!$W$176:$W$214)</f>
        <v>0</v>
      </c>
      <c r="T49" s="55">
        <f>SUMIF(NSL!$C$216:$C$238,C49,NSL!$W$216:$W$238)</f>
        <v>0</v>
      </c>
      <c r="U49" s="55">
        <f>SUMIF(NSL!$C$240:$C$252,C49,NSL!$W$240:$W$252)</f>
        <v>0</v>
      </c>
      <c r="V49" s="55">
        <f>SUMIF(NSL!$C$254:$C$255,C49,NSL!$W$254:$W$255)</f>
        <v>0</v>
      </c>
      <c r="W49" s="55">
        <f>SUMIF(NSL!$C$257:$C$282,C49,NSL!$W$257:$W$282)</f>
        <v>0</v>
      </c>
      <c r="X49" s="55">
        <f>SUMIF(NSL!$C$284:$C$346,C49,NSL!$W$284:$W$346)</f>
        <v>0</v>
      </c>
      <c r="Y49" s="55">
        <f>SUMIF(NSL!$C$348:$C$436,C49,NSL!$W$348:$W$436)</f>
        <v>0</v>
      </c>
      <c r="Z49" s="55">
        <f>SUMIF(NSL!$C$438:$C$480,C49,NSL!$W$438:$W$480)</f>
        <v>0</v>
      </c>
      <c r="AA49" s="72">
        <f t="shared" si="16"/>
        <v>0</v>
      </c>
      <c r="AB49" s="55">
        <f>SUMIF(NSL!$C$483:$C$679,C49,NSL!$W$483:$W$679)</f>
        <v>0</v>
      </c>
      <c r="AC49" s="55">
        <f>SUMIF(NSL!$C$681:$C$682,C49,NSL!$W$681:$W$682)</f>
        <v>0</v>
      </c>
      <c r="AD49" s="55">
        <f>SUMIF(NSL!$C$684:$C$692,C49,NSL!$W$684:$W$692)</f>
        <v>0</v>
      </c>
      <c r="AE49" s="55">
        <f>SUMIF(NSL!$C$694:$C$776,C49,NSL!$W$694:$W$776)</f>
        <v>0</v>
      </c>
      <c r="AF49" s="55">
        <f>SUMIF(NSL!$C$778:$C$810,C49,NSL!$W$778:$W$810)</f>
        <v>0</v>
      </c>
      <c r="AG49" s="55">
        <f>SUMIF(NSL!$C$812:$C$813,C49,NSL!$W$812:$W$813)</f>
        <v>0</v>
      </c>
      <c r="AH49" s="55">
        <f>SUMIF(NSL!$C$815:$C$816,C49,NSL!$W$815:$W$816)</f>
        <v>0</v>
      </c>
      <c r="AI49" s="55">
        <f>SUMIF(NSL!$C$818:$C$889,C49,NSL!$W$818:$W$889)</f>
        <v>0</v>
      </c>
      <c r="AJ49" s="55">
        <f>SUMIF(NSL!$C$891:$C$917,C49,NSL!$W$891:$W$917)</f>
        <v>0</v>
      </c>
      <c r="AK49" s="55">
        <f>SUMIF(NSL!$C$919:$C$981,C49,NSL!$W$919:$W$981)</f>
        <v>0</v>
      </c>
      <c r="AL49" s="55">
        <f>SUMIF(NSL!$C$983:$C$1000,C49,NSL!$W$983:$W$1000)</f>
        <v>0</v>
      </c>
      <c r="AM49" s="55">
        <f>SUMIF(NSL!$C$1002:$C$1028,C49,NSL!$W$1002:$W$1028)</f>
        <v>0</v>
      </c>
      <c r="AN49" s="55">
        <f>SUMIF(NSL!$C$1030:$C$1045,C49,NSL!$W$1030:$W$1045)</f>
        <v>0</v>
      </c>
      <c r="AO49" s="55">
        <f>SUMIF(NSL!$C$1047:$C$1048,C49,NSL!$W$1047:$W$1048)</f>
        <v>0</v>
      </c>
      <c r="AP49" s="55">
        <f>SUMIF(NSL!$C$1050:$C$1074,C49,NSL!$W$1050:$W$1074)</f>
        <v>0</v>
      </c>
      <c r="AQ49" s="55">
        <f>SUMIF(NSL!$C$1076:$C$1099,C49,NSL!$W$1076:$W$1099)</f>
        <v>0</v>
      </c>
      <c r="AR49" s="55">
        <f>SUMIF(NSL!$C$1101:$C$1121,C49,NSL!$W$1101:$W$1121)</f>
        <v>0</v>
      </c>
      <c r="AS49" s="55">
        <f>SUMIF(NSL!$C$1123:$C$1164,C49,NSL!$W$1123:$W$1164)</f>
        <v>0</v>
      </c>
      <c r="AT49" s="55">
        <f>SUMIF(NSL!$C$1166:$C$1201,C49,NSL!$W$1166:$W$1201)</f>
        <v>0</v>
      </c>
      <c r="AU49" s="55">
        <f>SUMIF(NSL!$C$1203:$C$1223,C49,NSL!$W$1203:$W$1223)</f>
        <v>0</v>
      </c>
      <c r="AV49" s="65">
        <f>D49-BG49</f>
        <v>0</v>
      </c>
      <c r="AW49" s="55">
        <f>SUMIF(NSL!$C$1228:$C$1244,C49,NSL!$W$1228:$W$1244)</f>
        <v>0</v>
      </c>
      <c r="AX49" s="55">
        <f>SUMIF(NSL!$C$1246:$C$1351,C49,NSL!$W$1246:$W$1351)</f>
        <v>0</v>
      </c>
      <c r="AY49" s="55">
        <f>SUMIF(NSL!$C$1353:$C$1434,C49,NSL!$W$1353:$W$1434)</f>
        <v>0</v>
      </c>
      <c r="AZ49" s="55">
        <f>SUMIF(NSL!$C$1436:$C$1440,C49,NSL!$W$1436:$W$1440)</f>
        <v>0</v>
      </c>
      <c r="BA49" s="55">
        <f>SUMIF(NSL!$C$1442:$C$1507,C49,NSL!$W$1442:$W$1507)</f>
        <v>0</v>
      </c>
      <c r="BB49" s="55">
        <f>SUMIF(NSL!$C$1509:$C$1540,C49,NSL!$W$1509:$W$1540)</f>
        <v>0</v>
      </c>
      <c r="BC49" s="55">
        <f>SUMIF(NSL!$C$1542:$C$1545,C49,NSL!$W$1542:$W$1545)</f>
        <v>0</v>
      </c>
      <c r="BD49" s="55">
        <f>SUMIF(NSL!$C$1547:$C$1560,C49,NSL!$W$1547:$W$1560)</f>
        <v>0</v>
      </c>
      <c r="BE49" s="55">
        <f>SUMIF(NSL!$C$1562:$C$1565,C49,NSL!$W$1562:$W$1565)</f>
        <v>0</v>
      </c>
      <c r="BF49" s="55">
        <f>SUMIF(NSL!$C$1567:$C$1569,C49,NSL!$W$1567:$W$1569)</f>
        <v>0</v>
      </c>
      <c r="BG49" s="65">
        <f>SUM(G49:Q49)+SUM(S49:Z49)+SUM(AB49:AU49)+SUM(AW49:BF49)</f>
        <v>0</v>
      </c>
      <c r="BH49" s="53">
        <f>AV60-BG49</f>
        <v>0</v>
      </c>
      <c r="BI49" s="53">
        <f t="shared" si="6"/>
        <v>0</v>
      </c>
    </row>
    <row r="50" spans="1:61" ht="15">
      <c r="A50" s="8" t="s">
        <v>136</v>
      </c>
      <c r="B50" s="9" t="s">
        <v>150</v>
      </c>
      <c r="C50" s="8" t="s">
        <v>43</v>
      </c>
      <c r="D50" s="52">
        <f>HTg!T52</f>
        <v>0</v>
      </c>
      <c r="E50" s="65">
        <f t="shared" si="10"/>
        <v>0</v>
      </c>
      <c r="F50" s="70">
        <f t="shared" si="11"/>
        <v>0</v>
      </c>
      <c r="G50" s="55">
        <f>SUMIF(NSL!$C$9:$C$10,C50,NSL!$W$9:$W$10)</f>
        <v>0</v>
      </c>
      <c r="H50" s="55">
        <f>SUMIF(NSL!$C$12:$C$13,C50,NSL!$W$12:$W$13)</f>
        <v>0</v>
      </c>
      <c r="I50" s="55">
        <f>SUMIF(NSL!$C$15:$C$16,C50,NSL!$W$15:$W$16)</f>
        <v>0</v>
      </c>
      <c r="J50" s="55">
        <f>SUMIF(NSL!$C$18:$C$19,C50,NSL!$W$18:$W$19)</f>
        <v>0</v>
      </c>
      <c r="K50" s="55">
        <f>SUMIF(NSL!$C$21:$C$43,C50,NSL!$W$21:$W$43)</f>
        <v>0</v>
      </c>
      <c r="L50" s="55">
        <f>SUMIF(NSL!$C$45:$C$51,C50,NSL!$W$45:$W$51)</f>
        <v>0</v>
      </c>
      <c r="M50" s="55">
        <f>SUMIF(NSL!$C$53:$C$55,C50,NSL!$W$53:$W$55)</f>
        <v>0</v>
      </c>
      <c r="N50" s="55">
        <f>SUMIF(NSL!$C$57:$C$65,C50,NSL!$W$57:$W$65)</f>
        <v>0</v>
      </c>
      <c r="O50" s="55">
        <f>SUMIF(NSL!$C$67:$C$76,C50,NSL!$W$67:$W$76)</f>
        <v>0</v>
      </c>
      <c r="P50" s="55">
        <f>SUMIF(NSL!$C$78:$C$79,C50,NSL!$W$78:$W$79)</f>
        <v>0</v>
      </c>
      <c r="Q50" s="55">
        <f>SUMIF(NSL!$C$81:$C$173,C50,NSL!$W$81:$W$173)</f>
        <v>0</v>
      </c>
      <c r="R50" s="65">
        <f t="shared" si="12"/>
        <v>0</v>
      </c>
      <c r="S50" s="55">
        <f>SUMIF(NSL!$C$176:$C$214,C50,NSL!$W$176:$W$214)</f>
        <v>0</v>
      </c>
      <c r="T50" s="55">
        <f>SUMIF(NSL!$C$216:$C$238,C50,NSL!$W$216:$W$238)</f>
        <v>0</v>
      </c>
      <c r="U50" s="55">
        <f>SUMIF(NSL!$C$240:$C$252,C50,NSL!$W$240:$W$252)</f>
        <v>0</v>
      </c>
      <c r="V50" s="55">
        <f>SUMIF(NSL!$C$254:$C$255,C50,NSL!$W$254:$W$255)</f>
        <v>0</v>
      </c>
      <c r="W50" s="55">
        <f>SUMIF(NSL!$C$257:$C$282,C50,NSL!$W$257:$W$282)</f>
        <v>0</v>
      </c>
      <c r="X50" s="55">
        <f>SUMIF(NSL!$C$284:$C$346,C50,NSL!$W$284:$W$346)</f>
        <v>0</v>
      </c>
      <c r="Y50" s="55">
        <f>SUMIF(NSL!$C$348:$C$436,C50,NSL!$W$348:$W$436)</f>
        <v>0</v>
      </c>
      <c r="Z50" s="55">
        <f>SUMIF(NSL!$C$438:$C$480,C50,NSL!$W$438:$W$480)</f>
        <v>0</v>
      </c>
      <c r="AA50" s="72">
        <f t="shared" si="16"/>
        <v>0</v>
      </c>
      <c r="AB50" s="55">
        <f>SUMIF(NSL!$C$483:$C$679,C50,NSL!$W$483:$W$679)</f>
        <v>0</v>
      </c>
      <c r="AC50" s="55">
        <f>SUMIF(NSL!$C$681:$C$682,C50,NSL!$W$681:$W$682)</f>
        <v>0</v>
      </c>
      <c r="AD50" s="55">
        <f>SUMIF(NSL!$C$684:$C$692,C50,NSL!$W$684:$W$692)</f>
        <v>0</v>
      </c>
      <c r="AE50" s="55">
        <f>SUMIF(NSL!$C$694:$C$776,C50,NSL!$W$694:$W$776)</f>
        <v>0</v>
      </c>
      <c r="AF50" s="55">
        <f>SUMIF(NSL!$C$778:$C$810,C50,NSL!$W$778:$W$810)</f>
        <v>0</v>
      </c>
      <c r="AG50" s="55">
        <f>SUMIF(NSL!$C$812:$C$813,C50,NSL!$W$812:$W$813)</f>
        <v>0</v>
      </c>
      <c r="AH50" s="55">
        <f>SUMIF(NSL!$C$815:$C$816,C50,NSL!$W$815:$W$816)</f>
        <v>0</v>
      </c>
      <c r="AI50" s="55">
        <f>SUMIF(NSL!$C$818:$C$889,C50,NSL!$W$818:$W$889)</f>
        <v>0</v>
      </c>
      <c r="AJ50" s="55">
        <f>SUMIF(NSL!$C$891:$C$917,C50,NSL!$W$891:$W$917)</f>
        <v>0</v>
      </c>
      <c r="AK50" s="55">
        <f>SUMIF(NSL!$C$919:$C$981,C50,NSL!$W$919:$W$981)</f>
        <v>0</v>
      </c>
      <c r="AL50" s="55">
        <f>SUMIF(NSL!$C$983:$C$1000,C50,NSL!$W$983:$W$1000)</f>
        <v>0</v>
      </c>
      <c r="AM50" s="55">
        <f>SUMIF(NSL!$C$1002:$C$1028,C50,NSL!$W$1002:$W$1028)</f>
        <v>0</v>
      </c>
      <c r="AN50" s="55">
        <f>SUMIF(NSL!$C$1030:$C$1045,C50,NSL!$W$1030:$W$1045)</f>
        <v>0</v>
      </c>
      <c r="AO50" s="55">
        <f>SUMIF(NSL!$C$1047:$C$1048,C50,NSL!$W$1047:$W$1048)</f>
        <v>0</v>
      </c>
      <c r="AP50" s="55">
        <f>SUMIF(NSL!$C$1050:$C$1074,C50,NSL!$W$1050:$W$1074)</f>
        <v>0</v>
      </c>
      <c r="AQ50" s="55">
        <f>SUMIF(NSL!$C$1076:$C$1099,C50,NSL!$W$1076:$W$1099)</f>
        <v>0</v>
      </c>
      <c r="AR50" s="55">
        <f>SUMIF(NSL!$C$1101:$C$1121,C50,NSL!$W$1101:$W$1121)</f>
        <v>0</v>
      </c>
      <c r="AS50" s="55">
        <f>SUMIF(NSL!$C$1123:$C$1164,C50,NSL!$W$1123:$W$1164)</f>
        <v>0</v>
      </c>
      <c r="AT50" s="55">
        <f>SUMIF(NSL!$C$1166:$C$1201,C50,NSL!$W$1166:$W$1201)</f>
        <v>0</v>
      </c>
      <c r="AU50" s="55">
        <f>SUMIF(NSL!$C$1203:$C$1223,C50,NSL!$W$1203:$W$1223)</f>
        <v>0</v>
      </c>
      <c r="AV50" s="55">
        <f>SUMIF(NSL!$C$1225:$C$1226,C50,NSL!$W$1225:$W$1226)</f>
        <v>0</v>
      </c>
      <c r="AW50" s="65">
        <f>D50-BG50</f>
        <v>0</v>
      </c>
      <c r="AX50" s="55">
        <f>SUMIF(NSL!$C$1246:$C$1351,C50,NSL!$W$1246:$W$1351)</f>
        <v>0</v>
      </c>
      <c r="AY50" s="55">
        <f>SUMIF(NSL!$C$1353:$C$1434,C50,NSL!$W$1353:$W$1434)</f>
        <v>0</v>
      </c>
      <c r="AZ50" s="55">
        <f>SUMIF(NSL!$C$1436:$C$1440,C50,NSL!$W$1436:$W$1440)</f>
        <v>0</v>
      </c>
      <c r="BA50" s="55">
        <f>SUMIF(NSL!$C$1442:$C$1507,C50,NSL!$W$1442:$W$1507)</f>
        <v>0</v>
      </c>
      <c r="BB50" s="55">
        <f>SUMIF(NSL!$C$1509:$C$1540,C50,NSL!$W$1509:$W$1540)</f>
        <v>0</v>
      </c>
      <c r="BC50" s="55">
        <f>SUMIF(NSL!$C$1542:$C$1545,C50,NSL!$W$1542:$W$1545)</f>
        <v>0</v>
      </c>
      <c r="BD50" s="55">
        <f>SUMIF(NSL!$C$1547:$C$1560,C50,NSL!$W$1547:$W$1560)</f>
        <v>0</v>
      </c>
      <c r="BE50" s="55">
        <f>SUMIF(NSL!$C$1562:$C$1565,C50,NSL!$W$1562:$W$1565)</f>
        <v>0</v>
      </c>
      <c r="BF50" s="55">
        <f>SUMIF(NSL!$C$1567:$C$1569,C50,NSL!$W$1567:$W$1569)</f>
        <v>0</v>
      </c>
      <c r="BG50" s="65">
        <f>SUM(G50:Q50)+SUM(S50:Z50)+SUM(AB50:AV50)+SUM(AX50:BF50)</f>
        <v>0</v>
      </c>
      <c r="BH50" s="53">
        <f>AW60-BG50</f>
        <v>0.06</v>
      </c>
      <c r="BI50" s="53">
        <f t="shared" si="6"/>
        <v>0.06</v>
      </c>
    </row>
    <row r="51" spans="1:61" ht="30">
      <c r="A51" s="8" t="s">
        <v>137</v>
      </c>
      <c r="B51" s="9" t="s">
        <v>131</v>
      </c>
      <c r="C51" s="8" t="s">
        <v>45</v>
      </c>
      <c r="D51" s="52">
        <f>HTg!T53</f>
        <v>2.08</v>
      </c>
      <c r="E51" s="65">
        <f t="shared" si="10"/>
        <v>0</v>
      </c>
      <c r="F51" s="70">
        <f t="shared" si="11"/>
        <v>0</v>
      </c>
      <c r="G51" s="55">
        <f>SUMIF(NSL!$C$9:$C$10,C51,NSL!$W$9:$W$10)</f>
        <v>0</v>
      </c>
      <c r="H51" s="55">
        <f>SUMIF(NSL!$C$12:$C$13,C51,NSL!$W$12:$W$13)</f>
        <v>0</v>
      </c>
      <c r="I51" s="55">
        <f>SUMIF(NSL!$C$15:$C$16,C51,NSL!$W$15:$W$16)</f>
        <v>0</v>
      </c>
      <c r="J51" s="55">
        <f>SUMIF(NSL!$C$18:$C$19,C51,NSL!$W$18:$W$19)</f>
        <v>0</v>
      </c>
      <c r="K51" s="55">
        <f>SUMIF(NSL!$C$21:$C$43,C51,NSL!$W$21:$W$43)</f>
        <v>0</v>
      </c>
      <c r="L51" s="55">
        <f>SUMIF(NSL!$C$45:$C$51,C51,NSL!$W$45:$W$51)</f>
        <v>0</v>
      </c>
      <c r="M51" s="55">
        <f>SUMIF(NSL!$C$53:$C$55,C51,NSL!$W$53:$W$55)</f>
        <v>0</v>
      </c>
      <c r="N51" s="55">
        <f>SUMIF(NSL!$C$57:$C$65,C51,NSL!$W$57:$W$65)</f>
        <v>0</v>
      </c>
      <c r="O51" s="55">
        <f>SUMIF(NSL!$C$67:$C$76,C51,NSL!$W$67:$W$76)</f>
        <v>0</v>
      </c>
      <c r="P51" s="55">
        <f>SUMIF(NSL!$C$78:$C$79,C51,NSL!$W$78:$W$79)</f>
        <v>0</v>
      </c>
      <c r="Q51" s="55">
        <f>SUMIF(NSL!$C$81:$C$173,C51,NSL!$W$81:$W$173)</f>
        <v>0</v>
      </c>
      <c r="R51" s="65">
        <f t="shared" si="12"/>
        <v>2.08</v>
      </c>
      <c r="S51" s="55">
        <f>SUMIF(NSL!$C$176:$C$214,C51,NSL!$W$176:$W$214)</f>
        <v>0</v>
      </c>
      <c r="T51" s="55">
        <f>SUMIF(NSL!$C$216:$C$238,C51,NSL!$W$216:$W$238)</f>
        <v>0</v>
      </c>
      <c r="U51" s="55">
        <f>SUMIF(NSL!$C$240:$C$252,C51,NSL!$W$240:$W$252)</f>
        <v>0</v>
      </c>
      <c r="V51" s="55">
        <f>SUMIF(NSL!$C$254:$C$255,C51,NSL!$W$254:$W$255)</f>
        <v>0</v>
      </c>
      <c r="W51" s="55">
        <f>SUMIF(NSL!$C$257:$C$282,C51,NSL!$W$257:$W$282)</f>
        <v>0</v>
      </c>
      <c r="X51" s="55">
        <f>SUMIF(NSL!$C$284:$C$346,C51,NSL!$W$284:$W$346)</f>
        <v>0</v>
      </c>
      <c r="Y51" s="55">
        <f>SUMIF(NSL!$C$348:$C$436,C51,NSL!$W$348:$W$436)</f>
        <v>0</v>
      </c>
      <c r="Z51" s="55">
        <f>SUMIF(NSL!$C$438:$C$480,C51,NSL!$W$438:$W$480)</f>
        <v>0</v>
      </c>
      <c r="AA51" s="72">
        <f t="shared" si="16"/>
        <v>0</v>
      </c>
      <c r="AB51" s="55">
        <f>SUMIF(NSL!$C$483:$C$679,C51,NSL!$W$483:$W$679)</f>
        <v>0</v>
      </c>
      <c r="AC51" s="55">
        <f>SUMIF(NSL!$C$681:$C$682,C51,NSL!$W$681:$W$682)</f>
        <v>0</v>
      </c>
      <c r="AD51" s="55">
        <f>SUMIF(NSL!$C$684:$C$692,C51,NSL!$W$684:$W$692)</f>
        <v>0</v>
      </c>
      <c r="AE51" s="55">
        <f>SUMIF(NSL!$C$694:$C$776,C51,NSL!$W$694:$W$776)</f>
        <v>0</v>
      </c>
      <c r="AF51" s="55">
        <f>SUMIF(NSL!$C$778:$C$810,C51,NSL!$W$778:$W$810)</f>
        <v>0</v>
      </c>
      <c r="AG51" s="55">
        <f>SUMIF(NSL!$C$812:$C$813,C51,NSL!$W$812:$W$813)</f>
        <v>0</v>
      </c>
      <c r="AH51" s="55">
        <f>SUMIF(NSL!$C$815:$C$816,C51,NSL!$W$815:$W$816)</f>
        <v>0</v>
      </c>
      <c r="AI51" s="55">
        <f>SUMIF(NSL!$C$818:$C$889,C51,NSL!$W$818:$W$889)</f>
        <v>0</v>
      </c>
      <c r="AJ51" s="55">
        <f>SUMIF(NSL!$C$891:$C$917,C51,NSL!$W$891:$W$917)</f>
        <v>0</v>
      </c>
      <c r="AK51" s="55">
        <f>SUMIF(NSL!$C$919:$C$981,C51,NSL!$W$919:$W$981)</f>
        <v>0</v>
      </c>
      <c r="AL51" s="55">
        <f>SUMIF(NSL!$C$983:$C$1000,C51,NSL!$W$983:$W$1000)</f>
        <v>0</v>
      </c>
      <c r="AM51" s="55">
        <f>SUMIF(NSL!$C$1002:$C$1028,C51,NSL!$W$1002:$W$1028)</f>
        <v>0</v>
      </c>
      <c r="AN51" s="55">
        <f>SUMIF(NSL!$C$1030:$C$1045,C51,NSL!$W$1030:$W$1045)</f>
        <v>0</v>
      </c>
      <c r="AO51" s="55">
        <f>SUMIF(NSL!$C$1047:$C$1048,C51,NSL!$W$1047:$W$1048)</f>
        <v>0</v>
      </c>
      <c r="AP51" s="55">
        <f>SUMIF(NSL!$C$1050:$C$1074,C51,NSL!$W$1050:$W$1074)</f>
        <v>0</v>
      </c>
      <c r="AQ51" s="55">
        <f>SUMIF(NSL!$C$1076:$C$1099,C51,NSL!$W$1076:$W$1099)</f>
        <v>0</v>
      </c>
      <c r="AR51" s="55">
        <f>SUMIF(NSL!$C$1101:$C$1121,C51,NSL!$W$1101:$W$1121)</f>
        <v>0</v>
      </c>
      <c r="AS51" s="55">
        <f>SUMIF(NSL!$C$1123:$C$1164,C51,NSL!$W$1123:$W$1164)</f>
        <v>0</v>
      </c>
      <c r="AT51" s="55">
        <f>SUMIF(NSL!$C$1166:$C$1201,C51,NSL!$W$1166:$W$1201)</f>
        <v>0</v>
      </c>
      <c r="AU51" s="55">
        <f>SUMIF(NSL!$C$1203:$C$1223,C51,NSL!$W$1203:$W$1223)</f>
        <v>0</v>
      </c>
      <c r="AV51" s="55">
        <f>SUMIF(NSL!$C$1225:$C$1226,C51,NSL!$W$1225:$W$1226)</f>
        <v>0</v>
      </c>
      <c r="AW51" s="55">
        <f>SUMIF(NSL!$C$1228:$C$1244,C51,NSL!$W$1228:$W$1244)</f>
        <v>0</v>
      </c>
      <c r="AX51" s="65">
        <f>D51-BG51</f>
        <v>2.08</v>
      </c>
      <c r="AY51" s="55">
        <f>SUMIF(NSL!$C$1353:$C$1434,C51,NSL!$W$1353:$W$1434)</f>
        <v>0</v>
      </c>
      <c r="AZ51" s="55">
        <f>SUMIF(NSL!$C$1436:$C$1440,C51,NSL!$W$1436:$W$1440)</f>
        <v>0</v>
      </c>
      <c r="BA51" s="55">
        <f>SUMIF(NSL!$C$1442:$C$1507,C51,NSL!$W$1442:$W$1507)</f>
        <v>0</v>
      </c>
      <c r="BB51" s="55">
        <f>SUMIF(NSL!$C$1509:$C$1540,C51,NSL!$W$1509:$W$1540)</f>
        <v>0</v>
      </c>
      <c r="BC51" s="55">
        <f>SUMIF(NSL!$C$1542:$C$1545,C51,NSL!$W$1542:$W$1545)</f>
        <v>0</v>
      </c>
      <c r="BD51" s="55">
        <f>SUMIF(NSL!$C$1547:$C$1560,C51,NSL!$W$1547:$W$1560)</f>
        <v>0</v>
      </c>
      <c r="BE51" s="55">
        <f>SUMIF(NSL!$C$1562:$C$1565,C51,NSL!$W$1562:$W$1565)</f>
        <v>0</v>
      </c>
      <c r="BF51" s="55">
        <f>SUMIF(NSL!$C$1567:$C$1569,C51,NSL!$W$1567:$W$1569)</f>
        <v>0</v>
      </c>
      <c r="BG51" s="65">
        <f>SUM(G51:Q51)+SUM(S51:Z51)+SUM(AB51:AW51)+SUM(AY51:BF51)</f>
        <v>0</v>
      </c>
      <c r="BH51" s="58">
        <f>AX60-BG51</f>
        <v>0.89999999999999991</v>
      </c>
      <c r="BI51" s="53">
        <f t="shared" si="6"/>
        <v>2.98</v>
      </c>
    </row>
    <row r="52" spans="1:61" ht="30">
      <c r="A52" s="8" t="s">
        <v>138</v>
      </c>
      <c r="B52" s="9" t="s">
        <v>132</v>
      </c>
      <c r="C52" s="8" t="s">
        <v>39</v>
      </c>
      <c r="D52" s="52">
        <f>HTg!T54</f>
        <v>1.61</v>
      </c>
      <c r="E52" s="65">
        <f t="shared" si="10"/>
        <v>0</v>
      </c>
      <c r="F52" s="70">
        <f t="shared" si="11"/>
        <v>0</v>
      </c>
      <c r="G52" s="55">
        <f>SUMIF(NSL!$C$9:$C$10,C52,NSL!$W$9:$W$10)</f>
        <v>0</v>
      </c>
      <c r="H52" s="55">
        <f>SUMIF(NSL!$C$12:$C$13,C52,NSL!$W$12:$W$13)</f>
        <v>0</v>
      </c>
      <c r="I52" s="55">
        <f>SUMIF(NSL!$C$15:$C$16,C52,NSL!$W$15:$W$16)</f>
        <v>0</v>
      </c>
      <c r="J52" s="55">
        <f>SUMIF(NSL!$C$18:$C$19,C52,NSL!$W$18:$W$19)</f>
        <v>0</v>
      </c>
      <c r="K52" s="55">
        <f>SUMIF(NSL!$C$21:$C$43,C52,NSL!$W$21:$W$43)</f>
        <v>0</v>
      </c>
      <c r="L52" s="55">
        <f>SUMIF(NSL!$C$45:$C$51,C52,NSL!$W$45:$W$51)</f>
        <v>0</v>
      </c>
      <c r="M52" s="55">
        <f>SUMIF(NSL!$C$53:$C$55,C52,NSL!$W$53:$W$55)</f>
        <v>0</v>
      </c>
      <c r="N52" s="55">
        <f>SUMIF(NSL!$C$57:$C$65,C52,NSL!$W$57:$W$65)</f>
        <v>0</v>
      </c>
      <c r="O52" s="55">
        <f>SUMIF(NSL!$C$67:$C$76,C52,NSL!$W$67:$W$76)</f>
        <v>0</v>
      </c>
      <c r="P52" s="55">
        <f>SUMIF(NSL!$C$78:$C$79,C52,NSL!$W$78:$W$79)</f>
        <v>0</v>
      </c>
      <c r="Q52" s="55">
        <f>SUMIF(NSL!$C$81:$C$173,C52,NSL!$W$81:$W$173)</f>
        <v>0</v>
      </c>
      <c r="R52" s="65">
        <f t="shared" si="12"/>
        <v>1.61</v>
      </c>
      <c r="S52" s="55">
        <f>SUMIF(NSL!$C$176:$C$214,C52,NSL!$W$176:$W$214)</f>
        <v>0</v>
      </c>
      <c r="T52" s="55">
        <f>SUMIF(NSL!$C$216:$C$238,C52,NSL!$W$216:$W$238)</f>
        <v>0</v>
      </c>
      <c r="U52" s="55">
        <f>SUMIF(NSL!$C$240:$C$252,C52,NSL!$W$240:$W$252)</f>
        <v>0</v>
      </c>
      <c r="V52" s="55">
        <f>SUMIF(NSL!$C$254:$C$255,C52,NSL!$W$254:$W$255)</f>
        <v>0</v>
      </c>
      <c r="W52" s="55">
        <f>SUMIF(NSL!$C$257:$C$282,C52,NSL!$W$257:$W$282)</f>
        <v>0</v>
      </c>
      <c r="X52" s="55">
        <f>SUMIF(NSL!$C$284:$C$346,C52,NSL!$W$284:$W$346)</f>
        <v>0</v>
      </c>
      <c r="Y52" s="55">
        <f>SUMIF(NSL!$C$348:$C$436,C52,NSL!$W$348:$W$436)</f>
        <v>0</v>
      </c>
      <c r="Z52" s="55">
        <f>SUMIF(NSL!$C$438:$C$480,C52,NSL!$W$438:$W$480)</f>
        <v>0</v>
      </c>
      <c r="AA52" s="72">
        <f t="shared" si="16"/>
        <v>0</v>
      </c>
      <c r="AB52" s="55">
        <f>SUMIF(NSL!$C$483:$C$679,C52,NSL!$W$483:$W$679)</f>
        <v>0</v>
      </c>
      <c r="AC52" s="55">
        <f>SUMIF(NSL!$C$681:$C$682,C52,NSL!$W$681:$W$682)</f>
        <v>0</v>
      </c>
      <c r="AD52" s="55">
        <f>SUMIF(NSL!$C$684:$C$692,C52,NSL!$W$684:$W$692)</f>
        <v>0</v>
      </c>
      <c r="AE52" s="55">
        <f>SUMIF(NSL!$C$694:$C$776,C52,NSL!$W$694:$W$776)</f>
        <v>0</v>
      </c>
      <c r="AF52" s="55">
        <f>SUMIF(NSL!$C$778:$C$810,C52,NSL!$W$778:$W$810)</f>
        <v>0</v>
      </c>
      <c r="AG52" s="55">
        <f>SUMIF(NSL!$C$812:$C$813,C52,NSL!$W$812:$W$813)</f>
        <v>0</v>
      </c>
      <c r="AH52" s="55">
        <f>SUMIF(NSL!$C$815:$C$816,C52,NSL!$W$815:$W$816)</f>
        <v>0</v>
      </c>
      <c r="AI52" s="55">
        <f>SUMIF(NSL!$C$818:$C$889,C52,NSL!$W$818:$W$889)</f>
        <v>0</v>
      </c>
      <c r="AJ52" s="55">
        <f>SUMIF(NSL!$C$891:$C$917,C52,NSL!$W$891:$W$917)</f>
        <v>0</v>
      </c>
      <c r="AK52" s="55">
        <f>SUMIF(NSL!$C$919:$C$981,C52,NSL!$W$919:$W$981)</f>
        <v>0</v>
      </c>
      <c r="AL52" s="55">
        <f>SUMIF(NSL!$C$983:$C$1000,C52,NSL!$W$983:$W$1000)</f>
        <v>0</v>
      </c>
      <c r="AM52" s="55">
        <f>SUMIF(NSL!$C$1002:$C$1028,C52,NSL!$W$1002:$W$1028)</f>
        <v>0</v>
      </c>
      <c r="AN52" s="55">
        <f>SUMIF(NSL!$C$1030:$C$1045,C52,NSL!$W$1030:$W$1045)</f>
        <v>0</v>
      </c>
      <c r="AO52" s="55">
        <f>SUMIF(NSL!$C$1047:$C$1048,C52,NSL!$W$1047:$W$1048)</f>
        <v>0</v>
      </c>
      <c r="AP52" s="55">
        <f>SUMIF(NSL!$C$1050:$C$1074,C52,NSL!$W$1050:$W$1074)</f>
        <v>0</v>
      </c>
      <c r="AQ52" s="55">
        <f>SUMIF(NSL!$C$1076:$C$1099,C52,NSL!$W$1076:$W$1099)</f>
        <v>0</v>
      </c>
      <c r="AR52" s="55">
        <f>SUMIF(NSL!$C$1101:$C$1121,C52,NSL!$W$1101:$W$1121)</f>
        <v>0</v>
      </c>
      <c r="AS52" s="55">
        <f>SUMIF(NSL!$C$1123:$C$1164,C52,NSL!$W$1123:$W$1164)</f>
        <v>0</v>
      </c>
      <c r="AT52" s="55">
        <f>SUMIF(NSL!$C$1166:$C$1201,C52,NSL!$W$1166:$W$1201)</f>
        <v>0</v>
      </c>
      <c r="AU52" s="55">
        <f>SUMIF(NSL!$C$1203:$C$1223,C52,NSL!$W$1203:$W$1223)</f>
        <v>0</v>
      </c>
      <c r="AV52" s="55">
        <f>SUMIF(NSL!$C$1225:$C$1226,C52,NSL!$W$1225:$W$1226)</f>
        <v>0</v>
      </c>
      <c r="AW52" s="55">
        <f>SUMIF(NSL!$C$1228:$C$1244,C52,NSL!$W$1228:$W$1244)</f>
        <v>0</v>
      </c>
      <c r="AX52" s="55">
        <f>SUMIF(NSL!$C$1246:$C$1351,C52,NSL!$W$1246:$W$1351)</f>
        <v>0</v>
      </c>
      <c r="AY52" s="65">
        <f>D52-BG52</f>
        <v>1.61</v>
      </c>
      <c r="AZ52" s="55">
        <f>SUMIF(NSL!$C$1436:$C$1440,C52,NSL!$W$1436:$W$1440)</f>
        <v>0</v>
      </c>
      <c r="BA52" s="55">
        <f>SUMIF(NSL!$C$1442:$C$1507,C52,NSL!$W$1442:$W$1507)</f>
        <v>0</v>
      </c>
      <c r="BB52" s="55">
        <f>SUMIF(NSL!$C$1509:$C$1540,C52,NSL!$W$1509:$W$1540)</f>
        <v>0</v>
      </c>
      <c r="BC52" s="55">
        <f>SUMIF(NSL!$C$1542:$C$1545,C52,NSL!$W$1542:$W$1545)</f>
        <v>0</v>
      </c>
      <c r="BD52" s="55">
        <f>SUMIF(NSL!$C$1547:$C$1560,C52,NSL!$W$1547:$W$1560)</f>
        <v>0</v>
      </c>
      <c r="BE52" s="55">
        <f>SUMIF(NSL!$C$1562:$C$1565,C52,NSL!$W$1562:$W$1565)</f>
        <v>0</v>
      </c>
      <c r="BF52" s="55">
        <f>SUMIF(NSL!$C$1567:$C$1569,C52,NSL!$W$1567:$W$1569)</f>
        <v>0</v>
      </c>
      <c r="BG52" s="65">
        <f>SUM(G52:Q52)+SUM(S52:Z52)+SUM(AB52:AX52)+SUM(AZ52:BF52)</f>
        <v>0</v>
      </c>
      <c r="BH52" s="58">
        <f>AY60-BG52</f>
        <v>42.07</v>
      </c>
      <c r="BI52" s="53">
        <f t="shared" si="6"/>
        <v>43.68</v>
      </c>
    </row>
    <row r="53" spans="1:61" ht="15">
      <c r="A53" s="8" t="s">
        <v>139</v>
      </c>
      <c r="B53" s="9" t="s">
        <v>133</v>
      </c>
      <c r="C53" s="8" t="s">
        <v>151</v>
      </c>
      <c r="D53" s="52">
        <f>HTg!T55</f>
        <v>0</v>
      </c>
      <c r="E53" s="65">
        <f t="shared" si="10"/>
        <v>0</v>
      </c>
      <c r="F53" s="70">
        <f t="shared" si="11"/>
        <v>0</v>
      </c>
      <c r="G53" s="55">
        <f>SUMIF(NSL!$C$9:$C$10,C53,NSL!$W$9:$W$10)</f>
        <v>0</v>
      </c>
      <c r="H53" s="55">
        <f>SUMIF(NSL!$C$12:$C$13,C53,NSL!$W$12:$W$13)</f>
        <v>0</v>
      </c>
      <c r="I53" s="55">
        <f>SUMIF(NSL!$C$15:$C$16,C53,NSL!$W$15:$W$16)</f>
        <v>0</v>
      </c>
      <c r="J53" s="55">
        <f>SUMIF(NSL!$C$18:$C$19,C53,NSL!$W$18:$W$19)</f>
        <v>0</v>
      </c>
      <c r="K53" s="55">
        <f>SUMIF(NSL!$C$21:$C$43,C53,NSL!$W$21:$W$43)</f>
        <v>0</v>
      </c>
      <c r="L53" s="55">
        <f>SUMIF(NSL!$C$45:$C$51,C53,NSL!$W$45:$W$51)</f>
        <v>0</v>
      </c>
      <c r="M53" s="55">
        <f>SUMIF(NSL!$C$53:$C$55,C53,NSL!$W$53:$W$55)</f>
        <v>0</v>
      </c>
      <c r="N53" s="55">
        <f>SUMIF(NSL!$C$57:$C$65,C53,NSL!$W$57:$W$65)</f>
        <v>0</v>
      </c>
      <c r="O53" s="55">
        <f>SUMIF(NSL!$C$67:$C$76,C53,NSL!$W$67:$W$76)</f>
        <v>0</v>
      </c>
      <c r="P53" s="55">
        <f>SUMIF(NSL!$C$78:$C$79,C53,NSL!$W$78:$W$79)</f>
        <v>0</v>
      </c>
      <c r="Q53" s="55">
        <f>SUMIF(NSL!$C$81:$C$173,C53,NSL!$W$81:$W$173)</f>
        <v>0</v>
      </c>
      <c r="R53" s="65">
        <f t="shared" si="12"/>
        <v>0</v>
      </c>
      <c r="S53" s="55">
        <f>SUMIF(NSL!$C$176:$C$214,C53,NSL!$W$176:$W$214)</f>
        <v>0</v>
      </c>
      <c r="T53" s="55">
        <f>SUMIF(NSL!$C$216:$C$238,C53,NSL!$W$216:$W$238)</f>
        <v>0</v>
      </c>
      <c r="U53" s="55">
        <f>SUMIF(NSL!$C$240:$C$252,C53,NSL!$W$240:$W$252)</f>
        <v>0</v>
      </c>
      <c r="V53" s="55">
        <f>SUMIF(NSL!$C$254:$C$255,C53,NSL!$W$254:$W$255)</f>
        <v>0</v>
      </c>
      <c r="W53" s="55">
        <f>SUMIF(NSL!$C$257:$C$282,C53,NSL!$W$257:$W$282)</f>
        <v>0</v>
      </c>
      <c r="X53" s="55">
        <f>SUMIF(NSL!$C$284:$C$346,C53,NSL!$W$284:$W$346)</f>
        <v>0</v>
      </c>
      <c r="Y53" s="55">
        <f>SUMIF(NSL!$C$348:$C$436,C53,NSL!$W$348:$W$436)</f>
        <v>0</v>
      </c>
      <c r="Z53" s="55">
        <f>SUMIF(NSL!$C$438:$C$480,C53,NSL!$W$438:$W$480)</f>
        <v>0</v>
      </c>
      <c r="AA53" s="72">
        <f t="shared" si="16"/>
        <v>0</v>
      </c>
      <c r="AB53" s="55">
        <f>SUMIF(NSL!$C$483:$C$679,C53,NSL!$W$483:$W$679)</f>
        <v>0</v>
      </c>
      <c r="AC53" s="55">
        <f>SUMIF(NSL!$C$681:$C$682,C53,NSL!$W$681:$W$682)</f>
        <v>0</v>
      </c>
      <c r="AD53" s="55">
        <f>SUMIF(NSL!$C$684:$C$692,C53,NSL!$W$684:$W$692)</f>
        <v>0</v>
      </c>
      <c r="AE53" s="55">
        <f>SUMIF(NSL!$C$694:$C$776,C53,NSL!$W$694:$W$776)</f>
        <v>0</v>
      </c>
      <c r="AF53" s="55">
        <f>SUMIF(NSL!$C$778:$C$810,C53,NSL!$W$778:$W$810)</f>
        <v>0</v>
      </c>
      <c r="AG53" s="55">
        <f>SUMIF(NSL!$C$812:$C$813,C53,NSL!$W$812:$W$813)</f>
        <v>0</v>
      </c>
      <c r="AH53" s="55">
        <f>SUMIF(NSL!$C$815:$C$816,C53,NSL!$W$815:$W$816)</f>
        <v>0</v>
      </c>
      <c r="AI53" s="55">
        <f>SUMIF(NSL!$C$818:$C$889,C53,NSL!$W$818:$W$889)</f>
        <v>0</v>
      </c>
      <c r="AJ53" s="55">
        <f>SUMIF(NSL!$C$891:$C$917,C53,NSL!$W$891:$W$917)</f>
        <v>0</v>
      </c>
      <c r="AK53" s="55">
        <f>SUMIF(NSL!$C$919:$C$981,C53,NSL!$W$919:$W$981)</f>
        <v>0</v>
      </c>
      <c r="AL53" s="55">
        <f>SUMIF(NSL!$C$983:$C$1000,C53,NSL!$W$983:$W$1000)</f>
        <v>0</v>
      </c>
      <c r="AM53" s="55">
        <f>SUMIF(NSL!$C$1002:$C$1028,C53,NSL!$W$1002:$W$1028)</f>
        <v>0</v>
      </c>
      <c r="AN53" s="55">
        <f>SUMIF(NSL!$C$1030:$C$1045,C53,NSL!$W$1030:$W$1045)</f>
        <v>0</v>
      </c>
      <c r="AO53" s="55">
        <f>SUMIF(NSL!$C$1047:$C$1048,C53,NSL!$W$1047:$W$1048)</f>
        <v>0</v>
      </c>
      <c r="AP53" s="55">
        <f>SUMIF(NSL!$C$1050:$C$1074,C53,NSL!$W$1050:$W$1074)</f>
        <v>0</v>
      </c>
      <c r="AQ53" s="55">
        <f>SUMIF(NSL!$C$1076:$C$1099,C53,NSL!$W$1076:$W$1099)</f>
        <v>0</v>
      </c>
      <c r="AR53" s="55">
        <f>SUMIF(NSL!$C$1101:$C$1121,C53,NSL!$W$1101:$W$1121)</f>
        <v>0</v>
      </c>
      <c r="AS53" s="55">
        <f>SUMIF(NSL!$C$1123:$C$1164,C53,NSL!$W$1123:$W$1164)</f>
        <v>0</v>
      </c>
      <c r="AT53" s="55">
        <f>SUMIF(NSL!$C$1166:$C$1201,C53,NSL!$W$1166:$W$1201)</f>
        <v>0</v>
      </c>
      <c r="AU53" s="55">
        <f>SUMIF(NSL!$C$1203:$C$1223,C53,NSL!$W$1203:$W$1223)</f>
        <v>0</v>
      </c>
      <c r="AV53" s="55">
        <f>SUMIF(NSL!$C$1225:$C$1226,C53,NSL!$W$1225:$W$1226)</f>
        <v>0</v>
      </c>
      <c r="AW53" s="55">
        <f>SUMIF(NSL!$C$1228:$C$1244,C53,NSL!$W$1228:$W$1244)</f>
        <v>0</v>
      </c>
      <c r="AX53" s="55">
        <f>SUMIF(NSL!$C$1246:$C$1351,C53,NSL!$W$1246:$W$1351)</f>
        <v>0</v>
      </c>
      <c r="AY53" s="55">
        <f>SUMIF(NSL!$C$1353:$C$1434,C53,NSL!$W$1353:$W$1434)</f>
        <v>0</v>
      </c>
      <c r="AZ53" s="65">
        <f>D53-BG53</f>
        <v>0</v>
      </c>
      <c r="BA53" s="55">
        <f>SUMIF(NSL!$C$1442:$C$1507,C53,NSL!$W$1442:$W$1507)</f>
        <v>0</v>
      </c>
      <c r="BB53" s="55">
        <f>SUMIF(NSL!$C$1509:$C$1540,C53,NSL!$W$1509:$W$1540)</f>
        <v>0</v>
      </c>
      <c r="BC53" s="55">
        <f>SUMIF(NSL!$C$1542:$C$1545,C53,NSL!$W$1542:$W$1545)</f>
        <v>0</v>
      </c>
      <c r="BD53" s="55">
        <f>SUMIF(NSL!$C$1547:$C$1560,C53,NSL!$W$1547:$W$1560)</f>
        <v>0</v>
      </c>
      <c r="BE53" s="55">
        <f>SUMIF(NSL!$C$1562:$C$1565,C53,NSL!$W$1562:$W$1565)</f>
        <v>0</v>
      </c>
      <c r="BF53" s="55">
        <f>SUMIF(NSL!$C$1567:$C$1569,C53,NSL!$W$1567:$W$1569)</f>
        <v>0</v>
      </c>
      <c r="BG53" s="65">
        <f>SUM(G53:Q53)+SUM(S53:Z53)+SUM(AB53:AY53)+SUM(BA53:BF53)</f>
        <v>0</v>
      </c>
      <c r="BH53" s="58">
        <f>AZ60-BG53</f>
        <v>0</v>
      </c>
      <c r="BI53" s="53">
        <f t="shared" si="6"/>
        <v>0</v>
      </c>
    </row>
    <row r="54" spans="1:61" ht="15">
      <c r="A54" s="8" t="s">
        <v>140</v>
      </c>
      <c r="B54" s="9" t="s">
        <v>134</v>
      </c>
      <c r="C54" s="8" t="s">
        <v>152</v>
      </c>
      <c r="D54" s="52">
        <f>HTg!T56</f>
        <v>0.22999999999999998</v>
      </c>
      <c r="E54" s="65">
        <f t="shared" si="10"/>
        <v>0</v>
      </c>
      <c r="F54" s="70">
        <f t="shared" si="11"/>
        <v>0</v>
      </c>
      <c r="G54" s="55">
        <f>SUMIF(NSL!$C$9:$C$10,C54,NSL!$W$9:$W$10)</f>
        <v>0</v>
      </c>
      <c r="H54" s="55">
        <f>SUMIF(NSL!$C$12:$C$13,C54,NSL!$W$12:$W$13)</f>
        <v>0</v>
      </c>
      <c r="I54" s="55">
        <f>SUMIF(NSL!$C$15:$C$16,C54,NSL!$W$15:$W$16)</f>
        <v>0</v>
      </c>
      <c r="J54" s="55">
        <f>SUMIF(NSL!$C$18:$C$19,C54,NSL!$W$18:$W$19)</f>
        <v>0</v>
      </c>
      <c r="K54" s="55">
        <f>SUMIF(NSL!$C$21:$C$43,C54,NSL!$W$21:$W$43)</f>
        <v>0</v>
      </c>
      <c r="L54" s="55">
        <f>SUMIF(NSL!$C$45:$C$51,C54,NSL!$W$45:$W$51)</f>
        <v>0</v>
      </c>
      <c r="M54" s="55">
        <f>SUMIF(NSL!$C$53:$C$55,C54,NSL!$W$53:$W$55)</f>
        <v>0</v>
      </c>
      <c r="N54" s="55">
        <f>SUMIF(NSL!$C$57:$C$65,C54,NSL!$W$57:$W$65)</f>
        <v>0</v>
      </c>
      <c r="O54" s="55">
        <f>SUMIF(NSL!$C$67:$C$76,C54,NSL!$W$67:$W$76)</f>
        <v>0</v>
      </c>
      <c r="P54" s="55">
        <f>SUMIF(NSL!$C$78:$C$79,C54,NSL!$W$78:$W$79)</f>
        <v>0</v>
      </c>
      <c r="Q54" s="55">
        <f>SUMIF(NSL!$C$81:$C$173,C54,NSL!$W$81:$W$173)</f>
        <v>0</v>
      </c>
      <c r="R54" s="65">
        <f t="shared" si="12"/>
        <v>0.22999999999999998</v>
      </c>
      <c r="S54" s="55">
        <f>SUMIF(NSL!$C$176:$C$214,C54,NSL!$W$176:$W$214)</f>
        <v>0</v>
      </c>
      <c r="T54" s="55">
        <f>SUMIF(NSL!$C$216:$C$238,C54,NSL!$W$216:$W$238)</f>
        <v>0</v>
      </c>
      <c r="U54" s="55">
        <f>SUMIF(NSL!$C$240:$C$252,C54,NSL!$W$240:$W$252)</f>
        <v>0</v>
      </c>
      <c r="V54" s="55">
        <f>SUMIF(NSL!$C$254:$C$255,C54,NSL!$W$254:$W$255)</f>
        <v>0</v>
      </c>
      <c r="W54" s="55">
        <f>SUMIF(NSL!$C$257:$C$282,C54,NSL!$W$257:$W$282)</f>
        <v>0</v>
      </c>
      <c r="X54" s="55">
        <f>SUMIF(NSL!$C$284:$C$346,C54,NSL!$W$284:$W$346)</f>
        <v>0</v>
      </c>
      <c r="Y54" s="55">
        <f>SUMIF(NSL!$C$348:$C$436,C54,NSL!$W$348:$W$436)</f>
        <v>0</v>
      </c>
      <c r="Z54" s="55">
        <f>SUMIF(NSL!$C$438:$C$480,C54,NSL!$W$438:$W$480)</f>
        <v>0</v>
      </c>
      <c r="AA54" s="72">
        <f t="shared" si="16"/>
        <v>0</v>
      </c>
      <c r="AB54" s="55">
        <f>SUMIF(NSL!$C$483:$C$679,C54,NSL!$W$483:$W$679)</f>
        <v>0</v>
      </c>
      <c r="AC54" s="55">
        <f>SUMIF(NSL!$C$681:$C$682,C54,NSL!$W$681:$W$682)</f>
        <v>0</v>
      </c>
      <c r="AD54" s="55">
        <f>SUMIF(NSL!$C$684:$C$692,C54,NSL!$W$684:$W$692)</f>
        <v>0</v>
      </c>
      <c r="AE54" s="55">
        <f>SUMIF(NSL!$C$694:$C$776,C54,NSL!$W$694:$W$776)</f>
        <v>0</v>
      </c>
      <c r="AF54" s="55">
        <f>SUMIF(NSL!$C$778:$C$810,C54,NSL!$W$778:$W$810)</f>
        <v>0</v>
      </c>
      <c r="AG54" s="55">
        <f>SUMIF(NSL!$C$812:$C$813,C54,NSL!$W$812:$W$813)</f>
        <v>0</v>
      </c>
      <c r="AH54" s="55">
        <f>SUMIF(NSL!$C$815:$C$816,C54,NSL!$W$815:$W$816)</f>
        <v>0</v>
      </c>
      <c r="AI54" s="55">
        <f>SUMIF(NSL!$C$818:$C$889,C54,NSL!$W$818:$W$889)</f>
        <v>0</v>
      </c>
      <c r="AJ54" s="55">
        <f>SUMIF(NSL!$C$891:$C$917,C54,NSL!$W$891:$W$917)</f>
        <v>0</v>
      </c>
      <c r="AK54" s="55">
        <f>SUMIF(NSL!$C$919:$C$981,C54,NSL!$W$919:$W$981)</f>
        <v>0</v>
      </c>
      <c r="AL54" s="55">
        <f>SUMIF(NSL!$C$983:$C$1000,C54,NSL!$W$983:$W$1000)</f>
        <v>0</v>
      </c>
      <c r="AM54" s="55">
        <f>SUMIF(NSL!$C$1002:$C$1028,C54,NSL!$W$1002:$W$1028)</f>
        <v>0</v>
      </c>
      <c r="AN54" s="55">
        <f>SUMIF(NSL!$C$1030:$C$1045,C54,NSL!$W$1030:$W$1045)</f>
        <v>0</v>
      </c>
      <c r="AO54" s="55">
        <f>SUMIF(NSL!$C$1047:$C$1048,C54,NSL!$W$1047:$W$1048)</f>
        <v>0</v>
      </c>
      <c r="AP54" s="55">
        <f>SUMIF(NSL!$C$1050:$C$1074,C54,NSL!$W$1050:$W$1074)</f>
        <v>0</v>
      </c>
      <c r="AQ54" s="55">
        <f>SUMIF(NSL!$C$1076:$C$1099,C54,NSL!$W$1076:$W$1099)</f>
        <v>0</v>
      </c>
      <c r="AR54" s="55">
        <f>SUMIF(NSL!$C$1101:$C$1121,C54,NSL!$W$1101:$W$1121)</f>
        <v>0</v>
      </c>
      <c r="AS54" s="55">
        <f>SUMIF(NSL!$C$1123:$C$1164,C54,NSL!$W$1123:$W$1164)</f>
        <v>0</v>
      </c>
      <c r="AT54" s="55">
        <f>SUMIF(NSL!$C$1166:$C$1201,C54,NSL!$W$1166:$W$1201)</f>
        <v>0</v>
      </c>
      <c r="AU54" s="55">
        <f>SUMIF(NSL!$C$1203:$C$1223,C54,NSL!$W$1203:$W$1223)</f>
        <v>0</v>
      </c>
      <c r="AV54" s="55">
        <f>SUMIF(NSL!$C$1225:$C$1226,C54,NSL!$W$1225:$W$1226)</f>
        <v>0</v>
      </c>
      <c r="AW54" s="55">
        <f>SUMIF(NSL!$C$1228:$C$1244,C54,NSL!$W$1228:$W$1244)</f>
        <v>0</v>
      </c>
      <c r="AX54" s="55">
        <f>SUMIF(NSL!$C$1246:$C$1351,C54,NSL!$W$1246:$W$1351)</f>
        <v>0</v>
      </c>
      <c r="AY54" s="55">
        <f>SUMIF(NSL!$C$1353:$C$1434,C54,NSL!$W$1353:$W$1434)</f>
        <v>0</v>
      </c>
      <c r="AZ54" s="55">
        <f>SUMIF(NSL!$C$1436:$C$1440,C54,NSL!$W$1436:$W$1440)</f>
        <v>0</v>
      </c>
      <c r="BA54" s="65">
        <f>D54-BG54</f>
        <v>0.22999999999999998</v>
      </c>
      <c r="BB54" s="55">
        <f>SUMIF(NSL!$C$1509:$C$1540,C54,NSL!$W$1509:$W$1540)</f>
        <v>0</v>
      </c>
      <c r="BC54" s="55">
        <f>SUMIF(NSL!$C$1542:$C$1545,C54,NSL!$W$1542:$W$1545)</f>
        <v>0</v>
      </c>
      <c r="BD54" s="55">
        <f>SUMIF(NSL!$C$1547:$C$1560,C54,NSL!$W$1547:$W$1560)</f>
        <v>0</v>
      </c>
      <c r="BE54" s="55">
        <f>SUMIF(NSL!$C$1562:$C$1565,C54,NSL!$W$1562:$W$1565)</f>
        <v>0</v>
      </c>
      <c r="BF54" s="55">
        <f>SUMIF(NSL!$C$1567:$C$1569,C54,NSL!$W$1567:$W$1569)</f>
        <v>0</v>
      </c>
      <c r="BG54" s="65">
        <f>SUM(G54:Q54)+SUM(S54:Z54)+SUM(AB54:AZ54)+SUM(BB54:BF54)</f>
        <v>0</v>
      </c>
      <c r="BH54" s="58">
        <f>BA60-BG54</f>
        <v>0.65000000000000013</v>
      </c>
      <c r="BI54" s="53">
        <f t="shared" si="6"/>
        <v>0.88000000000000012</v>
      </c>
    </row>
    <row r="55" spans="1:61" ht="15">
      <c r="A55" s="8" t="s">
        <v>141</v>
      </c>
      <c r="B55" s="9" t="s">
        <v>153</v>
      </c>
      <c r="C55" s="8" t="s">
        <v>44</v>
      </c>
      <c r="D55" s="52">
        <f>HTg!T57</f>
        <v>0.03</v>
      </c>
      <c r="E55" s="65">
        <f t="shared" si="10"/>
        <v>0</v>
      </c>
      <c r="F55" s="70">
        <f t="shared" si="11"/>
        <v>0</v>
      </c>
      <c r="G55" s="55">
        <f>SUMIF(NSL!$C$9:$C$10,C55,NSL!$W$9:$W$10)</f>
        <v>0</v>
      </c>
      <c r="H55" s="55">
        <f>SUMIF(NSL!$C$12:$C$13,C55,NSL!$W$12:$W$13)</f>
        <v>0</v>
      </c>
      <c r="I55" s="55">
        <f>SUMIF(NSL!$C$15:$C$16,C55,NSL!$W$15:$W$16)</f>
        <v>0</v>
      </c>
      <c r="J55" s="55">
        <f>SUMIF(NSL!$C$18:$C$19,C55,NSL!$W$18:$W$19)</f>
        <v>0</v>
      </c>
      <c r="K55" s="55">
        <f>SUMIF(NSL!$C$21:$C$43,C55,NSL!$W$21:$W$43)</f>
        <v>0</v>
      </c>
      <c r="L55" s="55">
        <f>SUMIF(NSL!$C$45:$C$51,C55,NSL!$W$45:$W$51)</f>
        <v>0</v>
      </c>
      <c r="M55" s="55">
        <f>SUMIF(NSL!$C$53:$C$55,C55,NSL!$W$53:$W$55)</f>
        <v>0</v>
      </c>
      <c r="N55" s="55">
        <f>SUMIF(NSL!$C$57:$C$65,C55,NSL!$W$57:$W$65)</f>
        <v>0</v>
      </c>
      <c r="O55" s="55">
        <f>SUMIF(NSL!$C$67:$C$76,C55,NSL!$W$67:$W$76)</f>
        <v>0</v>
      </c>
      <c r="P55" s="55">
        <f>SUMIF(NSL!$C$78:$C$79,C55,NSL!$W$78:$W$79)</f>
        <v>0</v>
      </c>
      <c r="Q55" s="55">
        <f>SUMIF(NSL!$C$81:$C$173,C55,NSL!$W$81:$W$173)</f>
        <v>0</v>
      </c>
      <c r="R55" s="65">
        <f t="shared" si="12"/>
        <v>0.03</v>
      </c>
      <c r="S55" s="55">
        <f>SUMIF(NSL!$C$176:$C$214,C55,NSL!$W$176:$W$214)</f>
        <v>0</v>
      </c>
      <c r="T55" s="55">
        <f>SUMIF(NSL!$C$216:$C$238,C55,NSL!$W$216:$W$238)</f>
        <v>0</v>
      </c>
      <c r="U55" s="55">
        <f>SUMIF(NSL!$C$240:$C$252,C55,NSL!$W$240:$W$252)</f>
        <v>0</v>
      </c>
      <c r="V55" s="55">
        <f>SUMIF(NSL!$C$254:$C$255,C55,NSL!$W$254:$W$255)</f>
        <v>0</v>
      </c>
      <c r="W55" s="55">
        <f>SUMIF(NSL!$C$257:$C$282,C55,NSL!$W$257:$W$282)</f>
        <v>0</v>
      </c>
      <c r="X55" s="55">
        <f>SUMIF(NSL!$C$284:$C$346,C55,NSL!$W$284:$W$346)</f>
        <v>0</v>
      </c>
      <c r="Y55" s="55">
        <f>SUMIF(NSL!$C$348:$C$436,C55,NSL!$W$348:$W$436)</f>
        <v>0</v>
      </c>
      <c r="Z55" s="55">
        <f>SUMIF(NSL!$C$438:$C$480,C55,NSL!$W$438:$W$480)</f>
        <v>0</v>
      </c>
      <c r="AA55" s="72">
        <f t="shared" si="16"/>
        <v>0</v>
      </c>
      <c r="AB55" s="55">
        <f>SUMIF(NSL!$C$483:$C$679,C55,NSL!$W$483:$W$679)</f>
        <v>0</v>
      </c>
      <c r="AC55" s="55">
        <f>SUMIF(NSL!$C$681:$C$682,C55,NSL!$W$681:$W$682)</f>
        <v>0</v>
      </c>
      <c r="AD55" s="55">
        <f>SUMIF(NSL!$C$684:$C$692,C55,NSL!$W$684:$W$692)</f>
        <v>0</v>
      </c>
      <c r="AE55" s="55">
        <f>SUMIF(NSL!$C$694:$C$776,C55,NSL!$W$694:$W$776)</f>
        <v>0</v>
      </c>
      <c r="AF55" s="55">
        <f>SUMIF(NSL!$C$778:$C$810,C55,NSL!$W$778:$W$810)</f>
        <v>0</v>
      </c>
      <c r="AG55" s="55">
        <f>SUMIF(NSL!$C$812:$C$813,C55,NSL!$W$812:$W$813)</f>
        <v>0</v>
      </c>
      <c r="AH55" s="55">
        <f>SUMIF(NSL!$C$815:$C$816,C55,NSL!$W$815:$W$816)</f>
        <v>0</v>
      </c>
      <c r="AI55" s="55">
        <f>SUMIF(NSL!$C$818:$C$889,C55,NSL!$W$818:$W$889)</f>
        <v>0</v>
      </c>
      <c r="AJ55" s="55">
        <f>SUMIF(NSL!$C$891:$C$917,C55,NSL!$W$891:$W$917)</f>
        <v>0</v>
      </c>
      <c r="AK55" s="55">
        <f>SUMIF(NSL!$C$919:$C$981,C55,NSL!$W$919:$W$981)</f>
        <v>0</v>
      </c>
      <c r="AL55" s="55">
        <f>SUMIF(NSL!$C$983:$C$1000,C55,NSL!$W$983:$W$1000)</f>
        <v>0</v>
      </c>
      <c r="AM55" s="55">
        <f>SUMIF(NSL!$C$1002:$C$1028,C55,NSL!$W$1002:$W$1028)</f>
        <v>0</v>
      </c>
      <c r="AN55" s="55">
        <f>SUMIF(NSL!$C$1030:$C$1045,C55,NSL!$W$1030:$W$1045)</f>
        <v>0</v>
      </c>
      <c r="AO55" s="55">
        <f>SUMIF(NSL!$C$1047:$C$1048,C55,NSL!$W$1047:$W$1048)</f>
        <v>0</v>
      </c>
      <c r="AP55" s="55">
        <f>SUMIF(NSL!$C$1050:$C$1074,C55,NSL!$W$1050:$W$1074)</f>
        <v>0</v>
      </c>
      <c r="AQ55" s="55">
        <f>SUMIF(NSL!$C$1076:$C$1099,C55,NSL!$W$1076:$W$1099)</f>
        <v>0</v>
      </c>
      <c r="AR55" s="55">
        <f>SUMIF(NSL!$C$1101:$C$1121,C55,NSL!$W$1101:$W$1121)</f>
        <v>0</v>
      </c>
      <c r="AS55" s="55">
        <f>SUMIF(NSL!$C$1123:$C$1164,C55,NSL!$W$1123:$W$1164)</f>
        <v>0</v>
      </c>
      <c r="AT55" s="55">
        <f>SUMIF(NSL!$C$1166:$C$1201,C55,NSL!$W$1166:$W$1201)</f>
        <v>0</v>
      </c>
      <c r="AU55" s="55">
        <f>SUMIF(NSL!$C$1203:$C$1223,C55,NSL!$W$1203:$W$1223)</f>
        <v>0</v>
      </c>
      <c r="AV55" s="55">
        <f>SUMIF(NSL!$C$1225:$C$1226,C55,NSL!$W$1225:$W$1226)</f>
        <v>0</v>
      </c>
      <c r="AW55" s="55">
        <f>SUMIF(NSL!$C$1228:$C$1244,C55,NSL!$W$1228:$W$1244)</f>
        <v>0</v>
      </c>
      <c r="AX55" s="55">
        <f>SUMIF(NSL!$C$1246:$C$1351,C55,NSL!$W$1246:$W$1351)</f>
        <v>0</v>
      </c>
      <c r="AY55" s="55">
        <f>SUMIF(NSL!$C$1353:$C$1434,C55,NSL!$W$1353:$W$1434)</f>
        <v>0</v>
      </c>
      <c r="AZ55" s="55">
        <f>SUMIF(NSL!$C$1436:$C$1440,C55,NSL!$W$1436:$W$1440)</f>
        <v>0</v>
      </c>
      <c r="BA55" s="55">
        <f>SUMIF(NSL!$C$1442:$C$1507,C55,NSL!$W$1442:$W$1507)</f>
        <v>0</v>
      </c>
      <c r="BB55" s="65">
        <f>D55-BG55</f>
        <v>0.03</v>
      </c>
      <c r="BC55" s="55">
        <f>SUMIF(NSL!$C$1542:$C$1545,C55,NSL!$W$1542:$W$1545)</f>
        <v>0</v>
      </c>
      <c r="BD55" s="55">
        <f>SUMIF(NSL!$C$1547:$C$1560,C55,NSL!$W$1547:$W$1560)</f>
        <v>0</v>
      </c>
      <c r="BE55" s="55">
        <f>SUMIF(NSL!$C$1562:$C$1565,C55,NSL!$W$1562:$W$1565)</f>
        <v>0</v>
      </c>
      <c r="BF55" s="55">
        <f>SUMIF(NSL!$C$1567:$C$1569,C55,NSL!$W$1567:$W$1569)</f>
        <v>0</v>
      </c>
      <c r="BG55" s="65">
        <f>SUM(G55:Q55)+SUM(S55:Z55)+SUM(AB55:BA55)+SUM(BC55:BF55)</f>
        <v>0</v>
      </c>
      <c r="BH55" s="58">
        <f>BB60-BG55</f>
        <v>0.48</v>
      </c>
      <c r="BI55" s="53">
        <f t="shared" si="6"/>
        <v>0.51</v>
      </c>
    </row>
    <row r="56" spans="1:61" ht="15">
      <c r="A56" s="8" t="s">
        <v>142</v>
      </c>
      <c r="B56" s="9" t="s">
        <v>154</v>
      </c>
      <c r="C56" s="8" t="s">
        <v>47</v>
      </c>
      <c r="D56" s="52">
        <f>HTg!T58</f>
        <v>97.52</v>
      </c>
      <c r="E56" s="65">
        <f t="shared" si="10"/>
        <v>0</v>
      </c>
      <c r="F56" s="70">
        <f t="shared" si="11"/>
        <v>0</v>
      </c>
      <c r="G56" s="55">
        <f>SUMIF(NSL!$C$9:$C$10,C56,NSL!$W$9:$W$10)</f>
        <v>0</v>
      </c>
      <c r="H56" s="55">
        <f>SUMIF(NSL!$C$12:$C$13,C56,NSL!$W$12:$W$13)</f>
        <v>0</v>
      </c>
      <c r="I56" s="55">
        <f>SUMIF(NSL!$C$15:$C$16,C56,NSL!$W$15:$W$16)</f>
        <v>0</v>
      </c>
      <c r="J56" s="55">
        <f>SUMIF(NSL!$C$18:$C$19,C56,NSL!$W$18:$W$19)</f>
        <v>0</v>
      </c>
      <c r="K56" s="55">
        <f>SUMIF(NSL!$C$21:$C$43,C56,NSL!$W$21:$W$43)</f>
        <v>0</v>
      </c>
      <c r="L56" s="55">
        <f>SUMIF(NSL!$C$45:$C$51,C56,NSL!$W$45:$W$51)</f>
        <v>0</v>
      </c>
      <c r="M56" s="55">
        <f>SUMIF(NSL!$C$53:$C$55,C56,NSL!$W$53:$W$55)</f>
        <v>0</v>
      </c>
      <c r="N56" s="55">
        <f>SUMIF(NSL!$C$57:$C$65,C56,NSL!$W$57:$W$65)</f>
        <v>0</v>
      </c>
      <c r="O56" s="55">
        <f>SUMIF(NSL!$C$67:$C$76,C56,NSL!$W$67:$W$76)</f>
        <v>0</v>
      </c>
      <c r="P56" s="55">
        <f>SUMIF(NSL!$C$78:$C$79,C56,NSL!$W$78:$W$79)</f>
        <v>0</v>
      </c>
      <c r="Q56" s="55">
        <f>SUMIF(NSL!$C$81:$C$173,C56,NSL!$W$81:$W$173)</f>
        <v>0</v>
      </c>
      <c r="R56" s="65">
        <f t="shared" si="12"/>
        <v>97.52</v>
      </c>
      <c r="S56" s="55">
        <f>SUMIF(NSL!$C$176:$C$214,C56,NSL!$W$176:$W$214)</f>
        <v>0</v>
      </c>
      <c r="T56" s="55">
        <f>SUMIF(NSL!$C$216:$C$238,C56,NSL!$W$216:$W$238)</f>
        <v>0</v>
      </c>
      <c r="U56" s="55">
        <f>SUMIF(NSL!$C$240:$C$252,C56,NSL!$W$240:$W$252)</f>
        <v>0</v>
      </c>
      <c r="V56" s="55">
        <f>SUMIF(NSL!$C$254:$C$255,C56,NSL!$W$254:$W$255)</f>
        <v>0</v>
      </c>
      <c r="W56" s="55">
        <f>SUMIF(NSL!$C$257:$C$282,C56,NSL!$W$257:$W$282)</f>
        <v>0</v>
      </c>
      <c r="X56" s="55">
        <f>SUMIF(NSL!$C$284:$C$346,C56,NSL!$W$284:$W$346)</f>
        <v>0</v>
      </c>
      <c r="Y56" s="55">
        <f>SUMIF(NSL!$C$348:$C$436,C56,NSL!$W$348:$W$436)</f>
        <v>0</v>
      </c>
      <c r="Z56" s="55">
        <f>SUMIF(NSL!$C$438:$C$480,C56,NSL!$W$438:$W$480)</f>
        <v>0</v>
      </c>
      <c r="AA56" s="72">
        <f t="shared" si="16"/>
        <v>0.12</v>
      </c>
      <c r="AB56" s="55">
        <f>SUMIF(NSL!$C$483:$C$679,C56,NSL!$W$483:$W$679)</f>
        <v>0</v>
      </c>
      <c r="AC56" s="55">
        <f>SUMIF(NSL!$C$681:$C$682,C56,NSL!$W$681:$W$682)</f>
        <v>0</v>
      </c>
      <c r="AD56" s="55">
        <f>SUMIF(NSL!$C$684:$C$692,C56,NSL!$W$684:$W$692)</f>
        <v>0</v>
      </c>
      <c r="AE56" s="55">
        <f>SUMIF(NSL!$C$694:$C$776,C56,NSL!$W$694:$W$776)</f>
        <v>0</v>
      </c>
      <c r="AF56" s="55">
        <f>SUMIF(NSL!$C$778:$C$810,C56,NSL!$W$778:$W$810)</f>
        <v>0</v>
      </c>
      <c r="AG56" s="55">
        <f>SUMIF(NSL!$C$812:$C$813,C56,NSL!$W$812:$W$813)</f>
        <v>0</v>
      </c>
      <c r="AH56" s="55">
        <f>SUMIF(NSL!$C$815:$C$816,C56,NSL!$W$815:$W$816)</f>
        <v>0</v>
      </c>
      <c r="AI56" s="55">
        <f>SUMIF(NSL!$C$818:$C$889,C56,NSL!$W$818:$W$889)</f>
        <v>0</v>
      </c>
      <c r="AJ56" s="55">
        <f>SUMIF(NSL!$C$891:$C$917,C56,NSL!$W$891:$W$917)</f>
        <v>0.12</v>
      </c>
      <c r="AK56" s="55">
        <f>SUMIF(NSL!$C$919:$C$981,C56,NSL!$W$919:$W$981)</f>
        <v>0</v>
      </c>
      <c r="AL56" s="55">
        <f>SUMIF(NSL!$C$983:$C$1000,C56,NSL!$W$983:$W$1000)</f>
        <v>0</v>
      </c>
      <c r="AM56" s="55">
        <f>SUMIF(NSL!$C$1002:$C$1028,C56,NSL!$W$1002:$W$1028)</f>
        <v>0</v>
      </c>
      <c r="AN56" s="55">
        <f>SUMIF(NSL!$C$1030:$C$1045,C56,NSL!$W$1030:$W$1045)</f>
        <v>0</v>
      </c>
      <c r="AO56" s="55">
        <f>SUMIF(NSL!$C$1047:$C$1048,C56,NSL!$W$1047:$W$1048)</f>
        <v>0</v>
      </c>
      <c r="AP56" s="55">
        <f>SUMIF(NSL!$C$1050:$C$1074,C56,NSL!$W$1050:$W$1074)</f>
        <v>0</v>
      </c>
      <c r="AQ56" s="55">
        <f>SUMIF(NSL!$C$1076:$C$1099,C56,NSL!$W$1076:$W$1099)</f>
        <v>0</v>
      </c>
      <c r="AR56" s="55">
        <f>SUMIF(NSL!$C$1101:$C$1121,C56,NSL!$W$1101:$W$1121)</f>
        <v>0</v>
      </c>
      <c r="AS56" s="55">
        <f>SUMIF(NSL!$C$1123:$C$1164,C56,NSL!$W$1123:$W$1164)</f>
        <v>0</v>
      </c>
      <c r="AT56" s="55">
        <f>SUMIF(NSL!$C$1166:$C$1201,C56,NSL!$W$1166:$W$1201)</f>
        <v>0</v>
      </c>
      <c r="AU56" s="55">
        <f>SUMIF(NSL!$C$1203:$C$1223,C56,NSL!$W$1203:$W$1223)</f>
        <v>0</v>
      </c>
      <c r="AV56" s="55">
        <f>SUMIF(NSL!$C$1225:$C$1226,C56,NSL!$W$1225:$W$1226)</f>
        <v>0</v>
      </c>
      <c r="AW56" s="55">
        <f>SUMIF(NSL!$C$1228:$C$1244,C56,NSL!$W$1228:$W$1244)</f>
        <v>0</v>
      </c>
      <c r="AX56" s="55">
        <f>SUMIF(NSL!$C$1246:$C$1351,C56,NSL!$W$1246:$W$1351)</f>
        <v>0</v>
      </c>
      <c r="AY56" s="55">
        <f>SUMIF(NSL!$C$1353:$C$1434,C56,NSL!$W$1353:$W$1434)</f>
        <v>0</v>
      </c>
      <c r="AZ56" s="55">
        <f>SUMIF(NSL!$C$1436:$C$1440,C56,NSL!$W$1436:$W$1440)</f>
        <v>0</v>
      </c>
      <c r="BA56" s="55">
        <f>SUMIF(NSL!$C$1442:$C$1507,C56,NSL!$W$1442:$W$1507)</f>
        <v>0</v>
      </c>
      <c r="BB56" s="55">
        <f>SUMIF(NSL!$C$1509:$C$1540,C56,NSL!$W$1509:$W$1540)</f>
        <v>0</v>
      </c>
      <c r="BC56" s="65">
        <f>D56-BG56</f>
        <v>97.399999999999991</v>
      </c>
      <c r="BD56" s="55">
        <f>SUMIF(NSL!$C$1547:$C$1560,C56,NSL!$W$1547:$W$1560)</f>
        <v>0</v>
      </c>
      <c r="BE56" s="55">
        <f>SUMIF(NSL!$C$1562:$C$1565,C56,NSL!$W$1562:$W$1565)</f>
        <v>0</v>
      </c>
      <c r="BF56" s="55">
        <f>SUMIF(NSL!$C$1567:$C$1569,C56,NSL!$W$1567:$W$1569)</f>
        <v>0</v>
      </c>
      <c r="BG56" s="65">
        <f>SUM(G56:Q56)+SUM(S56:Z56)+SUM(AB56:BB56)+SUM(BD56:BF56)</f>
        <v>0.12</v>
      </c>
      <c r="BH56" s="58">
        <f>BC60-BG56</f>
        <v>-0.12</v>
      </c>
      <c r="BI56" s="53">
        <f t="shared" si="6"/>
        <v>97.399999999999991</v>
      </c>
    </row>
    <row r="57" spans="1:61" ht="15">
      <c r="A57" s="8" t="s">
        <v>143</v>
      </c>
      <c r="B57" s="9" t="s">
        <v>98</v>
      </c>
      <c r="C57" s="8" t="s">
        <v>46</v>
      </c>
      <c r="D57" s="52">
        <f>HTg!T59</f>
        <v>1.08</v>
      </c>
      <c r="E57" s="65">
        <f t="shared" si="10"/>
        <v>0</v>
      </c>
      <c r="F57" s="70">
        <f t="shared" si="11"/>
        <v>0</v>
      </c>
      <c r="G57" s="55">
        <f>SUMIF(NSL!$C$9:$C$10,C57,NSL!$W$9:$W$10)</f>
        <v>0</v>
      </c>
      <c r="H57" s="55">
        <f>SUMIF(NSL!$C$12:$C$13,C57,NSL!$W$12:$W$13)</f>
        <v>0</v>
      </c>
      <c r="I57" s="55">
        <f>SUMIF(NSL!$C$15:$C$16,C57,NSL!$W$15:$W$16)</f>
        <v>0</v>
      </c>
      <c r="J57" s="55">
        <f>SUMIF(NSL!$C$18:$C$19,C57,NSL!$W$18:$W$19)</f>
        <v>0</v>
      </c>
      <c r="K57" s="55">
        <f>SUMIF(NSL!$C$21:$C$43,C57,NSL!$W$21:$W$43)</f>
        <v>0</v>
      </c>
      <c r="L57" s="55">
        <f>SUMIF(NSL!$C$45:$C$51,C57,NSL!$W$45:$W$51)</f>
        <v>0</v>
      </c>
      <c r="M57" s="55">
        <f>SUMIF(NSL!$C$53:$C$55,C57,NSL!$W$53:$W$55)</f>
        <v>0</v>
      </c>
      <c r="N57" s="55">
        <f>SUMIF(NSL!$C$57:$C$65,C57,NSL!$W$57:$W$65)</f>
        <v>0</v>
      </c>
      <c r="O57" s="55">
        <f>SUMIF(NSL!$C$67:$C$76,C57,NSL!$W$67:$W$76)</f>
        <v>0</v>
      </c>
      <c r="P57" s="55">
        <f>SUMIF(NSL!$C$78:$C$79,C57,NSL!$W$78:$W$79)</f>
        <v>0</v>
      </c>
      <c r="Q57" s="55">
        <f>SUMIF(NSL!$C$81:$C$173,C57,NSL!$W$81:$W$173)</f>
        <v>0</v>
      </c>
      <c r="R57" s="65">
        <f t="shared" si="12"/>
        <v>1.08</v>
      </c>
      <c r="S57" s="55">
        <f>SUMIF(NSL!$C$176:$C$214,C57,NSL!$W$176:$W$214)</f>
        <v>0</v>
      </c>
      <c r="T57" s="55">
        <f>SUMIF(NSL!$C$216:$C$238,C57,NSL!$W$216:$W$238)</f>
        <v>0</v>
      </c>
      <c r="U57" s="55">
        <f>SUMIF(NSL!$C$240:$C$252,C57,NSL!$W$240:$W$252)</f>
        <v>0</v>
      </c>
      <c r="V57" s="55">
        <f>SUMIF(NSL!$C$254:$C$255,C57,NSL!$W$254:$W$255)</f>
        <v>0</v>
      </c>
      <c r="W57" s="55">
        <f>SUMIF(NSL!$C$257:$C$282,C57,NSL!$W$257:$W$282)</f>
        <v>0</v>
      </c>
      <c r="X57" s="55">
        <f>SUMIF(NSL!$C$284:$C$346,C57,NSL!$W$284:$W$346)</f>
        <v>0</v>
      </c>
      <c r="Y57" s="55">
        <f>SUMIF(NSL!$C$348:$C$436,C57,NSL!$W$348:$W$436)</f>
        <v>0</v>
      </c>
      <c r="Z57" s="55">
        <f>SUMIF(NSL!$C$438:$C$480,C57,NSL!$W$438:$W$480)</f>
        <v>0</v>
      </c>
      <c r="AA57" s="72">
        <f t="shared" si="16"/>
        <v>0</v>
      </c>
      <c r="AB57" s="55">
        <f>SUMIF(NSL!$C$483:$C$679,C57,NSL!$W$483:$W$679)</f>
        <v>0</v>
      </c>
      <c r="AC57" s="55">
        <f>SUMIF(NSL!$C$681:$C$682,C57,NSL!$W$681:$W$682)</f>
        <v>0</v>
      </c>
      <c r="AD57" s="55">
        <f>SUMIF(NSL!$C$684:$C$692,C57,NSL!$W$684:$W$692)</f>
        <v>0</v>
      </c>
      <c r="AE57" s="55">
        <f>SUMIF(NSL!$C$694:$C$776,C57,NSL!$W$694:$W$776)</f>
        <v>0</v>
      </c>
      <c r="AF57" s="55">
        <f>SUMIF(NSL!$C$778:$C$810,C57,NSL!$W$778:$W$810)</f>
        <v>0</v>
      </c>
      <c r="AG57" s="55">
        <f>SUMIF(NSL!$C$812:$C$813,C57,NSL!$W$812:$W$813)</f>
        <v>0</v>
      </c>
      <c r="AH57" s="55">
        <f>SUMIF(NSL!$C$815:$C$816,C57,NSL!$W$815:$W$816)</f>
        <v>0</v>
      </c>
      <c r="AI57" s="55">
        <f>SUMIF(NSL!$C$818:$C$889,C57,NSL!$W$818:$W$889)</f>
        <v>0</v>
      </c>
      <c r="AJ57" s="55">
        <f>SUMIF(NSL!$C$891:$C$917,C57,NSL!$W$891:$W$917)</f>
        <v>0</v>
      </c>
      <c r="AK57" s="55">
        <f>SUMIF(NSL!$C$919:$C$981,C57,NSL!$W$919:$W$981)</f>
        <v>0</v>
      </c>
      <c r="AL57" s="55">
        <f>SUMIF(NSL!$C$983:$C$1000,C57,NSL!$W$983:$W$1000)</f>
        <v>0</v>
      </c>
      <c r="AM57" s="55">
        <f>SUMIF(NSL!$C$1002:$C$1028,C57,NSL!$W$1002:$W$1028)</f>
        <v>0</v>
      </c>
      <c r="AN57" s="55">
        <f>SUMIF(NSL!$C$1030:$C$1045,C57,NSL!$W$1030:$W$1045)</f>
        <v>0</v>
      </c>
      <c r="AO57" s="55">
        <f>SUMIF(NSL!$C$1047:$C$1048,C57,NSL!$W$1047:$W$1048)</f>
        <v>0</v>
      </c>
      <c r="AP57" s="55">
        <f>SUMIF(NSL!$C$1050:$C$1074,C57,NSL!$W$1050:$W$1074)</f>
        <v>0</v>
      </c>
      <c r="AQ57" s="55">
        <f>SUMIF(NSL!$C$1076:$C$1099,C57,NSL!$W$1076:$W$1099)</f>
        <v>0</v>
      </c>
      <c r="AR57" s="55">
        <f>SUMIF(NSL!$C$1101:$C$1121,C57,NSL!$W$1101:$W$1121)</f>
        <v>0</v>
      </c>
      <c r="AS57" s="55">
        <f>SUMIF(NSL!$C$1123:$C$1164,C57,NSL!$W$1123:$W$1164)</f>
        <v>0</v>
      </c>
      <c r="AT57" s="55">
        <f>SUMIF(NSL!$C$1166:$C$1201,C57,NSL!$W$1166:$W$1201)</f>
        <v>0</v>
      </c>
      <c r="AU57" s="55">
        <f>SUMIF(NSL!$C$1203:$C$1223,C57,NSL!$W$1203:$W$1223)</f>
        <v>0</v>
      </c>
      <c r="AV57" s="55">
        <f>SUMIF(NSL!$C$1225:$C$1226,C57,NSL!$W$1225:$W$1226)</f>
        <v>0</v>
      </c>
      <c r="AW57" s="55">
        <f>SUMIF(NSL!$C$1228:$C$1244,C57,NSL!$W$1228:$W$1244)</f>
        <v>0</v>
      </c>
      <c r="AX57" s="55">
        <f>SUMIF(NSL!$C$1246:$C$1351,C57,NSL!$W$1246:$W$1351)</f>
        <v>0</v>
      </c>
      <c r="AY57" s="55">
        <f>SUMIF(NSL!$C$1353:$C$1434,C57,NSL!$W$1353:$W$1434)</f>
        <v>0</v>
      </c>
      <c r="AZ57" s="55">
        <f>SUMIF(NSL!$C$1436:$C$1440,C57,NSL!$W$1436:$W$1440)</f>
        <v>0</v>
      </c>
      <c r="BA57" s="55">
        <f>SUMIF(NSL!$C$1442:$C$1507,C57,NSL!$W$1442:$W$1507)</f>
        <v>0</v>
      </c>
      <c r="BB57" s="55">
        <f>SUMIF(NSL!$C$1509:$C$1540,C57,NSL!$W$1509:$W$1540)</f>
        <v>0</v>
      </c>
      <c r="BC57" s="55">
        <f>SUMIF(NSL!$C$1542:$C$1545,C57,NSL!$W$1542:$W$1545)</f>
        <v>0</v>
      </c>
      <c r="BD57" s="65">
        <f>D57-BG57</f>
        <v>1.08</v>
      </c>
      <c r="BE57" s="55">
        <f>SUMIF(NSL!$C$1562:$C$1565,C57,NSL!$W$1562:$W$1565)</f>
        <v>0</v>
      </c>
      <c r="BF57" s="55">
        <f>SUMIF(NSL!$C$1567:$C$1569,C57,NSL!$W$1567:$W$1569)</f>
        <v>0</v>
      </c>
      <c r="BG57" s="65">
        <f>SUM(G57:Q57)+SUM(S57:Z57)+SUM(AB57:BC57)+SUM(BF57)</f>
        <v>0</v>
      </c>
      <c r="BH57" s="58">
        <f>BD60-BG57</f>
        <v>13.8</v>
      </c>
      <c r="BI57" s="53">
        <f t="shared" si="6"/>
        <v>14.88</v>
      </c>
    </row>
    <row r="58" spans="1:61" ht="15">
      <c r="A58" s="8" t="s">
        <v>144</v>
      </c>
      <c r="B58" s="9" t="s">
        <v>155</v>
      </c>
      <c r="C58" s="8" t="s">
        <v>60</v>
      </c>
      <c r="D58" s="52">
        <f>HTg!T60</f>
        <v>0</v>
      </c>
      <c r="E58" s="65">
        <f t="shared" si="10"/>
        <v>0</v>
      </c>
      <c r="F58" s="70">
        <f t="shared" si="11"/>
        <v>0</v>
      </c>
      <c r="G58" s="55">
        <f>SUMIF(NSL!$C$9:$C$10,C58,NSL!$W$9:$W$10)</f>
        <v>0</v>
      </c>
      <c r="H58" s="55">
        <f>SUMIF(NSL!$C$12:$C$13,C58,NSL!$W$12:$W$13)</f>
        <v>0</v>
      </c>
      <c r="I58" s="55">
        <f>SUMIF(NSL!$C$15:$C$16,C58,NSL!$W$15:$W$16)</f>
        <v>0</v>
      </c>
      <c r="J58" s="55">
        <f>SUMIF(NSL!$C$18:$C$19,C58,NSL!$W$18:$W$19)</f>
        <v>0</v>
      </c>
      <c r="K58" s="55">
        <f>SUMIF(NSL!$C$21:$C$43,C58,NSL!$W$21:$W$43)</f>
        <v>0</v>
      </c>
      <c r="L58" s="55">
        <f>SUMIF(NSL!$C$45:$C$51,C58,NSL!$W$45:$W$51)</f>
        <v>0</v>
      </c>
      <c r="M58" s="55">
        <f>SUMIF(NSL!$C$53:$C$55,C58,NSL!$W$53:$W$55)</f>
        <v>0</v>
      </c>
      <c r="N58" s="55">
        <f>SUMIF(NSL!$C$57:$C$65,C58,NSL!$W$57:$W$65)</f>
        <v>0</v>
      </c>
      <c r="O58" s="55">
        <f>SUMIF(NSL!$C$67:$C$76,C58,NSL!$W$67:$W$76)</f>
        <v>0</v>
      </c>
      <c r="P58" s="55">
        <f>SUMIF(NSL!$C$78:$C$79,C58,NSL!$W$78:$W$79)</f>
        <v>0</v>
      </c>
      <c r="Q58" s="55">
        <f>SUMIF(NSL!$C$81:$C$173,C58,NSL!$W$81:$W$173)</f>
        <v>0</v>
      </c>
      <c r="R58" s="65">
        <f t="shared" si="12"/>
        <v>0</v>
      </c>
      <c r="S58" s="55">
        <f>SUMIF(NSL!$C$176:$C$214,C58,NSL!$W$176:$W$214)</f>
        <v>0</v>
      </c>
      <c r="T58" s="55">
        <f>SUMIF(NSL!$C$216:$C$238,C58,NSL!$W$216:$W$238)</f>
        <v>0</v>
      </c>
      <c r="U58" s="55">
        <f>SUMIF(NSL!$C$240:$C$252,C58,NSL!$W$240:$W$252)</f>
        <v>0</v>
      </c>
      <c r="V58" s="55">
        <f>SUMIF(NSL!$C$254:$C$255,C58,NSL!$W$254:$W$255)</f>
        <v>0</v>
      </c>
      <c r="W58" s="55">
        <f>SUMIF(NSL!$C$257:$C$282,C58,NSL!$W$257:$W$282)</f>
        <v>0</v>
      </c>
      <c r="X58" s="55">
        <f>SUMIF(NSL!$C$284:$C$346,C58,NSL!$W$284:$W$346)</f>
        <v>0</v>
      </c>
      <c r="Y58" s="55">
        <f>SUMIF(NSL!$C$348:$C$436,C58,NSL!$W$348:$W$436)</f>
        <v>0</v>
      </c>
      <c r="Z58" s="55">
        <f>SUMIF(NSL!$C$438:$C$480,C58,NSL!$W$438:$W$480)</f>
        <v>0</v>
      </c>
      <c r="AA58" s="72">
        <f t="shared" si="16"/>
        <v>0</v>
      </c>
      <c r="AB58" s="55">
        <f>SUMIF(NSL!$C$483:$C$679,C58,NSL!$W$483:$W$679)</f>
        <v>0</v>
      </c>
      <c r="AC58" s="55">
        <f>SUMIF(NSL!$C$681:$C$682,C58,NSL!$W$681:$W$682)</f>
        <v>0</v>
      </c>
      <c r="AD58" s="55">
        <f>SUMIF(NSL!$C$684:$C$692,C58,NSL!$W$684:$W$692)</f>
        <v>0</v>
      </c>
      <c r="AE58" s="55">
        <f>SUMIF(NSL!$C$694:$C$776,C58,NSL!$W$694:$W$776)</f>
        <v>0</v>
      </c>
      <c r="AF58" s="55">
        <f>SUMIF(NSL!$C$778:$C$810,C58,NSL!$W$778:$W$810)</f>
        <v>0</v>
      </c>
      <c r="AG58" s="55">
        <f>SUMIF(NSL!$C$812:$C$813,C58,NSL!$W$812:$W$813)</f>
        <v>0</v>
      </c>
      <c r="AH58" s="55">
        <f>SUMIF(NSL!$C$815:$C$816,C58,NSL!$W$815:$W$816)</f>
        <v>0</v>
      </c>
      <c r="AI58" s="55">
        <f>SUMIF(NSL!$C$818:$C$889,C58,NSL!$W$818:$W$889)</f>
        <v>0</v>
      </c>
      <c r="AJ58" s="55">
        <f>SUMIF(NSL!$C$891:$C$917,C58,NSL!$W$891:$W$917)</f>
        <v>0</v>
      </c>
      <c r="AK58" s="55">
        <f>SUMIF(NSL!$C$919:$C$981,C58,NSL!$W$919:$W$981)</f>
        <v>0</v>
      </c>
      <c r="AL58" s="55">
        <f>SUMIF(NSL!$C$983:$C$1000,C58,NSL!$W$983:$W$1000)</f>
        <v>0</v>
      </c>
      <c r="AM58" s="55">
        <f>SUMIF(NSL!$C$1002:$C$1028,C58,NSL!$W$1002:$W$1028)</f>
        <v>0</v>
      </c>
      <c r="AN58" s="55">
        <f>SUMIF(NSL!$C$1030:$C$1045,C58,NSL!$W$1030:$W$1045)</f>
        <v>0</v>
      </c>
      <c r="AO58" s="55">
        <f>SUMIF(NSL!$C$1047:$C$1048,C58,NSL!$W$1047:$W$1048)</f>
        <v>0</v>
      </c>
      <c r="AP58" s="55">
        <f>SUMIF(NSL!$C$1050:$C$1074,C58,NSL!$W$1050:$W$1074)</f>
        <v>0</v>
      </c>
      <c r="AQ58" s="55">
        <f>SUMIF(NSL!$C$1076:$C$1099,C58,NSL!$W$1076:$W$1099)</f>
        <v>0</v>
      </c>
      <c r="AR58" s="55">
        <f>SUMIF(NSL!$C$1101:$C$1121,C58,NSL!$W$1101:$W$1121)</f>
        <v>0</v>
      </c>
      <c r="AS58" s="55">
        <f>SUMIF(NSL!$C$1123:$C$1164,C58,NSL!$W$1123:$W$1164)</f>
        <v>0</v>
      </c>
      <c r="AT58" s="55">
        <f>SUMIF(NSL!$C$1166:$C$1201,C58,NSL!$W$1166:$W$1201)</f>
        <v>0</v>
      </c>
      <c r="AU58" s="55">
        <f>SUMIF(NSL!$C$1203:$C$1223,C58,NSL!$W$1203:$W$1223)</f>
        <v>0</v>
      </c>
      <c r="AV58" s="55">
        <f>SUMIF(NSL!$C$1225:$C$1226,C58,NSL!$W$1225:$W$1226)</f>
        <v>0</v>
      </c>
      <c r="AW58" s="55">
        <f>SUMIF(NSL!$C$1228:$C$1244,C58,NSL!$W$1228:$W$1244)</f>
        <v>0</v>
      </c>
      <c r="AX58" s="55">
        <f>SUMIF(NSL!$C$1246:$C$1351,C58,NSL!$W$1246:$W$1351)</f>
        <v>0</v>
      </c>
      <c r="AY58" s="55">
        <f>SUMIF(NSL!$C$1353:$C$1434,C58,NSL!$W$1353:$W$1434)</f>
        <v>0</v>
      </c>
      <c r="AZ58" s="55">
        <f>SUMIF(NSL!$C$1436:$C$1440,C58,NSL!$W$1436:$W$1440)</f>
        <v>0</v>
      </c>
      <c r="BA58" s="55">
        <f>SUMIF(NSL!$C$1442:$C$1507,C58,NSL!$W$1442:$W$1507)</f>
        <v>0</v>
      </c>
      <c r="BB58" s="55">
        <f>SUMIF(NSL!$C$1509:$C$1540,C58,NSL!$W$1509:$W$1540)</f>
        <v>0</v>
      </c>
      <c r="BC58" s="55">
        <f>SUMIF(NSL!$C$1542:$C$1545,C58,NSL!$W$1542:$W$1545)</f>
        <v>0</v>
      </c>
      <c r="BD58" s="55">
        <f>SUMIF(NSL!$C$1547:$C$1560,C58,NSL!$W$1547:$W$1560)</f>
        <v>0</v>
      </c>
      <c r="BE58" s="65">
        <f>D58-BG58</f>
        <v>0</v>
      </c>
      <c r="BF58" s="55">
        <f>SUMIF(NSL!$C$1567:$C$1569,C58,NSL!$W$1567:$W$1569)</f>
        <v>0</v>
      </c>
      <c r="BG58" s="65">
        <f>SUM(G58:Q58)+SUM(S58:Z58)+SUM(AB58:BD58)+BF58</f>
        <v>0</v>
      </c>
      <c r="BH58" s="58">
        <f>BE60-BG58</f>
        <v>0</v>
      </c>
      <c r="BI58" s="53">
        <f t="shared" si="6"/>
        <v>0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>
        <f>HTg!T61</f>
        <v>812.79</v>
      </c>
      <c r="E59" s="65">
        <f t="shared" si="10"/>
        <v>350</v>
      </c>
      <c r="F59" s="70">
        <f t="shared" si="11"/>
        <v>0</v>
      </c>
      <c r="G59" s="76">
        <f>SUMIF(NSL!$C$9:$C$10,C59,NSL!$W$9:$W$10)</f>
        <v>0</v>
      </c>
      <c r="H59" s="76">
        <f>SUMIF(NSL!$C$12:$C$13,C59,NSL!$W$12:$W$13)</f>
        <v>0</v>
      </c>
      <c r="I59" s="76">
        <f>SUMIF(NSL!$C$15:$C$16,C59,NSL!$W$15:$W$16)</f>
        <v>0</v>
      </c>
      <c r="J59" s="76">
        <f>SUMIF(NSL!$C$18:$C$19,C59,NSL!$W$18:$W$19)</f>
        <v>0</v>
      </c>
      <c r="K59" s="76">
        <f>SUMIF(NSL!$C$21:$C$43,C59,NSL!$W$21:$W$43)</f>
        <v>0</v>
      </c>
      <c r="L59" s="76">
        <f>SUMIF(NSL!$C$45:$C$51,C59,NSL!$W$45:$W$51)</f>
        <v>0</v>
      </c>
      <c r="M59" s="76">
        <f>SUMIF(NSL!$C$53:$C$55,C59,NSL!$W$53:$W$55)</f>
        <v>0</v>
      </c>
      <c r="N59" s="76">
        <f>SUMIF(NSL!$C$57:$C$65,C59,NSL!$W$57:$W$65)</f>
        <v>350</v>
      </c>
      <c r="O59" s="76">
        <f>SUMIF(NSL!$C$67:$C$76,C59,NSL!$W$67:$W$76)</f>
        <v>0</v>
      </c>
      <c r="P59" s="76">
        <f>SUMIF(NSL!$C$78:$C$79,C59,NSL!$W$78:$W$79)</f>
        <v>0</v>
      </c>
      <c r="Q59" s="76">
        <f>SUMIF(NSL!$C$81:$C$173,C59,NSL!$W$81:$W$173)</f>
        <v>0</v>
      </c>
      <c r="R59" s="65">
        <f t="shared" si="12"/>
        <v>462.78999999999996</v>
      </c>
      <c r="S59" s="76">
        <f>SUMIF(NSL!$C$176:$C$214,C59,NSL!$W$176:$W$214)</f>
        <v>0</v>
      </c>
      <c r="T59" s="76">
        <f>SUMIF(NSL!$C$216:$C$238,C59,NSL!$W$216:$W$238)</f>
        <v>0</v>
      </c>
      <c r="U59" s="76">
        <f>SUMIF(NSL!$C$240:$C$252,C59,NSL!$W$240:$W$252)</f>
        <v>0</v>
      </c>
      <c r="V59" s="76">
        <f>SUMIF(NSL!$C$254:$C$255,C59,NSL!$W$254:$W$255)</f>
        <v>0</v>
      </c>
      <c r="W59" s="76">
        <f>SUMIF(NSL!$C$257:$C$282,C59,NSL!$W$257:$W$282)</f>
        <v>0</v>
      </c>
      <c r="X59" s="76">
        <f>SUMIF(NSL!$C$284:$C$346,C59,NSL!$W$284:$W$346)</f>
        <v>0</v>
      </c>
      <c r="Y59" s="76">
        <f>SUMIF(NSL!$C$348:$C$436,C59,NSL!$W$348:$W$436)</f>
        <v>0</v>
      </c>
      <c r="Z59" s="76">
        <f>SUMIF(NSL!$C$438:$C$480,C59,NSL!$W$438:$W$480)</f>
        <v>0</v>
      </c>
      <c r="AA59" s="72">
        <f t="shared" si="16"/>
        <v>0.25</v>
      </c>
      <c r="AB59" s="76">
        <f>SUMIF(NSL!$C$483:$C$679,C59,NSL!$W$483:$W$679)</f>
        <v>0</v>
      </c>
      <c r="AC59" s="76">
        <f>SUMIF(NSL!$C$681:$C$682,C59,NSL!$W$681:$W$682)</f>
        <v>0</v>
      </c>
      <c r="AD59" s="76">
        <f>SUMIF(NSL!$C$684:$C$692,C59,NSL!$W$684:$W$692)</f>
        <v>0</v>
      </c>
      <c r="AE59" s="76">
        <f>SUMIF(NSL!$C$694:$C$776,C59,NSL!$W$694:$W$776)</f>
        <v>0</v>
      </c>
      <c r="AF59" s="76">
        <f>SUMIF(NSL!$C$778:$C$810,C59,NSL!$W$778:$W$810)</f>
        <v>0</v>
      </c>
      <c r="AG59" s="76">
        <f>SUMIF(NSL!$C$812:$C$813,C59,NSL!$W$812:$W$813)</f>
        <v>0</v>
      </c>
      <c r="AH59" s="76">
        <f>SUMIF(NSL!$C$815:$C$816,C59,NSL!$W$815:$W$816)</f>
        <v>0</v>
      </c>
      <c r="AI59" s="76">
        <f>SUMIF(NSL!$C$818:$C$889,C59,NSL!$W$818:$W$889)</f>
        <v>0</v>
      </c>
      <c r="AJ59" s="76">
        <f>SUMIF(NSL!$C$891:$C$917,C59,NSL!$W$891:$W$917)</f>
        <v>0.25</v>
      </c>
      <c r="AK59" s="76">
        <f>SUMIF(NSL!$C$919:$C$981,C59,NSL!$W$919:$W$981)</f>
        <v>0</v>
      </c>
      <c r="AL59" s="76">
        <f>SUMIF(NSL!$C$983:$C$1000,C59,NSL!$W$983:$W$1000)</f>
        <v>0</v>
      </c>
      <c r="AM59" s="76">
        <f>SUMIF(NSL!$C$1002:$C$1028,C59,NSL!$W$1002:$W$1028)</f>
        <v>0</v>
      </c>
      <c r="AN59" s="76">
        <f>SUMIF(NSL!$C$1030:$C$1045,C59,NSL!$W$1030:$W$1045)</f>
        <v>0</v>
      </c>
      <c r="AO59" s="76">
        <f>SUMIF(NSL!$C$1047:$C$1048,C59,NSL!$W$1047:$W$1048)</f>
        <v>0</v>
      </c>
      <c r="AP59" s="76">
        <f>SUMIF(NSL!$C$1050:$C$1074,C59,NSL!$W$1050:$W$1074)</f>
        <v>0</v>
      </c>
      <c r="AQ59" s="76">
        <f>SUMIF(NSL!$C$1076:$C$1099,C59,NSL!$W$1076:$W$1099)</f>
        <v>0</v>
      </c>
      <c r="AR59" s="76">
        <f>SUMIF(NSL!$C$1101:$C$1121,C59,NSL!$W$1101:$W$1121)</f>
        <v>0</v>
      </c>
      <c r="AS59" s="76">
        <f>SUMIF(NSL!$C$1123:$C$1164,C59,NSL!$W$1123:$W$1164)</f>
        <v>0</v>
      </c>
      <c r="AT59" s="76">
        <f>SUMIF(NSL!$C$1166:$C$1201,C59,NSL!$W$1166:$W$1201)</f>
        <v>0</v>
      </c>
      <c r="AU59" s="76">
        <f>SUMIF(NSL!$C$1203:$C$1223,C59,NSL!$W$1203:$W$1223)</f>
        <v>0</v>
      </c>
      <c r="AV59" s="76">
        <f>SUMIF(NSL!$C$1225:$C$1226,C59,NSL!$W$1225:$W$1226)</f>
        <v>0</v>
      </c>
      <c r="AW59" s="76">
        <f>SUMIF(NSL!$C$1228:$C$1244,C59,NSL!$W$1228:$W$1244)</f>
        <v>0</v>
      </c>
      <c r="AX59" s="76">
        <f>SUMIF(NSL!$C$1246:$C$1351,C59,NSL!$W$1246:$W$1351)</f>
        <v>0</v>
      </c>
      <c r="AY59" s="76">
        <f>SUMIF(NSL!$C$1353:$C$1434,C59,NSL!$W$1353:$W$1434)</f>
        <v>0</v>
      </c>
      <c r="AZ59" s="76">
        <f>SUMIF(NSL!$C$1436:$C$1440,C59,NSL!$W$1436:$W$1440)</f>
        <v>0</v>
      </c>
      <c r="BA59" s="76">
        <f>SUMIF(NSL!$C$1442:$C$1507,C59,NSL!$W$1442:$W$1507)</f>
        <v>0</v>
      </c>
      <c r="BB59" s="76">
        <f>SUMIF(NSL!$C$1509:$C$1540,C59,NSL!$W$1509:$W$1540)</f>
        <v>0</v>
      </c>
      <c r="BC59" s="76">
        <f>SUMIF(NSL!$C$1542:$C$1545,C59,NSL!$W$1542:$W$1545)</f>
        <v>0</v>
      </c>
      <c r="BD59" s="76">
        <f>SUMIF(NSL!$C$1547:$C$1560,C59,NSL!$W$1547:$W$1560)</f>
        <v>0</v>
      </c>
      <c r="BE59" s="76">
        <f>SUMIF(NSL!$C$1562:$C$1565,C59,NSL!$W$1562:$W$1565)</f>
        <v>0</v>
      </c>
      <c r="BF59" s="77">
        <f>D59-BG59</f>
        <v>462.53999999999996</v>
      </c>
      <c r="BG59" s="65">
        <f>SUM(G59:Q59)+SUM(S59:Z59)+SUM(AB59:BE59)</f>
        <v>350.25</v>
      </c>
      <c r="BH59" s="77">
        <f>BF60-BG59</f>
        <v>-350.25</v>
      </c>
      <c r="BI59" s="65">
        <f t="shared" si="6"/>
        <v>462.53999999999996</v>
      </c>
    </row>
    <row r="60" spans="1:61">
      <c r="A60" s="608" t="s">
        <v>214</v>
      </c>
      <c r="B60" s="608"/>
      <c r="C60" s="51"/>
      <c r="D60" s="53"/>
      <c r="E60" s="65">
        <f>E5-E6</f>
        <v>350</v>
      </c>
      <c r="F60" s="70">
        <f>F5-F7</f>
        <v>0</v>
      </c>
      <c r="G60" s="53">
        <f>G5-G8</f>
        <v>0</v>
      </c>
      <c r="H60" s="53">
        <f>H5-H9</f>
        <v>0</v>
      </c>
      <c r="I60" s="53">
        <f>I5-I10</f>
        <v>0</v>
      </c>
      <c r="J60" s="53">
        <f>J5-J11</f>
        <v>0</v>
      </c>
      <c r="K60" s="53">
        <f>K5-K12</f>
        <v>27</v>
      </c>
      <c r="L60" s="53">
        <f>L5-L13</f>
        <v>0</v>
      </c>
      <c r="M60" s="53">
        <f>M5-M14</f>
        <v>0</v>
      </c>
      <c r="N60" s="53">
        <f>N5-N15</f>
        <v>389.65000000000009</v>
      </c>
      <c r="O60" s="53">
        <f>O5-O16</f>
        <v>2.8999999999999986</v>
      </c>
      <c r="P60" s="53">
        <f>P5-P17</f>
        <v>0</v>
      </c>
      <c r="Q60" s="53">
        <f>Q5-Q18</f>
        <v>6.3</v>
      </c>
      <c r="R60" s="65">
        <f>R5-R19</f>
        <v>679.93999999999994</v>
      </c>
      <c r="S60" s="53">
        <f>S5-S20</f>
        <v>129.92000000000002</v>
      </c>
      <c r="T60" s="53">
        <f>T5-T21</f>
        <v>0.3</v>
      </c>
      <c r="U60" s="53">
        <f>U5-U22</f>
        <v>0</v>
      </c>
      <c r="V60" s="53">
        <f>V5-V23</f>
        <v>0</v>
      </c>
      <c r="W60" s="53">
        <f>W5-W24</f>
        <v>0</v>
      </c>
      <c r="X60" s="53">
        <f>X5-X25</f>
        <v>0</v>
      </c>
      <c r="Y60" s="53">
        <f>Y5-Y26</f>
        <v>3.34</v>
      </c>
      <c r="Z60" s="53">
        <f>Z5-Z27</f>
        <v>0</v>
      </c>
      <c r="AA60" s="70">
        <f>AA5-AA28</f>
        <v>18.699999999999989</v>
      </c>
      <c r="AB60" s="53">
        <f>AB5-AB29</f>
        <v>0.67999999999999994</v>
      </c>
      <c r="AC60" s="53">
        <f>AC5-AC30</f>
        <v>0</v>
      </c>
      <c r="AD60" s="53">
        <f>AD5-AD31</f>
        <v>0</v>
      </c>
      <c r="AE60" s="53">
        <f>AE5-AE32</f>
        <v>0.96999999999999975</v>
      </c>
      <c r="AF60" s="53">
        <f>AF5-AF33</f>
        <v>0</v>
      </c>
      <c r="AG60" s="53">
        <f>AG5-AG34</f>
        <v>0</v>
      </c>
      <c r="AH60" s="53">
        <f>AH5-AH35</f>
        <v>0</v>
      </c>
      <c r="AI60" s="53">
        <f>AI5-AI36</f>
        <v>8.5699999999999932</v>
      </c>
      <c r="AJ60" s="53">
        <f>AJ5-AJ37</f>
        <v>2.9699999999999989</v>
      </c>
      <c r="AK60" s="53">
        <f>AK5-AK38</f>
        <v>5.21</v>
      </c>
      <c r="AL60" s="53">
        <f>AL5-AL39</f>
        <v>0</v>
      </c>
      <c r="AM60" s="53">
        <f>AM5-AM40</f>
        <v>0.30000000000000004</v>
      </c>
      <c r="AN60" s="53">
        <f>AN5-AN41</f>
        <v>0</v>
      </c>
      <c r="AO60" s="53">
        <f>AO5-AO42</f>
        <v>0</v>
      </c>
      <c r="AP60" s="53">
        <f>AP5-AP43</f>
        <v>0.03</v>
      </c>
      <c r="AQ60" s="53">
        <f>AQ5-AQ44</f>
        <v>1</v>
      </c>
      <c r="AR60" s="53">
        <f>AR5-AR45</f>
        <v>6.0700000000000074</v>
      </c>
      <c r="AS60" s="53">
        <f>AS5-AS46</f>
        <v>0</v>
      </c>
      <c r="AT60" s="53">
        <f>AT5-AT47</f>
        <v>6.0000000000000053E-2</v>
      </c>
      <c r="AU60" s="53">
        <f>AU5-AU48</f>
        <v>0.39999999999999997</v>
      </c>
      <c r="AV60" s="53">
        <f>AV5-AV49</f>
        <v>0</v>
      </c>
      <c r="AW60" s="53">
        <f>AW5-AW50</f>
        <v>0.06</v>
      </c>
      <c r="AX60" s="53">
        <f>AX5-AX51</f>
        <v>0.89999999999999991</v>
      </c>
      <c r="AY60" s="53">
        <f>AY5-AY52</f>
        <v>42.07</v>
      </c>
      <c r="AZ60" s="53">
        <f>AZ5-AZ53</f>
        <v>0</v>
      </c>
      <c r="BA60" s="53">
        <f>BA5-BA54</f>
        <v>0.65000000000000013</v>
      </c>
      <c r="BB60" s="53">
        <f>BB5-BB55</f>
        <v>0.48</v>
      </c>
      <c r="BC60" s="53">
        <f>BC5-BC56</f>
        <v>0</v>
      </c>
      <c r="BD60" s="53">
        <f>BD5-BD57</f>
        <v>13.8</v>
      </c>
      <c r="BE60" s="53">
        <f>BE5-BE58</f>
        <v>0</v>
      </c>
      <c r="BF60" s="53">
        <f>BF5-BF59</f>
        <v>0</v>
      </c>
      <c r="BG60" s="65">
        <f>SUM(E60,R60,BF60)</f>
        <v>1029.94</v>
      </c>
      <c r="BH60" s="53"/>
      <c r="BI60" s="53"/>
    </row>
    <row r="61" spans="1:61">
      <c r="A61" s="608" t="s">
        <v>215</v>
      </c>
      <c r="B61" s="608"/>
      <c r="C61" s="51"/>
      <c r="D61" s="53"/>
      <c r="E61" s="65">
        <f>E5</f>
        <v>4519.8600000000006</v>
      </c>
      <c r="F61" s="70">
        <f t="shared" ref="F61:Y61" si="17">F5</f>
        <v>365.33000000000004</v>
      </c>
      <c r="G61" s="53">
        <f t="shared" si="17"/>
        <v>197.67000000000002</v>
      </c>
      <c r="H61" s="53">
        <f t="shared" si="17"/>
        <v>167.66</v>
      </c>
      <c r="I61" s="53">
        <f t="shared" si="17"/>
        <v>0</v>
      </c>
      <c r="J61" s="53">
        <f t="shared" si="17"/>
        <v>517.6099999999999</v>
      </c>
      <c r="K61" s="53">
        <f t="shared" si="17"/>
        <v>189.69000000000003</v>
      </c>
      <c r="L61" s="53">
        <f t="shared" si="17"/>
        <v>0</v>
      </c>
      <c r="M61" s="53">
        <f t="shared" si="17"/>
        <v>0</v>
      </c>
      <c r="N61" s="53">
        <f t="shared" si="17"/>
        <v>3421.7200000000003</v>
      </c>
      <c r="O61" s="53">
        <f t="shared" si="17"/>
        <v>19.209999999999997</v>
      </c>
      <c r="P61" s="53">
        <f t="shared" si="17"/>
        <v>0</v>
      </c>
      <c r="Q61" s="53">
        <f t="shared" si="17"/>
        <v>6.3</v>
      </c>
      <c r="R61" s="65">
        <f t="shared" si="17"/>
        <v>1025.8</v>
      </c>
      <c r="S61" s="53">
        <f t="shared" si="17"/>
        <v>129.92000000000002</v>
      </c>
      <c r="T61" s="53">
        <f t="shared" si="17"/>
        <v>0.3</v>
      </c>
      <c r="U61" s="53">
        <f t="shared" si="17"/>
        <v>0</v>
      </c>
      <c r="V61" s="53">
        <f t="shared" si="17"/>
        <v>0</v>
      </c>
      <c r="W61" s="53">
        <f t="shared" si="17"/>
        <v>0</v>
      </c>
      <c r="X61" s="53">
        <f t="shared" si="17"/>
        <v>0</v>
      </c>
      <c r="Y61" s="53">
        <f t="shared" si="17"/>
        <v>6.05</v>
      </c>
      <c r="Z61" s="53">
        <f>Z5</f>
        <v>0</v>
      </c>
      <c r="AA61" s="70">
        <f t="shared" ref="AA61:BF61" si="18">AA5</f>
        <v>158.86999999999998</v>
      </c>
      <c r="AB61" s="53">
        <f t="shared" si="18"/>
        <v>1.54</v>
      </c>
      <c r="AC61" s="53">
        <f t="shared" si="18"/>
        <v>0</v>
      </c>
      <c r="AD61" s="53">
        <f t="shared" si="18"/>
        <v>0.2</v>
      </c>
      <c r="AE61" s="53">
        <f t="shared" si="18"/>
        <v>5.46</v>
      </c>
      <c r="AF61" s="53">
        <f t="shared" si="18"/>
        <v>0</v>
      </c>
      <c r="AG61" s="53">
        <f t="shared" si="18"/>
        <v>0</v>
      </c>
      <c r="AH61" s="53">
        <f t="shared" si="18"/>
        <v>0</v>
      </c>
      <c r="AI61" s="53">
        <f t="shared" si="18"/>
        <v>74.319999999999993</v>
      </c>
      <c r="AJ61" s="53">
        <f t="shared" si="18"/>
        <v>69.709999999999994</v>
      </c>
      <c r="AK61" s="53">
        <f t="shared" si="18"/>
        <v>5.22</v>
      </c>
      <c r="AL61" s="53">
        <f t="shared" si="18"/>
        <v>0.15</v>
      </c>
      <c r="AM61" s="53">
        <f t="shared" si="18"/>
        <v>2.27</v>
      </c>
      <c r="AN61" s="53">
        <f t="shared" si="18"/>
        <v>0</v>
      </c>
      <c r="AO61" s="53">
        <f t="shared" si="18"/>
        <v>0</v>
      </c>
      <c r="AP61" s="53">
        <f t="shared" si="18"/>
        <v>0.04</v>
      </c>
      <c r="AQ61" s="53">
        <f t="shared" si="18"/>
        <v>1</v>
      </c>
      <c r="AR61" s="53">
        <f t="shared" si="18"/>
        <v>106.14</v>
      </c>
      <c r="AS61" s="53">
        <f t="shared" si="18"/>
        <v>0</v>
      </c>
      <c r="AT61" s="53">
        <f t="shared" si="18"/>
        <v>0.53</v>
      </c>
      <c r="AU61" s="53">
        <f t="shared" si="18"/>
        <v>0.39999999999999997</v>
      </c>
      <c r="AV61" s="53">
        <f t="shared" si="18"/>
        <v>0</v>
      </c>
      <c r="AW61" s="53">
        <f t="shared" si="18"/>
        <v>0.06</v>
      </c>
      <c r="AX61" s="53">
        <f t="shared" si="18"/>
        <v>2.98</v>
      </c>
      <c r="AY61" s="53">
        <f t="shared" si="18"/>
        <v>43.68</v>
      </c>
      <c r="AZ61" s="53">
        <f t="shared" si="18"/>
        <v>0</v>
      </c>
      <c r="BA61" s="53">
        <f t="shared" si="18"/>
        <v>0.88000000000000012</v>
      </c>
      <c r="BB61" s="53">
        <f t="shared" si="18"/>
        <v>0.51</v>
      </c>
      <c r="BC61" s="53">
        <f t="shared" si="18"/>
        <v>97.399999999999991</v>
      </c>
      <c r="BD61" s="53">
        <f t="shared" si="18"/>
        <v>14.88</v>
      </c>
      <c r="BE61" s="53">
        <f t="shared" si="18"/>
        <v>0</v>
      </c>
      <c r="BF61" s="53">
        <f t="shared" si="18"/>
        <v>462.53999999999996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7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>
        <f>HTg!U5</f>
        <v>2900.0200000000004</v>
      </c>
      <c r="E5" s="65">
        <f>SUM(E6,E19,E59)</f>
        <v>2620.3900000000003</v>
      </c>
      <c r="F5" s="70">
        <f>SUM(F6,F19,F59)</f>
        <v>327.88</v>
      </c>
      <c r="G5" s="53">
        <f>SUM(G6,G19,G59)</f>
        <v>219.8</v>
      </c>
      <c r="H5" s="53">
        <f t="shared" ref="H5:BF5" si="0">SUM(H6,H19,H59)</f>
        <v>108.08</v>
      </c>
      <c r="I5" s="53">
        <f t="shared" si="0"/>
        <v>0</v>
      </c>
      <c r="J5" s="53">
        <f t="shared" si="0"/>
        <v>187.46</v>
      </c>
      <c r="K5" s="53">
        <f t="shared" si="0"/>
        <v>344.37</v>
      </c>
      <c r="L5" s="53">
        <f t="shared" si="0"/>
        <v>0</v>
      </c>
      <c r="M5" s="53">
        <f t="shared" si="0"/>
        <v>0</v>
      </c>
      <c r="N5" s="53">
        <f t="shared" si="0"/>
        <v>1737.85</v>
      </c>
      <c r="O5" s="53">
        <f t="shared" si="0"/>
        <v>19.049999999999997</v>
      </c>
      <c r="P5" s="53">
        <f t="shared" si="0"/>
        <v>0</v>
      </c>
      <c r="Q5" s="53">
        <f t="shared" si="0"/>
        <v>3.7800000000000002</v>
      </c>
      <c r="R5" s="65">
        <f t="shared" si="0"/>
        <v>278.92</v>
      </c>
      <c r="S5" s="53">
        <f t="shared" si="0"/>
        <v>6.5</v>
      </c>
      <c r="T5" s="53">
        <f t="shared" si="0"/>
        <v>0.3</v>
      </c>
      <c r="U5" s="53">
        <f t="shared" si="0"/>
        <v>0</v>
      </c>
      <c r="V5" s="53">
        <f t="shared" si="0"/>
        <v>0</v>
      </c>
      <c r="W5" s="53">
        <f t="shared" si="0"/>
        <v>0</v>
      </c>
      <c r="X5" s="53">
        <f t="shared" si="0"/>
        <v>0.1</v>
      </c>
      <c r="Y5" s="53">
        <f t="shared" si="0"/>
        <v>11.19</v>
      </c>
      <c r="Z5" s="53">
        <f t="shared" si="0"/>
        <v>0</v>
      </c>
      <c r="AA5" s="70">
        <f t="shared" si="0"/>
        <v>118.92000000000002</v>
      </c>
      <c r="AB5" s="53">
        <f t="shared" si="0"/>
        <v>3.01</v>
      </c>
      <c r="AC5" s="53">
        <f t="shared" si="0"/>
        <v>0</v>
      </c>
      <c r="AD5" s="53">
        <f t="shared" si="0"/>
        <v>0.16</v>
      </c>
      <c r="AE5" s="53">
        <f t="shared" si="0"/>
        <v>4.91</v>
      </c>
      <c r="AF5" s="53">
        <f t="shared" si="0"/>
        <v>1.9</v>
      </c>
      <c r="AG5" s="53">
        <f t="shared" si="0"/>
        <v>0</v>
      </c>
      <c r="AH5" s="53">
        <f t="shared" si="0"/>
        <v>0</v>
      </c>
      <c r="AI5" s="53">
        <f t="shared" si="0"/>
        <v>78.45</v>
      </c>
      <c r="AJ5" s="53">
        <f t="shared" si="0"/>
        <v>25.71</v>
      </c>
      <c r="AK5" s="53">
        <f t="shared" si="0"/>
        <v>4.2100000000000009</v>
      </c>
      <c r="AL5" s="53">
        <f t="shared" si="0"/>
        <v>0.02</v>
      </c>
      <c r="AM5" s="53">
        <f t="shared" si="0"/>
        <v>0.55000000000000004</v>
      </c>
      <c r="AN5" s="53">
        <f t="shared" si="0"/>
        <v>0</v>
      </c>
      <c r="AO5" s="53">
        <f t="shared" si="0"/>
        <v>0</v>
      </c>
      <c r="AP5" s="53">
        <f t="shared" si="0"/>
        <v>2.02</v>
      </c>
      <c r="AQ5" s="53">
        <f t="shared" si="0"/>
        <v>0.1</v>
      </c>
      <c r="AR5" s="53">
        <f t="shared" si="0"/>
        <v>69.37</v>
      </c>
      <c r="AS5" s="53">
        <f t="shared" si="0"/>
        <v>0</v>
      </c>
      <c r="AT5" s="53">
        <f t="shared" si="0"/>
        <v>0.63</v>
      </c>
      <c r="AU5" s="53">
        <f t="shared" si="0"/>
        <v>0.32000000000000006</v>
      </c>
      <c r="AV5" s="53">
        <f t="shared" si="0"/>
        <v>0</v>
      </c>
      <c r="AW5" s="53">
        <f t="shared" si="0"/>
        <v>0</v>
      </c>
      <c r="AX5" s="53">
        <f t="shared" si="0"/>
        <v>3.16</v>
      </c>
      <c r="AY5" s="53">
        <f t="shared" si="0"/>
        <v>0</v>
      </c>
      <c r="AZ5" s="53">
        <f t="shared" si="0"/>
        <v>0</v>
      </c>
      <c r="BA5" s="53">
        <f t="shared" si="0"/>
        <v>0</v>
      </c>
      <c r="BB5" s="53">
        <f t="shared" si="0"/>
        <v>0.27</v>
      </c>
      <c r="BC5" s="53">
        <f t="shared" si="0"/>
        <v>62.83</v>
      </c>
      <c r="BD5" s="53">
        <f t="shared" si="0"/>
        <v>0</v>
      </c>
      <c r="BE5" s="53">
        <f t="shared" si="0"/>
        <v>0</v>
      </c>
      <c r="BF5" s="53">
        <f t="shared" si="0"/>
        <v>3.92</v>
      </c>
      <c r="BG5" s="65">
        <f>SUM(BG6,BG19,BG59)</f>
        <v>154.76999999999998</v>
      </c>
      <c r="BH5" s="53">
        <f>E60-BG5</f>
        <v>-154.76999999999998</v>
      </c>
      <c r="BI5" s="53">
        <f>SUM(BI6,BI19,BI59)</f>
        <v>2900.0200000000004</v>
      </c>
    </row>
    <row r="6" spans="1:61" s="66" customFormat="1" ht="15">
      <c r="A6" s="62">
        <v>1</v>
      </c>
      <c r="B6" s="63" t="s">
        <v>7</v>
      </c>
      <c r="C6" s="62" t="s">
        <v>8</v>
      </c>
      <c r="D6" s="52">
        <f>HTg!U8</f>
        <v>2685.75</v>
      </c>
      <c r="E6" s="65">
        <f>SUM(E8:E18)</f>
        <v>2620.3900000000003</v>
      </c>
      <c r="F6" s="65">
        <f>SUM(F8:F18)</f>
        <v>327.88</v>
      </c>
      <c r="G6" s="65">
        <f t="shared" ref="G6:BF6" si="1">SUM(G8:G18)</f>
        <v>219.8</v>
      </c>
      <c r="H6" s="65">
        <f t="shared" si="1"/>
        <v>108.08</v>
      </c>
      <c r="I6" s="65">
        <f t="shared" si="1"/>
        <v>0</v>
      </c>
      <c r="J6" s="65">
        <f t="shared" si="1"/>
        <v>187.46</v>
      </c>
      <c r="K6" s="65">
        <f t="shared" si="1"/>
        <v>344.37</v>
      </c>
      <c r="L6" s="65">
        <f t="shared" si="1"/>
        <v>0</v>
      </c>
      <c r="M6" s="65">
        <f t="shared" si="1"/>
        <v>0</v>
      </c>
      <c r="N6" s="65">
        <f t="shared" si="1"/>
        <v>1737.85</v>
      </c>
      <c r="O6" s="65">
        <f t="shared" si="1"/>
        <v>19.049999999999997</v>
      </c>
      <c r="P6" s="65">
        <f t="shared" si="1"/>
        <v>0</v>
      </c>
      <c r="Q6" s="65">
        <f t="shared" si="1"/>
        <v>3.7800000000000002</v>
      </c>
      <c r="R6" s="65">
        <f t="shared" si="1"/>
        <v>65.359999999999985</v>
      </c>
      <c r="S6" s="65">
        <f t="shared" si="1"/>
        <v>6.5</v>
      </c>
      <c r="T6" s="65">
        <f t="shared" si="1"/>
        <v>0.3</v>
      </c>
      <c r="U6" s="65">
        <f t="shared" si="1"/>
        <v>0</v>
      </c>
      <c r="V6" s="65">
        <f t="shared" si="1"/>
        <v>0</v>
      </c>
      <c r="W6" s="65">
        <f t="shared" si="1"/>
        <v>0</v>
      </c>
      <c r="X6" s="65">
        <f t="shared" si="1"/>
        <v>0.1</v>
      </c>
      <c r="Y6" s="65">
        <f t="shared" si="1"/>
        <v>9.85</v>
      </c>
      <c r="Z6" s="65">
        <f t="shared" si="1"/>
        <v>0</v>
      </c>
      <c r="AA6" s="65">
        <f t="shared" si="1"/>
        <v>37.300000000000004</v>
      </c>
      <c r="AB6" s="65">
        <f t="shared" si="1"/>
        <v>1.94</v>
      </c>
      <c r="AC6" s="65">
        <f t="shared" si="1"/>
        <v>0</v>
      </c>
      <c r="AD6" s="65">
        <f t="shared" si="1"/>
        <v>0</v>
      </c>
      <c r="AE6" s="65">
        <f t="shared" si="1"/>
        <v>0.32</v>
      </c>
      <c r="AF6" s="65">
        <f t="shared" si="1"/>
        <v>1</v>
      </c>
      <c r="AG6" s="65">
        <f t="shared" si="1"/>
        <v>0</v>
      </c>
      <c r="AH6" s="65">
        <f t="shared" si="1"/>
        <v>0</v>
      </c>
      <c r="AI6" s="65">
        <f t="shared" si="1"/>
        <v>24.740000000000002</v>
      </c>
      <c r="AJ6" s="65">
        <f t="shared" si="1"/>
        <v>5.2</v>
      </c>
      <c r="AK6" s="65">
        <f t="shared" si="1"/>
        <v>4.1000000000000005</v>
      </c>
      <c r="AL6" s="65">
        <f t="shared" si="1"/>
        <v>0</v>
      </c>
      <c r="AM6" s="65">
        <f t="shared" si="1"/>
        <v>0</v>
      </c>
      <c r="AN6" s="65">
        <f t="shared" si="1"/>
        <v>0</v>
      </c>
      <c r="AO6" s="65">
        <f t="shared" si="1"/>
        <v>0</v>
      </c>
      <c r="AP6" s="65">
        <f t="shared" si="1"/>
        <v>2.02</v>
      </c>
      <c r="AQ6" s="65">
        <f t="shared" si="1"/>
        <v>0.1</v>
      </c>
      <c r="AR6" s="65">
        <f t="shared" si="1"/>
        <v>6.83</v>
      </c>
      <c r="AS6" s="65">
        <f t="shared" si="1"/>
        <v>0</v>
      </c>
      <c r="AT6" s="65">
        <f t="shared" si="1"/>
        <v>0.1</v>
      </c>
      <c r="AU6" s="65">
        <f t="shared" si="1"/>
        <v>0.32000000000000006</v>
      </c>
      <c r="AV6" s="65">
        <f t="shared" si="1"/>
        <v>0</v>
      </c>
      <c r="AW6" s="65">
        <f t="shared" si="1"/>
        <v>0</v>
      </c>
      <c r="AX6" s="65">
        <f t="shared" si="1"/>
        <v>1.8900000000000001</v>
      </c>
      <c r="AY6" s="65">
        <f t="shared" si="1"/>
        <v>0</v>
      </c>
      <c r="AZ6" s="65">
        <f t="shared" si="1"/>
        <v>0</v>
      </c>
      <c r="BA6" s="65">
        <f t="shared" si="1"/>
        <v>0</v>
      </c>
      <c r="BB6" s="65">
        <f t="shared" si="1"/>
        <v>0.05</v>
      </c>
      <c r="BC6" s="65">
        <f t="shared" si="1"/>
        <v>0</v>
      </c>
      <c r="BD6" s="65">
        <f t="shared" si="1"/>
        <v>0</v>
      </c>
      <c r="BE6" s="65">
        <f t="shared" si="1"/>
        <v>0</v>
      </c>
      <c r="BF6" s="65">
        <f t="shared" si="1"/>
        <v>0</v>
      </c>
      <c r="BG6" s="65">
        <f>SUM(BG8:BG18)</f>
        <v>153.92999999999998</v>
      </c>
      <c r="BH6" s="65">
        <f>F60-BG6</f>
        <v>-153.92999999999998</v>
      </c>
      <c r="BI6" s="65">
        <f>SUM(BI8:BI18)</f>
        <v>2620.3900000000003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>
        <f>HTg!U9</f>
        <v>374.03999999999996</v>
      </c>
      <c r="E7" s="65">
        <f>SUM(E8,E9,E10)</f>
        <v>356.33</v>
      </c>
      <c r="F7" s="65">
        <f>D7-BG7</f>
        <v>327.88</v>
      </c>
      <c r="G7" s="70">
        <f>SUM(G8,G9,G10)</f>
        <v>219.8</v>
      </c>
      <c r="H7" s="70">
        <f t="shared" ref="H7:BF7" si="2">SUM(H8,H9,H10)</f>
        <v>108.08</v>
      </c>
      <c r="I7" s="70">
        <f t="shared" si="2"/>
        <v>0</v>
      </c>
      <c r="J7" s="70">
        <f t="shared" si="2"/>
        <v>0</v>
      </c>
      <c r="K7" s="70">
        <f t="shared" si="2"/>
        <v>27</v>
      </c>
      <c r="L7" s="70">
        <f t="shared" si="2"/>
        <v>0</v>
      </c>
      <c r="M7" s="70">
        <f t="shared" si="2"/>
        <v>0</v>
      </c>
      <c r="N7" s="70">
        <f t="shared" si="2"/>
        <v>0</v>
      </c>
      <c r="O7" s="70">
        <f t="shared" si="2"/>
        <v>1.45</v>
      </c>
      <c r="P7" s="70">
        <f t="shared" si="2"/>
        <v>0</v>
      </c>
      <c r="Q7" s="70">
        <f t="shared" si="2"/>
        <v>0</v>
      </c>
      <c r="R7" s="70">
        <f t="shared" si="2"/>
        <v>17.709999999999997</v>
      </c>
      <c r="S7" s="70">
        <f t="shared" si="2"/>
        <v>0</v>
      </c>
      <c r="T7" s="70">
        <f t="shared" si="2"/>
        <v>0.3</v>
      </c>
      <c r="U7" s="70">
        <f t="shared" si="2"/>
        <v>0</v>
      </c>
      <c r="V7" s="70">
        <f t="shared" si="2"/>
        <v>0</v>
      </c>
      <c r="W7" s="70">
        <f t="shared" si="2"/>
        <v>0</v>
      </c>
      <c r="X7" s="70">
        <f t="shared" si="2"/>
        <v>0.1</v>
      </c>
      <c r="Y7" s="70">
        <f t="shared" si="2"/>
        <v>2.93</v>
      </c>
      <c r="Z7" s="70">
        <f t="shared" si="2"/>
        <v>0</v>
      </c>
      <c r="AA7" s="70">
        <f t="shared" si="2"/>
        <v>10.51</v>
      </c>
      <c r="AB7" s="70">
        <f t="shared" si="2"/>
        <v>0.36</v>
      </c>
      <c r="AC7" s="70">
        <f t="shared" si="2"/>
        <v>0</v>
      </c>
      <c r="AD7" s="70">
        <f t="shared" si="2"/>
        <v>0</v>
      </c>
      <c r="AE7" s="70">
        <f t="shared" si="2"/>
        <v>0</v>
      </c>
      <c r="AF7" s="70">
        <f t="shared" si="2"/>
        <v>1</v>
      </c>
      <c r="AG7" s="70">
        <f t="shared" si="2"/>
        <v>0</v>
      </c>
      <c r="AH7" s="70">
        <f t="shared" si="2"/>
        <v>0</v>
      </c>
      <c r="AI7" s="70">
        <f t="shared" si="2"/>
        <v>4.92</v>
      </c>
      <c r="AJ7" s="70">
        <f t="shared" si="2"/>
        <v>3.36</v>
      </c>
      <c r="AK7" s="70">
        <f t="shared" si="2"/>
        <v>0.87</v>
      </c>
      <c r="AL7" s="70">
        <f t="shared" si="2"/>
        <v>0</v>
      </c>
      <c r="AM7" s="70">
        <f t="shared" si="2"/>
        <v>0</v>
      </c>
      <c r="AN7" s="70">
        <f t="shared" si="2"/>
        <v>0</v>
      </c>
      <c r="AO7" s="70">
        <f t="shared" si="2"/>
        <v>0</v>
      </c>
      <c r="AP7" s="70">
        <f t="shared" si="2"/>
        <v>0</v>
      </c>
      <c r="AQ7" s="70">
        <f t="shared" si="2"/>
        <v>0</v>
      </c>
      <c r="AR7" s="70">
        <f t="shared" si="2"/>
        <v>3.7199999999999998</v>
      </c>
      <c r="AS7" s="70">
        <f t="shared" si="2"/>
        <v>0</v>
      </c>
      <c r="AT7" s="70">
        <f t="shared" si="2"/>
        <v>0.1</v>
      </c>
      <c r="AU7" s="70">
        <f t="shared" si="2"/>
        <v>0.05</v>
      </c>
      <c r="AV7" s="70">
        <f t="shared" si="2"/>
        <v>0</v>
      </c>
      <c r="AW7" s="70">
        <f t="shared" si="2"/>
        <v>0</v>
      </c>
      <c r="AX7" s="70">
        <f t="shared" si="2"/>
        <v>0</v>
      </c>
      <c r="AY7" s="70">
        <f t="shared" si="2"/>
        <v>0</v>
      </c>
      <c r="AZ7" s="70">
        <f t="shared" si="2"/>
        <v>0</v>
      </c>
      <c r="BA7" s="70">
        <f t="shared" si="2"/>
        <v>0</v>
      </c>
      <c r="BB7" s="70">
        <f t="shared" si="2"/>
        <v>0</v>
      </c>
      <c r="BC7" s="70">
        <f t="shared" si="2"/>
        <v>0</v>
      </c>
      <c r="BD7" s="70">
        <f t="shared" si="2"/>
        <v>0</v>
      </c>
      <c r="BE7" s="70">
        <f t="shared" si="2"/>
        <v>0</v>
      </c>
      <c r="BF7" s="70">
        <f t="shared" si="2"/>
        <v>0</v>
      </c>
      <c r="BG7" s="65">
        <f>SUM(BG8:BG10)</f>
        <v>46.16</v>
      </c>
      <c r="BH7" s="70">
        <f>G60-BG7</f>
        <v>-46.16</v>
      </c>
      <c r="BI7" s="70">
        <f>SUM(BI8,BI9,BI10)</f>
        <v>327.88</v>
      </c>
    </row>
    <row r="8" spans="1:61" ht="15">
      <c r="A8" s="8"/>
      <c r="B8" s="6" t="s">
        <v>189</v>
      </c>
      <c r="C8" s="8" t="s">
        <v>11</v>
      </c>
      <c r="D8" s="52">
        <f>HTg!U10</f>
        <v>242.38</v>
      </c>
      <c r="E8" s="65">
        <f>SUM(F8,J8,K8,L8,M8,N8,O8,P8,Q8)</f>
        <v>232.4</v>
      </c>
      <c r="F8" s="70">
        <f>G8+H8+I8</f>
        <v>219.8</v>
      </c>
      <c r="G8" s="65">
        <f>D8-BG8</f>
        <v>219.8</v>
      </c>
      <c r="H8" s="55">
        <f>SUMIF(NSL!$C$12:$C$13,C8,NSL!$X$12:$X$13)</f>
        <v>0</v>
      </c>
      <c r="I8" s="55">
        <f>SUMIF(NSL!$C$15:$C$16,C8,NSL!$X$15:$X$16)</f>
        <v>0</v>
      </c>
      <c r="J8" s="55">
        <f>SUMIF(NSL!$C$18:$C$19,C8,NSL!$X$18:$X$19)</f>
        <v>0</v>
      </c>
      <c r="K8" s="55">
        <f>SUMIF(NSL!$C$21:$C$43,C8,NSL!$X$21:$X$43)</f>
        <v>12</v>
      </c>
      <c r="L8" s="55">
        <f>SUMIF(NSL!$C$45:$C$51,C8,NSL!$X$45:$X$51)</f>
        <v>0</v>
      </c>
      <c r="M8" s="55">
        <f>SUMIF(NSL!$C$53:$C$55,C8,NSL!$X$53:$X$55)</f>
        <v>0</v>
      </c>
      <c r="N8" s="55">
        <f>SUMIF(NSL!$C$57:$C$65,C8,NSL!$X$57:$X$65)</f>
        <v>0</v>
      </c>
      <c r="O8" s="55">
        <f>SUMIF(NSL!$C$67:$C$76,C8,NSL!$X$67:$X$76)</f>
        <v>0.6</v>
      </c>
      <c r="P8" s="55">
        <f>SUMIF(NSL!$C$78:$C$79,C8,NSL!$X$78:$X$79)</f>
        <v>0</v>
      </c>
      <c r="Q8" s="55">
        <f>SUMIF(NSL!$C$81:$C$173,C8,NSL!$X$81:$X$173)</f>
        <v>0</v>
      </c>
      <c r="R8" s="65">
        <f>SUM(S8:AA8)+SUM(AO8:BF8)</f>
        <v>9.9799999999999986</v>
      </c>
      <c r="S8" s="55">
        <f>SUMIF(NSL!$C$176:$C$214,C8,NSL!$X$176:$X$214)</f>
        <v>0</v>
      </c>
      <c r="T8" s="55">
        <f>SUMIF(NSL!$C$216:$C$238,C8,NSL!$X$216:$X$238)</f>
        <v>0</v>
      </c>
      <c r="U8" s="55">
        <f>SUMIF(NSL!$C$240:$C$252,C8,NSL!$X$240:$X$252)</f>
        <v>0</v>
      </c>
      <c r="V8" s="55">
        <f>SUMIF(NSL!$C$254:$C$255,C8,NSL!$X$254:$X$255)</f>
        <v>0</v>
      </c>
      <c r="W8" s="55">
        <f>SUMIF(NSL!$C$257:$C$282,C8,NSL!$X$257:$X$282)</f>
        <v>0</v>
      </c>
      <c r="X8" s="55">
        <f>SUMIF(NSL!$C$284:$C$346,C8,NSL!$X$284:$X$346)</f>
        <v>0.1</v>
      </c>
      <c r="Y8" s="55">
        <f>SUMIF(NSL!$C$348:$C$436,C8,NSL!$X$348:$X$436)</f>
        <v>0.1</v>
      </c>
      <c r="Z8" s="55">
        <f>SUMIF(NSL!$C$438:$C$480,C8,NSL!$X$438:$X$480)</f>
        <v>0</v>
      </c>
      <c r="AA8" s="70">
        <f>SUM(AB8:AN8)</f>
        <v>9.0299999999999994</v>
      </c>
      <c r="AB8" s="55">
        <f>SUMIF(NSL!$C$483:$C$679,C8,NSL!$X$483:$X$679)</f>
        <v>0.26</v>
      </c>
      <c r="AC8" s="55">
        <f>SUMIF(NSL!$C$681:$C$682,C8,NSL!$X$681:$X$682)</f>
        <v>0</v>
      </c>
      <c r="AD8" s="55">
        <f>SUMIF(NSL!$C$684:$C$692,C8,NSL!$X$684:$X$692)</f>
        <v>0</v>
      </c>
      <c r="AE8" s="55">
        <f>SUMIF(NSL!$C$694:$C$776,C8,NSL!$X$694:$X$776)</f>
        <v>0</v>
      </c>
      <c r="AF8" s="55">
        <f>SUMIF(NSL!$C$778:$C$810,C8,NSL!$X$778:$X$810)</f>
        <v>1</v>
      </c>
      <c r="AG8" s="55">
        <f>SUMIF(NSL!$C$812:$C$813,C8,NSL!$X$812:$X$813)</f>
        <v>0</v>
      </c>
      <c r="AH8" s="55">
        <f>SUMIF(NSL!$C$815:$C$816,C8,NSL!$X$815:$X$816)</f>
        <v>0</v>
      </c>
      <c r="AI8" s="55">
        <f>SUMIF(NSL!$C$818:$C$889,C8,NSL!$X$818:$X$889)</f>
        <v>4.08</v>
      </c>
      <c r="AJ8" s="55">
        <f>SUMIF(NSL!$C$891:$C$917,C8,NSL!$X$891:$X$917)</f>
        <v>3.19</v>
      </c>
      <c r="AK8" s="55">
        <f>SUMIF(NSL!$C$919:$C$981,C8,NSL!$X$919:$X$981)</f>
        <v>0.5</v>
      </c>
      <c r="AL8" s="55">
        <f>SUMIF(NSL!$C$983:$C$1000,C8,NSL!$X$983:$X$1000)</f>
        <v>0</v>
      </c>
      <c r="AM8" s="55">
        <f>SUMIF(NSL!$C$1002:$C$1028,C8,NSL!$X$1002:$X$1028)</f>
        <v>0</v>
      </c>
      <c r="AN8" s="55">
        <f>SUMIF(NSL!$C$1030:$C$1045,C8,NSL!$X$1030:$X$1045)</f>
        <v>0</v>
      </c>
      <c r="AO8" s="55">
        <f>SUMIF(NSL!$C$1047:$C$1048,C8,NSL!$X$1047:$X$1048)</f>
        <v>0</v>
      </c>
      <c r="AP8" s="55">
        <f>SUMIF(NSL!$C$1050:$C$1074,C8,NSL!$X$1050:$X$1074)</f>
        <v>0</v>
      </c>
      <c r="AQ8" s="55">
        <f>SUMIF(NSL!$C$1076:$C$1099,C8,NSL!$X$1076:$X$1099)</f>
        <v>0</v>
      </c>
      <c r="AR8" s="55">
        <f>SUMIF(NSL!$C$1101:$C$1121,C8,NSL!$X$1101:$X$1121)</f>
        <v>0.7</v>
      </c>
      <c r="AS8" s="55">
        <f>SUMIF(NSL!$C$1123:$C$1164,C8,NSL!$X$1123:$X$1164)</f>
        <v>0</v>
      </c>
      <c r="AT8" s="55">
        <f>SUMIF(NSL!$C$1166:$C$1201,C8,NSL!$X$1166:$X$1201)</f>
        <v>0</v>
      </c>
      <c r="AU8" s="55">
        <f>SUMIF(NSL!$C$1203:$C$1223,C8,NSL!$X$1203:$X$1223)</f>
        <v>0.05</v>
      </c>
      <c r="AV8" s="55">
        <f>SUMIF(NSL!$C$1225:$C$1226,C8,NSL!$X$1225:$X$1226)</f>
        <v>0</v>
      </c>
      <c r="AW8" s="55">
        <f>SUMIF(NSL!$C$1228:$C$1244,C8,NSL!$X$1228:$X$1244)</f>
        <v>0</v>
      </c>
      <c r="AX8" s="55">
        <f>SUMIF(NSL!$C$1246:$C$1351,C8,NSL!$X$1246:$X$1351)</f>
        <v>0</v>
      </c>
      <c r="AY8" s="55">
        <f>SUMIF(NSL!$C$1353:$C$1434,C8,NSL!$X$1353:$X$1434)</f>
        <v>0</v>
      </c>
      <c r="AZ8" s="55">
        <f>SUMIF(NSL!$C$1436:$C$1440,C8,NSL!$X$1436:$X$1440)</f>
        <v>0</v>
      </c>
      <c r="BA8" s="55">
        <f>SUMIF(NSL!$C$1442:$C$1507,C8,NSL!$X$1442:$X$1507)</f>
        <v>0</v>
      </c>
      <c r="BB8" s="55">
        <f>SUMIF(NSL!$C$1509:$C$1540,C8,NSL!$X$1509:$X$1540)</f>
        <v>0</v>
      </c>
      <c r="BC8" s="55">
        <f>SUMIF(NSL!$C$1542:$C$1545,C8,NSL!$X$1542:$X$1545)</f>
        <v>0</v>
      </c>
      <c r="BD8" s="55">
        <f>SUMIF(NSL!$C$1547:$C$1560,C8,NSL!$X$1547:$X$1560)</f>
        <v>0</v>
      </c>
      <c r="BE8" s="55">
        <f>SUMIF(NSL!$C$1562:$C$1565,C8,NSL!$X$1562:$X$1565)</f>
        <v>0</v>
      </c>
      <c r="BF8" s="55">
        <f>SUMIF(NSL!$C$1567:$C$1569,C8,NSL!$X$1567:$X$1569)</f>
        <v>0</v>
      </c>
      <c r="BG8" s="65">
        <f>SUM(H8:Q8)+SUM(S8:Z8)+SUM(AB8:BF8)</f>
        <v>22.58</v>
      </c>
      <c r="BH8" s="53">
        <f>G60-BG8</f>
        <v>-22.58</v>
      </c>
      <c r="BI8" s="53">
        <f>BH8+D8</f>
        <v>219.8</v>
      </c>
    </row>
    <row r="9" spans="1:61" ht="15">
      <c r="A9" s="8"/>
      <c r="B9" s="6" t="s">
        <v>191</v>
      </c>
      <c r="C9" s="8" t="s">
        <v>12</v>
      </c>
      <c r="D9" s="52">
        <f>HTg!U11</f>
        <v>131.66</v>
      </c>
      <c r="E9" s="65">
        <f t="shared" ref="E9:E18" si="3">SUM(F9,J9,K9,L9,M9,N9,O9,P9,Q9)</f>
        <v>123.92999999999999</v>
      </c>
      <c r="F9" s="70">
        <f t="shared" ref="F9:F18" si="4">G9+H9+I9</f>
        <v>108.08</v>
      </c>
      <c r="G9" s="55">
        <f>SUMIF(NSL!$C$9:$C$10,C9,NSL!$X$9:$X$10)</f>
        <v>0</v>
      </c>
      <c r="H9" s="65">
        <f>D9-BG9</f>
        <v>108.08</v>
      </c>
      <c r="I9" s="55">
        <f>SUMIF(NSL!$C$15:$C$16,C9,NSL!$X$15:$X$16)</f>
        <v>0</v>
      </c>
      <c r="J9" s="55">
        <f>SUMIF(NSL!$C$18:$C$19,C9,NSL!$X$18:$X$19)</f>
        <v>0</v>
      </c>
      <c r="K9" s="55">
        <f>SUMIF(NSL!$C$21:$C$43,C9,NSL!$X$21:$X$43)</f>
        <v>15</v>
      </c>
      <c r="L9" s="55">
        <f>SUMIF(NSL!$C$45:$C$51,C9,NSL!$X$45:$X$51)</f>
        <v>0</v>
      </c>
      <c r="M9" s="55">
        <f>SUMIF(NSL!$C$53:$C$55,C9,NSL!$X$53:$X$55)</f>
        <v>0</v>
      </c>
      <c r="N9" s="55">
        <f>SUMIF(NSL!$C$57:$C$65,C9,NSL!$X$57:$X$65)</f>
        <v>0</v>
      </c>
      <c r="O9" s="55">
        <f>SUMIF(NSL!$C$67:$C$76,C9,NSL!$X$67:$X$76)</f>
        <v>0.85</v>
      </c>
      <c r="P9" s="55">
        <f>SUMIF(NSL!$C$78:$C$79,C9,NSL!$X$78:$X$79)</f>
        <v>0</v>
      </c>
      <c r="Q9" s="55">
        <f>SUMIF(NSL!$C$81:$C$173,C9,NSL!$X$81:$X$173)</f>
        <v>0</v>
      </c>
      <c r="R9" s="65">
        <f>SUM(S9:AA9)+SUM(AO9:BF9)</f>
        <v>7.7299999999999995</v>
      </c>
      <c r="S9" s="55">
        <f>SUMIF(NSL!$C$176:$C$214,C9,NSL!$X$176:$X$214)</f>
        <v>0</v>
      </c>
      <c r="T9" s="55">
        <f>SUMIF(NSL!$C$216:$C$238,C9,NSL!$X$216:$X$238)</f>
        <v>0.3</v>
      </c>
      <c r="U9" s="55">
        <f>SUMIF(NSL!$C$240:$C$252,C9,NSL!$X$240:$X$252)</f>
        <v>0</v>
      </c>
      <c r="V9" s="55">
        <f>SUMIF(NSL!$C$254:$C$255,C9,NSL!$X$254:$X$255)</f>
        <v>0</v>
      </c>
      <c r="W9" s="55">
        <f>SUMIF(NSL!$C$257:$C$282,C9,NSL!$X$257:$X$282)</f>
        <v>0</v>
      </c>
      <c r="X9" s="55">
        <f>SUMIF(NSL!$C$284:$C$346,C9,NSL!$X$284:$X$346)</f>
        <v>0</v>
      </c>
      <c r="Y9" s="55">
        <f>SUMIF(NSL!$C$348:$C$436,C9,NSL!$X$348:$X$436)</f>
        <v>2.83</v>
      </c>
      <c r="Z9" s="55">
        <f>SUMIF(NSL!$C$438:$C$480,C9,NSL!$X$438:$X$480)</f>
        <v>0</v>
      </c>
      <c r="AA9" s="70">
        <f t="shared" ref="AA9:AA18" si="5">SUM(AB9:AN9)</f>
        <v>1.48</v>
      </c>
      <c r="AB9" s="55">
        <f>SUMIF(NSL!$C$483:$C$679,C9,NSL!$X$483:$X$679)</f>
        <v>0.1</v>
      </c>
      <c r="AC9" s="55">
        <f>SUMIF(NSL!$C$681:$C$682,C9,NSL!$X$681:$X$682)</f>
        <v>0</v>
      </c>
      <c r="AD9" s="55">
        <f>SUMIF(NSL!$C$684:$C$692,C9,NSL!$X$684:$X$692)</f>
        <v>0</v>
      </c>
      <c r="AE9" s="55">
        <f>SUMIF(NSL!$C$694:$C$776,C9,NSL!$X$694:$X$776)</f>
        <v>0</v>
      </c>
      <c r="AF9" s="55">
        <f>SUMIF(NSL!$C$778:$C$810,C9,NSL!$X$778:$X$810)</f>
        <v>0</v>
      </c>
      <c r="AG9" s="55">
        <f>SUMIF(NSL!$C$812:$C$813,C9,NSL!$X$812:$X$813)</f>
        <v>0</v>
      </c>
      <c r="AH9" s="55">
        <f>SUMIF(NSL!$C$815:$C$816,C9,NSL!$X$815:$X$816)</f>
        <v>0</v>
      </c>
      <c r="AI9" s="55">
        <f>SUMIF(NSL!$C$818:$C$889,C9,NSL!$X$818:$X$889)</f>
        <v>0.84</v>
      </c>
      <c r="AJ9" s="55">
        <f>SUMIF(NSL!$C$891:$C$917,C9,NSL!$X$891:$X$917)</f>
        <v>0.16999999999999998</v>
      </c>
      <c r="AK9" s="55">
        <f>SUMIF(NSL!$C$919:$C$981,C9,NSL!$X$919:$X$981)</f>
        <v>0.37</v>
      </c>
      <c r="AL9" s="55">
        <f>SUMIF(NSL!$C$983:$C$1000,C9,NSL!$X$983:$X$1000)</f>
        <v>0</v>
      </c>
      <c r="AM9" s="55">
        <f>SUMIF(NSL!$C$1002:$C$1028,C9,NSL!$X$1002:$X$1028)</f>
        <v>0</v>
      </c>
      <c r="AN9" s="55">
        <f>SUMIF(NSL!$C$1030:$C$1045,C9,NSL!$X$1030:$X$1045)</f>
        <v>0</v>
      </c>
      <c r="AO9" s="55">
        <f>SUMIF(NSL!$C$1047:$C$1048,C9,NSL!$X$1047:$X$1048)</f>
        <v>0</v>
      </c>
      <c r="AP9" s="55">
        <f>SUMIF(NSL!$C$1050:$C$1074,C9,NSL!$X$1050:$X$1074)</f>
        <v>0</v>
      </c>
      <c r="AQ9" s="55">
        <f>SUMIF(NSL!$C$1076:$C$1099,C9,NSL!$X$1076:$X$1099)</f>
        <v>0</v>
      </c>
      <c r="AR9" s="55">
        <f>SUMIF(NSL!$C$1101:$C$1121,C9,NSL!$X$1101:$X$1121)</f>
        <v>3.02</v>
      </c>
      <c r="AS9" s="55">
        <f>SUMIF(NSL!$C$1123:$C$1164,C9,NSL!$X$1123:$X$1164)</f>
        <v>0</v>
      </c>
      <c r="AT9" s="55">
        <f>SUMIF(NSL!$C$1166:$C$1201,C9,NSL!$X$1166:$X$1201)</f>
        <v>0.1</v>
      </c>
      <c r="AU9" s="55">
        <f>SUMIF(NSL!$C$1203:$C$1223,C9,NSL!$X$1203:$X$1223)</f>
        <v>0</v>
      </c>
      <c r="AV9" s="55">
        <f>SUMIF(NSL!$C$1225:$C$1226,C9,NSL!$X$1225:$X$1226)</f>
        <v>0</v>
      </c>
      <c r="AW9" s="55">
        <f>SUMIF(NSL!$C$1228:$C$1244,C9,NSL!$X$1228:$X$1244)</f>
        <v>0</v>
      </c>
      <c r="AX9" s="55">
        <f>SUMIF(NSL!$C$1246:$C$1351,C9,NSL!$X$1246:$X$1351)</f>
        <v>0</v>
      </c>
      <c r="AY9" s="55">
        <f>SUMIF(NSL!$C$1353:$C$1434,C9,NSL!$X$1353:$X$1434)</f>
        <v>0</v>
      </c>
      <c r="AZ9" s="55">
        <f>SUMIF(NSL!$C$1436:$C$1440,C9,NSL!$X$1436:$X$1440)</f>
        <v>0</v>
      </c>
      <c r="BA9" s="55">
        <f>SUMIF(NSL!$C$1442:$C$1507,C9,NSL!$X$1442:$X$1507)</f>
        <v>0</v>
      </c>
      <c r="BB9" s="55">
        <f>SUMIF(NSL!$C$1509:$C$1540,C9,NSL!$X$1509:$X$1540)</f>
        <v>0</v>
      </c>
      <c r="BC9" s="55">
        <f>SUMIF(NSL!$C$1542:$C$1545,C9,NSL!$X$1542:$X$1545)</f>
        <v>0</v>
      </c>
      <c r="BD9" s="55">
        <f>SUMIF(NSL!$C$1547:$C$1560,C9,NSL!$X$1547:$X$1560)</f>
        <v>0</v>
      </c>
      <c r="BE9" s="55">
        <f>SUMIF(NSL!$C$1562:$C$1565,C9,NSL!$X$1562:$X$1565)</f>
        <v>0</v>
      </c>
      <c r="BF9" s="55">
        <f>SUMIF(NSL!$C$1567:$C$1569,C9,NSL!$X$1567:$X$1569)</f>
        <v>0</v>
      </c>
      <c r="BG9" s="65">
        <f>SUM(G9)+SUM(I9:Q9)+SUM(S9:Z9)+SUM(AB9:BF9)</f>
        <v>23.58</v>
      </c>
      <c r="BH9" s="53">
        <f>H60-BG9</f>
        <v>-23.58</v>
      </c>
      <c r="BI9" s="53">
        <f t="shared" ref="BI9:BI59" si="6">BH9+D9</f>
        <v>108.08</v>
      </c>
    </row>
    <row r="10" spans="1:61" ht="15">
      <c r="A10" s="8"/>
      <c r="B10" s="6" t="s">
        <v>192</v>
      </c>
      <c r="C10" s="8" t="s">
        <v>14</v>
      </c>
      <c r="D10" s="52">
        <f>HTg!U12</f>
        <v>0</v>
      </c>
      <c r="E10" s="65">
        <f t="shared" si="3"/>
        <v>0</v>
      </c>
      <c r="F10" s="70">
        <f t="shared" si="4"/>
        <v>0</v>
      </c>
      <c r="G10" s="55">
        <f>SUMIF(NSL!$C$9:$C$10,C10,NSL!$X$9:$X$10)</f>
        <v>0</v>
      </c>
      <c r="H10" s="55">
        <f>SUMIF(NSL!$C$12:$C$13,C10,NSL!$X$12:$X$13)</f>
        <v>0</v>
      </c>
      <c r="I10" s="65">
        <f>D10-BG10</f>
        <v>0</v>
      </c>
      <c r="J10" s="55">
        <f>SUMIF(NSL!$C$18:$C$19,C10,NSL!$X$18:$X$19)</f>
        <v>0</v>
      </c>
      <c r="K10" s="55">
        <f>SUMIF(NSL!$C$21:$C$43,C10,NSL!$X$21:$X$43)</f>
        <v>0</v>
      </c>
      <c r="L10" s="55">
        <f>SUMIF(NSL!$C$45:$C$51,C10,NSL!$X$45:$X$51)</f>
        <v>0</v>
      </c>
      <c r="M10" s="55">
        <f>SUMIF(NSL!$C$53:$C$55,C10,NSL!$X$53:$X$55)</f>
        <v>0</v>
      </c>
      <c r="N10" s="55">
        <f>SUMIF(NSL!$C$57:$C$65,C10,NSL!$X$57:$X$65)</f>
        <v>0</v>
      </c>
      <c r="O10" s="55">
        <f>SUMIF(NSL!$C$67:$C$76,C10,NSL!$X$67:$X$76)</f>
        <v>0</v>
      </c>
      <c r="P10" s="55">
        <f>SUMIF(NSL!$C$78:$C$79,C10,NSL!$X$78:$X$79)</f>
        <v>0</v>
      </c>
      <c r="Q10" s="55">
        <f>SUMIF(NSL!$C$81:$C$173,C10,NSL!$X$81:$X$173)</f>
        <v>0</v>
      </c>
      <c r="R10" s="65">
        <f>SUM(S10:AA10)+SUM(AO10:BF10)</f>
        <v>0</v>
      </c>
      <c r="S10" s="55">
        <f>SUMIF(NSL!$C$176:$C$214,C10,NSL!$X$176:$X$214)</f>
        <v>0</v>
      </c>
      <c r="T10" s="55">
        <f>SUMIF(NSL!$C$216:$C$238,C10,NSL!$X$216:$X$238)</f>
        <v>0</v>
      </c>
      <c r="U10" s="55">
        <f>SUMIF(NSL!$C$240:$C$252,C10,NSL!$X$240:$X$252)</f>
        <v>0</v>
      </c>
      <c r="V10" s="55">
        <f>SUMIF(NSL!$C$254:$C$255,C10,NSL!$X$254:$X$255)</f>
        <v>0</v>
      </c>
      <c r="W10" s="55">
        <f>SUMIF(NSL!$C$257:$C$282,C10,NSL!$X$257:$X$282)</f>
        <v>0</v>
      </c>
      <c r="X10" s="55">
        <f>SUMIF(NSL!$C$284:$C$346,C10,NSL!$X$284:$X$346)</f>
        <v>0</v>
      </c>
      <c r="Y10" s="55">
        <f>SUMIF(NSL!$C$348:$C$436,C10,NSL!$X$348:$X$436)</f>
        <v>0</v>
      </c>
      <c r="Z10" s="55">
        <f>SUMIF(NSL!$C$438:$C$480,C10,NSL!$X$438:$X$480)</f>
        <v>0</v>
      </c>
      <c r="AA10" s="70">
        <f t="shared" si="5"/>
        <v>0</v>
      </c>
      <c r="AB10" s="55">
        <f>SUMIF(NSL!$C$483:$C$679,C10,NSL!$X$483:$X$679)</f>
        <v>0</v>
      </c>
      <c r="AC10" s="55">
        <f>SUMIF(NSL!$C$681:$C$682,C10,NSL!$X$681:$X$682)</f>
        <v>0</v>
      </c>
      <c r="AD10" s="55">
        <f>SUMIF(NSL!$C$684:$C$692,C10,NSL!$X$684:$X$692)</f>
        <v>0</v>
      </c>
      <c r="AE10" s="55">
        <f>SUMIF(NSL!$C$694:$C$776,C10,NSL!$X$694:$X$776)</f>
        <v>0</v>
      </c>
      <c r="AF10" s="55">
        <f>SUMIF(NSL!$C$778:$C$810,C10,NSL!$X$778:$X$810)</f>
        <v>0</v>
      </c>
      <c r="AG10" s="55">
        <f>SUMIF(NSL!$C$812:$C$813,C10,NSL!$X$812:$X$813)</f>
        <v>0</v>
      </c>
      <c r="AH10" s="55">
        <f>SUMIF(NSL!$C$815:$C$816,C10,NSL!$X$815:$X$816)</f>
        <v>0</v>
      </c>
      <c r="AI10" s="55">
        <f>SUMIF(NSL!$C$818:$C$889,C10,NSL!$X$818:$X$889)</f>
        <v>0</v>
      </c>
      <c r="AJ10" s="55">
        <f>SUMIF(NSL!$C$891:$C$917,C10,NSL!$X$891:$X$917)</f>
        <v>0</v>
      </c>
      <c r="AK10" s="55">
        <f>SUMIF(NSL!$C$919:$C$981,C10,NSL!$X$919:$X$981)</f>
        <v>0</v>
      </c>
      <c r="AL10" s="55">
        <f>SUMIF(NSL!$C$983:$C$1000,C10,NSL!$X$983:$X$1000)</f>
        <v>0</v>
      </c>
      <c r="AM10" s="55">
        <f>SUMIF(NSL!$C$1002:$C$1028,C10,NSL!$X$1002:$X$1028)</f>
        <v>0</v>
      </c>
      <c r="AN10" s="55">
        <f>SUMIF(NSL!$C$1030:$C$1045,C10,NSL!$X$1030:$X$1045)</f>
        <v>0</v>
      </c>
      <c r="AO10" s="55">
        <f>SUMIF(NSL!$C$1047:$C$1048,C10,NSL!$X$1047:$X$1048)</f>
        <v>0</v>
      </c>
      <c r="AP10" s="55">
        <f>SUMIF(NSL!$C$1050:$C$1074,C10,NSL!$X$1050:$X$1074)</f>
        <v>0</v>
      </c>
      <c r="AQ10" s="55">
        <f>SUMIF(NSL!$C$1076:$C$1099,C10,NSL!$X$1076:$X$1099)</f>
        <v>0</v>
      </c>
      <c r="AR10" s="55">
        <f>SUMIF(NSL!$C$1101:$C$1121,C10,NSL!$X$1101:$X$1121)</f>
        <v>0</v>
      </c>
      <c r="AS10" s="55">
        <f>SUMIF(NSL!$C$1123:$C$1164,C10,NSL!$X$1123:$X$1164)</f>
        <v>0</v>
      </c>
      <c r="AT10" s="55">
        <f>SUMIF(NSL!$C$1166:$C$1201,C10,NSL!$X$1166:$X$1201)</f>
        <v>0</v>
      </c>
      <c r="AU10" s="55">
        <f>SUMIF(NSL!$C$1203:$C$1223,C10,NSL!$X$1203:$X$1223)</f>
        <v>0</v>
      </c>
      <c r="AV10" s="55">
        <f>SUMIF(NSL!$C$1225:$C$1226,C10,NSL!$X$1225:$X$1226)</f>
        <v>0</v>
      </c>
      <c r="AW10" s="55">
        <f>SUMIF(NSL!$C$1228:$C$1244,C10,NSL!$X$1228:$X$1244)</f>
        <v>0</v>
      </c>
      <c r="AX10" s="55">
        <f>SUMIF(NSL!$C$1246:$C$1351,C10,NSL!$X$1246:$X$1351)</f>
        <v>0</v>
      </c>
      <c r="AY10" s="55">
        <f>SUMIF(NSL!$C$1353:$C$1434,C10,NSL!$X$1353:$X$1434)</f>
        <v>0</v>
      </c>
      <c r="AZ10" s="55">
        <f>SUMIF(NSL!$C$1436:$C$1440,C10,NSL!$X$1436:$X$1440)</f>
        <v>0</v>
      </c>
      <c r="BA10" s="55">
        <f>SUMIF(NSL!$C$1442:$C$1507,C10,NSL!$X$1442:$X$1507)</f>
        <v>0</v>
      </c>
      <c r="BB10" s="55">
        <f>SUMIF(NSL!$C$1509:$C$1540,C10,NSL!$X$1509:$X$1540)</f>
        <v>0</v>
      </c>
      <c r="BC10" s="55">
        <f>SUMIF(NSL!$C$1542:$C$1545,C10,NSL!$X$1542:$X$1545)</f>
        <v>0</v>
      </c>
      <c r="BD10" s="55">
        <f>SUMIF(NSL!$C$1547:$C$1560,C10,NSL!$X$1547:$X$1560)</f>
        <v>0</v>
      </c>
      <c r="BE10" s="55">
        <f>SUMIF(NSL!$C$1562:$C$1565,C10,NSL!$X$1562:$X$1565)</f>
        <v>0</v>
      </c>
      <c r="BF10" s="55">
        <f>SUMIF(NSL!$C$1567:$C$1569,C10,NSL!$X$1567:$X$1569)</f>
        <v>0</v>
      </c>
      <c r="BG10" s="65">
        <f>SUM(G10:H10)+SUM(J10:Q10)+SUM(S10:Z10)+SUM(AB10:BF10)</f>
        <v>0</v>
      </c>
      <c r="BH10" s="53">
        <f>I60-BG10</f>
        <v>0</v>
      </c>
      <c r="BI10" s="53">
        <f t="shared" si="6"/>
        <v>0</v>
      </c>
    </row>
    <row r="11" spans="1:61" ht="15">
      <c r="A11" s="56" t="s">
        <v>13</v>
      </c>
      <c r="B11" s="13" t="s">
        <v>116</v>
      </c>
      <c r="C11" s="56" t="s">
        <v>16</v>
      </c>
      <c r="D11" s="52">
        <f>HTg!U13</f>
        <v>219.06</v>
      </c>
      <c r="E11" s="65">
        <f t="shared" si="3"/>
        <v>201.56</v>
      </c>
      <c r="F11" s="70">
        <f t="shared" si="4"/>
        <v>0</v>
      </c>
      <c r="G11" s="55">
        <f>SUMIF(NSL!$C$9:$C$10,C11,NSL!$X$9:$X$10)</f>
        <v>0</v>
      </c>
      <c r="H11" s="55">
        <f>SUMIF(NSL!$C$12:$C$13,C11,NSL!$X$12:$X$13)</f>
        <v>0</v>
      </c>
      <c r="I11" s="55">
        <f>SUMIF(NSL!$C$15:$C$16,C11,NSL!$X$15:$X$16)</f>
        <v>0</v>
      </c>
      <c r="J11" s="65">
        <f>D11-BG11</f>
        <v>187.46</v>
      </c>
      <c r="K11" s="55">
        <f>SUMIF(NSL!$C$21:$C$43,C11,NSL!$X$21:$X$43)</f>
        <v>12</v>
      </c>
      <c r="L11" s="55">
        <f>SUMIF(NSL!$C$45:$C$51,C11,NSL!$X$45:$X$51)</f>
        <v>0</v>
      </c>
      <c r="M11" s="55">
        <f>SUMIF(NSL!$C$53:$C$55,C11,NSL!$X$53:$X$55)</f>
        <v>0</v>
      </c>
      <c r="N11" s="55">
        <f>SUMIF(NSL!$C$57:$C$65,C11,NSL!$X$57:$X$65)</f>
        <v>0</v>
      </c>
      <c r="O11" s="55">
        <f>SUMIF(NSL!$C$67:$C$76,C11,NSL!$X$67:$X$76)</f>
        <v>0.1</v>
      </c>
      <c r="P11" s="55">
        <f>SUMIF(NSL!$C$78:$C$79,C11,NSL!$X$78:$X$79)</f>
        <v>0</v>
      </c>
      <c r="Q11" s="55">
        <f>SUMIF(NSL!$C$81:$C$173,C11,NSL!$X$81:$X$173)</f>
        <v>2</v>
      </c>
      <c r="R11" s="65">
        <f t="shared" ref="R11:R17" si="7">SUM(S11:AA11)+SUM(AO11:BF11)</f>
        <v>17.5</v>
      </c>
      <c r="S11" s="55">
        <f>SUMIF(NSL!$C$176:$C$214,C11,NSL!$X$176:$X$214)</f>
        <v>3.2</v>
      </c>
      <c r="T11" s="55">
        <f>SUMIF(NSL!$C$216:$C$238,C11,NSL!$X$216:$X$238)</f>
        <v>0</v>
      </c>
      <c r="U11" s="55">
        <f>SUMIF(NSL!$C$240:$C$252,C11,NSL!$X$240:$X$252)</f>
        <v>0</v>
      </c>
      <c r="V11" s="55">
        <f>SUMIF(NSL!$C$254:$C$255,C11,NSL!$X$254:$X$255)</f>
        <v>0</v>
      </c>
      <c r="W11" s="55">
        <f>SUMIF(NSL!$C$257:$C$282,C11,NSL!$X$257:$X$282)</f>
        <v>0</v>
      </c>
      <c r="X11" s="55">
        <f>SUMIF(NSL!$C$284:$C$346,C11,NSL!$X$284:$X$346)</f>
        <v>0</v>
      </c>
      <c r="Y11" s="55">
        <f>SUMIF(NSL!$C$348:$C$436,C11,NSL!$X$348:$X$436)</f>
        <v>0.76</v>
      </c>
      <c r="Z11" s="55">
        <f>SUMIF(NSL!$C$438:$C$480,C11,NSL!$X$438:$X$480)</f>
        <v>0</v>
      </c>
      <c r="AA11" s="70">
        <f t="shared" si="5"/>
        <v>10.02</v>
      </c>
      <c r="AB11" s="55">
        <f>SUMIF(NSL!$C$483:$C$679,C11,NSL!$X$483:$X$679)</f>
        <v>0.66</v>
      </c>
      <c r="AC11" s="55">
        <f>SUMIF(NSL!$C$681:$C$682,C11,NSL!$X$681:$X$682)</f>
        <v>0</v>
      </c>
      <c r="AD11" s="55">
        <f>SUMIF(NSL!$C$684:$C$692,C11,NSL!$X$684:$X$692)</f>
        <v>0</v>
      </c>
      <c r="AE11" s="55">
        <f>SUMIF(NSL!$C$694:$C$776,C11,NSL!$X$694:$X$776)</f>
        <v>0.32</v>
      </c>
      <c r="AF11" s="55">
        <f>SUMIF(NSL!$C$778:$C$810,C11,NSL!$X$778:$X$810)</f>
        <v>0</v>
      </c>
      <c r="AG11" s="55">
        <f>SUMIF(NSL!$C$812:$C$813,C11,NSL!$X$812:$X$813)</f>
        <v>0</v>
      </c>
      <c r="AH11" s="55">
        <f>SUMIF(NSL!$C$815:$C$816,C11,NSL!$X$815:$X$816)</f>
        <v>0</v>
      </c>
      <c r="AI11" s="55">
        <f>SUMIF(NSL!$C$818:$C$889,C11,NSL!$X$818:$X$889)</f>
        <v>6.75</v>
      </c>
      <c r="AJ11" s="55">
        <f>SUMIF(NSL!$C$891:$C$917,C11,NSL!$X$891:$X$917)</f>
        <v>1.04</v>
      </c>
      <c r="AK11" s="55">
        <f>SUMIF(NSL!$C$919:$C$981,C11,NSL!$X$919:$X$981)</f>
        <v>1.25</v>
      </c>
      <c r="AL11" s="55">
        <f>SUMIF(NSL!$C$983:$C$1000,C11,NSL!$X$983:$X$1000)</f>
        <v>0</v>
      </c>
      <c r="AM11" s="55">
        <f>SUMIF(NSL!$C$1002:$C$1028,C11,NSL!$X$1002:$X$1028)</f>
        <v>0</v>
      </c>
      <c r="AN11" s="55">
        <f>SUMIF(NSL!$C$1030:$C$1045,C11,NSL!$X$1030:$X$1045)</f>
        <v>0</v>
      </c>
      <c r="AO11" s="55">
        <f>SUMIF(NSL!$C$1047:$C$1048,C11,NSL!$X$1047:$X$1048)</f>
        <v>0</v>
      </c>
      <c r="AP11" s="55">
        <f>SUMIF(NSL!$C$1050:$C$1074,C11,NSL!$X$1050:$X$1074)</f>
        <v>0</v>
      </c>
      <c r="AQ11" s="55">
        <f>SUMIF(NSL!$C$1076:$C$1099,C11,NSL!$X$1076:$X$1099)</f>
        <v>0.1</v>
      </c>
      <c r="AR11" s="55">
        <f>SUMIF(NSL!$C$1101:$C$1121,C11,NSL!$X$1101:$X$1121)</f>
        <v>1.61</v>
      </c>
      <c r="AS11" s="55">
        <f>SUMIF(NSL!$C$1123:$C$1164,C11,NSL!$X$1123:$X$1164)</f>
        <v>0</v>
      </c>
      <c r="AT11" s="55">
        <f>SUMIF(NSL!$C$1166:$C$1201,C11,NSL!$X$1166:$X$1201)</f>
        <v>0</v>
      </c>
      <c r="AU11" s="55">
        <f>SUMIF(NSL!$C$1203:$C$1223,C11,NSL!$X$1203:$X$1223)</f>
        <v>0.17</v>
      </c>
      <c r="AV11" s="55">
        <f>SUMIF(NSL!$C$1225:$C$1226,C11,NSL!$X$1225:$X$1226)</f>
        <v>0</v>
      </c>
      <c r="AW11" s="55">
        <f>SUMIF(NSL!$C$1228:$C$1244,C11,NSL!$X$1228:$X$1244)</f>
        <v>0</v>
      </c>
      <c r="AX11" s="55">
        <f>SUMIF(NSL!$C$1246:$C$1351,C11,NSL!$X$1246:$X$1351)</f>
        <v>1.64</v>
      </c>
      <c r="AY11" s="55">
        <f>SUMIF(NSL!$C$1353:$C$1434,C11,NSL!$X$1353:$X$1434)</f>
        <v>0</v>
      </c>
      <c r="AZ11" s="55">
        <f>SUMIF(NSL!$C$1436:$C$1440,C11,NSL!$X$1436:$X$1440)</f>
        <v>0</v>
      </c>
      <c r="BA11" s="55">
        <f>SUMIF(NSL!$C$1442:$C$1507,C11,NSL!$X$1442:$X$1507)</f>
        <v>0</v>
      </c>
      <c r="BB11" s="55">
        <f>SUMIF(NSL!$C$1509:$C$1540,C11,NSL!$X$1509:$X$1540)</f>
        <v>0</v>
      </c>
      <c r="BC11" s="55">
        <f>SUMIF(NSL!$C$1542:$C$1545,C11,NSL!$X$1542:$X$1545)</f>
        <v>0</v>
      </c>
      <c r="BD11" s="55">
        <f>SUMIF(NSL!$C$1547:$C$1560,C11,NSL!$X$1547:$X$1560)</f>
        <v>0</v>
      </c>
      <c r="BE11" s="55">
        <f>SUMIF(NSL!$C$1562:$C$1565,C11,NSL!$X$1562:$X$1565)</f>
        <v>0</v>
      </c>
      <c r="BF11" s="55">
        <f>SUMIF(NSL!$C$1567:$C$1569,C11,NSL!$X$1567:$X$1569)</f>
        <v>0</v>
      </c>
      <c r="BG11" s="65">
        <f>SUM(G11:I11)+SUM(K11:Q11)+SUM(S11:Z11)+SUM(AB11:BF11)</f>
        <v>31.599999999999998</v>
      </c>
      <c r="BH11" s="53">
        <f>J60-BG11</f>
        <v>-31.599999999999998</v>
      </c>
      <c r="BI11" s="53">
        <f t="shared" si="6"/>
        <v>187.46</v>
      </c>
    </row>
    <row r="12" spans="1:61" ht="15">
      <c r="A12" s="56" t="s">
        <v>15</v>
      </c>
      <c r="B12" s="13" t="s">
        <v>80</v>
      </c>
      <c r="C12" s="56" t="s">
        <v>18</v>
      </c>
      <c r="D12" s="52">
        <f>HTg!U14</f>
        <v>272.47000000000003</v>
      </c>
      <c r="E12" s="65">
        <f t="shared" si="3"/>
        <v>260.25</v>
      </c>
      <c r="F12" s="70">
        <f t="shared" si="4"/>
        <v>0</v>
      </c>
      <c r="G12" s="55">
        <f>SUMIF(NSL!$C$9:$C$10,C12,NSL!$X$9:$X$10)</f>
        <v>0</v>
      </c>
      <c r="H12" s="55">
        <f>SUMIF(NSL!$C$12:$C$13,C12,NSL!$X$12:$X$13)</f>
        <v>0</v>
      </c>
      <c r="I12" s="55">
        <f>SUMIF(NSL!$C$15:$C$16,C12,NSL!$X$15:$X$16)</f>
        <v>0</v>
      </c>
      <c r="J12" s="55">
        <f>SUMIF(NSL!$C$18:$C$19,C12,NSL!$X$18:$X$19)</f>
        <v>0</v>
      </c>
      <c r="K12" s="65">
        <f>D12-BG12</f>
        <v>259.8</v>
      </c>
      <c r="L12" s="55">
        <f>SUMIF(NSL!$C$45:$C$51,C12,NSL!$X$45:$X$51)</f>
        <v>0</v>
      </c>
      <c r="M12" s="55">
        <f>SUMIF(NSL!$C$53:$C$55,C12,NSL!$X$53:$X$55)</f>
        <v>0</v>
      </c>
      <c r="N12" s="55">
        <f>SUMIF(NSL!$C$57:$C$65,C12,NSL!$X$57:$X$65)</f>
        <v>0</v>
      </c>
      <c r="O12" s="55">
        <f>SUMIF(NSL!$C$67:$C$76,C12,NSL!$X$67:$X$76)</f>
        <v>0.45</v>
      </c>
      <c r="P12" s="55">
        <f>SUMIF(NSL!$C$78:$C$79,C12,NSL!$X$78:$X$79)</f>
        <v>0</v>
      </c>
      <c r="Q12" s="55">
        <f>SUMIF(NSL!$C$81:$C$173,C12,NSL!$X$81:$X$173)</f>
        <v>0</v>
      </c>
      <c r="R12" s="65">
        <f t="shared" si="7"/>
        <v>12.22</v>
      </c>
      <c r="S12" s="55">
        <f>SUMIF(NSL!$C$176:$C$214,C12,NSL!$X$176:$X$214)</f>
        <v>0</v>
      </c>
      <c r="T12" s="55">
        <f>SUMIF(NSL!$C$216:$C$238,C12,NSL!$X$216:$X$238)</f>
        <v>0</v>
      </c>
      <c r="U12" s="55">
        <f>SUMIF(NSL!$C$240:$C$252,C12,NSL!$X$240:$X$252)</f>
        <v>0</v>
      </c>
      <c r="V12" s="55">
        <f>SUMIF(NSL!$C$254:$C$255,C12,NSL!$X$254:$X$255)</f>
        <v>0</v>
      </c>
      <c r="W12" s="55">
        <f>SUMIF(NSL!$C$257:$C$282,C12,NSL!$X$257:$X$282)</f>
        <v>0</v>
      </c>
      <c r="X12" s="55">
        <f>SUMIF(NSL!$C$284:$C$346,C12,NSL!$X$284:$X$346)</f>
        <v>0</v>
      </c>
      <c r="Y12" s="55">
        <f>SUMIF(NSL!$C$348:$C$436,C12,NSL!$X$348:$X$436)</f>
        <v>4.13</v>
      </c>
      <c r="Z12" s="55">
        <f>SUMIF(NSL!$C$438:$C$480,C12,NSL!$X$438:$X$480)</f>
        <v>0</v>
      </c>
      <c r="AA12" s="70">
        <f t="shared" si="5"/>
        <v>6.8400000000000007</v>
      </c>
      <c r="AB12" s="55">
        <f>SUMIF(NSL!$C$483:$C$679,C12,NSL!$X$483:$X$679)</f>
        <v>0.91999999999999993</v>
      </c>
      <c r="AC12" s="55">
        <f>SUMIF(NSL!$C$681:$C$682,C12,NSL!$X$681:$X$682)</f>
        <v>0</v>
      </c>
      <c r="AD12" s="55">
        <f>SUMIF(NSL!$C$684:$C$692,C12,NSL!$X$684:$X$692)</f>
        <v>0</v>
      </c>
      <c r="AE12" s="55">
        <f>SUMIF(NSL!$C$694:$C$776,C12,NSL!$X$694:$X$776)</f>
        <v>0</v>
      </c>
      <c r="AF12" s="55">
        <f>SUMIF(NSL!$C$778:$C$810,C12,NSL!$X$778:$X$810)</f>
        <v>0</v>
      </c>
      <c r="AG12" s="55">
        <f>SUMIF(NSL!$C$812:$C$813,C12,NSL!$X$812:$X$813)</f>
        <v>0</v>
      </c>
      <c r="AH12" s="55">
        <f>SUMIF(NSL!$C$815:$C$816,C12,NSL!$X$815:$X$816)</f>
        <v>0</v>
      </c>
      <c r="AI12" s="55">
        <f>SUMIF(NSL!$C$818:$C$889,C12,NSL!$X$818:$X$889)</f>
        <v>4.6000000000000005</v>
      </c>
      <c r="AJ12" s="55">
        <f>SUMIF(NSL!$C$891:$C$917,C12,NSL!$X$891:$X$917)</f>
        <v>0.2</v>
      </c>
      <c r="AK12" s="55">
        <f>SUMIF(NSL!$C$919:$C$981,C12,NSL!$X$919:$X$981)</f>
        <v>1.1200000000000001</v>
      </c>
      <c r="AL12" s="55">
        <f>SUMIF(NSL!$C$983:$C$1000,C12,NSL!$X$983:$X$1000)</f>
        <v>0</v>
      </c>
      <c r="AM12" s="55">
        <f>SUMIF(NSL!$C$1002:$C$1028,C12,NSL!$X$1002:$X$1028)</f>
        <v>0</v>
      </c>
      <c r="AN12" s="55">
        <f>SUMIF(NSL!$C$1030:$C$1045,C12,NSL!$X$1030:$X$1045)</f>
        <v>0</v>
      </c>
      <c r="AO12" s="55">
        <f>SUMIF(NSL!$C$1047:$C$1048,C12,NSL!$X$1047:$X$1048)</f>
        <v>0</v>
      </c>
      <c r="AP12" s="55">
        <f>SUMIF(NSL!$C$1050:$C$1074,C12,NSL!$X$1050:$X$1074)</f>
        <v>0</v>
      </c>
      <c r="AQ12" s="55">
        <f>SUMIF(NSL!$C$1076:$C$1099,C12,NSL!$X$1076:$X$1099)</f>
        <v>0</v>
      </c>
      <c r="AR12" s="55">
        <f>SUMIF(NSL!$C$1101:$C$1121,C12,NSL!$X$1101:$X$1121)</f>
        <v>1</v>
      </c>
      <c r="AS12" s="55">
        <f>SUMIF(NSL!$C$1123:$C$1164,C12,NSL!$X$1123:$X$1164)</f>
        <v>0</v>
      </c>
      <c r="AT12" s="55">
        <f>SUMIF(NSL!$C$1166:$C$1201,C12,NSL!$X$1166:$X$1201)</f>
        <v>0</v>
      </c>
      <c r="AU12" s="55">
        <f>SUMIF(NSL!$C$1203:$C$1223,C12,NSL!$X$1203:$X$1223)</f>
        <v>0.1</v>
      </c>
      <c r="AV12" s="55">
        <f>SUMIF(NSL!$C$1225:$C$1226,C12,NSL!$X$1225:$X$1226)</f>
        <v>0</v>
      </c>
      <c r="AW12" s="55">
        <f>SUMIF(NSL!$C$1228:$C$1244,C12,NSL!$X$1228:$X$1244)</f>
        <v>0</v>
      </c>
      <c r="AX12" s="55">
        <f>SUMIF(NSL!$C$1246:$C$1351,C12,NSL!$X$1246:$X$1351)</f>
        <v>0.1</v>
      </c>
      <c r="AY12" s="55">
        <f>SUMIF(NSL!$C$1353:$C$1434,C12,NSL!$X$1353:$X$1434)</f>
        <v>0</v>
      </c>
      <c r="AZ12" s="55">
        <f>SUMIF(NSL!$C$1436:$C$1440,C12,NSL!$X$1436:$X$1440)</f>
        <v>0</v>
      </c>
      <c r="BA12" s="55">
        <f>SUMIF(NSL!$C$1442:$C$1507,C12,NSL!$X$1442:$X$1507)</f>
        <v>0</v>
      </c>
      <c r="BB12" s="55">
        <f>SUMIF(NSL!$C$1509:$C$1540,C12,NSL!$X$1509:$X$1540)</f>
        <v>0.05</v>
      </c>
      <c r="BC12" s="55">
        <f>SUMIF(NSL!$C$1542:$C$1545,C12,NSL!$X$1542:$X$1545)</f>
        <v>0</v>
      </c>
      <c r="BD12" s="55">
        <f>SUMIF(NSL!$C$1547:$C$1560,C12,NSL!$X$1547:$X$1560)</f>
        <v>0</v>
      </c>
      <c r="BE12" s="55">
        <f>SUMIF(NSL!$C$1562:$C$1565,C12,NSL!$X$1562:$X$1565)</f>
        <v>0</v>
      </c>
      <c r="BF12" s="55">
        <f>SUMIF(NSL!$C$1567:$C$1569,C12,NSL!$X$1567:$X$1569)</f>
        <v>0</v>
      </c>
      <c r="BG12" s="65">
        <f>SUM(G12:J12)+SUM(L12:Q12)+SUM(S12:Z12)+SUM(AB12:BF12)</f>
        <v>12.670000000000002</v>
      </c>
      <c r="BH12" s="53">
        <f>K60-BG12</f>
        <v>71.899999999999991</v>
      </c>
      <c r="BI12" s="53">
        <f t="shared" si="6"/>
        <v>344.37</v>
      </c>
    </row>
    <row r="13" spans="1:61" ht="15">
      <c r="A13" s="56" t="s">
        <v>17</v>
      </c>
      <c r="B13" s="13" t="s">
        <v>81</v>
      </c>
      <c r="C13" s="56" t="s">
        <v>20</v>
      </c>
      <c r="D13" s="52">
        <f>HTg!U15</f>
        <v>0</v>
      </c>
      <c r="E13" s="65">
        <f t="shared" si="3"/>
        <v>0</v>
      </c>
      <c r="F13" s="70">
        <f t="shared" si="4"/>
        <v>0</v>
      </c>
      <c r="G13" s="55">
        <f>SUMIF(NSL!$C$9:$C$10,C13,NSL!$X$9:$X$10)</f>
        <v>0</v>
      </c>
      <c r="H13" s="55">
        <f>SUMIF(NSL!$C$12:$C$13,C13,NSL!$X$12:$X$13)</f>
        <v>0</v>
      </c>
      <c r="I13" s="55">
        <f>SUMIF(NSL!$C$15:$C$16,C13,NSL!$X$15:$X$16)</f>
        <v>0</v>
      </c>
      <c r="J13" s="55">
        <f>SUMIF(NSL!$C$18:$C$19,C13,NSL!$X$18:$X$19)</f>
        <v>0</v>
      </c>
      <c r="K13" s="55">
        <f>SUMIF(NSL!$C$21:$C$43,C13,NSL!$X$21:$X$43)</f>
        <v>0</v>
      </c>
      <c r="L13" s="65">
        <f>D13-BG13</f>
        <v>0</v>
      </c>
      <c r="M13" s="55">
        <f>SUMIF(NSL!$C$53:$C$55,C13,NSL!$X$53:$X$55)</f>
        <v>0</v>
      </c>
      <c r="N13" s="55">
        <f>SUMIF(NSL!$C$57:$C$65,C13,NSL!$X$57:$X$65)</f>
        <v>0</v>
      </c>
      <c r="O13" s="55">
        <f>SUMIF(NSL!$C$67:$C$76,C13,NSL!$X$67:$X$76)</f>
        <v>0</v>
      </c>
      <c r="P13" s="55">
        <f>SUMIF(NSL!$C$78:$C$79,C13,NSL!$X$78:$X$79)</f>
        <v>0</v>
      </c>
      <c r="Q13" s="55">
        <f>SUMIF(NSL!$C$81:$C$173,C13,NSL!$X$81:$X$173)</f>
        <v>0</v>
      </c>
      <c r="R13" s="65">
        <f t="shared" si="7"/>
        <v>0</v>
      </c>
      <c r="S13" s="55">
        <f>SUMIF(NSL!$C$176:$C$214,C13,NSL!$X$176:$X$214)</f>
        <v>0</v>
      </c>
      <c r="T13" s="55">
        <f>SUMIF(NSL!$C$216:$C$238,C13,NSL!$X$216:$X$238)</f>
        <v>0</v>
      </c>
      <c r="U13" s="55">
        <f>SUMIF(NSL!$C$240:$C$252,C13,NSL!$X$240:$X$252)</f>
        <v>0</v>
      </c>
      <c r="V13" s="55">
        <f>SUMIF(NSL!$C$254:$C$255,C13,NSL!$X$254:$X$255)</f>
        <v>0</v>
      </c>
      <c r="W13" s="55">
        <f>SUMIF(NSL!$C$257:$C$282,C13,NSL!$X$257:$X$282)</f>
        <v>0</v>
      </c>
      <c r="X13" s="55">
        <f>SUMIF(NSL!$C$284:$C$346,C13,NSL!$X$284:$X$346)</f>
        <v>0</v>
      </c>
      <c r="Y13" s="55">
        <f>SUMIF(NSL!$C$348:$C$436,C13,NSL!$X$348:$X$436)</f>
        <v>0</v>
      </c>
      <c r="Z13" s="55">
        <f>SUMIF(NSL!$C$438:$C$480,C13,NSL!$X$438:$X$480)</f>
        <v>0</v>
      </c>
      <c r="AA13" s="70">
        <f t="shared" si="5"/>
        <v>0</v>
      </c>
      <c r="AB13" s="55">
        <f>SUMIF(NSL!$C$483:$C$679,C13,NSL!$X$483:$X$679)</f>
        <v>0</v>
      </c>
      <c r="AC13" s="55">
        <f>SUMIF(NSL!$C$681:$C$682,C13,NSL!$X$681:$X$682)</f>
        <v>0</v>
      </c>
      <c r="AD13" s="55">
        <f>SUMIF(NSL!$C$684:$C$692,C13,NSL!$X$684:$X$692)</f>
        <v>0</v>
      </c>
      <c r="AE13" s="55">
        <f>SUMIF(NSL!$C$694:$C$776,C13,NSL!$X$694:$X$776)</f>
        <v>0</v>
      </c>
      <c r="AF13" s="55">
        <f>SUMIF(NSL!$C$778:$C$810,C13,NSL!$X$778:$X$810)</f>
        <v>0</v>
      </c>
      <c r="AG13" s="55">
        <f>SUMIF(NSL!$C$812:$C$813,C13,NSL!$X$812:$X$813)</f>
        <v>0</v>
      </c>
      <c r="AH13" s="55">
        <f>SUMIF(NSL!$C$815:$C$816,C13,NSL!$X$815:$X$816)</f>
        <v>0</v>
      </c>
      <c r="AI13" s="55">
        <f>SUMIF(NSL!$C$818:$C$889,C13,NSL!$X$818:$X$889)</f>
        <v>0</v>
      </c>
      <c r="AJ13" s="55">
        <f>SUMIF(NSL!$C$891:$C$917,C13,NSL!$X$891:$X$917)</f>
        <v>0</v>
      </c>
      <c r="AK13" s="55">
        <f>SUMIF(NSL!$C$919:$C$981,C13,NSL!$X$919:$X$981)</f>
        <v>0</v>
      </c>
      <c r="AL13" s="55">
        <f>SUMIF(NSL!$C$983:$C$1000,C13,NSL!$X$983:$X$1000)</f>
        <v>0</v>
      </c>
      <c r="AM13" s="55">
        <f>SUMIF(NSL!$C$1002:$C$1028,C13,NSL!$X$1002:$X$1028)</f>
        <v>0</v>
      </c>
      <c r="AN13" s="55">
        <f>SUMIF(NSL!$C$1030:$C$1045,C13,NSL!$X$1030:$X$1045)</f>
        <v>0</v>
      </c>
      <c r="AO13" s="55">
        <f>SUMIF(NSL!$C$1047:$C$1048,C13,NSL!$X$1047:$X$1048)</f>
        <v>0</v>
      </c>
      <c r="AP13" s="55">
        <f>SUMIF(NSL!$C$1050:$C$1074,C13,NSL!$X$1050:$X$1074)</f>
        <v>0</v>
      </c>
      <c r="AQ13" s="55">
        <f>SUMIF(NSL!$C$1076:$C$1099,C13,NSL!$X$1076:$X$1099)</f>
        <v>0</v>
      </c>
      <c r="AR13" s="55">
        <f>SUMIF(NSL!$C$1101:$C$1121,C13,NSL!$X$1101:$X$1121)</f>
        <v>0</v>
      </c>
      <c r="AS13" s="55">
        <f>SUMIF(NSL!$C$1123:$C$1164,C13,NSL!$X$1123:$X$1164)</f>
        <v>0</v>
      </c>
      <c r="AT13" s="55">
        <f>SUMIF(NSL!$C$1166:$C$1201,C13,NSL!$X$1166:$X$1201)</f>
        <v>0</v>
      </c>
      <c r="AU13" s="55">
        <f>SUMIF(NSL!$C$1203:$C$1223,C13,NSL!$X$1203:$X$1223)</f>
        <v>0</v>
      </c>
      <c r="AV13" s="55">
        <f>SUMIF(NSL!$C$1225:$C$1226,C13,NSL!$X$1225:$X$1226)</f>
        <v>0</v>
      </c>
      <c r="AW13" s="55">
        <f>SUMIF(NSL!$C$1228:$C$1244,C13,NSL!$X$1228:$X$1244)</f>
        <v>0</v>
      </c>
      <c r="AX13" s="55">
        <f>SUMIF(NSL!$C$1246:$C$1351,C13,NSL!$X$1246:$X$1351)</f>
        <v>0</v>
      </c>
      <c r="AY13" s="55">
        <f>SUMIF(NSL!$C$1353:$C$1434,C13,NSL!$X$1353:$X$1434)</f>
        <v>0</v>
      </c>
      <c r="AZ13" s="55">
        <f>SUMIF(NSL!$C$1436:$C$1440,C13,NSL!$X$1436:$X$1440)</f>
        <v>0</v>
      </c>
      <c r="BA13" s="55">
        <f>SUMIF(NSL!$C$1442:$C$1507,C13,NSL!$X$1442:$X$1507)</f>
        <v>0</v>
      </c>
      <c r="BB13" s="55">
        <f>SUMIF(NSL!$C$1509:$C$1540,C13,NSL!$X$1509:$X$1540)</f>
        <v>0</v>
      </c>
      <c r="BC13" s="55">
        <f>SUMIF(NSL!$C$1542:$C$1545,C13,NSL!$X$1542:$X$1545)</f>
        <v>0</v>
      </c>
      <c r="BD13" s="55">
        <f>SUMIF(NSL!$C$1547:$C$1560,C13,NSL!$X$1547:$X$1560)</f>
        <v>0</v>
      </c>
      <c r="BE13" s="55">
        <f>SUMIF(NSL!$C$1562:$C$1565,C13,NSL!$X$1562:$X$1565)</f>
        <v>0</v>
      </c>
      <c r="BF13" s="55">
        <f>SUMIF(NSL!$C$1567:$C$1569,C13,NSL!$X$1567:$X$1569)</f>
        <v>0</v>
      </c>
      <c r="BG13" s="65">
        <f>SUM(G13:K13)+SUM(M13:Q13)+SUM(S13:Z13)+SUM(AB13:BF13)</f>
        <v>0</v>
      </c>
      <c r="BH13" s="53">
        <f>L60-BG13</f>
        <v>0</v>
      </c>
      <c r="BI13" s="53">
        <f t="shared" si="6"/>
        <v>0</v>
      </c>
    </row>
    <row r="14" spans="1:61" ht="15">
      <c r="A14" s="56" t="s">
        <v>19</v>
      </c>
      <c r="B14" s="13" t="s">
        <v>82</v>
      </c>
      <c r="C14" s="56" t="s">
        <v>21</v>
      </c>
      <c r="D14" s="52">
        <f>HTg!U16</f>
        <v>0</v>
      </c>
      <c r="E14" s="65">
        <f t="shared" si="3"/>
        <v>0</v>
      </c>
      <c r="F14" s="70">
        <f t="shared" si="4"/>
        <v>0</v>
      </c>
      <c r="G14" s="55">
        <f>SUMIF(NSL!$C$9:$C$10,C14,NSL!$X$9:$X$10)</f>
        <v>0</v>
      </c>
      <c r="H14" s="55">
        <f>SUMIF(NSL!$C$12:$C$13,C14,NSL!$X$12:$X$13)</f>
        <v>0</v>
      </c>
      <c r="I14" s="55">
        <f>SUMIF(NSL!$C$15:$C$16,C14,NSL!$X$15:$X$16)</f>
        <v>0</v>
      </c>
      <c r="J14" s="55">
        <f>SUMIF(NSL!$C$18:$C$19,C14,NSL!$X$18:$X$19)</f>
        <v>0</v>
      </c>
      <c r="K14" s="55">
        <f>SUMIF(NSL!$C$21:$C$43,C14,NSL!$X$21:$X$43)</f>
        <v>0</v>
      </c>
      <c r="L14" s="55">
        <f>SUMIF(NSL!$C$45:$C$51,C14,NSL!$X$45:$X$51)</f>
        <v>0</v>
      </c>
      <c r="M14" s="65">
        <f>D14-BG14</f>
        <v>0</v>
      </c>
      <c r="N14" s="55">
        <f>SUMIF(NSL!$C$57:$C$65,C14,NSL!$X$57:$X$65)</f>
        <v>0</v>
      </c>
      <c r="O14" s="55">
        <f>SUMIF(NSL!$C$67:$C$76,C14,NSL!$X$67:$X$76)</f>
        <v>0</v>
      </c>
      <c r="P14" s="55">
        <f>SUMIF(NSL!$C$78:$C$79,C14,NSL!$X$78:$X$79)</f>
        <v>0</v>
      </c>
      <c r="Q14" s="55">
        <f>SUMIF(NSL!$C$81:$C$173,C14,NSL!$X$81:$X$173)</f>
        <v>0</v>
      </c>
      <c r="R14" s="65">
        <f t="shared" si="7"/>
        <v>0</v>
      </c>
      <c r="S14" s="55">
        <f>SUMIF(NSL!$C$176:$C$214,C14,NSL!$X$176:$X$214)</f>
        <v>0</v>
      </c>
      <c r="T14" s="55">
        <f>SUMIF(NSL!$C$216:$C$238,C14,NSL!$X$216:$X$238)</f>
        <v>0</v>
      </c>
      <c r="U14" s="55">
        <f>SUMIF(NSL!$C$240:$C$252,C14,NSL!$X$240:$X$252)</f>
        <v>0</v>
      </c>
      <c r="V14" s="55">
        <f>SUMIF(NSL!$C$254:$C$255,C14,NSL!$X$254:$X$255)</f>
        <v>0</v>
      </c>
      <c r="W14" s="55">
        <f>SUMIF(NSL!$C$257:$C$282,C14,NSL!$X$257:$X$282)</f>
        <v>0</v>
      </c>
      <c r="X14" s="55">
        <f>SUMIF(NSL!$C$284:$C$346,C14,NSL!$X$284:$X$346)</f>
        <v>0</v>
      </c>
      <c r="Y14" s="55">
        <f>SUMIF(NSL!$C$348:$C$436,C14,NSL!$X$348:$X$436)</f>
        <v>0</v>
      </c>
      <c r="Z14" s="55">
        <f>SUMIF(NSL!$C$438:$C$480,C14,NSL!$X$438:$X$480)</f>
        <v>0</v>
      </c>
      <c r="AA14" s="70">
        <f t="shared" si="5"/>
        <v>0</v>
      </c>
      <c r="AB14" s="55">
        <f>SUMIF(NSL!$C$483:$C$679,C14,NSL!$X$483:$X$679)</f>
        <v>0</v>
      </c>
      <c r="AC14" s="55">
        <f>SUMIF(NSL!$C$681:$C$682,C14,NSL!$X$681:$X$682)</f>
        <v>0</v>
      </c>
      <c r="AD14" s="55">
        <f>SUMIF(NSL!$C$684:$C$692,C14,NSL!$X$684:$X$692)</f>
        <v>0</v>
      </c>
      <c r="AE14" s="55">
        <f>SUMIF(NSL!$C$694:$C$776,C14,NSL!$X$694:$X$776)</f>
        <v>0</v>
      </c>
      <c r="AF14" s="55">
        <f>SUMIF(NSL!$C$778:$C$810,C14,NSL!$X$778:$X$810)</f>
        <v>0</v>
      </c>
      <c r="AG14" s="55">
        <f>SUMIF(NSL!$C$812:$C$813,C14,NSL!$X$812:$X$813)</f>
        <v>0</v>
      </c>
      <c r="AH14" s="55">
        <f>SUMIF(NSL!$C$815:$C$816,C14,NSL!$X$815:$X$816)</f>
        <v>0</v>
      </c>
      <c r="AI14" s="55">
        <f>SUMIF(NSL!$C$818:$C$889,C14,NSL!$X$818:$X$889)</f>
        <v>0</v>
      </c>
      <c r="AJ14" s="55">
        <f>SUMIF(NSL!$C$891:$C$917,C14,NSL!$X$891:$X$917)</f>
        <v>0</v>
      </c>
      <c r="AK14" s="55">
        <f>SUMIF(NSL!$C$919:$C$981,C14,NSL!$X$919:$X$981)</f>
        <v>0</v>
      </c>
      <c r="AL14" s="55">
        <f>SUMIF(NSL!$C$983:$C$1000,C14,NSL!$X$983:$X$1000)</f>
        <v>0</v>
      </c>
      <c r="AM14" s="55">
        <f>SUMIF(NSL!$C$1002:$C$1028,C14,NSL!$X$1002:$X$1028)</f>
        <v>0</v>
      </c>
      <c r="AN14" s="55">
        <f>SUMIF(NSL!$C$1030:$C$1045,C14,NSL!$X$1030:$X$1045)</f>
        <v>0</v>
      </c>
      <c r="AO14" s="55">
        <f>SUMIF(NSL!$C$1047:$C$1048,C14,NSL!$X$1047:$X$1048)</f>
        <v>0</v>
      </c>
      <c r="AP14" s="55">
        <f>SUMIF(NSL!$C$1050:$C$1074,C14,NSL!$X$1050:$X$1074)</f>
        <v>0</v>
      </c>
      <c r="AQ14" s="55">
        <f>SUMIF(NSL!$C$1076:$C$1099,C14,NSL!$X$1076:$X$1099)</f>
        <v>0</v>
      </c>
      <c r="AR14" s="55">
        <f>SUMIF(NSL!$C$1101:$C$1121,C14,NSL!$X$1101:$X$1121)</f>
        <v>0</v>
      </c>
      <c r="AS14" s="55">
        <f>SUMIF(NSL!$C$1123:$C$1164,C14,NSL!$X$1123:$X$1164)</f>
        <v>0</v>
      </c>
      <c r="AT14" s="55">
        <f>SUMIF(NSL!$C$1166:$C$1201,C14,NSL!$X$1166:$X$1201)</f>
        <v>0</v>
      </c>
      <c r="AU14" s="55">
        <f>SUMIF(NSL!$C$1203:$C$1223,C14,NSL!$X$1203:$X$1223)</f>
        <v>0</v>
      </c>
      <c r="AV14" s="55">
        <f>SUMIF(NSL!$C$1225:$C$1226,C14,NSL!$X$1225:$X$1226)</f>
        <v>0</v>
      </c>
      <c r="AW14" s="55">
        <f>SUMIF(NSL!$C$1228:$C$1244,C14,NSL!$X$1228:$X$1244)</f>
        <v>0</v>
      </c>
      <c r="AX14" s="55">
        <f>SUMIF(NSL!$C$1246:$C$1351,C14,NSL!$X$1246:$X$1351)</f>
        <v>0</v>
      </c>
      <c r="AY14" s="55">
        <f>SUMIF(NSL!$C$1353:$C$1434,C14,NSL!$X$1353:$X$1434)</f>
        <v>0</v>
      </c>
      <c r="AZ14" s="55">
        <f>SUMIF(NSL!$C$1436:$C$1440,C14,NSL!$X$1436:$X$1440)</f>
        <v>0</v>
      </c>
      <c r="BA14" s="55">
        <f>SUMIF(NSL!$C$1442:$C$1507,C14,NSL!$X$1442:$X$1507)</f>
        <v>0</v>
      </c>
      <c r="BB14" s="55">
        <f>SUMIF(NSL!$C$1509:$C$1540,C14,NSL!$X$1509:$X$1540)</f>
        <v>0</v>
      </c>
      <c r="BC14" s="55">
        <f>SUMIF(NSL!$C$1542:$C$1545,C14,NSL!$X$1542:$X$1545)</f>
        <v>0</v>
      </c>
      <c r="BD14" s="55">
        <f>SUMIF(NSL!$C$1547:$C$1560,C14,NSL!$X$1547:$X$1560)</f>
        <v>0</v>
      </c>
      <c r="BE14" s="55">
        <f>SUMIF(NSL!$C$1562:$C$1565,C14,NSL!$X$1562:$X$1565)</f>
        <v>0</v>
      </c>
      <c r="BF14" s="55">
        <f>SUMIF(NSL!$C$1567:$C$1569,C14,NSL!$X$1567:$X$1569)</f>
        <v>0</v>
      </c>
      <c r="BG14" s="65">
        <f>SUM(G14:L14)+SUM(N14:Q14)+SUM(S14:Z14)+SUM(AB14:BF14)</f>
        <v>0</v>
      </c>
      <c r="BH14" s="53">
        <f>M60-BG14</f>
        <v>0</v>
      </c>
      <c r="BI14" s="53">
        <f t="shared" si="6"/>
        <v>0</v>
      </c>
    </row>
    <row r="15" spans="1:61" ht="15">
      <c r="A15" s="56" t="s">
        <v>84</v>
      </c>
      <c r="B15" s="13" t="s">
        <v>83</v>
      </c>
      <c r="C15" s="56" t="s">
        <v>22</v>
      </c>
      <c r="D15" s="52">
        <f>HTg!U17</f>
        <v>1801.25</v>
      </c>
      <c r="E15" s="65">
        <f t="shared" si="3"/>
        <v>1783.4199999999998</v>
      </c>
      <c r="F15" s="70">
        <f t="shared" si="4"/>
        <v>0</v>
      </c>
      <c r="G15" s="55">
        <f>SUMIF(NSL!$C$9:$C$10,C15,NSL!$X$9:$X$10)</f>
        <v>0</v>
      </c>
      <c r="H15" s="55">
        <f>SUMIF(NSL!$C$12:$C$13,C15,NSL!$X$12:$X$13)</f>
        <v>0</v>
      </c>
      <c r="I15" s="55">
        <f>SUMIF(NSL!$C$15:$C$16,C15,NSL!$X$15:$X$16)</f>
        <v>0</v>
      </c>
      <c r="J15" s="55">
        <f>SUMIF(NSL!$C$18:$C$19,C15,NSL!$X$18:$X$19)</f>
        <v>0</v>
      </c>
      <c r="K15" s="55">
        <f>SUMIF(NSL!$C$21:$C$43,C15,NSL!$X$21:$X$43)</f>
        <v>45.57</v>
      </c>
      <c r="L15" s="55">
        <f>SUMIF(NSL!$C$45:$C$51,C15,NSL!$X$45:$X$51)</f>
        <v>0</v>
      </c>
      <c r="M15" s="55">
        <f>SUMIF(NSL!$C$53:$C$55,C15,NSL!$X$53:$X$55)</f>
        <v>0</v>
      </c>
      <c r="N15" s="65">
        <f>D15-BG15</f>
        <v>1737.85</v>
      </c>
      <c r="O15" s="55">
        <f>SUMIF(NSL!$C$67:$C$76,C15,NSL!$X$67:$X$76)</f>
        <v>0</v>
      </c>
      <c r="P15" s="55">
        <f>SUMIF(NSL!$C$78:$C$79,C15,NSL!$X$78:$X$79)</f>
        <v>0</v>
      </c>
      <c r="Q15" s="55">
        <f>SUMIF(NSL!$C$81:$C$173,C15,NSL!$X$81:$X$173)</f>
        <v>0</v>
      </c>
      <c r="R15" s="65">
        <f t="shared" si="7"/>
        <v>17.829999999999998</v>
      </c>
      <c r="S15" s="55">
        <f>SUMIF(NSL!$C$176:$C$214,C15,NSL!$X$176:$X$214)</f>
        <v>3.3</v>
      </c>
      <c r="T15" s="55">
        <f>SUMIF(NSL!$C$216:$C$238,C15,NSL!$X$216:$X$238)</f>
        <v>0</v>
      </c>
      <c r="U15" s="55">
        <f>SUMIF(NSL!$C$240:$C$252,C15,NSL!$X$240:$X$252)</f>
        <v>0</v>
      </c>
      <c r="V15" s="55">
        <f>SUMIF(NSL!$C$254:$C$255,C15,NSL!$X$254:$X$255)</f>
        <v>0</v>
      </c>
      <c r="W15" s="55">
        <f>SUMIF(NSL!$C$257:$C$282,C15,NSL!$X$257:$X$282)</f>
        <v>0</v>
      </c>
      <c r="X15" s="55">
        <f>SUMIF(NSL!$C$284:$C$346,C15,NSL!$X$284:$X$346)</f>
        <v>0</v>
      </c>
      <c r="Y15" s="55">
        <f>SUMIF(NSL!$C$348:$C$436,C15,NSL!$X$348:$X$436)</f>
        <v>2.0299999999999998</v>
      </c>
      <c r="Z15" s="55">
        <f>SUMIF(NSL!$C$438:$C$480,C15,NSL!$X$438:$X$480)</f>
        <v>0</v>
      </c>
      <c r="AA15" s="70">
        <f t="shared" si="5"/>
        <v>9.8299999999999983</v>
      </c>
      <c r="AB15" s="55">
        <f>SUMIF(NSL!$C$483:$C$679,C15,NSL!$X$483:$X$679)</f>
        <v>0</v>
      </c>
      <c r="AC15" s="55">
        <f>SUMIF(NSL!$C$681:$C$682,C15,NSL!$X$681:$X$682)</f>
        <v>0</v>
      </c>
      <c r="AD15" s="55">
        <f>SUMIF(NSL!$C$684:$C$692,C15,NSL!$X$684:$X$692)</f>
        <v>0</v>
      </c>
      <c r="AE15" s="55">
        <f>SUMIF(NSL!$C$694:$C$776,C15,NSL!$X$694:$X$776)</f>
        <v>0</v>
      </c>
      <c r="AF15" s="55">
        <f>SUMIF(NSL!$C$778:$C$810,C15,NSL!$X$778:$X$810)</f>
        <v>0</v>
      </c>
      <c r="AG15" s="55">
        <f>SUMIF(NSL!$C$812:$C$813,C15,NSL!$X$812:$X$813)</f>
        <v>0</v>
      </c>
      <c r="AH15" s="55">
        <f>SUMIF(NSL!$C$815:$C$816,C15,NSL!$X$815:$X$816)</f>
        <v>0</v>
      </c>
      <c r="AI15" s="55">
        <f>SUMIF(NSL!$C$818:$C$889,C15,NSL!$X$818:$X$889)</f>
        <v>8.3699999999999992</v>
      </c>
      <c r="AJ15" s="55">
        <f>SUMIF(NSL!$C$891:$C$917,C15,NSL!$X$891:$X$917)</f>
        <v>0.6</v>
      </c>
      <c r="AK15" s="55">
        <f>SUMIF(NSL!$C$919:$C$981,C15,NSL!$X$919:$X$981)</f>
        <v>0.86</v>
      </c>
      <c r="AL15" s="55">
        <f>SUMIF(NSL!$C$983:$C$1000,C15,NSL!$X$983:$X$1000)</f>
        <v>0</v>
      </c>
      <c r="AM15" s="55">
        <f>SUMIF(NSL!$C$1002:$C$1028,C15,NSL!$X$1002:$X$1028)</f>
        <v>0</v>
      </c>
      <c r="AN15" s="55">
        <f>SUMIF(NSL!$C$1030:$C$1045,C15,NSL!$X$1030:$X$1045)</f>
        <v>0</v>
      </c>
      <c r="AO15" s="55">
        <f>SUMIF(NSL!$C$1047:$C$1048,C15,NSL!$X$1047:$X$1048)</f>
        <v>0</v>
      </c>
      <c r="AP15" s="55">
        <f>SUMIF(NSL!$C$1050:$C$1074,C15,NSL!$X$1050:$X$1074)</f>
        <v>2.02</v>
      </c>
      <c r="AQ15" s="55">
        <f>SUMIF(NSL!$C$1076:$C$1099,C15,NSL!$X$1076:$X$1099)</f>
        <v>0</v>
      </c>
      <c r="AR15" s="55">
        <f>SUMIF(NSL!$C$1101:$C$1121,C15,NSL!$X$1101:$X$1121)</f>
        <v>0.5</v>
      </c>
      <c r="AS15" s="55">
        <f>SUMIF(NSL!$C$1123:$C$1164,C15,NSL!$X$1123:$X$1164)</f>
        <v>0</v>
      </c>
      <c r="AT15" s="55">
        <f>SUMIF(NSL!$C$1166:$C$1201,C15,NSL!$X$1166:$X$1201)</f>
        <v>0</v>
      </c>
      <c r="AU15" s="55">
        <f>SUMIF(NSL!$C$1203:$C$1223,C15,NSL!$X$1203:$X$1223)</f>
        <v>0</v>
      </c>
      <c r="AV15" s="55">
        <f>SUMIF(NSL!$C$1225:$C$1226,C15,NSL!$X$1225:$X$1226)</f>
        <v>0</v>
      </c>
      <c r="AW15" s="55">
        <f>SUMIF(NSL!$C$1228:$C$1244,C15,NSL!$X$1228:$X$1244)</f>
        <v>0</v>
      </c>
      <c r="AX15" s="55">
        <f>SUMIF(NSL!$C$1246:$C$1351,C15,NSL!$X$1246:$X$1351)</f>
        <v>0.15000000000000002</v>
      </c>
      <c r="AY15" s="55">
        <f>SUMIF(NSL!$C$1353:$C$1434,C15,NSL!$X$1353:$X$1434)</f>
        <v>0</v>
      </c>
      <c r="AZ15" s="55">
        <f>SUMIF(NSL!$C$1436:$C$1440,C15,NSL!$X$1436:$X$1440)</f>
        <v>0</v>
      </c>
      <c r="BA15" s="55">
        <f>SUMIF(NSL!$C$1442:$C$1507,C15,NSL!$X$1442:$X$1507)</f>
        <v>0</v>
      </c>
      <c r="BB15" s="55">
        <f>SUMIF(NSL!$C$1509:$C$1540,C15,NSL!$X$1509:$X$1540)</f>
        <v>0</v>
      </c>
      <c r="BC15" s="55">
        <f>SUMIF(NSL!$C$1542:$C$1545,C15,NSL!$X$1542:$X$1545)</f>
        <v>0</v>
      </c>
      <c r="BD15" s="55">
        <f>SUMIF(NSL!$C$1547:$C$1560,C15,NSL!$X$1547:$X$1560)</f>
        <v>0</v>
      </c>
      <c r="BE15" s="55">
        <f>SUMIF(NSL!$C$1562:$C$1565,C15,NSL!$X$1562:$X$1565)</f>
        <v>0</v>
      </c>
      <c r="BF15" s="55">
        <f>SUMIF(NSL!$C$1567:$C$1569,C15,NSL!$X$1567:$X$1569)</f>
        <v>0</v>
      </c>
      <c r="BG15" s="65">
        <f>SUM(G15:M15)+SUM(O15:Q15)+SUM(S15:Z15)+SUM(AB15:BF15)</f>
        <v>63.4</v>
      </c>
      <c r="BH15" s="53">
        <f>N60-BG15</f>
        <v>-63.4</v>
      </c>
      <c r="BI15" s="53">
        <f t="shared" si="6"/>
        <v>1737.85</v>
      </c>
    </row>
    <row r="16" spans="1:61" ht="15">
      <c r="A16" s="56" t="s">
        <v>93</v>
      </c>
      <c r="B16" s="13" t="s">
        <v>92</v>
      </c>
      <c r="C16" s="56" t="s">
        <v>23</v>
      </c>
      <c r="D16" s="52">
        <f>HTg!U18</f>
        <v>17.149999999999999</v>
      </c>
      <c r="E16" s="65">
        <f t="shared" si="3"/>
        <v>17.049999999999997</v>
      </c>
      <c r="F16" s="70">
        <f t="shared" si="4"/>
        <v>0</v>
      </c>
      <c r="G16" s="55">
        <f>SUMIF(NSL!$C$9:$C$10,C16,NSL!$X$9:$X$10)</f>
        <v>0</v>
      </c>
      <c r="H16" s="55">
        <f>SUMIF(NSL!$C$12:$C$13,C16,NSL!$X$12:$X$13)</f>
        <v>0</v>
      </c>
      <c r="I16" s="55">
        <f>SUMIF(NSL!$C$15:$C$16,C16,NSL!$X$15:$X$16)</f>
        <v>0</v>
      </c>
      <c r="J16" s="55">
        <f>SUMIF(NSL!$C$18:$C$19,C16,NSL!$X$18:$X$19)</f>
        <v>0</v>
      </c>
      <c r="K16" s="55">
        <f>SUMIF(NSL!$C$21:$C$43,C16,NSL!$X$21:$X$43)</f>
        <v>0</v>
      </c>
      <c r="L16" s="55">
        <f>SUMIF(NSL!$C$45:$C$51,C16,NSL!$X$45:$X$51)</f>
        <v>0</v>
      </c>
      <c r="M16" s="55">
        <f>SUMIF(NSL!$C$53:$C$55,C16,NSL!$X$53:$X$55)</f>
        <v>0</v>
      </c>
      <c r="N16" s="55">
        <f>SUMIF(NSL!$C$57:$C$65,C16,NSL!$X$57:$X$65)</f>
        <v>0</v>
      </c>
      <c r="O16" s="65">
        <f>D16-BG16</f>
        <v>17.049999999999997</v>
      </c>
      <c r="P16" s="55">
        <f>SUMIF(NSL!$C$78:$C$79,C16,NSL!$X$78:$X$79)</f>
        <v>0</v>
      </c>
      <c r="Q16" s="55">
        <f>SUMIF(NSL!$C$81:$C$173,C16,NSL!$X$81:$X$173)</f>
        <v>0</v>
      </c>
      <c r="R16" s="65">
        <f t="shared" si="7"/>
        <v>0.1</v>
      </c>
      <c r="S16" s="55">
        <f>SUMIF(NSL!$C$176:$C$214,C16,NSL!$X$176:$X$214)</f>
        <v>0</v>
      </c>
      <c r="T16" s="55">
        <f>SUMIF(NSL!$C$216:$C$238,C16,NSL!$X$216:$X$238)</f>
        <v>0</v>
      </c>
      <c r="U16" s="55">
        <f>SUMIF(NSL!$C$240:$C$252,C16,NSL!$X$240:$X$252)</f>
        <v>0</v>
      </c>
      <c r="V16" s="55">
        <f>SUMIF(NSL!$C$254:$C$255,C16,NSL!$X$254:$X$255)</f>
        <v>0</v>
      </c>
      <c r="W16" s="55">
        <f>SUMIF(NSL!$C$257:$C$282,C16,NSL!$X$257:$X$282)</f>
        <v>0</v>
      </c>
      <c r="X16" s="55">
        <f>SUMIF(NSL!$C$284:$C$346,C16,NSL!$X$284:$X$346)</f>
        <v>0</v>
      </c>
      <c r="Y16" s="55">
        <f>SUMIF(NSL!$C$348:$C$436,C16,NSL!$X$348:$X$436)</f>
        <v>0</v>
      </c>
      <c r="Z16" s="55">
        <f>SUMIF(NSL!$C$438:$C$480,C16,NSL!$X$438:$X$480)</f>
        <v>0</v>
      </c>
      <c r="AA16" s="70">
        <f t="shared" si="5"/>
        <v>0.1</v>
      </c>
      <c r="AB16" s="55">
        <f>SUMIF(NSL!$C$483:$C$679,C16,NSL!$X$483:$X$679)</f>
        <v>0</v>
      </c>
      <c r="AC16" s="55">
        <f>SUMIF(NSL!$C$681:$C$682,C16,NSL!$X$681:$X$682)</f>
        <v>0</v>
      </c>
      <c r="AD16" s="55">
        <f>SUMIF(NSL!$C$684:$C$692,C16,NSL!$X$684:$X$692)</f>
        <v>0</v>
      </c>
      <c r="AE16" s="55">
        <f>SUMIF(NSL!$C$694:$C$776,C16,NSL!$X$694:$X$776)</f>
        <v>0</v>
      </c>
      <c r="AF16" s="55">
        <f>SUMIF(NSL!$C$778:$C$810,C16,NSL!$X$778:$X$810)</f>
        <v>0</v>
      </c>
      <c r="AG16" s="55">
        <f>SUMIF(NSL!$C$812:$C$813,C16,NSL!$X$812:$X$813)</f>
        <v>0</v>
      </c>
      <c r="AH16" s="55">
        <f>SUMIF(NSL!$C$815:$C$816,C16,NSL!$X$815:$X$816)</f>
        <v>0</v>
      </c>
      <c r="AI16" s="55">
        <f>SUMIF(NSL!$C$818:$C$889,C16,NSL!$X$818:$X$889)</f>
        <v>0.1</v>
      </c>
      <c r="AJ16" s="55">
        <f>SUMIF(NSL!$C$891:$C$917,C16,NSL!$X$891:$X$917)</f>
        <v>0</v>
      </c>
      <c r="AK16" s="55">
        <f>SUMIF(NSL!$C$919:$C$981,C16,NSL!$X$919:$X$981)</f>
        <v>0</v>
      </c>
      <c r="AL16" s="55">
        <f>SUMIF(NSL!$C$983:$C$1000,C16,NSL!$X$983:$X$1000)</f>
        <v>0</v>
      </c>
      <c r="AM16" s="55">
        <f>SUMIF(NSL!$C$1002:$C$1028,C16,NSL!$X$1002:$X$1028)</f>
        <v>0</v>
      </c>
      <c r="AN16" s="55">
        <f>SUMIF(NSL!$C$1030:$C$1045,C16,NSL!$X$1030:$X$1045)</f>
        <v>0</v>
      </c>
      <c r="AO16" s="55">
        <f>SUMIF(NSL!$C$1047:$C$1048,C16,NSL!$X$1047:$X$1048)</f>
        <v>0</v>
      </c>
      <c r="AP16" s="55">
        <f>SUMIF(NSL!$C$1050:$C$1074,C16,NSL!$X$1050:$X$1074)</f>
        <v>0</v>
      </c>
      <c r="AQ16" s="55">
        <f>SUMIF(NSL!$C$1076:$C$1099,C16,NSL!$X$1076:$X$1099)</f>
        <v>0</v>
      </c>
      <c r="AR16" s="55">
        <f>SUMIF(NSL!$C$1101:$C$1121,C16,NSL!$X$1101:$X$1121)</f>
        <v>0</v>
      </c>
      <c r="AS16" s="55">
        <f>SUMIF(NSL!$C$1123:$C$1164,C16,NSL!$X$1123:$X$1164)</f>
        <v>0</v>
      </c>
      <c r="AT16" s="55">
        <f>SUMIF(NSL!$C$1166:$C$1201,C16,NSL!$X$1166:$X$1201)</f>
        <v>0</v>
      </c>
      <c r="AU16" s="55">
        <f>SUMIF(NSL!$C$1203:$C$1223,C16,NSL!$X$1203:$X$1223)</f>
        <v>0</v>
      </c>
      <c r="AV16" s="55">
        <f>SUMIF(NSL!$C$1225:$C$1226,C16,NSL!$X$1225:$X$1226)</f>
        <v>0</v>
      </c>
      <c r="AW16" s="55">
        <f>SUMIF(NSL!$C$1228:$C$1244,C16,NSL!$X$1228:$X$1244)</f>
        <v>0</v>
      </c>
      <c r="AX16" s="55">
        <f>SUMIF(NSL!$C$1246:$C$1351,C16,NSL!$X$1246:$X$1351)</f>
        <v>0</v>
      </c>
      <c r="AY16" s="55">
        <f>SUMIF(NSL!$C$1353:$C$1434,C16,NSL!$X$1353:$X$1434)</f>
        <v>0</v>
      </c>
      <c r="AZ16" s="55">
        <f>SUMIF(NSL!$C$1436:$C$1440,C16,NSL!$X$1436:$X$1440)</f>
        <v>0</v>
      </c>
      <c r="BA16" s="55">
        <f>SUMIF(NSL!$C$1442:$C$1507,C16,NSL!$X$1442:$X$1507)</f>
        <v>0</v>
      </c>
      <c r="BB16" s="55">
        <f>SUMIF(NSL!$C$1509:$C$1540,C16,NSL!$X$1509:$X$1540)</f>
        <v>0</v>
      </c>
      <c r="BC16" s="55">
        <f>SUMIF(NSL!$C$1542:$C$1545,C16,NSL!$X$1542:$X$1545)</f>
        <v>0</v>
      </c>
      <c r="BD16" s="55">
        <f>SUMIF(NSL!$C$1547:$C$1560,C16,NSL!$X$1547:$X$1560)</f>
        <v>0</v>
      </c>
      <c r="BE16" s="55">
        <f>SUMIF(NSL!$C$1562:$C$1565,C16,NSL!$X$1562:$X$1565)</f>
        <v>0</v>
      </c>
      <c r="BF16" s="55">
        <f>SUMIF(NSL!$C$1567:$C$1569,C16,NSL!$X$1567:$X$1569)</f>
        <v>0</v>
      </c>
      <c r="BG16" s="65">
        <f>SUM(G16:N16)+SUM(P16:Q16)+SUM(S16:Z16)+SUM(AB16:BF16)</f>
        <v>0.1</v>
      </c>
      <c r="BH16" s="53">
        <f>O60-BG16</f>
        <v>1.9</v>
      </c>
      <c r="BI16" s="53">
        <f t="shared" si="6"/>
        <v>19.049999999999997</v>
      </c>
    </row>
    <row r="17" spans="1:61" ht="15">
      <c r="A17" s="56" t="s">
        <v>107</v>
      </c>
      <c r="B17" s="13" t="s">
        <v>94</v>
      </c>
      <c r="C17" s="56" t="s">
        <v>24</v>
      </c>
      <c r="D17" s="52">
        <f>HTg!U19</f>
        <v>0</v>
      </c>
      <c r="E17" s="65">
        <f t="shared" si="3"/>
        <v>0</v>
      </c>
      <c r="F17" s="70">
        <f t="shared" si="4"/>
        <v>0</v>
      </c>
      <c r="G17" s="55">
        <f>SUMIF(NSL!$C$9:$C$10,C17,NSL!$X$9:$X$10)</f>
        <v>0</v>
      </c>
      <c r="H17" s="55">
        <f>SUMIF(NSL!$C$12:$C$13,C17,NSL!$X$12:$X$13)</f>
        <v>0</v>
      </c>
      <c r="I17" s="55">
        <f>SUMIF(NSL!$C$15:$C$16,C17,NSL!$X$15:$X$16)</f>
        <v>0</v>
      </c>
      <c r="J17" s="55">
        <f>SUMIF(NSL!$C$18:$C$19,C17,NSL!$X$18:$X$19)</f>
        <v>0</v>
      </c>
      <c r="K17" s="55">
        <f>SUMIF(NSL!$C$21:$C$43,C17,NSL!$X$21:$X$43)</f>
        <v>0</v>
      </c>
      <c r="L17" s="55">
        <f>SUMIF(NSL!$C$45:$C$51,C17,NSL!$X$45:$X$51)</f>
        <v>0</v>
      </c>
      <c r="M17" s="55">
        <f>SUMIF(NSL!$C$53:$C$55,C17,NSL!$X$53:$X$55)</f>
        <v>0</v>
      </c>
      <c r="N17" s="55">
        <f>SUMIF(NSL!$C$57:$C$65,C17,NSL!$X$57:$X$65)</f>
        <v>0</v>
      </c>
      <c r="O17" s="55">
        <f>SUMIF(NSL!$C$67:$C$76,C17,NSL!$X$67:$X$76)</f>
        <v>0</v>
      </c>
      <c r="P17" s="65">
        <f>D17-BG17</f>
        <v>0</v>
      </c>
      <c r="Q17" s="55">
        <f>SUMIF(NSL!$C$81:$C$173,C17,NSL!$X$81:$X$173)</f>
        <v>0</v>
      </c>
      <c r="R17" s="65">
        <f t="shared" si="7"/>
        <v>0</v>
      </c>
      <c r="S17" s="55">
        <f>SUMIF(NSL!$C$176:$C$214,C17,NSL!$X$176:$X$214)</f>
        <v>0</v>
      </c>
      <c r="T17" s="55">
        <f>SUMIF(NSL!$C$216:$C$238,C17,NSL!$X$216:$X$238)</f>
        <v>0</v>
      </c>
      <c r="U17" s="55">
        <f>SUMIF(NSL!$C$240:$C$252,C17,NSL!$X$240:$X$252)</f>
        <v>0</v>
      </c>
      <c r="V17" s="55">
        <f>SUMIF(NSL!$C$254:$C$255,C17,NSL!$X$254:$X$255)</f>
        <v>0</v>
      </c>
      <c r="W17" s="55">
        <f>SUMIF(NSL!$C$257:$C$282,C17,NSL!$X$257:$X$282)</f>
        <v>0</v>
      </c>
      <c r="X17" s="55">
        <f>SUMIF(NSL!$C$284:$C$346,C17,NSL!$X$284:$X$346)</f>
        <v>0</v>
      </c>
      <c r="Y17" s="55">
        <f>SUMIF(NSL!$C$348:$C$436,C17,NSL!$X$348:$X$436)</f>
        <v>0</v>
      </c>
      <c r="Z17" s="55">
        <f>SUMIF(NSL!$C$438:$C$480,C17,NSL!$X$438:$X$480)</f>
        <v>0</v>
      </c>
      <c r="AA17" s="70">
        <f t="shared" si="5"/>
        <v>0</v>
      </c>
      <c r="AB17" s="55">
        <f>SUMIF(NSL!$C$483:$C$679,C17,NSL!$X$483:$X$679)</f>
        <v>0</v>
      </c>
      <c r="AC17" s="55">
        <f>SUMIF(NSL!$C$681:$C$682,C17,NSL!$X$681:$X$682)</f>
        <v>0</v>
      </c>
      <c r="AD17" s="55">
        <f>SUMIF(NSL!$C$684:$C$692,C17,NSL!$X$684:$X$692)</f>
        <v>0</v>
      </c>
      <c r="AE17" s="55">
        <f>SUMIF(NSL!$C$694:$C$776,C17,NSL!$X$694:$X$776)</f>
        <v>0</v>
      </c>
      <c r="AF17" s="55">
        <f>SUMIF(NSL!$C$778:$C$810,C17,NSL!$X$778:$X$810)</f>
        <v>0</v>
      </c>
      <c r="AG17" s="55">
        <f>SUMIF(NSL!$C$812:$C$813,C17,NSL!$X$812:$X$813)</f>
        <v>0</v>
      </c>
      <c r="AH17" s="55">
        <f>SUMIF(NSL!$C$815:$C$816,C17,NSL!$X$815:$X$816)</f>
        <v>0</v>
      </c>
      <c r="AI17" s="55">
        <f>SUMIF(NSL!$C$818:$C$889,C17,NSL!$X$818:$X$889)</f>
        <v>0</v>
      </c>
      <c r="AJ17" s="55">
        <f>SUMIF(NSL!$C$891:$C$917,C17,NSL!$X$891:$X$917)</f>
        <v>0</v>
      </c>
      <c r="AK17" s="55">
        <f>SUMIF(NSL!$C$919:$C$981,C17,NSL!$X$919:$X$981)</f>
        <v>0</v>
      </c>
      <c r="AL17" s="55">
        <f>SUMIF(NSL!$C$983:$C$1000,C17,NSL!$X$983:$X$1000)</f>
        <v>0</v>
      </c>
      <c r="AM17" s="55">
        <f>SUMIF(NSL!$C$1002:$C$1028,C17,NSL!$X$1002:$X$1028)</f>
        <v>0</v>
      </c>
      <c r="AN17" s="55">
        <f>SUMIF(NSL!$C$1030:$C$1045,C17,NSL!$X$1030:$X$1045)</f>
        <v>0</v>
      </c>
      <c r="AO17" s="55">
        <f>SUMIF(NSL!$C$1047:$C$1048,C17,NSL!$X$1047:$X$1048)</f>
        <v>0</v>
      </c>
      <c r="AP17" s="55">
        <f>SUMIF(NSL!$C$1050:$C$1074,C17,NSL!$X$1050:$X$1074)</f>
        <v>0</v>
      </c>
      <c r="AQ17" s="55">
        <f>SUMIF(NSL!$C$1076:$C$1099,C17,NSL!$X$1076:$X$1099)</f>
        <v>0</v>
      </c>
      <c r="AR17" s="55">
        <f>SUMIF(NSL!$C$1101:$C$1121,C17,NSL!$X$1101:$X$1121)</f>
        <v>0</v>
      </c>
      <c r="AS17" s="55">
        <f>SUMIF(NSL!$C$1123:$C$1164,C17,NSL!$X$1123:$X$1164)</f>
        <v>0</v>
      </c>
      <c r="AT17" s="55">
        <f>SUMIF(NSL!$C$1166:$C$1201,C17,NSL!$X$1166:$X$1201)</f>
        <v>0</v>
      </c>
      <c r="AU17" s="55">
        <f>SUMIF(NSL!$C$1203:$C$1223,C17,NSL!$X$1203:$X$1223)</f>
        <v>0</v>
      </c>
      <c r="AV17" s="55">
        <f>SUMIF(NSL!$C$1225:$C$1226,C17,NSL!$X$1225:$X$1226)</f>
        <v>0</v>
      </c>
      <c r="AW17" s="55">
        <f>SUMIF(NSL!$C$1228:$C$1244,C17,NSL!$X$1228:$X$1244)</f>
        <v>0</v>
      </c>
      <c r="AX17" s="55">
        <f>SUMIF(NSL!$C$1246:$C$1351,C17,NSL!$X$1246:$X$1351)</f>
        <v>0</v>
      </c>
      <c r="AY17" s="55">
        <f>SUMIF(NSL!$C$1353:$C$1434,C17,NSL!$X$1353:$X$1434)</f>
        <v>0</v>
      </c>
      <c r="AZ17" s="55">
        <f>SUMIF(NSL!$C$1436:$C$1440,C17,NSL!$X$1436:$X$1440)</f>
        <v>0</v>
      </c>
      <c r="BA17" s="55">
        <f>SUMIF(NSL!$C$1442:$C$1507,C17,NSL!$X$1442:$X$1507)</f>
        <v>0</v>
      </c>
      <c r="BB17" s="55">
        <f>SUMIF(NSL!$C$1509:$C$1540,C17,NSL!$X$1509:$X$1540)</f>
        <v>0</v>
      </c>
      <c r="BC17" s="55">
        <f>SUMIF(NSL!$C$1542:$C$1545,C17,NSL!$X$1542:$X$1545)</f>
        <v>0</v>
      </c>
      <c r="BD17" s="55">
        <f>SUMIF(NSL!$C$1547:$C$1560,C17,NSL!$X$1547:$X$1560)</f>
        <v>0</v>
      </c>
      <c r="BE17" s="55">
        <f>SUMIF(NSL!$C$1562:$C$1565,C17,NSL!$X$1562:$X$1565)</f>
        <v>0</v>
      </c>
      <c r="BF17" s="55">
        <f>SUMIF(NSL!$C$1567:$C$1569,C17,NSL!$X$1567:$X$1569)</f>
        <v>0</v>
      </c>
      <c r="BG17" s="65">
        <f>SUM(G17:O17)+Q17+SUM(S17:Z17)+SUM(AB17:BF17)</f>
        <v>0</v>
      </c>
      <c r="BH17" s="53">
        <f>P60-BG17</f>
        <v>0</v>
      </c>
      <c r="BI17" s="53">
        <f t="shared" si="6"/>
        <v>0</v>
      </c>
    </row>
    <row r="18" spans="1:61" ht="15">
      <c r="A18" s="56" t="s">
        <v>118</v>
      </c>
      <c r="B18" s="15" t="s">
        <v>117</v>
      </c>
      <c r="C18" s="56" t="s">
        <v>25</v>
      </c>
      <c r="D18" s="52">
        <f>HTg!U20</f>
        <v>1.78</v>
      </c>
      <c r="E18" s="65">
        <f t="shared" si="3"/>
        <v>1.78</v>
      </c>
      <c r="F18" s="70">
        <f t="shared" si="4"/>
        <v>0</v>
      </c>
      <c r="G18" s="55">
        <f>SUMIF(NSL!$C$9:$C$10,C18,NSL!$X$9:$X$10)</f>
        <v>0</v>
      </c>
      <c r="H18" s="55">
        <f>SUMIF(NSL!$C$12:$C$13,C18,NSL!$X$12:$X$13)</f>
        <v>0</v>
      </c>
      <c r="I18" s="55">
        <f>SUMIF(NSL!$C$15:$C$16,C18,NSL!$X$15:$X$16)</f>
        <v>0</v>
      </c>
      <c r="J18" s="55">
        <f>SUMIF(NSL!$C$18:$C$19,C18,NSL!$X$18:$X$19)</f>
        <v>0</v>
      </c>
      <c r="K18" s="55">
        <f>SUMIF(NSL!$C$21:$C$43,C18,NSL!$X$21:$X$43)</f>
        <v>0</v>
      </c>
      <c r="L18" s="55">
        <f>SUMIF(NSL!$C$45:$C$51,C18,NSL!$X$45:$X$51)</f>
        <v>0</v>
      </c>
      <c r="M18" s="55">
        <f>SUMIF(NSL!$C$53:$C$55,C18,NSL!$X$53:$X$55)</f>
        <v>0</v>
      </c>
      <c r="N18" s="55">
        <f>SUMIF(NSL!$C$57:$C$65,C18,NSL!$X$57:$X$65)</f>
        <v>0</v>
      </c>
      <c r="O18" s="55">
        <f>SUMIF(NSL!$C$67:$C$76,C18,NSL!$X$67:$X$76)</f>
        <v>0</v>
      </c>
      <c r="P18" s="55">
        <f>SUMIF(NSL!$C$78:$C$79,C18,NSL!$X$78:$X$79)</f>
        <v>0</v>
      </c>
      <c r="Q18" s="65">
        <f>D18-BG18</f>
        <v>1.78</v>
      </c>
      <c r="R18" s="65">
        <f>SUM(S18:AA18)+SUM(AO18:BF18)</f>
        <v>0</v>
      </c>
      <c r="S18" s="55">
        <f>SUMIF(NSL!$C$176:$C$214,C18,NSL!$X$176:$X$214)</f>
        <v>0</v>
      </c>
      <c r="T18" s="55">
        <f>SUMIF(NSL!$C$216:$C$238,C18,NSL!$X$216:$X$238)</f>
        <v>0</v>
      </c>
      <c r="U18" s="55">
        <f>SUMIF(NSL!$C$240:$C$252,C18,NSL!$X$240:$X$252)</f>
        <v>0</v>
      </c>
      <c r="V18" s="55">
        <f>SUMIF(NSL!$C$254:$C$255,C18,NSL!$X$254:$X$255)</f>
        <v>0</v>
      </c>
      <c r="W18" s="55">
        <f>SUMIF(NSL!$C$257:$C$282,C18,NSL!$X$257:$X$282)</f>
        <v>0</v>
      </c>
      <c r="X18" s="55">
        <f>SUMIF(NSL!$C$284:$C$346,C18,NSL!$X$284:$X$346)</f>
        <v>0</v>
      </c>
      <c r="Y18" s="55">
        <f>SUMIF(NSL!$C$348:$C$436,C18,NSL!$X$348:$X$436)</f>
        <v>0</v>
      </c>
      <c r="Z18" s="55">
        <f>SUMIF(NSL!$C$438:$C$480,C18,NSL!$X$438:$X$480)</f>
        <v>0</v>
      </c>
      <c r="AA18" s="70">
        <f t="shared" si="5"/>
        <v>0</v>
      </c>
      <c r="AB18" s="55">
        <f>SUMIF(NSL!$C$483:$C$679,C18,NSL!$X$483:$X$679)</f>
        <v>0</v>
      </c>
      <c r="AC18" s="55">
        <f>SUMIF(NSL!$C$681:$C$682,C18,NSL!$X$681:$X$682)</f>
        <v>0</v>
      </c>
      <c r="AD18" s="55">
        <f>SUMIF(NSL!$C$684:$C$692,C18,NSL!$X$684:$X$692)</f>
        <v>0</v>
      </c>
      <c r="AE18" s="55">
        <f>SUMIF(NSL!$C$694:$C$776,C18,NSL!$X$694:$X$776)</f>
        <v>0</v>
      </c>
      <c r="AF18" s="55">
        <f>SUMIF(NSL!$C$778:$C$810,C18,NSL!$X$778:$X$810)</f>
        <v>0</v>
      </c>
      <c r="AG18" s="55">
        <f>SUMIF(NSL!$C$812:$C$813,C18,NSL!$X$812:$X$813)</f>
        <v>0</v>
      </c>
      <c r="AH18" s="55">
        <f>SUMIF(NSL!$C$815:$C$816,C18,NSL!$X$815:$X$816)</f>
        <v>0</v>
      </c>
      <c r="AI18" s="55">
        <f>SUMIF(NSL!$C$818:$C$889,C18,NSL!$X$818:$X$889)</f>
        <v>0</v>
      </c>
      <c r="AJ18" s="55">
        <f>SUMIF(NSL!$C$891:$C$917,C18,NSL!$X$891:$X$917)</f>
        <v>0</v>
      </c>
      <c r="AK18" s="55">
        <f>SUMIF(NSL!$C$919:$C$981,C18,NSL!$X$919:$X$981)</f>
        <v>0</v>
      </c>
      <c r="AL18" s="55">
        <f>SUMIF(NSL!$C$983:$C$1000,C18,NSL!$X$983:$X$1000)</f>
        <v>0</v>
      </c>
      <c r="AM18" s="55">
        <f>SUMIF(NSL!$C$1002:$C$1028,C18,NSL!$X$1002:$X$1028)</f>
        <v>0</v>
      </c>
      <c r="AN18" s="55">
        <f>SUMIF(NSL!$C$1030:$C$1045,C18,NSL!$X$1030:$X$1045)</f>
        <v>0</v>
      </c>
      <c r="AO18" s="55">
        <f>SUMIF(NSL!$C$1047:$C$1048,C18,NSL!$X$1047:$X$1048)</f>
        <v>0</v>
      </c>
      <c r="AP18" s="55">
        <f>SUMIF(NSL!$C$1050:$C$1074,C18,NSL!$X$1050:$X$1074)</f>
        <v>0</v>
      </c>
      <c r="AQ18" s="55">
        <f>SUMIF(NSL!$C$1076:$C$1099,C18,NSL!$X$1076:$X$1099)</f>
        <v>0</v>
      </c>
      <c r="AR18" s="55">
        <f>SUMIF(NSL!$C$1101:$C$1121,C18,NSL!$X$1101:$X$1121)</f>
        <v>0</v>
      </c>
      <c r="AS18" s="55">
        <f>SUMIF(NSL!$C$1123:$C$1164,C18,NSL!$X$1123:$X$1164)</f>
        <v>0</v>
      </c>
      <c r="AT18" s="55">
        <f>SUMIF(NSL!$C$1166:$C$1201,C18,NSL!$X$1166:$X$1201)</f>
        <v>0</v>
      </c>
      <c r="AU18" s="55">
        <f>SUMIF(NSL!$C$1203:$C$1223,C18,NSL!$X$1203:$X$1223)</f>
        <v>0</v>
      </c>
      <c r="AV18" s="55">
        <f>SUMIF(NSL!$C$1225:$C$1226,C18,NSL!$X$1225:$X$1226)</f>
        <v>0</v>
      </c>
      <c r="AW18" s="55">
        <f>SUMIF(NSL!$C$1228:$C$1244,C18,NSL!$X$1228:$X$1244)</f>
        <v>0</v>
      </c>
      <c r="AX18" s="55">
        <f>SUMIF(NSL!$C$1246:$C$1351,C18,NSL!$X$1246:$X$1351)</f>
        <v>0</v>
      </c>
      <c r="AY18" s="55">
        <f>SUMIF(NSL!$C$1353:$C$1434,C18,NSL!$X$1353:$X$1434)</f>
        <v>0</v>
      </c>
      <c r="AZ18" s="55">
        <f>SUMIF(NSL!$C$1436:$C$1440,C18,NSL!$X$1436:$X$1440)</f>
        <v>0</v>
      </c>
      <c r="BA18" s="55">
        <f>SUMIF(NSL!$C$1442:$C$1507,C18,NSL!$X$1442:$X$1507)</f>
        <v>0</v>
      </c>
      <c r="BB18" s="55">
        <f>SUMIF(NSL!$C$1509:$C$1540,C18,NSL!$X$1509:$X$1540)</f>
        <v>0</v>
      </c>
      <c r="BC18" s="55">
        <f>SUMIF(NSL!$C$1542:$C$1545,C18,NSL!$X$1542:$X$1545)</f>
        <v>0</v>
      </c>
      <c r="BD18" s="55">
        <f>SUMIF(NSL!$C$1547:$C$1560,C18,NSL!$X$1547:$X$1560)</f>
        <v>0</v>
      </c>
      <c r="BE18" s="55">
        <f>SUMIF(NSL!$C$1562:$C$1565,C18,NSL!$X$1562:$X$1565)</f>
        <v>0</v>
      </c>
      <c r="BF18" s="55">
        <f>SUMIF(NSL!$C$1567:$C$1569,C18,NSL!$X$1567:$X$1569)</f>
        <v>0</v>
      </c>
      <c r="BG18" s="65">
        <f>SUM(G18:P18)+SUM(S18:Z18)+SUM(AB18:BF18)</f>
        <v>0</v>
      </c>
      <c r="BH18" s="53">
        <f>Q60-BG18</f>
        <v>2</v>
      </c>
      <c r="BI18" s="53">
        <f t="shared" si="6"/>
        <v>3.7800000000000002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>
        <f>HTg!U21</f>
        <v>210.22000000000003</v>
      </c>
      <c r="E19" s="65">
        <f>SUM(E20:E28)+SUM(E42:E58)</f>
        <v>0</v>
      </c>
      <c r="F19" s="70">
        <f>SUM(F20:F28)+SUM(F42:F58)</f>
        <v>0</v>
      </c>
      <c r="G19" s="57">
        <f>SUM(G20:G28)+SUM(G42:G58)</f>
        <v>0</v>
      </c>
      <c r="H19" s="57">
        <f t="shared" ref="H19:Q19" si="8">SUM(H20:H28)+SUM(H42:H58)</f>
        <v>0</v>
      </c>
      <c r="I19" s="57">
        <f t="shared" si="8"/>
        <v>0</v>
      </c>
      <c r="J19" s="57">
        <f t="shared" si="8"/>
        <v>0</v>
      </c>
      <c r="K19" s="57">
        <f t="shared" si="8"/>
        <v>0</v>
      </c>
      <c r="L19" s="57">
        <f t="shared" si="8"/>
        <v>0</v>
      </c>
      <c r="M19" s="57">
        <f t="shared" si="8"/>
        <v>0</v>
      </c>
      <c r="N19" s="57">
        <f t="shared" si="8"/>
        <v>0</v>
      </c>
      <c r="O19" s="57">
        <f t="shared" si="8"/>
        <v>0</v>
      </c>
      <c r="P19" s="57">
        <f t="shared" si="8"/>
        <v>0</v>
      </c>
      <c r="Q19" s="57">
        <f t="shared" si="8"/>
        <v>0</v>
      </c>
      <c r="R19" s="57">
        <f>D19-BG19</f>
        <v>209.51000000000002</v>
      </c>
      <c r="S19" s="57">
        <f>SUM(S20:S28)+SUM(S42:S58)</f>
        <v>0</v>
      </c>
      <c r="T19" s="57">
        <f t="shared" ref="T19:BF19" si="9">SUM(T20:T28)+SUM(T42:T58)</f>
        <v>0</v>
      </c>
      <c r="U19" s="57">
        <f t="shared" si="9"/>
        <v>0</v>
      </c>
      <c r="V19" s="57">
        <f t="shared" si="9"/>
        <v>0</v>
      </c>
      <c r="W19" s="57">
        <f t="shared" si="9"/>
        <v>0</v>
      </c>
      <c r="X19" s="57">
        <f t="shared" si="9"/>
        <v>0</v>
      </c>
      <c r="Y19" s="57">
        <f t="shared" si="9"/>
        <v>1.34</v>
      </c>
      <c r="Z19" s="57">
        <f t="shared" si="9"/>
        <v>0</v>
      </c>
      <c r="AA19" s="72">
        <f t="shared" si="9"/>
        <v>81.5</v>
      </c>
      <c r="AB19" s="57">
        <f t="shared" si="9"/>
        <v>1.07</v>
      </c>
      <c r="AC19" s="57">
        <f t="shared" si="9"/>
        <v>0</v>
      </c>
      <c r="AD19" s="57">
        <f t="shared" si="9"/>
        <v>0.16</v>
      </c>
      <c r="AE19" s="57">
        <f t="shared" si="9"/>
        <v>4.59</v>
      </c>
      <c r="AF19" s="57">
        <f t="shared" si="9"/>
        <v>0.9</v>
      </c>
      <c r="AG19" s="57">
        <f t="shared" si="9"/>
        <v>0</v>
      </c>
      <c r="AH19" s="57">
        <f t="shared" si="9"/>
        <v>0</v>
      </c>
      <c r="AI19" s="57">
        <f t="shared" si="9"/>
        <v>53.71</v>
      </c>
      <c r="AJ19" s="57">
        <f t="shared" si="9"/>
        <v>20.39</v>
      </c>
      <c r="AK19" s="57">
        <f t="shared" si="9"/>
        <v>0.11</v>
      </c>
      <c r="AL19" s="57">
        <f t="shared" si="9"/>
        <v>0.02</v>
      </c>
      <c r="AM19" s="57">
        <f t="shared" si="9"/>
        <v>0.55000000000000004</v>
      </c>
      <c r="AN19" s="57">
        <f t="shared" si="9"/>
        <v>0</v>
      </c>
      <c r="AO19" s="57">
        <f t="shared" si="9"/>
        <v>0</v>
      </c>
      <c r="AP19" s="57">
        <f t="shared" si="9"/>
        <v>0</v>
      </c>
      <c r="AQ19" s="57">
        <f t="shared" si="9"/>
        <v>0</v>
      </c>
      <c r="AR19" s="57">
        <f t="shared" si="9"/>
        <v>62.54</v>
      </c>
      <c r="AS19" s="57">
        <f t="shared" si="9"/>
        <v>0</v>
      </c>
      <c r="AT19" s="57">
        <f t="shared" si="9"/>
        <v>0.53</v>
      </c>
      <c r="AU19" s="57">
        <f t="shared" si="9"/>
        <v>0</v>
      </c>
      <c r="AV19" s="57">
        <f t="shared" si="9"/>
        <v>0</v>
      </c>
      <c r="AW19" s="57">
        <f t="shared" si="9"/>
        <v>0</v>
      </c>
      <c r="AX19" s="57">
        <f t="shared" si="9"/>
        <v>1.26</v>
      </c>
      <c r="AY19" s="57">
        <f t="shared" si="9"/>
        <v>0</v>
      </c>
      <c r="AZ19" s="57">
        <f t="shared" si="9"/>
        <v>0</v>
      </c>
      <c r="BA19" s="57">
        <f t="shared" si="9"/>
        <v>0</v>
      </c>
      <c r="BB19" s="57">
        <f t="shared" si="9"/>
        <v>0.22</v>
      </c>
      <c r="BC19" s="57">
        <f t="shared" si="9"/>
        <v>62.83</v>
      </c>
      <c r="BD19" s="57">
        <f t="shared" si="9"/>
        <v>0</v>
      </c>
      <c r="BE19" s="57">
        <f t="shared" si="9"/>
        <v>0</v>
      </c>
      <c r="BF19" s="57">
        <f t="shared" si="9"/>
        <v>0</v>
      </c>
      <c r="BG19" s="65">
        <f>SUM(BG20:BG28)+SUM(BG42:BG58)</f>
        <v>0.71</v>
      </c>
      <c r="BH19" s="65">
        <f>R60-BG19</f>
        <v>68.7</v>
      </c>
      <c r="BI19" s="65">
        <f>SUM(BI20:BI28)+SUM(BI42:BI58)</f>
        <v>275.71000000000004</v>
      </c>
    </row>
    <row r="20" spans="1:61" ht="15">
      <c r="A20" s="8" t="s">
        <v>28</v>
      </c>
      <c r="B20" s="7" t="s">
        <v>85</v>
      </c>
      <c r="C20" s="8" t="s">
        <v>31</v>
      </c>
      <c r="D20" s="52">
        <f>HTg!U22</f>
        <v>0</v>
      </c>
      <c r="E20" s="65">
        <f>SUM(F20,J20,K20,L20,M20,N20,O20,P20,Q20)</f>
        <v>0</v>
      </c>
      <c r="F20" s="70">
        <f>G20+H20+I20</f>
        <v>0</v>
      </c>
      <c r="G20" s="55">
        <f>SUMIF(NSL!$C$9:$C$10,C20,NSL!$X$9:$X$10)</f>
        <v>0</v>
      </c>
      <c r="H20" s="55">
        <f>SUMIF(NSL!$C$12:$C$13,C20,NSL!$X$12:$X$13)</f>
        <v>0</v>
      </c>
      <c r="I20" s="55">
        <f>SUMIF(NSL!$C$15:$C$16,C20,NSL!$X$15:$X$16)</f>
        <v>0</v>
      </c>
      <c r="J20" s="55">
        <f>SUMIF(NSL!$C$18:$C$19,C20,NSL!$X$18:$X$19)</f>
        <v>0</v>
      </c>
      <c r="K20" s="55">
        <f>SUMIF(NSL!$C$21:$C$43,C20,NSL!$X$21:$X$43)</f>
        <v>0</v>
      </c>
      <c r="L20" s="55">
        <f>SUMIF(NSL!$C$45:$C$51,C20,NSL!$X$45:$X$51)</f>
        <v>0</v>
      </c>
      <c r="M20" s="55">
        <f>SUMIF(NSL!$C$53:$C$55,C20,NSL!$X$53:$X$55)</f>
        <v>0</v>
      </c>
      <c r="N20" s="55">
        <f>SUMIF(NSL!$C$57:$C$65,C20,NSL!$X$57:$X$65)</f>
        <v>0</v>
      </c>
      <c r="O20" s="55">
        <f>SUMIF(NSL!$C$67:$C$76,C20,NSL!$X$67:$X$76)</f>
        <v>0</v>
      </c>
      <c r="P20" s="55">
        <f>SUMIF(NSL!$C$78:$C$79,C20,NSL!$X$78:$X$79)</f>
        <v>0</v>
      </c>
      <c r="Q20" s="55">
        <f>SUMIF(NSL!$C$81:$C$173,C20,NSL!$X$81:$X$173)</f>
        <v>0</v>
      </c>
      <c r="R20" s="65">
        <f>SUM(S20:Z20)+SUM(AB20:BF20)</f>
        <v>0</v>
      </c>
      <c r="S20" s="65">
        <f>D20-BG20</f>
        <v>0</v>
      </c>
      <c r="T20" s="55">
        <f>SUMIF(NSL!$C$216:$C$238,C20,NSL!$X$216:$X$238)</f>
        <v>0</v>
      </c>
      <c r="U20" s="55">
        <f>SUMIF(NSL!$C$240:$C$252,C20,NSL!$X$240:$X$252)</f>
        <v>0</v>
      </c>
      <c r="V20" s="55">
        <f>SUMIF(NSL!$C$254:$C$255,C20,NSL!$X$254:$X$255)</f>
        <v>0</v>
      </c>
      <c r="W20" s="55">
        <f>SUMIF(NSL!$C$257:$C$282,C20,NSL!$X$257:$X$282)</f>
        <v>0</v>
      </c>
      <c r="X20" s="55">
        <f>SUMIF(NSL!$C$284:$C$346,C20,NSL!$X$284:$X$346)</f>
        <v>0</v>
      </c>
      <c r="Y20" s="55">
        <f>SUMIF(NSL!$C$348:$C$436,C20,NSL!$X$348:$X$436)</f>
        <v>0</v>
      </c>
      <c r="Z20" s="55">
        <f>SUMIF(NSL!$C$438:$C$480,C20,NSL!$X$438:$X$480)</f>
        <v>0</v>
      </c>
      <c r="AA20" s="70">
        <f>SUM(AB20:AN20)</f>
        <v>0</v>
      </c>
      <c r="AB20" s="55">
        <f>SUMIF(NSL!$C$483:$C$679,C20,NSL!$X$483:$X$679)</f>
        <v>0</v>
      </c>
      <c r="AC20" s="55">
        <f>SUMIF(NSL!$C$681:$C$682,C20,NSL!$X$681:$X$682)</f>
        <v>0</v>
      </c>
      <c r="AD20" s="55">
        <f>SUMIF(NSL!$C$684:$C$692,C20,NSL!$X$684:$X$692)</f>
        <v>0</v>
      </c>
      <c r="AE20" s="55">
        <f>SUMIF(NSL!$C$694:$C$776,C20,NSL!$X$694:$X$776)</f>
        <v>0</v>
      </c>
      <c r="AF20" s="55">
        <f>SUMIF(NSL!$C$778:$C$810,C20,NSL!$X$778:$X$810)</f>
        <v>0</v>
      </c>
      <c r="AG20" s="55">
        <f>SUMIF(NSL!$C$812:$C$813,C20,NSL!$X$812:$X$813)</f>
        <v>0</v>
      </c>
      <c r="AH20" s="55">
        <f>SUMIF(NSL!$C$815:$C$816,C20,NSL!$X$815:$X$816)</f>
        <v>0</v>
      </c>
      <c r="AI20" s="55">
        <f>SUMIF(NSL!$C$818:$C$889,C20,NSL!$X$818:$X$889)</f>
        <v>0</v>
      </c>
      <c r="AJ20" s="55">
        <f>SUMIF(NSL!$C$891:$C$917,C20,NSL!$X$891:$X$917)</f>
        <v>0</v>
      </c>
      <c r="AK20" s="55">
        <f>SUMIF(NSL!$C$919:$C$981,C20,NSL!$X$919:$X$981)</f>
        <v>0</v>
      </c>
      <c r="AL20" s="55">
        <f>SUMIF(NSL!$C$983:$C$1000,C20,NSL!$X$983:$X$1000)</f>
        <v>0</v>
      </c>
      <c r="AM20" s="55">
        <f>SUMIF(NSL!$C$1002:$C$1028,C20,NSL!$X$1002:$X$1028)</f>
        <v>0</v>
      </c>
      <c r="AN20" s="55">
        <f>SUMIF(NSL!$C$1030:$C$1045,C20,NSL!$X$1030:$X$1045)</f>
        <v>0</v>
      </c>
      <c r="AO20" s="55">
        <f>SUMIF(NSL!$C$1047:$C$1048,C20,NSL!$X$1047:$X$1048)</f>
        <v>0</v>
      </c>
      <c r="AP20" s="55">
        <f>SUMIF(NSL!$C$1050:$C$1074,C20,NSL!$X$1050:$X$1074)</f>
        <v>0</v>
      </c>
      <c r="AQ20" s="55">
        <f>SUMIF(NSL!$C$1076:$C$1099,C20,NSL!$X$1076:$X$1099)</f>
        <v>0</v>
      </c>
      <c r="AR20" s="55">
        <f>SUMIF(NSL!$C$1101:$C$1121,C20,NSL!$X$1101:$X$1121)</f>
        <v>0</v>
      </c>
      <c r="AS20" s="55">
        <f>SUMIF(NSL!$C$1123:$C$1164,C20,NSL!$X$1123:$X$1164)</f>
        <v>0</v>
      </c>
      <c r="AT20" s="55">
        <f>SUMIF(NSL!$C$1166:$C$1201,C20,NSL!$X$1166:$X$1201)</f>
        <v>0</v>
      </c>
      <c r="AU20" s="55">
        <f>SUMIF(NSL!$C$1203:$C$1223,C20,NSL!$X$1203:$X$1223)</f>
        <v>0</v>
      </c>
      <c r="AV20" s="55">
        <f>SUMIF(NSL!$C$1225:$C$1226,C20,NSL!$X$1225:$X$1226)</f>
        <v>0</v>
      </c>
      <c r="AW20" s="55">
        <f>SUMIF(NSL!$C$1228:$C$1244,C20,NSL!$X$1228:$X$1244)</f>
        <v>0</v>
      </c>
      <c r="AX20" s="55">
        <f>SUMIF(NSL!$C$1246:$C$1351,C20,NSL!$X$1246:$X$1351)</f>
        <v>0</v>
      </c>
      <c r="AY20" s="55">
        <f>SUMIF(NSL!$C$1353:$C$1434,C20,NSL!$X$1353:$X$1434)</f>
        <v>0</v>
      </c>
      <c r="AZ20" s="55">
        <f>SUMIF(NSL!$C$1436:$C$1440,C20,NSL!$X$1436:$X$1440)</f>
        <v>0</v>
      </c>
      <c r="BA20" s="55">
        <f>SUMIF(NSL!$C$1442:$C$1507,C20,NSL!$X$1442:$X$1507)</f>
        <v>0</v>
      </c>
      <c r="BB20" s="55">
        <f>SUMIF(NSL!$C$1509:$C$1540,C20,NSL!$X$1509:$X$1540)</f>
        <v>0</v>
      </c>
      <c r="BC20" s="55">
        <f>SUMIF(NSL!$C$1542:$C$1545,C20,NSL!$X$1542:$X$1545)</f>
        <v>0</v>
      </c>
      <c r="BD20" s="55">
        <f>SUMIF(NSL!$C$1547:$C$1560,C20,NSL!$X$1547:$X$1560)</f>
        <v>0</v>
      </c>
      <c r="BE20" s="55">
        <f>SUMIF(NSL!$C$1562:$C$1565,C20,NSL!$X$1562:$X$1565)</f>
        <v>0</v>
      </c>
      <c r="BF20" s="55">
        <f>SUMIF(NSL!$C$1567:$C$1569,C20,NSL!$X$1567:$X$1569)</f>
        <v>0</v>
      </c>
      <c r="BG20" s="65">
        <f>SUM(G20:Q20)+SUM(T20:Z20)+SUM(AB20:BF20)</f>
        <v>0</v>
      </c>
      <c r="BH20" s="53">
        <f>S60-BG20</f>
        <v>6.5</v>
      </c>
      <c r="BI20" s="53">
        <f t="shared" si="6"/>
        <v>6.5</v>
      </c>
    </row>
    <row r="21" spans="1:61" ht="15">
      <c r="A21" s="8" t="s">
        <v>30</v>
      </c>
      <c r="B21" s="7" t="s">
        <v>86</v>
      </c>
      <c r="C21" s="8" t="s">
        <v>33</v>
      </c>
      <c r="D21" s="52">
        <f>HTg!U23</f>
        <v>0</v>
      </c>
      <c r="E21" s="65">
        <f t="shared" ref="E21:E59" si="10">SUM(F21,J21,K21,L21,M21,N21,O21,P21,Q21)</f>
        <v>0</v>
      </c>
      <c r="F21" s="70">
        <f t="shared" ref="F21:F59" si="11">G21+H21+I21</f>
        <v>0</v>
      </c>
      <c r="G21" s="55">
        <f>SUMIF(NSL!$C$9:$C$10,C21,NSL!$X$9:$X$10)</f>
        <v>0</v>
      </c>
      <c r="H21" s="55">
        <f>SUMIF(NSL!$C$12:$C$13,C21,NSL!$X$12:$X$13)</f>
        <v>0</v>
      </c>
      <c r="I21" s="55">
        <f>SUMIF(NSL!$C$15:$C$16,C21,NSL!$X$15:$X$16)</f>
        <v>0</v>
      </c>
      <c r="J21" s="55">
        <f>SUMIF(NSL!$C$18:$C$19,C21,NSL!$X$18:$X$19)</f>
        <v>0</v>
      </c>
      <c r="K21" s="55">
        <f>SUMIF(NSL!$C$21:$C$43,C21,NSL!$X$21:$X$43)</f>
        <v>0</v>
      </c>
      <c r="L21" s="55">
        <f>SUMIF(NSL!$C$45:$C$51,C21,NSL!$X$45:$X$51)</f>
        <v>0</v>
      </c>
      <c r="M21" s="55">
        <f>SUMIF(NSL!$C$53:$C$55,C21,NSL!$X$53:$X$55)</f>
        <v>0</v>
      </c>
      <c r="N21" s="55">
        <f>SUMIF(NSL!$C$57:$C$65,C21,NSL!$X$57:$X$65)</f>
        <v>0</v>
      </c>
      <c r="O21" s="55">
        <f>SUMIF(NSL!$C$67:$C$76,C21,NSL!$X$67:$X$76)</f>
        <v>0</v>
      </c>
      <c r="P21" s="55">
        <f>SUMIF(NSL!$C$78:$C$79,C21,NSL!$X$78:$X$79)</f>
        <v>0</v>
      </c>
      <c r="Q21" s="55">
        <f>SUMIF(NSL!$C$81:$C$173,C21,NSL!$X$81:$X$173)</f>
        <v>0</v>
      </c>
      <c r="R21" s="65">
        <f t="shared" ref="R21:R59" si="12">SUM(S21:Z21)+SUM(AB21:BF21)</f>
        <v>0</v>
      </c>
      <c r="S21" s="55">
        <f>SUMIF(NSL!$C$176:$C$214,C21,NSL!$X$176:$X$214)</f>
        <v>0</v>
      </c>
      <c r="T21" s="65">
        <f>D21-BG21</f>
        <v>0</v>
      </c>
      <c r="U21" s="55">
        <f>SUMIF(NSL!$C$240:$C$252,C21,NSL!$X$240:$X$252)</f>
        <v>0</v>
      </c>
      <c r="V21" s="55">
        <f>SUMIF(NSL!$C$254:$C$255,C21,NSL!$X$254:$X$255)</f>
        <v>0</v>
      </c>
      <c r="W21" s="55">
        <f>SUMIF(NSL!$C$257:$C$282,C21,NSL!$X$257:$X$282)</f>
        <v>0</v>
      </c>
      <c r="X21" s="55">
        <f>SUMIF(NSL!$C$284:$C$346,C21,NSL!$X$284:$X$346)</f>
        <v>0</v>
      </c>
      <c r="Y21" s="55">
        <f>SUMIF(NSL!$C$348:$C$436,C21,NSL!$X$348:$X$436)</f>
        <v>0</v>
      </c>
      <c r="Z21" s="55">
        <f>SUMIF(NSL!$C$438:$C$480,C21,NSL!$X$438:$X$480)</f>
        <v>0</v>
      </c>
      <c r="AA21" s="70">
        <f t="shared" ref="AA21:AA27" si="13">SUM(AB21:AN21)</f>
        <v>0</v>
      </c>
      <c r="AB21" s="55">
        <f>SUMIF(NSL!$C$483:$C$679,C21,NSL!$X$483:$X$679)</f>
        <v>0</v>
      </c>
      <c r="AC21" s="55">
        <f>SUMIF(NSL!$C$681:$C$682,C21,NSL!$X$681:$X$682)</f>
        <v>0</v>
      </c>
      <c r="AD21" s="55">
        <f>SUMIF(NSL!$C$684:$C$692,C21,NSL!$X$684:$X$692)</f>
        <v>0</v>
      </c>
      <c r="AE21" s="55">
        <f>SUMIF(NSL!$C$694:$C$776,C21,NSL!$X$694:$X$776)</f>
        <v>0</v>
      </c>
      <c r="AF21" s="55">
        <f>SUMIF(NSL!$C$778:$C$810,C21,NSL!$X$778:$X$810)</f>
        <v>0</v>
      </c>
      <c r="AG21" s="55">
        <f>SUMIF(NSL!$C$812:$C$813,C21,NSL!$X$812:$X$813)</f>
        <v>0</v>
      </c>
      <c r="AH21" s="55">
        <f>SUMIF(NSL!$C$815:$C$816,C21,NSL!$X$815:$X$816)</f>
        <v>0</v>
      </c>
      <c r="AI21" s="55">
        <f>SUMIF(NSL!$C$818:$C$889,C21,NSL!$X$818:$X$889)</f>
        <v>0</v>
      </c>
      <c r="AJ21" s="55">
        <f>SUMIF(NSL!$C$891:$C$917,C21,NSL!$X$891:$X$917)</f>
        <v>0</v>
      </c>
      <c r="AK21" s="55">
        <f>SUMIF(NSL!$C$919:$C$981,C21,NSL!$X$919:$X$981)</f>
        <v>0</v>
      </c>
      <c r="AL21" s="55">
        <f>SUMIF(NSL!$C$983:$C$1000,C21,NSL!$X$983:$X$1000)</f>
        <v>0</v>
      </c>
      <c r="AM21" s="55">
        <f>SUMIF(NSL!$C$1002:$C$1028,C21,NSL!$X$1002:$X$1028)</f>
        <v>0</v>
      </c>
      <c r="AN21" s="55">
        <f>SUMIF(NSL!$C$1030:$C$1045,C21,NSL!$X$1030:$X$1045)</f>
        <v>0</v>
      </c>
      <c r="AO21" s="55">
        <f>SUMIF(NSL!$C$1047:$C$1048,C21,NSL!$X$1047:$X$1048)</f>
        <v>0</v>
      </c>
      <c r="AP21" s="55">
        <f>SUMIF(NSL!$C$1050:$C$1074,C21,NSL!$X$1050:$X$1074)</f>
        <v>0</v>
      </c>
      <c r="AQ21" s="55">
        <f>SUMIF(NSL!$C$1076:$C$1099,C21,NSL!$X$1076:$X$1099)</f>
        <v>0</v>
      </c>
      <c r="AR21" s="55">
        <f>SUMIF(NSL!$C$1101:$C$1121,C21,NSL!$X$1101:$X$1121)</f>
        <v>0</v>
      </c>
      <c r="AS21" s="55">
        <f>SUMIF(NSL!$C$1123:$C$1164,C21,NSL!$X$1123:$X$1164)</f>
        <v>0</v>
      </c>
      <c r="AT21" s="55">
        <f>SUMIF(NSL!$C$1166:$C$1201,C21,NSL!$X$1166:$X$1201)</f>
        <v>0</v>
      </c>
      <c r="AU21" s="55">
        <f>SUMIF(NSL!$C$1203:$C$1223,C21,NSL!$X$1203:$X$1223)</f>
        <v>0</v>
      </c>
      <c r="AV21" s="55">
        <f>SUMIF(NSL!$C$1225:$C$1226,C21,NSL!$X$1225:$X$1226)</f>
        <v>0</v>
      </c>
      <c r="AW21" s="55">
        <f>SUMIF(NSL!$C$1228:$C$1244,C21,NSL!$X$1228:$X$1244)</f>
        <v>0</v>
      </c>
      <c r="AX21" s="55">
        <f>SUMIF(NSL!$C$1246:$C$1351,C21,NSL!$X$1246:$X$1351)</f>
        <v>0</v>
      </c>
      <c r="AY21" s="55">
        <f>SUMIF(NSL!$C$1353:$C$1434,C21,NSL!$X$1353:$X$1434)</f>
        <v>0</v>
      </c>
      <c r="AZ21" s="55">
        <f>SUMIF(NSL!$C$1436:$C$1440,C21,NSL!$X$1436:$X$1440)</f>
        <v>0</v>
      </c>
      <c r="BA21" s="55">
        <f>SUMIF(NSL!$C$1442:$C$1507,C21,NSL!$X$1442:$X$1507)</f>
        <v>0</v>
      </c>
      <c r="BB21" s="55">
        <f>SUMIF(NSL!$C$1509:$C$1540,C21,NSL!$X$1509:$X$1540)</f>
        <v>0</v>
      </c>
      <c r="BC21" s="55">
        <f>SUMIF(NSL!$C$1542:$C$1545,C21,NSL!$X$1542:$X$1545)</f>
        <v>0</v>
      </c>
      <c r="BD21" s="55">
        <f>SUMIF(NSL!$C$1547:$C$1560,C21,NSL!$X$1547:$X$1560)</f>
        <v>0</v>
      </c>
      <c r="BE21" s="55">
        <f>SUMIF(NSL!$C$1562:$C$1565,C21,NSL!$X$1562:$X$1565)</f>
        <v>0</v>
      </c>
      <c r="BF21" s="55">
        <f>SUMIF(NSL!$C$1567:$C$1569,C21,NSL!$X$1567:$X$1569)</f>
        <v>0</v>
      </c>
      <c r="BG21" s="65">
        <f>SUM(G21:Q21)+S21+SUM(U21:Z21)+SUM(AB21:BF21)</f>
        <v>0</v>
      </c>
      <c r="BH21" s="53">
        <f>T60-BG21</f>
        <v>0.3</v>
      </c>
      <c r="BI21" s="53">
        <f t="shared" si="6"/>
        <v>0.3</v>
      </c>
    </row>
    <row r="22" spans="1:61" ht="15">
      <c r="A22" s="56" t="s">
        <v>32</v>
      </c>
      <c r="B22" s="7" t="s">
        <v>87</v>
      </c>
      <c r="C22" s="8" t="s">
        <v>35</v>
      </c>
      <c r="D22" s="52">
        <f>HTg!U24</f>
        <v>0</v>
      </c>
      <c r="E22" s="65">
        <f t="shared" si="10"/>
        <v>0</v>
      </c>
      <c r="F22" s="70">
        <f t="shared" si="11"/>
        <v>0</v>
      </c>
      <c r="G22" s="55">
        <f>SUMIF(NSL!$C$9:$C$10,C22,NSL!$X$9:$X$10)</f>
        <v>0</v>
      </c>
      <c r="H22" s="55">
        <f>SUMIF(NSL!$C$12:$C$13,C22,NSL!$X$12:$X$13)</f>
        <v>0</v>
      </c>
      <c r="I22" s="55">
        <f>SUMIF(NSL!$C$15:$C$16,C22,NSL!$X$15:$X$16)</f>
        <v>0</v>
      </c>
      <c r="J22" s="55">
        <f>SUMIF(NSL!$C$18:$C$19,C22,NSL!$X$18:$X$19)</f>
        <v>0</v>
      </c>
      <c r="K22" s="55">
        <f>SUMIF(NSL!$C$21:$C$43,C22,NSL!$X$21:$X$43)</f>
        <v>0</v>
      </c>
      <c r="L22" s="55">
        <f>SUMIF(NSL!$C$45:$C$51,C22,NSL!$X$45:$X$51)</f>
        <v>0</v>
      </c>
      <c r="M22" s="55">
        <f>SUMIF(NSL!$C$53:$C$55,C22,NSL!$X$53:$X$55)</f>
        <v>0</v>
      </c>
      <c r="N22" s="55">
        <f>SUMIF(NSL!$C$57:$C$65,C22,NSL!$X$57:$X$65)</f>
        <v>0</v>
      </c>
      <c r="O22" s="55">
        <f>SUMIF(NSL!$C$67:$C$76,C22,NSL!$X$67:$X$76)</f>
        <v>0</v>
      </c>
      <c r="P22" s="55">
        <f>SUMIF(NSL!$C$78:$C$79,C22,NSL!$X$78:$X$79)</f>
        <v>0</v>
      </c>
      <c r="Q22" s="55">
        <f>SUMIF(NSL!$C$81:$C$173,C22,NSL!$X$81:$X$173)</f>
        <v>0</v>
      </c>
      <c r="R22" s="65">
        <f t="shared" si="12"/>
        <v>0</v>
      </c>
      <c r="S22" s="55">
        <f>SUMIF(NSL!$C$176:$C$214,C22,NSL!$X$176:$X$214)</f>
        <v>0</v>
      </c>
      <c r="T22" s="55">
        <f>SUMIF(NSL!$C$216:$C$238,C22,NSL!$X$216:$X$238)</f>
        <v>0</v>
      </c>
      <c r="U22" s="65">
        <f>D22-BG22</f>
        <v>0</v>
      </c>
      <c r="V22" s="55">
        <f>SUMIF(NSL!$C$254:$C$255,C22,NSL!$X$254:$X$255)</f>
        <v>0</v>
      </c>
      <c r="W22" s="55">
        <f>SUMIF(NSL!$C$257:$C$282,C22,NSL!$X$257:$X$282)</f>
        <v>0</v>
      </c>
      <c r="X22" s="55">
        <f>SUMIF(NSL!$C$284:$C$346,C22,NSL!$X$284:$X$346)</f>
        <v>0</v>
      </c>
      <c r="Y22" s="55">
        <f>SUMIF(NSL!$C$348:$C$436,C22,NSL!$X$348:$X$436)</f>
        <v>0</v>
      </c>
      <c r="Z22" s="55">
        <f>SUMIF(NSL!$C$438:$C$480,C22,NSL!$X$438:$X$480)</f>
        <v>0</v>
      </c>
      <c r="AA22" s="70">
        <f t="shared" si="13"/>
        <v>0</v>
      </c>
      <c r="AB22" s="55">
        <f>SUMIF(NSL!$C$483:$C$679,C22,NSL!$X$483:$X$679)</f>
        <v>0</v>
      </c>
      <c r="AC22" s="55">
        <f>SUMIF(NSL!$C$681:$C$682,C22,NSL!$X$681:$X$682)</f>
        <v>0</v>
      </c>
      <c r="AD22" s="55">
        <f>SUMIF(NSL!$C$684:$C$692,C22,NSL!$X$684:$X$692)</f>
        <v>0</v>
      </c>
      <c r="AE22" s="55">
        <f>SUMIF(NSL!$C$694:$C$776,C22,NSL!$X$694:$X$776)</f>
        <v>0</v>
      </c>
      <c r="AF22" s="55">
        <f>SUMIF(NSL!$C$778:$C$810,C22,NSL!$X$778:$X$810)</f>
        <v>0</v>
      </c>
      <c r="AG22" s="55">
        <f>SUMIF(NSL!$C$812:$C$813,C22,NSL!$X$812:$X$813)</f>
        <v>0</v>
      </c>
      <c r="AH22" s="55">
        <f>SUMIF(NSL!$C$815:$C$816,C22,NSL!$X$815:$X$816)</f>
        <v>0</v>
      </c>
      <c r="AI22" s="55">
        <f>SUMIF(NSL!$C$818:$C$889,C22,NSL!$X$818:$X$889)</f>
        <v>0</v>
      </c>
      <c r="AJ22" s="55">
        <f>SUMIF(NSL!$C$891:$C$917,C22,NSL!$X$891:$X$917)</f>
        <v>0</v>
      </c>
      <c r="AK22" s="55">
        <f>SUMIF(NSL!$C$919:$C$981,C22,NSL!$X$919:$X$981)</f>
        <v>0</v>
      </c>
      <c r="AL22" s="55">
        <f>SUMIF(NSL!$C$983:$C$1000,C22,NSL!$X$983:$X$1000)</f>
        <v>0</v>
      </c>
      <c r="AM22" s="55">
        <f>SUMIF(NSL!$C$1002:$C$1028,C22,NSL!$X$1002:$X$1028)</f>
        <v>0</v>
      </c>
      <c r="AN22" s="55">
        <f>SUMIF(NSL!$C$1030:$C$1045,C22,NSL!$X$1030:$X$1045)</f>
        <v>0</v>
      </c>
      <c r="AO22" s="55">
        <f>SUMIF(NSL!$C$1047:$C$1048,C22,NSL!$X$1047:$X$1048)</f>
        <v>0</v>
      </c>
      <c r="AP22" s="55">
        <f>SUMIF(NSL!$C$1050:$C$1074,C22,NSL!$X$1050:$X$1074)</f>
        <v>0</v>
      </c>
      <c r="AQ22" s="55">
        <f>SUMIF(NSL!$C$1076:$C$1099,C22,NSL!$X$1076:$X$1099)</f>
        <v>0</v>
      </c>
      <c r="AR22" s="55">
        <f>SUMIF(NSL!$C$1101:$C$1121,C22,NSL!$X$1101:$X$1121)</f>
        <v>0</v>
      </c>
      <c r="AS22" s="55">
        <f>SUMIF(NSL!$C$1123:$C$1164,C22,NSL!$X$1123:$X$1164)</f>
        <v>0</v>
      </c>
      <c r="AT22" s="55">
        <f>SUMIF(NSL!$C$1166:$C$1201,C22,NSL!$X$1166:$X$1201)</f>
        <v>0</v>
      </c>
      <c r="AU22" s="55">
        <f>SUMIF(NSL!$C$1203:$C$1223,C22,NSL!$X$1203:$X$1223)</f>
        <v>0</v>
      </c>
      <c r="AV22" s="55">
        <f>SUMIF(NSL!$C$1225:$C$1226,C22,NSL!$X$1225:$X$1226)</f>
        <v>0</v>
      </c>
      <c r="AW22" s="55">
        <f>SUMIF(NSL!$C$1228:$C$1244,C22,NSL!$X$1228:$X$1244)</f>
        <v>0</v>
      </c>
      <c r="AX22" s="55">
        <f>SUMIF(NSL!$C$1246:$C$1351,C22,NSL!$X$1246:$X$1351)</f>
        <v>0</v>
      </c>
      <c r="AY22" s="55">
        <f>SUMIF(NSL!$C$1353:$C$1434,C22,NSL!$X$1353:$X$1434)</f>
        <v>0</v>
      </c>
      <c r="AZ22" s="55">
        <f>SUMIF(NSL!$C$1436:$C$1440,C22,NSL!$X$1436:$X$1440)</f>
        <v>0</v>
      </c>
      <c r="BA22" s="55">
        <f>SUMIF(NSL!$C$1442:$C$1507,C22,NSL!$X$1442:$X$1507)</f>
        <v>0</v>
      </c>
      <c r="BB22" s="55">
        <f>SUMIF(NSL!$C$1509:$C$1540,C22,NSL!$X$1509:$X$1540)</f>
        <v>0</v>
      </c>
      <c r="BC22" s="55">
        <f>SUMIF(NSL!$C$1542:$C$1545,C22,NSL!$X$1542:$X$1545)</f>
        <v>0</v>
      </c>
      <c r="BD22" s="55">
        <f>SUMIF(NSL!$C$1547:$C$1560,C22,NSL!$X$1547:$X$1560)</f>
        <v>0</v>
      </c>
      <c r="BE22" s="55">
        <f>SUMIF(NSL!$C$1562:$C$1565,C22,NSL!$X$1562:$X$1565)</f>
        <v>0</v>
      </c>
      <c r="BF22" s="55">
        <f>SUMIF(NSL!$C$1567:$C$1569,C22,NSL!$X$1567:$X$1569)</f>
        <v>0</v>
      </c>
      <c r="BG22" s="65">
        <f>SUM(G22:Q22)+S22+T22+SUM(V22:Z22)+SUM(AB22:BF22)</f>
        <v>0</v>
      </c>
      <c r="BH22" s="53">
        <f>U60-BG22</f>
        <v>0</v>
      </c>
      <c r="BI22" s="53">
        <f t="shared" si="6"/>
        <v>0</v>
      </c>
    </row>
    <row r="23" spans="1:61" ht="15">
      <c r="A23" s="56" t="s">
        <v>34</v>
      </c>
      <c r="B23" s="7" t="s">
        <v>119</v>
      </c>
      <c r="C23" s="8" t="s">
        <v>121</v>
      </c>
      <c r="D23" s="52">
        <f>HTg!U25</f>
        <v>0</v>
      </c>
      <c r="E23" s="65">
        <f t="shared" si="10"/>
        <v>0</v>
      </c>
      <c r="F23" s="70">
        <f t="shared" si="11"/>
        <v>0</v>
      </c>
      <c r="G23" s="55">
        <f>SUMIF(NSL!$C$9:$C$10,C23,NSL!$X$9:$X$10)</f>
        <v>0</v>
      </c>
      <c r="H23" s="55">
        <f>SUMIF(NSL!$C$12:$C$13,C23,NSL!$X$12:$X$13)</f>
        <v>0</v>
      </c>
      <c r="I23" s="55">
        <f>SUMIF(NSL!$C$15:$C$16,C23,NSL!$X$15:$X$16)</f>
        <v>0</v>
      </c>
      <c r="J23" s="55">
        <f>SUMIF(NSL!$C$18:$C$19,C23,NSL!$X$18:$X$19)</f>
        <v>0</v>
      </c>
      <c r="K23" s="55">
        <f>SUMIF(NSL!$C$21:$C$43,C23,NSL!$X$21:$X$43)</f>
        <v>0</v>
      </c>
      <c r="L23" s="55">
        <f>SUMIF(NSL!$C$45:$C$51,C23,NSL!$X$45:$X$51)</f>
        <v>0</v>
      </c>
      <c r="M23" s="55">
        <f>SUMIF(NSL!$C$53:$C$55,C23,NSL!$X$53:$X$55)</f>
        <v>0</v>
      </c>
      <c r="N23" s="55">
        <f>SUMIF(NSL!$C$57:$C$65,C23,NSL!$X$57:$X$65)</f>
        <v>0</v>
      </c>
      <c r="O23" s="55">
        <f>SUMIF(NSL!$C$67:$C$76,C23,NSL!$X$67:$X$76)</f>
        <v>0</v>
      </c>
      <c r="P23" s="55">
        <f>SUMIF(NSL!$C$78:$C$79,C23,NSL!$X$78:$X$79)</f>
        <v>0</v>
      </c>
      <c r="Q23" s="55">
        <f>SUMIF(NSL!$C$81:$C$173,C23,NSL!$X$81:$X$173)</f>
        <v>0</v>
      </c>
      <c r="R23" s="65">
        <f t="shared" si="12"/>
        <v>0</v>
      </c>
      <c r="S23" s="55">
        <f>SUMIF(NSL!$C$176:$C$214,C23,NSL!$X$176:$X$214)</f>
        <v>0</v>
      </c>
      <c r="T23" s="55">
        <f>SUMIF(NSL!$C$216:$C$238,C23,NSL!$X$216:$X$238)</f>
        <v>0</v>
      </c>
      <c r="U23" s="55">
        <f>SUMIF(NSL!$C$240:$C$252,C23,NSL!$X$240:$X$252)</f>
        <v>0</v>
      </c>
      <c r="V23" s="65">
        <f>D23-BG23</f>
        <v>0</v>
      </c>
      <c r="W23" s="55">
        <f>SUMIF(NSL!$C$257:$C$282,C23,NSL!$X$257:$X$282)</f>
        <v>0</v>
      </c>
      <c r="X23" s="55">
        <f>SUMIF(NSL!$C$284:$C$346,C23,NSL!$X$284:$X$346)</f>
        <v>0</v>
      </c>
      <c r="Y23" s="55">
        <f>SUMIF(NSL!$C$348:$C$436,C23,NSL!$X$348:$X$436)</f>
        <v>0</v>
      </c>
      <c r="Z23" s="55">
        <f>SUMIF(NSL!$C$438:$C$480,C23,NSL!$X$438:$X$480)</f>
        <v>0</v>
      </c>
      <c r="AA23" s="70">
        <f t="shared" si="13"/>
        <v>0</v>
      </c>
      <c r="AB23" s="55">
        <f>SUMIF(NSL!$C$483:$C$679,C23,NSL!$X$483:$X$679)</f>
        <v>0</v>
      </c>
      <c r="AC23" s="55">
        <f>SUMIF(NSL!$C$681:$C$682,C23,NSL!$X$681:$X$682)</f>
        <v>0</v>
      </c>
      <c r="AD23" s="55">
        <f>SUMIF(NSL!$C$684:$C$692,C23,NSL!$X$684:$X$692)</f>
        <v>0</v>
      </c>
      <c r="AE23" s="55">
        <f>SUMIF(NSL!$C$694:$C$776,C23,NSL!$X$694:$X$776)</f>
        <v>0</v>
      </c>
      <c r="AF23" s="55">
        <f>SUMIF(NSL!$C$778:$C$810,C23,NSL!$X$778:$X$810)</f>
        <v>0</v>
      </c>
      <c r="AG23" s="55">
        <f>SUMIF(NSL!$C$812:$C$813,C23,NSL!$X$812:$X$813)</f>
        <v>0</v>
      </c>
      <c r="AH23" s="55">
        <f>SUMIF(NSL!$C$815:$C$816,C23,NSL!$X$815:$X$816)</f>
        <v>0</v>
      </c>
      <c r="AI23" s="55">
        <f>SUMIF(NSL!$C$818:$C$889,C23,NSL!$X$818:$X$889)</f>
        <v>0</v>
      </c>
      <c r="AJ23" s="55">
        <f>SUMIF(NSL!$C$891:$C$917,C23,NSL!$X$891:$X$917)</f>
        <v>0</v>
      </c>
      <c r="AK23" s="55">
        <f>SUMIF(NSL!$C$919:$C$981,C23,NSL!$X$919:$X$981)</f>
        <v>0</v>
      </c>
      <c r="AL23" s="55">
        <f>SUMIF(NSL!$C$983:$C$1000,C23,NSL!$X$983:$X$1000)</f>
        <v>0</v>
      </c>
      <c r="AM23" s="55">
        <f>SUMIF(NSL!$C$1002:$C$1028,C23,NSL!$X$1002:$X$1028)</f>
        <v>0</v>
      </c>
      <c r="AN23" s="55">
        <f>SUMIF(NSL!$C$1030:$C$1045,C23,NSL!$X$1030:$X$1045)</f>
        <v>0</v>
      </c>
      <c r="AO23" s="55">
        <f>SUMIF(NSL!$C$1047:$C$1048,C23,NSL!$X$1047:$X$1048)</f>
        <v>0</v>
      </c>
      <c r="AP23" s="55">
        <f>SUMIF(NSL!$C$1050:$C$1074,C23,NSL!$X$1050:$X$1074)</f>
        <v>0</v>
      </c>
      <c r="AQ23" s="55">
        <f>SUMIF(NSL!$C$1076:$C$1099,C23,NSL!$X$1076:$X$1099)</f>
        <v>0</v>
      </c>
      <c r="AR23" s="55">
        <f>SUMIF(NSL!$C$1101:$C$1121,C23,NSL!$X$1101:$X$1121)</f>
        <v>0</v>
      </c>
      <c r="AS23" s="55">
        <f>SUMIF(NSL!$C$1123:$C$1164,C23,NSL!$X$1123:$X$1164)</f>
        <v>0</v>
      </c>
      <c r="AT23" s="55">
        <f>SUMIF(NSL!$C$1166:$C$1201,C23,NSL!$X$1166:$X$1201)</f>
        <v>0</v>
      </c>
      <c r="AU23" s="55">
        <f>SUMIF(NSL!$C$1203:$C$1223,C23,NSL!$X$1203:$X$1223)</f>
        <v>0</v>
      </c>
      <c r="AV23" s="55">
        <f>SUMIF(NSL!$C$1225:$C$1226,C23,NSL!$X$1225:$X$1226)</f>
        <v>0</v>
      </c>
      <c r="AW23" s="55">
        <f>SUMIF(NSL!$C$1228:$C$1244,C23,NSL!$X$1228:$X$1244)</f>
        <v>0</v>
      </c>
      <c r="AX23" s="55">
        <f>SUMIF(NSL!$C$1246:$C$1351,C23,NSL!$X$1246:$X$1351)</f>
        <v>0</v>
      </c>
      <c r="AY23" s="55">
        <f>SUMIF(NSL!$C$1353:$C$1434,C23,NSL!$X$1353:$X$1434)</f>
        <v>0</v>
      </c>
      <c r="AZ23" s="55">
        <f>SUMIF(NSL!$C$1436:$C$1440,C23,NSL!$X$1436:$X$1440)</f>
        <v>0</v>
      </c>
      <c r="BA23" s="55">
        <f>SUMIF(NSL!$C$1442:$C$1507,C23,NSL!$X$1442:$X$1507)</f>
        <v>0</v>
      </c>
      <c r="BB23" s="55">
        <f>SUMIF(NSL!$C$1509:$C$1540,C23,NSL!$X$1509:$X$1540)</f>
        <v>0</v>
      </c>
      <c r="BC23" s="55">
        <f>SUMIF(NSL!$C$1542:$C$1545,C23,NSL!$X$1542:$X$1545)</f>
        <v>0</v>
      </c>
      <c r="BD23" s="55">
        <f>SUMIF(NSL!$C$1547:$C$1560,C23,NSL!$X$1547:$X$1560)</f>
        <v>0</v>
      </c>
      <c r="BE23" s="55">
        <f>SUMIF(NSL!$C$1562:$C$1565,C23,NSL!$X$1562:$X$1565)</f>
        <v>0</v>
      </c>
      <c r="BF23" s="55">
        <f>SUMIF(NSL!$C$1567:$C$1569,C23,NSL!$X$1567:$X$1569)</f>
        <v>0</v>
      </c>
      <c r="BG23" s="65">
        <f>SUM(G23:Q23)+SUM(S23:U23)+SUM(W23:Z23)+SUM(AB23:BF23)</f>
        <v>0</v>
      </c>
      <c r="BH23" s="53">
        <f>V60-BG23</f>
        <v>0</v>
      </c>
      <c r="BI23" s="53">
        <f t="shared" si="6"/>
        <v>0</v>
      </c>
    </row>
    <row r="24" spans="1:61" ht="15">
      <c r="A24" s="56" t="s">
        <v>36</v>
      </c>
      <c r="B24" s="7" t="s">
        <v>120</v>
      </c>
      <c r="C24" s="8" t="s">
        <v>122</v>
      </c>
      <c r="D24" s="52">
        <f>HTg!U26</f>
        <v>0</v>
      </c>
      <c r="E24" s="65">
        <f t="shared" si="10"/>
        <v>0</v>
      </c>
      <c r="F24" s="70">
        <f t="shared" si="11"/>
        <v>0</v>
      </c>
      <c r="G24" s="55">
        <f>SUMIF(NSL!$C$9:$C$10,C24,NSL!$X$9:$X$10)</f>
        <v>0</v>
      </c>
      <c r="H24" s="55">
        <f>SUMIF(NSL!$C$12:$C$13,C24,NSL!$X$12:$X$13)</f>
        <v>0</v>
      </c>
      <c r="I24" s="55">
        <f>SUMIF(NSL!$C$15:$C$16,C24,NSL!$X$15:$X$16)</f>
        <v>0</v>
      </c>
      <c r="J24" s="55">
        <f>SUMIF(NSL!$C$18:$C$19,C24,NSL!$X$18:$X$19)</f>
        <v>0</v>
      </c>
      <c r="K24" s="55">
        <f>SUMIF(NSL!$C$21:$C$43,C24,NSL!$X$21:$X$43)</f>
        <v>0</v>
      </c>
      <c r="L24" s="55">
        <f>SUMIF(NSL!$C$45:$C$51,C24,NSL!$X$45:$X$51)</f>
        <v>0</v>
      </c>
      <c r="M24" s="55">
        <f>SUMIF(NSL!$C$53:$C$55,C24,NSL!$X$53:$X$55)</f>
        <v>0</v>
      </c>
      <c r="N24" s="55">
        <f>SUMIF(NSL!$C$57:$C$65,C24,NSL!$X$57:$X$65)</f>
        <v>0</v>
      </c>
      <c r="O24" s="55">
        <f>SUMIF(NSL!$C$67:$C$76,C24,NSL!$X$67:$X$76)</f>
        <v>0</v>
      </c>
      <c r="P24" s="55">
        <f>SUMIF(NSL!$C$78:$C$79,C24,NSL!$X$78:$X$79)</f>
        <v>0</v>
      </c>
      <c r="Q24" s="55">
        <f>SUMIF(NSL!$C$81:$C$173,C24,NSL!$X$81:$X$173)</f>
        <v>0</v>
      </c>
      <c r="R24" s="65">
        <f t="shared" si="12"/>
        <v>0</v>
      </c>
      <c r="S24" s="55">
        <f>SUMIF(NSL!$C$176:$C$214,C24,NSL!$X$176:$X$214)</f>
        <v>0</v>
      </c>
      <c r="T24" s="55">
        <f>SUMIF(NSL!$C$216:$C$238,C24,NSL!$X$216:$X$238)</f>
        <v>0</v>
      </c>
      <c r="U24" s="55">
        <f>SUMIF(NSL!$C$240:$C$252,C24,NSL!$X$240:$X$252)</f>
        <v>0</v>
      </c>
      <c r="V24" s="55">
        <f>SUMIF(NSL!$C$254:$C$255,C24,NSL!$X$254:$X$255)</f>
        <v>0</v>
      </c>
      <c r="W24" s="65">
        <f>D24-BG24</f>
        <v>0</v>
      </c>
      <c r="X24" s="55">
        <f>SUMIF(NSL!$C$284:$C$346,C24,NSL!$X$284:$X$346)</f>
        <v>0</v>
      </c>
      <c r="Y24" s="55">
        <f>SUMIF(NSL!$C$348:$C$436,C24,NSL!$X$348:$X$436)</f>
        <v>0</v>
      </c>
      <c r="Z24" s="55">
        <f>SUMIF(NSL!$C$438:$C$480,C24,NSL!$X$438:$X$480)</f>
        <v>0</v>
      </c>
      <c r="AA24" s="70">
        <f t="shared" si="13"/>
        <v>0</v>
      </c>
      <c r="AB24" s="55">
        <f>SUMIF(NSL!$C$483:$C$679,C24,NSL!$X$483:$X$679)</f>
        <v>0</v>
      </c>
      <c r="AC24" s="55">
        <f>SUMIF(NSL!$C$681:$C$682,C24,NSL!$X$681:$X$682)</f>
        <v>0</v>
      </c>
      <c r="AD24" s="55">
        <f>SUMIF(NSL!$C$684:$C$692,C24,NSL!$X$684:$X$692)</f>
        <v>0</v>
      </c>
      <c r="AE24" s="55">
        <f>SUMIF(NSL!$C$694:$C$776,C24,NSL!$X$694:$X$776)</f>
        <v>0</v>
      </c>
      <c r="AF24" s="55">
        <f>SUMIF(NSL!$C$778:$C$810,C24,NSL!$X$778:$X$810)</f>
        <v>0</v>
      </c>
      <c r="AG24" s="55">
        <f>SUMIF(NSL!$C$812:$C$813,C24,NSL!$X$812:$X$813)</f>
        <v>0</v>
      </c>
      <c r="AH24" s="55">
        <f>SUMIF(NSL!$C$815:$C$816,C24,NSL!$X$815:$X$816)</f>
        <v>0</v>
      </c>
      <c r="AI24" s="55">
        <f>SUMIF(NSL!$C$818:$C$889,C24,NSL!$X$818:$X$889)</f>
        <v>0</v>
      </c>
      <c r="AJ24" s="55">
        <f>SUMIF(NSL!$C$891:$C$917,C24,NSL!$X$891:$X$917)</f>
        <v>0</v>
      </c>
      <c r="AK24" s="55">
        <f>SUMIF(NSL!$C$919:$C$981,C24,NSL!$X$919:$X$981)</f>
        <v>0</v>
      </c>
      <c r="AL24" s="55">
        <f>SUMIF(NSL!$C$983:$C$1000,C24,NSL!$X$983:$X$1000)</f>
        <v>0</v>
      </c>
      <c r="AM24" s="55">
        <f>SUMIF(NSL!$C$1002:$C$1028,C24,NSL!$X$1002:$X$1028)</f>
        <v>0</v>
      </c>
      <c r="AN24" s="55">
        <f>SUMIF(NSL!$C$1030:$C$1045,C24,NSL!$X$1030:$X$1045)</f>
        <v>0</v>
      </c>
      <c r="AO24" s="55">
        <f>SUMIF(NSL!$C$1047:$C$1048,C24,NSL!$X$1047:$X$1048)</f>
        <v>0</v>
      </c>
      <c r="AP24" s="55">
        <f>SUMIF(NSL!$C$1050:$C$1074,C24,NSL!$X$1050:$X$1074)</f>
        <v>0</v>
      </c>
      <c r="AQ24" s="55">
        <f>SUMIF(NSL!$C$1076:$C$1099,C24,NSL!$X$1076:$X$1099)</f>
        <v>0</v>
      </c>
      <c r="AR24" s="55">
        <f>SUMIF(NSL!$C$1101:$C$1121,C24,NSL!$X$1101:$X$1121)</f>
        <v>0</v>
      </c>
      <c r="AS24" s="55">
        <f>SUMIF(NSL!$C$1123:$C$1164,C24,NSL!$X$1123:$X$1164)</f>
        <v>0</v>
      </c>
      <c r="AT24" s="55">
        <f>SUMIF(NSL!$C$1166:$C$1201,C24,NSL!$X$1166:$X$1201)</f>
        <v>0</v>
      </c>
      <c r="AU24" s="55">
        <f>SUMIF(NSL!$C$1203:$C$1223,C24,NSL!$X$1203:$X$1223)</f>
        <v>0</v>
      </c>
      <c r="AV24" s="55">
        <f>SUMIF(NSL!$C$1225:$C$1226,C24,NSL!$X$1225:$X$1226)</f>
        <v>0</v>
      </c>
      <c r="AW24" s="55">
        <f>SUMIF(NSL!$C$1228:$C$1244,C24,NSL!$X$1228:$X$1244)</f>
        <v>0</v>
      </c>
      <c r="AX24" s="55">
        <f>SUMIF(NSL!$C$1246:$C$1351,C24,NSL!$X$1246:$X$1351)</f>
        <v>0</v>
      </c>
      <c r="AY24" s="55">
        <f>SUMIF(NSL!$C$1353:$C$1434,C24,NSL!$X$1353:$X$1434)</f>
        <v>0</v>
      </c>
      <c r="AZ24" s="55">
        <f>SUMIF(NSL!$C$1436:$C$1440,C24,NSL!$X$1436:$X$1440)</f>
        <v>0</v>
      </c>
      <c r="BA24" s="55">
        <f>SUMIF(NSL!$C$1442:$C$1507,C24,NSL!$X$1442:$X$1507)</f>
        <v>0</v>
      </c>
      <c r="BB24" s="55">
        <f>SUMIF(NSL!$C$1509:$C$1540,C24,NSL!$X$1509:$X$1540)</f>
        <v>0</v>
      </c>
      <c r="BC24" s="55">
        <f>SUMIF(NSL!$C$1542:$C$1545,C24,NSL!$X$1542:$X$1545)</f>
        <v>0</v>
      </c>
      <c r="BD24" s="55">
        <f>SUMIF(NSL!$C$1547:$C$1560,C24,NSL!$X$1547:$X$1560)</f>
        <v>0</v>
      </c>
      <c r="BE24" s="55">
        <f>SUMIF(NSL!$C$1562:$C$1565,C24,NSL!$X$1562:$X$1565)</f>
        <v>0</v>
      </c>
      <c r="BF24" s="55">
        <f>SUMIF(NSL!$C$1567:$C$1569,C24,NSL!$X$1567:$X$1569)</f>
        <v>0</v>
      </c>
      <c r="BG24" s="65">
        <f>SUM(G24:Q24)+S24+T24+U24+V24+X24+Y24+Z24+SUM(AB24:BF24)</f>
        <v>0</v>
      </c>
      <c r="BH24" s="53">
        <f>W60-BG24</f>
        <v>0</v>
      </c>
      <c r="BI24" s="53">
        <f t="shared" si="6"/>
        <v>0</v>
      </c>
    </row>
    <row r="25" spans="1:61" ht="15">
      <c r="A25" s="56" t="s">
        <v>38</v>
      </c>
      <c r="B25" s="7" t="s">
        <v>123</v>
      </c>
      <c r="C25" s="8" t="s">
        <v>124</v>
      </c>
      <c r="D25" s="52">
        <f>HTg!U27</f>
        <v>0</v>
      </c>
      <c r="E25" s="65">
        <f t="shared" si="10"/>
        <v>0</v>
      </c>
      <c r="F25" s="70">
        <f t="shared" si="11"/>
        <v>0</v>
      </c>
      <c r="G25" s="55">
        <f>SUMIF(NSL!$C$9:$C$10,C25,NSL!$X$9:$X$10)</f>
        <v>0</v>
      </c>
      <c r="H25" s="55">
        <f>SUMIF(NSL!$C$12:$C$13,C25,NSL!$X$12:$X$13)</f>
        <v>0</v>
      </c>
      <c r="I25" s="55">
        <f>SUMIF(NSL!$C$15:$C$16,C25,NSL!$X$15:$X$16)</f>
        <v>0</v>
      </c>
      <c r="J25" s="55">
        <f>SUMIF(NSL!$C$18:$C$19,C25,NSL!$X$18:$X$19)</f>
        <v>0</v>
      </c>
      <c r="K25" s="55">
        <f>SUMIF(NSL!$C$21:$C$43,C25,NSL!$X$21:$X$43)</f>
        <v>0</v>
      </c>
      <c r="L25" s="55">
        <f>SUMIF(NSL!$C$45:$C$51,C25,NSL!$X$45:$X$51)</f>
        <v>0</v>
      </c>
      <c r="M25" s="55">
        <f>SUMIF(NSL!$C$53:$C$55,C25,NSL!$X$53:$X$55)</f>
        <v>0</v>
      </c>
      <c r="N25" s="55">
        <f>SUMIF(NSL!$C$57:$C$65,C25,NSL!$X$57:$X$65)</f>
        <v>0</v>
      </c>
      <c r="O25" s="55">
        <f>SUMIF(NSL!$C$67:$C$76,C25,NSL!$X$67:$X$76)</f>
        <v>0</v>
      </c>
      <c r="P25" s="55">
        <f>SUMIF(NSL!$C$78:$C$79,C25,NSL!$X$78:$X$79)</f>
        <v>0</v>
      </c>
      <c r="Q25" s="55">
        <f>SUMIF(NSL!$C$81:$C$173,C25,NSL!$X$81:$X$173)</f>
        <v>0</v>
      </c>
      <c r="R25" s="65">
        <f t="shared" si="12"/>
        <v>0</v>
      </c>
      <c r="S25" s="55">
        <f>SUMIF(NSL!$C$176:$C$214,C25,NSL!$X$176:$X$214)</f>
        <v>0</v>
      </c>
      <c r="T25" s="55">
        <f>SUMIF(NSL!$C$216:$C$238,C25,NSL!$X$216:$X$238)</f>
        <v>0</v>
      </c>
      <c r="U25" s="55">
        <f>SUMIF(NSL!$C$240:$C$252,C25,NSL!$X$240:$X$252)</f>
        <v>0</v>
      </c>
      <c r="V25" s="55">
        <f>SUMIF(NSL!$C$254:$C$255,C25,NSL!$X$254:$X$255)</f>
        <v>0</v>
      </c>
      <c r="W25" s="55">
        <f>SUMIF(NSL!$C$257:$C$282,C25,NSL!$X$257:$X$282)</f>
        <v>0</v>
      </c>
      <c r="X25" s="65">
        <f>D25-BG25</f>
        <v>0</v>
      </c>
      <c r="Y25" s="55">
        <f>SUMIF(NSL!$C$348:$C$436,C25,NSL!$X$348:$X$436)</f>
        <v>0</v>
      </c>
      <c r="Z25" s="55">
        <f>SUMIF(NSL!$C$438:$C$480,C25,NSL!$X$438:$X$480)</f>
        <v>0</v>
      </c>
      <c r="AA25" s="70">
        <f t="shared" si="13"/>
        <v>0</v>
      </c>
      <c r="AB25" s="55">
        <f>SUMIF(NSL!$C$483:$C$679,C25,NSL!$X$483:$X$679)</f>
        <v>0</v>
      </c>
      <c r="AC25" s="55">
        <f>SUMIF(NSL!$C$681:$C$682,C25,NSL!$X$681:$X$682)</f>
        <v>0</v>
      </c>
      <c r="AD25" s="55">
        <f>SUMIF(NSL!$C$684:$C$692,C25,NSL!$X$684:$X$692)</f>
        <v>0</v>
      </c>
      <c r="AE25" s="55">
        <f>SUMIF(NSL!$C$694:$C$776,C25,NSL!$X$694:$X$776)</f>
        <v>0</v>
      </c>
      <c r="AF25" s="55">
        <f>SUMIF(NSL!$C$778:$C$810,C25,NSL!$X$778:$X$810)</f>
        <v>0</v>
      </c>
      <c r="AG25" s="55">
        <f>SUMIF(NSL!$C$812:$C$813,C25,NSL!$X$812:$X$813)</f>
        <v>0</v>
      </c>
      <c r="AH25" s="55">
        <f>SUMIF(NSL!$C$815:$C$816,C25,NSL!$X$815:$X$816)</f>
        <v>0</v>
      </c>
      <c r="AI25" s="55">
        <f>SUMIF(NSL!$C$818:$C$889,C25,NSL!$X$818:$X$889)</f>
        <v>0</v>
      </c>
      <c r="AJ25" s="55">
        <f>SUMIF(NSL!$C$891:$C$917,C25,NSL!$X$891:$X$917)</f>
        <v>0</v>
      </c>
      <c r="AK25" s="55">
        <f>SUMIF(NSL!$C$919:$C$981,C25,NSL!$X$919:$X$981)</f>
        <v>0</v>
      </c>
      <c r="AL25" s="55">
        <f>SUMIF(NSL!$C$983:$C$1000,C25,NSL!$X$983:$X$1000)</f>
        <v>0</v>
      </c>
      <c r="AM25" s="55">
        <f>SUMIF(NSL!$C$1002:$C$1028,C25,NSL!$X$1002:$X$1028)</f>
        <v>0</v>
      </c>
      <c r="AN25" s="55">
        <f>SUMIF(NSL!$C$1030:$C$1045,C25,NSL!$X$1030:$X$1045)</f>
        <v>0</v>
      </c>
      <c r="AO25" s="55">
        <f>SUMIF(NSL!$C$1047:$C$1048,C25,NSL!$X$1047:$X$1048)</f>
        <v>0</v>
      </c>
      <c r="AP25" s="55">
        <f>SUMIF(NSL!$C$1050:$C$1074,C25,NSL!$X$1050:$X$1074)</f>
        <v>0</v>
      </c>
      <c r="AQ25" s="55">
        <f>SUMIF(NSL!$C$1076:$C$1099,C25,NSL!$X$1076:$X$1099)</f>
        <v>0</v>
      </c>
      <c r="AR25" s="55">
        <f>SUMIF(NSL!$C$1101:$C$1121,C25,NSL!$X$1101:$X$1121)</f>
        <v>0</v>
      </c>
      <c r="AS25" s="55">
        <f>SUMIF(NSL!$C$1123:$C$1164,C25,NSL!$X$1123:$X$1164)</f>
        <v>0</v>
      </c>
      <c r="AT25" s="55">
        <f>SUMIF(NSL!$C$1166:$C$1201,C25,NSL!$X$1166:$X$1201)</f>
        <v>0</v>
      </c>
      <c r="AU25" s="55">
        <f>SUMIF(NSL!$C$1203:$C$1223,C25,NSL!$X$1203:$X$1223)</f>
        <v>0</v>
      </c>
      <c r="AV25" s="55">
        <f>SUMIF(NSL!$C$1225:$C$1226,C25,NSL!$X$1225:$X$1226)</f>
        <v>0</v>
      </c>
      <c r="AW25" s="55">
        <f>SUMIF(NSL!$C$1228:$C$1244,C25,NSL!$X$1228:$X$1244)</f>
        <v>0</v>
      </c>
      <c r="AX25" s="55">
        <f>SUMIF(NSL!$C$1246:$C$1351,C25,NSL!$X$1246:$X$1351)</f>
        <v>0</v>
      </c>
      <c r="AY25" s="55">
        <f>SUMIF(NSL!$C$1353:$C$1434,C25,NSL!$X$1353:$X$1434)</f>
        <v>0</v>
      </c>
      <c r="AZ25" s="55">
        <f>SUMIF(NSL!$C$1436:$C$1440,C25,NSL!$X$1436:$X$1440)</f>
        <v>0</v>
      </c>
      <c r="BA25" s="55">
        <f>SUMIF(NSL!$C$1442:$C$1507,C25,NSL!$X$1442:$X$1507)</f>
        <v>0</v>
      </c>
      <c r="BB25" s="55">
        <f>SUMIF(NSL!$C$1509:$C$1540,C25,NSL!$X$1509:$X$1540)</f>
        <v>0</v>
      </c>
      <c r="BC25" s="55">
        <f>SUMIF(NSL!$C$1542:$C$1545,C25,NSL!$X$1542:$X$1545)</f>
        <v>0</v>
      </c>
      <c r="BD25" s="55">
        <f>SUMIF(NSL!$C$1547:$C$1560,C25,NSL!$X$1547:$X$1560)</f>
        <v>0</v>
      </c>
      <c r="BE25" s="55">
        <f>SUMIF(NSL!$C$1562:$C$1565,C25,NSL!$X$1562:$X$1565)</f>
        <v>0</v>
      </c>
      <c r="BF25" s="55">
        <f>SUMIF(NSL!$C$1567:$C$1569,C25,NSL!$X$1567:$X$1569)</f>
        <v>0</v>
      </c>
      <c r="BG25" s="65">
        <f>SUM(G25:Q25)+SUM(S25:W25)+Y25+Z25+SUM(AB25:BF25)</f>
        <v>0</v>
      </c>
      <c r="BH25" s="53">
        <f>X60-BG25</f>
        <v>0.1</v>
      </c>
      <c r="BI25" s="53">
        <f t="shared" si="6"/>
        <v>0.1</v>
      </c>
    </row>
    <row r="26" spans="1:61" ht="15">
      <c r="A26" s="56" t="s">
        <v>88</v>
      </c>
      <c r="B26" s="7" t="s">
        <v>125</v>
      </c>
      <c r="C26" s="8" t="s">
        <v>37</v>
      </c>
      <c r="D26" s="52">
        <f>HTg!U28</f>
        <v>1.34</v>
      </c>
      <c r="E26" s="65">
        <f t="shared" si="10"/>
        <v>0</v>
      </c>
      <c r="F26" s="70">
        <f t="shared" si="11"/>
        <v>0</v>
      </c>
      <c r="G26" s="55">
        <f>SUMIF(NSL!$C$9:$C$10,C26,NSL!$X$9:$X$10)</f>
        <v>0</v>
      </c>
      <c r="H26" s="55">
        <f>SUMIF(NSL!$C$12:$C$13,C26,NSL!$X$12:$X$13)</f>
        <v>0</v>
      </c>
      <c r="I26" s="55">
        <f>SUMIF(NSL!$C$15:$C$16,C26,NSL!$X$15:$X$16)</f>
        <v>0</v>
      </c>
      <c r="J26" s="55">
        <f>SUMIF(NSL!$C$18:$C$19,C26,NSL!$X$18:$X$19)</f>
        <v>0</v>
      </c>
      <c r="K26" s="55">
        <f>SUMIF(NSL!$C$21:$C$43,C26,NSL!$X$21:$X$43)</f>
        <v>0</v>
      </c>
      <c r="L26" s="55">
        <f>SUMIF(NSL!$C$45:$C$51,C26,NSL!$X$45:$X$51)</f>
        <v>0</v>
      </c>
      <c r="M26" s="55">
        <f>SUMIF(NSL!$C$53:$C$55,C26,NSL!$X$53:$X$55)</f>
        <v>0</v>
      </c>
      <c r="N26" s="55">
        <f>SUMIF(NSL!$C$57:$C$65,C26,NSL!$X$57:$X$65)</f>
        <v>0</v>
      </c>
      <c r="O26" s="55">
        <f>SUMIF(NSL!$C$67:$C$76,C26,NSL!$X$67:$X$76)</f>
        <v>0</v>
      </c>
      <c r="P26" s="55">
        <f>SUMIF(NSL!$C$78:$C$79,C26,NSL!$X$78:$X$79)</f>
        <v>0</v>
      </c>
      <c r="Q26" s="55">
        <f>SUMIF(NSL!$C$81:$C$173,C26,NSL!$X$81:$X$173)</f>
        <v>0</v>
      </c>
      <c r="R26" s="65">
        <f t="shared" si="12"/>
        <v>1.34</v>
      </c>
      <c r="S26" s="55">
        <f>SUMIF(NSL!$C$176:$C$214,C26,NSL!$X$176:$X$214)</f>
        <v>0</v>
      </c>
      <c r="T26" s="55">
        <f>SUMIF(NSL!$C$216:$C$238,C26,NSL!$X$216:$X$238)</f>
        <v>0</v>
      </c>
      <c r="U26" s="55">
        <f>SUMIF(NSL!$C$240:$C$252,C26,NSL!$X$240:$X$252)</f>
        <v>0</v>
      </c>
      <c r="V26" s="55">
        <f>SUMIF(NSL!$C$254:$C$255,C26,NSL!$X$254:$X$255)</f>
        <v>0</v>
      </c>
      <c r="W26" s="55">
        <f>SUMIF(NSL!$C$257:$C$282,C26,NSL!$X$257:$X$282)</f>
        <v>0</v>
      </c>
      <c r="X26" s="55">
        <f>SUMIF(NSL!$C$284:$C$346,C26,NSL!$X$284:$X$346)</f>
        <v>0</v>
      </c>
      <c r="Y26" s="65">
        <f>D26-BG26</f>
        <v>1.34</v>
      </c>
      <c r="Z26" s="55">
        <f>SUMIF(NSL!$C$438:$C$480,C26,NSL!$X$438:$X$480)</f>
        <v>0</v>
      </c>
      <c r="AA26" s="70">
        <f t="shared" si="13"/>
        <v>0</v>
      </c>
      <c r="AB26" s="55">
        <f>SUMIF(NSL!$C$483:$C$679,C26,NSL!$X$483:$X$679)</f>
        <v>0</v>
      </c>
      <c r="AC26" s="55">
        <f>SUMIF(NSL!$C$681:$C$682,C26,NSL!$X$681:$X$682)</f>
        <v>0</v>
      </c>
      <c r="AD26" s="55">
        <f>SUMIF(NSL!$C$684:$C$692,C26,NSL!$X$684:$X$692)</f>
        <v>0</v>
      </c>
      <c r="AE26" s="55">
        <f>SUMIF(NSL!$C$694:$C$776,C26,NSL!$X$694:$X$776)</f>
        <v>0</v>
      </c>
      <c r="AF26" s="55">
        <f>SUMIF(NSL!$C$778:$C$810,C26,NSL!$X$778:$X$810)</f>
        <v>0</v>
      </c>
      <c r="AG26" s="55">
        <f>SUMIF(NSL!$C$812:$C$813,C26,NSL!$X$812:$X$813)</f>
        <v>0</v>
      </c>
      <c r="AH26" s="55">
        <f>SUMIF(NSL!$C$815:$C$816,C26,NSL!$X$815:$X$816)</f>
        <v>0</v>
      </c>
      <c r="AI26" s="55">
        <f>SUMIF(NSL!$C$818:$C$889,C26,NSL!$X$818:$X$889)</f>
        <v>0</v>
      </c>
      <c r="AJ26" s="55">
        <f>SUMIF(NSL!$C$891:$C$917,C26,NSL!$X$891:$X$917)</f>
        <v>0</v>
      </c>
      <c r="AK26" s="55">
        <f>SUMIF(NSL!$C$919:$C$981,C26,NSL!$X$919:$X$981)</f>
        <v>0</v>
      </c>
      <c r="AL26" s="55">
        <f>SUMIF(NSL!$C$983:$C$1000,C26,NSL!$X$983:$X$1000)</f>
        <v>0</v>
      </c>
      <c r="AM26" s="55">
        <f>SUMIF(NSL!$C$1002:$C$1028,C26,NSL!$X$1002:$X$1028)</f>
        <v>0</v>
      </c>
      <c r="AN26" s="55">
        <f>SUMIF(NSL!$C$1030:$C$1045,C26,NSL!$X$1030:$X$1045)</f>
        <v>0</v>
      </c>
      <c r="AO26" s="55">
        <f>SUMIF(NSL!$C$1047:$C$1048,C26,NSL!$X$1047:$X$1048)</f>
        <v>0</v>
      </c>
      <c r="AP26" s="55">
        <f>SUMIF(NSL!$C$1050:$C$1074,C26,NSL!$X$1050:$X$1074)</f>
        <v>0</v>
      </c>
      <c r="AQ26" s="55">
        <f>SUMIF(NSL!$C$1076:$C$1099,C26,NSL!$X$1076:$X$1099)</f>
        <v>0</v>
      </c>
      <c r="AR26" s="55">
        <f>SUMIF(NSL!$C$1101:$C$1121,C26,NSL!$X$1101:$X$1121)</f>
        <v>0</v>
      </c>
      <c r="AS26" s="55">
        <f>SUMIF(NSL!$C$1123:$C$1164,C26,NSL!$X$1123:$X$1164)</f>
        <v>0</v>
      </c>
      <c r="AT26" s="55">
        <f>SUMIF(NSL!$C$1166:$C$1201,C26,NSL!$X$1166:$X$1201)</f>
        <v>0</v>
      </c>
      <c r="AU26" s="55">
        <f>SUMIF(NSL!$C$1203:$C$1223,C26,NSL!$X$1203:$X$1223)</f>
        <v>0</v>
      </c>
      <c r="AV26" s="55">
        <f>SUMIF(NSL!$C$1225:$C$1226,C26,NSL!$X$1225:$X$1226)</f>
        <v>0</v>
      </c>
      <c r="AW26" s="55">
        <f>SUMIF(NSL!$C$1228:$C$1244,C26,NSL!$X$1228:$X$1244)</f>
        <v>0</v>
      </c>
      <c r="AX26" s="55">
        <f>SUMIF(NSL!$C$1246:$C$1351,C26,NSL!$X$1246:$X$1351)</f>
        <v>0</v>
      </c>
      <c r="AY26" s="55">
        <f>SUMIF(NSL!$C$1353:$C$1434,C26,NSL!$X$1353:$X$1434)</f>
        <v>0</v>
      </c>
      <c r="AZ26" s="55">
        <f>SUMIF(NSL!$C$1436:$C$1440,C26,NSL!$X$1436:$X$1440)</f>
        <v>0</v>
      </c>
      <c r="BA26" s="55">
        <f>SUMIF(NSL!$C$1442:$C$1507,C26,NSL!$X$1442:$X$1507)</f>
        <v>0</v>
      </c>
      <c r="BB26" s="55">
        <f>SUMIF(NSL!$C$1509:$C$1540,C26,NSL!$X$1509:$X$1540)</f>
        <v>0</v>
      </c>
      <c r="BC26" s="55">
        <f>SUMIF(NSL!$C$1542:$C$1545,C26,NSL!$X$1542:$X$1545)</f>
        <v>0</v>
      </c>
      <c r="BD26" s="55">
        <f>SUMIF(NSL!$C$1547:$C$1560,C26,NSL!$X$1547:$X$1560)</f>
        <v>0</v>
      </c>
      <c r="BE26" s="55">
        <f>SUMIF(NSL!$C$1562:$C$1565,C26,NSL!$X$1562:$X$1565)</f>
        <v>0</v>
      </c>
      <c r="BF26" s="55">
        <f>SUMIF(NSL!$C$1567:$C$1569,C26,NSL!$X$1567:$X$1569)</f>
        <v>0</v>
      </c>
      <c r="BG26" s="65">
        <f>SUM(G26:Q26)+SUM(S26:X26)+Z26+SUM(AB26:BF26)</f>
        <v>0</v>
      </c>
      <c r="BH26" s="53">
        <f>Y60-BG26</f>
        <v>9.85</v>
      </c>
      <c r="BI26" s="53">
        <f t="shared" si="6"/>
        <v>11.19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>
        <f>HTg!U29</f>
        <v>0</v>
      </c>
      <c r="E27" s="65">
        <f t="shared" si="10"/>
        <v>0</v>
      </c>
      <c r="F27" s="70">
        <f t="shared" si="11"/>
        <v>0</v>
      </c>
      <c r="G27" s="55">
        <f>SUMIF(NSL!$C$9:$C$10,C27,NSL!$X$9:$X$10)</f>
        <v>0</v>
      </c>
      <c r="H27" s="55">
        <f>SUMIF(NSL!$C$12:$C$13,C27,NSL!$X$12:$X$13)</f>
        <v>0</v>
      </c>
      <c r="I27" s="55">
        <f>SUMIF(NSL!$C$15:$C$16,C27,NSL!$X$15:$X$16)</f>
        <v>0</v>
      </c>
      <c r="J27" s="55">
        <f>SUMIF(NSL!$C$18:$C$19,C27,NSL!$X$18:$X$19)</f>
        <v>0</v>
      </c>
      <c r="K27" s="55">
        <f>SUMIF(NSL!$C$21:$C$43,C27,NSL!$X$21:$X$43)</f>
        <v>0</v>
      </c>
      <c r="L27" s="55">
        <f>SUMIF(NSL!$C$45:$C$51,C27,NSL!$X$45:$X$51)</f>
        <v>0</v>
      </c>
      <c r="M27" s="55">
        <f>SUMIF(NSL!$C$53:$C$55,C27,NSL!$X$53:$X$55)</f>
        <v>0</v>
      </c>
      <c r="N27" s="55">
        <f>SUMIF(NSL!$C$57:$C$65,C27,NSL!$X$57:$X$65)</f>
        <v>0</v>
      </c>
      <c r="O27" s="55">
        <f>SUMIF(NSL!$C$67:$C$76,C27,NSL!$X$67:$X$76)</f>
        <v>0</v>
      </c>
      <c r="P27" s="55">
        <f>SUMIF(NSL!$C$78:$C$79,C27,NSL!$X$78:$X$79)</f>
        <v>0</v>
      </c>
      <c r="Q27" s="55">
        <f>SUMIF(NSL!$C$81:$C$173,C27,NSL!$X$81:$X$173)</f>
        <v>0</v>
      </c>
      <c r="R27" s="65">
        <f t="shared" si="12"/>
        <v>0</v>
      </c>
      <c r="S27" s="55">
        <f>SUMIF(NSL!$C$176:$C$214,C27,NSL!$X$176:$X$214)</f>
        <v>0</v>
      </c>
      <c r="T27" s="55">
        <f>SUMIF(NSL!$C$216:$C$238,C27,NSL!$X$216:$X$238)</f>
        <v>0</v>
      </c>
      <c r="U27" s="55">
        <f>SUMIF(NSL!$C$240:$C$252,C27,NSL!$X$240:$X$252)</f>
        <v>0</v>
      </c>
      <c r="V27" s="55">
        <f>SUMIF(NSL!$C$254:$C$255,C27,NSL!$X$254:$X$255)</f>
        <v>0</v>
      </c>
      <c r="W27" s="55">
        <f>SUMIF(NSL!$C$257:$C$282,C27,NSL!$X$257:$X$282)</f>
        <v>0</v>
      </c>
      <c r="X27" s="55">
        <f>SUMIF(NSL!$C$284:$C$346,C27,NSL!$X$284:$X$346)</f>
        <v>0</v>
      </c>
      <c r="Y27" s="55">
        <f>SUMIF(NSL!$C$348:$C$436,C27,NSL!$X$348:$X$436)</f>
        <v>0</v>
      </c>
      <c r="Z27" s="65">
        <f>D27-BG27</f>
        <v>0</v>
      </c>
      <c r="AA27" s="70">
        <f t="shared" si="13"/>
        <v>0</v>
      </c>
      <c r="AB27" s="55">
        <f>SUMIF(NSL!$C$483:$C$679,C27,NSL!$X$483:$X$679)</f>
        <v>0</v>
      </c>
      <c r="AC27" s="55">
        <f>SUMIF(NSL!$C$681:$C$682,C27,NSL!$X$681:$X$682)</f>
        <v>0</v>
      </c>
      <c r="AD27" s="55">
        <f>SUMIF(NSL!$C$684:$C$692,C27,NSL!$X$684:$X$692)</f>
        <v>0</v>
      </c>
      <c r="AE27" s="55">
        <f>SUMIF(NSL!$C$694:$C$776,C27,NSL!$X$694:$X$776)</f>
        <v>0</v>
      </c>
      <c r="AF27" s="55">
        <f>SUMIF(NSL!$C$778:$C$810,C27,NSL!$X$778:$X$810)</f>
        <v>0</v>
      </c>
      <c r="AG27" s="55">
        <f>SUMIF(NSL!$C$812:$C$813,C27,NSL!$X$812:$X$813)</f>
        <v>0</v>
      </c>
      <c r="AH27" s="55">
        <f>SUMIF(NSL!$C$815:$C$816,C27,NSL!$X$815:$X$816)</f>
        <v>0</v>
      </c>
      <c r="AI27" s="55">
        <f>SUMIF(NSL!$C$818:$C$889,C27,NSL!$X$818:$X$889)</f>
        <v>0</v>
      </c>
      <c r="AJ27" s="55">
        <f>SUMIF(NSL!$C$891:$C$917,C27,NSL!$X$891:$X$917)</f>
        <v>0</v>
      </c>
      <c r="AK27" s="55">
        <f>SUMIF(NSL!$C$919:$C$981,C27,NSL!$X$919:$X$981)</f>
        <v>0</v>
      </c>
      <c r="AL27" s="55">
        <f>SUMIF(NSL!$C$983:$C$1000,C27,NSL!$X$983:$X$1000)</f>
        <v>0</v>
      </c>
      <c r="AM27" s="55">
        <f>SUMIF(NSL!$C$1002:$C$1028,C27,NSL!$X$1002:$X$1028)</f>
        <v>0</v>
      </c>
      <c r="AN27" s="55">
        <f>SUMIF(NSL!$C$1030:$C$1045,C27,NSL!$X$1030:$X$1045)</f>
        <v>0</v>
      </c>
      <c r="AO27" s="55">
        <f>SUMIF(NSL!$C$1047:$C$1048,C27,NSL!$X$1047:$X$1048)</f>
        <v>0</v>
      </c>
      <c r="AP27" s="55">
        <f>SUMIF(NSL!$C$1050:$C$1074,C27,NSL!$X$1050:$X$1074)</f>
        <v>0</v>
      </c>
      <c r="AQ27" s="55">
        <f>SUMIF(NSL!$C$1076:$C$1099,C27,NSL!$X$1076:$X$1099)</f>
        <v>0</v>
      </c>
      <c r="AR27" s="55">
        <f>SUMIF(NSL!$C$1101:$C$1121,C27,NSL!$X$1101:$X$1121)</f>
        <v>0</v>
      </c>
      <c r="AS27" s="55">
        <f>SUMIF(NSL!$C$1123:$C$1164,C27,NSL!$X$1123:$X$1164)</f>
        <v>0</v>
      </c>
      <c r="AT27" s="55">
        <f>SUMIF(NSL!$C$1166:$C$1201,C27,NSL!$X$1166:$X$1201)</f>
        <v>0</v>
      </c>
      <c r="AU27" s="55">
        <f>SUMIF(NSL!$C$1203:$C$1223,C27,NSL!$X$1203:$X$1223)</f>
        <v>0</v>
      </c>
      <c r="AV27" s="55">
        <f>SUMIF(NSL!$C$1225:$C$1226,C27,NSL!$X$1225:$X$1226)</f>
        <v>0</v>
      </c>
      <c r="AW27" s="55">
        <f>SUMIF(NSL!$C$1228:$C$1244,C27,NSL!$X$1228:$X$1244)</f>
        <v>0</v>
      </c>
      <c r="AX27" s="55">
        <f>SUMIF(NSL!$C$1246:$C$1351,C27,NSL!$X$1246:$X$1351)</f>
        <v>0</v>
      </c>
      <c r="AY27" s="55">
        <f>SUMIF(NSL!$C$1353:$C$1434,C27,NSL!$X$1353:$X$1434)</f>
        <v>0</v>
      </c>
      <c r="AZ27" s="55">
        <f>SUMIF(NSL!$C$1436:$C$1440,C27,NSL!$X$1436:$X$1440)</f>
        <v>0</v>
      </c>
      <c r="BA27" s="55">
        <f>SUMIF(NSL!$C$1442:$C$1507,C27,NSL!$X$1442:$X$1507)</f>
        <v>0</v>
      </c>
      <c r="BB27" s="55">
        <f>SUMIF(NSL!$C$1509:$C$1540,C27,NSL!$X$1509:$X$1540)</f>
        <v>0</v>
      </c>
      <c r="BC27" s="55">
        <f>SUMIF(NSL!$C$1542:$C$1545,C27,NSL!$X$1542:$X$1545)</f>
        <v>0</v>
      </c>
      <c r="BD27" s="55">
        <f>SUMIF(NSL!$C$1547:$C$1560,C27,NSL!$X$1547:$X$1560)</f>
        <v>0</v>
      </c>
      <c r="BE27" s="55">
        <f>SUMIF(NSL!$C$1562:$C$1565,C27,NSL!$X$1562:$X$1565)</f>
        <v>0</v>
      </c>
      <c r="BF27" s="55">
        <f>SUMIF(NSL!$C$1567:$C$1569,C27,NSL!$X$1567:$X$1569)</f>
        <v>0</v>
      </c>
      <c r="BG27" s="65">
        <f>SUM(G27:Q27)+SUM(S27:Y27)+SUM(AB27:BF27)</f>
        <v>0</v>
      </c>
      <c r="BH27" s="58">
        <f>Z60-BG27</f>
        <v>0</v>
      </c>
      <c r="BI27" s="53">
        <f t="shared" si="6"/>
        <v>0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>
        <f>HTg!U30</f>
        <v>80.790000000000006</v>
      </c>
      <c r="E28" s="65">
        <f t="shared" si="10"/>
        <v>0</v>
      </c>
      <c r="F28" s="70">
        <f t="shared" si="11"/>
        <v>0</v>
      </c>
      <c r="G28" s="72">
        <f>SUM(G29:G41)</f>
        <v>0</v>
      </c>
      <c r="H28" s="72">
        <f t="shared" ref="H28:Z28" si="14">SUM(H29:H41)</f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65">
        <f>SUM(R29:R41)</f>
        <v>80.790000000000006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>D28-BG28</f>
        <v>80.790000000000006</v>
      </c>
      <c r="AB28" s="72">
        <f t="shared" ref="AB28:BG28" si="15">SUM(AB29:AB41)</f>
        <v>1.07</v>
      </c>
      <c r="AC28" s="72">
        <f t="shared" si="15"/>
        <v>0</v>
      </c>
      <c r="AD28" s="72">
        <f t="shared" si="15"/>
        <v>0.16</v>
      </c>
      <c r="AE28" s="72">
        <f t="shared" si="15"/>
        <v>4.59</v>
      </c>
      <c r="AF28" s="72">
        <f t="shared" si="15"/>
        <v>0.9</v>
      </c>
      <c r="AG28" s="72">
        <f t="shared" si="15"/>
        <v>0</v>
      </c>
      <c r="AH28" s="72">
        <f t="shared" si="15"/>
        <v>0</v>
      </c>
      <c r="AI28" s="72">
        <f t="shared" si="15"/>
        <v>53.21</v>
      </c>
      <c r="AJ28" s="72">
        <f t="shared" si="15"/>
        <v>20.28</v>
      </c>
      <c r="AK28" s="72">
        <f t="shared" si="15"/>
        <v>0.01</v>
      </c>
      <c r="AL28" s="72">
        <f t="shared" si="15"/>
        <v>0.02</v>
      </c>
      <c r="AM28" s="72">
        <f t="shared" si="15"/>
        <v>0.55000000000000004</v>
      </c>
      <c r="AN28" s="72">
        <f t="shared" si="15"/>
        <v>0</v>
      </c>
      <c r="AO28" s="72">
        <f t="shared" si="15"/>
        <v>0</v>
      </c>
      <c r="AP28" s="72">
        <f t="shared" si="15"/>
        <v>0</v>
      </c>
      <c r="AQ28" s="72">
        <f t="shared" si="15"/>
        <v>0</v>
      </c>
      <c r="AR28" s="72">
        <f t="shared" si="15"/>
        <v>0</v>
      </c>
      <c r="AS28" s="72">
        <f t="shared" si="15"/>
        <v>0</v>
      </c>
      <c r="AT28" s="72">
        <f t="shared" si="15"/>
        <v>0</v>
      </c>
      <c r="AU28" s="72">
        <f t="shared" si="15"/>
        <v>0</v>
      </c>
      <c r="AV28" s="72">
        <f t="shared" si="15"/>
        <v>0</v>
      </c>
      <c r="AW28" s="72">
        <f t="shared" si="15"/>
        <v>0</v>
      </c>
      <c r="AX28" s="72">
        <f t="shared" si="15"/>
        <v>0</v>
      </c>
      <c r="AY28" s="72">
        <f t="shared" si="15"/>
        <v>0</v>
      </c>
      <c r="AZ28" s="72">
        <f t="shared" si="15"/>
        <v>0</v>
      </c>
      <c r="BA28" s="72">
        <f t="shared" si="15"/>
        <v>0</v>
      </c>
      <c r="BB28" s="72">
        <f t="shared" si="15"/>
        <v>0</v>
      </c>
      <c r="BC28" s="72">
        <f t="shared" si="15"/>
        <v>0</v>
      </c>
      <c r="BD28" s="72">
        <f t="shared" si="15"/>
        <v>0</v>
      </c>
      <c r="BE28" s="72">
        <f t="shared" si="15"/>
        <v>0</v>
      </c>
      <c r="BF28" s="72">
        <f t="shared" si="15"/>
        <v>0</v>
      </c>
      <c r="BG28" s="65">
        <f t="shared" si="15"/>
        <v>0</v>
      </c>
      <c r="BH28" s="70">
        <f>AA60-BG28</f>
        <v>38.13000000000001</v>
      </c>
      <c r="BI28" s="70">
        <f>SUM(BI29:BI41)</f>
        <v>118.92000000000002</v>
      </c>
    </row>
    <row r="29" spans="1:61" ht="15">
      <c r="A29" s="56"/>
      <c r="B29" s="7" t="s">
        <v>166</v>
      </c>
      <c r="C29" s="8" t="s">
        <v>53</v>
      </c>
      <c r="D29" s="52">
        <f>HTg!U31</f>
        <v>1.07</v>
      </c>
      <c r="E29" s="65">
        <f t="shared" si="10"/>
        <v>0</v>
      </c>
      <c r="F29" s="70">
        <f t="shared" si="11"/>
        <v>0</v>
      </c>
      <c r="G29" s="55">
        <f>SUMIF(NSL!$C$9:$C$10,C29,NSL!$X$9:$X$10)</f>
        <v>0</v>
      </c>
      <c r="H29" s="55">
        <f>SUMIF(NSL!$C$12:$C$13,C29,NSL!$X$12:$X$13)</f>
        <v>0</v>
      </c>
      <c r="I29" s="55">
        <f>SUMIF(NSL!$C$15:$C$16,C29,NSL!$X$15:$X$16)</f>
        <v>0</v>
      </c>
      <c r="J29" s="55">
        <f>SUMIF(NSL!$C$18:$C$19,C29,NSL!$X$18:$X$19)</f>
        <v>0</v>
      </c>
      <c r="K29" s="55">
        <f>SUMIF(NSL!$C$21:$C$43,C29,NSL!$X$21:$X$43)</f>
        <v>0</v>
      </c>
      <c r="L29" s="55">
        <f>SUMIF(NSL!$C$45:$C$51,C29,NSL!$X$45:$X$51)</f>
        <v>0</v>
      </c>
      <c r="M29" s="55">
        <f>SUMIF(NSL!$C$53:$C$55,C29,NSL!$X$53:$X$55)</f>
        <v>0</v>
      </c>
      <c r="N29" s="55">
        <f>SUMIF(NSL!$C$57:$C$65,C29,NSL!$X$57:$X$65)</f>
        <v>0</v>
      </c>
      <c r="O29" s="55">
        <f>SUMIF(NSL!$C$67:$C$76,C29,NSL!$X$67:$X$76)</f>
        <v>0</v>
      </c>
      <c r="P29" s="55">
        <f>SUMIF(NSL!$C$78:$C$79,C29,NSL!$X$78:$X$79)</f>
        <v>0</v>
      </c>
      <c r="Q29" s="55">
        <f>SUMIF(NSL!$C$81:$C$173,C29,NSL!$X$81:$X$173)</f>
        <v>0</v>
      </c>
      <c r="R29" s="65">
        <f t="shared" si="12"/>
        <v>1.07</v>
      </c>
      <c r="S29" s="55">
        <f>SUMIF(NSL!$C$176:$C$214,C29,NSL!$X$176:$X$214)</f>
        <v>0</v>
      </c>
      <c r="T29" s="55">
        <f>SUMIF(NSL!$C$216:$C$238,C29,NSL!$X$216:$X$238)</f>
        <v>0</v>
      </c>
      <c r="U29" s="55">
        <f>SUMIF(NSL!$C$240:$C$252,C29,NSL!$X$240:$X$252)</f>
        <v>0</v>
      </c>
      <c r="V29" s="55">
        <f>SUMIF(NSL!$C$254:$C$255,C29,NSL!$X$254:$X$255)</f>
        <v>0</v>
      </c>
      <c r="W29" s="55">
        <f>SUMIF(NSL!$C$257:$C$282,C29,NSL!$X$257:$X$282)</f>
        <v>0</v>
      </c>
      <c r="X29" s="55">
        <f>SUMIF(NSL!$C$284:$C$346,C29,NSL!$X$284:$X$346)</f>
        <v>0</v>
      </c>
      <c r="Y29" s="55">
        <f>SUMIF(NSL!$C$348:$C$436,C29,NSL!$X$348:$X$436)</f>
        <v>0</v>
      </c>
      <c r="Z29" s="55">
        <f>SUMIF(NSL!$C$438:$C$480,C29,NSL!$X$438:$X$480)</f>
        <v>0</v>
      </c>
      <c r="AA29" s="72">
        <f>SUM(AB29:AN29)</f>
        <v>1.07</v>
      </c>
      <c r="AB29" s="65">
        <f>D29-BG29</f>
        <v>1.07</v>
      </c>
      <c r="AC29" s="55">
        <f>SUMIF(NSL!$C$681:$C$682,C29,NSL!$X$681:$X$682)</f>
        <v>0</v>
      </c>
      <c r="AD29" s="55">
        <f>SUMIF(NSL!$C$684:$C$692,C29,NSL!$X$684:$X$692)</f>
        <v>0</v>
      </c>
      <c r="AE29" s="55">
        <f>SUMIF(NSL!$C$694:$C$776,C29,NSL!$X$694:$X$776)</f>
        <v>0</v>
      </c>
      <c r="AF29" s="55">
        <f>SUMIF(NSL!$C$778:$C$810,C29,NSL!$X$778:$X$810)</f>
        <v>0</v>
      </c>
      <c r="AG29" s="55">
        <f>SUMIF(NSL!$C$812:$C$813,C29,NSL!$X$812:$X$813)</f>
        <v>0</v>
      </c>
      <c r="AH29" s="55">
        <f>SUMIF(NSL!$C$815:$C$816,C29,NSL!$X$815:$X$816)</f>
        <v>0</v>
      </c>
      <c r="AI29" s="55">
        <f>SUMIF(NSL!$C$818:$C$889,C29,NSL!$X$818:$X$889)</f>
        <v>0</v>
      </c>
      <c r="AJ29" s="55">
        <f>SUMIF(NSL!$C$891:$C$917,C29,NSL!$X$891:$X$917)</f>
        <v>0</v>
      </c>
      <c r="AK29" s="55">
        <f>SUMIF(NSL!$C$919:$C$981,C29,NSL!$X$919:$X$981)</f>
        <v>0</v>
      </c>
      <c r="AL29" s="55">
        <f>SUMIF(NSL!$C$983:$C$1000,C29,NSL!$X$983:$X$1000)</f>
        <v>0</v>
      </c>
      <c r="AM29" s="55">
        <f>SUMIF(NSL!$C$1002:$C$1028,C29,NSL!$X$1002:$X$1028)</f>
        <v>0</v>
      </c>
      <c r="AN29" s="55">
        <f>SUMIF(NSL!$C$1030:$C$1045,C29,NSL!$X$1030:$X$1045)</f>
        <v>0</v>
      </c>
      <c r="AO29" s="55">
        <f>SUMIF(NSL!$C$1047:$C$1048,C29,NSL!$X$1047:$X$1048)</f>
        <v>0</v>
      </c>
      <c r="AP29" s="55">
        <f>SUMIF(NSL!$C$1050:$C$1074,C29,NSL!$X$1050:$X$1074)</f>
        <v>0</v>
      </c>
      <c r="AQ29" s="55">
        <f>SUMIF(NSL!$C$1076:$C$1099,C29,NSL!$X$1076:$X$1099)</f>
        <v>0</v>
      </c>
      <c r="AR29" s="55">
        <f>SUMIF(NSL!$C$1101:$C$1121,C29,NSL!$X$1101:$X$1121)</f>
        <v>0</v>
      </c>
      <c r="AS29" s="55">
        <f>SUMIF(NSL!$C$1123:$C$1164,C29,NSL!$X$1123:$X$1164)</f>
        <v>0</v>
      </c>
      <c r="AT29" s="55">
        <f>SUMIF(NSL!$C$1166:$C$1201,C29,NSL!$X$1166:$X$1201)</f>
        <v>0</v>
      </c>
      <c r="AU29" s="55">
        <f>SUMIF(NSL!$C$1203:$C$1223,C29,NSL!$X$1203:$X$1223)</f>
        <v>0</v>
      </c>
      <c r="AV29" s="55">
        <f>SUMIF(NSL!$C$1225:$C$1226,C29,NSL!$X$1225:$X$1226)</f>
        <v>0</v>
      </c>
      <c r="AW29" s="55">
        <f>SUMIF(NSL!$C$1228:$C$1244,C29,NSL!$X$1228:$X$1244)</f>
        <v>0</v>
      </c>
      <c r="AX29" s="55">
        <f>SUMIF(NSL!$C$1246:$C$1351,C29,NSL!$X$1246:$X$1351)</f>
        <v>0</v>
      </c>
      <c r="AY29" s="55">
        <f>SUMIF(NSL!$C$1353:$C$1434,C29,NSL!$X$1353:$X$1434)</f>
        <v>0</v>
      </c>
      <c r="AZ29" s="55">
        <f>SUMIF(NSL!$C$1436:$C$1440,C29,NSL!$X$1436:$X$1440)</f>
        <v>0</v>
      </c>
      <c r="BA29" s="55">
        <f>SUMIF(NSL!$C$1442:$C$1507,C29,NSL!$X$1442:$X$1507)</f>
        <v>0</v>
      </c>
      <c r="BB29" s="55">
        <f>SUMIF(NSL!$C$1509:$C$1540,C29,NSL!$X$1509:$X$1540)</f>
        <v>0</v>
      </c>
      <c r="BC29" s="55">
        <f>SUMIF(NSL!$C$1542:$C$1545,C29,NSL!$X$1542:$X$1545)</f>
        <v>0</v>
      </c>
      <c r="BD29" s="55">
        <f>SUMIF(NSL!$C$1547:$C$1560,C29,NSL!$X$1547:$X$1560)</f>
        <v>0</v>
      </c>
      <c r="BE29" s="55">
        <f>SUMIF(NSL!$C$1562:$C$1565,C29,NSL!$X$1562:$X$1565)</f>
        <v>0</v>
      </c>
      <c r="BF29" s="55">
        <f>SUMIF(NSL!$C$1567:$C$1569,C29,NSL!$X$1567:$X$1569)</f>
        <v>0</v>
      </c>
      <c r="BG29" s="65">
        <f>SUM(G29:Q29)+SUM(S29:Z29)+SUM(AC29:BF29)</f>
        <v>0</v>
      </c>
      <c r="BH29" s="53">
        <f>AB60-BG29</f>
        <v>1.9399999999999997</v>
      </c>
      <c r="BI29" s="53">
        <f t="shared" si="6"/>
        <v>3.01</v>
      </c>
    </row>
    <row r="30" spans="1:61" ht="15">
      <c r="A30" s="56"/>
      <c r="B30" s="7" t="s">
        <v>167</v>
      </c>
      <c r="C30" s="8" t="s">
        <v>58</v>
      </c>
      <c r="D30" s="52">
        <f>HTg!U32</f>
        <v>0</v>
      </c>
      <c r="E30" s="65">
        <f t="shared" si="10"/>
        <v>0</v>
      </c>
      <c r="F30" s="70">
        <f t="shared" si="11"/>
        <v>0</v>
      </c>
      <c r="G30" s="55">
        <f>SUMIF(NSL!$C$9:$C$10,C30,NSL!$X$9:$X$10)</f>
        <v>0</v>
      </c>
      <c r="H30" s="55">
        <f>SUMIF(NSL!$C$12:$C$13,C30,NSL!$X$12:$X$13)</f>
        <v>0</v>
      </c>
      <c r="I30" s="55">
        <f>SUMIF(NSL!$C$15:$C$16,C30,NSL!$X$15:$X$16)</f>
        <v>0</v>
      </c>
      <c r="J30" s="55">
        <f>SUMIF(NSL!$C$18:$C$19,C30,NSL!$X$18:$X$19)</f>
        <v>0</v>
      </c>
      <c r="K30" s="55">
        <f>SUMIF(NSL!$C$21:$C$43,C30,NSL!$X$21:$X$43)</f>
        <v>0</v>
      </c>
      <c r="L30" s="55">
        <f>SUMIF(NSL!$C$45:$C$51,C30,NSL!$X$45:$X$51)</f>
        <v>0</v>
      </c>
      <c r="M30" s="55">
        <f>SUMIF(NSL!$C$53:$C$55,C30,NSL!$X$53:$X$55)</f>
        <v>0</v>
      </c>
      <c r="N30" s="55">
        <f>SUMIF(NSL!$C$57:$C$65,C30,NSL!$X$57:$X$65)</f>
        <v>0</v>
      </c>
      <c r="O30" s="55">
        <f>SUMIF(NSL!$C$67:$C$76,C30,NSL!$X$67:$X$76)</f>
        <v>0</v>
      </c>
      <c r="P30" s="55">
        <f>SUMIF(NSL!$C$78:$C$79,C30,NSL!$X$78:$X$79)</f>
        <v>0</v>
      </c>
      <c r="Q30" s="55">
        <f>SUMIF(NSL!$C$81:$C$173,C30,NSL!$X$81:$X$173)</f>
        <v>0</v>
      </c>
      <c r="R30" s="65">
        <f t="shared" si="12"/>
        <v>0</v>
      </c>
      <c r="S30" s="55">
        <f>SUMIF(NSL!$C$176:$C$214,C30,NSL!$X$176:$X$214)</f>
        <v>0</v>
      </c>
      <c r="T30" s="55">
        <f>SUMIF(NSL!$C$216:$C$238,C30,NSL!$X$216:$X$238)</f>
        <v>0</v>
      </c>
      <c r="U30" s="55">
        <f>SUMIF(NSL!$C$240:$C$252,C30,NSL!$X$240:$X$252)</f>
        <v>0</v>
      </c>
      <c r="V30" s="55">
        <f>SUMIF(NSL!$C$254:$C$255,C30,NSL!$X$254:$X$255)</f>
        <v>0</v>
      </c>
      <c r="W30" s="55">
        <f>SUMIF(NSL!$C$257:$C$282,C30,NSL!$X$257:$X$282)</f>
        <v>0</v>
      </c>
      <c r="X30" s="55">
        <f>SUMIF(NSL!$C$284:$C$346,C30,NSL!$X$284:$X$346)</f>
        <v>0</v>
      </c>
      <c r="Y30" s="55">
        <f>SUMIF(NSL!$C$348:$C$436,C30,NSL!$X$348:$X$436)</f>
        <v>0</v>
      </c>
      <c r="Z30" s="55">
        <f>SUMIF(NSL!$C$438:$C$480,C30,NSL!$X$438:$X$480)</f>
        <v>0</v>
      </c>
      <c r="AA30" s="72">
        <f t="shared" ref="AA30:AA59" si="16">SUM(AB30:AN30)</f>
        <v>0</v>
      </c>
      <c r="AB30" s="55">
        <f>SUMIF(NSL!$C$483:$C$679,C30,NSL!$X$483:$X$679)</f>
        <v>0</v>
      </c>
      <c r="AC30" s="65">
        <f>D30-BG30</f>
        <v>0</v>
      </c>
      <c r="AD30" s="55">
        <f>SUMIF(NSL!$C$684:$C$692,C30,NSL!$X$684:$X$692)</f>
        <v>0</v>
      </c>
      <c r="AE30" s="55">
        <f>SUMIF(NSL!$C$694:$C$776,C30,NSL!$X$694:$X$776)</f>
        <v>0</v>
      </c>
      <c r="AF30" s="55">
        <f>SUMIF(NSL!$C$778:$C$810,C30,NSL!$X$778:$X$810)</f>
        <v>0</v>
      </c>
      <c r="AG30" s="55">
        <f>SUMIF(NSL!$C$812:$C$813,C30,NSL!$X$812:$X$813)</f>
        <v>0</v>
      </c>
      <c r="AH30" s="55">
        <f>SUMIF(NSL!$C$815:$C$816,C30,NSL!$X$815:$X$816)</f>
        <v>0</v>
      </c>
      <c r="AI30" s="55">
        <f>SUMIF(NSL!$C$818:$C$889,C30,NSL!$X$818:$X$889)</f>
        <v>0</v>
      </c>
      <c r="AJ30" s="55">
        <f>SUMIF(NSL!$C$891:$C$917,C30,NSL!$X$891:$X$917)</f>
        <v>0</v>
      </c>
      <c r="AK30" s="55">
        <f>SUMIF(NSL!$C$919:$C$981,C30,NSL!$X$919:$X$981)</f>
        <v>0</v>
      </c>
      <c r="AL30" s="55">
        <f>SUMIF(NSL!$C$983:$C$1000,C30,NSL!$X$983:$X$1000)</f>
        <v>0</v>
      </c>
      <c r="AM30" s="55">
        <f>SUMIF(NSL!$C$1002:$C$1028,C30,NSL!$X$1002:$X$1028)</f>
        <v>0</v>
      </c>
      <c r="AN30" s="55">
        <f>SUMIF(NSL!$C$1030:$C$1045,C30,NSL!$X$1030:$X$1045)</f>
        <v>0</v>
      </c>
      <c r="AO30" s="55">
        <f>SUMIF(NSL!$C$1047:$C$1048,C30,NSL!$X$1047:$X$1048)</f>
        <v>0</v>
      </c>
      <c r="AP30" s="55">
        <f>SUMIF(NSL!$C$1050:$C$1074,C30,NSL!$X$1050:$X$1074)</f>
        <v>0</v>
      </c>
      <c r="AQ30" s="55">
        <f>SUMIF(NSL!$C$1076:$C$1099,C30,NSL!$X$1076:$X$1099)</f>
        <v>0</v>
      </c>
      <c r="AR30" s="55">
        <f>SUMIF(NSL!$C$1101:$C$1121,C30,NSL!$X$1101:$X$1121)</f>
        <v>0</v>
      </c>
      <c r="AS30" s="55">
        <f>SUMIF(NSL!$C$1123:$C$1164,C30,NSL!$X$1123:$X$1164)</f>
        <v>0</v>
      </c>
      <c r="AT30" s="55">
        <f>SUMIF(NSL!$C$1166:$C$1201,C30,NSL!$X$1166:$X$1201)</f>
        <v>0</v>
      </c>
      <c r="AU30" s="55">
        <f>SUMIF(NSL!$C$1203:$C$1223,C30,NSL!$X$1203:$X$1223)</f>
        <v>0</v>
      </c>
      <c r="AV30" s="55">
        <f>SUMIF(NSL!$C$1225:$C$1226,C30,NSL!$X$1225:$X$1226)</f>
        <v>0</v>
      </c>
      <c r="AW30" s="55">
        <f>SUMIF(NSL!$C$1228:$C$1244,C30,NSL!$X$1228:$X$1244)</f>
        <v>0</v>
      </c>
      <c r="AX30" s="55">
        <f>SUMIF(NSL!$C$1246:$C$1351,C30,NSL!$X$1246:$X$1351)</f>
        <v>0</v>
      </c>
      <c r="AY30" s="55">
        <f>SUMIF(NSL!$C$1353:$C$1434,C30,NSL!$X$1353:$X$1434)</f>
        <v>0</v>
      </c>
      <c r="AZ30" s="55">
        <f>SUMIF(NSL!$C$1436:$C$1440,C30,NSL!$X$1436:$X$1440)</f>
        <v>0</v>
      </c>
      <c r="BA30" s="55">
        <f>SUMIF(NSL!$C$1442:$C$1507,C30,NSL!$X$1442:$X$1507)</f>
        <v>0</v>
      </c>
      <c r="BB30" s="55">
        <f>SUMIF(NSL!$C$1509:$C$1540,C30,NSL!$X$1509:$X$1540)</f>
        <v>0</v>
      </c>
      <c r="BC30" s="55">
        <f>SUMIF(NSL!$C$1542:$C$1545,C30,NSL!$X$1542:$X$1545)</f>
        <v>0</v>
      </c>
      <c r="BD30" s="55">
        <f>SUMIF(NSL!$C$1547:$C$1560,C30,NSL!$X$1547:$X$1560)</f>
        <v>0</v>
      </c>
      <c r="BE30" s="55">
        <f>SUMIF(NSL!$C$1562:$C$1565,C30,NSL!$X$1562:$X$1565)</f>
        <v>0</v>
      </c>
      <c r="BF30" s="55">
        <f>SUMIF(NSL!$C$1567:$C$1569,C30,NSL!$X$1567:$X$1569)</f>
        <v>0</v>
      </c>
      <c r="BG30" s="65">
        <f>SUM(G30:Q30)+SUM(S30:Z30)+AB30+SUM(AD30:BF30)</f>
        <v>0</v>
      </c>
      <c r="BH30" s="53">
        <f>AC60-BG30</f>
        <v>0</v>
      </c>
      <c r="BI30" s="53">
        <f t="shared" si="6"/>
        <v>0</v>
      </c>
    </row>
    <row r="31" spans="1:61" ht="15">
      <c r="A31" s="56"/>
      <c r="B31" s="7" t="s">
        <v>168</v>
      </c>
      <c r="C31" s="8" t="s">
        <v>54</v>
      </c>
      <c r="D31" s="52">
        <f>HTg!U33</f>
        <v>0.16</v>
      </c>
      <c r="E31" s="65">
        <f t="shared" si="10"/>
        <v>0</v>
      </c>
      <c r="F31" s="70">
        <f t="shared" si="11"/>
        <v>0</v>
      </c>
      <c r="G31" s="55">
        <f>SUMIF(NSL!$C$9:$C$10,C31,NSL!$X$9:$X$10)</f>
        <v>0</v>
      </c>
      <c r="H31" s="55">
        <f>SUMIF(NSL!$C$12:$C$13,C31,NSL!$X$12:$X$13)</f>
        <v>0</v>
      </c>
      <c r="I31" s="55">
        <f>SUMIF(NSL!$C$15:$C$16,C31,NSL!$X$15:$X$16)</f>
        <v>0</v>
      </c>
      <c r="J31" s="55">
        <f>SUMIF(NSL!$C$18:$C$19,C31,NSL!$X$18:$X$19)</f>
        <v>0</v>
      </c>
      <c r="K31" s="55">
        <f>SUMIF(NSL!$C$21:$C$43,C31,NSL!$X$21:$X$43)</f>
        <v>0</v>
      </c>
      <c r="L31" s="55">
        <f>SUMIF(NSL!$C$45:$C$51,C31,NSL!$X$45:$X$51)</f>
        <v>0</v>
      </c>
      <c r="M31" s="55">
        <f>SUMIF(NSL!$C$53:$C$55,C31,NSL!$X$53:$X$55)</f>
        <v>0</v>
      </c>
      <c r="N31" s="55">
        <f>SUMIF(NSL!$C$57:$C$65,C31,NSL!$X$57:$X$65)</f>
        <v>0</v>
      </c>
      <c r="O31" s="55">
        <f>SUMIF(NSL!$C$67:$C$76,C31,NSL!$X$67:$X$76)</f>
        <v>0</v>
      </c>
      <c r="P31" s="55">
        <f>SUMIF(NSL!$C$78:$C$79,C31,NSL!$X$78:$X$79)</f>
        <v>0</v>
      </c>
      <c r="Q31" s="55">
        <f>SUMIF(NSL!$C$81:$C$173,C31,NSL!$X$81:$X$173)</f>
        <v>0</v>
      </c>
      <c r="R31" s="65">
        <f t="shared" si="12"/>
        <v>0.16</v>
      </c>
      <c r="S31" s="55">
        <f>SUMIF(NSL!$C$176:$C$214,C31,NSL!$X$176:$X$214)</f>
        <v>0</v>
      </c>
      <c r="T31" s="55">
        <f>SUMIF(NSL!$C$216:$C$238,C31,NSL!$X$216:$X$238)</f>
        <v>0</v>
      </c>
      <c r="U31" s="55">
        <f>SUMIF(NSL!$C$240:$C$252,C31,NSL!$X$240:$X$252)</f>
        <v>0</v>
      </c>
      <c r="V31" s="55">
        <f>SUMIF(NSL!$C$254:$C$255,C31,NSL!$X$254:$X$255)</f>
        <v>0</v>
      </c>
      <c r="W31" s="55">
        <f>SUMIF(NSL!$C$257:$C$282,C31,NSL!$X$257:$X$282)</f>
        <v>0</v>
      </c>
      <c r="X31" s="55">
        <f>SUMIF(NSL!$C$284:$C$346,C31,NSL!$X$284:$X$346)</f>
        <v>0</v>
      </c>
      <c r="Y31" s="55">
        <f>SUMIF(NSL!$C$348:$C$436,C31,NSL!$X$348:$X$436)</f>
        <v>0</v>
      </c>
      <c r="Z31" s="55">
        <f>SUMIF(NSL!$C$438:$C$480,C31,NSL!$X$438:$X$480)</f>
        <v>0</v>
      </c>
      <c r="AA31" s="72">
        <f t="shared" si="16"/>
        <v>0.16</v>
      </c>
      <c r="AB31" s="55">
        <f>SUMIF(NSL!$C$483:$C$679,C31,NSL!$X$483:$X$679)</f>
        <v>0</v>
      </c>
      <c r="AC31" s="55">
        <f>SUMIF(NSL!$C$681:$C$682,C31,NSL!$X$681:$X$682)</f>
        <v>0</v>
      </c>
      <c r="AD31" s="65">
        <f>D31-BG31</f>
        <v>0.16</v>
      </c>
      <c r="AE31" s="55">
        <f>SUMIF(NSL!$C$694:$C$776,C31,NSL!$X$694:$X$776)</f>
        <v>0</v>
      </c>
      <c r="AF31" s="55">
        <f>SUMIF(NSL!$C$778:$C$810,C31,NSL!$X$778:$X$810)</f>
        <v>0</v>
      </c>
      <c r="AG31" s="55">
        <f>SUMIF(NSL!$C$812:$C$813,C31,NSL!$X$812:$X$813)</f>
        <v>0</v>
      </c>
      <c r="AH31" s="55">
        <f>SUMIF(NSL!$C$815:$C$816,C31,NSL!$X$815:$X$816)</f>
        <v>0</v>
      </c>
      <c r="AI31" s="55">
        <f>SUMIF(NSL!$C$818:$C$889,C31,NSL!$X$818:$X$889)</f>
        <v>0</v>
      </c>
      <c r="AJ31" s="55">
        <f>SUMIF(NSL!$C$891:$C$917,C31,NSL!$X$891:$X$917)</f>
        <v>0</v>
      </c>
      <c r="AK31" s="55">
        <f>SUMIF(NSL!$C$919:$C$981,C31,NSL!$X$919:$X$981)</f>
        <v>0</v>
      </c>
      <c r="AL31" s="55">
        <f>SUMIF(NSL!$C$983:$C$1000,C31,NSL!$X$983:$X$1000)</f>
        <v>0</v>
      </c>
      <c r="AM31" s="55">
        <f>SUMIF(NSL!$C$1002:$C$1028,C31,NSL!$X$1002:$X$1028)</f>
        <v>0</v>
      </c>
      <c r="AN31" s="55">
        <f>SUMIF(NSL!$C$1030:$C$1045,C31,NSL!$X$1030:$X$1045)</f>
        <v>0</v>
      </c>
      <c r="AO31" s="55">
        <f>SUMIF(NSL!$C$1047:$C$1048,C31,NSL!$X$1047:$X$1048)</f>
        <v>0</v>
      </c>
      <c r="AP31" s="55">
        <f>SUMIF(NSL!$C$1050:$C$1074,C31,NSL!$X$1050:$X$1074)</f>
        <v>0</v>
      </c>
      <c r="AQ31" s="55">
        <f>SUMIF(NSL!$C$1076:$C$1099,C31,NSL!$X$1076:$X$1099)</f>
        <v>0</v>
      </c>
      <c r="AR31" s="55">
        <f>SUMIF(NSL!$C$1101:$C$1121,C31,NSL!$X$1101:$X$1121)</f>
        <v>0</v>
      </c>
      <c r="AS31" s="55">
        <f>SUMIF(NSL!$C$1123:$C$1164,C31,NSL!$X$1123:$X$1164)</f>
        <v>0</v>
      </c>
      <c r="AT31" s="55">
        <f>SUMIF(NSL!$C$1166:$C$1201,C31,NSL!$X$1166:$X$1201)</f>
        <v>0</v>
      </c>
      <c r="AU31" s="55">
        <f>SUMIF(NSL!$C$1203:$C$1223,C31,NSL!$X$1203:$X$1223)</f>
        <v>0</v>
      </c>
      <c r="AV31" s="55">
        <f>SUMIF(NSL!$C$1225:$C$1226,C31,NSL!$X$1225:$X$1226)</f>
        <v>0</v>
      </c>
      <c r="AW31" s="55">
        <f>SUMIF(NSL!$C$1228:$C$1244,C31,NSL!$X$1228:$X$1244)</f>
        <v>0</v>
      </c>
      <c r="AX31" s="55">
        <f>SUMIF(NSL!$C$1246:$C$1351,C31,NSL!$X$1246:$X$1351)</f>
        <v>0</v>
      </c>
      <c r="AY31" s="55">
        <f>SUMIF(NSL!$C$1353:$C$1434,C31,NSL!$X$1353:$X$1434)</f>
        <v>0</v>
      </c>
      <c r="AZ31" s="55">
        <f>SUMIF(NSL!$C$1436:$C$1440,C31,NSL!$X$1436:$X$1440)</f>
        <v>0</v>
      </c>
      <c r="BA31" s="55">
        <f>SUMIF(NSL!$C$1442:$C$1507,C31,NSL!$X$1442:$X$1507)</f>
        <v>0</v>
      </c>
      <c r="BB31" s="55">
        <f>SUMIF(NSL!$C$1509:$C$1540,C31,NSL!$X$1509:$X$1540)</f>
        <v>0</v>
      </c>
      <c r="BC31" s="55">
        <f>SUMIF(NSL!$C$1542:$C$1545,C31,NSL!$X$1542:$X$1545)</f>
        <v>0</v>
      </c>
      <c r="BD31" s="55">
        <f>SUMIF(NSL!$C$1547:$C$1560,C31,NSL!$X$1547:$X$1560)</f>
        <v>0</v>
      </c>
      <c r="BE31" s="55">
        <f>SUMIF(NSL!$C$1562:$C$1565,C31,NSL!$X$1562:$X$1565)</f>
        <v>0</v>
      </c>
      <c r="BF31" s="55">
        <f>SUMIF(NSL!$C$1567:$C$1569,C31,NSL!$X$1567:$X$1569)</f>
        <v>0</v>
      </c>
      <c r="BG31" s="65">
        <f>SUM(G31:Q31)+SUM(S31:Z31)+SUM(AB31:AC31)+SUM(AE31:BF31)</f>
        <v>0</v>
      </c>
      <c r="BH31" s="53">
        <f>AD60-BG31</f>
        <v>0</v>
      </c>
      <c r="BI31" s="53">
        <f t="shared" si="6"/>
        <v>0.16</v>
      </c>
    </row>
    <row r="32" spans="1:61" ht="15">
      <c r="A32" s="56"/>
      <c r="B32" s="7" t="s">
        <v>169</v>
      </c>
      <c r="C32" s="8" t="s">
        <v>55</v>
      </c>
      <c r="D32" s="52">
        <f>HTg!U34</f>
        <v>4.59</v>
      </c>
      <c r="E32" s="65">
        <f t="shared" si="10"/>
        <v>0</v>
      </c>
      <c r="F32" s="70">
        <f t="shared" si="11"/>
        <v>0</v>
      </c>
      <c r="G32" s="55">
        <f>SUMIF(NSL!$C$9:$C$10,C32,NSL!$X$9:$X$10)</f>
        <v>0</v>
      </c>
      <c r="H32" s="55">
        <f>SUMIF(NSL!$C$12:$C$13,C32,NSL!$X$12:$X$13)</f>
        <v>0</v>
      </c>
      <c r="I32" s="55">
        <f>SUMIF(NSL!$C$15:$C$16,C32,NSL!$X$15:$X$16)</f>
        <v>0</v>
      </c>
      <c r="J32" s="55">
        <f>SUMIF(NSL!$C$18:$C$19,C32,NSL!$X$18:$X$19)</f>
        <v>0</v>
      </c>
      <c r="K32" s="55">
        <f>SUMIF(NSL!$C$21:$C$43,C32,NSL!$X$21:$X$43)</f>
        <v>0</v>
      </c>
      <c r="L32" s="55">
        <f>SUMIF(NSL!$C$45:$C$51,C32,NSL!$X$45:$X$51)</f>
        <v>0</v>
      </c>
      <c r="M32" s="55">
        <f>SUMIF(NSL!$C$53:$C$55,C32,NSL!$X$53:$X$55)</f>
        <v>0</v>
      </c>
      <c r="N32" s="55">
        <f>SUMIF(NSL!$C$57:$C$65,C32,NSL!$X$57:$X$65)</f>
        <v>0</v>
      </c>
      <c r="O32" s="55">
        <f>SUMIF(NSL!$C$67:$C$76,C32,NSL!$X$67:$X$76)</f>
        <v>0</v>
      </c>
      <c r="P32" s="55">
        <f>SUMIF(NSL!$C$78:$C$79,C32,NSL!$X$78:$X$79)</f>
        <v>0</v>
      </c>
      <c r="Q32" s="55">
        <f>SUMIF(NSL!$C$81:$C$173,C32,NSL!$X$81:$X$173)</f>
        <v>0</v>
      </c>
      <c r="R32" s="65">
        <f t="shared" si="12"/>
        <v>4.59</v>
      </c>
      <c r="S32" s="55">
        <f>SUMIF(NSL!$C$176:$C$214,C32,NSL!$X$176:$X$214)</f>
        <v>0</v>
      </c>
      <c r="T32" s="55">
        <f>SUMIF(NSL!$C$216:$C$238,C32,NSL!$X$216:$X$238)</f>
        <v>0</v>
      </c>
      <c r="U32" s="55">
        <f>SUMIF(NSL!$C$240:$C$252,C32,NSL!$X$240:$X$252)</f>
        <v>0</v>
      </c>
      <c r="V32" s="55">
        <f>SUMIF(NSL!$C$254:$C$255,C32,NSL!$X$254:$X$255)</f>
        <v>0</v>
      </c>
      <c r="W32" s="55">
        <f>SUMIF(NSL!$C$257:$C$282,C32,NSL!$X$257:$X$282)</f>
        <v>0</v>
      </c>
      <c r="X32" s="55">
        <f>SUMIF(NSL!$C$284:$C$346,C32,NSL!$X$284:$X$346)</f>
        <v>0</v>
      </c>
      <c r="Y32" s="55">
        <f>SUMIF(NSL!$C$348:$C$436,C32,NSL!$X$348:$X$436)</f>
        <v>0</v>
      </c>
      <c r="Z32" s="55">
        <f>SUMIF(NSL!$C$438:$C$480,C32,NSL!$X$438:$X$480)</f>
        <v>0</v>
      </c>
      <c r="AA32" s="72">
        <f t="shared" si="16"/>
        <v>4.59</v>
      </c>
      <c r="AB32" s="55">
        <f>SUMIF(NSL!$C$483:$C$679,C32,NSL!$X$483:$X$679)</f>
        <v>0</v>
      </c>
      <c r="AC32" s="55">
        <f>SUMIF(NSL!$C$681:$C$682,C32,NSL!$X$681:$X$682)</f>
        <v>0</v>
      </c>
      <c r="AD32" s="55">
        <f>SUMIF(NSL!$C$684:$C$692,C32,NSL!$X$684:$X$692)</f>
        <v>0</v>
      </c>
      <c r="AE32" s="65">
        <f>D32-BG32</f>
        <v>4.59</v>
      </c>
      <c r="AF32" s="55">
        <f>SUMIF(NSL!$C$778:$C$810,C32,NSL!$X$778:$X$810)</f>
        <v>0</v>
      </c>
      <c r="AG32" s="55">
        <f>SUMIF(NSL!$C$812:$C$813,C32,NSL!$X$812:$X$813)</f>
        <v>0</v>
      </c>
      <c r="AH32" s="55">
        <f>SUMIF(NSL!$C$815:$C$816,C32,NSL!$X$815:$X$816)</f>
        <v>0</v>
      </c>
      <c r="AI32" s="55">
        <f>SUMIF(NSL!$C$818:$C$889,C32,NSL!$X$818:$X$889)</f>
        <v>0</v>
      </c>
      <c r="AJ32" s="55">
        <f>SUMIF(NSL!$C$891:$C$917,C32,NSL!$X$891:$X$917)</f>
        <v>0</v>
      </c>
      <c r="AK32" s="55">
        <f>SUMIF(NSL!$C$919:$C$981,C32,NSL!$X$919:$X$981)</f>
        <v>0</v>
      </c>
      <c r="AL32" s="55">
        <f>SUMIF(NSL!$C$983:$C$1000,C32,NSL!$X$983:$X$1000)</f>
        <v>0</v>
      </c>
      <c r="AM32" s="55">
        <f>SUMIF(NSL!$C$1002:$C$1028,C32,NSL!$X$1002:$X$1028)</f>
        <v>0</v>
      </c>
      <c r="AN32" s="55">
        <f>SUMIF(NSL!$C$1030:$C$1045,C32,NSL!$X$1030:$X$1045)</f>
        <v>0</v>
      </c>
      <c r="AO32" s="55">
        <f>SUMIF(NSL!$C$1047:$C$1048,C32,NSL!$X$1047:$X$1048)</f>
        <v>0</v>
      </c>
      <c r="AP32" s="55">
        <f>SUMIF(NSL!$C$1050:$C$1074,C32,NSL!$X$1050:$X$1074)</f>
        <v>0</v>
      </c>
      <c r="AQ32" s="55">
        <f>SUMIF(NSL!$C$1076:$C$1099,C32,NSL!$X$1076:$X$1099)</f>
        <v>0</v>
      </c>
      <c r="AR32" s="55">
        <f>SUMIF(NSL!$C$1101:$C$1121,C32,NSL!$X$1101:$X$1121)</f>
        <v>0</v>
      </c>
      <c r="AS32" s="55">
        <f>SUMIF(NSL!$C$1123:$C$1164,C32,NSL!$X$1123:$X$1164)</f>
        <v>0</v>
      </c>
      <c r="AT32" s="55">
        <f>SUMIF(NSL!$C$1166:$C$1201,C32,NSL!$X$1166:$X$1201)</f>
        <v>0</v>
      </c>
      <c r="AU32" s="55">
        <f>SUMIF(NSL!$C$1203:$C$1223,C32,NSL!$X$1203:$X$1223)</f>
        <v>0</v>
      </c>
      <c r="AV32" s="55">
        <f>SUMIF(NSL!$C$1225:$C$1226,C32,NSL!$X$1225:$X$1226)</f>
        <v>0</v>
      </c>
      <c r="AW32" s="55">
        <f>SUMIF(NSL!$C$1228:$C$1244,C32,NSL!$X$1228:$X$1244)</f>
        <v>0</v>
      </c>
      <c r="AX32" s="55">
        <f>SUMIF(NSL!$C$1246:$C$1351,C32,NSL!$X$1246:$X$1351)</f>
        <v>0</v>
      </c>
      <c r="AY32" s="55">
        <f>SUMIF(NSL!$C$1353:$C$1434,C32,NSL!$X$1353:$X$1434)</f>
        <v>0</v>
      </c>
      <c r="AZ32" s="55">
        <f>SUMIF(NSL!$C$1436:$C$1440,C32,NSL!$X$1436:$X$1440)</f>
        <v>0</v>
      </c>
      <c r="BA32" s="55">
        <f>SUMIF(NSL!$C$1442:$C$1507,C32,NSL!$X$1442:$X$1507)</f>
        <v>0</v>
      </c>
      <c r="BB32" s="55">
        <f>SUMIF(NSL!$C$1509:$C$1540,C32,NSL!$X$1509:$X$1540)</f>
        <v>0</v>
      </c>
      <c r="BC32" s="55">
        <f>SUMIF(NSL!$C$1542:$C$1545,C32,NSL!$X$1542:$X$1545)</f>
        <v>0</v>
      </c>
      <c r="BD32" s="55">
        <f>SUMIF(NSL!$C$1547:$C$1560,C32,NSL!$X$1547:$X$1560)</f>
        <v>0</v>
      </c>
      <c r="BE32" s="55">
        <f>SUMIF(NSL!$C$1562:$C$1565,C32,NSL!$X$1562:$X$1565)</f>
        <v>0</v>
      </c>
      <c r="BF32" s="55">
        <f>SUMIF(NSL!$C$1567:$C$1569,C32,NSL!$X$1567:$X$1569)</f>
        <v>0</v>
      </c>
      <c r="BG32" s="65">
        <f>SUM(G32:Q32)+SUM(S32:Z32)+SUM(AB32:AD32)+SUM(AF32:BF32)</f>
        <v>0</v>
      </c>
      <c r="BH32" s="53">
        <f>AE60-BG32</f>
        <v>0.32000000000000028</v>
      </c>
      <c r="BI32" s="53">
        <f t="shared" si="6"/>
        <v>4.91</v>
      </c>
    </row>
    <row r="33" spans="1:61" ht="15">
      <c r="A33" s="56"/>
      <c r="B33" s="7" t="s">
        <v>170</v>
      </c>
      <c r="C33" s="8" t="s">
        <v>56</v>
      </c>
      <c r="D33" s="52">
        <f>HTg!U35</f>
        <v>0.9</v>
      </c>
      <c r="E33" s="65">
        <f t="shared" si="10"/>
        <v>0</v>
      </c>
      <c r="F33" s="70">
        <f t="shared" si="11"/>
        <v>0</v>
      </c>
      <c r="G33" s="55">
        <f>SUMIF(NSL!$C$9:$C$10,C33,NSL!$X$9:$X$10)</f>
        <v>0</v>
      </c>
      <c r="H33" s="55">
        <f>SUMIF(NSL!$C$12:$C$13,C33,NSL!$X$12:$X$13)</f>
        <v>0</v>
      </c>
      <c r="I33" s="55">
        <f>SUMIF(NSL!$C$15:$C$16,C33,NSL!$X$15:$X$16)</f>
        <v>0</v>
      </c>
      <c r="J33" s="55">
        <f>SUMIF(NSL!$C$18:$C$19,C33,NSL!$X$18:$X$19)</f>
        <v>0</v>
      </c>
      <c r="K33" s="55">
        <f>SUMIF(NSL!$C$21:$C$43,C33,NSL!$X$21:$X$43)</f>
        <v>0</v>
      </c>
      <c r="L33" s="55">
        <f>SUMIF(NSL!$C$45:$C$51,C33,NSL!$X$45:$X$51)</f>
        <v>0</v>
      </c>
      <c r="M33" s="55">
        <f>SUMIF(NSL!$C$53:$C$55,C33,NSL!$X$53:$X$55)</f>
        <v>0</v>
      </c>
      <c r="N33" s="55">
        <f>SUMIF(NSL!$C$57:$C$65,C33,NSL!$X$57:$X$65)</f>
        <v>0</v>
      </c>
      <c r="O33" s="55">
        <f>SUMIF(NSL!$C$67:$C$76,C33,NSL!$X$67:$X$76)</f>
        <v>0</v>
      </c>
      <c r="P33" s="55">
        <f>SUMIF(NSL!$C$78:$C$79,C33,NSL!$X$78:$X$79)</f>
        <v>0</v>
      </c>
      <c r="Q33" s="55">
        <f>SUMIF(NSL!$C$81:$C$173,C33,NSL!$X$81:$X$173)</f>
        <v>0</v>
      </c>
      <c r="R33" s="65">
        <f t="shared" si="12"/>
        <v>0.9</v>
      </c>
      <c r="S33" s="55">
        <f>SUMIF(NSL!$C$176:$C$214,C33,NSL!$X$176:$X$214)</f>
        <v>0</v>
      </c>
      <c r="T33" s="55">
        <f>SUMIF(NSL!$C$216:$C$238,C33,NSL!$X$216:$X$238)</f>
        <v>0</v>
      </c>
      <c r="U33" s="55">
        <f>SUMIF(NSL!$C$240:$C$252,C33,NSL!$X$240:$X$252)</f>
        <v>0</v>
      </c>
      <c r="V33" s="55">
        <f>SUMIF(NSL!$C$254:$C$255,C33,NSL!$X$254:$X$255)</f>
        <v>0</v>
      </c>
      <c r="W33" s="55">
        <f>SUMIF(NSL!$C$257:$C$282,C33,NSL!$X$257:$X$282)</f>
        <v>0</v>
      </c>
      <c r="X33" s="55">
        <f>SUMIF(NSL!$C$284:$C$346,C33,NSL!$X$284:$X$346)</f>
        <v>0</v>
      </c>
      <c r="Y33" s="55">
        <f>SUMIF(NSL!$C$348:$C$436,C33,NSL!$X$348:$X$436)</f>
        <v>0</v>
      </c>
      <c r="Z33" s="55">
        <f>SUMIF(NSL!$C$438:$C$480,C33,NSL!$X$438:$X$480)</f>
        <v>0</v>
      </c>
      <c r="AA33" s="72">
        <f t="shared" si="16"/>
        <v>0.9</v>
      </c>
      <c r="AB33" s="55">
        <f>SUMIF(NSL!$C$483:$C$679,C33,NSL!$X$483:$X$679)</f>
        <v>0</v>
      </c>
      <c r="AC33" s="55">
        <f>SUMIF(NSL!$C$681:$C$682,C33,NSL!$X$681:$X$682)</f>
        <v>0</v>
      </c>
      <c r="AD33" s="55">
        <f>SUMIF(NSL!$C$684:$C$692,C33,NSL!$X$684:$X$692)</f>
        <v>0</v>
      </c>
      <c r="AE33" s="55">
        <f>SUMIF(NSL!$C$694:$C$776,C33,NSL!$X$694:$X$776)</f>
        <v>0</v>
      </c>
      <c r="AF33" s="65">
        <f>D33-BG33</f>
        <v>0.9</v>
      </c>
      <c r="AG33" s="55">
        <f>SUMIF(NSL!$C$812:$C$813,C33,NSL!$X$812:$X$813)</f>
        <v>0</v>
      </c>
      <c r="AH33" s="55">
        <f>SUMIF(NSL!$C$815:$C$816,C33,NSL!$X$815:$X$816)</f>
        <v>0</v>
      </c>
      <c r="AI33" s="55">
        <f>SUMIF(NSL!$C$818:$C$889,C33,NSL!$X$818:$X$889)</f>
        <v>0</v>
      </c>
      <c r="AJ33" s="55">
        <f>SUMIF(NSL!$C$891:$C$917,C33,NSL!$X$891:$X$917)</f>
        <v>0</v>
      </c>
      <c r="AK33" s="55">
        <f>SUMIF(NSL!$C$919:$C$981,C33,NSL!$X$919:$X$981)</f>
        <v>0</v>
      </c>
      <c r="AL33" s="55">
        <f>SUMIF(NSL!$C$983:$C$1000,C33,NSL!$X$983:$X$1000)</f>
        <v>0</v>
      </c>
      <c r="AM33" s="55">
        <f>SUMIF(NSL!$C$1002:$C$1028,C33,NSL!$X$1002:$X$1028)</f>
        <v>0</v>
      </c>
      <c r="AN33" s="55">
        <f>SUMIF(NSL!$C$1030:$C$1045,C33,NSL!$X$1030:$X$1045)</f>
        <v>0</v>
      </c>
      <c r="AO33" s="55">
        <f>SUMIF(NSL!$C$1047:$C$1048,C33,NSL!$X$1047:$X$1048)</f>
        <v>0</v>
      </c>
      <c r="AP33" s="55">
        <f>SUMIF(NSL!$C$1050:$C$1074,C33,NSL!$X$1050:$X$1074)</f>
        <v>0</v>
      </c>
      <c r="AQ33" s="55">
        <f>SUMIF(NSL!$C$1076:$C$1099,C33,NSL!$X$1076:$X$1099)</f>
        <v>0</v>
      </c>
      <c r="AR33" s="55">
        <f>SUMIF(NSL!$C$1101:$C$1121,C33,NSL!$X$1101:$X$1121)</f>
        <v>0</v>
      </c>
      <c r="AS33" s="55">
        <f>SUMIF(NSL!$C$1123:$C$1164,C33,NSL!$X$1123:$X$1164)</f>
        <v>0</v>
      </c>
      <c r="AT33" s="55">
        <f>SUMIF(NSL!$C$1166:$C$1201,C33,NSL!$X$1166:$X$1201)</f>
        <v>0</v>
      </c>
      <c r="AU33" s="55">
        <f>SUMIF(NSL!$C$1203:$C$1223,C33,NSL!$X$1203:$X$1223)</f>
        <v>0</v>
      </c>
      <c r="AV33" s="55">
        <f>SUMIF(NSL!$C$1225:$C$1226,C33,NSL!$X$1225:$X$1226)</f>
        <v>0</v>
      </c>
      <c r="AW33" s="55">
        <f>SUMIF(NSL!$C$1228:$C$1244,C33,NSL!$X$1228:$X$1244)</f>
        <v>0</v>
      </c>
      <c r="AX33" s="55">
        <f>SUMIF(NSL!$C$1246:$C$1351,C33,NSL!$X$1246:$X$1351)</f>
        <v>0</v>
      </c>
      <c r="AY33" s="55">
        <f>SUMIF(NSL!$C$1353:$C$1434,C33,NSL!$X$1353:$X$1434)</f>
        <v>0</v>
      </c>
      <c r="AZ33" s="55">
        <f>SUMIF(NSL!$C$1436:$C$1440,C33,NSL!$X$1436:$X$1440)</f>
        <v>0</v>
      </c>
      <c r="BA33" s="55">
        <f>SUMIF(NSL!$C$1442:$C$1507,C33,NSL!$X$1442:$X$1507)</f>
        <v>0</v>
      </c>
      <c r="BB33" s="55">
        <f>SUMIF(NSL!$C$1509:$C$1540,C33,NSL!$X$1509:$X$1540)</f>
        <v>0</v>
      </c>
      <c r="BC33" s="55">
        <f>SUMIF(NSL!$C$1542:$C$1545,C33,NSL!$X$1542:$X$1545)</f>
        <v>0</v>
      </c>
      <c r="BD33" s="55">
        <f>SUMIF(NSL!$C$1547:$C$1560,C33,NSL!$X$1547:$X$1560)</f>
        <v>0</v>
      </c>
      <c r="BE33" s="55">
        <f>SUMIF(NSL!$C$1562:$C$1565,C33,NSL!$X$1562:$X$1565)</f>
        <v>0</v>
      </c>
      <c r="BF33" s="55">
        <f>SUMIF(NSL!$C$1567:$C$1569,C33,NSL!$X$1567:$X$1569)</f>
        <v>0</v>
      </c>
      <c r="BG33" s="65">
        <f>SUM(G33:Q33)+SUM(S33:Z33)+SUM(AB33:AE33)+SUM(AG33:BF33)</f>
        <v>0</v>
      </c>
      <c r="BH33" s="53">
        <f>AF60-BG33</f>
        <v>0.99999999999999989</v>
      </c>
      <c r="BI33" s="53">
        <f t="shared" si="6"/>
        <v>1.9</v>
      </c>
    </row>
    <row r="34" spans="1:61" ht="30">
      <c r="A34" s="56"/>
      <c r="B34" s="7" t="s">
        <v>171</v>
      </c>
      <c r="C34" s="8" t="s">
        <v>57</v>
      </c>
      <c r="D34" s="52">
        <f>HTg!U36</f>
        <v>0</v>
      </c>
      <c r="E34" s="65">
        <f t="shared" si="10"/>
        <v>0</v>
      </c>
      <c r="F34" s="70">
        <f t="shared" si="11"/>
        <v>0</v>
      </c>
      <c r="G34" s="55">
        <f>SUMIF(NSL!$C$9:$C$10,C34,NSL!$X$9:$X$10)</f>
        <v>0</v>
      </c>
      <c r="H34" s="55">
        <f>SUMIF(NSL!$C$12:$C$13,C34,NSL!$X$12:$X$13)</f>
        <v>0</v>
      </c>
      <c r="I34" s="55">
        <f>SUMIF(NSL!$C$15:$C$16,C34,NSL!$X$15:$X$16)</f>
        <v>0</v>
      </c>
      <c r="J34" s="55">
        <f>SUMIF(NSL!$C$18:$C$19,C34,NSL!$X$18:$X$19)</f>
        <v>0</v>
      </c>
      <c r="K34" s="55">
        <f>SUMIF(NSL!$C$21:$C$43,C34,NSL!$X$21:$X$43)</f>
        <v>0</v>
      </c>
      <c r="L34" s="55">
        <f>SUMIF(NSL!$C$45:$C$51,C34,NSL!$X$45:$X$51)</f>
        <v>0</v>
      </c>
      <c r="M34" s="55">
        <f>SUMIF(NSL!$C$53:$C$55,C34,NSL!$X$53:$X$55)</f>
        <v>0</v>
      </c>
      <c r="N34" s="55">
        <f>SUMIF(NSL!$C$57:$C$65,C34,NSL!$X$57:$X$65)</f>
        <v>0</v>
      </c>
      <c r="O34" s="55">
        <f>SUMIF(NSL!$C$67:$C$76,C34,NSL!$X$67:$X$76)</f>
        <v>0</v>
      </c>
      <c r="P34" s="55">
        <f>SUMIF(NSL!$C$78:$C$79,C34,NSL!$X$78:$X$79)</f>
        <v>0</v>
      </c>
      <c r="Q34" s="55">
        <f>SUMIF(NSL!$C$81:$C$173,C34,NSL!$X$81:$X$173)</f>
        <v>0</v>
      </c>
      <c r="R34" s="65">
        <f t="shared" si="12"/>
        <v>0</v>
      </c>
      <c r="S34" s="55">
        <f>SUMIF(NSL!$C$176:$C$214,C34,NSL!$X$176:$X$214)</f>
        <v>0</v>
      </c>
      <c r="T34" s="55">
        <f>SUMIF(NSL!$C$216:$C$238,C34,NSL!$X$216:$X$238)</f>
        <v>0</v>
      </c>
      <c r="U34" s="55">
        <f>SUMIF(NSL!$C$240:$C$252,C34,NSL!$X$240:$X$252)</f>
        <v>0</v>
      </c>
      <c r="V34" s="55">
        <f>SUMIF(NSL!$C$254:$C$255,C34,NSL!$X$254:$X$255)</f>
        <v>0</v>
      </c>
      <c r="W34" s="55">
        <f>SUMIF(NSL!$C$257:$C$282,C34,NSL!$X$257:$X$282)</f>
        <v>0</v>
      </c>
      <c r="X34" s="55">
        <f>SUMIF(NSL!$C$284:$C$346,C34,NSL!$X$284:$X$346)</f>
        <v>0</v>
      </c>
      <c r="Y34" s="55">
        <f>SUMIF(NSL!$C$348:$C$436,C34,NSL!$X$348:$X$436)</f>
        <v>0</v>
      </c>
      <c r="Z34" s="55">
        <f>SUMIF(NSL!$C$438:$C$480,C34,NSL!$X$438:$X$480)</f>
        <v>0</v>
      </c>
      <c r="AA34" s="72">
        <f t="shared" si="16"/>
        <v>0</v>
      </c>
      <c r="AB34" s="55">
        <f>SUMIF(NSL!$C$483:$C$679,C34,NSL!$X$483:$X$679)</f>
        <v>0</v>
      </c>
      <c r="AC34" s="55">
        <f>SUMIF(NSL!$C$681:$C$682,C34,NSL!$X$681:$X$682)</f>
        <v>0</v>
      </c>
      <c r="AD34" s="55">
        <f>SUMIF(NSL!$C$684:$C$692,C34,NSL!$X$684:$X$692)</f>
        <v>0</v>
      </c>
      <c r="AE34" s="55">
        <f>SUMIF(NSL!$C$694:$C$776,C34,NSL!$X$694:$X$776)</f>
        <v>0</v>
      </c>
      <c r="AF34" s="55">
        <f>SUMIF(NSL!$C$778:$C$810,C34,NSL!$X$778:$X$810)</f>
        <v>0</v>
      </c>
      <c r="AG34" s="65">
        <f>D34-BG34</f>
        <v>0</v>
      </c>
      <c r="AH34" s="55">
        <f>SUMIF(NSL!$C$815:$C$816,C34,NSL!$X$815:$X$816)</f>
        <v>0</v>
      </c>
      <c r="AI34" s="55">
        <f>SUMIF(NSL!$C$818:$C$889,C34,NSL!$X$818:$X$889)</f>
        <v>0</v>
      </c>
      <c r="AJ34" s="55">
        <f>SUMIF(NSL!$C$891:$C$917,C34,NSL!$X$891:$X$917)</f>
        <v>0</v>
      </c>
      <c r="AK34" s="55">
        <f>SUMIF(NSL!$C$919:$C$981,C34,NSL!$X$919:$X$981)</f>
        <v>0</v>
      </c>
      <c r="AL34" s="55">
        <f>SUMIF(NSL!$C$983:$C$1000,C34,NSL!$X$983:$X$1000)</f>
        <v>0</v>
      </c>
      <c r="AM34" s="55">
        <f>SUMIF(NSL!$C$1002:$C$1028,C34,NSL!$X$1002:$X$1028)</f>
        <v>0</v>
      </c>
      <c r="AN34" s="55">
        <f>SUMIF(NSL!$C$1030:$C$1045,C34,NSL!$X$1030:$X$1045)</f>
        <v>0</v>
      </c>
      <c r="AO34" s="55">
        <f>SUMIF(NSL!$C$1047:$C$1048,C34,NSL!$X$1047:$X$1048)</f>
        <v>0</v>
      </c>
      <c r="AP34" s="55">
        <f>SUMIF(NSL!$C$1050:$C$1074,C34,NSL!$X$1050:$X$1074)</f>
        <v>0</v>
      </c>
      <c r="AQ34" s="55">
        <f>SUMIF(NSL!$C$1076:$C$1099,C34,NSL!$X$1076:$X$1099)</f>
        <v>0</v>
      </c>
      <c r="AR34" s="55">
        <f>SUMIF(NSL!$C$1101:$C$1121,C34,NSL!$X$1101:$X$1121)</f>
        <v>0</v>
      </c>
      <c r="AS34" s="55">
        <f>SUMIF(NSL!$C$1123:$C$1164,C34,NSL!$X$1123:$X$1164)</f>
        <v>0</v>
      </c>
      <c r="AT34" s="55">
        <f>SUMIF(NSL!$C$1166:$C$1201,C34,NSL!$X$1166:$X$1201)</f>
        <v>0</v>
      </c>
      <c r="AU34" s="55">
        <f>SUMIF(NSL!$C$1203:$C$1223,C34,NSL!$X$1203:$X$1223)</f>
        <v>0</v>
      </c>
      <c r="AV34" s="55">
        <f>SUMIF(NSL!$C$1225:$C$1226,C34,NSL!$X$1225:$X$1226)</f>
        <v>0</v>
      </c>
      <c r="AW34" s="55">
        <f>SUMIF(NSL!$C$1228:$C$1244,C34,NSL!$X$1228:$X$1244)</f>
        <v>0</v>
      </c>
      <c r="AX34" s="55">
        <f>SUMIF(NSL!$C$1246:$C$1351,C34,NSL!$X$1246:$X$1351)</f>
        <v>0</v>
      </c>
      <c r="AY34" s="55">
        <f>SUMIF(NSL!$C$1353:$C$1434,C34,NSL!$X$1353:$X$1434)</f>
        <v>0</v>
      </c>
      <c r="AZ34" s="55">
        <f>SUMIF(NSL!$C$1436:$C$1440,C34,NSL!$X$1436:$X$1440)</f>
        <v>0</v>
      </c>
      <c r="BA34" s="55">
        <f>SUMIF(NSL!$C$1442:$C$1507,C34,NSL!$X$1442:$X$1507)</f>
        <v>0</v>
      </c>
      <c r="BB34" s="55">
        <f>SUMIF(NSL!$C$1509:$C$1540,C34,NSL!$X$1509:$X$1540)</f>
        <v>0</v>
      </c>
      <c r="BC34" s="55">
        <f>SUMIF(NSL!$C$1542:$C$1545,C34,NSL!$X$1542:$X$1545)</f>
        <v>0</v>
      </c>
      <c r="BD34" s="55">
        <f>SUMIF(NSL!$C$1547:$C$1560,C34,NSL!$X$1547:$X$1560)</f>
        <v>0</v>
      </c>
      <c r="BE34" s="55">
        <f>SUMIF(NSL!$C$1562:$C$1565,C34,NSL!$X$1562:$X$1565)</f>
        <v>0</v>
      </c>
      <c r="BF34" s="55">
        <f>SUMIF(NSL!$C$1567:$C$1569,C34,NSL!$X$1567:$X$1569)</f>
        <v>0</v>
      </c>
      <c r="BG34" s="65">
        <f>SUM(G34:Q34)+SUM(S34:Z34)+SUM(AB34:AF34)+SUM(AH34:BF34)</f>
        <v>0</v>
      </c>
      <c r="BH34" s="53">
        <f>AG60-BG34</f>
        <v>0</v>
      </c>
      <c r="BI34" s="53">
        <f t="shared" si="6"/>
        <v>0</v>
      </c>
    </row>
    <row r="35" spans="1:61" ht="15">
      <c r="A35" s="56"/>
      <c r="B35" s="7" t="s">
        <v>172</v>
      </c>
      <c r="C35" s="8" t="s">
        <v>176</v>
      </c>
      <c r="D35" s="52">
        <f>HTg!U37</f>
        <v>0</v>
      </c>
      <c r="E35" s="65">
        <f t="shared" si="10"/>
        <v>0</v>
      </c>
      <c r="F35" s="70">
        <f t="shared" si="11"/>
        <v>0</v>
      </c>
      <c r="G35" s="55">
        <f>SUMIF(NSL!$C$9:$C$10,C35,NSL!$X$9:$X$10)</f>
        <v>0</v>
      </c>
      <c r="H35" s="55">
        <f>SUMIF(NSL!$C$12:$C$13,C35,NSL!$X$12:$X$13)</f>
        <v>0</v>
      </c>
      <c r="I35" s="55">
        <f>SUMIF(NSL!$C$15:$C$16,C35,NSL!$X$15:$X$16)</f>
        <v>0</v>
      </c>
      <c r="J35" s="55">
        <f>SUMIF(NSL!$C$18:$C$19,C35,NSL!$X$18:$X$19)</f>
        <v>0</v>
      </c>
      <c r="K35" s="55">
        <f>SUMIF(NSL!$C$21:$C$43,C35,NSL!$X$21:$X$43)</f>
        <v>0</v>
      </c>
      <c r="L35" s="55">
        <f>SUMIF(NSL!$C$45:$C$51,C35,NSL!$X$45:$X$51)</f>
        <v>0</v>
      </c>
      <c r="M35" s="55">
        <f>SUMIF(NSL!$C$53:$C$55,C35,NSL!$X$53:$X$55)</f>
        <v>0</v>
      </c>
      <c r="N35" s="55">
        <f>SUMIF(NSL!$C$57:$C$65,C35,NSL!$X$57:$X$65)</f>
        <v>0</v>
      </c>
      <c r="O35" s="55">
        <f>SUMIF(NSL!$C$67:$C$76,C35,NSL!$X$67:$X$76)</f>
        <v>0</v>
      </c>
      <c r="P35" s="55">
        <f>SUMIF(NSL!$C$78:$C$79,C35,NSL!$X$78:$X$79)</f>
        <v>0</v>
      </c>
      <c r="Q35" s="55">
        <f>SUMIF(NSL!$C$81:$C$173,C35,NSL!$X$81:$X$173)</f>
        <v>0</v>
      </c>
      <c r="R35" s="65">
        <f t="shared" si="12"/>
        <v>0</v>
      </c>
      <c r="S35" s="55">
        <f>SUMIF(NSL!$C$176:$C$214,C35,NSL!$X$176:$X$214)</f>
        <v>0</v>
      </c>
      <c r="T35" s="55">
        <f>SUMIF(NSL!$C$216:$C$238,C35,NSL!$X$216:$X$238)</f>
        <v>0</v>
      </c>
      <c r="U35" s="55">
        <f>SUMIF(NSL!$C$240:$C$252,C35,NSL!$X$240:$X$252)</f>
        <v>0</v>
      </c>
      <c r="V35" s="55">
        <f>SUMIF(NSL!$C$254:$C$255,C35,NSL!$X$254:$X$255)</f>
        <v>0</v>
      </c>
      <c r="W35" s="55">
        <f>SUMIF(NSL!$C$257:$C$282,C35,NSL!$X$257:$X$282)</f>
        <v>0</v>
      </c>
      <c r="X35" s="55">
        <f>SUMIF(NSL!$C$284:$C$346,C35,NSL!$X$284:$X$346)</f>
        <v>0</v>
      </c>
      <c r="Y35" s="55">
        <f>SUMIF(NSL!$C$348:$C$436,C35,NSL!$X$348:$X$436)</f>
        <v>0</v>
      </c>
      <c r="Z35" s="55">
        <f>SUMIF(NSL!$C$438:$C$480,C35,NSL!$X$438:$X$480)</f>
        <v>0</v>
      </c>
      <c r="AA35" s="72">
        <f t="shared" si="16"/>
        <v>0</v>
      </c>
      <c r="AB35" s="55">
        <f>SUMIF(NSL!$C$483:$C$679,C35,NSL!$X$483:$X$679)</f>
        <v>0</v>
      </c>
      <c r="AC35" s="55">
        <f>SUMIF(NSL!$C$681:$C$682,C35,NSL!$X$681:$X$682)</f>
        <v>0</v>
      </c>
      <c r="AD35" s="55">
        <f>SUMIF(NSL!$C$684:$C$692,C35,NSL!$X$684:$X$692)</f>
        <v>0</v>
      </c>
      <c r="AE35" s="55">
        <f>SUMIF(NSL!$C$694:$C$776,C35,NSL!$X$694:$X$776)</f>
        <v>0</v>
      </c>
      <c r="AF35" s="55">
        <f>SUMIF(NSL!$C$778:$C$810,C35,NSL!$X$778:$X$810)</f>
        <v>0</v>
      </c>
      <c r="AG35" s="55">
        <f>SUMIF(NSL!$C$812:$C$813,C35,NSL!$X$812:$X$813)</f>
        <v>0</v>
      </c>
      <c r="AH35" s="65">
        <f>D35-BG35</f>
        <v>0</v>
      </c>
      <c r="AI35" s="55">
        <f>SUMIF(NSL!$C$818:$C$889,C35,NSL!$X$818:$X$889)</f>
        <v>0</v>
      </c>
      <c r="AJ35" s="55">
        <f>SUMIF(NSL!$C$891:$C$917,C35,NSL!$X$891:$X$917)</f>
        <v>0</v>
      </c>
      <c r="AK35" s="55">
        <f>SUMIF(NSL!$C$919:$C$981,C35,NSL!$X$919:$X$981)</f>
        <v>0</v>
      </c>
      <c r="AL35" s="55">
        <f>SUMIF(NSL!$C$983:$C$1000,C35,NSL!$X$983:$X$1000)</f>
        <v>0</v>
      </c>
      <c r="AM35" s="55">
        <f>SUMIF(NSL!$C$1002:$C$1028,C35,NSL!$X$1002:$X$1028)</f>
        <v>0</v>
      </c>
      <c r="AN35" s="55">
        <f>SUMIF(NSL!$C$1030:$C$1045,C35,NSL!$X$1030:$X$1045)</f>
        <v>0</v>
      </c>
      <c r="AO35" s="55">
        <f>SUMIF(NSL!$C$1047:$C$1048,C35,NSL!$X$1047:$X$1048)</f>
        <v>0</v>
      </c>
      <c r="AP35" s="55">
        <f>SUMIF(NSL!$C$1050:$C$1074,C35,NSL!$X$1050:$X$1074)</f>
        <v>0</v>
      </c>
      <c r="AQ35" s="55">
        <f>SUMIF(NSL!$C$1076:$C$1099,C35,NSL!$X$1076:$X$1099)</f>
        <v>0</v>
      </c>
      <c r="AR35" s="55">
        <f>SUMIF(NSL!$C$1101:$C$1121,C35,NSL!$X$1101:$X$1121)</f>
        <v>0</v>
      </c>
      <c r="AS35" s="55">
        <f>SUMIF(NSL!$C$1123:$C$1164,C35,NSL!$X$1123:$X$1164)</f>
        <v>0</v>
      </c>
      <c r="AT35" s="55">
        <f>SUMIF(NSL!$C$1166:$C$1201,C35,NSL!$X$1166:$X$1201)</f>
        <v>0</v>
      </c>
      <c r="AU35" s="55">
        <f>SUMIF(NSL!$C$1203:$C$1223,C35,NSL!$X$1203:$X$1223)</f>
        <v>0</v>
      </c>
      <c r="AV35" s="55">
        <f>SUMIF(NSL!$C$1225:$C$1226,C35,NSL!$X$1225:$X$1226)</f>
        <v>0</v>
      </c>
      <c r="AW35" s="55">
        <f>SUMIF(NSL!$C$1228:$C$1244,C35,NSL!$X$1228:$X$1244)</f>
        <v>0</v>
      </c>
      <c r="AX35" s="55">
        <f>SUMIF(NSL!$C$1246:$C$1351,C35,NSL!$X$1246:$X$1351)</f>
        <v>0</v>
      </c>
      <c r="AY35" s="55">
        <f>SUMIF(NSL!$C$1353:$C$1434,C35,NSL!$X$1353:$X$1434)</f>
        <v>0</v>
      </c>
      <c r="AZ35" s="55">
        <f>SUMIF(NSL!$C$1436:$C$1440,C35,NSL!$X$1436:$X$1440)</f>
        <v>0</v>
      </c>
      <c r="BA35" s="55">
        <f>SUMIF(NSL!$C$1442:$C$1507,C35,NSL!$X$1442:$X$1507)</f>
        <v>0</v>
      </c>
      <c r="BB35" s="55">
        <f>SUMIF(NSL!$C$1509:$C$1540,C35,NSL!$X$1509:$X$1540)</f>
        <v>0</v>
      </c>
      <c r="BC35" s="55">
        <f>SUMIF(NSL!$C$1542:$C$1545,C35,NSL!$X$1542:$X$1545)</f>
        <v>0</v>
      </c>
      <c r="BD35" s="55">
        <f>SUMIF(NSL!$C$1547:$C$1560,C35,NSL!$X$1547:$X$1560)</f>
        <v>0</v>
      </c>
      <c r="BE35" s="55">
        <f>SUMIF(NSL!$C$1562:$C$1565,C35,NSL!$X$1562:$X$1565)</f>
        <v>0</v>
      </c>
      <c r="BF35" s="55">
        <f>SUMIF(NSL!$C$1567:$C$1569,C35,NSL!$X$1567:$X$1569)</f>
        <v>0</v>
      </c>
      <c r="BG35" s="65">
        <f>SUM(G35:Q35)+SUM(S35:Z35)+SUM(AB35:AG35)+SUM(AI35:BF35)</f>
        <v>0</v>
      </c>
      <c r="BH35" s="53">
        <f>AH60-BG35</f>
        <v>0</v>
      </c>
      <c r="BI35" s="53">
        <f t="shared" si="6"/>
        <v>0</v>
      </c>
    </row>
    <row r="36" spans="1:61" ht="15">
      <c r="A36" s="56"/>
      <c r="B36" s="7" t="s">
        <v>161</v>
      </c>
      <c r="C36" s="8" t="s">
        <v>49</v>
      </c>
      <c r="D36" s="52">
        <f>HTg!U38</f>
        <v>53.21</v>
      </c>
      <c r="E36" s="65">
        <f t="shared" si="10"/>
        <v>0</v>
      </c>
      <c r="F36" s="70">
        <f t="shared" si="11"/>
        <v>0</v>
      </c>
      <c r="G36" s="55">
        <f>SUMIF(NSL!$C$9:$C$10,C36,NSL!$X$9:$X$10)</f>
        <v>0</v>
      </c>
      <c r="H36" s="55">
        <f>SUMIF(NSL!$C$12:$C$13,C36,NSL!$X$12:$X$13)</f>
        <v>0</v>
      </c>
      <c r="I36" s="55">
        <f>SUMIF(NSL!$C$15:$C$16,C36,NSL!$X$15:$X$16)</f>
        <v>0</v>
      </c>
      <c r="J36" s="55">
        <f>SUMIF(NSL!$C$18:$C$19,C36,NSL!$X$18:$X$19)</f>
        <v>0</v>
      </c>
      <c r="K36" s="55">
        <f>SUMIF(NSL!$C$21:$C$43,C36,NSL!$X$21:$X$43)</f>
        <v>0</v>
      </c>
      <c r="L36" s="55">
        <f>SUMIF(NSL!$C$45:$C$51,C36,NSL!$X$45:$X$51)</f>
        <v>0</v>
      </c>
      <c r="M36" s="55">
        <f>SUMIF(NSL!$C$53:$C$55,C36,NSL!$X$53:$X$55)</f>
        <v>0</v>
      </c>
      <c r="N36" s="55">
        <f>SUMIF(NSL!$C$57:$C$65,C36,NSL!$X$57:$X$65)</f>
        <v>0</v>
      </c>
      <c r="O36" s="55">
        <f>SUMIF(NSL!$C$67:$C$76,C36,NSL!$X$67:$X$76)</f>
        <v>0</v>
      </c>
      <c r="P36" s="55">
        <f>SUMIF(NSL!$C$78:$C$79,C36,NSL!$X$78:$X$79)</f>
        <v>0</v>
      </c>
      <c r="Q36" s="55">
        <f>SUMIF(NSL!$C$81:$C$173,C36,NSL!$X$81:$X$173)</f>
        <v>0</v>
      </c>
      <c r="R36" s="65">
        <f t="shared" si="12"/>
        <v>53.21</v>
      </c>
      <c r="S36" s="55">
        <f>SUMIF(NSL!$C$176:$C$214,C36,NSL!$X$176:$X$214)</f>
        <v>0</v>
      </c>
      <c r="T36" s="55">
        <f>SUMIF(NSL!$C$216:$C$238,C36,NSL!$X$216:$X$238)</f>
        <v>0</v>
      </c>
      <c r="U36" s="55">
        <f>SUMIF(NSL!$C$240:$C$252,C36,NSL!$X$240:$X$252)</f>
        <v>0</v>
      </c>
      <c r="V36" s="55">
        <f>SUMIF(NSL!$C$254:$C$255,C36,NSL!$X$254:$X$255)</f>
        <v>0</v>
      </c>
      <c r="W36" s="55">
        <f>SUMIF(NSL!$C$257:$C$282,C36,NSL!$X$257:$X$282)</f>
        <v>0</v>
      </c>
      <c r="X36" s="55">
        <f>SUMIF(NSL!$C$284:$C$346,C36,NSL!$X$284:$X$346)</f>
        <v>0</v>
      </c>
      <c r="Y36" s="55">
        <f>SUMIF(NSL!$C$348:$C$436,C36,NSL!$X$348:$X$436)</f>
        <v>0</v>
      </c>
      <c r="Z36" s="55">
        <f>SUMIF(NSL!$C$438:$C$480,C36,NSL!$X$438:$X$480)</f>
        <v>0</v>
      </c>
      <c r="AA36" s="72">
        <f t="shared" si="16"/>
        <v>53.21</v>
      </c>
      <c r="AB36" s="55">
        <f>SUMIF(NSL!$C$483:$C$679,C36,NSL!$X$483:$X$679)</f>
        <v>0</v>
      </c>
      <c r="AC36" s="55">
        <f>SUMIF(NSL!$C$681:$C$682,C36,NSL!$X$681:$X$682)</f>
        <v>0</v>
      </c>
      <c r="AD36" s="55">
        <f>SUMIF(NSL!$C$684:$C$692,C36,NSL!$X$684:$X$692)</f>
        <v>0</v>
      </c>
      <c r="AE36" s="55">
        <f>SUMIF(NSL!$C$694:$C$776,C36,NSL!$X$694:$X$776)</f>
        <v>0</v>
      </c>
      <c r="AF36" s="55">
        <f>SUMIF(NSL!$C$778:$C$810,C36,NSL!$X$778:$X$810)</f>
        <v>0</v>
      </c>
      <c r="AG36" s="55">
        <f>SUMIF(NSL!$C$812:$C$813,C36,NSL!$X$812:$X$813)</f>
        <v>0</v>
      </c>
      <c r="AH36" s="55">
        <f>SUMIF(NSL!$C$815:$C$816,C36,NSL!$X$815:$X$816)</f>
        <v>0</v>
      </c>
      <c r="AI36" s="65">
        <f>D36-BG36</f>
        <v>53.21</v>
      </c>
      <c r="AJ36" s="55">
        <f>SUMIF(NSL!$C$891:$C$917,C36,NSL!$X$891:$X$917)</f>
        <v>0</v>
      </c>
      <c r="AK36" s="55">
        <f>SUMIF(NSL!$C$919:$C$981,C36,NSL!$X$919:$X$981)</f>
        <v>0</v>
      </c>
      <c r="AL36" s="55">
        <f>SUMIF(NSL!$C$983:$C$1000,C36,NSL!$X$983:$X$1000)</f>
        <v>0</v>
      </c>
      <c r="AM36" s="55">
        <f>SUMIF(NSL!$C$1002:$C$1028,C36,NSL!$X$1002:$X$1028)</f>
        <v>0</v>
      </c>
      <c r="AN36" s="55">
        <f>SUMIF(NSL!$C$1030:$C$1045,C36,NSL!$X$1030:$X$1045)</f>
        <v>0</v>
      </c>
      <c r="AO36" s="55">
        <f>SUMIF(NSL!$C$1047:$C$1048,C36,NSL!$X$1047:$X$1048)</f>
        <v>0</v>
      </c>
      <c r="AP36" s="55">
        <f>SUMIF(NSL!$C$1050:$C$1074,C36,NSL!$X$1050:$X$1074)</f>
        <v>0</v>
      </c>
      <c r="AQ36" s="55">
        <f>SUMIF(NSL!$C$1076:$C$1099,C36,NSL!$X$1076:$X$1099)</f>
        <v>0</v>
      </c>
      <c r="AR36" s="55">
        <f>SUMIF(NSL!$C$1101:$C$1121,C36,NSL!$X$1101:$X$1121)</f>
        <v>0</v>
      </c>
      <c r="AS36" s="55">
        <f>SUMIF(NSL!$C$1123:$C$1164,C36,NSL!$X$1123:$X$1164)</f>
        <v>0</v>
      </c>
      <c r="AT36" s="55">
        <f>SUMIF(NSL!$C$1166:$C$1201,C36,NSL!$X$1166:$X$1201)</f>
        <v>0</v>
      </c>
      <c r="AU36" s="55">
        <f>SUMIF(NSL!$C$1203:$C$1223,C36,NSL!$X$1203:$X$1223)</f>
        <v>0</v>
      </c>
      <c r="AV36" s="55">
        <f>SUMIF(NSL!$C$1225:$C$1226,C36,NSL!$X$1225:$X$1226)</f>
        <v>0</v>
      </c>
      <c r="AW36" s="55">
        <f>SUMIF(NSL!$C$1228:$C$1244,C36,NSL!$X$1228:$X$1244)</f>
        <v>0</v>
      </c>
      <c r="AX36" s="55">
        <f>SUMIF(NSL!$C$1246:$C$1351,C36,NSL!$X$1246:$X$1351)</f>
        <v>0</v>
      </c>
      <c r="AY36" s="55">
        <f>SUMIF(NSL!$C$1353:$C$1434,C36,NSL!$X$1353:$X$1434)</f>
        <v>0</v>
      </c>
      <c r="AZ36" s="55">
        <f>SUMIF(NSL!$C$1436:$C$1440,C36,NSL!$X$1436:$X$1440)</f>
        <v>0</v>
      </c>
      <c r="BA36" s="55">
        <f>SUMIF(NSL!$C$1442:$C$1507,C36,NSL!$X$1442:$X$1507)</f>
        <v>0</v>
      </c>
      <c r="BB36" s="55">
        <f>SUMIF(NSL!$C$1509:$C$1540,C36,NSL!$X$1509:$X$1540)</f>
        <v>0</v>
      </c>
      <c r="BC36" s="55">
        <f>SUMIF(NSL!$C$1542:$C$1545,C36,NSL!$X$1542:$X$1545)</f>
        <v>0</v>
      </c>
      <c r="BD36" s="55">
        <f>SUMIF(NSL!$C$1547:$C$1560,C36,NSL!$X$1547:$X$1560)</f>
        <v>0</v>
      </c>
      <c r="BE36" s="55">
        <f>SUMIF(NSL!$C$1562:$C$1565,C36,NSL!$X$1562:$X$1565)</f>
        <v>0</v>
      </c>
      <c r="BF36" s="55">
        <f>SUMIF(NSL!$C$1567:$C$1569,C36,NSL!$X$1567:$X$1569)</f>
        <v>0</v>
      </c>
      <c r="BG36" s="65">
        <f>SUM(G36:Q36)+SUM(S36:Z36)+SUM(AB36:AH36)+SUM(AJ36:BF36)</f>
        <v>0</v>
      </c>
      <c r="BH36" s="53">
        <f>AI60-BG36</f>
        <v>25.240000000000002</v>
      </c>
      <c r="BI36" s="53">
        <f t="shared" si="6"/>
        <v>78.45</v>
      </c>
    </row>
    <row r="37" spans="1:61" ht="15">
      <c r="A37" s="56"/>
      <c r="B37" s="7" t="s">
        <v>162</v>
      </c>
      <c r="C37" s="8" t="s">
        <v>50</v>
      </c>
      <c r="D37" s="52">
        <f>HTg!U39</f>
        <v>20.28</v>
      </c>
      <c r="E37" s="65">
        <f t="shared" si="10"/>
        <v>0</v>
      </c>
      <c r="F37" s="70">
        <f t="shared" si="11"/>
        <v>0</v>
      </c>
      <c r="G37" s="55">
        <f>SUMIF(NSL!$C$9:$C$10,C37,NSL!$X$9:$X$10)</f>
        <v>0</v>
      </c>
      <c r="H37" s="55">
        <f>SUMIF(NSL!$C$12:$C$13,C37,NSL!$X$12:$X$13)</f>
        <v>0</v>
      </c>
      <c r="I37" s="55">
        <f>SUMIF(NSL!$C$15:$C$16,C37,NSL!$X$15:$X$16)</f>
        <v>0</v>
      </c>
      <c r="J37" s="55">
        <f>SUMIF(NSL!$C$18:$C$19,C37,NSL!$X$18:$X$19)</f>
        <v>0</v>
      </c>
      <c r="K37" s="55">
        <f>SUMIF(NSL!$C$21:$C$43,C37,NSL!$X$21:$X$43)</f>
        <v>0</v>
      </c>
      <c r="L37" s="55">
        <f>SUMIF(NSL!$C$45:$C$51,C37,NSL!$X$45:$X$51)</f>
        <v>0</v>
      </c>
      <c r="M37" s="55">
        <f>SUMIF(NSL!$C$53:$C$55,C37,NSL!$X$53:$X$55)</f>
        <v>0</v>
      </c>
      <c r="N37" s="55">
        <f>SUMIF(NSL!$C$57:$C$65,C37,NSL!$X$57:$X$65)</f>
        <v>0</v>
      </c>
      <c r="O37" s="55">
        <f>SUMIF(NSL!$C$67:$C$76,C37,NSL!$X$67:$X$76)</f>
        <v>0</v>
      </c>
      <c r="P37" s="55">
        <f>SUMIF(NSL!$C$78:$C$79,C37,NSL!$X$78:$X$79)</f>
        <v>0</v>
      </c>
      <c r="Q37" s="55">
        <f>SUMIF(NSL!$C$81:$C$173,C37,NSL!$X$81:$X$173)</f>
        <v>0</v>
      </c>
      <c r="R37" s="65">
        <f t="shared" si="12"/>
        <v>20.28</v>
      </c>
      <c r="S37" s="55">
        <f>SUMIF(NSL!$C$176:$C$214,C37,NSL!$X$176:$X$214)</f>
        <v>0</v>
      </c>
      <c r="T37" s="55">
        <f>SUMIF(NSL!$C$216:$C$238,C37,NSL!$X$216:$X$238)</f>
        <v>0</v>
      </c>
      <c r="U37" s="55">
        <f>SUMIF(NSL!$C$240:$C$252,C37,NSL!$X$240:$X$252)</f>
        <v>0</v>
      </c>
      <c r="V37" s="55">
        <f>SUMIF(NSL!$C$254:$C$255,C37,NSL!$X$254:$X$255)</f>
        <v>0</v>
      </c>
      <c r="W37" s="55">
        <f>SUMIF(NSL!$C$257:$C$282,C37,NSL!$X$257:$X$282)</f>
        <v>0</v>
      </c>
      <c r="X37" s="55">
        <f>SUMIF(NSL!$C$284:$C$346,C37,NSL!$X$284:$X$346)</f>
        <v>0</v>
      </c>
      <c r="Y37" s="55">
        <f>SUMIF(NSL!$C$348:$C$436,C37,NSL!$X$348:$X$436)</f>
        <v>0</v>
      </c>
      <c r="Z37" s="55">
        <f>SUMIF(NSL!$C$438:$C$480,C37,NSL!$X$438:$X$480)</f>
        <v>0</v>
      </c>
      <c r="AA37" s="72">
        <f t="shared" si="16"/>
        <v>20.28</v>
      </c>
      <c r="AB37" s="55">
        <f>SUMIF(NSL!$C$483:$C$679,C37,NSL!$X$483:$X$679)</f>
        <v>0</v>
      </c>
      <c r="AC37" s="55">
        <f>SUMIF(NSL!$C$681:$C$682,C37,NSL!$X$681:$X$682)</f>
        <v>0</v>
      </c>
      <c r="AD37" s="55">
        <f>SUMIF(NSL!$C$684:$C$692,C37,NSL!$X$684:$X$692)</f>
        <v>0</v>
      </c>
      <c r="AE37" s="55">
        <f>SUMIF(NSL!$C$694:$C$776,C37,NSL!$X$694:$X$776)</f>
        <v>0</v>
      </c>
      <c r="AF37" s="55">
        <f>SUMIF(NSL!$C$778:$C$810,C37,NSL!$X$778:$X$810)</f>
        <v>0</v>
      </c>
      <c r="AG37" s="55">
        <f>SUMIF(NSL!$C$812:$C$813,C37,NSL!$X$812:$X$813)</f>
        <v>0</v>
      </c>
      <c r="AH37" s="55">
        <f>SUMIF(NSL!$C$815:$C$816,C37,NSL!$X$815:$X$816)</f>
        <v>0</v>
      </c>
      <c r="AI37" s="55">
        <f>SUMIF(NSL!$C$818:$C$889,C37,NSL!$X$818:$X$889)</f>
        <v>0</v>
      </c>
      <c r="AJ37" s="65">
        <f>D37-BG37</f>
        <v>20.28</v>
      </c>
      <c r="AK37" s="55">
        <f>SUMIF(NSL!$C$919:$C$981,C37,NSL!$X$919:$X$981)</f>
        <v>0</v>
      </c>
      <c r="AL37" s="55">
        <f>SUMIF(NSL!$C$983:$C$1000,C37,NSL!$X$983:$X$1000)</f>
        <v>0</v>
      </c>
      <c r="AM37" s="55">
        <f>SUMIF(NSL!$C$1002:$C$1028,C37,NSL!$X$1002:$X$1028)</f>
        <v>0</v>
      </c>
      <c r="AN37" s="55">
        <f>SUMIF(NSL!$C$1030:$C$1045,C37,NSL!$X$1030:$X$1045)</f>
        <v>0</v>
      </c>
      <c r="AO37" s="55">
        <f>SUMIF(NSL!$C$1047:$C$1048,C37,NSL!$X$1047:$X$1048)</f>
        <v>0</v>
      </c>
      <c r="AP37" s="55">
        <f>SUMIF(NSL!$C$1050:$C$1074,C37,NSL!$X$1050:$X$1074)</f>
        <v>0</v>
      </c>
      <c r="AQ37" s="55">
        <f>SUMIF(NSL!$C$1076:$C$1099,C37,NSL!$X$1076:$X$1099)</f>
        <v>0</v>
      </c>
      <c r="AR37" s="55">
        <f>SUMIF(NSL!$C$1101:$C$1121,C37,NSL!$X$1101:$X$1121)</f>
        <v>0</v>
      </c>
      <c r="AS37" s="55">
        <f>SUMIF(NSL!$C$1123:$C$1164,C37,NSL!$X$1123:$X$1164)</f>
        <v>0</v>
      </c>
      <c r="AT37" s="55">
        <f>SUMIF(NSL!$C$1166:$C$1201,C37,NSL!$X$1166:$X$1201)</f>
        <v>0</v>
      </c>
      <c r="AU37" s="55">
        <f>SUMIF(NSL!$C$1203:$C$1223,C37,NSL!$X$1203:$X$1223)</f>
        <v>0</v>
      </c>
      <c r="AV37" s="55">
        <f>SUMIF(NSL!$C$1225:$C$1226,C37,NSL!$X$1225:$X$1226)</f>
        <v>0</v>
      </c>
      <c r="AW37" s="55">
        <f>SUMIF(NSL!$C$1228:$C$1244,C37,NSL!$X$1228:$X$1244)</f>
        <v>0</v>
      </c>
      <c r="AX37" s="55">
        <f>SUMIF(NSL!$C$1246:$C$1351,C37,NSL!$X$1246:$X$1351)</f>
        <v>0</v>
      </c>
      <c r="AY37" s="55">
        <f>SUMIF(NSL!$C$1353:$C$1434,C37,NSL!$X$1353:$X$1434)</f>
        <v>0</v>
      </c>
      <c r="AZ37" s="55">
        <f>SUMIF(NSL!$C$1436:$C$1440,C37,NSL!$X$1436:$X$1440)</f>
        <v>0</v>
      </c>
      <c r="BA37" s="55">
        <f>SUMIF(NSL!$C$1442:$C$1507,C37,NSL!$X$1442:$X$1507)</f>
        <v>0</v>
      </c>
      <c r="BB37" s="55">
        <f>SUMIF(NSL!$C$1509:$C$1540,C37,NSL!$X$1509:$X$1540)</f>
        <v>0</v>
      </c>
      <c r="BC37" s="55">
        <f>SUMIF(NSL!$C$1542:$C$1545,C37,NSL!$X$1542:$X$1545)</f>
        <v>0</v>
      </c>
      <c r="BD37" s="55">
        <f>SUMIF(NSL!$C$1547:$C$1560,C37,NSL!$X$1547:$X$1560)</f>
        <v>0</v>
      </c>
      <c r="BE37" s="55">
        <f>SUMIF(NSL!$C$1562:$C$1565,C37,NSL!$X$1562:$X$1565)</f>
        <v>0</v>
      </c>
      <c r="BF37" s="55">
        <f>SUMIF(NSL!$C$1567:$C$1569,C37,NSL!$X$1567:$X$1569)</f>
        <v>0</v>
      </c>
      <c r="BG37" s="65">
        <f>SUM(G37:Q37)+SUM(S37:Z37)+SUM(AB37:AI37)+SUM(AK37:BF37)</f>
        <v>0</v>
      </c>
      <c r="BH37" s="53">
        <f>AJ60-BG37</f>
        <v>5.43</v>
      </c>
      <c r="BI37" s="53">
        <f t="shared" si="6"/>
        <v>25.71</v>
      </c>
    </row>
    <row r="38" spans="1:61" ht="15">
      <c r="A38" s="56"/>
      <c r="B38" s="7" t="s">
        <v>173</v>
      </c>
      <c r="C38" s="8" t="s">
        <v>51</v>
      </c>
      <c r="D38" s="52">
        <f>HTg!U40</f>
        <v>0.01</v>
      </c>
      <c r="E38" s="65">
        <f t="shared" si="10"/>
        <v>0</v>
      </c>
      <c r="F38" s="70">
        <f t="shared" si="11"/>
        <v>0</v>
      </c>
      <c r="G38" s="55">
        <f>SUMIF(NSL!$C$9:$C$10,C38,NSL!$X$9:$X$10)</f>
        <v>0</v>
      </c>
      <c r="H38" s="55">
        <f>SUMIF(NSL!$C$12:$C$13,C38,NSL!$X$12:$X$13)</f>
        <v>0</v>
      </c>
      <c r="I38" s="55">
        <f>SUMIF(NSL!$C$15:$C$16,C38,NSL!$X$15:$X$16)</f>
        <v>0</v>
      </c>
      <c r="J38" s="55">
        <f>SUMIF(NSL!$C$18:$C$19,C38,NSL!$X$18:$X$19)</f>
        <v>0</v>
      </c>
      <c r="K38" s="55">
        <f>SUMIF(NSL!$C$21:$C$43,C38,NSL!$X$21:$X$43)</f>
        <v>0</v>
      </c>
      <c r="L38" s="55">
        <f>SUMIF(NSL!$C$45:$C$51,C38,NSL!$X$45:$X$51)</f>
        <v>0</v>
      </c>
      <c r="M38" s="55">
        <f>SUMIF(NSL!$C$53:$C$55,C38,NSL!$X$53:$X$55)</f>
        <v>0</v>
      </c>
      <c r="N38" s="55">
        <f>SUMIF(NSL!$C$57:$C$65,C38,NSL!$X$57:$X$65)</f>
        <v>0</v>
      </c>
      <c r="O38" s="55">
        <f>SUMIF(NSL!$C$67:$C$76,C38,NSL!$X$67:$X$76)</f>
        <v>0</v>
      </c>
      <c r="P38" s="55">
        <f>SUMIF(NSL!$C$78:$C$79,C38,NSL!$X$78:$X$79)</f>
        <v>0</v>
      </c>
      <c r="Q38" s="55">
        <f>SUMIF(NSL!$C$81:$C$173,C38,NSL!$X$81:$X$173)</f>
        <v>0</v>
      </c>
      <c r="R38" s="65">
        <f t="shared" si="12"/>
        <v>0.01</v>
      </c>
      <c r="S38" s="55">
        <f>SUMIF(NSL!$C$176:$C$214,C38,NSL!$X$176:$X$214)</f>
        <v>0</v>
      </c>
      <c r="T38" s="55">
        <f>SUMIF(NSL!$C$216:$C$238,C38,NSL!$X$216:$X$238)</f>
        <v>0</v>
      </c>
      <c r="U38" s="55">
        <f>SUMIF(NSL!$C$240:$C$252,C38,NSL!$X$240:$X$252)</f>
        <v>0</v>
      </c>
      <c r="V38" s="55">
        <f>SUMIF(NSL!$C$254:$C$255,C38,NSL!$X$254:$X$255)</f>
        <v>0</v>
      </c>
      <c r="W38" s="55">
        <f>SUMIF(NSL!$C$257:$C$282,C38,NSL!$X$257:$X$282)</f>
        <v>0</v>
      </c>
      <c r="X38" s="55">
        <f>SUMIF(NSL!$C$284:$C$346,C38,NSL!$X$284:$X$346)</f>
        <v>0</v>
      </c>
      <c r="Y38" s="55">
        <f>SUMIF(NSL!$C$348:$C$436,C38,NSL!$X$348:$X$436)</f>
        <v>0</v>
      </c>
      <c r="Z38" s="55">
        <f>SUMIF(NSL!$C$438:$C$480,C38,NSL!$X$438:$X$480)</f>
        <v>0</v>
      </c>
      <c r="AA38" s="72">
        <f t="shared" si="16"/>
        <v>0.01</v>
      </c>
      <c r="AB38" s="55">
        <f>SUMIF(NSL!$C$483:$C$679,C38,NSL!$X$483:$X$679)</f>
        <v>0</v>
      </c>
      <c r="AC38" s="55">
        <f>SUMIF(NSL!$C$681:$C$682,C38,NSL!$X$681:$X$682)</f>
        <v>0</v>
      </c>
      <c r="AD38" s="55">
        <f>SUMIF(NSL!$C$684:$C$692,C38,NSL!$X$684:$X$692)</f>
        <v>0</v>
      </c>
      <c r="AE38" s="55">
        <f>SUMIF(NSL!$C$694:$C$776,C38,NSL!$X$694:$X$776)</f>
        <v>0</v>
      </c>
      <c r="AF38" s="55">
        <f>SUMIF(NSL!$C$778:$C$810,C38,NSL!$X$778:$X$810)</f>
        <v>0</v>
      </c>
      <c r="AG38" s="55">
        <f>SUMIF(NSL!$C$812:$C$813,C38,NSL!$X$812:$X$813)</f>
        <v>0</v>
      </c>
      <c r="AH38" s="55">
        <f>SUMIF(NSL!$C$815:$C$816,C38,NSL!$X$815:$X$816)</f>
        <v>0</v>
      </c>
      <c r="AI38" s="55">
        <f>SUMIF(NSL!$C$818:$C$889,C38,NSL!$X$818:$X$889)</f>
        <v>0</v>
      </c>
      <c r="AJ38" s="55">
        <f>SUMIF(NSL!$C$891:$C$917,C38,NSL!$X$891:$X$917)</f>
        <v>0</v>
      </c>
      <c r="AK38" s="65">
        <f>D38-BG38</f>
        <v>0.01</v>
      </c>
      <c r="AL38" s="55">
        <f>SUMIF(NSL!$C$983:$C$1000,C38,NSL!$X$983:$X$1000)</f>
        <v>0</v>
      </c>
      <c r="AM38" s="55">
        <f>SUMIF(NSL!$C$1002:$C$1028,C38,NSL!$X$1002:$X$1028)</f>
        <v>0</v>
      </c>
      <c r="AN38" s="55">
        <f>SUMIF(NSL!$C$1030:$C$1045,C38,NSL!$X$1030:$X$1045)</f>
        <v>0</v>
      </c>
      <c r="AO38" s="55">
        <f>SUMIF(NSL!$C$1047:$C$1048,C38,NSL!$X$1047:$X$1048)</f>
        <v>0</v>
      </c>
      <c r="AP38" s="55">
        <f>SUMIF(NSL!$C$1050:$C$1074,C38,NSL!$X$1050:$X$1074)</f>
        <v>0</v>
      </c>
      <c r="AQ38" s="55">
        <f>SUMIF(NSL!$C$1076:$C$1099,C38,NSL!$X$1076:$X$1099)</f>
        <v>0</v>
      </c>
      <c r="AR38" s="55">
        <f>SUMIF(NSL!$C$1101:$C$1121,C38,NSL!$X$1101:$X$1121)</f>
        <v>0</v>
      </c>
      <c r="AS38" s="55">
        <f>SUMIF(NSL!$C$1123:$C$1164,C38,NSL!$X$1123:$X$1164)</f>
        <v>0</v>
      </c>
      <c r="AT38" s="55">
        <f>SUMIF(NSL!$C$1166:$C$1201,C38,NSL!$X$1166:$X$1201)</f>
        <v>0</v>
      </c>
      <c r="AU38" s="55">
        <f>SUMIF(NSL!$C$1203:$C$1223,C38,NSL!$X$1203:$X$1223)</f>
        <v>0</v>
      </c>
      <c r="AV38" s="55">
        <f>SUMIF(NSL!$C$1225:$C$1226,C38,NSL!$X$1225:$X$1226)</f>
        <v>0</v>
      </c>
      <c r="AW38" s="55">
        <f>SUMIF(NSL!$C$1228:$C$1244,C38,NSL!$X$1228:$X$1244)</f>
        <v>0</v>
      </c>
      <c r="AX38" s="55">
        <f>SUMIF(NSL!$C$1246:$C$1351,C38,NSL!$X$1246:$X$1351)</f>
        <v>0</v>
      </c>
      <c r="AY38" s="55">
        <f>SUMIF(NSL!$C$1353:$C$1434,C38,NSL!$X$1353:$X$1434)</f>
        <v>0</v>
      </c>
      <c r="AZ38" s="55">
        <f>SUMIF(NSL!$C$1436:$C$1440,C38,NSL!$X$1436:$X$1440)</f>
        <v>0</v>
      </c>
      <c r="BA38" s="55">
        <f>SUMIF(NSL!$C$1442:$C$1507,C38,NSL!$X$1442:$X$1507)</f>
        <v>0</v>
      </c>
      <c r="BB38" s="55">
        <f>SUMIF(NSL!$C$1509:$C$1540,C38,NSL!$X$1509:$X$1540)</f>
        <v>0</v>
      </c>
      <c r="BC38" s="55">
        <f>SUMIF(NSL!$C$1542:$C$1545,C38,NSL!$X$1542:$X$1545)</f>
        <v>0</v>
      </c>
      <c r="BD38" s="55">
        <f>SUMIF(NSL!$C$1547:$C$1560,C38,NSL!$X$1547:$X$1560)</f>
        <v>0</v>
      </c>
      <c r="BE38" s="55">
        <f>SUMIF(NSL!$C$1562:$C$1565,C38,NSL!$X$1562:$X$1565)</f>
        <v>0</v>
      </c>
      <c r="BF38" s="55">
        <f>SUMIF(NSL!$C$1567:$C$1569,C38,NSL!$X$1567:$X$1569)</f>
        <v>0</v>
      </c>
      <c r="BG38" s="65">
        <f>SUM(G38:Q38)+SUM(S38:Z38)+SUM(AB38:AJ38)+SUM(AL38:BF38)</f>
        <v>0</v>
      </c>
      <c r="BH38" s="53">
        <f>AK60-BG38</f>
        <v>4.2000000000000011</v>
      </c>
      <c r="BI38" s="53">
        <f t="shared" si="6"/>
        <v>4.2100000000000009</v>
      </c>
    </row>
    <row r="39" spans="1:61" ht="15">
      <c r="A39" s="56"/>
      <c r="B39" s="7" t="s">
        <v>174</v>
      </c>
      <c r="C39" s="8" t="s">
        <v>52</v>
      </c>
      <c r="D39" s="52">
        <f>HTg!U41</f>
        <v>0.02</v>
      </c>
      <c r="E39" s="65">
        <f t="shared" si="10"/>
        <v>0</v>
      </c>
      <c r="F39" s="70">
        <f t="shared" si="11"/>
        <v>0</v>
      </c>
      <c r="G39" s="55">
        <f>SUMIF(NSL!$C$9:$C$10,C39,NSL!$X$9:$X$10)</f>
        <v>0</v>
      </c>
      <c r="H39" s="55">
        <f>SUMIF(NSL!$C$12:$C$13,C39,NSL!$X$12:$X$13)</f>
        <v>0</v>
      </c>
      <c r="I39" s="55">
        <f>SUMIF(NSL!$C$15:$C$16,C39,NSL!$X$15:$X$16)</f>
        <v>0</v>
      </c>
      <c r="J39" s="55">
        <f>SUMIF(NSL!$C$18:$C$19,C39,NSL!$X$18:$X$19)</f>
        <v>0</v>
      </c>
      <c r="K39" s="55">
        <f>SUMIF(NSL!$C$21:$C$43,C39,NSL!$X$21:$X$43)</f>
        <v>0</v>
      </c>
      <c r="L39" s="55">
        <f>SUMIF(NSL!$C$45:$C$51,C39,NSL!$X$45:$X$51)</f>
        <v>0</v>
      </c>
      <c r="M39" s="55">
        <f>SUMIF(NSL!$C$53:$C$55,C39,NSL!$X$53:$X$55)</f>
        <v>0</v>
      </c>
      <c r="N39" s="55">
        <f>SUMIF(NSL!$C$57:$C$65,C39,NSL!$X$57:$X$65)</f>
        <v>0</v>
      </c>
      <c r="O39" s="55">
        <f>SUMIF(NSL!$C$67:$C$76,C39,NSL!$X$67:$X$76)</f>
        <v>0</v>
      </c>
      <c r="P39" s="55">
        <f>SUMIF(NSL!$C$78:$C$79,C39,NSL!$X$78:$X$79)</f>
        <v>0</v>
      </c>
      <c r="Q39" s="55">
        <f>SUMIF(NSL!$C$81:$C$173,C39,NSL!$X$81:$X$173)</f>
        <v>0</v>
      </c>
      <c r="R39" s="65">
        <f t="shared" si="12"/>
        <v>0.02</v>
      </c>
      <c r="S39" s="55">
        <f>SUMIF(NSL!$C$176:$C$214,C39,NSL!$X$176:$X$214)</f>
        <v>0</v>
      </c>
      <c r="T39" s="55">
        <f>SUMIF(NSL!$C$216:$C$238,C39,NSL!$X$216:$X$238)</f>
        <v>0</v>
      </c>
      <c r="U39" s="55">
        <f>SUMIF(NSL!$C$240:$C$252,C39,NSL!$X$240:$X$252)</f>
        <v>0</v>
      </c>
      <c r="V39" s="55">
        <f>SUMIF(NSL!$C$254:$C$255,C39,NSL!$X$254:$X$255)</f>
        <v>0</v>
      </c>
      <c r="W39" s="55">
        <f>SUMIF(NSL!$C$257:$C$282,C39,NSL!$X$257:$X$282)</f>
        <v>0</v>
      </c>
      <c r="X39" s="55">
        <f>SUMIF(NSL!$C$284:$C$346,C39,NSL!$X$284:$X$346)</f>
        <v>0</v>
      </c>
      <c r="Y39" s="55">
        <f>SUMIF(NSL!$C$348:$C$436,C39,NSL!$X$348:$X$436)</f>
        <v>0</v>
      </c>
      <c r="Z39" s="55">
        <f>SUMIF(NSL!$C$438:$C$480,C39,NSL!$X$438:$X$480)</f>
        <v>0</v>
      </c>
      <c r="AA39" s="72">
        <f t="shared" si="16"/>
        <v>0.02</v>
      </c>
      <c r="AB39" s="55">
        <f>SUMIF(NSL!$C$483:$C$679,C39,NSL!$X$483:$X$679)</f>
        <v>0</v>
      </c>
      <c r="AC39" s="55">
        <f>SUMIF(NSL!$C$681:$C$682,C39,NSL!$X$681:$X$682)</f>
        <v>0</v>
      </c>
      <c r="AD39" s="55">
        <f>SUMIF(NSL!$C$684:$C$692,C39,NSL!$X$684:$X$692)</f>
        <v>0</v>
      </c>
      <c r="AE39" s="55">
        <f>SUMIF(NSL!$C$694:$C$776,C39,NSL!$X$694:$X$776)</f>
        <v>0</v>
      </c>
      <c r="AF39" s="55">
        <f>SUMIF(NSL!$C$778:$C$810,C39,NSL!$X$778:$X$810)</f>
        <v>0</v>
      </c>
      <c r="AG39" s="55">
        <f>SUMIF(NSL!$C$812:$C$813,C39,NSL!$X$812:$X$813)</f>
        <v>0</v>
      </c>
      <c r="AH39" s="55">
        <f>SUMIF(NSL!$C$815:$C$816,C39,NSL!$X$815:$X$816)</f>
        <v>0</v>
      </c>
      <c r="AI39" s="55">
        <f>SUMIF(NSL!$C$818:$C$889,C39,NSL!$X$818:$X$889)</f>
        <v>0</v>
      </c>
      <c r="AJ39" s="55">
        <f>SUMIF(NSL!$C$891:$C$917,C39,NSL!$X$891:$X$917)</f>
        <v>0</v>
      </c>
      <c r="AK39" s="55">
        <f>SUMIF(NSL!$C$919:$C$981,C39,NSL!$X$919:$X$981)</f>
        <v>0</v>
      </c>
      <c r="AL39" s="65">
        <f>D39-BG39</f>
        <v>0.02</v>
      </c>
      <c r="AM39" s="55">
        <f>SUMIF(NSL!$C$1002:$C$1028,C39,NSL!$X$1002:$X$1028)</f>
        <v>0</v>
      </c>
      <c r="AN39" s="55">
        <f>SUMIF(NSL!$C$1030:$C$1045,C39,NSL!$X$1030:$X$1045)</f>
        <v>0</v>
      </c>
      <c r="AO39" s="55">
        <f>SUMIF(NSL!$C$1047:$C$1048,C39,NSL!$X$1047:$X$1048)</f>
        <v>0</v>
      </c>
      <c r="AP39" s="55">
        <f>SUMIF(NSL!$C$1050:$C$1074,C39,NSL!$X$1050:$X$1074)</f>
        <v>0</v>
      </c>
      <c r="AQ39" s="55">
        <f>SUMIF(NSL!$C$1076:$C$1099,C39,NSL!$X$1076:$X$1099)</f>
        <v>0</v>
      </c>
      <c r="AR39" s="55">
        <f>SUMIF(NSL!$C$1101:$C$1121,C39,NSL!$X$1101:$X$1121)</f>
        <v>0</v>
      </c>
      <c r="AS39" s="55">
        <f>SUMIF(NSL!$C$1123:$C$1164,C39,NSL!$X$1123:$X$1164)</f>
        <v>0</v>
      </c>
      <c r="AT39" s="55">
        <f>SUMIF(NSL!$C$1166:$C$1201,C39,NSL!$X$1166:$X$1201)</f>
        <v>0</v>
      </c>
      <c r="AU39" s="55">
        <f>SUMIF(NSL!$C$1203:$C$1223,C39,NSL!$X$1203:$X$1223)</f>
        <v>0</v>
      </c>
      <c r="AV39" s="55">
        <f>SUMIF(NSL!$C$1225:$C$1226,C39,NSL!$X$1225:$X$1226)</f>
        <v>0</v>
      </c>
      <c r="AW39" s="55">
        <f>SUMIF(NSL!$C$1228:$C$1244,C39,NSL!$X$1228:$X$1244)</f>
        <v>0</v>
      </c>
      <c r="AX39" s="55">
        <f>SUMIF(NSL!$C$1246:$C$1351,C39,NSL!$X$1246:$X$1351)</f>
        <v>0</v>
      </c>
      <c r="AY39" s="55">
        <f>SUMIF(NSL!$C$1353:$C$1434,C39,NSL!$X$1353:$X$1434)</f>
        <v>0</v>
      </c>
      <c r="AZ39" s="55">
        <f>SUMIF(NSL!$C$1436:$C$1440,C39,NSL!$X$1436:$X$1440)</f>
        <v>0</v>
      </c>
      <c r="BA39" s="55">
        <f>SUMIF(NSL!$C$1442:$C$1507,C39,NSL!$X$1442:$X$1507)</f>
        <v>0</v>
      </c>
      <c r="BB39" s="55">
        <f>SUMIF(NSL!$C$1509:$C$1540,C39,NSL!$X$1509:$X$1540)</f>
        <v>0</v>
      </c>
      <c r="BC39" s="55">
        <f>SUMIF(NSL!$C$1542:$C$1545,C39,NSL!$X$1542:$X$1545)</f>
        <v>0</v>
      </c>
      <c r="BD39" s="55">
        <f>SUMIF(NSL!$C$1547:$C$1560,C39,NSL!$X$1547:$X$1560)</f>
        <v>0</v>
      </c>
      <c r="BE39" s="55">
        <f>SUMIF(NSL!$C$1562:$C$1565,C39,NSL!$X$1562:$X$1565)</f>
        <v>0</v>
      </c>
      <c r="BF39" s="55">
        <f>SUMIF(NSL!$C$1567:$C$1569,C39,NSL!$X$1567:$X$1569)</f>
        <v>0</v>
      </c>
      <c r="BG39" s="65">
        <f>SUM(G39:Q39)+SUM(S39:Z39)+SUM(AB39:AK39)+SUM(AM39:BF39)</f>
        <v>0</v>
      </c>
      <c r="BH39" s="53">
        <f>AL60-BG39</f>
        <v>0</v>
      </c>
      <c r="BI39" s="53">
        <f t="shared" si="6"/>
        <v>0.02</v>
      </c>
    </row>
    <row r="40" spans="1:61" ht="15">
      <c r="A40" s="56"/>
      <c r="B40" s="7" t="s">
        <v>163</v>
      </c>
      <c r="C40" s="8" t="s">
        <v>59</v>
      </c>
      <c r="D40" s="52">
        <f>HTg!U42</f>
        <v>0.55000000000000004</v>
      </c>
      <c r="E40" s="65">
        <f t="shared" si="10"/>
        <v>0</v>
      </c>
      <c r="F40" s="70">
        <f t="shared" si="11"/>
        <v>0</v>
      </c>
      <c r="G40" s="55">
        <f>SUMIF(NSL!$C$9:$C$10,C40,NSL!$X$9:$X$10)</f>
        <v>0</v>
      </c>
      <c r="H40" s="55">
        <f>SUMIF(NSL!$C$12:$C$13,C40,NSL!$X$12:$X$13)</f>
        <v>0</v>
      </c>
      <c r="I40" s="55">
        <f>SUMIF(NSL!$C$15:$C$16,C40,NSL!$X$15:$X$16)</f>
        <v>0</v>
      </c>
      <c r="J40" s="55">
        <f>SUMIF(NSL!$C$18:$C$19,C40,NSL!$X$18:$X$19)</f>
        <v>0</v>
      </c>
      <c r="K40" s="55">
        <f>SUMIF(NSL!$C$21:$C$43,C40,NSL!$X$21:$X$43)</f>
        <v>0</v>
      </c>
      <c r="L40" s="55">
        <f>SUMIF(NSL!$C$45:$C$51,C40,NSL!$X$45:$X$51)</f>
        <v>0</v>
      </c>
      <c r="M40" s="55">
        <f>SUMIF(NSL!$C$53:$C$55,C40,NSL!$X$53:$X$55)</f>
        <v>0</v>
      </c>
      <c r="N40" s="55">
        <f>SUMIF(NSL!$C$57:$C$65,C40,NSL!$X$57:$X$65)</f>
        <v>0</v>
      </c>
      <c r="O40" s="55">
        <f>SUMIF(NSL!$C$67:$C$76,C40,NSL!$X$67:$X$76)</f>
        <v>0</v>
      </c>
      <c r="P40" s="55">
        <f>SUMIF(NSL!$C$78:$C$79,C40,NSL!$X$78:$X$79)</f>
        <v>0</v>
      </c>
      <c r="Q40" s="55">
        <f>SUMIF(NSL!$C$81:$C$173,C40,NSL!$X$81:$X$173)</f>
        <v>0</v>
      </c>
      <c r="R40" s="65">
        <f t="shared" si="12"/>
        <v>0.55000000000000004</v>
      </c>
      <c r="S40" s="55">
        <f>SUMIF(NSL!$C$176:$C$214,C40,NSL!$X$176:$X$214)</f>
        <v>0</v>
      </c>
      <c r="T40" s="55">
        <f>SUMIF(NSL!$C$216:$C$238,C40,NSL!$X$216:$X$238)</f>
        <v>0</v>
      </c>
      <c r="U40" s="55">
        <f>SUMIF(NSL!$C$240:$C$252,C40,NSL!$X$240:$X$252)</f>
        <v>0</v>
      </c>
      <c r="V40" s="55">
        <f>SUMIF(NSL!$C$254:$C$255,C40,NSL!$X$254:$X$255)</f>
        <v>0</v>
      </c>
      <c r="W40" s="55">
        <f>SUMIF(NSL!$C$257:$C$282,C40,NSL!$X$257:$X$282)</f>
        <v>0</v>
      </c>
      <c r="X40" s="55">
        <f>SUMIF(NSL!$C$284:$C$346,C40,NSL!$X$284:$X$346)</f>
        <v>0</v>
      </c>
      <c r="Y40" s="55">
        <f>SUMIF(NSL!$C$348:$C$436,C40,NSL!$X$348:$X$436)</f>
        <v>0</v>
      </c>
      <c r="Z40" s="55">
        <f>SUMIF(NSL!$C$438:$C$480,C40,NSL!$X$438:$X$480)</f>
        <v>0</v>
      </c>
      <c r="AA40" s="72">
        <f t="shared" si="16"/>
        <v>0.55000000000000004</v>
      </c>
      <c r="AB40" s="55">
        <f>SUMIF(NSL!$C$483:$C$679,C40,NSL!$X$483:$X$679)</f>
        <v>0</v>
      </c>
      <c r="AC40" s="55">
        <f>SUMIF(NSL!$C$681:$C$682,C40,NSL!$X$681:$X$682)</f>
        <v>0</v>
      </c>
      <c r="AD40" s="55">
        <f>SUMIF(NSL!$C$684:$C$692,C40,NSL!$X$684:$X$692)</f>
        <v>0</v>
      </c>
      <c r="AE40" s="55">
        <f>SUMIF(NSL!$C$694:$C$776,C40,NSL!$X$694:$X$776)</f>
        <v>0</v>
      </c>
      <c r="AF40" s="55">
        <f>SUMIF(NSL!$C$778:$C$810,C40,NSL!$X$778:$X$810)</f>
        <v>0</v>
      </c>
      <c r="AG40" s="55">
        <f>SUMIF(NSL!$C$812:$C$813,C40,NSL!$X$812:$X$813)</f>
        <v>0</v>
      </c>
      <c r="AH40" s="55">
        <f>SUMIF(NSL!$C$815:$C$816,C40,NSL!$X$815:$X$816)</f>
        <v>0</v>
      </c>
      <c r="AI40" s="55">
        <f>SUMIF(NSL!$C$818:$C$889,C40,NSL!$X$818:$X$889)</f>
        <v>0</v>
      </c>
      <c r="AJ40" s="55">
        <f>SUMIF(NSL!$C$891:$C$917,C40,NSL!$X$891:$X$917)</f>
        <v>0</v>
      </c>
      <c r="AK40" s="55">
        <f>SUMIF(NSL!$C$919:$C$981,C40,NSL!$X$919:$X$981)</f>
        <v>0</v>
      </c>
      <c r="AL40" s="55">
        <f>SUMIF(NSL!$C$983:$C$1000,C40,NSL!$X$983:$X$1000)</f>
        <v>0</v>
      </c>
      <c r="AM40" s="65">
        <f>D40-BG40</f>
        <v>0.55000000000000004</v>
      </c>
      <c r="AN40" s="55">
        <f>SUMIF(NSL!$C$1030:$C$1045,C40,NSL!$X$1030:$X$1045)</f>
        <v>0</v>
      </c>
      <c r="AO40" s="55">
        <f>SUMIF(NSL!$C$1047:$C$1048,C40,NSL!$X$1047:$X$1048)</f>
        <v>0</v>
      </c>
      <c r="AP40" s="55">
        <f>SUMIF(NSL!$C$1050:$C$1074,C40,NSL!$X$1050:$X$1074)</f>
        <v>0</v>
      </c>
      <c r="AQ40" s="55">
        <f>SUMIF(NSL!$C$1076:$C$1099,C40,NSL!$X$1076:$X$1099)</f>
        <v>0</v>
      </c>
      <c r="AR40" s="55">
        <f>SUMIF(NSL!$C$1101:$C$1121,C40,NSL!$X$1101:$X$1121)</f>
        <v>0</v>
      </c>
      <c r="AS40" s="55">
        <f>SUMIF(NSL!$C$1123:$C$1164,C40,NSL!$X$1123:$X$1164)</f>
        <v>0</v>
      </c>
      <c r="AT40" s="55">
        <f>SUMIF(NSL!$C$1166:$C$1201,C40,NSL!$X$1166:$X$1201)</f>
        <v>0</v>
      </c>
      <c r="AU40" s="55">
        <f>SUMIF(NSL!$C$1203:$C$1223,C40,NSL!$X$1203:$X$1223)</f>
        <v>0</v>
      </c>
      <c r="AV40" s="55">
        <f>SUMIF(NSL!$C$1225:$C$1226,C40,NSL!$X$1225:$X$1226)</f>
        <v>0</v>
      </c>
      <c r="AW40" s="55">
        <f>SUMIF(NSL!$C$1228:$C$1244,C40,NSL!$X$1228:$X$1244)</f>
        <v>0</v>
      </c>
      <c r="AX40" s="55">
        <f>SUMIF(NSL!$C$1246:$C$1351,C40,NSL!$X$1246:$X$1351)</f>
        <v>0</v>
      </c>
      <c r="AY40" s="55">
        <f>SUMIF(NSL!$C$1353:$C$1434,C40,NSL!$X$1353:$X$1434)</f>
        <v>0</v>
      </c>
      <c r="AZ40" s="55">
        <f>SUMIF(NSL!$C$1436:$C$1440,C40,NSL!$X$1436:$X$1440)</f>
        <v>0</v>
      </c>
      <c r="BA40" s="55">
        <f>SUMIF(NSL!$C$1442:$C$1507,C40,NSL!$X$1442:$X$1507)</f>
        <v>0</v>
      </c>
      <c r="BB40" s="55">
        <f>SUMIF(NSL!$C$1509:$C$1540,C40,NSL!$X$1509:$X$1540)</f>
        <v>0</v>
      </c>
      <c r="BC40" s="55">
        <f>SUMIF(NSL!$C$1542:$C$1545,C40,NSL!$X$1542:$X$1545)</f>
        <v>0</v>
      </c>
      <c r="BD40" s="55">
        <f>SUMIF(NSL!$C$1547:$C$1560,C40,NSL!$X$1547:$X$1560)</f>
        <v>0</v>
      </c>
      <c r="BE40" s="55">
        <f>SUMIF(NSL!$C$1562:$C$1565,C40,NSL!$X$1562:$X$1565)</f>
        <v>0</v>
      </c>
      <c r="BF40" s="55">
        <f>SUMIF(NSL!$C$1567:$C$1569,C40,NSL!$X$1567:$X$1569)</f>
        <v>0</v>
      </c>
      <c r="BG40" s="65">
        <f>SUM(G40:Q40)+SUM(S40:Z40)+SUM(AB40:AL40)+SUM(AN40:BF40)</f>
        <v>0</v>
      </c>
      <c r="BH40" s="53">
        <f>AM60-BG40</f>
        <v>0</v>
      </c>
      <c r="BI40" s="53">
        <f t="shared" si="6"/>
        <v>0.55000000000000004</v>
      </c>
    </row>
    <row r="41" spans="1:61" ht="15">
      <c r="A41" s="56"/>
      <c r="B41" s="7" t="s">
        <v>175</v>
      </c>
      <c r="C41" s="8" t="s">
        <v>177</v>
      </c>
      <c r="D41" s="52">
        <f>HTg!U43</f>
        <v>0</v>
      </c>
      <c r="E41" s="65">
        <f t="shared" si="10"/>
        <v>0</v>
      </c>
      <c r="F41" s="70">
        <f t="shared" si="11"/>
        <v>0</v>
      </c>
      <c r="G41" s="55">
        <f>SUMIF(NSL!$C$9:$C$10,C41,NSL!$X$9:$X$10)</f>
        <v>0</v>
      </c>
      <c r="H41" s="55">
        <f>SUMIF(NSL!$C$12:$C$13,C41,NSL!$X$12:$X$13)</f>
        <v>0</v>
      </c>
      <c r="I41" s="55">
        <f>SUMIF(NSL!$C$15:$C$16,C41,NSL!$X$15:$X$16)</f>
        <v>0</v>
      </c>
      <c r="J41" s="55">
        <f>SUMIF(NSL!$C$18:$C$19,C41,NSL!$X$18:$X$19)</f>
        <v>0</v>
      </c>
      <c r="K41" s="55">
        <f>SUMIF(NSL!$C$21:$C$43,C41,NSL!$X$21:$X$43)</f>
        <v>0</v>
      </c>
      <c r="L41" s="55">
        <f>SUMIF(NSL!$C$45:$C$51,C41,NSL!$X$45:$X$51)</f>
        <v>0</v>
      </c>
      <c r="M41" s="55">
        <f>SUMIF(NSL!$C$53:$C$55,C41,NSL!$X$53:$X$55)</f>
        <v>0</v>
      </c>
      <c r="N41" s="55">
        <f>SUMIF(NSL!$C$57:$C$65,C41,NSL!$X$57:$X$65)</f>
        <v>0</v>
      </c>
      <c r="O41" s="55">
        <f>SUMIF(NSL!$C$67:$C$76,C41,NSL!$X$67:$X$76)</f>
        <v>0</v>
      </c>
      <c r="P41" s="55">
        <f>SUMIF(NSL!$C$78:$C$79,C41,NSL!$X$78:$X$79)</f>
        <v>0</v>
      </c>
      <c r="Q41" s="55">
        <f>SUMIF(NSL!$C$81:$C$173,C41,NSL!$X$81:$X$173)</f>
        <v>0</v>
      </c>
      <c r="R41" s="65">
        <f t="shared" si="12"/>
        <v>0</v>
      </c>
      <c r="S41" s="55">
        <f>SUMIF(NSL!$C$176:$C$214,C41,NSL!$X$176:$X$214)</f>
        <v>0</v>
      </c>
      <c r="T41" s="55">
        <f>SUMIF(NSL!$C$216:$C$238,C41,NSL!$X$216:$X$238)</f>
        <v>0</v>
      </c>
      <c r="U41" s="55">
        <f>SUMIF(NSL!$C$240:$C$252,C41,NSL!$X$240:$X$252)</f>
        <v>0</v>
      </c>
      <c r="V41" s="55">
        <f>SUMIF(NSL!$C$254:$C$255,C41,NSL!$X$254:$X$255)</f>
        <v>0</v>
      </c>
      <c r="W41" s="55">
        <f>SUMIF(NSL!$C$257:$C$282,C41,NSL!$X$257:$X$282)</f>
        <v>0</v>
      </c>
      <c r="X41" s="55">
        <f>SUMIF(NSL!$C$284:$C$346,C41,NSL!$X$284:$X$346)</f>
        <v>0</v>
      </c>
      <c r="Y41" s="55">
        <f>SUMIF(NSL!$C$348:$C$436,C41,NSL!$X$348:$X$436)</f>
        <v>0</v>
      </c>
      <c r="Z41" s="55">
        <f>SUMIF(NSL!$C$438:$C$480,C41,NSL!$X$438:$X$480)</f>
        <v>0</v>
      </c>
      <c r="AA41" s="72">
        <f t="shared" si="16"/>
        <v>0</v>
      </c>
      <c r="AB41" s="55">
        <f>SUMIF(NSL!$C$483:$C$679,C41,NSL!$X$483:$X$679)</f>
        <v>0</v>
      </c>
      <c r="AC41" s="55">
        <f>SUMIF(NSL!$C$681:$C$682,C41,NSL!$X$681:$X$682)</f>
        <v>0</v>
      </c>
      <c r="AD41" s="55">
        <f>SUMIF(NSL!$C$684:$C$692,C41,NSL!$X$684:$X$692)</f>
        <v>0</v>
      </c>
      <c r="AE41" s="55">
        <f>SUMIF(NSL!$C$694:$C$776,C41,NSL!$X$694:$X$776)</f>
        <v>0</v>
      </c>
      <c r="AF41" s="55">
        <f>SUMIF(NSL!$C$778:$C$810,C41,NSL!$X$778:$X$810)</f>
        <v>0</v>
      </c>
      <c r="AG41" s="55">
        <f>SUMIF(NSL!$C$812:$C$813,C41,NSL!$X$812:$X$813)</f>
        <v>0</v>
      </c>
      <c r="AH41" s="55">
        <f>SUMIF(NSL!$C$815:$C$816,C41,NSL!$X$815:$X$816)</f>
        <v>0</v>
      </c>
      <c r="AI41" s="55">
        <f>SUMIF(NSL!$C$818:$C$889,C41,NSL!$X$818:$X$889)</f>
        <v>0</v>
      </c>
      <c r="AJ41" s="55">
        <f>SUMIF(NSL!$C$891:$C$917,C41,NSL!$X$891:$X$917)</f>
        <v>0</v>
      </c>
      <c r="AK41" s="55">
        <f>SUMIF(NSL!$C$919:$C$981,C41,NSL!$X$919:$X$981)</f>
        <v>0</v>
      </c>
      <c r="AL41" s="55">
        <f>SUMIF(NSL!$C$983:$C$1000,C41,NSL!$X$983:$X$1000)</f>
        <v>0</v>
      </c>
      <c r="AM41" s="55">
        <f>SUMIF(NSL!$C$1002:$C$1028,C41,NSL!$X$1002:$X$1028)</f>
        <v>0</v>
      </c>
      <c r="AN41" s="65">
        <f>D41-BG41</f>
        <v>0</v>
      </c>
      <c r="AO41" s="55">
        <f>SUMIF(NSL!$C$1047:$C$1048,C41,NSL!$X$1047:$X$1048)</f>
        <v>0</v>
      </c>
      <c r="AP41" s="55">
        <f>SUMIF(NSL!$C$1050:$C$1074,C41,NSL!$X$1050:$X$1074)</f>
        <v>0</v>
      </c>
      <c r="AQ41" s="55">
        <f>SUMIF(NSL!$C$1076:$C$1099,C41,NSL!$X$1076:$X$1099)</f>
        <v>0</v>
      </c>
      <c r="AR41" s="55">
        <f>SUMIF(NSL!$C$1101:$C$1121,C41,NSL!$X$1101:$X$1121)</f>
        <v>0</v>
      </c>
      <c r="AS41" s="55">
        <f>SUMIF(NSL!$C$1123:$C$1164,C41,NSL!$X$1123:$X$1164)</f>
        <v>0</v>
      </c>
      <c r="AT41" s="55">
        <f>SUMIF(NSL!$C$1166:$C$1201,C41,NSL!$X$1166:$X$1201)</f>
        <v>0</v>
      </c>
      <c r="AU41" s="55">
        <f>SUMIF(NSL!$C$1203:$C$1223,C41,NSL!$X$1203:$X$1223)</f>
        <v>0</v>
      </c>
      <c r="AV41" s="55">
        <f>SUMIF(NSL!$C$1225:$C$1226,C41,NSL!$X$1225:$X$1226)</f>
        <v>0</v>
      </c>
      <c r="AW41" s="55">
        <f>SUMIF(NSL!$C$1228:$C$1244,C41,NSL!$X$1228:$X$1244)</f>
        <v>0</v>
      </c>
      <c r="AX41" s="55">
        <f>SUMIF(NSL!$C$1246:$C$1351,C41,NSL!$X$1246:$X$1351)</f>
        <v>0</v>
      </c>
      <c r="AY41" s="55">
        <f>SUMIF(NSL!$C$1353:$C$1434,C41,NSL!$X$1353:$X$1434)</f>
        <v>0</v>
      </c>
      <c r="AZ41" s="55">
        <f>SUMIF(NSL!$C$1436:$C$1440,C41,NSL!$X$1436:$X$1440)</f>
        <v>0</v>
      </c>
      <c r="BA41" s="55">
        <f>SUMIF(NSL!$C$1442:$C$1507,C41,NSL!$X$1442:$X$1507)</f>
        <v>0</v>
      </c>
      <c r="BB41" s="55">
        <f>SUMIF(NSL!$C$1509:$C$1540,C41,NSL!$X$1509:$X$1540)</f>
        <v>0</v>
      </c>
      <c r="BC41" s="55">
        <f>SUMIF(NSL!$C$1542:$C$1545,C41,NSL!$X$1542:$X$1545)</f>
        <v>0</v>
      </c>
      <c r="BD41" s="55">
        <f>SUMIF(NSL!$C$1547:$C$1560,C41,NSL!$X$1547:$X$1560)</f>
        <v>0</v>
      </c>
      <c r="BE41" s="55">
        <f>SUMIF(NSL!$C$1562:$C$1565,C41,NSL!$X$1562:$X$1565)</f>
        <v>0</v>
      </c>
      <c r="BF41" s="55">
        <f>SUMIF(NSL!$C$1567:$C$1569,C41,NSL!$X$1567:$X$1569)</f>
        <v>0</v>
      </c>
      <c r="BG41" s="65">
        <f>SUM(G41:Q41)+SUM(S41:Z41)+SUM(AB41:AM41)+SUM(AO41:BF41)</f>
        <v>0</v>
      </c>
      <c r="BH41" s="53">
        <f>AN60-BG41</f>
        <v>0</v>
      </c>
      <c r="BI41" s="53">
        <f t="shared" si="6"/>
        <v>0</v>
      </c>
    </row>
    <row r="42" spans="1:61" ht="15">
      <c r="A42" s="8" t="s">
        <v>91</v>
      </c>
      <c r="B42" s="13" t="s">
        <v>127</v>
      </c>
      <c r="C42" s="8" t="s">
        <v>63</v>
      </c>
      <c r="D42" s="52">
        <f>HTg!U44</f>
        <v>0</v>
      </c>
      <c r="E42" s="65">
        <f t="shared" si="10"/>
        <v>0</v>
      </c>
      <c r="F42" s="70">
        <f t="shared" si="11"/>
        <v>0</v>
      </c>
      <c r="G42" s="55">
        <f>SUMIF(NSL!$C$9:$C$10,C42,NSL!$X$9:$X$10)</f>
        <v>0</v>
      </c>
      <c r="H42" s="55">
        <f>SUMIF(NSL!$C$12:$C$13,C42,NSL!$X$12:$X$13)</f>
        <v>0</v>
      </c>
      <c r="I42" s="55">
        <f>SUMIF(NSL!$C$15:$C$16,C42,NSL!$X$15:$X$16)</f>
        <v>0</v>
      </c>
      <c r="J42" s="55">
        <f>SUMIF(NSL!$C$18:$C$19,C42,NSL!$X$18:$X$19)</f>
        <v>0</v>
      </c>
      <c r="K42" s="55">
        <f>SUMIF(NSL!$C$21:$C$43,C42,NSL!$X$21:$X$43)</f>
        <v>0</v>
      </c>
      <c r="L42" s="55">
        <f>SUMIF(NSL!$C$45:$C$51,C42,NSL!$X$45:$X$51)</f>
        <v>0</v>
      </c>
      <c r="M42" s="55">
        <f>SUMIF(NSL!$C$53:$C$55,C42,NSL!$X$53:$X$55)</f>
        <v>0</v>
      </c>
      <c r="N42" s="55">
        <f>SUMIF(NSL!$C$57:$C$65,C42,NSL!$X$57:$X$65)</f>
        <v>0</v>
      </c>
      <c r="O42" s="55">
        <f>SUMIF(NSL!$C$67:$C$76,C42,NSL!$X$67:$X$76)</f>
        <v>0</v>
      </c>
      <c r="P42" s="55">
        <f>SUMIF(NSL!$C$78:$C$79,C42,NSL!$X$78:$X$79)</f>
        <v>0</v>
      </c>
      <c r="Q42" s="55">
        <f>SUMIF(NSL!$C$81:$C$173,C42,NSL!$X$81:$X$173)</f>
        <v>0</v>
      </c>
      <c r="R42" s="65">
        <f t="shared" si="12"/>
        <v>0</v>
      </c>
      <c r="S42" s="55">
        <f>SUMIF(NSL!$C$176:$C$214,C42,NSL!$X$176:$X$214)</f>
        <v>0</v>
      </c>
      <c r="T42" s="55">
        <f>SUMIF(NSL!$C$216:$C$238,C42,NSL!$X$216:$X$238)</f>
        <v>0</v>
      </c>
      <c r="U42" s="55">
        <f>SUMIF(NSL!$C$240:$C$252,C42,NSL!$X$240:$X$252)</f>
        <v>0</v>
      </c>
      <c r="V42" s="55">
        <f>SUMIF(NSL!$C$254:$C$255,C42,NSL!$X$254:$X$255)</f>
        <v>0</v>
      </c>
      <c r="W42" s="55">
        <f>SUMIF(NSL!$C$257:$C$282,C42,NSL!$X$257:$X$282)</f>
        <v>0</v>
      </c>
      <c r="X42" s="55">
        <f>SUMIF(NSL!$C$284:$C$346,C42,NSL!$X$284:$X$346)</f>
        <v>0</v>
      </c>
      <c r="Y42" s="55">
        <f>SUMIF(NSL!$C$348:$C$436,C42,NSL!$X$348:$X$436)</f>
        <v>0</v>
      </c>
      <c r="Z42" s="55">
        <f>SUMIF(NSL!$C$438:$C$480,C42,NSL!$X$438:$X$480)</f>
        <v>0</v>
      </c>
      <c r="AA42" s="72">
        <f t="shared" si="16"/>
        <v>0</v>
      </c>
      <c r="AB42" s="55">
        <f>SUMIF(NSL!$C$483:$C$679,C42,NSL!$X$483:$X$679)</f>
        <v>0</v>
      </c>
      <c r="AC42" s="55">
        <f>SUMIF(NSL!$C$681:$C$682,C42,NSL!$X$681:$X$682)</f>
        <v>0</v>
      </c>
      <c r="AD42" s="55">
        <f>SUMIF(NSL!$C$684:$C$692,C42,NSL!$X$684:$X$692)</f>
        <v>0</v>
      </c>
      <c r="AE42" s="55">
        <f>SUMIF(NSL!$C$694:$C$776,C42,NSL!$X$694:$X$776)</f>
        <v>0</v>
      </c>
      <c r="AF42" s="55">
        <f>SUMIF(NSL!$C$778:$C$810,C42,NSL!$X$778:$X$810)</f>
        <v>0</v>
      </c>
      <c r="AG42" s="55">
        <f>SUMIF(NSL!$C$812:$C$813,C42,NSL!$X$812:$X$813)</f>
        <v>0</v>
      </c>
      <c r="AH42" s="55">
        <f>SUMIF(NSL!$C$815:$C$816,C42,NSL!$X$815:$X$816)</f>
        <v>0</v>
      </c>
      <c r="AI42" s="55">
        <f>SUMIF(NSL!$C$818:$C$889,C42,NSL!$X$818:$X$889)</f>
        <v>0</v>
      </c>
      <c r="AJ42" s="55">
        <f>SUMIF(NSL!$C$891:$C$917,C42,NSL!$X$891:$X$917)</f>
        <v>0</v>
      </c>
      <c r="AK42" s="55">
        <f>SUMIF(NSL!$C$919:$C$981,C42,NSL!$X$919:$X$981)</f>
        <v>0</v>
      </c>
      <c r="AL42" s="55">
        <f>SUMIF(NSL!$C$983:$C$1000,C42,NSL!$X$983:$X$1000)</f>
        <v>0</v>
      </c>
      <c r="AM42" s="55">
        <f>SUMIF(NSL!$C$1002:$C$1028,C42,NSL!$X$1002:$X$1028)</f>
        <v>0</v>
      </c>
      <c r="AN42" s="55">
        <f>SUMIF(NSL!$C$1030:$C$1045,C42,NSL!$X$1030:$X$1045)</f>
        <v>0</v>
      </c>
      <c r="AO42" s="65">
        <f>D42-BG42</f>
        <v>0</v>
      </c>
      <c r="AP42" s="55">
        <f>SUMIF(NSL!$C$1050:$C$1074,C42,NSL!$X$1050:$X$1074)</f>
        <v>0</v>
      </c>
      <c r="AQ42" s="55">
        <f>SUMIF(NSL!$C$1076:$C$1099,C42,NSL!$X$1076:$X$1099)</f>
        <v>0</v>
      </c>
      <c r="AR42" s="55">
        <f>SUMIF(NSL!$C$1101:$C$1121,C42,NSL!$X$1101:$X$1121)</f>
        <v>0</v>
      </c>
      <c r="AS42" s="55">
        <f>SUMIF(NSL!$C$1123:$C$1164,C42,NSL!$X$1123:$X$1164)</f>
        <v>0</v>
      </c>
      <c r="AT42" s="55">
        <f>SUMIF(NSL!$C$1166:$C$1201,C42,NSL!$X$1166:$X$1201)</f>
        <v>0</v>
      </c>
      <c r="AU42" s="55">
        <f>SUMIF(NSL!$C$1203:$C$1223,C42,NSL!$X$1203:$X$1223)</f>
        <v>0</v>
      </c>
      <c r="AV42" s="55">
        <f>SUMIF(NSL!$C$1225:$C$1226,C42,NSL!$X$1225:$X$1226)</f>
        <v>0</v>
      </c>
      <c r="AW42" s="55">
        <f>SUMIF(NSL!$C$1228:$C$1244,C42,NSL!$X$1228:$X$1244)</f>
        <v>0</v>
      </c>
      <c r="AX42" s="55">
        <f>SUMIF(NSL!$C$1246:$C$1351,C42,NSL!$X$1246:$X$1351)</f>
        <v>0</v>
      </c>
      <c r="AY42" s="55">
        <f>SUMIF(NSL!$C$1353:$C$1434,C42,NSL!$X$1353:$X$1434)</f>
        <v>0</v>
      </c>
      <c r="AZ42" s="55">
        <f>SUMIF(NSL!$C$1436:$C$1440,C42,NSL!$X$1436:$X$1440)</f>
        <v>0</v>
      </c>
      <c r="BA42" s="55">
        <f>SUMIF(NSL!$C$1442:$C$1507,C42,NSL!$X$1442:$X$1507)</f>
        <v>0</v>
      </c>
      <c r="BB42" s="55">
        <f>SUMIF(NSL!$C$1509:$C$1540,C42,NSL!$X$1509:$X$1540)</f>
        <v>0</v>
      </c>
      <c r="BC42" s="55">
        <f>SUMIF(NSL!$C$1542:$C$1545,C42,NSL!$X$1542:$X$1545)</f>
        <v>0</v>
      </c>
      <c r="BD42" s="55">
        <f>SUMIF(NSL!$C$1547:$C$1560,C42,NSL!$X$1547:$X$1560)</f>
        <v>0</v>
      </c>
      <c r="BE42" s="55">
        <f>SUMIF(NSL!$C$1562:$C$1565,C42,NSL!$X$1562:$X$1565)</f>
        <v>0</v>
      </c>
      <c r="BF42" s="55">
        <f>SUMIF(NSL!$C$1567:$C$1569,C42,NSL!$X$1567:$X$1569)</f>
        <v>0</v>
      </c>
      <c r="BG42" s="65">
        <f>SUM(G42:Q42)+SUM(S42:Z42)+SUM(AB42:AN42)+SUM(AP42:BF42)</f>
        <v>0</v>
      </c>
      <c r="BH42" s="53">
        <f>AO60-BG42</f>
        <v>0</v>
      </c>
      <c r="BI42" s="53">
        <f>BH42+D42</f>
        <v>0</v>
      </c>
    </row>
    <row r="43" spans="1:61" ht="15">
      <c r="A43" s="8" t="s">
        <v>95</v>
      </c>
      <c r="B43" s="7" t="s">
        <v>126</v>
      </c>
      <c r="C43" s="8" t="s">
        <v>41</v>
      </c>
      <c r="D43" s="52">
        <f>HTg!U45</f>
        <v>0</v>
      </c>
      <c r="E43" s="65">
        <f t="shared" si="10"/>
        <v>0</v>
      </c>
      <c r="F43" s="70">
        <f t="shared" si="11"/>
        <v>0</v>
      </c>
      <c r="G43" s="55">
        <f>SUMIF(NSL!$C$9:$C$10,C43,NSL!$X$9:$X$10)</f>
        <v>0</v>
      </c>
      <c r="H43" s="55">
        <f>SUMIF(NSL!$C$12:$C$13,C43,NSL!$X$12:$X$13)</f>
        <v>0</v>
      </c>
      <c r="I43" s="55">
        <f>SUMIF(NSL!$C$15:$C$16,C43,NSL!$X$15:$X$16)</f>
        <v>0</v>
      </c>
      <c r="J43" s="55">
        <f>SUMIF(NSL!$C$18:$C$19,C43,NSL!$X$18:$X$19)</f>
        <v>0</v>
      </c>
      <c r="K43" s="55">
        <f>SUMIF(NSL!$C$21:$C$43,C43,NSL!$X$21:$X$43)</f>
        <v>0</v>
      </c>
      <c r="L43" s="55">
        <f>SUMIF(NSL!$C$45:$C$51,C43,NSL!$X$45:$X$51)</f>
        <v>0</v>
      </c>
      <c r="M43" s="55">
        <f>SUMIF(NSL!$C$53:$C$55,C43,NSL!$X$53:$X$55)</f>
        <v>0</v>
      </c>
      <c r="N43" s="55">
        <f>SUMIF(NSL!$C$57:$C$65,C43,NSL!$X$57:$X$65)</f>
        <v>0</v>
      </c>
      <c r="O43" s="55">
        <f>SUMIF(NSL!$C$67:$C$76,C43,NSL!$X$67:$X$76)</f>
        <v>0</v>
      </c>
      <c r="P43" s="55">
        <f>SUMIF(NSL!$C$78:$C$79,C43,NSL!$X$78:$X$79)</f>
        <v>0</v>
      </c>
      <c r="Q43" s="55">
        <f>SUMIF(NSL!$C$81:$C$173,C43,NSL!$X$81:$X$173)</f>
        <v>0</v>
      </c>
      <c r="R43" s="65">
        <f t="shared" si="12"/>
        <v>0</v>
      </c>
      <c r="S43" s="55">
        <f>SUMIF(NSL!$C$176:$C$214,C43,NSL!$X$176:$X$214)</f>
        <v>0</v>
      </c>
      <c r="T43" s="55">
        <f>SUMIF(NSL!$C$216:$C$238,C43,NSL!$X$216:$X$238)</f>
        <v>0</v>
      </c>
      <c r="U43" s="55">
        <f>SUMIF(NSL!$C$240:$C$252,C43,NSL!$X$240:$X$252)</f>
        <v>0</v>
      </c>
      <c r="V43" s="55">
        <f>SUMIF(NSL!$C$254:$C$255,C43,NSL!$X$254:$X$255)</f>
        <v>0</v>
      </c>
      <c r="W43" s="55">
        <f>SUMIF(NSL!$C$257:$C$282,C43,NSL!$X$257:$X$282)</f>
        <v>0</v>
      </c>
      <c r="X43" s="55">
        <f>SUMIF(NSL!$C$284:$C$346,C43,NSL!$X$284:$X$346)</f>
        <v>0</v>
      </c>
      <c r="Y43" s="55">
        <f>SUMIF(NSL!$C$348:$C$436,C43,NSL!$X$348:$X$436)</f>
        <v>0</v>
      </c>
      <c r="Z43" s="55">
        <f>SUMIF(NSL!$C$438:$C$480,C43,NSL!$X$438:$X$480)</f>
        <v>0</v>
      </c>
      <c r="AA43" s="72">
        <f t="shared" si="16"/>
        <v>0</v>
      </c>
      <c r="AB43" s="55">
        <f>SUMIF(NSL!$C$483:$C$679,C43,NSL!$X$483:$X$679)</f>
        <v>0</v>
      </c>
      <c r="AC43" s="55">
        <f>SUMIF(NSL!$C$681:$C$682,C43,NSL!$X$681:$X$682)</f>
        <v>0</v>
      </c>
      <c r="AD43" s="55">
        <f>SUMIF(NSL!$C$684:$C$692,C43,NSL!$X$684:$X$692)</f>
        <v>0</v>
      </c>
      <c r="AE43" s="55">
        <f>SUMIF(NSL!$C$694:$C$776,C43,NSL!$X$694:$X$776)</f>
        <v>0</v>
      </c>
      <c r="AF43" s="55">
        <f>SUMIF(NSL!$C$778:$C$810,C43,NSL!$X$778:$X$810)</f>
        <v>0</v>
      </c>
      <c r="AG43" s="55">
        <f>SUMIF(NSL!$C$812:$C$813,C43,NSL!$X$812:$X$813)</f>
        <v>0</v>
      </c>
      <c r="AH43" s="55">
        <f>SUMIF(NSL!$C$815:$C$816,C43,NSL!$X$815:$X$816)</f>
        <v>0</v>
      </c>
      <c r="AI43" s="55">
        <f>SUMIF(NSL!$C$818:$C$889,C43,NSL!$X$818:$X$889)</f>
        <v>0</v>
      </c>
      <c r="AJ43" s="55">
        <f>SUMIF(NSL!$C$891:$C$917,C43,NSL!$X$891:$X$917)</f>
        <v>0</v>
      </c>
      <c r="AK43" s="55">
        <f>SUMIF(NSL!$C$919:$C$981,C43,NSL!$X$919:$X$981)</f>
        <v>0</v>
      </c>
      <c r="AL43" s="55">
        <f>SUMIF(NSL!$C$983:$C$1000,C43,NSL!$X$983:$X$1000)</f>
        <v>0</v>
      </c>
      <c r="AM43" s="55">
        <f>SUMIF(NSL!$C$1002:$C$1028,C43,NSL!$X$1002:$X$1028)</f>
        <v>0</v>
      </c>
      <c r="AN43" s="55">
        <f>SUMIF(NSL!$C$1030:$C$1045,C43,NSL!$X$1030:$X$1045)</f>
        <v>0</v>
      </c>
      <c r="AO43" s="55">
        <f>SUMIF(NSL!$C$1047:$C$1048,C43,NSL!$X$1047:$X$1048)</f>
        <v>0</v>
      </c>
      <c r="AP43" s="65">
        <f>D43-BG43</f>
        <v>0</v>
      </c>
      <c r="AQ43" s="55">
        <f>SUMIF(NSL!$C$1076:$C$1099,C43,NSL!$X$1076:$X$1099)</f>
        <v>0</v>
      </c>
      <c r="AR43" s="55">
        <f>SUMIF(NSL!$C$1101:$C$1121,C43,NSL!$X$1101:$X$1121)</f>
        <v>0</v>
      </c>
      <c r="AS43" s="55">
        <f>SUMIF(NSL!$C$1123:$C$1164,C43,NSL!$X$1123:$X$1164)</f>
        <v>0</v>
      </c>
      <c r="AT43" s="55">
        <f>SUMIF(NSL!$C$1166:$C$1201,C43,NSL!$X$1166:$X$1201)</f>
        <v>0</v>
      </c>
      <c r="AU43" s="55">
        <f>SUMIF(NSL!$C$1203:$C$1223,C43,NSL!$X$1203:$X$1223)</f>
        <v>0</v>
      </c>
      <c r="AV43" s="55">
        <f>SUMIF(NSL!$C$1225:$C$1226,C43,NSL!$X$1225:$X$1226)</f>
        <v>0</v>
      </c>
      <c r="AW43" s="55">
        <f>SUMIF(NSL!$C$1228:$C$1244,C43,NSL!$X$1228:$X$1244)</f>
        <v>0</v>
      </c>
      <c r="AX43" s="55">
        <f>SUMIF(NSL!$C$1246:$C$1351,C43,NSL!$X$1246:$X$1351)</f>
        <v>0</v>
      </c>
      <c r="AY43" s="55">
        <f>SUMIF(NSL!$C$1353:$C$1434,C43,NSL!$X$1353:$X$1434)</f>
        <v>0</v>
      </c>
      <c r="AZ43" s="55">
        <f>SUMIF(NSL!$C$1436:$C$1440,C43,NSL!$X$1436:$X$1440)</f>
        <v>0</v>
      </c>
      <c r="BA43" s="55">
        <f>SUMIF(NSL!$C$1442:$C$1507,C43,NSL!$X$1442:$X$1507)</f>
        <v>0</v>
      </c>
      <c r="BB43" s="55">
        <f>SUMIF(NSL!$C$1509:$C$1540,C43,NSL!$X$1509:$X$1540)</f>
        <v>0</v>
      </c>
      <c r="BC43" s="55">
        <f>SUMIF(NSL!$C$1542:$C$1545,C43,NSL!$X$1542:$X$1545)</f>
        <v>0</v>
      </c>
      <c r="BD43" s="55">
        <f>SUMIF(NSL!$C$1547:$C$1560,C43,NSL!$X$1547:$X$1560)</f>
        <v>0</v>
      </c>
      <c r="BE43" s="55">
        <f>SUMIF(NSL!$C$1562:$C$1565,C43,NSL!$X$1562:$X$1565)</f>
        <v>0</v>
      </c>
      <c r="BF43" s="55">
        <f>SUMIF(NSL!$C$1567:$C$1569,C43,NSL!$X$1567:$X$1569)</f>
        <v>0</v>
      </c>
      <c r="BG43" s="65">
        <f>SUM(G43:Q43)+SUM(S43:Z43)+SUM(AB43:AO43)+SUM(AQ43:BF43)</f>
        <v>0</v>
      </c>
      <c r="BH43" s="53">
        <f>AP60-BG43</f>
        <v>2.02</v>
      </c>
      <c r="BI43" s="53">
        <f t="shared" si="6"/>
        <v>2.02</v>
      </c>
    </row>
    <row r="44" spans="1:61" ht="15">
      <c r="A44" s="8" t="s">
        <v>96</v>
      </c>
      <c r="B44" s="7" t="s">
        <v>101</v>
      </c>
      <c r="C44" s="8" t="s">
        <v>42</v>
      </c>
      <c r="D44" s="52">
        <f>HTg!U46</f>
        <v>0</v>
      </c>
      <c r="E44" s="65">
        <f t="shared" si="10"/>
        <v>0</v>
      </c>
      <c r="F44" s="70">
        <f t="shared" si="11"/>
        <v>0</v>
      </c>
      <c r="G44" s="55">
        <f>SUMIF(NSL!$C$9:$C$10,C44,NSL!$X$9:$X$10)</f>
        <v>0</v>
      </c>
      <c r="H44" s="55">
        <f>SUMIF(NSL!$C$12:$C$13,C44,NSL!$X$12:$X$13)</f>
        <v>0</v>
      </c>
      <c r="I44" s="55">
        <f>SUMIF(NSL!$C$15:$C$16,C44,NSL!$X$15:$X$16)</f>
        <v>0</v>
      </c>
      <c r="J44" s="55">
        <f>SUMIF(NSL!$C$18:$C$19,C44,NSL!$X$18:$X$19)</f>
        <v>0</v>
      </c>
      <c r="K44" s="55">
        <f>SUMIF(NSL!$C$21:$C$43,C44,NSL!$X$21:$X$43)</f>
        <v>0</v>
      </c>
      <c r="L44" s="55">
        <f>SUMIF(NSL!$C$45:$C$51,C44,NSL!$X$45:$X$51)</f>
        <v>0</v>
      </c>
      <c r="M44" s="55">
        <f>SUMIF(NSL!$C$53:$C$55,C44,NSL!$X$53:$X$55)</f>
        <v>0</v>
      </c>
      <c r="N44" s="55">
        <f>SUMIF(NSL!$C$57:$C$65,C44,NSL!$X$57:$X$65)</f>
        <v>0</v>
      </c>
      <c r="O44" s="55">
        <f>SUMIF(NSL!$C$67:$C$76,C44,NSL!$X$67:$X$76)</f>
        <v>0</v>
      </c>
      <c r="P44" s="55">
        <f>SUMIF(NSL!$C$78:$C$79,C44,NSL!$X$78:$X$79)</f>
        <v>0</v>
      </c>
      <c r="Q44" s="55">
        <f>SUMIF(NSL!$C$81:$C$173,C44,NSL!$X$81:$X$173)</f>
        <v>0</v>
      </c>
      <c r="R44" s="65">
        <f t="shared" si="12"/>
        <v>0</v>
      </c>
      <c r="S44" s="55">
        <f>SUMIF(NSL!$C$176:$C$214,C44,NSL!$X$176:$X$214)</f>
        <v>0</v>
      </c>
      <c r="T44" s="55">
        <f>SUMIF(NSL!$C$216:$C$238,C44,NSL!$X$216:$X$238)</f>
        <v>0</v>
      </c>
      <c r="U44" s="55">
        <f>SUMIF(NSL!$C$240:$C$252,C44,NSL!$X$240:$X$252)</f>
        <v>0</v>
      </c>
      <c r="V44" s="55">
        <f>SUMIF(NSL!$C$254:$C$255,C44,NSL!$X$254:$X$255)</f>
        <v>0</v>
      </c>
      <c r="W44" s="55">
        <f>SUMIF(NSL!$C$257:$C$282,C44,NSL!$X$257:$X$282)</f>
        <v>0</v>
      </c>
      <c r="X44" s="55">
        <f>SUMIF(NSL!$C$284:$C$346,C44,NSL!$X$284:$X$346)</f>
        <v>0</v>
      </c>
      <c r="Y44" s="55">
        <f>SUMIF(NSL!$C$348:$C$436,C44,NSL!$X$348:$X$436)</f>
        <v>0</v>
      </c>
      <c r="Z44" s="55">
        <f>SUMIF(NSL!$C$438:$C$480,C44,NSL!$X$438:$X$480)</f>
        <v>0</v>
      </c>
      <c r="AA44" s="72">
        <f t="shared" si="16"/>
        <v>0</v>
      </c>
      <c r="AB44" s="55">
        <f>SUMIF(NSL!$C$483:$C$679,C44,NSL!$X$483:$X$679)</f>
        <v>0</v>
      </c>
      <c r="AC44" s="55">
        <f>SUMIF(NSL!$C$681:$C$682,C44,NSL!$X$681:$X$682)</f>
        <v>0</v>
      </c>
      <c r="AD44" s="55">
        <f>SUMIF(NSL!$C$684:$C$692,C44,NSL!$X$684:$X$692)</f>
        <v>0</v>
      </c>
      <c r="AE44" s="55">
        <f>SUMIF(NSL!$C$694:$C$776,C44,NSL!$X$694:$X$776)</f>
        <v>0</v>
      </c>
      <c r="AF44" s="55">
        <f>SUMIF(NSL!$C$778:$C$810,C44,NSL!$X$778:$X$810)</f>
        <v>0</v>
      </c>
      <c r="AG44" s="55">
        <f>SUMIF(NSL!$C$812:$C$813,C44,NSL!$X$812:$X$813)</f>
        <v>0</v>
      </c>
      <c r="AH44" s="55">
        <f>SUMIF(NSL!$C$815:$C$816,C44,NSL!$X$815:$X$816)</f>
        <v>0</v>
      </c>
      <c r="AI44" s="55">
        <f>SUMIF(NSL!$C$818:$C$889,C44,NSL!$X$818:$X$889)</f>
        <v>0</v>
      </c>
      <c r="AJ44" s="55">
        <f>SUMIF(NSL!$C$891:$C$917,C44,NSL!$X$891:$X$917)</f>
        <v>0</v>
      </c>
      <c r="AK44" s="55">
        <f>SUMIF(NSL!$C$919:$C$981,C44,NSL!$X$919:$X$981)</f>
        <v>0</v>
      </c>
      <c r="AL44" s="55">
        <f>SUMIF(NSL!$C$983:$C$1000,C44,NSL!$X$983:$X$1000)</f>
        <v>0</v>
      </c>
      <c r="AM44" s="55">
        <f>SUMIF(NSL!$C$1002:$C$1028,C44,NSL!$X$1002:$X$1028)</f>
        <v>0</v>
      </c>
      <c r="AN44" s="55">
        <f>SUMIF(NSL!$C$1030:$C$1045,C44,NSL!$X$1030:$X$1045)</f>
        <v>0</v>
      </c>
      <c r="AO44" s="55">
        <f>SUMIF(NSL!$C$1047:$C$1048,C44,NSL!$X$1047:$X$1048)</f>
        <v>0</v>
      </c>
      <c r="AP44" s="55">
        <f>SUMIF(NSL!$C$1050:$C$1074,C44,NSL!$X$1050:$X$1074)</f>
        <v>0</v>
      </c>
      <c r="AQ44" s="65">
        <f>D44-BG44</f>
        <v>0</v>
      </c>
      <c r="AR44" s="55">
        <f>SUMIF(NSL!$C$1101:$C$1121,C44,NSL!$X$1101:$X$1121)</f>
        <v>0</v>
      </c>
      <c r="AS44" s="55">
        <f>SUMIF(NSL!$C$1123:$C$1164,C44,NSL!$X$1123:$X$1164)</f>
        <v>0</v>
      </c>
      <c r="AT44" s="55">
        <f>SUMIF(NSL!$C$1166:$C$1201,C44,NSL!$X$1166:$X$1201)</f>
        <v>0</v>
      </c>
      <c r="AU44" s="55">
        <f>SUMIF(NSL!$C$1203:$C$1223,C44,NSL!$X$1203:$X$1223)</f>
        <v>0</v>
      </c>
      <c r="AV44" s="55">
        <f>SUMIF(NSL!$C$1225:$C$1226,C44,NSL!$X$1225:$X$1226)</f>
        <v>0</v>
      </c>
      <c r="AW44" s="55">
        <f>SUMIF(NSL!$C$1228:$C$1244,C44,NSL!$X$1228:$X$1244)</f>
        <v>0</v>
      </c>
      <c r="AX44" s="55">
        <f>SUMIF(NSL!$C$1246:$C$1351,C44,NSL!$X$1246:$X$1351)</f>
        <v>0</v>
      </c>
      <c r="AY44" s="55">
        <f>SUMIF(NSL!$C$1353:$C$1434,C44,NSL!$X$1353:$X$1434)</f>
        <v>0</v>
      </c>
      <c r="AZ44" s="55">
        <f>SUMIF(NSL!$C$1436:$C$1440,C44,NSL!$X$1436:$X$1440)</f>
        <v>0</v>
      </c>
      <c r="BA44" s="55">
        <f>SUMIF(NSL!$C$1442:$C$1507,C44,NSL!$X$1442:$X$1507)</f>
        <v>0</v>
      </c>
      <c r="BB44" s="55">
        <f>SUMIF(NSL!$C$1509:$C$1540,C44,NSL!$X$1509:$X$1540)</f>
        <v>0</v>
      </c>
      <c r="BC44" s="55">
        <f>SUMIF(NSL!$C$1542:$C$1545,C44,NSL!$X$1542:$X$1545)</f>
        <v>0</v>
      </c>
      <c r="BD44" s="55">
        <f>SUMIF(NSL!$C$1547:$C$1560,C44,NSL!$X$1547:$X$1560)</f>
        <v>0</v>
      </c>
      <c r="BE44" s="55">
        <f>SUMIF(NSL!$C$1562:$C$1565,C44,NSL!$X$1562:$X$1565)</f>
        <v>0</v>
      </c>
      <c r="BF44" s="55">
        <f>SUMIF(NSL!$C$1567:$C$1569,C44,NSL!$X$1567:$X$1569)</f>
        <v>0</v>
      </c>
      <c r="BG44" s="65">
        <f>SUM(G44:Q44)+SUM(S44:Z44)+SUM(AB44:AP44)+SUM(AR44:BF44)</f>
        <v>0</v>
      </c>
      <c r="BH44" s="53">
        <f>AQ60-BG44</f>
        <v>0.1</v>
      </c>
      <c r="BI44" s="53">
        <f t="shared" si="6"/>
        <v>0.1</v>
      </c>
    </row>
    <row r="45" spans="1:61" ht="15">
      <c r="A45" s="8" t="s">
        <v>97</v>
      </c>
      <c r="B45" s="7" t="s">
        <v>146</v>
      </c>
      <c r="C45" s="8" t="s">
        <v>64</v>
      </c>
      <c r="D45" s="52">
        <f>HTg!U47</f>
        <v>63.15</v>
      </c>
      <c r="E45" s="65">
        <f t="shared" si="10"/>
        <v>0</v>
      </c>
      <c r="F45" s="70">
        <f t="shared" si="11"/>
        <v>0</v>
      </c>
      <c r="G45" s="55">
        <f>SUMIF(NSL!$C$9:$C$10,C45,NSL!$X$9:$X$10)</f>
        <v>0</v>
      </c>
      <c r="H45" s="55">
        <f>SUMIF(NSL!$C$12:$C$13,C45,NSL!$X$12:$X$13)</f>
        <v>0</v>
      </c>
      <c r="I45" s="55">
        <f>SUMIF(NSL!$C$15:$C$16,C45,NSL!$X$15:$X$16)</f>
        <v>0</v>
      </c>
      <c r="J45" s="55">
        <f>SUMIF(NSL!$C$18:$C$19,C45,NSL!$X$18:$X$19)</f>
        <v>0</v>
      </c>
      <c r="K45" s="55">
        <f>SUMIF(NSL!$C$21:$C$43,C45,NSL!$X$21:$X$43)</f>
        <v>0</v>
      </c>
      <c r="L45" s="55">
        <f>SUMIF(NSL!$C$45:$C$51,C45,NSL!$X$45:$X$51)</f>
        <v>0</v>
      </c>
      <c r="M45" s="55">
        <f>SUMIF(NSL!$C$53:$C$55,C45,NSL!$X$53:$X$55)</f>
        <v>0</v>
      </c>
      <c r="N45" s="55">
        <f>SUMIF(NSL!$C$57:$C$65,C45,NSL!$X$57:$X$65)</f>
        <v>0</v>
      </c>
      <c r="O45" s="55">
        <f>SUMIF(NSL!$C$67:$C$76,C45,NSL!$X$67:$X$76)</f>
        <v>0</v>
      </c>
      <c r="P45" s="55">
        <f>SUMIF(NSL!$C$78:$C$79,C45,NSL!$X$78:$X$79)</f>
        <v>0</v>
      </c>
      <c r="Q45" s="55">
        <f>SUMIF(NSL!$C$81:$C$173,C45,NSL!$X$81:$X$173)</f>
        <v>0</v>
      </c>
      <c r="R45" s="65">
        <f t="shared" si="12"/>
        <v>63.15</v>
      </c>
      <c r="S45" s="55">
        <f>SUMIF(NSL!$C$176:$C$214,C45,NSL!$X$176:$X$214)</f>
        <v>0</v>
      </c>
      <c r="T45" s="55">
        <f>SUMIF(NSL!$C$216:$C$238,C45,NSL!$X$216:$X$238)</f>
        <v>0</v>
      </c>
      <c r="U45" s="55">
        <f>SUMIF(NSL!$C$240:$C$252,C45,NSL!$X$240:$X$252)</f>
        <v>0</v>
      </c>
      <c r="V45" s="55">
        <f>SUMIF(NSL!$C$254:$C$255,C45,NSL!$X$254:$X$255)</f>
        <v>0</v>
      </c>
      <c r="W45" s="55">
        <f>SUMIF(NSL!$C$257:$C$282,C45,NSL!$X$257:$X$282)</f>
        <v>0</v>
      </c>
      <c r="X45" s="55">
        <f>SUMIF(NSL!$C$284:$C$346,C45,NSL!$X$284:$X$346)</f>
        <v>0</v>
      </c>
      <c r="Y45" s="55">
        <f>SUMIF(NSL!$C$348:$C$436,C45,NSL!$X$348:$X$436)</f>
        <v>0</v>
      </c>
      <c r="Z45" s="55">
        <f>SUMIF(NSL!$C$438:$C$480,C45,NSL!$X$438:$X$480)</f>
        <v>0</v>
      </c>
      <c r="AA45" s="72">
        <f t="shared" si="16"/>
        <v>0.61</v>
      </c>
      <c r="AB45" s="55">
        <f>SUMIF(NSL!$C$483:$C$679,C45,NSL!$X$483:$X$679)</f>
        <v>0</v>
      </c>
      <c r="AC45" s="55">
        <f>SUMIF(NSL!$C$681:$C$682,C45,NSL!$X$681:$X$682)</f>
        <v>0</v>
      </c>
      <c r="AD45" s="55">
        <f>SUMIF(NSL!$C$684:$C$692,C45,NSL!$X$684:$X$692)</f>
        <v>0</v>
      </c>
      <c r="AE45" s="55">
        <f>SUMIF(NSL!$C$694:$C$776,C45,NSL!$X$694:$X$776)</f>
        <v>0</v>
      </c>
      <c r="AF45" s="55">
        <f>SUMIF(NSL!$C$778:$C$810,C45,NSL!$X$778:$X$810)</f>
        <v>0</v>
      </c>
      <c r="AG45" s="55">
        <f>SUMIF(NSL!$C$812:$C$813,C45,NSL!$X$812:$X$813)</f>
        <v>0</v>
      </c>
      <c r="AH45" s="55">
        <f>SUMIF(NSL!$C$815:$C$816,C45,NSL!$X$815:$X$816)</f>
        <v>0</v>
      </c>
      <c r="AI45" s="55">
        <f>SUMIF(NSL!$C$818:$C$889,C45,NSL!$X$818:$X$889)</f>
        <v>0.5</v>
      </c>
      <c r="AJ45" s="55">
        <f>SUMIF(NSL!$C$891:$C$917,C45,NSL!$X$891:$X$917)</f>
        <v>0.01</v>
      </c>
      <c r="AK45" s="55">
        <f>SUMIF(NSL!$C$919:$C$981,C45,NSL!$X$919:$X$981)</f>
        <v>0.1</v>
      </c>
      <c r="AL45" s="55">
        <f>SUMIF(NSL!$C$983:$C$1000,C45,NSL!$X$983:$X$1000)</f>
        <v>0</v>
      </c>
      <c r="AM45" s="55">
        <f>SUMIF(NSL!$C$1002:$C$1028,C45,NSL!$X$1002:$X$1028)</f>
        <v>0</v>
      </c>
      <c r="AN45" s="55">
        <f>SUMIF(NSL!$C$1030:$C$1045,C45,NSL!$X$1030:$X$1045)</f>
        <v>0</v>
      </c>
      <c r="AO45" s="55">
        <f>SUMIF(NSL!$C$1047:$C$1048,C45,NSL!$X$1047:$X$1048)</f>
        <v>0</v>
      </c>
      <c r="AP45" s="55">
        <f>SUMIF(NSL!$C$1050:$C$1074,C45,NSL!$X$1050:$X$1074)</f>
        <v>0</v>
      </c>
      <c r="AQ45" s="55">
        <f>SUMIF(NSL!$C$1076:$C$1099,C45,NSL!$X$1076:$X$1099)</f>
        <v>0</v>
      </c>
      <c r="AR45" s="65">
        <f>D45-BG45</f>
        <v>62.54</v>
      </c>
      <c r="AS45" s="55">
        <f>SUMIF(NSL!$C$1123:$C$1164,C45,NSL!$X$1123:$X$1164)</f>
        <v>0</v>
      </c>
      <c r="AT45" s="55">
        <f>SUMIF(NSL!$C$1166:$C$1201,C45,NSL!$X$1166:$X$1201)</f>
        <v>0</v>
      </c>
      <c r="AU45" s="55">
        <f>SUMIF(NSL!$C$1203:$C$1223,C45,NSL!$X$1203:$X$1223)</f>
        <v>0</v>
      </c>
      <c r="AV45" s="55">
        <f>SUMIF(NSL!$C$1225:$C$1226,C45,NSL!$X$1225:$X$1226)</f>
        <v>0</v>
      </c>
      <c r="AW45" s="55">
        <f>SUMIF(NSL!$C$1228:$C$1244,C45,NSL!$X$1228:$X$1244)</f>
        <v>0</v>
      </c>
      <c r="AX45" s="55">
        <f>SUMIF(NSL!$C$1246:$C$1351,C45,NSL!$X$1246:$X$1351)</f>
        <v>0</v>
      </c>
      <c r="AY45" s="55">
        <f>SUMIF(NSL!$C$1353:$C$1434,C45,NSL!$X$1353:$X$1434)</f>
        <v>0</v>
      </c>
      <c r="AZ45" s="55">
        <f>SUMIF(NSL!$C$1436:$C$1440,C45,NSL!$X$1436:$X$1440)</f>
        <v>0</v>
      </c>
      <c r="BA45" s="55">
        <f>SUMIF(NSL!$C$1442:$C$1507,C45,NSL!$X$1442:$X$1507)</f>
        <v>0</v>
      </c>
      <c r="BB45" s="55">
        <f>SUMIF(NSL!$C$1509:$C$1540,C45,NSL!$X$1509:$X$1540)</f>
        <v>0</v>
      </c>
      <c r="BC45" s="55">
        <f>SUMIF(NSL!$C$1542:$C$1545,C45,NSL!$X$1542:$X$1545)</f>
        <v>0</v>
      </c>
      <c r="BD45" s="55">
        <f>SUMIF(NSL!$C$1547:$C$1560,C45,NSL!$X$1547:$X$1560)</f>
        <v>0</v>
      </c>
      <c r="BE45" s="55">
        <f>SUMIF(NSL!$C$1562:$C$1565,C45,NSL!$X$1562:$X$1565)</f>
        <v>0</v>
      </c>
      <c r="BF45" s="55">
        <f>SUMIF(NSL!$C$1567:$C$1569,C45,NSL!$X$1567:$X$1569)</f>
        <v>0</v>
      </c>
      <c r="BG45" s="65">
        <f>SUM(G45:Q45)+SUM(S45:Z45)+SUM(AB45:AQ45)+SUM(AS45:BF45)</f>
        <v>0.61</v>
      </c>
      <c r="BH45" s="53">
        <f>AR60-BG45</f>
        <v>6.2200000000000051</v>
      </c>
      <c r="BI45" s="53">
        <f t="shared" si="6"/>
        <v>69.37</v>
      </c>
    </row>
    <row r="46" spans="1:61" ht="15">
      <c r="A46" s="8" t="s">
        <v>103</v>
      </c>
      <c r="B46" s="7" t="s">
        <v>147</v>
      </c>
      <c r="C46" s="8" t="s">
        <v>62</v>
      </c>
      <c r="D46" s="52">
        <f>HTg!U48</f>
        <v>0</v>
      </c>
      <c r="E46" s="65">
        <f t="shared" si="10"/>
        <v>0</v>
      </c>
      <c r="F46" s="70">
        <f t="shared" si="11"/>
        <v>0</v>
      </c>
      <c r="G46" s="55">
        <f>SUMIF(NSL!$C$9:$C$10,C46,NSL!$X$9:$X$10)</f>
        <v>0</v>
      </c>
      <c r="H46" s="55">
        <f>SUMIF(NSL!$C$12:$C$13,C46,NSL!$X$12:$X$13)</f>
        <v>0</v>
      </c>
      <c r="I46" s="55">
        <f>SUMIF(NSL!$C$15:$C$16,C46,NSL!$X$15:$X$16)</f>
        <v>0</v>
      </c>
      <c r="J46" s="55">
        <f>SUMIF(NSL!$C$18:$C$19,C46,NSL!$X$18:$X$19)</f>
        <v>0</v>
      </c>
      <c r="K46" s="55">
        <f>SUMIF(NSL!$C$21:$C$43,C46,NSL!$X$21:$X$43)</f>
        <v>0</v>
      </c>
      <c r="L46" s="55">
        <f>SUMIF(NSL!$C$45:$C$51,C46,NSL!$X$45:$X$51)</f>
        <v>0</v>
      </c>
      <c r="M46" s="55">
        <f>SUMIF(NSL!$C$53:$C$55,C46,NSL!$X$53:$X$55)</f>
        <v>0</v>
      </c>
      <c r="N46" s="55">
        <f>SUMIF(NSL!$C$57:$C$65,C46,NSL!$X$57:$X$65)</f>
        <v>0</v>
      </c>
      <c r="O46" s="55">
        <f>SUMIF(NSL!$C$67:$C$76,C46,NSL!$X$67:$X$76)</f>
        <v>0</v>
      </c>
      <c r="P46" s="55">
        <f>SUMIF(NSL!$C$78:$C$79,C46,NSL!$X$78:$X$79)</f>
        <v>0</v>
      </c>
      <c r="Q46" s="55">
        <f>SUMIF(NSL!$C$81:$C$173,C46,NSL!$X$81:$X$173)</f>
        <v>0</v>
      </c>
      <c r="R46" s="65">
        <f t="shared" si="12"/>
        <v>0</v>
      </c>
      <c r="S46" s="55">
        <f>SUMIF(NSL!$C$176:$C$214,C46,NSL!$X$176:$X$214)</f>
        <v>0</v>
      </c>
      <c r="T46" s="55">
        <f>SUMIF(NSL!$C$216:$C$238,C46,NSL!$X$216:$X$238)</f>
        <v>0</v>
      </c>
      <c r="U46" s="55">
        <f>SUMIF(NSL!$C$240:$C$252,C46,NSL!$X$240:$X$252)</f>
        <v>0</v>
      </c>
      <c r="V46" s="55">
        <f>SUMIF(NSL!$C$254:$C$255,C46,NSL!$X$254:$X$255)</f>
        <v>0</v>
      </c>
      <c r="W46" s="55">
        <f>SUMIF(NSL!$C$257:$C$282,C46,NSL!$X$257:$X$282)</f>
        <v>0</v>
      </c>
      <c r="X46" s="55">
        <f>SUMIF(NSL!$C$284:$C$346,C46,NSL!$X$284:$X$346)</f>
        <v>0</v>
      </c>
      <c r="Y46" s="55">
        <f>SUMIF(NSL!$C$348:$C$436,C46,NSL!$X$348:$X$436)</f>
        <v>0</v>
      </c>
      <c r="Z46" s="55">
        <f>SUMIF(NSL!$C$438:$C$480,C46,NSL!$X$438:$X$480)</f>
        <v>0</v>
      </c>
      <c r="AA46" s="72">
        <f t="shared" si="16"/>
        <v>0</v>
      </c>
      <c r="AB46" s="55">
        <f>SUMIF(NSL!$C$483:$C$679,C46,NSL!$X$483:$X$679)</f>
        <v>0</v>
      </c>
      <c r="AC46" s="55">
        <f>SUMIF(NSL!$C$681:$C$682,C46,NSL!$X$681:$X$682)</f>
        <v>0</v>
      </c>
      <c r="AD46" s="55">
        <f>SUMIF(NSL!$C$684:$C$692,C46,NSL!$X$684:$X$692)</f>
        <v>0</v>
      </c>
      <c r="AE46" s="55">
        <f>SUMIF(NSL!$C$694:$C$776,C46,NSL!$X$694:$X$776)</f>
        <v>0</v>
      </c>
      <c r="AF46" s="55">
        <f>SUMIF(NSL!$C$778:$C$810,C46,NSL!$X$778:$X$810)</f>
        <v>0</v>
      </c>
      <c r="AG46" s="55">
        <f>SUMIF(NSL!$C$812:$C$813,C46,NSL!$X$812:$X$813)</f>
        <v>0</v>
      </c>
      <c r="AH46" s="55">
        <f>SUMIF(NSL!$C$815:$C$816,C46,NSL!$X$815:$X$816)</f>
        <v>0</v>
      </c>
      <c r="AI46" s="55">
        <f>SUMIF(NSL!$C$818:$C$889,C46,NSL!$X$818:$X$889)</f>
        <v>0</v>
      </c>
      <c r="AJ46" s="55">
        <f>SUMIF(NSL!$C$891:$C$917,C46,NSL!$X$891:$X$917)</f>
        <v>0</v>
      </c>
      <c r="AK46" s="55">
        <f>SUMIF(NSL!$C$919:$C$981,C46,NSL!$X$919:$X$981)</f>
        <v>0</v>
      </c>
      <c r="AL46" s="55">
        <f>SUMIF(NSL!$C$983:$C$1000,C46,NSL!$X$983:$X$1000)</f>
        <v>0</v>
      </c>
      <c r="AM46" s="55">
        <f>SUMIF(NSL!$C$1002:$C$1028,C46,NSL!$X$1002:$X$1028)</f>
        <v>0</v>
      </c>
      <c r="AN46" s="55">
        <f>SUMIF(NSL!$C$1030:$C$1045,C46,NSL!$X$1030:$X$1045)</f>
        <v>0</v>
      </c>
      <c r="AO46" s="55">
        <f>SUMIF(NSL!$C$1047:$C$1048,C46,NSL!$X$1047:$X$1048)</f>
        <v>0</v>
      </c>
      <c r="AP46" s="55">
        <f>SUMIF(NSL!$C$1050:$C$1074,C46,NSL!$X$1050:$X$1074)</f>
        <v>0</v>
      </c>
      <c r="AQ46" s="55">
        <f>SUMIF(NSL!$C$1076:$C$1099,C46,NSL!$X$1076:$X$1099)</f>
        <v>0</v>
      </c>
      <c r="AR46" s="55">
        <f>SUMIF(NSL!$C$1101:$C$1121,C46,NSL!$X$1101:$X$1121)</f>
        <v>0</v>
      </c>
      <c r="AS46" s="65">
        <f>D46-BG46</f>
        <v>0</v>
      </c>
      <c r="AT46" s="55">
        <f>SUMIF(NSL!$C$1166:$C$1201,C46,NSL!$X$1166:$X$1201)</f>
        <v>0</v>
      </c>
      <c r="AU46" s="55">
        <f>SUMIF(NSL!$C$1203:$C$1223,C46,NSL!$X$1203:$X$1223)</f>
        <v>0</v>
      </c>
      <c r="AV46" s="55">
        <f>SUMIF(NSL!$C$1225:$C$1226,C46,NSL!$X$1225:$X$1226)</f>
        <v>0</v>
      </c>
      <c r="AW46" s="55">
        <f>SUMIF(NSL!$C$1228:$C$1244,C46,NSL!$X$1228:$X$1244)</f>
        <v>0</v>
      </c>
      <c r="AX46" s="55">
        <f>SUMIF(NSL!$C$1246:$C$1351,C46,NSL!$X$1246:$X$1351)</f>
        <v>0</v>
      </c>
      <c r="AY46" s="55">
        <f>SUMIF(NSL!$C$1353:$C$1434,C46,NSL!$X$1353:$X$1434)</f>
        <v>0</v>
      </c>
      <c r="AZ46" s="55">
        <f>SUMIF(NSL!$C$1436:$C$1440,C46,NSL!$X$1436:$X$1440)</f>
        <v>0</v>
      </c>
      <c r="BA46" s="55">
        <f>SUMIF(NSL!$C$1442:$C$1507,C46,NSL!$X$1442:$X$1507)</f>
        <v>0</v>
      </c>
      <c r="BB46" s="55">
        <f>SUMIF(NSL!$C$1509:$C$1540,C46,NSL!$X$1509:$X$1540)</f>
        <v>0</v>
      </c>
      <c r="BC46" s="55">
        <f>SUMIF(NSL!$C$1542:$C$1545,C46,NSL!$X$1542:$X$1545)</f>
        <v>0</v>
      </c>
      <c r="BD46" s="55">
        <f>SUMIF(NSL!$C$1547:$C$1560,C46,NSL!$X$1547:$X$1560)</f>
        <v>0</v>
      </c>
      <c r="BE46" s="55">
        <f>SUMIF(NSL!$C$1562:$C$1565,C46,NSL!$X$1562:$X$1565)</f>
        <v>0</v>
      </c>
      <c r="BF46" s="55">
        <f>SUMIF(NSL!$C$1567:$C$1569,C46,NSL!$X$1567:$X$1569)</f>
        <v>0</v>
      </c>
      <c r="BG46" s="65">
        <f>SUM(G46:Q46)+SUM(S46:Z46)+SUM(AB46:AR46)+SUM(AT46:BF46)</f>
        <v>0</v>
      </c>
      <c r="BH46" s="53">
        <f>AS60-BG46</f>
        <v>0</v>
      </c>
      <c r="BI46" s="53">
        <f t="shared" si="6"/>
        <v>0</v>
      </c>
    </row>
    <row r="47" spans="1:61" ht="15">
      <c r="A47" s="8" t="s">
        <v>104</v>
      </c>
      <c r="B47" s="9" t="s">
        <v>128</v>
      </c>
      <c r="C47" s="8" t="s">
        <v>29</v>
      </c>
      <c r="D47" s="52">
        <f>HTg!U49</f>
        <v>0.53</v>
      </c>
      <c r="E47" s="65">
        <f t="shared" si="10"/>
        <v>0</v>
      </c>
      <c r="F47" s="70">
        <f t="shared" si="11"/>
        <v>0</v>
      </c>
      <c r="G47" s="55">
        <f>SUMIF(NSL!$C$9:$C$10,C47,NSL!$X$9:$X$10)</f>
        <v>0</v>
      </c>
      <c r="H47" s="55">
        <f>SUMIF(NSL!$C$12:$C$13,C47,NSL!$X$12:$X$13)</f>
        <v>0</v>
      </c>
      <c r="I47" s="55">
        <f>SUMIF(NSL!$C$15:$C$16,C47,NSL!$X$15:$X$16)</f>
        <v>0</v>
      </c>
      <c r="J47" s="55">
        <f>SUMIF(NSL!$C$18:$C$19,C47,NSL!$X$18:$X$19)</f>
        <v>0</v>
      </c>
      <c r="K47" s="55">
        <f>SUMIF(NSL!$C$21:$C$43,C47,NSL!$X$21:$X$43)</f>
        <v>0</v>
      </c>
      <c r="L47" s="55">
        <f>SUMIF(NSL!$C$45:$C$51,C47,NSL!$X$45:$X$51)</f>
        <v>0</v>
      </c>
      <c r="M47" s="55">
        <f>SUMIF(NSL!$C$53:$C$55,C47,NSL!$X$53:$X$55)</f>
        <v>0</v>
      </c>
      <c r="N47" s="55">
        <f>SUMIF(NSL!$C$57:$C$65,C47,NSL!$X$57:$X$65)</f>
        <v>0</v>
      </c>
      <c r="O47" s="55">
        <f>SUMIF(NSL!$C$67:$C$76,C47,NSL!$X$67:$X$76)</f>
        <v>0</v>
      </c>
      <c r="P47" s="55">
        <f>SUMIF(NSL!$C$78:$C$79,C47,NSL!$X$78:$X$79)</f>
        <v>0</v>
      </c>
      <c r="Q47" s="55">
        <f>SUMIF(NSL!$C$81:$C$173,C47,NSL!$X$81:$X$173)</f>
        <v>0</v>
      </c>
      <c r="R47" s="65">
        <f t="shared" si="12"/>
        <v>0.53</v>
      </c>
      <c r="S47" s="55">
        <f>SUMIF(NSL!$C$176:$C$214,C47,NSL!$X$176:$X$214)</f>
        <v>0</v>
      </c>
      <c r="T47" s="55">
        <f>SUMIF(NSL!$C$216:$C$238,C47,NSL!$X$216:$X$238)</f>
        <v>0</v>
      </c>
      <c r="U47" s="55">
        <f>SUMIF(NSL!$C$240:$C$252,C47,NSL!$X$240:$X$252)</f>
        <v>0</v>
      </c>
      <c r="V47" s="55">
        <f>SUMIF(NSL!$C$254:$C$255,C47,NSL!$X$254:$X$255)</f>
        <v>0</v>
      </c>
      <c r="W47" s="55">
        <f>SUMIF(NSL!$C$257:$C$282,C47,NSL!$X$257:$X$282)</f>
        <v>0</v>
      </c>
      <c r="X47" s="55">
        <f>SUMIF(NSL!$C$284:$C$346,C47,NSL!$X$284:$X$346)</f>
        <v>0</v>
      </c>
      <c r="Y47" s="55">
        <f>SUMIF(NSL!$C$348:$C$436,C47,NSL!$X$348:$X$436)</f>
        <v>0</v>
      </c>
      <c r="Z47" s="55">
        <f>SUMIF(NSL!$C$438:$C$480,C47,NSL!$X$438:$X$480)</f>
        <v>0</v>
      </c>
      <c r="AA47" s="72">
        <f t="shared" si="16"/>
        <v>0</v>
      </c>
      <c r="AB47" s="55">
        <f>SUMIF(NSL!$C$483:$C$679,C47,NSL!$X$483:$X$679)</f>
        <v>0</v>
      </c>
      <c r="AC47" s="55">
        <f>SUMIF(NSL!$C$681:$C$682,C47,NSL!$X$681:$X$682)</f>
        <v>0</v>
      </c>
      <c r="AD47" s="55">
        <f>SUMIF(NSL!$C$684:$C$692,C47,NSL!$X$684:$X$692)</f>
        <v>0</v>
      </c>
      <c r="AE47" s="55">
        <f>SUMIF(NSL!$C$694:$C$776,C47,NSL!$X$694:$X$776)</f>
        <v>0</v>
      </c>
      <c r="AF47" s="55">
        <f>SUMIF(NSL!$C$778:$C$810,C47,NSL!$X$778:$X$810)</f>
        <v>0</v>
      </c>
      <c r="AG47" s="55">
        <f>SUMIF(NSL!$C$812:$C$813,C47,NSL!$X$812:$X$813)</f>
        <v>0</v>
      </c>
      <c r="AH47" s="55">
        <f>SUMIF(NSL!$C$815:$C$816,C47,NSL!$X$815:$X$816)</f>
        <v>0</v>
      </c>
      <c r="AI47" s="55">
        <f>SUMIF(NSL!$C$818:$C$889,C47,NSL!$X$818:$X$889)</f>
        <v>0</v>
      </c>
      <c r="AJ47" s="55">
        <f>SUMIF(NSL!$C$891:$C$917,C47,NSL!$X$891:$X$917)</f>
        <v>0</v>
      </c>
      <c r="AK47" s="55">
        <f>SUMIF(NSL!$C$919:$C$981,C47,NSL!$X$919:$X$981)</f>
        <v>0</v>
      </c>
      <c r="AL47" s="55">
        <f>SUMIF(NSL!$C$983:$C$1000,C47,NSL!$X$983:$X$1000)</f>
        <v>0</v>
      </c>
      <c r="AM47" s="55">
        <f>SUMIF(NSL!$C$1002:$C$1028,C47,NSL!$X$1002:$X$1028)</f>
        <v>0</v>
      </c>
      <c r="AN47" s="55">
        <f>SUMIF(NSL!$C$1030:$C$1045,C47,NSL!$X$1030:$X$1045)</f>
        <v>0</v>
      </c>
      <c r="AO47" s="55">
        <f>SUMIF(NSL!$C$1047:$C$1048,C47,NSL!$X$1047:$X$1048)</f>
        <v>0</v>
      </c>
      <c r="AP47" s="55">
        <f>SUMIF(NSL!$C$1050:$C$1074,C47,NSL!$X$1050:$X$1074)</f>
        <v>0</v>
      </c>
      <c r="AQ47" s="55">
        <f>SUMIF(NSL!$C$1076:$C$1099,C47,NSL!$X$1076:$X$1099)</f>
        <v>0</v>
      </c>
      <c r="AR47" s="55">
        <f>SUMIF(NSL!$C$1101:$C$1121,C47,NSL!$X$1101:$X$1121)</f>
        <v>0</v>
      </c>
      <c r="AS47" s="55">
        <f>SUMIF(NSL!$C$1123:$C$1164,C47,NSL!$X$1123:$X$1164)</f>
        <v>0</v>
      </c>
      <c r="AT47" s="65">
        <f>D47-BG47</f>
        <v>0.53</v>
      </c>
      <c r="AU47" s="55">
        <f>SUMIF(NSL!$C$1203:$C$1223,C47,NSL!$X$1203:$X$1223)</f>
        <v>0</v>
      </c>
      <c r="AV47" s="55">
        <f>SUMIF(NSL!$C$1225:$C$1226,C47,NSL!$X$1225:$X$1226)</f>
        <v>0</v>
      </c>
      <c r="AW47" s="55">
        <f>SUMIF(NSL!$C$1228:$C$1244,C47,NSL!$X$1228:$X$1244)</f>
        <v>0</v>
      </c>
      <c r="AX47" s="55">
        <f>SUMIF(NSL!$C$1246:$C$1351,C47,NSL!$X$1246:$X$1351)</f>
        <v>0</v>
      </c>
      <c r="AY47" s="55">
        <f>SUMIF(NSL!$C$1353:$C$1434,C47,NSL!$X$1353:$X$1434)</f>
        <v>0</v>
      </c>
      <c r="AZ47" s="55">
        <f>SUMIF(NSL!$C$1436:$C$1440,C47,NSL!$X$1436:$X$1440)</f>
        <v>0</v>
      </c>
      <c r="BA47" s="55">
        <f>SUMIF(NSL!$C$1442:$C$1507,C47,NSL!$X$1442:$X$1507)</f>
        <v>0</v>
      </c>
      <c r="BB47" s="55">
        <f>SUMIF(NSL!$C$1509:$C$1540,C47,NSL!$X$1509:$X$1540)</f>
        <v>0</v>
      </c>
      <c r="BC47" s="55">
        <f>SUMIF(NSL!$C$1542:$C$1545,C47,NSL!$X$1542:$X$1545)</f>
        <v>0</v>
      </c>
      <c r="BD47" s="55">
        <f>SUMIF(NSL!$C$1547:$C$1560,C47,NSL!$X$1547:$X$1560)</f>
        <v>0</v>
      </c>
      <c r="BE47" s="55">
        <f>SUMIF(NSL!$C$1562:$C$1565,C47,NSL!$X$1562:$X$1565)</f>
        <v>0</v>
      </c>
      <c r="BF47" s="55">
        <f>SUMIF(NSL!$C$1567:$C$1569,C47,NSL!$X$1567:$X$1569)</f>
        <v>0</v>
      </c>
      <c r="BG47" s="65">
        <f>SUM(G47:Q47)+SUM(S47:Z47)+SUM(AB47:AS47)+SUM(AU47:BF47)</f>
        <v>0</v>
      </c>
      <c r="BH47" s="53">
        <f>AT60-BG47</f>
        <v>9.9999999999999978E-2</v>
      </c>
      <c r="BI47" s="53">
        <f t="shared" si="6"/>
        <v>0.63</v>
      </c>
    </row>
    <row r="48" spans="1:61" ht="30">
      <c r="A48" s="8" t="s">
        <v>105</v>
      </c>
      <c r="B48" s="9" t="s">
        <v>129</v>
      </c>
      <c r="C48" s="8" t="s">
        <v>130</v>
      </c>
      <c r="D48" s="52">
        <f>HTg!U50</f>
        <v>0</v>
      </c>
      <c r="E48" s="65">
        <f t="shared" si="10"/>
        <v>0</v>
      </c>
      <c r="F48" s="70">
        <f t="shared" si="11"/>
        <v>0</v>
      </c>
      <c r="G48" s="55">
        <f>SUMIF(NSL!$C$9:$C$10,C48,NSL!$X$9:$X$10)</f>
        <v>0</v>
      </c>
      <c r="H48" s="55">
        <f>SUMIF(NSL!$C$12:$C$13,C48,NSL!$X$12:$X$13)</f>
        <v>0</v>
      </c>
      <c r="I48" s="55">
        <f>SUMIF(NSL!$C$15:$C$16,C48,NSL!$X$15:$X$16)</f>
        <v>0</v>
      </c>
      <c r="J48" s="55">
        <f>SUMIF(NSL!$C$18:$C$19,C48,NSL!$X$18:$X$19)</f>
        <v>0</v>
      </c>
      <c r="K48" s="55">
        <f>SUMIF(NSL!$C$21:$C$43,C48,NSL!$X$21:$X$43)</f>
        <v>0</v>
      </c>
      <c r="L48" s="55">
        <f>SUMIF(NSL!$C$45:$C$51,C48,NSL!$X$45:$X$51)</f>
        <v>0</v>
      </c>
      <c r="M48" s="55">
        <f>SUMIF(NSL!$C$53:$C$55,C48,NSL!$X$53:$X$55)</f>
        <v>0</v>
      </c>
      <c r="N48" s="55">
        <f>SUMIF(NSL!$C$57:$C$65,C48,NSL!$X$57:$X$65)</f>
        <v>0</v>
      </c>
      <c r="O48" s="55">
        <f>SUMIF(NSL!$C$67:$C$76,C48,NSL!$X$67:$X$76)</f>
        <v>0</v>
      </c>
      <c r="P48" s="55">
        <f>SUMIF(NSL!$C$78:$C$79,C48,NSL!$X$78:$X$79)</f>
        <v>0</v>
      </c>
      <c r="Q48" s="55">
        <f>SUMIF(NSL!$C$81:$C$173,C48,NSL!$X$81:$X$173)</f>
        <v>0</v>
      </c>
      <c r="R48" s="65">
        <f t="shared" si="12"/>
        <v>0</v>
      </c>
      <c r="S48" s="55">
        <f>SUMIF(NSL!$C$176:$C$214,C48,NSL!$X$176:$X$214)</f>
        <v>0</v>
      </c>
      <c r="T48" s="55">
        <f>SUMIF(NSL!$C$216:$C$238,C48,NSL!$X$216:$X$238)</f>
        <v>0</v>
      </c>
      <c r="U48" s="55">
        <f>SUMIF(NSL!$C$240:$C$252,C48,NSL!$X$240:$X$252)</f>
        <v>0</v>
      </c>
      <c r="V48" s="55">
        <f>SUMIF(NSL!$C$254:$C$255,C48,NSL!$X$254:$X$255)</f>
        <v>0</v>
      </c>
      <c r="W48" s="55">
        <f>SUMIF(NSL!$C$257:$C$282,C48,NSL!$X$257:$X$282)</f>
        <v>0</v>
      </c>
      <c r="X48" s="55">
        <f>SUMIF(NSL!$C$284:$C$346,C48,NSL!$X$284:$X$346)</f>
        <v>0</v>
      </c>
      <c r="Y48" s="55">
        <f>SUMIF(NSL!$C$348:$C$436,C48,NSL!$X$348:$X$436)</f>
        <v>0</v>
      </c>
      <c r="Z48" s="55">
        <f>SUMIF(NSL!$C$438:$C$480,C48,NSL!$X$438:$X$480)</f>
        <v>0</v>
      </c>
      <c r="AA48" s="72">
        <f t="shared" si="16"/>
        <v>0</v>
      </c>
      <c r="AB48" s="55">
        <f>SUMIF(NSL!$C$483:$C$679,C48,NSL!$X$483:$X$679)</f>
        <v>0</v>
      </c>
      <c r="AC48" s="55">
        <f>SUMIF(NSL!$C$681:$C$682,C48,NSL!$X$681:$X$682)</f>
        <v>0</v>
      </c>
      <c r="AD48" s="55">
        <f>SUMIF(NSL!$C$684:$C$692,C48,NSL!$X$684:$X$692)</f>
        <v>0</v>
      </c>
      <c r="AE48" s="55">
        <f>SUMIF(NSL!$C$694:$C$776,C48,NSL!$X$694:$X$776)</f>
        <v>0</v>
      </c>
      <c r="AF48" s="55">
        <f>SUMIF(NSL!$C$778:$C$810,C48,NSL!$X$778:$X$810)</f>
        <v>0</v>
      </c>
      <c r="AG48" s="55">
        <f>SUMIF(NSL!$C$812:$C$813,C48,NSL!$X$812:$X$813)</f>
        <v>0</v>
      </c>
      <c r="AH48" s="55">
        <f>SUMIF(NSL!$C$815:$C$816,C48,NSL!$X$815:$X$816)</f>
        <v>0</v>
      </c>
      <c r="AI48" s="55">
        <f>SUMIF(NSL!$C$818:$C$889,C48,NSL!$X$818:$X$889)</f>
        <v>0</v>
      </c>
      <c r="AJ48" s="55">
        <f>SUMIF(NSL!$C$891:$C$917,C48,NSL!$X$891:$X$917)</f>
        <v>0</v>
      </c>
      <c r="AK48" s="55">
        <f>SUMIF(NSL!$C$919:$C$981,C48,NSL!$X$919:$X$981)</f>
        <v>0</v>
      </c>
      <c r="AL48" s="55">
        <f>SUMIF(NSL!$C$983:$C$1000,C48,NSL!$X$983:$X$1000)</f>
        <v>0</v>
      </c>
      <c r="AM48" s="55">
        <f>SUMIF(NSL!$C$1002:$C$1028,C48,NSL!$X$1002:$X$1028)</f>
        <v>0</v>
      </c>
      <c r="AN48" s="55">
        <f>SUMIF(NSL!$C$1030:$C$1045,C48,NSL!$X$1030:$X$1045)</f>
        <v>0</v>
      </c>
      <c r="AO48" s="55">
        <f>SUMIF(NSL!$C$1047:$C$1048,C48,NSL!$X$1047:$X$1048)</f>
        <v>0</v>
      </c>
      <c r="AP48" s="55">
        <f>SUMIF(NSL!$C$1050:$C$1074,C48,NSL!$X$1050:$X$1074)</f>
        <v>0</v>
      </c>
      <c r="AQ48" s="55">
        <f>SUMIF(NSL!$C$1076:$C$1099,C48,NSL!$X$1076:$X$1099)</f>
        <v>0</v>
      </c>
      <c r="AR48" s="55">
        <f>SUMIF(NSL!$C$1101:$C$1121,C48,NSL!$X$1101:$X$1121)</f>
        <v>0</v>
      </c>
      <c r="AS48" s="55">
        <f>SUMIF(NSL!$C$1123:$C$1164,C48,NSL!$X$1123:$X$1164)</f>
        <v>0</v>
      </c>
      <c r="AT48" s="55">
        <f>SUMIF(NSL!$C$1166:$C$1201,C48,NSL!$X$1166:$X$1201)</f>
        <v>0</v>
      </c>
      <c r="AU48" s="65">
        <f>D48-BG48</f>
        <v>0</v>
      </c>
      <c r="AV48" s="55">
        <f>SUMIF(NSL!$C$1225:$C$1226,C48,NSL!$X$1225:$X$1226)</f>
        <v>0</v>
      </c>
      <c r="AW48" s="55">
        <f>SUMIF(NSL!$C$1228:$C$1244,C48,NSL!$X$1228:$X$1244)</f>
        <v>0</v>
      </c>
      <c r="AX48" s="55">
        <f>SUMIF(NSL!$C$1246:$C$1351,C48,NSL!$X$1246:$X$1351)</f>
        <v>0</v>
      </c>
      <c r="AY48" s="55">
        <f>SUMIF(NSL!$C$1353:$C$1434,C48,NSL!$X$1353:$X$1434)</f>
        <v>0</v>
      </c>
      <c r="AZ48" s="55">
        <f>SUMIF(NSL!$C$1436:$C$1440,C48,NSL!$X$1436:$X$1440)</f>
        <v>0</v>
      </c>
      <c r="BA48" s="55">
        <f>SUMIF(NSL!$C$1442:$C$1507,C48,NSL!$X$1442:$X$1507)</f>
        <v>0</v>
      </c>
      <c r="BB48" s="55">
        <f>SUMIF(NSL!$C$1509:$C$1540,C48,NSL!$X$1509:$X$1540)</f>
        <v>0</v>
      </c>
      <c r="BC48" s="55">
        <f>SUMIF(NSL!$C$1542:$C$1545,C48,NSL!$X$1542:$X$1545)</f>
        <v>0</v>
      </c>
      <c r="BD48" s="55">
        <f>SUMIF(NSL!$C$1547:$C$1560,C48,NSL!$X$1547:$X$1560)</f>
        <v>0</v>
      </c>
      <c r="BE48" s="55">
        <f>SUMIF(NSL!$C$1562:$C$1565,C48,NSL!$X$1562:$X$1565)</f>
        <v>0</v>
      </c>
      <c r="BF48" s="55">
        <f>SUMIF(NSL!$C$1567:$C$1569,C48,NSL!$X$1567:$X$1569)</f>
        <v>0</v>
      </c>
      <c r="BG48" s="65">
        <f>SUM(G48:Q48)+SUM(S48:Z48)+SUM(AB48:AT48)+SUM(AV48:BF48)</f>
        <v>0</v>
      </c>
      <c r="BH48" s="53">
        <f>AU60-BG48</f>
        <v>0.32000000000000006</v>
      </c>
      <c r="BI48" s="53">
        <f t="shared" si="6"/>
        <v>0.32000000000000006</v>
      </c>
    </row>
    <row r="49" spans="1:61" ht="15">
      <c r="A49" s="8" t="s">
        <v>135</v>
      </c>
      <c r="B49" s="9" t="s">
        <v>148</v>
      </c>
      <c r="C49" s="8" t="s">
        <v>149</v>
      </c>
      <c r="D49" s="52">
        <f>HTg!U51</f>
        <v>0</v>
      </c>
      <c r="E49" s="65">
        <f t="shared" si="10"/>
        <v>0</v>
      </c>
      <c r="F49" s="70">
        <f t="shared" si="11"/>
        <v>0</v>
      </c>
      <c r="G49" s="55">
        <f>SUMIF(NSL!$C$9:$C$10,C49,NSL!$X$9:$X$10)</f>
        <v>0</v>
      </c>
      <c r="H49" s="55">
        <f>SUMIF(NSL!$C$12:$C$13,C49,NSL!$X$12:$X$13)</f>
        <v>0</v>
      </c>
      <c r="I49" s="55">
        <f>SUMIF(NSL!$C$15:$C$16,C49,NSL!$X$15:$X$16)</f>
        <v>0</v>
      </c>
      <c r="J49" s="55">
        <f>SUMIF(NSL!$C$18:$C$19,C49,NSL!$X$18:$X$19)</f>
        <v>0</v>
      </c>
      <c r="K49" s="55">
        <f>SUMIF(NSL!$C$21:$C$43,C49,NSL!$X$21:$X$43)</f>
        <v>0</v>
      </c>
      <c r="L49" s="55">
        <f>SUMIF(NSL!$C$45:$C$51,C49,NSL!$X$45:$X$51)</f>
        <v>0</v>
      </c>
      <c r="M49" s="55">
        <f>SUMIF(NSL!$C$53:$C$55,C49,NSL!$X$53:$X$55)</f>
        <v>0</v>
      </c>
      <c r="N49" s="55">
        <f>SUMIF(NSL!$C$57:$C$65,C49,NSL!$X$57:$X$65)</f>
        <v>0</v>
      </c>
      <c r="O49" s="55">
        <f>SUMIF(NSL!$C$67:$C$76,C49,NSL!$X$67:$X$76)</f>
        <v>0</v>
      </c>
      <c r="P49" s="55">
        <f>SUMIF(NSL!$C$78:$C$79,C49,NSL!$X$78:$X$79)</f>
        <v>0</v>
      </c>
      <c r="Q49" s="55">
        <f>SUMIF(NSL!$C$81:$C$173,C49,NSL!$X$81:$X$173)</f>
        <v>0</v>
      </c>
      <c r="R49" s="65">
        <f t="shared" si="12"/>
        <v>0</v>
      </c>
      <c r="S49" s="55">
        <f>SUMIF(NSL!$C$176:$C$214,C49,NSL!$X$176:$X$214)</f>
        <v>0</v>
      </c>
      <c r="T49" s="55">
        <f>SUMIF(NSL!$C$216:$C$238,C49,NSL!$X$216:$X$238)</f>
        <v>0</v>
      </c>
      <c r="U49" s="55">
        <f>SUMIF(NSL!$C$240:$C$252,C49,NSL!$X$240:$X$252)</f>
        <v>0</v>
      </c>
      <c r="V49" s="55">
        <f>SUMIF(NSL!$C$254:$C$255,C49,NSL!$X$254:$X$255)</f>
        <v>0</v>
      </c>
      <c r="W49" s="55">
        <f>SUMIF(NSL!$C$257:$C$282,C49,NSL!$X$257:$X$282)</f>
        <v>0</v>
      </c>
      <c r="X49" s="55">
        <f>SUMIF(NSL!$C$284:$C$346,C49,NSL!$X$284:$X$346)</f>
        <v>0</v>
      </c>
      <c r="Y49" s="55">
        <f>SUMIF(NSL!$C$348:$C$436,C49,NSL!$X$348:$X$436)</f>
        <v>0</v>
      </c>
      <c r="Z49" s="55">
        <f>SUMIF(NSL!$C$438:$C$480,C49,NSL!$X$438:$X$480)</f>
        <v>0</v>
      </c>
      <c r="AA49" s="72">
        <f t="shared" si="16"/>
        <v>0</v>
      </c>
      <c r="AB49" s="55">
        <f>SUMIF(NSL!$C$483:$C$679,C49,NSL!$X$483:$X$679)</f>
        <v>0</v>
      </c>
      <c r="AC49" s="55">
        <f>SUMIF(NSL!$C$681:$C$682,C49,NSL!$X$681:$X$682)</f>
        <v>0</v>
      </c>
      <c r="AD49" s="55">
        <f>SUMIF(NSL!$C$684:$C$692,C49,NSL!$X$684:$X$692)</f>
        <v>0</v>
      </c>
      <c r="AE49" s="55">
        <f>SUMIF(NSL!$C$694:$C$776,C49,NSL!$X$694:$X$776)</f>
        <v>0</v>
      </c>
      <c r="AF49" s="55">
        <f>SUMIF(NSL!$C$778:$C$810,C49,NSL!$X$778:$X$810)</f>
        <v>0</v>
      </c>
      <c r="AG49" s="55">
        <f>SUMIF(NSL!$C$812:$C$813,C49,NSL!$X$812:$X$813)</f>
        <v>0</v>
      </c>
      <c r="AH49" s="55">
        <f>SUMIF(NSL!$C$815:$C$816,C49,NSL!$X$815:$X$816)</f>
        <v>0</v>
      </c>
      <c r="AI49" s="55">
        <f>SUMIF(NSL!$C$818:$C$889,C49,NSL!$X$818:$X$889)</f>
        <v>0</v>
      </c>
      <c r="AJ49" s="55">
        <f>SUMIF(NSL!$C$891:$C$917,C49,NSL!$X$891:$X$917)</f>
        <v>0</v>
      </c>
      <c r="AK49" s="55">
        <f>SUMIF(NSL!$C$919:$C$981,C49,NSL!$X$919:$X$981)</f>
        <v>0</v>
      </c>
      <c r="AL49" s="55">
        <f>SUMIF(NSL!$C$983:$C$1000,C49,NSL!$X$983:$X$1000)</f>
        <v>0</v>
      </c>
      <c r="AM49" s="55">
        <f>SUMIF(NSL!$C$1002:$C$1028,C49,NSL!$X$1002:$X$1028)</f>
        <v>0</v>
      </c>
      <c r="AN49" s="55">
        <f>SUMIF(NSL!$C$1030:$C$1045,C49,NSL!$X$1030:$X$1045)</f>
        <v>0</v>
      </c>
      <c r="AO49" s="55">
        <f>SUMIF(NSL!$C$1047:$C$1048,C49,NSL!$X$1047:$X$1048)</f>
        <v>0</v>
      </c>
      <c r="AP49" s="55">
        <f>SUMIF(NSL!$C$1050:$C$1074,C49,NSL!$X$1050:$X$1074)</f>
        <v>0</v>
      </c>
      <c r="AQ49" s="55">
        <f>SUMIF(NSL!$C$1076:$C$1099,C49,NSL!$X$1076:$X$1099)</f>
        <v>0</v>
      </c>
      <c r="AR49" s="55">
        <f>SUMIF(NSL!$C$1101:$C$1121,C49,NSL!$X$1101:$X$1121)</f>
        <v>0</v>
      </c>
      <c r="AS49" s="55">
        <f>SUMIF(NSL!$C$1123:$C$1164,C49,NSL!$X$1123:$X$1164)</f>
        <v>0</v>
      </c>
      <c r="AT49" s="55">
        <f>SUMIF(NSL!$C$1166:$C$1201,C49,NSL!$X$1166:$X$1201)</f>
        <v>0</v>
      </c>
      <c r="AU49" s="55">
        <f>SUMIF(NSL!$C$1203:$C$1223,C49,NSL!$X$1203:$X$1223)</f>
        <v>0</v>
      </c>
      <c r="AV49" s="65">
        <f>D49-BG49</f>
        <v>0</v>
      </c>
      <c r="AW49" s="55">
        <f>SUMIF(NSL!$C$1228:$C$1244,C49,NSL!$X$1228:$X$1244)</f>
        <v>0</v>
      </c>
      <c r="AX49" s="55">
        <f>SUMIF(NSL!$C$1246:$C$1351,C49,NSL!$X$1246:$X$1351)</f>
        <v>0</v>
      </c>
      <c r="AY49" s="55">
        <f>SUMIF(NSL!$C$1353:$C$1434,C49,NSL!$X$1353:$X$1434)</f>
        <v>0</v>
      </c>
      <c r="AZ49" s="55">
        <f>SUMIF(NSL!$C$1436:$C$1440,C49,NSL!$X$1436:$X$1440)</f>
        <v>0</v>
      </c>
      <c r="BA49" s="55">
        <f>SUMIF(NSL!$C$1442:$C$1507,C49,NSL!$X$1442:$X$1507)</f>
        <v>0</v>
      </c>
      <c r="BB49" s="55">
        <f>SUMIF(NSL!$C$1509:$C$1540,C49,NSL!$X$1509:$X$1540)</f>
        <v>0</v>
      </c>
      <c r="BC49" s="55">
        <f>SUMIF(NSL!$C$1542:$C$1545,C49,NSL!$X$1542:$X$1545)</f>
        <v>0</v>
      </c>
      <c r="BD49" s="55">
        <f>SUMIF(NSL!$C$1547:$C$1560,C49,NSL!$X$1547:$X$1560)</f>
        <v>0</v>
      </c>
      <c r="BE49" s="55">
        <f>SUMIF(NSL!$C$1562:$C$1565,C49,NSL!$X$1562:$X$1565)</f>
        <v>0</v>
      </c>
      <c r="BF49" s="55">
        <f>SUMIF(NSL!$C$1567:$C$1569,C49,NSL!$X$1567:$X$1569)</f>
        <v>0</v>
      </c>
      <c r="BG49" s="65">
        <f>SUM(G49:Q49)+SUM(S49:Z49)+SUM(AB49:AU49)+SUM(AW49:BF49)</f>
        <v>0</v>
      </c>
      <c r="BH49" s="53">
        <f>AV60-BG49</f>
        <v>0</v>
      </c>
      <c r="BI49" s="53">
        <f t="shared" si="6"/>
        <v>0</v>
      </c>
    </row>
    <row r="50" spans="1:61" ht="15">
      <c r="A50" s="8" t="s">
        <v>136</v>
      </c>
      <c r="B50" s="9" t="s">
        <v>150</v>
      </c>
      <c r="C50" s="8" t="s">
        <v>43</v>
      </c>
      <c r="D50" s="52">
        <f>HTg!U52</f>
        <v>0</v>
      </c>
      <c r="E50" s="65">
        <f t="shared" si="10"/>
        <v>0</v>
      </c>
      <c r="F50" s="70">
        <f t="shared" si="11"/>
        <v>0</v>
      </c>
      <c r="G50" s="55">
        <f>SUMIF(NSL!$C$9:$C$10,C50,NSL!$X$9:$X$10)</f>
        <v>0</v>
      </c>
      <c r="H50" s="55">
        <f>SUMIF(NSL!$C$12:$C$13,C50,NSL!$X$12:$X$13)</f>
        <v>0</v>
      </c>
      <c r="I50" s="55">
        <f>SUMIF(NSL!$C$15:$C$16,C50,NSL!$X$15:$X$16)</f>
        <v>0</v>
      </c>
      <c r="J50" s="55">
        <f>SUMIF(NSL!$C$18:$C$19,C50,NSL!$X$18:$X$19)</f>
        <v>0</v>
      </c>
      <c r="K50" s="55">
        <f>SUMIF(NSL!$C$21:$C$43,C50,NSL!$X$21:$X$43)</f>
        <v>0</v>
      </c>
      <c r="L50" s="55">
        <f>SUMIF(NSL!$C$45:$C$51,C50,NSL!$X$45:$X$51)</f>
        <v>0</v>
      </c>
      <c r="M50" s="55">
        <f>SUMIF(NSL!$C$53:$C$55,C50,NSL!$X$53:$X$55)</f>
        <v>0</v>
      </c>
      <c r="N50" s="55">
        <f>SUMIF(NSL!$C$57:$C$65,C50,NSL!$X$57:$X$65)</f>
        <v>0</v>
      </c>
      <c r="O50" s="55">
        <f>SUMIF(NSL!$C$67:$C$76,C50,NSL!$X$67:$X$76)</f>
        <v>0</v>
      </c>
      <c r="P50" s="55">
        <f>SUMIF(NSL!$C$78:$C$79,C50,NSL!$X$78:$X$79)</f>
        <v>0</v>
      </c>
      <c r="Q50" s="55">
        <f>SUMIF(NSL!$C$81:$C$173,C50,NSL!$X$81:$X$173)</f>
        <v>0</v>
      </c>
      <c r="R50" s="65">
        <f t="shared" si="12"/>
        <v>0</v>
      </c>
      <c r="S50" s="55">
        <f>SUMIF(NSL!$C$176:$C$214,C50,NSL!$X$176:$X$214)</f>
        <v>0</v>
      </c>
      <c r="T50" s="55">
        <f>SUMIF(NSL!$C$216:$C$238,C50,NSL!$X$216:$X$238)</f>
        <v>0</v>
      </c>
      <c r="U50" s="55">
        <f>SUMIF(NSL!$C$240:$C$252,C50,NSL!$X$240:$X$252)</f>
        <v>0</v>
      </c>
      <c r="V50" s="55">
        <f>SUMIF(NSL!$C$254:$C$255,C50,NSL!$X$254:$X$255)</f>
        <v>0</v>
      </c>
      <c r="W50" s="55">
        <f>SUMIF(NSL!$C$257:$C$282,C50,NSL!$X$257:$X$282)</f>
        <v>0</v>
      </c>
      <c r="X50" s="55">
        <f>SUMIF(NSL!$C$284:$C$346,C50,NSL!$X$284:$X$346)</f>
        <v>0</v>
      </c>
      <c r="Y50" s="55">
        <f>SUMIF(NSL!$C$348:$C$436,C50,NSL!$X$348:$X$436)</f>
        <v>0</v>
      </c>
      <c r="Z50" s="55">
        <f>SUMIF(NSL!$C$438:$C$480,C50,NSL!$X$438:$X$480)</f>
        <v>0</v>
      </c>
      <c r="AA50" s="72">
        <f t="shared" si="16"/>
        <v>0</v>
      </c>
      <c r="AB50" s="55">
        <f>SUMIF(NSL!$C$483:$C$679,C50,NSL!$X$483:$X$679)</f>
        <v>0</v>
      </c>
      <c r="AC50" s="55">
        <f>SUMIF(NSL!$C$681:$C$682,C50,NSL!$X$681:$X$682)</f>
        <v>0</v>
      </c>
      <c r="AD50" s="55">
        <f>SUMIF(NSL!$C$684:$C$692,C50,NSL!$X$684:$X$692)</f>
        <v>0</v>
      </c>
      <c r="AE50" s="55">
        <f>SUMIF(NSL!$C$694:$C$776,C50,NSL!$X$694:$X$776)</f>
        <v>0</v>
      </c>
      <c r="AF50" s="55">
        <f>SUMIF(NSL!$C$778:$C$810,C50,NSL!$X$778:$X$810)</f>
        <v>0</v>
      </c>
      <c r="AG50" s="55">
        <f>SUMIF(NSL!$C$812:$C$813,C50,NSL!$X$812:$X$813)</f>
        <v>0</v>
      </c>
      <c r="AH50" s="55">
        <f>SUMIF(NSL!$C$815:$C$816,C50,NSL!$X$815:$X$816)</f>
        <v>0</v>
      </c>
      <c r="AI50" s="55">
        <f>SUMIF(NSL!$C$818:$C$889,C50,NSL!$X$818:$X$889)</f>
        <v>0</v>
      </c>
      <c r="AJ50" s="55">
        <f>SUMIF(NSL!$C$891:$C$917,C50,NSL!$X$891:$X$917)</f>
        <v>0</v>
      </c>
      <c r="AK50" s="55">
        <f>SUMIF(NSL!$C$919:$C$981,C50,NSL!$X$919:$X$981)</f>
        <v>0</v>
      </c>
      <c r="AL50" s="55">
        <f>SUMIF(NSL!$C$983:$C$1000,C50,NSL!$X$983:$X$1000)</f>
        <v>0</v>
      </c>
      <c r="AM50" s="55">
        <f>SUMIF(NSL!$C$1002:$C$1028,C50,NSL!$X$1002:$X$1028)</f>
        <v>0</v>
      </c>
      <c r="AN50" s="55">
        <f>SUMIF(NSL!$C$1030:$C$1045,C50,NSL!$X$1030:$X$1045)</f>
        <v>0</v>
      </c>
      <c r="AO50" s="55">
        <f>SUMIF(NSL!$C$1047:$C$1048,C50,NSL!$X$1047:$X$1048)</f>
        <v>0</v>
      </c>
      <c r="AP50" s="55">
        <f>SUMIF(NSL!$C$1050:$C$1074,C50,NSL!$X$1050:$X$1074)</f>
        <v>0</v>
      </c>
      <c r="AQ50" s="55">
        <f>SUMIF(NSL!$C$1076:$C$1099,C50,NSL!$X$1076:$X$1099)</f>
        <v>0</v>
      </c>
      <c r="AR50" s="55">
        <f>SUMIF(NSL!$C$1101:$C$1121,C50,NSL!$X$1101:$X$1121)</f>
        <v>0</v>
      </c>
      <c r="AS50" s="55">
        <f>SUMIF(NSL!$C$1123:$C$1164,C50,NSL!$X$1123:$X$1164)</f>
        <v>0</v>
      </c>
      <c r="AT50" s="55">
        <f>SUMIF(NSL!$C$1166:$C$1201,C50,NSL!$X$1166:$X$1201)</f>
        <v>0</v>
      </c>
      <c r="AU50" s="55">
        <f>SUMIF(NSL!$C$1203:$C$1223,C50,NSL!$X$1203:$X$1223)</f>
        <v>0</v>
      </c>
      <c r="AV50" s="55">
        <f>SUMIF(NSL!$C$1225:$C$1226,C50,NSL!$X$1225:$X$1226)</f>
        <v>0</v>
      </c>
      <c r="AW50" s="65">
        <f>D50-BG50</f>
        <v>0</v>
      </c>
      <c r="AX50" s="55">
        <f>SUMIF(NSL!$C$1246:$C$1351,C50,NSL!$X$1246:$X$1351)</f>
        <v>0</v>
      </c>
      <c r="AY50" s="55">
        <f>SUMIF(NSL!$C$1353:$C$1434,C50,NSL!$X$1353:$X$1434)</f>
        <v>0</v>
      </c>
      <c r="AZ50" s="55">
        <f>SUMIF(NSL!$C$1436:$C$1440,C50,NSL!$X$1436:$X$1440)</f>
        <v>0</v>
      </c>
      <c r="BA50" s="55">
        <f>SUMIF(NSL!$C$1442:$C$1507,C50,NSL!$X$1442:$X$1507)</f>
        <v>0</v>
      </c>
      <c r="BB50" s="55">
        <f>SUMIF(NSL!$C$1509:$C$1540,C50,NSL!$X$1509:$X$1540)</f>
        <v>0</v>
      </c>
      <c r="BC50" s="55">
        <f>SUMIF(NSL!$C$1542:$C$1545,C50,NSL!$X$1542:$X$1545)</f>
        <v>0</v>
      </c>
      <c r="BD50" s="55">
        <f>SUMIF(NSL!$C$1547:$C$1560,C50,NSL!$X$1547:$X$1560)</f>
        <v>0</v>
      </c>
      <c r="BE50" s="55">
        <f>SUMIF(NSL!$C$1562:$C$1565,C50,NSL!$X$1562:$X$1565)</f>
        <v>0</v>
      </c>
      <c r="BF50" s="55">
        <f>SUMIF(NSL!$C$1567:$C$1569,C50,NSL!$X$1567:$X$1569)</f>
        <v>0</v>
      </c>
      <c r="BG50" s="65">
        <f>SUM(G50:Q50)+SUM(S50:Z50)+SUM(AB50:AV50)+SUM(AX50:BF50)</f>
        <v>0</v>
      </c>
      <c r="BH50" s="53">
        <f>AW60-BG50</f>
        <v>0</v>
      </c>
      <c r="BI50" s="53">
        <f t="shared" si="6"/>
        <v>0</v>
      </c>
    </row>
    <row r="51" spans="1:61" ht="30">
      <c r="A51" s="8" t="s">
        <v>137</v>
      </c>
      <c r="B51" s="9" t="s">
        <v>131</v>
      </c>
      <c r="C51" s="8" t="s">
        <v>45</v>
      </c>
      <c r="D51" s="52">
        <f>HTg!U53</f>
        <v>1.26</v>
      </c>
      <c r="E51" s="65">
        <f t="shared" si="10"/>
        <v>0</v>
      </c>
      <c r="F51" s="70">
        <f t="shared" si="11"/>
        <v>0</v>
      </c>
      <c r="G51" s="55">
        <f>SUMIF(NSL!$C$9:$C$10,C51,NSL!$X$9:$X$10)</f>
        <v>0</v>
      </c>
      <c r="H51" s="55">
        <f>SUMIF(NSL!$C$12:$C$13,C51,NSL!$X$12:$X$13)</f>
        <v>0</v>
      </c>
      <c r="I51" s="55">
        <f>SUMIF(NSL!$C$15:$C$16,C51,NSL!$X$15:$X$16)</f>
        <v>0</v>
      </c>
      <c r="J51" s="55">
        <f>SUMIF(NSL!$C$18:$C$19,C51,NSL!$X$18:$X$19)</f>
        <v>0</v>
      </c>
      <c r="K51" s="55">
        <f>SUMIF(NSL!$C$21:$C$43,C51,NSL!$X$21:$X$43)</f>
        <v>0</v>
      </c>
      <c r="L51" s="55">
        <f>SUMIF(NSL!$C$45:$C$51,C51,NSL!$X$45:$X$51)</f>
        <v>0</v>
      </c>
      <c r="M51" s="55">
        <f>SUMIF(NSL!$C$53:$C$55,C51,NSL!$X$53:$X$55)</f>
        <v>0</v>
      </c>
      <c r="N51" s="55">
        <f>SUMIF(NSL!$C$57:$C$65,C51,NSL!$X$57:$X$65)</f>
        <v>0</v>
      </c>
      <c r="O51" s="55">
        <f>SUMIF(NSL!$C$67:$C$76,C51,NSL!$X$67:$X$76)</f>
        <v>0</v>
      </c>
      <c r="P51" s="55">
        <f>SUMIF(NSL!$C$78:$C$79,C51,NSL!$X$78:$X$79)</f>
        <v>0</v>
      </c>
      <c r="Q51" s="55">
        <f>SUMIF(NSL!$C$81:$C$173,C51,NSL!$X$81:$X$173)</f>
        <v>0</v>
      </c>
      <c r="R51" s="65">
        <f t="shared" si="12"/>
        <v>1.26</v>
      </c>
      <c r="S51" s="55">
        <f>SUMIF(NSL!$C$176:$C$214,C51,NSL!$X$176:$X$214)</f>
        <v>0</v>
      </c>
      <c r="T51" s="55">
        <f>SUMIF(NSL!$C$216:$C$238,C51,NSL!$X$216:$X$238)</f>
        <v>0</v>
      </c>
      <c r="U51" s="55">
        <f>SUMIF(NSL!$C$240:$C$252,C51,NSL!$X$240:$X$252)</f>
        <v>0</v>
      </c>
      <c r="V51" s="55">
        <f>SUMIF(NSL!$C$254:$C$255,C51,NSL!$X$254:$X$255)</f>
        <v>0</v>
      </c>
      <c r="W51" s="55">
        <f>SUMIF(NSL!$C$257:$C$282,C51,NSL!$X$257:$X$282)</f>
        <v>0</v>
      </c>
      <c r="X51" s="55">
        <f>SUMIF(NSL!$C$284:$C$346,C51,NSL!$X$284:$X$346)</f>
        <v>0</v>
      </c>
      <c r="Y51" s="55">
        <f>SUMIF(NSL!$C$348:$C$436,C51,NSL!$X$348:$X$436)</f>
        <v>0</v>
      </c>
      <c r="Z51" s="55">
        <f>SUMIF(NSL!$C$438:$C$480,C51,NSL!$X$438:$X$480)</f>
        <v>0</v>
      </c>
      <c r="AA51" s="72">
        <f t="shared" si="16"/>
        <v>0</v>
      </c>
      <c r="AB51" s="55">
        <f>SUMIF(NSL!$C$483:$C$679,C51,NSL!$X$483:$X$679)</f>
        <v>0</v>
      </c>
      <c r="AC51" s="55">
        <f>SUMIF(NSL!$C$681:$C$682,C51,NSL!$X$681:$X$682)</f>
        <v>0</v>
      </c>
      <c r="AD51" s="55">
        <f>SUMIF(NSL!$C$684:$C$692,C51,NSL!$X$684:$X$692)</f>
        <v>0</v>
      </c>
      <c r="AE51" s="55">
        <f>SUMIF(NSL!$C$694:$C$776,C51,NSL!$X$694:$X$776)</f>
        <v>0</v>
      </c>
      <c r="AF51" s="55">
        <f>SUMIF(NSL!$C$778:$C$810,C51,NSL!$X$778:$X$810)</f>
        <v>0</v>
      </c>
      <c r="AG51" s="55">
        <f>SUMIF(NSL!$C$812:$C$813,C51,NSL!$X$812:$X$813)</f>
        <v>0</v>
      </c>
      <c r="AH51" s="55">
        <f>SUMIF(NSL!$C$815:$C$816,C51,NSL!$X$815:$X$816)</f>
        <v>0</v>
      </c>
      <c r="AI51" s="55">
        <f>SUMIF(NSL!$C$818:$C$889,C51,NSL!$X$818:$X$889)</f>
        <v>0</v>
      </c>
      <c r="AJ51" s="55">
        <f>SUMIF(NSL!$C$891:$C$917,C51,NSL!$X$891:$X$917)</f>
        <v>0</v>
      </c>
      <c r="AK51" s="55">
        <f>SUMIF(NSL!$C$919:$C$981,C51,NSL!$X$919:$X$981)</f>
        <v>0</v>
      </c>
      <c r="AL51" s="55">
        <f>SUMIF(NSL!$C$983:$C$1000,C51,NSL!$X$983:$X$1000)</f>
        <v>0</v>
      </c>
      <c r="AM51" s="55">
        <f>SUMIF(NSL!$C$1002:$C$1028,C51,NSL!$X$1002:$X$1028)</f>
        <v>0</v>
      </c>
      <c r="AN51" s="55">
        <f>SUMIF(NSL!$C$1030:$C$1045,C51,NSL!$X$1030:$X$1045)</f>
        <v>0</v>
      </c>
      <c r="AO51" s="55">
        <f>SUMIF(NSL!$C$1047:$C$1048,C51,NSL!$X$1047:$X$1048)</f>
        <v>0</v>
      </c>
      <c r="AP51" s="55">
        <f>SUMIF(NSL!$C$1050:$C$1074,C51,NSL!$X$1050:$X$1074)</f>
        <v>0</v>
      </c>
      <c r="AQ51" s="55">
        <f>SUMIF(NSL!$C$1076:$C$1099,C51,NSL!$X$1076:$X$1099)</f>
        <v>0</v>
      </c>
      <c r="AR51" s="55">
        <f>SUMIF(NSL!$C$1101:$C$1121,C51,NSL!$X$1101:$X$1121)</f>
        <v>0</v>
      </c>
      <c r="AS51" s="55">
        <f>SUMIF(NSL!$C$1123:$C$1164,C51,NSL!$X$1123:$X$1164)</f>
        <v>0</v>
      </c>
      <c r="AT51" s="55">
        <f>SUMIF(NSL!$C$1166:$C$1201,C51,NSL!$X$1166:$X$1201)</f>
        <v>0</v>
      </c>
      <c r="AU51" s="55">
        <f>SUMIF(NSL!$C$1203:$C$1223,C51,NSL!$X$1203:$X$1223)</f>
        <v>0</v>
      </c>
      <c r="AV51" s="55">
        <f>SUMIF(NSL!$C$1225:$C$1226,C51,NSL!$X$1225:$X$1226)</f>
        <v>0</v>
      </c>
      <c r="AW51" s="55">
        <f>SUMIF(NSL!$C$1228:$C$1244,C51,NSL!$X$1228:$X$1244)</f>
        <v>0</v>
      </c>
      <c r="AX51" s="65">
        <f>D51-BG51</f>
        <v>1.26</v>
      </c>
      <c r="AY51" s="55">
        <f>SUMIF(NSL!$C$1353:$C$1434,C51,NSL!$X$1353:$X$1434)</f>
        <v>0</v>
      </c>
      <c r="AZ51" s="55">
        <f>SUMIF(NSL!$C$1436:$C$1440,C51,NSL!$X$1436:$X$1440)</f>
        <v>0</v>
      </c>
      <c r="BA51" s="55">
        <f>SUMIF(NSL!$C$1442:$C$1507,C51,NSL!$X$1442:$X$1507)</f>
        <v>0</v>
      </c>
      <c r="BB51" s="55">
        <f>SUMIF(NSL!$C$1509:$C$1540,C51,NSL!$X$1509:$X$1540)</f>
        <v>0</v>
      </c>
      <c r="BC51" s="55">
        <f>SUMIF(NSL!$C$1542:$C$1545,C51,NSL!$X$1542:$X$1545)</f>
        <v>0</v>
      </c>
      <c r="BD51" s="55">
        <f>SUMIF(NSL!$C$1547:$C$1560,C51,NSL!$X$1547:$X$1560)</f>
        <v>0</v>
      </c>
      <c r="BE51" s="55">
        <f>SUMIF(NSL!$C$1562:$C$1565,C51,NSL!$X$1562:$X$1565)</f>
        <v>0</v>
      </c>
      <c r="BF51" s="55">
        <f>SUMIF(NSL!$C$1567:$C$1569,C51,NSL!$X$1567:$X$1569)</f>
        <v>0</v>
      </c>
      <c r="BG51" s="65">
        <f>SUM(G51:Q51)+SUM(S51:Z51)+SUM(AB51:AW51)+SUM(AY51:BF51)</f>
        <v>0</v>
      </c>
      <c r="BH51" s="58">
        <f>AX60-BG51</f>
        <v>1.9000000000000001</v>
      </c>
      <c r="BI51" s="53">
        <f t="shared" si="6"/>
        <v>3.16</v>
      </c>
    </row>
    <row r="52" spans="1:61" ht="30">
      <c r="A52" s="8" t="s">
        <v>138</v>
      </c>
      <c r="B52" s="9" t="s">
        <v>132</v>
      </c>
      <c r="C52" s="8" t="s">
        <v>39</v>
      </c>
      <c r="D52" s="52">
        <f>HTg!U54</f>
        <v>0</v>
      </c>
      <c r="E52" s="65">
        <f t="shared" si="10"/>
        <v>0</v>
      </c>
      <c r="F52" s="70">
        <f t="shared" si="11"/>
        <v>0</v>
      </c>
      <c r="G52" s="55">
        <f>SUMIF(NSL!$C$9:$C$10,C52,NSL!$X$9:$X$10)</f>
        <v>0</v>
      </c>
      <c r="H52" s="55">
        <f>SUMIF(NSL!$C$12:$C$13,C52,NSL!$X$12:$X$13)</f>
        <v>0</v>
      </c>
      <c r="I52" s="55">
        <f>SUMIF(NSL!$C$15:$C$16,C52,NSL!$X$15:$X$16)</f>
        <v>0</v>
      </c>
      <c r="J52" s="55">
        <f>SUMIF(NSL!$C$18:$C$19,C52,NSL!$X$18:$X$19)</f>
        <v>0</v>
      </c>
      <c r="K52" s="55">
        <f>SUMIF(NSL!$C$21:$C$43,C52,NSL!$X$21:$X$43)</f>
        <v>0</v>
      </c>
      <c r="L52" s="55">
        <f>SUMIF(NSL!$C$45:$C$51,C52,NSL!$X$45:$X$51)</f>
        <v>0</v>
      </c>
      <c r="M52" s="55">
        <f>SUMIF(NSL!$C$53:$C$55,C52,NSL!$X$53:$X$55)</f>
        <v>0</v>
      </c>
      <c r="N52" s="55">
        <f>SUMIF(NSL!$C$57:$C$65,C52,NSL!$X$57:$X$65)</f>
        <v>0</v>
      </c>
      <c r="O52" s="55">
        <f>SUMIF(NSL!$C$67:$C$76,C52,NSL!$X$67:$X$76)</f>
        <v>0</v>
      </c>
      <c r="P52" s="55">
        <f>SUMIF(NSL!$C$78:$C$79,C52,NSL!$X$78:$X$79)</f>
        <v>0</v>
      </c>
      <c r="Q52" s="55">
        <f>SUMIF(NSL!$C$81:$C$173,C52,NSL!$X$81:$X$173)</f>
        <v>0</v>
      </c>
      <c r="R52" s="65">
        <f t="shared" si="12"/>
        <v>0</v>
      </c>
      <c r="S52" s="55">
        <f>SUMIF(NSL!$C$176:$C$214,C52,NSL!$X$176:$X$214)</f>
        <v>0</v>
      </c>
      <c r="T52" s="55">
        <f>SUMIF(NSL!$C$216:$C$238,C52,NSL!$X$216:$X$238)</f>
        <v>0</v>
      </c>
      <c r="U52" s="55">
        <f>SUMIF(NSL!$C$240:$C$252,C52,NSL!$X$240:$X$252)</f>
        <v>0</v>
      </c>
      <c r="V52" s="55">
        <f>SUMIF(NSL!$C$254:$C$255,C52,NSL!$X$254:$X$255)</f>
        <v>0</v>
      </c>
      <c r="W52" s="55">
        <f>SUMIF(NSL!$C$257:$C$282,C52,NSL!$X$257:$X$282)</f>
        <v>0</v>
      </c>
      <c r="X52" s="55">
        <f>SUMIF(NSL!$C$284:$C$346,C52,NSL!$X$284:$X$346)</f>
        <v>0</v>
      </c>
      <c r="Y52" s="55">
        <f>SUMIF(NSL!$C$348:$C$436,C52,NSL!$X$348:$X$436)</f>
        <v>0</v>
      </c>
      <c r="Z52" s="55">
        <f>SUMIF(NSL!$C$438:$C$480,C52,NSL!$X$438:$X$480)</f>
        <v>0</v>
      </c>
      <c r="AA52" s="72">
        <f t="shared" si="16"/>
        <v>0</v>
      </c>
      <c r="AB52" s="55">
        <f>SUMIF(NSL!$C$483:$C$679,C52,NSL!$X$483:$X$679)</f>
        <v>0</v>
      </c>
      <c r="AC52" s="55">
        <f>SUMIF(NSL!$C$681:$C$682,C52,NSL!$X$681:$X$682)</f>
        <v>0</v>
      </c>
      <c r="AD52" s="55">
        <f>SUMIF(NSL!$C$684:$C$692,C52,NSL!$X$684:$X$692)</f>
        <v>0</v>
      </c>
      <c r="AE52" s="55">
        <f>SUMIF(NSL!$C$694:$C$776,C52,NSL!$X$694:$X$776)</f>
        <v>0</v>
      </c>
      <c r="AF52" s="55">
        <f>SUMIF(NSL!$C$778:$C$810,C52,NSL!$X$778:$X$810)</f>
        <v>0</v>
      </c>
      <c r="AG52" s="55">
        <f>SUMIF(NSL!$C$812:$C$813,C52,NSL!$X$812:$X$813)</f>
        <v>0</v>
      </c>
      <c r="AH52" s="55">
        <f>SUMIF(NSL!$C$815:$C$816,C52,NSL!$X$815:$X$816)</f>
        <v>0</v>
      </c>
      <c r="AI52" s="55">
        <f>SUMIF(NSL!$C$818:$C$889,C52,NSL!$X$818:$X$889)</f>
        <v>0</v>
      </c>
      <c r="AJ52" s="55">
        <f>SUMIF(NSL!$C$891:$C$917,C52,NSL!$X$891:$X$917)</f>
        <v>0</v>
      </c>
      <c r="AK52" s="55">
        <f>SUMIF(NSL!$C$919:$C$981,C52,NSL!$X$919:$X$981)</f>
        <v>0</v>
      </c>
      <c r="AL52" s="55">
        <f>SUMIF(NSL!$C$983:$C$1000,C52,NSL!$X$983:$X$1000)</f>
        <v>0</v>
      </c>
      <c r="AM52" s="55">
        <f>SUMIF(NSL!$C$1002:$C$1028,C52,NSL!$X$1002:$X$1028)</f>
        <v>0</v>
      </c>
      <c r="AN52" s="55">
        <f>SUMIF(NSL!$C$1030:$C$1045,C52,NSL!$X$1030:$X$1045)</f>
        <v>0</v>
      </c>
      <c r="AO52" s="55">
        <f>SUMIF(NSL!$C$1047:$C$1048,C52,NSL!$X$1047:$X$1048)</f>
        <v>0</v>
      </c>
      <c r="AP52" s="55">
        <f>SUMIF(NSL!$C$1050:$C$1074,C52,NSL!$X$1050:$X$1074)</f>
        <v>0</v>
      </c>
      <c r="AQ52" s="55">
        <f>SUMIF(NSL!$C$1076:$C$1099,C52,NSL!$X$1076:$X$1099)</f>
        <v>0</v>
      </c>
      <c r="AR52" s="55">
        <f>SUMIF(NSL!$C$1101:$C$1121,C52,NSL!$X$1101:$X$1121)</f>
        <v>0</v>
      </c>
      <c r="AS52" s="55">
        <f>SUMIF(NSL!$C$1123:$C$1164,C52,NSL!$X$1123:$X$1164)</f>
        <v>0</v>
      </c>
      <c r="AT52" s="55">
        <f>SUMIF(NSL!$C$1166:$C$1201,C52,NSL!$X$1166:$X$1201)</f>
        <v>0</v>
      </c>
      <c r="AU52" s="55">
        <f>SUMIF(NSL!$C$1203:$C$1223,C52,NSL!$X$1203:$X$1223)</f>
        <v>0</v>
      </c>
      <c r="AV52" s="55">
        <f>SUMIF(NSL!$C$1225:$C$1226,C52,NSL!$X$1225:$X$1226)</f>
        <v>0</v>
      </c>
      <c r="AW52" s="55">
        <f>SUMIF(NSL!$C$1228:$C$1244,C52,NSL!$X$1228:$X$1244)</f>
        <v>0</v>
      </c>
      <c r="AX52" s="55">
        <f>SUMIF(NSL!$C$1246:$C$1351,C52,NSL!$X$1246:$X$1351)</f>
        <v>0</v>
      </c>
      <c r="AY52" s="65">
        <f>D52-BG52</f>
        <v>0</v>
      </c>
      <c r="AZ52" s="55">
        <f>SUMIF(NSL!$C$1436:$C$1440,C52,NSL!$X$1436:$X$1440)</f>
        <v>0</v>
      </c>
      <c r="BA52" s="55">
        <f>SUMIF(NSL!$C$1442:$C$1507,C52,NSL!$X$1442:$X$1507)</f>
        <v>0</v>
      </c>
      <c r="BB52" s="55">
        <f>SUMIF(NSL!$C$1509:$C$1540,C52,NSL!$X$1509:$X$1540)</f>
        <v>0</v>
      </c>
      <c r="BC52" s="55">
        <f>SUMIF(NSL!$C$1542:$C$1545,C52,NSL!$X$1542:$X$1545)</f>
        <v>0</v>
      </c>
      <c r="BD52" s="55">
        <f>SUMIF(NSL!$C$1547:$C$1560,C52,NSL!$X$1547:$X$1560)</f>
        <v>0</v>
      </c>
      <c r="BE52" s="55">
        <f>SUMIF(NSL!$C$1562:$C$1565,C52,NSL!$X$1562:$X$1565)</f>
        <v>0</v>
      </c>
      <c r="BF52" s="55">
        <f>SUMIF(NSL!$C$1567:$C$1569,C52,NSL!$X$1567:$X$1569)</f>
        <v>0</v>
      </c>
      <c r="BG52" s="65">
        <f>SUM(G52:Q52)+SUM(S52:Z52)+SUM(AB52:AX52)+SUM(AZ52:BF52)</f>
        <v>0</v>
      </c>
      <c r="BH52" s="58">
        <f>AY60-BG52</f>
        <v>0</v>
      </c>
      <c r="BI52" s="53">
        <f t="shared" si="6"/>
        <v>0</v>
      </c>
    </row>
    <row r="53" spans="1:61" ht="15">
      <c r="A53" s="8" t="s">
        <v>139</v>
      </c>
      <c r="B53" s="9" t="s">
        <v>133</v>
      </c>
      <c r="C53" s="8" t="s">
        <v>151</v>
      </c>
      <c r="D53" s="52">
        <f>HTg!U55</f>
        <v>0</v>
      </c>
      <c r="E53" s="65">
        <f t="shared" si="10"/>
        <v>0</v>
      </c>
      <c r="F53" s="70">
        <f t="shared" si="11"/>
        <v>0</v>
      </c>
      <c r="G53" s="55">
        <f>SUMIF(NSL!$C$9:$C$10,C53,NSL!$X$9:$X$10)</f>
        <v>0</v>
      </c>
      <c r="H53" s="55">
        <f>SUMIF(NSL!$C$12:$C$13,C53,NSL!$X$12:$X$13)</f>
        <v>0</v>
      </c>
      <c r="I53" s="55">
        <f>SUMIF(NSL!$C$15:$C$16,C53,NSL!$X$15:$X$16)</f>
        <v>0</v>
      </c>
      <c r="J53" s="55">
        <f>SUMIF(NSL!$C$18:$C$19,C53,NSL!$X$18:$X$19)</f>
        <v>0</v>
      </c>
      <c r="K53" s="55">
        <f>SUMIF(NSL!$C$21:$C$43,C53,NSL!$X$21:$X$43)</f>
        <v>0</v>
      </c>
      <c r="L53" s="55">
        <f>SUMIF(NSL!$C$45:$C$51,C53,NSL!$X$45:$X$51)</f>
        <v>0</v>
      </c>
      <c r="M53" s="55">
        <f>SUMIF(NSL!$C$53:$C$55,C53,NSL!$X$53:$X$55)</f>
        <v>0</v>
      </c>
      <c r="N53" s="55">
        <f>SUMIF(NSL!$C$57:$C$65,C53,NSL!$X$57:$X$65)</f>
        <v>0</v>
      </c>
      <c r="O53" s="55">
        <f>SUMIF(NSL!$C$67:$C$76,C53,NSL!$X$67:$X$76)</f>
        <v>0</v>
      </c>
      <c r="P53" s="55">
        <f>SUMIF(NSL!$C$78:$C$79,C53,NSL!$X$78:$X$79)</f>
        <v>0</v>
      </c>
      <c r="Q53" s="55">
        <f>SUMIF(NSL!$C$81:$C$173,C53,NSL!$X$81:$X$173)</f>
        <v>0</v>
      </c>
      <c r="R53" s="65">
        <f t="shared" si="12"/>
        <v>0</v>
      </c>
      <c r="S53" s="55">
        <f>SUMIF(NSL!$C$176:$C$214,C53,NSL!$X$176:$X$214)</f>
        <v>0</v>
      </c>
      <c r="T53" s="55">
        <f>SUMIF(NSL!$C$216:$C$238,C53,NSL!$X$216:$X$238)</f>
        <v>0</v>
      </c>
      <c r="U53" s="55">
        <f>SUMIF(NSL!$C$240:$C$252,C53,NSL!$X$240:$X$252)</f>
        <v>0</v>
      </c>
      <c r="V53" s="55">
        <f>SUMIF(NSL!$C$254:$C$255,C53,NSL!$X$254:$X$255)</f>
        <v>0</v>
      </c>
      <c r="W53" s="55">
        <f>SUMIF(NSL!$C$257:$C$282,C53,NSL!$X$257:$X$282)</f>
        <v>0</v>
      </c>
      <c r="X53" s="55">
        <f>SUMIF(NSL!$C$284:$C$346,C53,NSL!$X$284:$X$346)</f>
        <v>0</v>
      </c>
      <c r="Y53" s="55">
        <f>SUMIF(NSL!$C$348:$C$436,C53,NSL!$X$348:$X$436)</f>
        <v>0</v>
      </c>
      <c r="Z53" s="55">
        <f>SUMIF(NSL!$C$438:$C$480,C53,NSL!$X$438:$X$480)</f>
        <v>0</v>
      </c>
      <c r="AA53" s="72">
        <f t="shared" si="16"/>
        <v>0</v>
      </c>
      <c r="AB53" s="55">
        <f>SUMIF(NSL!$C$483:$C$679,C53,NSL!$X$483:$X$679)</f>
        <v>0</v>
      </c>
      <c r="AC53" s="55">
        <f>SUMIF(NSL!$C$681:$C$682,C53,NSL!$X$681:$X$682)</f>
        <v>0</v>
      </c>
      <c r="AD53" s="55">
        <f>SUMIF(NSL!$C$684:$C$692,C53,NSL!$X$684:$X$692)</f>
        <v>0</v>
      </c>
      <c r="AE53" s="55">
        <f>SUMIF(NSL!$C$694:$C$776,C53,NSL!$X$694:$X$776)</f>
        <v>0</v>
      </c>
      <c r="AF53" s="55">
        <f>SUMIF(NSL!$C$778:$C$810,C53,NSL!$X$778:$X$810)</f>
        <v>0</v>
      </c>
      <c r="AG53" s="55">
        <f>SUMIF(NSL!$C$812:$C$813,C53,NSL!$X$812:$X$813)</f>
        <v>0</v>
      </c>
      <c r="AH53" s="55">
        <f>SUMIF(NSL!$C$815:$C$816,C53,NSL!$X$815:$X$816)</f>
        <v>0</v>
      </c>
      <c r="AI53" s="55">
        <f>SUMIF(NSL!$C$818:$C$889,C53,NSL!$X$818:$X$889)</f>
        <v>0</v>
      </c>
      <c r="AJ53" s="55">
        <f>SUMIF(NSL!$C$891:$C$917,C53,NSL!$X$891:$X$917)</f>
        <v>0</v>
      </c>
      <c r="AK53" s="55">
        <f>SUMIF(NSL!$C$919:$C$981,C53,NSL!$X$919:$X$981)</f>
        <v>0</v>
      </c>
      <c r="AL53" s="55">
        <f>SUMIF(NSL!$C$983:$C$1000,C53,NSL!$X$983:$X$1000)</f>
        <v>0</v>
      </c>
      <c r="AM53" s="55">
        <f>SUMIF(NSL!$C$1002:$C$1028,C53,NSL!$X$1002:$X$1028)</f>
        <v>0</v>
      </c>
      <c r="AN53" s="55">
        <f>SUMIF(NSL!$C$1030:$C$1045,C53,NSL!$X$1030:$X$1045)</f>
        <v>0</v>
      </c>
      <c r="AO53" s="55">
        <f>SUMIF(NSL!$C$1047:$C$1048,C53,NSL!$X$1047:$X$1048)</f>
        <v>0</v>
      </c>
      <c r="AP53" s="55">
        <f>SUMIF(NSL!$C$1050:$C$1074,C53,NSL!$X$1050:$X$1074)</f>
        <v>0</v>
      </c>
      <c r="AQ53" s="55">
        <f>SUMIF(NSL!$C$1076:$C$1099,C53,NSL!$X$1076:$X$1099)</f>
        <v>0</v>
      </c>
      <c r="AR53" s="55">
        <f>SUMIF(NSL!$C$1101:$C$1121,C53,NSL!$X$1101:$X$1121)</f>
        <v>0</v>
      </c>
      <c r="AS53" s="55">
        <f>SUMIF(NSL!$C$1123:$C$1164,C53,NSL!$X$1123:$X$1164)</f>
        <v>0</v>
      </c>
      <c r="AT53" s="55">
        <f>SUMIF(NSL!$C$1166:$C$1201,C53,NSL!$X$1166:$X$1201)</f>
        <v>0</v>
      </c>
      <c r="AU53" s="55">
        <f>SUMIF(NSL!$C$1203:$C$1223,C53,NSL!$X$1203:$X$1223)</f>
        <v>0</v>
      </c>
      <c r="AV53" s="55">
        <f>SUMIF(NSL!$C$1225:$C$1226,C53,NSL!$X$1225:$X$1226)</f>
        <v>0</v>
      </c>
      <c r="AW53" s="55">
        <f>SUMIF(NSL!$C$1228:$C$1244,C53,NSL!$X$1228:$X$1244)</f>
        <v>0</v>
      </c>
      <c r="AX53" s="55">
        <f>SUMIF(NSL!$C$1246:$C$1351,C53,NSL!$X$1246:$X$1351)</f>
        <v>0</v>
      </c>
      <c r="AY53" s="55">
        <f>SUMIF(NSL!$C$1353:$C$1434,C53,NSL!$X$1353:$X$1434)</f>
        <v>0</v>
      </c>
      <c r="AZ53" s="65">
        <f>D53-BG53</f>
        <v>0</v>
      </c>
      <c r="BA53" s="55">
        <f>SUMIF(NSL!$C$1442:$C$1507,C53,NSL!$X$1442:$X$1507)</f>
        <v>0</v>
      </c>
      <c r="BB53" s="55">
        <f>SUMIF(NSL!$C$1509:$C$1540,C53,NSL!$X$1509:$X$1540)</f>
        <v>0</v>
      </c>
      <c r="BC53" s="55">
        <f>SUMIF(NSL!$C$1542:$C$1545,C53,NSL!$X$1542:$X$1545)</f>
        <v>0</v>
      </c>
      <c r="BD53" s="55">
        <f>SUMIF(NSL!$C$1547:$C$1560,C53,NSL!$X$1547:$X$1560)</f>
        <v>0</v>
      </c>
      <c r="BE53" s="55">
        <f>SUMIF(NSL!$C$1562:$C$1565,C53,NSL!$X$1562:$X$1565)</f>
        <v>0</v>
      </c>
      <c r="BF53" s="55">
        <f>SUMIF(NSL!$C$1567:$C$1569,C53,NSL!$X$1567:$X$1569)</f>
        <v>0</v>
      </c>
      <c r="BG53" s="65">
        <f>SUM(G53:Q53)+SUM(S53:Z53)+SUM(AB53:AY53)+SUM(BA53:BF53)</f>
        <v>0</v>
      </c>
      <c r="BH53" s="58">
        <f>AZ60-BG53</f>
        <v>0</v>
      </c>
      <c r="BI53" s="53">
        <f t="shared" si="6"/>
        <v>0</v>
      </c>
    </row>
    <row r="54" spans="1:61" ht="15">
      <c r="A54" s="8" t="s">
        <v>140</v>
      </c>
      <c r="B54" s="9" t="s">
        <v>134</v>
      </c>
      <c r="C54" s="8" t="s">
        <v>152</v>
      </c>
      <c r="D54" s="52">
        <f>HTg!U56</f>
        <v>0</v>
      </c>
      <c r="E54" s="65">
        <f t="shared" si="10"/>
        <v>0</v>
      </c>
      <c r="F54" s="70">
        <f t="shared" si="11"/>
        <v>0</v>
      </c>
      <c r="G54" s="55">
        <f>SUMIF(NSL!$C$9:$C$10,C54,NSL!$X$9:$X$10)</f>
        <v>0</v>
      </c>
      <c r="H54" s="55">
        <f>SUMIF(NSL!$C$12:$C$13,C54,NSL!$X$12:$X$13)</f>
        <v>0</v>
      </c>
      <c r="I54" s="55">
        <f>SUMIF(NSL!$C$15:$C$16,C54,NSL!$X$15:$X$16)</f>
        <v>0</v>
      </c>
      <c r="J54" s="55">
        <f>SUMIF(NSL!$C$18:$C$19,C54,NSL!$X$18:$X$19)</f>
        <v>0</v>
      </c>
      <c r="K54" s="55">
        <f>SUMIF(NSL!$C$21:$C$43,C54,NSL!$X$21:$X$43)</f>
        <v>0</v>
      </c>
      <c r="L54" s="55">
        <f>SUMIF(NSL!$C$45:$C$51,C54,NSL!$X$45:$X$51)</f>
        <v>0</v>
      </c>
      <c r="M54" s="55">
        <f>SUMIF(NSL!$C$53:$C$55,C54,NSL!$X$53:$X$55)</f>
        <v>0</v>
      </c>
      <c r="N54" s="55">
        <f>SUMIF(NSL!$C$57:$C$65,C54,NSL!$X$57:$X$65)</f>
        <v>0</v>
      </c>
      <c r="O54" s="55">
        <f>SUMIF(NSL!$C$67:$C$76,C54,NSL!$X$67:$X$76)</f>
        <v>0</v>
      </c>
      <c r="P54" s="55">
        <f>SUMIF(NSL!$C$78:$C$79,C54,NSL!$X$78:$X$79)</f>
        <v>0</v>
      </c>
      <c r="Q54" s="55">
        <f>SUMIF(NSL!$C$81:$C$173,C54,NSL!$X$81:$X$173)</f>
        <v>0</v>
      </c>
      <c r="R54" s="65">
        <f t="shared" si="12"/>
        <v>0</v>
      </c>
      <c r="S54" s="55">
        <f>SUMIF(NSL!$C$176:$C$214,C54,NSL!$X$176:$X$214)</f>
        <v>0</v>
      </c>
      <c r="T54" s="55">
        <f>SUMIF(NSL!$C$216:$C$238,C54,NSL!$X$216:$X$238)</f>
        <v>0</v>
      </c>
      <c r="U54" s="55">
        <f>SUMIF(NSL!$C$240:$C$252,C54,NSL!$X$240:$X$252)</f>
        <v>0</v>
      </c>
      <c r="V54" s="55">
        <f>SUMIF(NSL!$C$254:$C$255,C54,NSL!$X$254:$X$255)</f>
        <v>0</v>
      </c>
      <c r="W54" s="55">
        <f>SUMIF(NSL!$C$257:$C$282,C54,NSL!$X$257:$X$282)</f>
        <v>0</v>
      </c>
      <c r="X54" s="55">
        <f>SUMIF(NSL!$C$284:$C$346,C54,NSL!$X$284:$X$346)</f>
        <v>0</v>
      </c>
      <c r="Y54" s="55">
        <f>SUMIF(NSL!$C$348:$C$436,C54,NSL!$X$348:$X$436)</f>
        <v>0</v>
      </c>
      <c r="Z54" s="55">
        <f>SUMIF(NSL!$C$438:$C$480,C54,NSL!$X$438:$X$480)</f>
        <v>0</v>
      </c>
      <c r="AA54" s="72">
        <f t="shared" si="16"/>
        <v>0</v>
      </c>
      <c r="AB54" s="55">
        <f>SUMIF(NSL!$C$483:$C$679,C54,NSL!$X$483:$X$679)</f>
        <v>0</v>
      </c>
      <c r="AC54" s="55">
        <f>SUMIF(NSL!$C$681:$C$682,C54,NSL!$X$681:$X$682)</f>
        <v>0</v>
      </c>
      <c r="AD54" s="55">
        <f>SUMIF(NSL!$C$684:$C$692,C54,NSL!$X$684:$X$692)</f>
        <v>0</v>
      </c>
      <c r="AE54" s="55">
        <f>SUMIF(NSL!$C$694:$C$776,C54,NSL!$X$694:$X$776)</f>
        <v>0</v>
      </c>
      <c r="AF54" s="55">
        <f>SUMIF(NSL!$C$778:$C$810,C54,NSL!$X$778:$X$810)</f>
        <v>0</v>
      </c>
      <c r="AG54" s="55">
        <f>SUMIF(NSL!$C$812:$C$813,C54,NSL!$X$812:$X$813)</f>
        <v>0</v>
      </c>
      <c r="AH54" s="55">
        <f>SUMIF(NSL!$C$815:$C$816,C54,NSL!$X$815:$X$816)</f>
        <v>0</v>
      </c>
      <c r="AI54" s="55">
        <f>SUMIF(NSL!$C$818:$C$889,C54,NSL!$X$818:$X$889)</f>
        <v>0</v>
      </c>
      <c r="AJ54" s="55">
        <f>SUMIF(NSL!$C$891:$C$917,C54,NSL!$X$891:$X$917)</f>
        <v>0</v>
      </c>
      <c r="AK54" s="55">
        <f>SUMIF(NSL!$C$919:$C$981,C54,NSL!$X$919:$X$981)</f>
        <v>0</v>
      </c>
      <c r="AL54" s="55">
        <f>SUMIF(NSL!$C$983:$C$1000,C54,NSL!$X$983:$X$1000)</f>
        <v>0</v>
      </c>
      <c r="AM54" s="55">
        <f>SUMIF(NSL!$C$1002:$C$1028,C54,NSL!$X$1002:$X$1028)</f>
        <v>0</v>
      </c>
      <c r="AN54" s="55">
        <f>SUMIF(NSL!$C$1030:$C$1045,C54,NSL!$X$1030:$X$1045)</f>
        <v>0</v>
      </c>
      <c r="AO54" s="55">
        <f>SUMIF(NSL!$C$1047:$C$1048,C54,NSL!$X$1047:$X$1048)</f>
        <v>0</v>
      </c>
      <c r="AP54" s="55">
        <f>SUMIF(NSL!$C$1050:$C$1074,C54,NSL!$X$1050:$X$1074)</f>
        <v>0</v>
      </c>
      <c r="AQ54" s="55">
        <f>SUMIF(NSL!$C$1076:$C$1099,C54,NSL!$X$1076:$X$1099)</f>
        <v>0</v>
      </c>
      <c r="AR54" s="55">
        <f>SUMIF(NSL!$C$1101:$C$1121,C54,NSL!$X$1101:$X$1121)</f>
        <v>0</v>
      </c>
      <c r="AS54" s="55">
        <f>SUMIF(NSL!$C$1123:$C$1164,C54,NSL!$X$1123:$X$1164)</f>
        <v>0</v>
      </c>
      <c r="AT54" s="55">
        <f>SUMIF(NSL!$C$1166:$C$1201,C54,NSL!$X$1166:$X$1201)</f>
        <v>0</v>
      </c>
      <c r="AU54" s="55">
        <f>SUMIF(NSL!$C$1203:$C$1223,C54,NSL!$X$1203:$X$1223)</f>
        <v>0</v>
      </c>
      <c r="AV54" s="55">
        <f>SUMIF(NSL!$C$1225:$C$1226,C54,NSL!$X$1225:$X$1226)</f>
        <v>0</v>
      </c>
      <c r="AW54" s="55">
        <f>SUMIF(NSL!$C$1228:$C$1244,C54,NSL!$X$1228:$X$1244)</f>
        <v>0</v>
      </c>
      <c r="AX54" s="55">
        <f>SUMIF(NSL!$C$1246:$C$1351,C54,NSL!$X$1246:$X$1351)</f>
        <v>0</v>
      </c>
      <c r="AY54" s="55">
        <f>SUMIF(NSL!$C$1353:$C$1434,C54,NSL!$X$1353:$X$1434)</f>
        <v>0</v>
      </c>
      <c r="AZ54" s="55">
        <f>SUMIF(NSL!$C$1436:$C$1440,C54,NSL!$X$1436:$X$1440)</f>
        <v>0</v>
      </c>
      <c r="BA54" s="65">
        <f>D54-BG54</f>
        <v>0</v>
      </c>
      <c r="BB54" s="55">
        <f>SUMIF(NSL!$C$1509:$C$1540,C54,NSL!$X$1509:$X$1540)</f>
        <v>0</v>
      </c>
      <c r="BC54" s="55">
        <f>SUMIF(NSL!$C$1542:$C$1545,C54,NSL!$X$1542:$X$1545)</f>
        <v>0</v>
      </c>
      <c r="BD54" s="55">
        <f>SUMIF(NSL!$C$1547:$C$1560,C54,NSL!$X$1547:$X$1560)</f>
        <v>0</v>
      </c>
      <c r="BE54" s="55">
        <f>SUMIF(NSL!$C$1562:$C$1565,C54,NSL!$X$1562:$X$1565)</f>
        <v>0</v>
      </c>
      <c r="BF54" s="55">
        <f>SUMIF(NSL!$C$1567:$C$1569,C54,NSL!$X$1567:$X$1569)</f>
        <v>0</v>
      </c>
      <c r="BG54" s="65">
        <f>SUM(G54:Q54)+SUM(S54:Z54)+SUM(AB54:AZ54)+SUM(BB54:BF54)</f>
        <v>0</v>
      </c>
      <c r="BH54" s="58">
        <f>BA60-BG54</f>
        <v>0</v>
      </c>
      <c r="BI54" s="53">
        <f t="shared" si="6"/>
        <v>0</v>
      </c>
    </row>
    <row r="55" spans="1:61" ht="15">
      <c r="A55" s="8" t="s">
        <v>141</v>
      </c>
      <c r="B55" s="9" t="s">
        <v>153</v>
      </c>
      <c r="C55" s="8" t="s">
        <v>44</v>
      </c>
      <c r="D55" s="52">
        <f>HTg!U57</f>
        <v>0.22</v>
      </c>
      <c r="E55" s="65">
        <f t="shared" si="10"/>
        <v>0</v>
      </c>
      <c r="F55" s="70">
        <f t="shared" si="11"/>
        <v>0</v>
      </c>
      <c r="G55" s="55">
        <f>SUMIF(NSL!$C$9:$C$10,C55,NSL!$X$9:$X$10)</f>
        <v>0</v>
      </c>
      <c r="H55" s="55">
        <f>SUMIF(NSL!$C$12:$C$13,C55,NSL!$X$12:$X$13)</f>
        <v>0</v>
      </c>
      <c r="I55" s="55">
        <f>SUMIF(NSL!$C$15:$C$16,C55,NSL!$X$15:$X$16)</f>
        <v>0</v>
      </c>
      <c r="J55" s="55">
        <f>SUMIF(NSL!$C$18:$C$19,C55,NSL!$X$18:$X$19)</f>
        <v>0</v>
      </c>
      <c r="K55" s="55">
        <f>SUMIF(NSL!$C$21:$C$43,C55,NSL!$X$21:$X$43)</f>
        <v>0</v>
      </c>
      <c r="L55" s="55">
        <f>SUMIF(NSL!$C$45:$C$51,C55,NSL!$X$45:$X$51)</f>
        <v>0</v>
      </c>
      <c r="M55" s="55">
        <f>SUMIF(NSL!$C$53:$C$55,C55,NSL!$X$53:$X$55)</f>
        <v>0</v>
      </c>
      <c r="N55" s="55">
        <f>SUMIF(NSL!$C$57:$C$65,C55,NSL!$X$57:$X$65)</f>
        <v>0</v>
      </c>
      <c r="O55" s="55">
        <f>SUMIF(NSL!$C$67:$C$76,C55,NSL!$X$67:$X$76)</f>
        <v>0</v>
      </c>
      <c r="P55" s="55">
        <f>SUMIF(NSL!$C$78:$C$79,C55,NSL!$X$78:$X$79)</f>
        <v>0</v>
      </c>
      <c r="Q55" s="55">
        <f>SUMIF(NSL!$C$81:$C$173,C55,NSL!$X$81:$X$173)</f>
        <v>0</v>
      </c>
      <c r="R55" s="65">
        <f t="shared" si="12"/>
        <v>0.22</v>
      </c>
      <c r="S55" s="55">
        <f>SUMIF(NSL!$C$176:$C$214,C55,NSL!$X$176:$X$214)</f>
        <v>0</v>
      </c>
      <c r="T55" s="55">
        <f>SUMIF(NSL!$C$216:$C$238,C55,NSL!$X$216:$X$238)</f>
        <v>0</v>
      </c>
      <c r="U55" s="55">
        <f>SUMIF(NSL!$C$240:$C$252,C55,NSL!$X$240:$X$252)</f>
        <v>0</v>
      </c>
      <c r="V55" s="55">
        <f>SUMIF(NSL!$C$254:$C$255,C55,NSL!$X$254:$X$255)</f>
        <v>0</v>
      </c>
      <c r="W55" s="55">
        <f>SUMIF(NSL!$C$257:$C$282,C55,NSL!$X$257:$X$282)</f>
        <v>0</v>
      </c>
      <c r="X55" s="55">
        <f>SUMIF(NSL!$C$284:$C$346,C55,NSL!$X$284:$X$346)</f>
        <v>0</v>
      </c>
      <c r="Y55" s="55">
        <f>SUMIF(NSL!$C$348:$C$436,C55,NSL!$X$348:$X$436)</f>
        <v>0</v>
      </c>
      <c r="Z55" s="55">
        <f>SUMIF(NSL!$C$438:$C$480,C55,NSL!$X$438:$X$480)</f>
        <v>0</v>
      </c>
      <c r="AA55" s="72">
        <f t="shared" si="16"/>
        <v>0</v>
      </c>
      <c r="AB55" s="55">
        <f>SUMIF(NSL!$C$483:$C$679,C55,NSL!$X$483:$X$679)</f>
        <v>0</v>
      </c>
      <c r="AC55" s="55">
        <f>SUMIF(NSL!$C$681:$C$682,C55,NSL!$X$681:$X$682)</f>
        <v>0</v>
      </c>
      <c r="AD55" s="55">
        <f>SUMIF(NSL!$C$684:$C$692,C55,NSL!$X$684:$X$692)</f>
        <v>0</v>
      </c>
      <c r="AE55" s="55">
        <f>SUMIF(NSL!$C$694:$C$776,C55,NSL!$X$694:$X$776)</f>
        <v>0</v>
      </c>
      <c r="AF55" s="55">
        <f>SUMIF(NSL!$C$778:$C$810,C55,NSL!$X$778:$X$810)</f>
        <v>0</v>
      </c>
      <c r="AG55" s="55">
        <f>SUMIF(NSL!$C$812:$C$813,C55,NSL!$X$812:$X$813)</f>
        <v>0</v>
      </c>
      <c r="AH55" s="55">
        <f>SUMIF(NSL!$C$815:$C$816,C55,NSL!$X$815:$X$816)</f>
        <v>0</v>
      </c>
      <c r="AI55" s="55">
        <f>SUMIF(NSL!$C$818:$C$889,C55,NSL!$X$818:$X$889)</f>
        <v>0</v>
      </c>
      <c r="AJ55" s="55">
        <f>SUMIF(NSL!$C$891:$C$917,C55,NSL!$X$891:$X$917)</f>
        <v>0</v>
      </c>
      <c r="AK55" s="55">
        <f>SUMIF(NSL!$C$919:$C$981,C55,NSL!$X$919:$X$981)</f>
        <v>0</v>
      </c>
      <c r="AL55" s="55">
        <f>SUMIF(NSL!$C$983:$C$1000,C55,NSL!$X$983:$X$1000)</f>
        <v>0</v>
      </c>
      <c r="AM55" s="55">
        <f>SUMIF(NSL!$C$1002:$C$1028,C55,NSL!$X$1002:$X$1028)</f>
        <v>0</v>
      </c>
      <c r="AN55" s="55">
        <f>SUMIF(NSL!$C$1030:$C$1045,C55,NSL!$X$1030:$X$1045)</f>
        <v>0</v>
      </c>
      <c r="AO55" s="55">
        <f>SUMIF(NSL!$C$1047:$C$1048,C55,NSL!$X$1047:$X$1048)</f>
        <v>0</v>
      </c>
      <c r="AP55" s="55">
        <f>SUMIF(NSL!$C$1050:$C$1074,C55,NSL!$X$1050:$X$1074)</f>
        <v>0</v>
      </c>
      <c r="AQ55" s="55">
        <f>SUMIF(NSL!$C$1076:$C$1099,C55,NSL!$X$1076:$X$1099)</f>
        <v>0</v>
      </c>
      <c r="AR55" s="55">
        <f>SUMIF(NSL!$C$1101:$C$1121,C55,NSL!$X$1101:$X$1121)</f>
        <v>0</v>
      </c>
      <c r="AS55" s="55">
        <f>SUMIF(NSL!$C$1123:$C$1164,C55,NSL!$X$1123:$X$1164)</f>
        <v>0</v>
      </c>
      <c r="AT55" s="55">
        <f>SUMIF(NSL!$C$1166:$C$1201,C55,NSL!$X$1166:$X$1201)</f>
        <v>0</v>
      </c>
      <c r="AU55" s="55">
        <f>SUMIF(NSL!$C$1203:$C$1223,C55,NSL!$X$1203:$X$1223)</f>
        <v>0</v>
      </c>
      <c r="AV55" s="55">
        <f>SUMIF(NSL!$C$1225:$C$1226,C55,NSL!$X$1225:$X$1226)</f>
        <v>0</v>
      </c>
      <c r="AW55" s="55">
        <f>SUMIF(NSL!$C$1228:$C$1244,C55,NSL!$X$1228:$X$1244)</f>
        <v>0</v>
      </c>
      <c r="AX55" s="55">
        <f>SUMIF(NSL!$C$1246:$C$1351,C55,NSL!$X$1246:$X$1351)</f>
        <v>0</v>
      </c>
      <c r="AY55" s="55">
        <f>SUMIF(NSL!$C$1353:$C$1434,C55,NSL!$X$1353:$X$1434)</f>
        <v>0</v>
      </c>
      <c r="AZ55" s="55">
        <f>SUMIF(NSL!$C$1436:$C$1440,C55,NSL!$X$1436:$X$1440)</f>
        <v>0</v>
      </c>
      <c r="BA55" s="55">
        <f>SUMIF(NSL!$C$1442:$C$1507,C55,NSL!$X$1442:$X$1507)</f>
        <v>0</v>
      </c>
      <c r="BB55" s="65">
        <f>D55-BG55</f>
        <v>0.22</v>
      </c>
      <c r="BC55" s="55">
        <f>SUMIF(NSL!$C$1542:$C$1545,C55,NSL!$X$1542:$X$1545)</f>
        <v>0</v>
      </c>
      <c r="BD55" s="55">
        <f>SUMIF(NSL!$C$1547:$C$1560,C55,NSL!$X$1547:$X$1560)</f>
        <v>0</v>
      </c>
      <c r="BE55" s="55">
        <f>SUMIF(NSL!$C$1562:$C$1565,C55,NSL!$X$1562:$X$1565)</f>
        <v>0</v>
      </c>
      <c r="BF55" s="55">
        <f>SUMIF(NSL!$C$1567:$C$1569,C55,NSL!$X$1567:$X$1569)</f>
        <v>0</v>
      </c>
      <c r="BG55" s="65">
        <f>SUM(G55:Q55)+SUM(S55:Z55)+SUM(AB55:BA55)+SUM(BC55:BF55)</f>
        <v>0</v>
      </c>
      <c r="BH55" s="58">
        <f>BB60-BG55</f>
        <v>5.0000000000000017E-2</v>
      </c>
      <c r="BI55" s="53">
        <f t="shared" si="6"/>
        <v>0.27</v>
      </c>
    </row>
    <row r="56" spans="1:61" ht="15">
      <c r="A56" s="8" t="s">
        <v>142</v>
      </c>
      <c r="B56" s="9" t="s">
        <v>154</v>
      </c>
      <c r="C56" s="8" t="s">
        <v>47</v>
      </c>
      <c r="D56" s="52">
        <f>HTg!U58</f>
        <v>62.93</v>
      </c>
      <c r="E56" s="65">
        <f t="shared" si="10"/>
        <v>0</v>
      </c>
      <c r="F56" s="70">
        <f t="shared" si="11"/>
        <v>0</v>
      </c>
      <c r="G56" s="55">
        <f>SUMIF(NSL!$C$9:$C$10,C56,NSL!$X$9:$X$10)</f>
        <v>0</v>
      </c>
      <c r="H56" s="55">
        <f>SUMIF(NSL!$C$12:$C$13,C56,NSL!$X$12:$X$13)</f>
        <v>0</v>
      </c>
      <c r="I56" s="55">
        <f>SUMIF(NSL!$C$15:$C$16,C56,NSL!$X$15:$X$16)</f>
        <v>0</v>
      </c>
      <c r="J56" s="55">
        <f>SUMIF(NSL!$C$18:$C$19,C56,NSL!$X$18:$X$19)</f>
        <v>0</v>
      </c>
      <c r="K56" s="55">
        <f>SUMIF(NSL!$C$21:$C$43,C56,NSL!$X$21:$X$43)</f>
        <v>0</v>
      </c>
      <c r="L56" s="55">
        <f>SUMIF(NSL!$C$45:$C$51,C56,NSL!$X$45:$X$51)</f>
        <v>0</v>
      </c>
      <c r="M56" s="55">
        <f>SUMIF(NSL!$C$53:$C$55,C56,NSL!$X$53:$X$55)</f>
        <v>0</v>
      </c>
      <c r="N56" s="55">
        <f>SUMIF(NSL!$C$57:$C$65,C56,NSL!$X$57:$X$65)</f>
        <v>0</v>
      </c>
      <c r="O56" s="55">
        <f>SUMIF(NSL!$C$67:$C$76,C56,NSL!$X$67:$X$76)</f>
        <v>0</v>
      </c>
      <c r="P56" s="55">
        <f>SUMIF(NSL!$C$78:$C$79,C56,NSL!$X$78:$X$79)</f>
        <v>0</v>
      </c>
      <c r="Q56" s="55">
        <f>SUMIF(NSL!$C$81:$C$173,C56,NSL!$X$81:$X$173)</f>
        <v>0</v>
      </c>
      <c r="R56" s="65">
        <f t="shared" si="12"/>
        <v>62.93</v>
      </c>
      <c r="S56" s="55">
        <f>SUMIF(NSL!$C$176:$C$214,C56,NSL!$X$176:$X$214)</f>
        <v>0</v>
      </c>
      <c r="T56" s="55">
        <f>SUMIF(NSL!$C$216:$C$238,C56,NSL!$X$216:$X$238)</f>
        <v>0</v>
      </c>
      <c r="U56" s="55">
        <f>SUMIF(NSL!$C$240:$C$252,C56,NSL!$X$240:$X$252)</f>
        <v>0</v>
      </c>
      <c r="V56" s="55">
        <f>SUMIF(NSL!$C$254:$C$255,C56,NSL!$X$254:$X$255)</f>
        <v>0</v>
      </c>
      <c r="W56" s="55">
        <f>SUMIF(NSL!$C$257:$C$282,C56,NSL!$X$257:$X$282)</f>
        <v>0</v>
      </c>
      <c r="X56" s="55">
        <f>SUMIF(NSL!$C$284:$C$346,C56,NSL!$X$284:$X$346)</f>
        <v>0</v>
      </c>
      <c r="Y56" s="55">
        <f>SUMIF(NSL!$C$348:$C$436,C56,NSL!$X$348:$X$436)</f>
        <v>0</v>
      </c>
      <c r="Z56" s="55">
        <f>SUMIF(NSL!$C$438:$C$480,C56,NSL!$X$438:$X$480)</f>
        <v>0</v>
      </c>
      <c r="AA56" s="72">
        <f t="shared" si="16"/>
        <v>0.1</v>
      </c>
      <c r="AB56" s="55">
        <f>SUMIF(NSL!$C$483:$C$679,C56,NSL!$X$483:$X$679)</f>
        <v>0</v>
      </c>
      <c r="AC56" s="55">
        <f>SUMIF(NSL!$C$681:$C$682,C56,NSL!$X$681:$X$682)</f>
        <v>0</v>
      </c>
      <c r="AD56" s="55">
        <f>SUMIF(NSL!$C$684:$C$692,C56,NSL!$X$684:$X$692)</f>
        <v>0</v>
      </c>
      <c r="AE56" s="55">
        <f>SUMIF(NSL!$C$694:$C$776,C56,NSL!$X$694:$X$776)</f>
        <v>0</v>
      </c>
      <c r="AF56" s="55">
        <f>SUMIF(NSL!$C$778:$C$810,C56,NSL!$X$778:$X$810)</f>
        <v>0</v>
      </c>
      <c r="AG56" s="55">
        <f>SUMIF(NSL!$C$812:$C$813,C56,NSL!$X$812:$X$813)</f>
        <v>0</v>
      </c>
      <c r="AH56" s="55">
        <f>SUMIF(NSL!$C$815:$C$816,C56,NSL!$X$815:$X$816)</f>
        <v>0</v>
      </c>
      <c r="AI56" s="55">
        <f>SUMIF(NSL!$C$818:$C$889,C56,NSL!$X$818:$X$889)</f>
        <v>0</v>
      </c>
      <c r="AJ56" s="55">
        <f>SUMIF(NSL!$C$891:$C$917,C56,NSL!$X$891:$X$917)</f>
        <v>0.1</v>
      </c>
      <c r="AK56" s="55">
        <f>SUMIF(NSL!$C$919:$C$981,C56,NSL!$X$919:$X$981)</f>
        <v>0</v>
      </c>
      <c r="AL56" s="55">
        <f>SUMIF(NSL!$C$983:$C$1000,C56,NSL!$X$983:$X$1000)</f>
        <v>0</v>
      </c>
      <c r="AM56" s="55">
        <f>SUMIF(NSL!$C$1002:$C$1028,C56,NSL!$X$1002:$X$1028)</f>
        <v>0</v>
      </c>
      <c r="AN56" s="55">
        <f>SUMIF(NSL!$C$1030:$C$1045,C56,NSL!$X$1030:$X$1045)</f>
        <v>0</v>
      </c>
      <c r="AO56" s="55">
        <f>SUMIF(NSL!$C$1047:$C$1048,C56,NSL!$X$1047:$X$1048)</f>
        <v>0</v>
      </c>
      <c r="AP56" s="55">
        <f>SUMIF(NSL!$C$1050:$C$1074,C56,NSL!$X$1050:$X$1074)</f>
        <v>0</v>
      </c>
      <c r="AQ56" s="55">
        <f>SUMIF(NSL!$C$1076:$C$1099,C56,NSL!$X$1076:$X$1099)</f>
        <v>0</v>
      </c>
      <c r="AR56" s="55">
        <f>SUMIF(NSL!$C$1101:$C$1121,C56,NSL!$X$1101:$X$1121)</f>
        <v>0</v>
      </c>
      <c r="AS56" s="55">
        <f>SUMIF(NSL!$C$1123:$C$1164,C56,NSL!$X$1123:$X$1164)</f>
        <v>0</v>
      </c>
      <c r="AT56" s="55">
        <f>SUMIF(NSL!$C$1166:$C$1201,C56,NSL!$X$1166:$X$1201)</f>
        <v>0</v>
      </c>
      <c r="AU56" s="55">
        <f>SUMIF(NSL!$C$1203:$C$1223,C56,NSL!$X$1203:$X$1223)</f>
        <v>0</v>
      </c>
      <c r="AV56" s="55">
        <f>SUMIF(NSL!$C$1225:$C$1226,C56,NSL!$X$1225:$X$1226)</f>
        <v>0</v>
      </c>
      <c r="AW56" s="55">
        <f>SUMIF(NSL!$C$1228:$C$1244,C56,NSL!$X$1228:$X$1244)</f>
        <v>0</v>
      </c>
      <c r="AX56" s="55">
        <f>SUMIF(NSL!$C$1246:$C$1351,C56,NSL!$X$1246:$X$1351)</f>
        <v>0</v>
      </c>
      <c r="AY56" s="55">
        <f>SUMIF(NSL!$C$1353:$C$1434,C56,NSL!$X$1353:$X$1434)</f>
        <v>0</v>
      </c>
      <c r="AZ56" s="55">
        <f>SUMIF(NSL!$C$1436:$C$1440,C56,NSL!$X$1436:$X$1440)</f>
        <v>0</v>
      </c>
      <c r="BA56" s="55">
        <f>SUMIF(NSL!$C$1442:$C$1507,C56,NSL!$X$1442:$X$1507)</f>
        <v>0</v>
      </c>
      <c r="BB56" s="55">
        <f>SUMIF(NSL!$C$1509:$C$1540,C56,NSL!$X$1509:$X$1540)</f>
        <v>0</v>
      </c>
      <c r="BC56" s="65">
        <f>D56-BG56</f>
        <v>62.83</v>
      </c>
      <c r="BD56" s="55">
        <f>SUMIF(NSL!$C$1547:$C$1560,C56,NSL!$X$1547:$X$1560)</f>
        <v>0</v>
      </c>
      <c r="BE56" s="55">
        <f>SUMIF(NSL!$C$1562:$C$1565,C56,NSL!$X$1562:$X$1565)</f>
        <v>0</v>
      </c>
      <c r="BF56" s="55">
        <f>SUMIF(NSL!$C$1567:$C$1569,C56,NSL!$X$1567:$X$1569)</f>
        <v>0</v>
      </c>
      <c r="BG56" s="65">
        <f>SUM(G56:Q56)+SUM(S56:Z56)+SUM(AB56:BB56)+SUM(BD56:BF56)</f>
        <v>0.1</v>
      </c>
      <c r="BH56" s="58">
        <f>BC60-BG56</f>
        <v>-0.1</v>
      </c>
      <c r="BI56" s="53">
        <f t="shared" si="6"/>
        <v>62.83</v>
      </c>
    </row>
    <row r="57" spans="1:61" ht="15">
      <c r="A57" s="8" t="s">
        <v>143</v>
      </c>
      <c r="B57" s="9" t="s">
        <v>98</v>
      </c>
      <c r="C57" s="8" t="s">
        <v>46</v>
      </c>
      <c r="D57" s="52">
        <f>HTg!U59</f>
        <v>0</v>
      </c>
      <c r="E57" s="65">
        <f t="shared" si="10"/>
        <v>0</v>
      </c>
      <c r="F57" s="70">
        <f t="shared" si="11"/>
        <v>0</v>
      </c>
      <c r="G57" s="55">
        <f>SUMIF(NSL!$C$9:$C$10,C57,NSL!$X$9:$X$10)</f>
        <v>0</v>
      </c>
      <c r="H57" s="55">
        <f>SUMIF(NSL!$C$12:$C$13,C57,NSL!$X$12:$X$13)</f>
        <v>0</v>
      </c>
      <c r="I57" s="55">
        <f>SUMIF(NSL!$C$15:$C$16,C57,NSL!$X$15:$X$16)</f>
        <v>0</v>
      </c>
      <c r="J57" s="55">
        <f>SUMIF(NSL!$C$18:$C$19,C57,NSL!$X$18:$X$19)</f>
        <v>0</v>
      </c>
      <c r="K57" s="55">
        <f>SUMIF(NSL!$C$21:$C$43,C57,NSL!$X$21:$X$43)</f>
        <v>0</v>
      </c>
      <c r="L57" s="55">
        <f>SUMIF(NSL!$C$45:$C$51,C57,NSL!$X$45:$X$51)</f>
        <v>0</v>
      </c>
      <c r="M57" s="55">
        <f>SUMIF(NSL!$C$53:$C$55,C57,NSL!$X$53:$X$55)</f>
        <v>0</v>
      </c>
      <c r="N57" s="55">
        <f>SUMIF(NSL!$C$57:$C$65,C57,NSL!$X$57:$X$65)</f>
        <v>0</v>
      </c>
      <c r="O57" s="55">
        <f>SUMIF(NSL!$C$67:$C$76,C57,NSL!$X$67:$X$76)</f>
        <v>0</v>
      </c>
      <c r="P57" s="55">
        <f>SUMIF(NSL!$C$78:$C$79,C57,NSL!$X$78:$X$79)</f>
        <v>0</v>
      </c>
      <c r="Q57" s="55">
        <f>SUMIF(NSL!$C$81:$C$173,C57,NSL!$X$81:$X$173)</f>
        <v>0</v>
      </c>
      <c r="R57" s="65">
        <f t="shared" si="12"/>
        <v>0</v>
      </c>
      <c r="S57" s="55">
        <f>SUMIF(NSL!$C$176:$C$214,C57,NSL!$X$176:$X$214)</f>
        <v>0</v>
      </c>
      <c r="T57" s="55">
        <f>SUMIF(NSL!$C$216:$C$238,C57,NSL!$X$216:$X$238)</f>
        <v>0</v>
      </c>
      <c r="U57" s="55">
        <f>SUMIF(NSL!$C$240:$C$252,C57,NSL!$X$240:$X$252)</f>
        <v>0</v>
      </c>
      <c r="V57" s="55">
        <f>SUMIF(NSL!$C$254:$C$255,C57,NSL!$X$254:$X$255)</f>
        <v>0</v>
      </c>
      <c r="W57" s="55">
        <f>SUMIF(NSL!$C$257:$C$282,C57,NSL!$X$257:$X$282)</f>
        <v>0</v>
      </c>
      <c r="X57" s="55">
        <f>SUMIF(NSL!$C$284:$C$346,C57,NSL!$X$284:$X$346)</f>
        <v>0</v>
      </c>
      <c r="Y57" s="55">
        <f>SUMIF(NSL!$C$348:$C$436,C57,NSL!$X$348:$X$436)</f>
        <v>0</v>
      </c>
      <c r="Z57" s="55">
        <f>SUMIF(NSL!$C$438:$C$480,C57,NSL!$X$438:$X$480)</f>
        <v>0</v>
      </c>
      <c r="AA57" s="72">
        <f t="shared" si="16"/>
        <v>0</v>
      </c>
      <c r="AB57" s="55">
        <f>SUMIF(NSL!$C$483:$C$679,C57,NSL!$X$483:$X$679)</f>
        <v>0</v>
      </c>
      <c r="AC57" s="55">
        <f>SUMIF(NSL!$C$681:$C$682,C57,NSL!$X$681:$X$682)</f>
        <v>0</v>
      </c>
      <c r="AD57" s="55">
        <f>SUMIF(NSL!$C$684:$C$692,C57,NSL!$X$684:$X$692)</f>
        <v>0</v>
      </c>
      <c r="AE57" s="55">
        <f>SUMIF(NSL!$C$694:$C$776,C57,NSL!$X$694:$X$776)</f>
        <v>0</v>
      </c>
      <c r="AF57" s="55">
        <f>SUMIF(NSL!$C$778:$C$810,C57,NSL!$X$778:$X$810)</f>
        <v>0</v>
      </c>
      <c r="AG57" s="55">
        <f>SUMIF(NSL!$C$812:$C$813,C57,NSL!$X$812:$X$813)</f>
        <v>0</v>
      </c>
      <c r="AH57" s="55">
        <f>SUMIF(NSL!$C$815:$C$816,C57,NSL!$X$815:$X$816)</f>
        <v>0</v>
      </c>
      <c r="AI57" s="55">
        <f>SUMIF(NSL!$C$818:$C$889,C57,NSL!$X$818:$X$889)</f>
        <v>0</v>
      </c>
      <c r="AJ57" s="55">
        <f>SUMIF(NSL!$C$891:$C$917,C57,NSL!$X$891:$X$917)</f>
        <v>0</v>
      </c>
      <c r="AK57" s="55">
        <f>SUMIF(NSL!$C$919:$C$981,C57,NSL!$X$919:$X$981)</f>
        <v>0</v>
      </c>
      <c r="AL57" s="55">
        <f>SUMIF(NSL!$C$983:$C$1000,C57,NSL!$X$983:$X$1000)</f>
        <v>0</v>
      </c>
      <c r="AM57" s="55">
        <f>SUMIF(NSL!$C$1002:$C$1028,C57,NSL!$X$1002:$X$1028)</f>
        <v>0</v>
      </c>
      <c r="AN57" s="55">
        <f>SUMIF(NSL!$C$1030:$C$1045,C57,NSL!$X$1030:$X$1045)</f>
        <v>0</v>
      </c>
      <c r="AO57" s="55">
        <f>SUMIF(NSL!$C$1047:$C$1048,C57,NSL!$X$1047:$X$1048)</f>
        <v>0</v>
      </c>
      <c r="AP57" s="55">
        <f>SUMIF(NSL!$C$1050:$C$1074,C57,NSL!$X$1050:$X$1074)</f>
        <v>0</v>
      </c>
      <c r="AQ57" s="55">
        <f>SUMIF(NSL!$C$1076:$C$1099,C57,NSL!$X$1076:$X$1099)</f>
        <v>0</v>
      </c>
      <c r="AR57" s="55">
        <f>SUMIF(NSL!$C$1101:$C$1121,C57,NSL!$X$1101:$X$1121)</f>
        <v>0</v>
      </c>
      <c r="AS57" s="55">
        <f>SUMIF(NSL!$C$1123:$C$1164,C57,NSL!$X$1123:$X$1164)</f>
        <v>0</v>
      </c>
      <c r="AT57" s="55">
        <f>SUMIF(NSL!$C$1166:$C$1201,C57,NSL!$X$1166:$X$1201)</f>
        <v>0</v>
      </c>
      <c r="AU57" s="55">
        <f>SUMIF(NSL!$C$1203:$C$1223,C57,NSL!$X$1203:$X$1223)</f>
        <v>0</v>
      </c>
      <c r="AV57" s="55">
        <f>SUMIF(NSL!$C$1225:$C$1226,C57,NSL!$X$1225:$X$1226)</f>
        <v>0</v>
      </c>
      <c r="AW57" s="55">
        <f>SUMIF(NSL!$C$1228:$C$1244,C57,NSL!$X$1228:$X$1244)</f>
        <v>0</v>
      </c>
      <c r="AX57" s="55">
        <f>SUMIF(NSL!$C$1246:$C$1351,C57,NSL!$X$1246:$X$1351)</f>
        <v>0</v>
      </c>
      <c r="AY57" s="55">
        <f>SUMIF(NSL!$C$1353:$C$1434,C57,NSL!$X$1353:$X$1434)</f>
        <v>0</v>
      </c>
      <c r="AZ57" s="55">
        <f>SUMIF(NSL!$C$1436:$C$1440,C57,NSL!$X$1436:$X$1440)</f>
        <v>0</v>
      </c>
      <c r="BA57" s="55">
        <f>SUMIF(NSL!$C$1442:$C$1507,C57,NSL!$X$1442:$X$1507)</f>
        <v>0</v>
      </c>
      <c r="BB57" s="55">
        <f>SUMIF(NSL!$C$1509:$C$1540,C57,NSL!$X$1509:$X$1540)</f>
        <v>0</v>
      </c>
      <c r="BC57" s="55">
        <f>SUMIF(NSL!$C$1542:$C$1545,C57,NSL!$X$1542:$X$1545)</f>
        <v>0</v>
      </c>
      <c r="BD57" s="65">
        <f>D57-BG57</f>
        <v>0</v>
      </c>
      <c r="BE57" s="55">
        <f>SUMIF(NSL!$C$1562:$C$1565,C57,NSL!$X$1562:$X$1565)</f>
        <v>0</v>
      </c>
      <c r="BF57" s="55">
        <f>SUMIF(NSL!$C$1567:$C$1569,C57,NSL!$X$1567:$X$1569)</f>
        <v>0</v>
      </c>
      <c r="BG57" s="65">
        <f>SUM(G57:Q57)+SUM(S57:Z57)+SUM(AB57:BC57)+SUM(BF57)</f>
        <v>0</v>
      </c>
      <c r="BH57" s="58">
        <f>BD60-BG57</f>
        <v>0</v>
      </c>
      <c r="BI57" s="53">
        <f t="shared" si="6"/>
        <v>0</v>
      </c>
    </row>
    <row r="58" spans="1:61" ht="15">
      <c r="A58" s="8" t="s">
        <v>144</v>
      </c>
      <c r="B58" s="9" t="s">
        <v>155</v>
      </c>
      <c r="C58" s="8" t="s">
        <v>60</v>
      </c>
      <c r="D58" s="52">
        <f>HTg!U60</f>
        <v>0</v>
      </c>
      <c r="E58" s="65">
        <f t="shared" si="10"/>
        <v>0</v>
      </c>
      <c r="F58" s="70">
        <f t="shared" si="11"/>
        <v>0</v>
      </c>
      <c r="G58" s="55">
        <f>SUMIF(NSL!$C$9:$C$10,C58,NSL!$X$9:$X$10)</f>
        <v>0</v>
      </c>
      <c r="H58" s="55">
        <f>SUMIF(NSL!$C$12:$C$13,C58,NSL!$X$12:$X$13)</f>
        <v>0</v>
      </c>
      <c r="I58" s="55">
        <f>SUMIF(NSL!$C$15:$C$16,C58,NSL!$X$15:$X$16)</f>
        <v>0</v>
      </c>
      <c r="J58" s="55">
        <f>SUMIF(NSL!$C$18:$C$19,C58,NSL!$X$18:$X$19)</f>
        <v>0</v>
      </c>
      <c r="K58" s="55">
        <f>SUMIF(NSL!$C$21:$C$43,C58,NSL!$X$21:$X$43)</f>
        <v>0</v>
      </c>
      <c r="L58" s="55">
        <f>SUMIF(NSL!$C$45:$C$51,C58,NSL!$X$45:$X$51)</f>
        <v>0</v>
      </c>
      <c r="M58" s="55">
        <f>SUMIF(NSL!$C$53:$C$55,C58,NSL!$X$53:$X$55)</f>
        <v>0</v>
      </c>
      <c r="N58" s="55">
        <f>SUMIF(NSL!$C$57:$C$65,C58,NSL!$X$57:$X$65)</f>
        <v>0</v>
      </c>
      <c r="O58" s="55">
        <f>SUMIF(NSL!$C$67:$C$76,C58,NSL!$X$67:$X$76)</f>
        <v>0</v>
      </c>
      <c r="P58" s="55">
        <f>SUMIF(NSL!$C$78:$C$79,C58,NSL!$X$78:$X$79)</f>
        <v>0</v>
      </c>
      <c r="Q58" s="55">
        <f>SUMIF(NSL!$C$81:$C$173,C58,NSL!$X$81:$X$173)</f>
        <v>0</v>
      </c>
      <c r="R58" s="65">
        <f t="shared" si="12"/>
        <v>0</v>
      </c>
      <c r="S58" s="55">
        <f>SUMIF(NSL!$C$176:$C$214,C58,NSL!$X$176:$X$214)</f>
        <v>0</v>
      </c>
      <c r="T58" s="55">
        <f>SUMIF(NSL!$C$216:$C$238,C58,NSL!$X$216:$X$238)</f>
        <v>0</v>
      </c>
      <c r="U58" s="55">
        <f>SUMIF(NSL!$C$240:$C$252,C58,NSL!$X$240:$X$252)</f>
        <v>0</v>
      </c>
      <c r="V58" s="55">
        <f>SUMIF(NSL!$C$254:$C$255,C58,NSL!$X$254:$X$255)</f>
        <v>0</v>
      </c>
      <c r="W58" s="55">
        <f>SUMIF(NSL!$C$257:$C$282,C58,NSL!$X$257:$X$282)</f>
        <v>0</v>
      </c>
      <c r="X58" s="55">
        <f>SUMIF(NSL!$C$284:$C$346,C58,NSL!$X$284:$X$346)</f>
        <v>0</v>
      </c>
      <c r="Y58" s="55">
        <f>SUMIF(NSL!$C$348:$C$436,C58,NSL!$X$348:$X$436)</f>
        <v>0</v>
      </c>
      <c r="Z58" s="55">
        <f>SUMIF(NSL!$C$438:$C$480,C58,NSL!$X$438:$X$480)</f>
        <v>0</v>
      </c>
      <c r="AA58" s="72">
        <f t="shared" si="16"/>
        <v>0</v>
      </c>
      <c r="AB58" s="55">
        <f>SUMIF(NSL!$C$483:$C$679,C58,NSL!$X$483:$X$679)</f>
        <v>0</v>
      </c>
      <c r="AC58" s="55">
        <f>SUMIF(NSL!$C$681:$C$682,C58,NSL!$X$681:$X$682)</f>
        <v>0</v>
      </c>
      <c r="AD58" s="55">
        <f>SUMIF(NSL!$C$684:$C$692,C58,NSL!$X$684:$X$692)</f>
        <v>0</v>
      </c>
      <c r="AE58" s="55">
        <f>SUMIF(NSL!$C$694:$C$776,C58,NSL!$X$694:$X$776)</f>
        <v>0</v>
      </c>
      <c r="AF58" s="55">
        <f>SUMIF(NSL!$C$778:$C$810,C58,NSL!$X$778:$X$810)</f>
        <v>0</v>
      </c>
      <c r="AG58" s="55">
        <f>SUMIF(NSL!$C$812:$C$813,C58,NSL!$X$812:$X$813)</f>
        <v>0</v>
      </c>
      <c r="AH58" s="55">
        <f>SUMIF(NSL!$C$815:$C$816,C58,NSL!$X$815:$X$816)</f>
        <v>0</v>
      </c>
      <c r="AI58" s="55">
        <f>SUMIF(NSL!$C$818:$C$889,C58,NSL!$X$818:$X$889)</f>
        <v>0</v>
      </c>
      <c r="AJ58" s="55">
        <f>SUMIF(NSL!$C$891:$C$917,C58,NSL!$X$891:$X$917)</f>
        <v>0</v>
      </c>
      <c r="AK58" s="55">
        <f>SUMIF(NSL!$C$919:$C$981,C58,NSL!$X$919:$X$981)</f>
        <v>0</v>
      </c>
      <c r="AL58" s="55">
        <f>SUMIF(NSL!$C$983:$C$1000,C58,NSL!$X$983:$X$1000)</f>
        <v>0</v>
      </c>
      <c r="AM58" s="55">
        <f>SUMIF(NSL!$C$1002:$C$1028,C58,NSL!$X$1002:$X$1028)</f>
        <v>0</v>
      </c>
      <c r="AN58" s="55">
        <f>SUMIF(NSL!$C$1030:$C$1045,C58,NSL!$X$1030:$X$1045)</f>
        <v>0</v>
      </c>
      <c r="AO58" s="55">
        <f>SUMIF(NSL!$C$1047:$C$1048,C58,NSL!$X$1047:$X$1048)</f>
        <v>0</v>
      </c>
      <c r="AP58" s="55">
        <f>SUMIF(NSL!$C$1050:$C$1074,C58,NSL!$X$1050:$X$1074)</f>
        <v>0</v>
      </c>
      <c r="AQ58" s="55">
        <f>SUMIF(NSL!$C$1076:$C$1099,C58,NSL!$X$1076:$X$1099)</f>
        <v>0</v>
      </c>
      <c r="AR58" s="55">
        <f>SUMIF(NSL!$C$1101:$C$1121,C58,NSL!$X$1101:$X$1121)</f>
        <v>0</v>
      </c>
      <c r="AS58" s="55">
        <f>SUMIF(NSL!$C$1123:$C$1164,C58,NSL!$X$1123:$X$1164)</f>
        <v>0</v>
      </c>
      <c r="AT58" s="55">
        <f>SUMIF(NSL!$C$1166:$C$1201,C58,NSL!$X$1166:$X$1201)</f>
        <v>0</v>
      </c>
      <c r="AU58" s="55">
        <f>SUMIF(NSL!$C$1203:$C$1223,C58,NSL!$X$1203:$X$1223)</f>
        <v>0</v>
      </c>
      <c r="AV58" s="55">
        <f>SUMIF(NSL!$C$1225:$C$1226,C58,NSL!$X$1225:$X$1226)</f>
        <v>0</v>
      </c>
      <c r="AW58" s="55">
        <f>SUMIF(NSL!$C$1228:$C$1244,C58,NSL!$X$1228:$X$1244)</f>
        <v>0</v>
      </c>
      <c r="AX58" s="55">
        <f>SUMIF(NSL!$C$1246:$C$1351,C58,NSL!$X$1246:$X$1351)</f>
        <v>0</v>
      </c>
      <c r="AY58" s="55">
        <f>SUMIF(NSL!$C$1353:$C$1434,C58,NSL!$X$1353:$X$1434)</f>
        <v>0</v>
      </c>
      <c r="AZ58" s="55">
        <f>SUMIF(NSL!$C$1436:$C$1440,C58,NSL!$X$1436:$X$1440)</f>
        <v>0</v>
      </c>
      <c r="BA58" s="55">
        <f>SUMIF(NSL!$C$1442:$C$1507,C58,NSL!$X$1442:$X$1507)</f>
        <v>0</v>
      </c>
      <c r="BB58" s="55">
        <f>SUMIF(NSL!$C$1509:$C$1540,C58,NSL!$X$1509:$X$1540)</f>
        <v>0</v>
      </c>
      <c r="BC58" s="55">
        <f>SUMIF(NSL!$C$1542:$C$1545,C58,NSL!$X$1542:$X$1545)</f>
        <v>0</v>
      </c>
      <c r="BD58" s="55">
        <f>SUMIF(NSL!$C$1547:$C$1560,C58,NSL!$X$1547:$X$1560)</f>
        <v>0</v>
      </c>
      <c r="BE58" s="65">
        <f>D58-BG58</f>
        <v>0</v>
      </c>
      <c r="BF58" s="55">
        <f>SUMIF(NSL!$C$1567:$C$1569,C58,NSL!$X$1567:$X$1569)</f>
        <v>0</v>
      </c>
      <c r="BG58" s="65">
        <f>SUM(G58:Q58)+SUM(S58:Z58)+SUM(AB58:BD58)+BF58</f>
        <v>0</v>
      </c>
      <c r="BH58" s="58">
        <f>BE60-BG58</f>
        <v>0</v>
      </c>
      <c r="BI58" s="53">
        <f t="shared" si="6"/>
        <v>0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>
        <f>HTg!U61</f>
        <v>4.05</v>
      </c>
      <c r="E59" s="65">
        <f t="shared" si="10"/>
        <v>0</v>
      </c>
      <c r="F59" s="70">
        <f t="shared" si="11"/>
        <v>0</v>
      </c>
      <c r="G59" s="76">
        <f>SUMIF(NSL!$C$9:$C$10,C59,NSL!$X$9:$X$10)</f>
        <v>0</v>
      </c>
      <c r="H59" s="76">
        <f>SUMIF(NSL!$C$12:$C$13,C59,NSL!$X$12:$X$13)</f>
        <v>0</v>
      </c>
      <c r="I59" s="76">
        <f>SUMIF(NSL!$C$15:$C$16,C59,NSL!$X$15:$X$16)</f>
        <v>0</v>
      </c>
      <c r="J59" s="76">
        <f>SUMIF(NSL!$C$18:$C$19,C59,NSL!$X$18:$X$19)</f>
        <v>0</v>
      </c>
      <c r="K59" s="76">
        <f>SUMIF(NSL!$C$21:$C$43,C59,NSL!$X$21:$X$43)</f>
        <v>0</v>
      </c>
      <c r="L59" s="76">
        <f>SUMIF(NSL!$C$45:$C$51,C59,NSL!$X$45:$X$51)</f>
        <v>0</v>
      </c>
      <c r="M59" s="76">
        <f>SUMIF(NSL!$C$53:$C$55,C59,NSL!$X$53:$X$55)</f>
        <v>0</v>
      </c>
      <c r="N59" s="76">
        <f>SUMIF(NSL!$C$57:$C$65,C59,NSL!$X$57:$X$65)</f>
        <v>0</v>
      </c>
      <c r="O59" s="76">
        <f>SUMIF(NSL!$C$67:$C$76,C59,NSL!$X$67:$X$76)</f>
        <v>0</v>
      </c>
      <c r="P59" s="76">
        <f>SUMIF(NSL!$C$78:$C$79,C59,NSL!$X$78:$X$79)</f>
        <v>0</v>
      </c>
      <c r="Q59" s="76">
        <f>SUMIF(NSL!$C$81:$C$173,C59,NSL!$X$81:$X$173)</f>
        <v>0</v>
      </c>
      <c r="R59" s="65">
        <f t="shared" si="12"/>
        <v>4.05</v>
      </c>
      <c r="S59" s="76">
        <f>SUMIF(NSL!$C$176:$C$214,C59,NSL!$X$176:$X$214)</f>
        <v>0</v>
      </c>
      <c r="T59" s="76">
        <f>SUMIF(NSL!$C$216:$C$238,C59,NSL!$X$216:$X$238)</f>
        <v>0</v>
      </c>
      <c r="U59" s="76">
        <f>SUMIF(NSL!$C$240:$C$252,C59,NSL!$X$240:$X$252)</f>
        <v>0</v>
      </c>
      <c r="V59" s="76">
        <f>SUMIF(NSL!$C$254:$C$255,C59,NSL!$X$254:$X$255)</f>
        <v>0</v>
      </c>
      <c r="W59" s="76">
        <f>SUMIF(NSL!$C$257:$C$282,C59,NSL!$X$257:$X$282)</f>
        <v>0</v>
      </c>
      <c r="X59" s="76">
        <f>SUMIF(NSL!$C$284:$C$346,C59,NSL!$X$284:$X$346)</f>
        <v>0</v>
      </c>
      <c r="Y59" s="76">
        <f>SUMIF(NSL!$C$348:$C$436,C59,NSL!$X$348:$X$436)</f>
        <v>0</v>
      </c>
      <c r="Z59" s="76">
        <f>SUMIF(NSL!$C$438:$C$480,C59,NSL!$X$438:$X$480)</f>
        <v>0</v>
      </c>
      <c r="AA59" s="72">
        <f t="shared" si="16"/>
        <v>0.12</v>
      </c>
      <c r="AB59" s="76">
        <f>SUMIF(NSL!$C$483:$C$679,C59,NSL!$X$483:$X$679)</f>
        <v>0</v>
      </c>
      <c r="AC59" s="76">
        <f>SUMIF(NSL!$C$681:$C$682,C59,NSL!$X$681:$X$682)</f>
        <v>0</v>
      </c>
      <c r="AD59" s="76">
        <f>SUMIF(NSL!$C$684:$C$692,C59,NSL!$X$684:$X$692)</f>
        <v>0</v>
      </c>
      <c r="AE59" s="76">
        <f>SUMIF(NSL!$C$694:$C$776,C59,NSL!$X$694:$X$776)</f>
        <v>0</v>
      </c>
      <c r="AF59" s="76">
        <f>SUMIF(NSL!$C$778:$C$810,C59,NSL!$X$778:$X$810)</f>
        <v>0</v>
      </c>
      <c r="AG59" s="76">
        <f>SUMIF(NSL!$C$812:$C$813,C59,NSL!$X$812:$X$813)</f>
        <v>0</v>
      </c>
      <c r="AH59" s="76">
        <f>SUMIF(NSL!$C$815:$C$816,C59,NSL!$X$815:$X$816)</f>
        <v>0</v>
      </c>
      <c r="AI59" s="76">
        <f>SUMIF(NSL!$C$818:$C$889,C59,NSL!$X$818:$X$889)</f>
        <v>0</v>
      </c>
      <c r="AJ59" s="76">
        <f>SUMIF(NSL!$C$891:$C$917,C59,NSL!$X$891:$X$917)</f>
        <v>0.12</v>
      </c>
      <c r="AK59" s="76">
        <f>SUMIF(NSL!$C$919:$C$981,C59,NSL!$X$919:$X$981)</f>
        <v>0</v>
      </c>
      <c r="AL59" s="76">
        <f>SUMIF(NSL!$C$983:$C$1000,C59,NSL!$X$983:$X$1000)</f>
        <v>0</v>
      </c>
      <c r="AM59" s="76">
        <f>SUMIF(NSL!$C$1002:$C$1028,C59,NSL!$X$1002:$X$1028)</f>
        <v>0</v>
      </c>
      <c r="AN59" s="76">
        <f>SUMIF(NSL!$C$1030:$C$1045,C59,NSL!$X$1030:$X$1045)</f>
        <v>0</v>
      </c>
      <c r="AO59" s="76">
        <f>SUMIF(NSL!$C$1047:$C$1048,C59,NSL!$X$1047:$X$1048)</f>
        <v>0</v>
      </c>
      <c r="AP59" s="76">
        <f>SUMIF(NSL!$C$1050:$C$1074,C59,NSL!$X$1050:$X$1074)</f>
        <v>0</v>
      </c>
      <c r="AQ59" s="76">
        <f>SUMIF(NSL!$C$1076:$C$1099,C59,NSL!$X$1076:$X$1099)</f>
        <v>0</v>
      </c>
      <c r="AR59" s="76">
        <f>SUMIF(NSL!$C$1101:$C$1121,C59,NSL!$X$1101:$X$1121)</f>
        <v>0</v>
      </c>
      <c r="AS59" s="76">
        <f>SUMIF(NSL!$C$1123:$C$1164,C59,NSL!$X$1123:$X$1164)</f>
        <v>0</v>
      </c>
      <c r="AT59" s="76">
        <f>SUMIF(NSL!$C$1166:$C$1201,C59,NSL!$X$1166:$X$1201)</f>
        <v>0</v>
      </c>
      <c r="AU59" s="76">
        <f>SUMIF(NSL!$C$1203:$C$1223,C59,NSL!$X$1203:$X$1223)</f>
        <v>0</v>
      </c>
      <c r="AV59" s="76">
        <f>SUMIF(NSL!$C$1225:$C$1226,C59,NSL!$X$1225:$X$1226)</f>
        <v>0</v>
      </c>
      <c r="AW59" s="76">
        <f>SUMIF(NSL!$C$1228:$C$1244,C59,NSL!$X$1228:$X$1244)</f>
        <v>0</v>
      </c>
      <c r="AX59" s="76">
        <f>SUMIF(NSL!$C$1246:$C$1351,C59,NSL!$X$1246:$X$1351)</f>
        <v>0.01</v>
      </c>
      <c r="AY59" s="76">
        <f>SUMIF(NSL!$C$1353:$C$1434,C59,NSL!$X$1353:$X$1434)</f>
        <v>0</v>
      </c>
      <c r="AZ59" s="76">
        <f>SUMIF(NSL!$C$1436:$C$1440,C59,NSL!$X$1436:$X$1440)</f>
        <v>0</v>
      </c>
      <c r="BA59" s="76">
        <f>SUMIF(NSL!$C$1442:$C$1507,C59,NSL!$X$1442:$X$1507)</f>
        <v>0</v>
      </c>
      <c r="BB59" s="76">
        <f>SUMIF(NSL!$C$1509:$C$1540,C59,NSL!$X$1509:$X$1540)</f>
        <v>0</v>
      </c>
      <c r="BC59" s="76">
        <f>SUMIF(NSL!$C$1542:$C$1545,C59,NSL!$X$1542:$X$1545)</f>
        <v>0</v>
      </c>
      <c r="BD59" s="76">
        <f>SUMIF(NSL!$C$1547:$C$1560,C59,NSL!$X$1547:$X$1560)</f>
        <v>0</v>
      </c>
      <c r="BE59" s="76">
        <f>SUMIF(NSL!$C$1562:$C$1565,C59,NSL!$X$1562:$X$1565)</f>
        <v>0</v>
      </c>
      <c r="BF59" s="77">
        <f>D59-BG59</f>
        <v>3.92</v>
      </c>
      <c r="BG59" s="65">
        <f>SUM(G59:Q59)+SUM(S59:Z59)+SUM(AB59:BE59)</f>
        <v>0.13</v>
      </c>
      <c r="BH59" s="77">
        <f>BF60-BG59</f>
        <v>-0.13</v>
      </c>
      <c r="BI59" s="65">
        <f t="shared" si="6"/>
        <v>3.92</v>
      </c>
    </row>
    <row r="60" spans="1:61">
      <c r="A60" s="608" t="s">
        <v>214</v>
      </c>
      <c r="B60" s="608"/>
      <c r="C60" s="51"/>
      <c r="D60" s="53"/>
      <c r="E60" s="65">
        <f>E5-E6</f>
        <v>0</v>
      </c>
      <c r="F60" s="70">
        <f>F5-F7</f>
        <v>0</v>
      </c>
      <c r="G60" s="53">
        <f>G5-G8</f>
        <v>0</v>
      </c>
      <c r="H60" s="53">
        <f>H5-H9</f>
        <v>0</v>
      </c>
      <c r="I60" s="53">
        <f>I5-I10</f>
        <v>0</v>
      </c>
      <c r="J60" s="53">
        <f>J5-J11</f>
        <v>0</v>
      </c>
      <c r="K60" s="53">
        <f>K5-K12</f>
        <v>84.57</v>
      </c>
      <c r="L60" s="53">
        <f>L5-L13</f>
        <v>0</v>
      </c>
      <c r="M60" s="53">
        <f>M5-M14</f>
        <v>0</v>
      </c>
      <c r="N60" s="53">
        <f>N5-N15</f>
        <v>0</v>
      </c>
      <c r="O60" s="53">
        <f>O5-O16</f>
        <v>2</v>
      </c>
      <c r="P60" s="53">
        <f>P5-P17</f>
        <v>0</v>
      </c>
      <c r="Q60" s="53">
        <f>Q5-Q18</f>
        <v>2</v>
      </c>
      <c r="R60" s="65">
        <f>R5-R19</f>
        <v>69.41</v>
      </c>
      <c r="S60" s="53">
        <f>S5-S20</f>
        <v>6.5</v>
      </c>
      <c r="T60" s="53">
        <f>T5-T21</f>
        <v>0.3</v>
      </c>
      <c r="U60" s="53">
        <f>U5-U22</f>
        <v>0</v>
      </c>
      <c r="V60" s="53">
        <f>V5-V23</f>
        <v>0</v>
      </c>
      <c r="W60" s="53">
        <f>W5-W24</f>
        <v>0</v>
      </c>
      <c r="X60" s="53">
        <f>X5-X25</f>
        <v>0.1</v>
      </c>
      <c r="Y60" s="53">
        <f>Y5-Y26</f>
        <v>9.85</v>
      </c>
      <c r="Z60" s="53">
        <f>Z5-Z27</f>
        <v>0</v>
      </c>
      <c r="AA60" s="70">
        <f>AA5-AA28</f>
        <v>38.13000000000001</v>
      </c>
      <c r="AB60" s="53">
        <f>AB5-AB29</f>
        <v>1.9399999999999997</v>
      </c>
      <c r="AC60" s="53">
        <f>AC5-AC30</f>
        <v>0</v>
      </c>
      <c r="AD60" s="53">
        <f>AD5-AD31</f>
        <v>0</v>
      </c>
      <c r="AE60" s="53">
        <f>AE5-AE32</f>
        <v>0.32000000000000028</v>
      </c>
      <c r="AF60" s="53">
        <f>AF5-AF33</f>
        <v>0.99999999999999989</v>
      </c>
      <c r="AG60" s="53">
        <f>AG5-AG34</f>
        <v>0</v>
      </c>
      <c r="AH60" s="53">
        <f>AH5-AH35</f>
        <v>0</v>
      </c>
      <c r="AI60" s="53">
        <f>AI5-AI36</f>
        <v>25.240000000000002</v>
      </c>
      <c r="AJ60" s="53">
        <f>AJ5-AJ37</f>
        <v>5.43</v>
      </c>
      <c r="AK60" s="53">
        <f>AK5-AK38</f>
        <v>4.2000000000000011</v>
      </c>
      <c r="AL60" s="53">
        <f>AL5-AL39</f>
        <v>0</v>
      </c>
      <c r="AM60" s="53">
        <f>AM5-AM40</f>
        <v>0</v>
      </c>
      <c r="AN60" s="53">
        <f>AN5-AN41</f>
        <v>0</v>
      </c>
      <c r="AO60" s="53">
        <f>AO5-AO42</f>
        <v>0</v>
      </c>
      <c r="AP60" s="53">
        <f>AP5-AP43</f>
        <v>2.02</v>
      </c>
      <c r="AQ60" s="53">
        <f>AQ5-AQ44</f>
        <v>0.1</v>
      </c>
      <c r="AR60" s="53">
        <f>AR5-AR45</f>
        <v>6.8300000000000054</v>
      </c>
      <c r="AS60" s="53">
        <f>AS5-AS46</f>
        <v>0</v>
      </c>
      <c r="AT60" s="53">
        <f>AT5-AT47</f>
        <v>9.9999999999999978E-2</v>
      </c>
      <c r="AU60" s="53">
        <f>AU5-AU48</f>
        <v>0.32000000000000006</v>
      </c>
      <c r="AV60" s="53">
        <f>AV5-AV49</f>
        <v>0</v>
      </c>
      <c r="AW60" s="53">
        <f>AW5-AW50</f>
        <v>0</v>
      </c>
      <c r="AX60" s="53">
        <f>AX5-AX51</f>
        <v>1.9000000000000001</v>
      </c>
      <c r="AY60" s="53">
        <f>AY5-AY52</f>
        <v>0</v>
      </c>
      <c r="AZ60" s="53">
        <f>AZ5-AZ53</f>
        <v>0</v>
      </c>
      <c r="BA60" s="53">
        <f>BA5-BA54</f>
        <v>0</v>
      </c>
      <c r="BB60" s="53">
        <f>BB5-BB55</f>
        <v>5.0000000000000017E-2</v>
      </c>
      <c r="BC60" s="53">
        <f>BC5-BC56</f>
        <v>0</v>
      </c>
      <c r="BD60" s="53">
        <f>BD5-BD57</f>
        <v>0</v>
      </c>
      <c r="BE60" s="53">
        <f>BE5-BE58</f>
        <v>0</v>
      </c>
      <c r="BF60" s="53">
        <f>BF5-BF59</f>
        <v>0</v>
      </c>
      <c r="BG60" s="65">
        <f>SUM(E60,R60,BF60)</f>
        <v>69.41</v>
      </c>
      <c r="BH60" s="53"/>
      <c r="BI60" s="53"/>
    </row>
    <row r="61" spans="1:61">
      <c r="A61" s="608" t="s">
        <v>215</v>
      </c>
      <c r="B61" s="608"/>
      <c r="C61" s="51"/>
      <c r="D61" s="53"/>
      <c r="E61" s="65">
        <f>E5</f>
        <v>2620.3900000000003</v>
      </c>
      <c r="F61" s="70">
        <f t="shared" ref="F61:Y61" si="17">F5</f>
        <v>327.88</v>
      </c>
      <c r="G61" s="53">
        <f t="shared" si="17"/>
        <v>219.8</v>
      </c>
      <c r="H61" s="53">
        <f t="shared" si="17"/>
        <v>108.08</v>
      </c>
      <c r="I61" s="53">
        <f t="shared" si="17"/>
        <v>0</v>
      </c>
      <c r="J61" s="53">
        <f t="shared" si="17"/>
        <v>187.46</v>
      </c>
      <c r="K61" s="53">
        <f t="shared" si="17"/>
        <v>344.37</v>
      </c>
      <c r="L61" s="53">
        <f t="shared" si="17"/>
        <v>0</v>
      </c>
      <c r="M61" s="53">
        <f t="shared" si="17"/>
        <v>0</v>
      </c>
      <c r="N61" s="53">
        <f t="shared" si="17"/>
        <v>1737.85</v>
      </c>
      <c r="O61" s="53">
        <f t="shared" si="17"/>
        <v>19.049999999999997</v>
      </c>
      <c r="P61" s="53">
        <f t="shared" si="17"/>
        <v>0</v>
      </c>
      <c r="Q61" s="53">
        <f t="shared" si="17"/>
        <v>3.7800000000000002</v>
      </c>
      <c r="R61" s="65">
        <f t="shared" si="17"/>
        <v>278.92</v>
      </c>
      <c r="S61" s="53">
        <f t="shared" si="17"/>
        <v>6.5</v>
      </c>
      <c r="T61" s="53">
        <f t="shared" si="17"/>
        <v>0.3</v>
      </c>
      <c r="U61" s="53">
        <f t="shared" si="17"/>
        <v>0</v>
      </c>
      <c r="V61" s="53">
        <f t="shared" si="17"/>
        <v>0</v>
      </c>
      <c r="W61" s="53">
        <f t="shared" si="17"/>
        <v>0</v>
      </c>
      <c r="X61" s="53">
        <f t="shared" si="17"/>
        <v>0.1</v>
      </c>
      <c r="Y61" s="53">
        <f t="shared" si="17"/>
        <v>11.19</v>
      </c>
      <c r="Z61" s="53">
        <f>Z5</f>
        <v>0</v>
      </c>
      <c r="AA61" s="70">
        <f t="shared" ref="AA61:BF61" si="18">AA5</f>
        <v>118.92000000000002</v>
      </c>
      <c r="AB61" s="53">
        <f t="shared" si="18"/>
        <v>3.01</v>
      </c>
      <c r="AC61" s="53">
        <f t="shared" si="18"/>
        <v>0</v>
      </c>
      <c r="AD61" s="53">
        <f t="shared" si="18"/>
        <v>0.16</v>
      </c>
      <c r="AE61" s="53">
        <f t="shared" si="18"/>
        <v>4.91</v>
      </c>
      <c r="AF61" s="53">
        <f t="shared" si="18"/>
        <v>1.9</v>
      </c>
      <c r="AG61" s="53">
        <f t="shared" si="18"/>
        <v>0</v>
      </c>
      <c r="AH61" s="53">
        <f t="shared" si="18"/>
        <v>0</v>
      </c>
      <c r="AI61" s="53">
        <f t="shared" si="18"/>
        <v>78.45</v>
      </c>
      <c r="AJ61" s="53">
        <f t="shared" si="18"/>
        <v>25.71</v>
      </c>
      <c r="AK61" s="53">
        <f t="shared" si="18"/>
        <v>4.2100000000000009</v>
      </c>
      <c r="AL61" s="53">
        <f t="shared" si="18"/>
        <v>0.02</v>
      </c>
      <c r="AM61" s="53">
        <f t="shared" si="18"/>
        <v>0.55000000000000004</v>
      </c>
      <c r="AN61" s="53">
        <f t="shared" si="18"/>
        <v>0</v>
      </c>
      <c r="AO61" s="53">
        <f t="shared" si="18"/>
        <v>0</v>
      </c>
      <c r="AP61" s="53">
        <f t="shared" si="18"/>
        <v>2.02</v>
      </c>
      <c r="AQ61" s="53">
        <f t="shared" si="18"/>
        <v>0.1</v>
      </c>
      <c r="AR61" s="53">
        <f t="shared" si="18"/>
        <v>69.37</v>
      </c>
      <c r="AS61" s="53">
        <f t="shared" si="18"/>
        <v>0</v>
      </c>
      <c r="AT61" s="53">
        <f t="shared" si="18"/>
        <v>0.63</v>
      </c>
      <c r="AU61" s="53">
        <f t="shared" si="18"/>
        <v>0.32000000000000006</v>
      </c>
      <c r="AV61" s="53">
        <f t="shared" si="18"/>
        <v>0</v>
      </c>
      <c r="AW61" s="53">
        <f t="shared" si="18"/>
        <v>0</v>
      </c>
      <c r="AX61" s="53">
        <f t="shared" si="18"/>
        <v>3.16</v>
      </c>
      <c r="AY61" s="53">
        <f t="shared" si="18"/>
        <v>0</v>
      </c>
      <c r="AZ61" s="53">
        <f t="shared" si="18"/>
        <v>0</v>
      </c>
      <c r="BA61" s="53">
        <f t="shared" si="18"/>
        <v>0</v>
      </c>
      <c r="BB61" s="53">
        <f t="shared" si="18"/>
        <v>0.27</v>
      </c>
      <c r="BC61" s="53">
        <f t="shared" si="18"/>
        <v>62.83</v>
      </c>
      <c r="BD61" s="53">
        <f t="shared" si="18"/>
        <v>0</v>
      </c>
      <c r="BE61" s="53">
        <f t="shared" si="18"/>
        <v>0</v>
      </c>
      <c r="BF61" s="53">
        <f t="shared" si="18"/>
        <v>3.92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workbookViewId="0">
      <pane xSplit="4" ySplit="4" topLeftCell="AH5" activePane="bottomRight" state="frozen"/>
      <selection activeCell="A9" sqref="A9:IV9"/>
      <selection pane="topRight" activeCell="A9" sqref="A9:IV9"/>
      <selection pane="bottomLeft" activeCell="A9" sqref="A9:IV9"/>
      <selection pane="bottomRight"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7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7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S1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zoomScaleNormal="100" workbookViewId="0">
      <pane xSplit="5" ySplit="4" topLeftCell="AW8" activePane="bottomRight" state="frozen"/>
      <selection activeCell="A9" sqref="A9:IV9"/>
      <selection pane="topRight" activeCell="A9" sqref="A9:IV9"/>
      <selection pane="bottomLeft" activeCell="A9" sqref="A9:IV9"/>
      <selection pane="bottomRight"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17.7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>
        <f>HTg!H5</f>
        <v>9678.7799999999988</v>
      </c>
      <c r="E5" s="65">
        <f>SUM(E6,E19,E59)</f>
        <v>9174.31</v>
      </c>
      <c r="F5" s="70">
        <f>SUM(F6,F19,F59)</f>
        <v>195.1</v>
      </c>
      <c r="G5" s="53">
        <f>SUM(G6,G19,G59)</f>
        <v>108</v>
      </c>
      <c r="H5" s="53">
        <f t="shared" ref="H5:BF5" si="0">SUM(H6,H19,H59)</f>
        <v>87.1</v>
      </c>
      <c r="I5" s="53">
        <f t="shared" si="0"/>
        <v>0</v>
      </c>
      <c r="J5" s="53">
        <f t="shared" si="0"/>
        <v>175.74</v>
      </c>
      <c r="K5" s="53">
        <f t="shared" si="0"/>
        <v>90.97</v>
      </c>
      <c r="L5" s="53">
        <f t="shared" si="0"/>
        <v>3161.23</v>
      </c>
      <c r="M5" s="53">
        <f t="shared" si="0"/>
        <v>2364</v>
      </c>
      <c r="N5" s="53">
        <f t="shared" si="0"/>
        <v>3135.8499999999995</v>
      </c>
      <c r="O5" s="53">
        <f t="shared" si="0"/>
        <v>15.120000000000001</v>
      </c>
      <c r="P5" s="53">
        <f t="shared" si="0"/>
        <v>0</v>
      </c>
      <c r="Q5" s="53">
        <f t="shared" si="0"/>
        <v>36.299999999999997</v>
      </c>
      <c r="R5" s="65">
        <f t="shared" si="0"/>
        <v>504.28</v>
      </c>
      <c r="S5" s="53">
        <f t="shared" si="0"/>
        <v>0</v>
      </c>
      <c r="T5" s="53">
        <f t="shared" si="0"/>
        <v>0.3</v>
      </c>
      <c r="U5" s="53">
        <f t="shared" si="0"/>
        <v>0</v>
      </c>
      <c r="V5" s="53">
        <f t="shared" si="0"/>
        <v>0</v>
      </c>
      <c r="W5" s="53">
        <f t="shared" si="0"/>
        <v>0</v>
      </c>
      <c r="X5" s="53">
        <f t="shared" si="0"/>
        <v>0</v>
      </c>
      <c r="Y5" s="53">
        <f t="shared" si="0"/>
        <v>2.5</v>
      </c>
      <c r="Z5" s="53">
        <f t="shared" si="0"/>
        <v>235.85000000000002</v>
      </c>
      <c r="AA5" s="70">
        <f t="shared" si="0"/>
        <v>83.69</v>
      </c>
      <c r="AB5" s="53">
        <f t="shared" si="0"/>
        <v>1.27</v>
      </c>
      <c r="AC5" s="53">
        <f t="shared" si="0"/>
        <v>0</v>
      </c>
      <c r="AD5" s="53">
        <f t="shared" si="0"/>
        <v>0.17</v>
      </c>
      <c r="AE5" s="53">
        <f t="shared" si="0"/>
        <v>4.6100000000000003</v>
      </c>
      <c r="AF5" s="53">
        <f t="shared" si="0"/>
        <v>1</v>
      </c>
      <c r="AG5" s="53">
        <f t="shared" si="0"/>
        <v>0</v>
      </c>
      <c r="AH5" s="53">
        <f t="shared" si="0"/>
        <v>0</v>
      </c>
      <c r="AI5" s="53">
        <f t="shared" si="0"/>
        <v>65.48</v>
      </c>
      <c r="AJ5" s="53">
        <f t="shared" si="0"/>
        <v>7.34</v>
      </c>
      <c r="AK5" s="53">
        <f t="shared" si="0"/>
        <v>3.5500000000000003</v>
      </c>
      <c r="AL5" s="53">
        <f t="shared" si="0"/>
        <v>0</v>
      </c>
      <c r="AM5" s="53">
        <f t="shared" si="0"/>
        <v>0.3</v>
      </c>
      <c r="AN5" s="53">
        <f t="shared" si="0"/>
        <v>0</v>
      </c>
      <c r="AO5" s="53">
        <f t="shared" si="0"/>
        <v>0</v>
      </c>
      <c r="AP5" s="53">
        <f t="shared" si="0"/>
        <v>0</v>
      </c>
      <c r="AQ5" s="53">
        <f t="shared" si="0"/>
        <v>0</v>
      </c>
      <c r="AR5" s="53">
        <f t="shared" si="0"/>
        <v>37.18</v>
      </c>
      <c r="AS5" s="53">
        <f t="shared" si="0"/>
        <v>0</v>
      </c>
      <c r="AT5" s="53">
        <f t="shared" si="0"/>
        <v>1.5599999999999998</v>
      </c>
      <c r="AU5" s="53">
        <f t="shared" si="0"/>
        <v>0.65</v>
      </c>
      <c r="AV5" s="53">
        <f t="shared" si="0"/>
        <v>0</v>
      </c>
      <c r="AW5" s="53">
        <f t="shared" si="0"/>
        <v>0.09</v>
      </c>
      <c r="AX5" s="53">
        <f t="shared" si="0"/>
        <v>6.18</v>
      </c>
      <c r="AY5" s="53">
        <f t="shared" si="0"/>
        <v>5</v>
      </c>
      <c r="AZ5" s="53">
        <f t="shared" si="0"/>
        <v>0</v>
      </c>
      <c r="BA5" s="53">
        <f t="shared" si="0"/>
        <v>2</v>
      </c>
      <c r="BB5" s="53">
        <f t="shared" si="0"/>
        <v>0</v>
      </c>
      <c r="BC5" s="53">
        <f t="shared" si="0"/>
        <v>129.44</v>
      </c>
      <c r="BD5" s="53">
        <f t="shared" si="0"/>
        <v>0</v>
      </c>
      <c r="BE5" s="53">
        <f t="shared" si="0"/>
        <v>0</v>
      </c>
      <c r="BF5" s="53">
        <f t="shared" si="0"/>
        <v>0</v>
      </c>
      <c r="BG5" s="65">
        <f>SUM(BG6,BG19,BG59)</f>
        <v>550.29999999999995</v>
      </c>
      <c r="BH5" s="53">
        <f>E60-BG5</f>
        <v>-550.29999999999995</v>
      </c>
      <c r="BI5" s="53">
        <f>BI6+BI19+BI59</f>
        <v>9678.7799999999988</v>
      </c>
    </row>
    <row r="6" spans="1:61" s="66" customFormat="1" ht="15">
      <c r="A6" s="62">
        <v>1</v>
      </c>
      <c r="B6" s="63" t="s">
        <v>7</v>
      </c>
      <c r="C6" s="62" t="s">
        <v>8</v>
      </c>
      <c r="D6" s="52">
        <f>HTg!H8</f>
        <v>9359.14</v>
      </c>
      <c r="E6" s="65">
        <f>SUM(E8:E18)</f>
        <v>9174.31</v>
      </c>
      <c r="F6" s="65">
        <f>SUM(F8:F18)</f>
        <v>195.1</v>
      </c>
      <c r="G6" s="65">
        <f t="shared" ref="G6:BF6" si="1">SUM(G8:G18)</f>
        <v>108</v>
      </c>
      <c r="H6" s="65">
        <f t="shared" si="1"/>
        <v>87.1</v>
      </c>
      <c r="I6" s="65">
        <f t="shared" si="1"/>
        <v>0</v>
      </c>
      <c r="J6" s="65">
        <f t="shared" si="1"/>
        <v>175.74</v>
      </c>
      <c r="K6" s="65">
        <f t="shared" si="1"/>
        <v>90.97</v>
      </c>
      <c r="L6" s="65">
        <f t="shared" si="1"/>
        <v>3161.23</v>
      </c>
      <c r="M6" s="65">
        <f t="shared" si="1"/>
        <v>2364</v>
      </c>
      <c r="N6" s="65">
        <f t="shared" si="1"/>
        <v>3135.8499999999995</v>
      </c>
      <c r="O6" s="65">
        <f t="shared" si="1"/>
        <v>15.120000000000001</v>
      </c>
      <c r="P6" s="65">
        <f t="shared" si="1"/>
        <v>0</v>
      </c>
      <c r="Q6" s="65">
        <f t="shared" si="1"/>
        <v>36.299999999999997</v>
      </c>
      <c r="R6" s="65">
        <f t="shared" si="1"/>
        <v>184.82999999999998</v>
      </c>
      <c r="S6" s="65">
        <f t="shared" si="1"/>
        <v>0</v>
      </c>
      <c r="T6" s="65">
        <f t="shared" si="1"/>
        <v>0.3</v>
      </c>
      <c r="U6" s="65">
        <f t="shared" si="1"/>
        <v>0</v>
      </c>
      <c r="V6" s="65">
        <f t="shared" si="1"/>
        <v>0</v>
      </c>
      <c r="W6" s="65">
        <f t="shared" si="1"/>
        <v>0</v>
      </c>
      <c r="X6" s="65">
        <f t="shared" si="1"/>
        <v>0</v>
      </c>
      <c r="Y6" s="65">
        <f t="shared" si="1"/>
        <v>2.5</v>
      </c>
      <c r="Z6" s="65">
        <f t="shared" si="1"/>
        <v>135.87</v>
      </c>
      <c r="AA6" s="65">
        <f t="shared" si="1"/>
        <v>18.52</v>
      </c>
      <c r="AB6" s="65">
        <f t="shared" si="1"/>
        <v>0.64</v>
      </c>
      <c r="AC6" s="65">
        <f t="shared" si="1"/>
        <v>0</v>
      </c>
      <c r="AD6" s="65">
        <f t="shared" si="1"/>
        <v>0</v>
      </c>
      <c r="AE6" s="65">
        <f t="shared" si="1"/>
        <v>0.96</v>
      </c>
      <c r="AF6" s="65">
        <f t="shared" si="1"/>
        <v>1</v>
      </c>
      <c r="AG6" s="65">
        <f t="shared" si="1"/>
        <v>0</v>
      </c>
      <c r="AH6" s="65">
        <f t="shared" si="1"/>
        <v>0</v>
      </c>
      <c r="AI6" s="65">
        <f t="shared" si="1"/>
        <v>9.5500000000000007</v>
      </c>
      <c r="AJ6" s="65">
        <f t="shared" si="1"/>
        <v>2.62</v>
      </c>
      <c r="AK6" s="65">
        <f t="shared" si="1"/>
        <v>3.45</v>
      </c>
      <c r="AL6" s="65">
        <f t="shared" si="1"/>
        <v>0</v>
      </c>
      <c r="AM6" s="65">
        <f t="shared" si="1"/>
        <v>0.3</v>
      </c>
      <c r="AN6" s="65">
        <f t="shared" si="1"/>
        <v>0</v>
      </c>
      <c r="AO6" s="65">
        <f t="shared" si="1"/>
        <v>0</v>
      </c>
      <c r="AP6" s="65">
        <f t="shared" si="1"/>
        <v>0</v>
      </c>
      <c r="AQ6" s="65">
        <f t="shared" si="1"/>
        <v>0</v>
      </c>
      <c r="AR6" s="65">
        <f t="shared" si="1"/>
        <v>13.84</v>
      </c>
      <c r="AS6" s="65">
        <f t="shared" si="1"/>
        <v>0</v>
      </c>
      <c r="AT6" s="65">
        <f t="shared" si="1"/>
        <v>0.15</v>
      </c>
      <c r="AU6" s="65">
        <f t="shared" si="1"/>
        <v>0.65</v>
      </c>
      <c r="AV6" s="65">
        <f t="shared" si="1"/>
        <v>0</v>
      </c>
      <c r="AW6" s="65">
        <f t="shared" si="1"/>
        <v>0</v>
      </c>
      <c r="AX6" s="65">
        <f t="shared" si="1"/>
        <v>6</v>
      </c>
      <c r="AY6" s="65">
        <f t="shared" si="1"/>
        <v>5</v>
      </c>
      <c r="AZ6" s="65">
        <f t="shared" si="1"/>
        <v>0</v>
      </c>
      <c r="BA6" s="65">
        <f t="shared" si="1"/>
        <v>2</v>
      </c>
      <c r="BB6" s="65">
        <f t="shared" si="1"/>
        <v>0</v>
      </c>
      <c r="BC6" s="65">
        <f t="shared" si="1"/>
        <v>0</v>
      </c>
      <c r="BD6" s="65">
        <f t="shared" si="1"/>
        <v>0</v>
      </c>
      <c r="BE6" s="65">
        <f t="shared" si="1"/>
        <v>0</v>
      </c>
      <c r="BF6" s="65">
        <f t="shared" si="1"/>
        <v>0</v>
      </c>
      <c r="BG6" s="65">
        <f>SUM(BG8:BG18)</f>
        <v>550.1099999999999</v>
      </c>
      <c r="BH6" s="65">
        <f>F60-BG6</f>
        <v>-550.1099999999999</v>
      </c>
      <c r="BI6" s="65">
        <f>SUM(BI8:BI18)</f>
        <v>9174.31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>
        <f>HTg!H9</f>
        <v>212.41</v>
      </c>
      <c r="E7" s="65">
        <f>SUM(E8,E9,E10)</f>
        <v>207.1</v>
      </c>
      <c r="F7" s="54">
        <f>D7-BG7</f>
        <v>195.1</v>
      </c>
      <c r="G7" s="70">
        <f>SUM(G8,G9,G10)</f>
        <v>108</v>
      </c>
      <c r="H7" s="70">
        <f t="shared" ref="H7:BF7" si="2">SUM(H8,H9,H10)</f>
        <v>87.1</v>
      </c>
      <c r="I7" s="70">
        <f t="shared" si="2"/>
        <v>0</v>
      </c>
      <c r="J7" s="70">
        <f t="shared" si="2"/>
        <v>0</v>
      </c>
      <c r="K7" s="70">
        <f t="shared" si="2"/>
        <v>10</v>
      </c>
      <c r="L7" s="70">
        <f t="shared" si="2"/>
        <v>0</v>
      </c>
      <c r="M7" s="70">
        <f t="shared" si="2"/>
        <v>0</v>
      </c>
      <c r="N7" s="70">
        <f t="shared" si="2"/>
        <v>0</v>
      </c>
      <c r="O7" s="70">
        <f t="shared" si="2"/>
        <v>2</v>
      </c>
      <c r="P7" s="70">
        <f t="shared" si="2"/>
        <v>0</v>
      </c>
      <c r="Q7" s="70">
        <f t="shared" si="2"/>
        <v>0</v>
      </c>
      <c r="R7" s="70">
        <f t="shared" si="2"/>
        <v>5.3100000000000005</v>
      </c>
      <c r="S7" s="70">
        <f t="shared" si="2"/>
        <v>0</v>
      </c>
      <c r="T7" s="70">
        <f t="shared" si="2"/>
        <v>0</v>
      </c>
      <c r="U7" s="70">
        <f t="shared" si="2"/>
        <v>0</v>
      </c>
      <c r="V7" s="70">
        <f t="shared" si="2"/>
        <v>0</v>
      </c>
      <c r="W7" s="70">
        <f t="shared" si="2"/>
        <v>0</v>
      </c>
      <c r="X7" s="70">
        <f t="shared" si="2"/>
        <v>0</v>
      </c>
      <c r="Y7" s="70">
        <f t="shared" si="2"/>
        <v>0</v>
      </c>
      <c r="Z7" s="70">
        <f t="shared" si="2"/>
        <v>0</v>
      </c>
      <c r="AA7" s="70">
        <f t="shared" si="2"/>
        <v>1.81</v>
      </c>
      <c r="AB7" s="70">
        <f t="shared" si="2"/>
        <v>0</v>
      </c>
      <c r="AC7" s="70">
        <f t="shared" si="2"/>
        <v>0</v>
      </c>
      <c r="AD7" s="70">
        <f t="shared" si="2"/>
        <v>0</v>
      </c>
      <c r="AE7" s="70">
        <f t="shared" si="2"/>
        <v>0</v>
      </c>
      <c r="AF7" s="70">
        <f t="shared" si="2"/>
        <v>0</v>
      </c>
      <c r="AG7" s="70">
        <f t="shared" si="2"/>
        <v>0</v>
      </c>
      <c r="AH7" s="70">
        <f t="shared" si="2"/>
        <v>0</v>
      </c>
      <c r="AI7" s="70">
        <f t="shared" si="2"/>
        <v>0.1</v>
      </c>
      <c r="AJ7" s="70">
        <f t="shared" si="2"/>
        <v>0.63000000000000012</v>
      </c>
      <c r="AK7" s="70">
        <f t="shared" si="2"/>
        <v>1.08</v>
      </c>
      <c r="AL7" s="70">
        <f t="shared" si="2"/>
        <v>0</v>
      </c>
      <c r="AM7" s="70">
        <f t="shared" si="2"/>
        <v>0</v>
      </c>
      <c r="AN7" s="70">
        <f t="shared" si="2"/>
        <v>0</v>
      </c>
      <c r="AO7" s="70">
        <f t="shared" si="2"/>
        <v>0</v>
      </c>
      <c r="AP7" s="70">
        <f t="shared" si="2"/>
        <v>0</v>
      </c>
      <c r="AQ7" s="70">
        <f t="shared" si="2"/>
        <v>0</v>
      </c>
      <c r="AR7" s="70">
        <f t="shared" si="2"/>
        <v>3.3</v>
      </c>
      <c r="AS7" s="70">
        <f t="shared" si="2"/>
        <v>0</v>
      </c>
      <c r="AT7" s="70">
        <f t="shared" si="2"/>
        <v>0</v>
      </c>
      <c r="AU7" s="70">
        <f t="shared" si="2"/>
        <v>0.2</v>
      </c>
      <c r="AV7" s="70">
        <f t="shared" si="2"/>
        <v>0</v>
      </c>
      <c r="AW7" s="70">
        <f t="shared" si="2"/>
        <v>0</v>
      </c>
      <c r="AX7" s="70">
        <f t="shared" si="2"/>
        <v>0</v>
      </c>
      <c r="AY7" s="70">
        <f t="shared" si="2"/>
        <v>0</v>
      </c>
      <c r="AZ7" s="70">
        <f t="shared" si="2"/>
        <v>0</v>
      </c>
      <c r="BA7" s="70">
        <f t="shared" si="2"/>
        <v>0</v>
      </c>
      <c r="BB7" s="70">
        <f t="shared" si="2"/>
        <v>0</v>
      </c>
      <c r="BC7" s="70">
        <f t="shared" si="2"/>
        <v>0</v>
      </c>
      <c r="BD7" s="70">
        <f t="shared" si="2"/>
        <v>0</v>
      </c>
      <c r="BE7" s="70">
        <f t="shared" si="2"/>
        <v>0</v>
      </c>
      <c r="BF7" s="70">
        <f t="shared" si="2"/>
        <v>0</v>
      </c>
      <c r="BG7" s="65">
        <f>SUM(BG8:BG10)</f>
        <v>17.309999999999999</v>
      </c>
      <c r="BH7" s="70">
        <f>G60-BG7</f>
        <v>-17.309999999999999</v>
      </c>
      <c r="BI7" s="70">
        <f>SUM(BI8,BI9,BI10)</f>
        <v>195.1</v>
      </c>
    </row>
    <row r="8" spans="1:61" ht="15">
      <c r="A8" s="8"/>
      <c r="B8" s="6" t="s">
        <v>189</v>
      </c>
      <c r="C8" s="8" t="s">
        <v>11</v>
      </c>
      <c r="D8" s="52">
        <f>HTg!H10</f>
        <v>118.77</v>
      </c>
      <c r="E8" s="65">
        <f>SUM(F8,J8,K8,L8,M8,N8,O8,P8,Q8)</f>
        <v>114.5</v>
      </c>
      <c r="F8" s="70">
        <f>G8+H8+I8</f>
        <v>108</v>
      </c>
      <c r="G8" s="54">
        <f>D8-BG8</f>
        <v>108</v>
      </c>
      <c r="H8" s="55">
        <f>SUMIF(NSL!$C$12:$C$13,C8,NSL!$K$12:$K$13)</f>
        <v>0</v>
      </c>
      <c r="I8" s="55">
        <f>SUMIF(NSL!$C$15:$C$16,C8,NSL!$K$15:$K$16)</f>
        <v>0</v>
      </c>
      <c r="J8" s="55">
        <f>SUMIF(NSL!$C$18:$C$19,C8,NSL!$K$18:$K$19)</f>
        <v>0</v>
      </c>
      <c r="K8" s="55">
        <f>SUMIF(NSL!$C$21:$C$43,C8,NSL!$K$21:$K$43)</f>
        <v>5</v>
      </c>
      <c r="L8" s="55">
        <f>SUMIF(NSL!$C$45:$C$51,C8,NSL!$K$45:$K$51)</f>
        <v>0</v>
      </c>
      <c r="M8" s="55">
        <f>SUMIF(NSL!$C$53:$C$55,C8,NSL!$K$53:$K$55)</f>
        <v>0</v>
      </c>
      <c r="N8" s="55">
        <f>SUMIF(NSL!$C$57:$C$65,C8,NSL!$K$57:$K$65)</f>
        <v>0</v>
      </c>
      <c r="O8" s="55">
        <f>SUMIF(NSL!$C$67:$C$76,C8,NSL!$K$67:$K$76)</f>
        <v>1.5</v>
      </c>
      <c r="P8" s="55">
        <f>SUMIF(NSL!$C$78:$C$79,C8,NSL!$K$78:$K$79)</f>
        <v>0</v>
      </c>
      <c r="Q8" s="55">
        <f>SUMIF(NSL!$C$81:$C$173,C8,NSL!$K$81:$K$173)</f>
        <v>0</v>
      </c>
      <c r="R8" s="65">
        <f>SUM(S8:AA8)+SUM(AO8:BF8)</f>
        <v>4.2700000000000005</v>
      </c>
      <c r="S8" s="55">
        <f>SUMIF(NSL!$C$176:$C$214,C8,NSL!$K$176:$K$214)</f>
        <v>0</v>
      </c>
      <c r="T8" s="55">
        <f>SUMIF(NSL!$C$216:$C$238,C8,NSL!$K$216:$K$238)</f>
        <v>0</v>
      </c>
      <c r="U8" s="55">
        <f>SUMIF(NSL!$C$240:$C$252,C8,NSL!$K$240:$K$252)</f>
        <v>0</v>
      </c>
      <c r="V8" s="55">
        <f>SUMIF(NSL!$C$254:$C$255,C8,NSL!$K$254:$K$255)</f>
        <v>0</v>
      </c>
      <c r="W8" s="55">
        <f>SUMIF(NSL!$C$257:$C$282,C8,NSL!$K$257:$K$282)</f>
        <v>0</v>
      </c>
      <c r="X8" s="55">
        <f>SUMIF(NSL!$C$284:$C$346,C8,NSL!$K$284:$K$346)</f>
        <v>0</v>
      </c>
      <c r="Y8" s="55">
        <f>SUMIF(NSL!$C$348:$C$436,C8,NSL!$K$348:$K$436)</f>
        <v>0</v>
      </c>
      <c r="Z8" s="55">
        <f>SUMIF(NSL!$C$438:$C$480,C8,NSL!$K$438:$K$480)</f>
        <v>0</v>
      </c>
      <c r="AA8" s="70">
        <f>SUM(AB8:AN8)</f>
        <v>0.78</v>
      </c>
      <c r="AB8" s="55">
        <f>SUMIF(NSL!$C$483:$C$679,C8,NSL!$K$483:$K$679)</f>
        <v>0</v>
      </c>
      <c r="AC8" s="55">
        <f>SUMIF(NSL!$C$681:$C$682,C8,NSL!$K$681:$K$682)</f>
        <v>0</v>
      </c>
      <c r="AD8" s="55">
        <f>SUMIF(NSL!$C$684:$C$692,C8,NSL!$K$684:$K$692)</f>
        <v>0</v>
      </c>
      <c r="AE8" s="55">
        <f>SUMIF(NSL!$C$694:$C$776,C8,NSL!$K$694:$K$776)</f>
        <v>0</v>
      </c>
      <c r="AF8" s="55">
        <f>SUMIF(NSL!$C$778:$C$810,C8,NSL!$K$778:$K$810)</f>
        <v>0</v>
      </c>
      <c r="AG8" s="55">
        <f>SUMIF(NSL!$C$812:$C$813,C8,NSL!$K$812:$K$813)</f>
        <v>0</v>
      </c>
      <c r="AH8" s="55">
        <f>SUMIF(NSL!$C$815:$C$816,C8,NSL!$K$815:$K$816)</f>
        <v>0</v>
      </c>
      <c r="AI8" s="55">
        <f>SUMIF(NSL!$C$818:$C$889,C8,NSL!$K$818:$K$889)</f>
        <v>0</v>
      </c>
      <c r="AJ8" s="55">
        <f>SUMIF(NSL!$C$891:$C$917,C8,NSL!$K$891:$K$917)</f>
        <v>0.2</v>
      </c>
      <c r="AK8" s="55">
        <f>SUMIF(NSL!$C$919:$C$981,C8,NSL!$K$919:$K$981)</f>
        <v>0.58000000000000007</v>
      </c>
      <c r="AL8" s="55">
        <f>SUMIF(NSL!$C$983:$C$1000,C8,NSL!$K$983:$K$1000)</f>
        <v>0</v>
      </c>
      <c r="AM8" s="55">
        <f>SUMIF(NSL!$C$1002:$C$1028,C8,NSL!$K$1002:$K$1028)</f>
        <v>0</v>
      </c>
      <c r="AN8" s="55">
        <f>SUMIF(NSL!$C$1030:$C$1045,C8,NSL!$K$1030:$K$1045)</f>
        <v>0</v>
      </c>
      <c r="AO8" s="55">
        <f>SUMIF(NSL!$C$1047:$C$1048,C8,NSL!$K$1047:$K$1048)</f>
        <v>0</v>
      </c>
      <c r="AP8" s="55">
        <f>SUMIF(NSL!$C$1050:$C$1074,C8,NSL!$K$1050:$K$1074)</f>
        <v>0</v>
      </c>
      <c r="AQ8" s="55">
        <f>SUMIF(NSL!$C$1076:$C$1099,C8,NSL!$K$1076:$K$1099)</f>
        <v>0</v>
      </c>
      <c r="AR8" s="55">
        <f>SUMIF(NSL!$C$1101:$C$1121,C8,NSL!$K$1101:$K$1121)</f>
        <v>3.29</v>
      </c>
      <c r="AS8" s="55">
        <f>SUMIF(NSL!$C$1123:$C$1164,C8,NSL!$K$1123:$K$1164)</f>
        <v>0</v>
      </c>
      <c r="AT8" s="55">
        <f>SUMIF(NSL!$C$1166:$C$1201,C8,NSL!$K$1166:$K$1201)</f>
        <v>0</v>
      </c>
      <c r="AU8" s="55">
        <f>SUMIF(NSL!$C$1203:$C$1223,C8,NSL!$K$1203:$K$1223)</f>
        <v>0.2</v>
      </c>
      <c r="AV8" s="55">
        <f>SUMIF(NSL!$C$1225:$C$1226,C8,NSL!$K$1225:$K$1226)</f>
        <v>0</v>
      </c>
      <c r="AW8" s="55">
        <f>SUMIF(NSL!$C$1228:$C$1244,C8,NSL!$K$1228:$K$1244)</f>
        <v>0</v>
      </c>
      <c r="AX8" s="55">
        <f>SUMIF(NSL!$C$1246:$C$1351,C8,NSL!$K$1246:$K$1351)</f>
        <v>0</v>
      </c>
      <c r="AY8" s="55">
        <f>SUMIF(NSL!$C$1353:$C$1434,C8,NSL!$K$1353:$K$1434)</f>
        <v>0</v>
      </c>
      <c r="AZ8" s="55">
        <f>SUMIF(NSL!$C$1436:$C$1440,C8,NSL!$K$1436:$K$1440)</f>
        <v>0</v>
      </c>
      <c r="BA8" s="55">
        <f>SUMIF(NSL!$C$1442:$C$1507,C8,NSL!$K$1442:$K$1507)</f>
        <v>0</v>
      </c>
      <c r="BB8" s="55">
        <f>SUMIF(NSL!$C$1509:$C$1540,C8,NSL!$K$1509:$K$1540)</f>
        <v>0</v>
      </c>
      <c r="BC8" s="55">
        <f>SUMIF(NSL!$C$1542:$C$1545,C8,NSL!$K$1542:$K$1545)</f>
        <v>0</v>
      </c>
      <c r="BD8" s="55">
        <f>SUMIF(NSL!$C$1547:$C$1560,C8,NSL!$K$1547:$K$1560)</f>
        <v>0</v>
      </c>
      <c r="BE8" s="55">
        <f>SUMIF(NSL!$C$1562:$C$1565,C8,NSL!$K$1562:$K$1565)</f>
        <v>0</v>
      </c>
      <c r="BF8" s="55">
        <f>SUMIF(NSL!$C$1567:$C$1569,C8,NSL!$K$1567:$K$1569)</f>
        <v>0</v>
      </c>
      <c r="BG8" s="65">
        <f>SUM(H8:Q8)+SUM(S8:Z8)+SUM(AB8:BF8)</f>
        <v>10.77</v>
      </c>
      <c r="BH8" s="53">
        <f>G60-BG8</f>
        <v>-10.77</v>
      </c>
      <c r="BI8" s="53">
        <f>BH8+D8</f>
        <v>108</v>
      </c>
    </row>
    <row r="9" spans="1:61" ht="15">
      <c r="A9" s="8"/>
      <c r="B9" s="6" t="s">
        <v>191</v>
      </c>
      <c r="C9" s="8" t="s">
        <v>12</v>
      </c>
      <c r="D9" s="52">
        <f>HTg!H11</f>
        <v>93.64</v>
      </c>
      <c r="E9" s="65">
        <f t="shared" ref="E9:E18" si="3">SUM(F9,J9,K9,L9,M9,N9,O9,P9,Q9)</f>
        <v>92.6</v>
      </c>
      <c r="F9" s="70">
        <f t="shared" ref="F9:F18" si="4">G9+H9+I9</f>
        <v>87.1</v>
      </c>
      <c r="G9" s="55">
        <f>SUMIF(NSL!$C$9:$C$10,C9,NSL!$K$9:$K$10)</f>
        <v>0</v>
      </c>
      <c r="H9" s="54">
        <f>D9-BG9</f>
        <v>87.1</v>
      </c>
      <c r="I9" s="55">
        <f>SUMIF(NSL!$C$15:$C$16,C9,NSL!$K$15:$K$16)</f>
        <v>0</v>
      </c>
      <c r="J9" s="55">
        <f>SUMIF(NSL!$C$18:$C$19,C9,NSL!$K$18:$K$19)</f>
        <v>0</v>
      </c>
      <c r="K9" s="55">
        <f>SUMIF(NSL!$C$21:$C$43,C9,NSL!$K$21:$K$43)</f>
        <v>5</v>
      </c>
      <c r="L9" s="55">
        <f>SUMIF(NSL!$C$45:$C$51,C9,NSL!$K$45:$K$51)</f>
        <v>0</v>
      </c>
      <c r="M9" s="55">
        <f>SUMIF(NSL!$C$53:$C$55,C9,NSL!$K$53:$K$55)</f>
        <v>0</v>
      </c>
      <c r="N9" s="55">
        <f>SUMIF(NSL!$C$57:$C$65,C9,NSL!$K$57:$K$65)</f>
        <v>0</v>
      </c>
      <c r="O9" s="55">
        <f>SUMIF(NSL!$C$67:$C$76,C9,NSL!$K$67:$K$76)</f>
        <v>0.5</v>
      </c>
      <c r="P9" s="55">
        <f>SUMIF(NSL!$C$78:$C$79,C9,NSL!$K$78:$K$79)</f>
        <v>0</v>
      </c>
      <c r="Q9" s="55">
        <f>SUMIF(NSL!$C$81:$C$173,C9,NSL!$K$81:$K$173)</f>
        <v>0</v>
      </c>
      <c r="R9" s="65">
        <f>SUM(S9:AA9)+SUM(AO9:BF9)</f>
        <v>1.04</v>
      </c>
      <c r="S9" s="55">
        <f>SUMIF(NSL!$C$176:$C$214,C9,NSL!$K$176:$K$214)</f>
        <v>0</v>
      </c>
      <c r="T9" s="55">
        <f>SUMIF(NSL!$C$216:$C$238,C9,NSL!$K$216:$K$238)</f>
        <v>0</v>
      </c>
      <c r="U9" s="55">
        <f>SUMIF(NSL!$C$240:$C$252,C9,NSL!$K$240:$K$252)</f>
        <v>0</v>
      </c>
      <c r="V9" s="55">
        <f>SUMIF(NSL!$C$254:$C$255,C9,NSL!$K$254:$K$255)</f>
        <v>0</v>
      </c>
      <c r="W9" s="55">
        <f>SUMIF(NSL!$C$257:$C$282,C9,NSL!$K$257:$K$282)</f>
        <v>0</v>
      </c>
      <c r="X9" s="55">
        <f>SUMIF(NSL!$C$284:$C$346,C9,NSL!$K$284:$K$346)</f>
        <v>0</v>
      </c>
      <c r="Y9" s="55">
        <f>SUMIF(NSL!$C$348:$C$436,C9,NSL!$K$348:$K$436)</f>
        <v>0</v>
      </c>
      <c r="Z9" s="55">
        <f>SUMIF(NSL!$C$438:$C$480,C9,NSL!$K$438:$K$480)</f>
        <v>0</v>
      </c>
      <c r="AA9" s="70">
        <f t="shared" ref="AA9:AA18" si="5">SUM(AB9:AN9)</f>
        <v>1.03</v>
      </c>
      <c r="AB9" s="55">
        <f>SUMIF(NSL!$C$483:$C$679,C9,NSL!$K$483:$K$679)</f>
        <v>0</v>
      </c>
      <c r="AC9" s="55">
        <f>SUMIF(NSL!$C$681:$C$682,C9,NSL!$K$681:$K$682)</f>
        <v>0</v>
      </c>
      <c r="AD9" s="55">
        <f>SUMIF(NSL!$C$684:$C$692,C9,NSL!$K$684:$K$692)</f>
        <v>0</v>
      </c>
      <c r="AE9" s="55">
        <f>SUMIF(NSL!$C$694:$C$776,C9,NSL!$K$694:$K$776)</f>
        <v>0</v>
      </c>
      <c r="AF9" s="55">
        <f>SUMIF(NSL!$C$778:$C$810,C9,NSL!$K$778:$K$810)</f>
        <v>0</v>
      </c>
      <c r="AG9" s="55">
        <f>SUMIF(NSL!$C$812:$C$813,C9,NSL!$K$812:$K$813)</f>
        <v>0</v>
      </c>
      <c r="AH9" s="55">
        <f>SUMIF(NSL!$C$815:$C$816,C9,NSL!$K$815:$K$816)</f>
        <v>0</v>
      </c>
      <c r="AI9" s="55">
        <f>SUMIF(NSL!$C$818:$C$889,C9,NSL!$K$818:$K$889)</f>
        <v>0.1</v>
      </c>
      <c r="AJ9" s="55">
        <f>SUMIF(NSL!$C$891:$C$917,C9,NSL!$K$891:$K$917)</f>
        <v>0.43000000000000005</v>
      </c>
      <c r="AK9" s="55">
        <f>SUMIF(NSL!$C$919:$C$981,C9,NSL!$K$919:$K$981)</f>
        <v>0.5</v>
      </c>
      <c r="AL9" s="55">
        <f>SUMIF(NSL!$C$983:$C$1000,C9,NSL!$K$983:$K$1000)</f>
        <v>0</v>
      </c>
      <c r="AM9" s="55">
        <f>SUMIF(NSL!$C$1002:$C$1028,C9,NSL!$K$1002:$K$1028)</f>
        <v>0</v>
      </c>
      <c r="AN9" s="55">
        <f>SUMIF(NSL!$C$1030:$C$1045,C9,NSL!$K$1030:$K$1045)</f>
        <v>0</v>
      </c>
      <c r="AO9" s="55">
        <f>SUMIF(NSL!$C$1047:$C$1048,C9,NSL!$K$1047:$K$1048)</f>
        <v>0</v>
      </c>
      <c r="AP9" s="55">
        <f>SUMIF(NSL!$C$1050:$C$1074,C9,NSL!$K$1050:$K$1074)</f>
        <v>0</v>
      </c>
      <c r="AQ9" s="55">
        <f>SUMIF(NSL!$C$1076:$C$1099,C9,NSL!$K$1076:$K$1099)</f>
        <v>0</v>
      </c>
      <c r="AR9" s="55">
        <f>SUMIF(NSL!$C$1101:$C$1121,C9,NSL!$K$1101:$K$1121)</f>
        <v>0.01</v>
      </c>
      <c r="AS9" s="55">
        <f>SUMIF(NSL!$C$1123:$C$1164,C9,NSL!$K$1123:$K$1164)</f>
        <v>0</v>
      </c>
      <c r="AT9" s="55">
        <f>SUMIF(NSL!$C$1166:$C$1201,C9,NSL!$K$1166:$K$1201)</f>
        <v>0</v>
      </c>
      <c r="AU9" s="55">
        <f>SUMIF(NSL!$C$1203:$C$1223,C9,NSL!$K$1203:$K$1223)</f>
        <v>0</v>
      </c>
      <c r="AV9" s="55">
        <f>SUMIF(NSL!$C$1225:$C$1226,C9,NSL!$K$1225:$K$1226)</f>
        <v>0</v>
      </c>
      <c r="AW9" s="55">
        <f>SUMIF(NSL!$C$1228:$C$1244,C9,NSL!$K$1228:$K$1244)</f>
        <v>0</v>
      </c>
      <c r="AX9" s="55">
        <f>SUMIF(NSL!$C$1246:$C$1351,C9,NSL!$K$1246:$K$1351)</f>
        <v>0</v>
      </c>
      <c r="AY9" s="55">
        <f>SUMIF(NSL!$C$1353:$C$1434,C9,NSL!$K$1353:$K$1434)</f>
        <v>0</v>
      </c>
      <c r="AZ9" s="55">
        <f>SUMIF(NSL!$C$1436:$C$1440,C9,NSL!$K$1436:$K$1440)</f>
        <v>0</v>
      </c>
      <c r="BA9" s="55">
        <f>SUMIF(NSL!$C$1442:$C$1507,C9,NSL!$K$1442:$K$1507)</f>
        <v>0</v>
      </c>
      <c r="BB9" s="55">
        <f>SUMIF(NSL!$C$1509:$C$1540,C9,NSL!$K$1509:$K$1540)</f>
        <v>0</v>
      </c>
      <c r="BC9" s="55">
        <f>SUMIF(NSL!$C$1542:$C$1545,C9,NSL!$K$1542:$K$1545)</f>
        <v>0</v>
      </c>
      <c r="BD9" s="55">
        <f>SUMIF(NSL!$C$1547:$C$1560,C9,NSL!$K$1547:$K$1560)</f>
        <v>0</v>
      </c>
      <c r="BE9" s="55">
        <f>SUMIF(NSL!$C$1562:$C$1565,C9,NSL!$K$1562:$K$1565)</f>
        <v>0</v>
      </c>
      <c r="BF9" s="55">
        <f>SUMIF(NSL!$C$1567:$C$1569,C9,NSL!$K$1567:$K$1569)</f>
        <v>0</v>
      </c>
      <c r="BG9" s="65">
        <f>SUM(G9)+SUM(I9:Q9)+SUM(S9:Z9)+SUM(AB9:BF9)</f>
        <v>6.54</v>
      </c>
      <c r="BH9" s="53">
        <f>H60-BG9</f>
        <v>-6.54</v>
      </c>
      <c r="BI9" s="53">
        <f t="shared" ref="BI9:BI59" si="6">BH9+D9</f>
        <v>87.1</v>
      </c>
    </row>
    <row r="10" spans="1:61" ht="15">
      <c r="A10" s="8"/>
      <c r="B10" s="6" t="s">
        <v>192</v>
      </c>
      <c r="C10" s="8" t="s">
        <v>14</v>
      </c>
      <c r="D10" s="52">
        <f>HTg!H12</f>
        <v>0</v>
      </c>
      <c r="E10" s="65">
        <f t="shared" si="3"/>
        <v>0</v>
      </c>
      <c r="F10" s="70">
        <f t="shared" si="4"/>
        <v>0</v>
      </c>
      <c r="G10" s="55">
        <f>SUMIF(NSL!$C$9:$C$10,C10,NSL!$K$9:$K$10)</f>
        <v>0</v>
      </c>
      <c r="H10" s="55">
        <f>SUMIF(NSL!$C$12:$C$13,C10,NSL!$K$12:$K$13)</f>
        <v>0</v>
      </c>
      <c r="I10" s="54">
        <f>D10-BG10</f>
        <v>0</v>
      </c>
      <c r="J10" s="55">
        <f>SUMIF(NSL!$C$18:$C$19,C10,NSL!$K$18:$K$19)</f>
        <v>0</v>
      </c>
      <c r="K10" s="55">
        <f>SUMIF(NSL!$C$21:$C$43,C10,NSL!$K$21:$K$43)</f>
        <v>0</v>
      </c>
      <c r="L10" s="55">
        <f>SUMIF(NSL!$C$45:$C$51,C10,NSL!$K$45:$K$51)</f>
        <v>0</v>
      </c>
      <c r="M10" s="55">
        <f>SUMIF(NSL!$C$53:$C$55,C10,NSL!$K$53:$K$55)</f>
        <v>0</v>
      </c>
      <c r="N10" s="55">
        <f>SUMIF(NSL!$C$57:$C$65,C10,NSL!$K$57:$K$65)</f>
        <v>0</v>
      </c>
      <c r="O10" s="55">
        <f>SUMIF(NSL!$C$67:$C$76,C10,NSL!$K$67:$K$76)</f>
        <v>0</v>
      </c>
      <c r="P10" s="55">
        <f>SUMIF(NSL!$C$78:$C$79,C10,NSL!$K$78:$K$79)</f>
        <v>0</v>
      </c>
      <c r="Q10" s="55">
        <f>SUMIF(NSL!$C$81:$C$173,C10,NSL!$K$81:$K$173)</f>
        <v>0</v>
      </c>
      <c r="R10" s="65">
        <f>SUM(S10:AA10)+SUM(AO10:BF10)</f>
        <v>0</v>
      </c>
      <c r="S10" s="55">
        <f>SUMIF(NSL!$C$176:$C$214,C10,NSL!$K$176:$K$214)</f>
        <v>0</v>
      </c>
      <c r="T10" s="55">
        <f>SUMIF(NSL!$C$216:$C$238,C10,NSL!$K$216:$K$238)</f>
        <v>0</v>
      </c>
      <c r="U10" s="55">
        <f>SUMIF(NSL!$C$240:$C$252,C10,NSL!$K$240:$K$252)</f>
        <v>0</v>
      </c>
      <c r="V10" s="55">
        <f>SUMIF(NSL!$C$254:$C$255,C10,NSL!$K$254:$K$255)</f>
        <v>0</v>
      </c>
      <c r="W10" s="55">
        <f>SUMIF(NSL!$C$257:$C$282,C10,NSL!$K$257:$K$282)</f>
        <v>0</v>
      </c>
      <c r="X10" s="55">
        <f>SUMIF(NSL!$C$284:$C$346,C10,NSL!$K$284:$K$346)</f>
        <v>0</v>
      </c>
      <c r="Y10" s="55">
        <f>SUMIF(NSL!$C$348:$C$436,C10,NSL!$K$348:$K$436)</f>
        <v>0</v>
      </c>
      <c r="Z10" s="55">
        <f>SUMIF(NSL!$C$438:$C$480,C10,NSL!$K$438:$K$480)</f>
        <v>0</v>
      </c>
      <c r="AA10" s="70">
        <f t="shared" si="5"/>
        <v>0</v>
      </c>
      <c r="AB10" s="55">
        <f>SUMIF(NSL!$C$483:$C$679,C10,NSL!$K$483:$K$679)</f>
        <v>0</v>
      </c>
      <c r="AC10" s="55">
        <f>SUMIF(NSL!$C$681:$C$682,C10,NSL!$K$681:$K$682)</f>
        <v>0</v>
      </c>
      <c r="AD10" s="55">
        <f>SUMIF(NSL!$C$684:$C$692,C10,NSL!$K$684:$K$692)</f>
        <v>0</v>
      </c>
      <c r="AE10" s="55">
        <f>SUMIF(NSL!$C$694:$C$776,C10,NSL!$K$694:$K$776)</f>
        <v>0</v>
      </c>
      <c r="AF10" s="55">
        <f>SUMIF(NSL!$C$778:$C$810,C10,NSL!$K$778:$K$810)</f>
        <v>0</v>
      </c>
      <c r="AG10" s="55">
        <f>SUMIF(NSL!$C$812:$C$813,C10,NSL!$K$812:$K$813)</f>
        <v>0</v>
      </c>
      <c r="AH10" s="55">
        <f>SUMIF(NSL!$C$815:$C$816,C10,NSL!$K$815:$K$816)</f>
        <v>0</v>
      </c>
      <c r="AI10" s="55">
        <f>SUMIF(NSL!$C$818:$C$889,C10,NSL!$K$818:$K$889)</f>
        <v>0</v>
      </c>
      <c r="AJ10" s="55">
        <f>SUMIF(NSL!$C$891:$C$917,C10,NSL!$K$891:$K$917)</f>
        <v>0</v>
      </c>
      <c r="AK10" s="55">
        <f>SUMIF(NSL!$C$919:$C$981,C10,NSL!$K$919:$K$981)</f>
        <v>0</v>
      </c>
      <c r="AL10" s="55">
        <f>SUMIF(NSL!$C$983:$C$1000,C10,NSL!$K$983:$K$1000)</f>
        <v>0</v>
      </c>
      <c r="AM10" s="55">
        <f>SUMIF(NSL!$C$1002:$C$1028,C10,NSL!$K$1002:$K$1028)</f>
        <v>0</v>
      </c>
      <c r="AN10" s="55">
        <f>SUMIF(NSL!$C$1030:$C$1045,C10,NSL!$K$1030:$K$1045)</f>
        <v>0</v>
      </c>
      <c r="AO10" s="55">
        <f>SUMIF(NSL!$C$1047:$C$1048,C10,NSL!$K$1047:$K$1048)</f>
        <v>0</v>
      </c>
      <c r="AP10" s="55">
        <f>SUMIF(NSL!$C$1050:$C$1074,C10,NSL!$K$1050:$K$1074)</f>
        <v>0</v>
      </c>
      <c r="AQ10" s="55">
        <f>SUMIF(NSL!$C$1076:$C$1099,C10,NSL!$K$1076:$K$1099)</f>
        <v>0</v>
      </c>
      <c r="AR10" s="55">
        <f>SUMIF(NSL!$C$1101:$C$1121,C10,NSL!$K$1101:$K$1121)</f>
        <v>0</v>
      </c>
      <c r="AS10" s="55">
        <f>SUMIF(NSL!$C$1123:$C$1164,C10,NSL!$K$1123:$K$1164)</f>
        <v>0</v>
      </c>
      <c r="AT10" s="55">
        <f>SUMIF(NSL!$C$1166:$C$1201,C10,NSL!$K$1166:$K$1201)</f>
        <v>0</v>
      </c>
      <c r="AU10" s="55">
        <f>SUMIF(NSL!$C$1203:$C$1223,C10,NSL!$K$1203:$K$1223)</f>
        <v>0</v>
      </c>
      <c r="AV10" s="55">
        <f>SUMIF(NSL!$C$1225:$C$1226,C10,NSL!$K$1225:$K$1226)</f>
        <v>0</v>
      </c>
      <c r="AW10" s="55">
        <f>SUMIF(NSL!$C$1228:$C$1244,C10,NSL!$K$1228:$K$1244)</f>
        <v>0</v>
      </c>
      <c r="AX10" s="55">
        <f>SUMIF(NSL!$C$1246:$C$1351,C10,NSL!$K$1246:$K$1351)</f>
        <v>0</v>
      </c>
      <c r="AY10" s="55">
        <f>SUMIF(NSL!$C$1353:$C$1434,C10,NSL!$K$1353:$K$1434)</f>
        <v>0</v>
      </c>
      <c r="AZ10" s="55">
        <f>SUMIF(NSL!$C$1436:$C$1440,C10,NSL!$K$1436:$K$1440)</f>
        <v>0</v>
      </c>
      <c r="BA10" s="55">
        <f>SUMIF(NSL!$C$1442:$C$1507,C10,NSL!$K$1442:$K$1507)</f>
        <v>0</v>
      </c>
      <c r="BB10" s="55">
        <f>SUMIF(NSL!$C$1509:$C$1540,C10,NSL!$K$1509:$K$1540)</f>
        <v>0</v>
      </c>
      <c r="BC10" s="55">
        <f>SUMIF(NSL!$C$1542:$C$1545,C10,NSL!$K$1542:$K$1545)</f>
        <v>0</v>
      </c>
      <c r="BD10" s="55">
        <f>SUMIF(NSL!$C$1547:$C$1560,C10,NSL!$K$1547:$K$1560)</f>
        <v>0</v>
      </c>
      <c r="BE10" s="55">
        <f>SUMIF(NSL!$C$1562:$C$1565,C10,NSL!$K$1562:$K$1565)</f>
        <v>0</v>
      </c>
      <c r="BF10" s="55">
        <f>SUMIF(NSL!$C$1567:$C$1569,C10,NSL!$K$1567:$K$1569)</f>
        <v>0</v>
      </c>
      <c r="BG10" s="65">
        <f>SUM(G10:H10)+SUM(J10:Q10)+SUM(S10:Z10)+SUM(AB10:BF10)</f>
        <v>0</v>
      </c>
      <c r="BH10" s="53">
        <f>I60-BG10</f>
        <v>0</v>
      </c>
      <c r="BI10" s="53">
        <f t="shared" si="6"/>
        <v>0</v>
      </c>
    </row>
    <row r="11" spans="1:61" ht="15">
      <c r="A11" s="56" t="s">
        <v>13</v>
      </c>
      <c r="B11" s="13" t="s">
        <v>116</v>
      </c>
      <c r="C11" s="56" t="s">
        <v>16</v>
      </c>
      <c r="D11" s="52">
        <f>HTg!H13</f>
        <v>195.8</v>
      </c>
      <c r="E11" s="65">
        <f t="shared" si="3"/>
        <v>182.16</v>
      </c>
      <c r="F11" s="70">
        <f t="shared" si="4"/>
        <v>0</v>
      </c>
      <c r="G11" s="55">
        <f>SUMIF(NSL!$C$9:$C$10,C11,NSL!$K$9:$K$10)</f>
        <v>0</v>
      </c>
      <c r="H11" s="55">
        <f>SUMIF(NSL!$C$12:$C$13,C11,NSL!$K$12:$K$13)</f>
        <v>0</v>
      </c>
      <c r="I11" s="55">
        <f>SUMIF(NSL!$C$15:$C$16,C11,NSL!$K$15:$K$16)</f>
        <v>0</v>
      </c>
      <c r="J11" s="54">
        <f>D11-BG11</f>
        <v>175.74</v>
      </c>
      <c r="K11" s="55">
        <f>SUMIF(NSL!$C$21:$C$43,C11,NSL!$K$21:$K$43)</f>
        <v>5</v>
      </c>
      <c r="L11" s="55">
        <f>SUMIF(NSL!$C$45:$C$51,C11,NSL!$K$45:$K$51)</f>
        <v>0</v>
      </c>
      <c r="M11" s="55">
        <f>SUMIF(NSL!$C$53:$C$55,C11,NSL!$K$53:$K$55)</f>
        <v>0</v>
      </c>
      <c r="N11" s="55">
        <f>SUMIF(NSL!$C$57:$C$65,C11,NSL!$K$57:$K$65)</f>
        <v>0</v>
      </c>
      <c r="O11" s="55">
        <f>SUMIF(NSL!$C$67:$C$76,C11,NSL!$K$67:$K$76)</f>
        <v>0.1</v>
      </c>
      <c r="P11" s="55">
        <f>SUMIF(NSL!$C$78:$C$79,C11,NSL!$K$78:$K$79)</f>
        <v>0</v>
      </c>
      <c r="Q11" s="55">
        <f>SUMIF(NSL!$C$81:$C$173,C11,NSL!$K$81:$K$173)</f>
        <v>1.32</v>
      </c>
      <c r="R11" s="65">
        <f t="shared" ref="R11:R17" si="7">SUM(S11:AA11)+SUM(AO11:BF11)</f>
        <v>13.64</v>
      </c>
      <c r="S11" s="55">
        <f>SUMIF(NSL!$C$176:$C$214,C11,NSL!$K$176:$K$214)</f>
        <v>0</v>
      </c>
      <c r="T11" s="55">
        <f>SUMIF(NSL!$C$216:$C$238,C11,NSL!$K$216:$K$238)</f>
        <v>0</v>
      </c>
      <c r="U11" s="55">
        <f>SUMIF(NSL!$C$240:$C$252,C11,NSL!$K$240:$K$252)</f>
        <v>0</v>
      </c>
      <c r="V11" s="55">
        <f>SUMIF(NSL!$C$254:$C$255,C11,NSL!$K$254:$K$255)</f>
        <v>0</v>
      </c>
      <c r="W11" s="55">
        <f>SUMIF(NSL!$C$257:$C$282,C11,NSL!$K$257:$K$282)</f>
        <v>0</v>
      </c>
      <c r="X11" s="55">
        <f>SUMIF(NSL!$C$284:$C$346,C11,NSL!$K$284:$K$346)</f>
        <v>0</v>
      </c>
      <c r="Y11" s="55">
        <f>SUMIF(NSL!$C$348:$C$436,C11,NSL!$K$348:$K$436)</f>
        <v>0</v>
      </c>
      <c r="Z11" s="55">
        <f>SUMIF(NSL!$C$438:$C$480,C11,NSL!$K$438:$K$480)</f>
        <v>0</v>
      </c>
      <c r="AA11" s="70">
        <f t="shared" si="5"/>
        <v>4.21</v>
      </c>
      <c r="AB11" s="55">
        <f>SUMIF(NSL!$C$483:$C$679,C11,NSL!$K$483:$K$679)</f>
        <v>0.16</v>
      </c>
      <c r="AC11" s="55">
        <f>SUMIF(NSL!$C$681:$C$682,C11,NSL!$K$681:$K$682)</f>
        <v>0</v>
      </c>
      <c r="AD11" s="55">
        <f>SUMIF(NSL!$C$684:$C$692,C11,NSL!$K$684:$K$692)</f>
        <v>0</v>
      </c>
      <c r="AE11" s="55">
        <f>SUMIF(NSL!$C$694:$C$776,C11,NSL!$K$694:$K$776)</f>
        <v>0.59</v>
      </c>
      <c r="AF11" s="55">
        <f>SUMIF(NSL!$C$778:$C$810,C11,NSL!$K$778:$K$810)</f>
        <v>1</v>
      </c>
      <c r="AG11" s="55">
        <f>SUMIF(NSL!$C$812:$C$813,C11,NSL!$K$812:$K$813)</f>
        <v>0</v>
      </c>
      <c r="AH11" s="55">
        <f>SUMIF(NSL!$C$815:$C$816,C11,NSL!$K$815:$K$816)</f>
        <v>0</v>
      </c>
      <c r="AI11" s="55">
        <f>SUMIF(NSL!$C$818:$C$889,C11,NSL!$K$818:$K$889)</f>
        <v>0.79999999999999993</v>
      </c>
      <c r="AJ11" s="55">
        <f>SUMIF(NSL!$C$891:$C$917,C11,NSL!$K$891:$K$917)</f>
        <v>0.7</v>
      </c>
      <c r="AK11" s="55">
        <f>SUMIF(NSL!$C$919:$C$981,C11,NSL!$K$919:$K$981)</f>
        <v>0.66</v>
      </c>
      <c r="AL11" s="55">
        <f>SUMIF(NSL!$C$983:$C$1000,C11,NSL!$K$983:$K$1000)</f>
        <v>0</v>
      </c>
      <c r="AM11" s="55">
        <f>SUMIF(NSL!$C$1002:$C$1028,C11,NSL!$K$1002:$K$1028)</f>
        <v>0.3</v>
      </c>
      <c r="AN11" s="55">
        <f>SUMIF(NSL!$C$1030:$C$1045,C11,NSL!$K$1030:$K$1045)</f>
        <v>0</v>
      </c>
      <c r="AO11" s="55">
        <f>SUMIF(NSL!$C$1047:$C$1048,C11,NSL!$K$1047:$K$1048)</f>
        <v>0</v>
      </c>
      <c r="AP11" s="55">
        <f>SUMIF(NSL!$C$1050:$C$1074,C11,NSL!$K$1050:$K$1074)</f>
        <v>0</v>
      </c>
      <c r="AQ11" s="55">
        <f>SUMIF(NSL!$C$1076:$C$1099,C11,NSL!$K$1076:$K$1099)</f>
        <v>0</v>
      </c>
      <c r="AR11" s="55">
        <f>SUMIF(NSL!$C$1101:$C$1121,C11,NSL!$K$1101:$K$1121)</f>
        <v>2.23</v>
      </c>
      <c r="AS11" s="55">
        <f>SUMIF(NSL!$C$1123:$C$1164,C11,NSL!$K$1123:$K$1164)</f>
        <v>0</v>
      </c>
      <c r="AT11" s="55">
        <f>SUMIF(NSL!$C$1166:$C$1201,C11,NSL!$K$1166:$K$1201)</f>
        <v>0</v>
      </c>
      <c r="AU11" s="55">
        <f>SUMIF(NSL!$C$1203:$C$1223,C11,NSL!$K$1203:$K$1223)</f>
        <v>0.2</v>
      </c>
      <c r="AV11" s="55">
        <f>SUMIF(NSL!$C$1225:$C$1226,C11,NSL!$K$1225:$K$1226)</f>
        <v>0</v>
      </c>
      <c r="AW11" s="55">
        <f>SUMIF(NSL!$C$1228:$C$1244,C11,NSL!$K$1228:$K$1244)</f>
        <v>0</v>
      </c>
      <c r="AX11" s="55">
        <f>SUMIF(NSL!$C$1246:$C$1351,C11,NSL!$K$1246:$K$1351)</f>
        <v>0</v>
      </c>
      <c r="AY11" s="55">
        <f>SUMIF(NSL!$C$1353:$C$1434,C11,NSL!$K$1353:$K$1434)</f>
        <v>5</v>
      </c>
      <c r="AZ11" s="55">
        <f>SUMIF(NSL!$C$1436:$C$1440,C11,NSL!$K$1436:$K$1440)</f>
        <v>0</v>
      </c>
      <c r="BA11" s="55">
        <f>SUMIF(NSL!$C$1442:$C$1507,C11,NSL!$K$1442:$K$1507)</f>
        <v>2</v>
      </c>
      <c r="BB11" s="55">
        <f>SUMIF(NSL!$C$1509:$C$1540,C11,NSL!$K$1509:$K$1540)</f>
        <v>0</v>
      </c>
      <c r="BC11" s="55">
        <f>SUMIF(NSL!$C$1542:$C$1545,C11,NSL!$K$1542:$K$1545)</f>
        <v>0</v>
      </c>
      <c r="BD11" s="55">
        <f>SUMIF(NSL!$C$1547:$C$1560,C11,NSL!$K$1547:$K$1560)</f>
        <v>0</v>
      </c>
      <c r="BE11" s="55">
        <f>SUMIF(NSL!$C$1562:$C$1565,C11,NSL!$K$1562:$K$1565)</f>
        <v>0</v>
      </c>
      <c r="BF11" s="55">
        <f>SUMIF(NSL!$C$1567:$C$1569,C11,NSL!$K$1567:$K$1569)</f>
        <v>0</v>
      </c>
      <c r="BG11" s="65">
        <f>SUM(G11:I11)+SUM(K11:Q11)+SUM(S11:Z11)+SUM(AB11:BF11)</f>
        <v>20.060000000000002</v>
      </c>
      <c r="BH11" s="53">
        <f>J60-BG11</f>
        <v>-20.060000000000002</v>
      </c>
      <c r="BI11" s="53">
        <f t="shared" si="6"/>
        <v>175.74</v>
      </c>
    </row>
    <row r="12" spans="1:61" ht="15">
      <c r="A12" s="56" t="s">
        <v>15</v>
      </c>
      <c r="B12" s="13" t="s">
        <v>80</v>
      </c>
      <c r="C12" s="56" t="s">
        <v>18</v>
      </c>
      <c r="D12" s="52">
        <f>HTg!H14</f>
        <v>157.59</v>
      </c>
      <c r="E12" s="65">
        <f t="shared" si="3"/>
        <v>155.02999999999997</v>
      </c>
      <c r="F12" s="70">
        <f t="shared" si="4"/>
        <v>0</v>
      </c>
      <c r="G12" s="55">
        <f>SUMIF(NSL!$C$9:$C$10,C12,NSL!$K$9:$K$10)</f>
        <v>0</v>
      </c>
      <c r="H12" s="55">
        <f>SUMIF(NSL!$C$12:$C$13,C12,NSL!$K$12:$K$13)</f>
        <v>0</v>
      </c>
      <c r="I12" s="55">
        <f>SUMIF(NSL!$C$15:$C$16,C12,NSL!$K$15:$K$16)</f>
        <v>0</v>
      </c>
      <c r="J12" s="55">
        <f>SUMIF(NSL!$C$18:$C$19,C12,NSL!$K$18:$K$19)</f>
        <v>0</v>
      </c>
      <c r="K12" s="54">
        <f>D12-BG12</f>
        <v>65.97</v>
      </c>
      <c r="L12" s="55">
        <f>SUMIF(NSL!$C$45:$C$51,C12,NSL!$K$45:$K$51)</f>
        <v>0</v>
      </c>
      <c r="M12" s="55">
        <f>SUMIF(NSL!$C$53:$C$55,C12,NSL!$K$53:$K$55)</f>
        <v>0</v>
      </c>
      <c r="N12" s="55">
        <f>SUMIF(NSL!$C$57:$C$65,C12,NSL!$K$57:$K$65)</f>
        <v>84.88</v>
      </c>
      <c r="O12" s="55">
        <f>SUMIF(NSL!$C$67:$C$76,C12,NSL!$K$67:$K$76)</f>
        <v>0.2</v>
      </c>
      <c r="P12" s="55">
        <f>SUMIF(NSL!$C$78:$C$79,C12,NSL!$K$78:$K$79)</f>
        <v>0</v>
      </c>
      <c r="Q12" s="55">
        <f>SUMIF(NSL!$C$81:$C$173,C12,NSL!$K$81:$K$173)</f>
        <v>3.98</v>
      </c>
      <c r="R12" s="65">
        <f t="shared" si="7"/>
        <v>2.56</v>
      </c>
      <c r="S12" s="55">
        <f>SUMIF(NSL!$C$176:$C$214,C12,NSL!$K$176:$K$214)</f>
        <v>0</v>
      </c>
      <c r="T12" s="55">
        <f>SUMIF(NSL!$C$216:$C$238,C12,NSL!$K$216:$K$238)</f>
        <v>0</v>
      </c>
      <c r="U12" s="55">
        <f>SUMIF(NSL!$C$240:$C$252,C12,NSL!$K$240:$K$252)</f>
        <v>0</v>
      </c>
      <c r="V12" s="55">
        <f>SUMIF(NSL!$C$254:$C$255,C12,NSL!$K$254:$K$255)</f>
        <v>0</v>
      </c>
      <c r="W12" s="55">
        <f>SUMIF(NSL!$C$257:$C$282,C12,NSL!$K$257:$K$282)</f>
        <v>0</v>
      </c>
      <c r="X12" s="55">
        <f>SUMIF(NSL!$C$284:$C$346,C12,NSL!$K$284:$K$346)</f>
        <v>0</v>
      </c>
      <c r="Y12" s="55">
        <f>SUMIF(NSL!$C$348:$C$436,C12,NSL!$K$348:$K$436)</f>
        <v>0</v>
      </c>
      <c r="Z12" s="55">
        <f>SUMIF(NSL!$C$438:$C$480,C12,NSL!$K$438:$K$480)</f>
        <v>0</v>
      </c>
      <c r="AA12" s="70">
        <f t="shared" si="5"/>
        <v>1.3</v>
      </c>
      <c r="AB12" s="55">
        <f>SUMIF(NSL!$C$483:$C$679,C12,NSL!$K$483:$K$679)</f>
        <v>0</v>
      </c>
      <c r="AC12" s="55">
        <f>SUMIF(NSL!$C$681:$C$682,C12,NSL!$K$681:$K$682)</f>
        <v>0</v>
      </c>
      <c r="AD12" s="55">
        <f>SUMIF(NSL!$C$684:$C$692,C12,NSL!$K$684:$K$692)</f>
        <v>0</v>
      </c>
      <c r="AE12" s="55">
        <f>SUMIF(NSL!$C$694:$C$776,C12,NSL!$K$694:$K$776)</f>
        <v>0</v>
      </c>
      <c r="AF12" s="55">
        <f>SUMIF(NSL!$C$778:$C$810,C12,NSL!$K$778:$K$810)</f>
        <v>0</v>
      </c>
      <c r="AG12" s="55">
        <f>SUMIF(NSL!$C$812:$C$813,C12,NSL!$K$812:$K$813)</f>
        <v>0</v>
      </c>
      <c r="AH12" s="55">
        <f>SUMIF(NSL!$C$815:$C$816,C12,NSL!$K$815:$K$816)</f>
        <v>0</v>
      </c>
      <c r="AI12" s="55">
        <f>SUMIF(NSL!$C$818:$C$889,C12,NSL!$K$818:$K$889)</f>
        <v>0.57000000000000006</v>
      </c>
      <c r="AJ12" s="55">
        <f>SUMIF(NSL!$C$891:$C$917,C12,NSL!$K$891:$K$917)</f>
        <v>0</v>
      </c>
      <c r="AK12" s="55">
        <f>SUMIF(NSL!$C$919:$C$981,C12,NSL!$K$919:$K$981)</f>
        <v>0.73</v>
      </c>
      <c r="AL12" s="55">
        <f>SUMIF(NSL!$C$983:$C$1000,C12,NSL!$K$983:$K$1000)</f>
        <v>0</v>
      </c>
      <c r="AM12" s="55">
        <f>SUMIF(NSL!$C$1002:$C$1028,C12,NSL!$K$1002:$K$1028)</f>
        <v>0</v>
      </c>
      <c r="AN12" s="55">
        <f>SUMIF(NSL!$C$1030:$C$1045,C12,NSL!$K$1030:$K$1045)</f>
        <v>0</v>
      </c>
      <c r="AO12" s="55">
        <f>SUMIF(NSL!$C$1047:$C$1048,C12,NSL!$K$1047:$K$1048)</f>
        <v>0</v>
      </c>
      <c r="AP12" s="55">
        <f>SUMIF(NSL!$C$1050:$C$1074,C12,NSL!$K$1050:$K$1074)</f>
        <v>0</v>
      </c>
      <c r="AQ12" s="55">
        <f>SUMIF(NSL!$C$1076:$C$1099,C12,NSL!$K$1076:$K$1099)</f>
        <v>0</v>
      </c>
      <c r="AR12" s="55">
        <f>SUMIF(NSL!$C$1101:$C$1121,C12,NSL!$K$1101:$K$1121)</f>
        <v>1.21</v>
      </c>
      <c r="AS12" s="55">
        <f>SUMIF(NSL!$C$1123:$C$1164,C12,NSL!$K$1123:$K$1164)</f>
        <v>0</v>
      </c>
      <c r="AT12" s="55">
        <f>SUMIF(NSL!$C$1166:$C$1201,C12,NSL!$K$1166:$K$1201)</f>
        <v>0</v>
      </c>
      <c r="AU12" s="55">
        <f>SUMIF(NSL!$C$1203:$C$1223,C12,NSL!$K$1203:$K$1223)</f>
        <v>0.05</v>
      </c>
      <c r="AV12" s="55">
        <f>SUMIF(NSL!$C$1225:$C$1226,C12,NSL!$K$1225:$K$1226)</f>
        <v>0</v>
      </c>
      <c r="AW12" s="55">
        <f>SUMIF(NSL!$C$1228:$C$1244,C12,NSL!$K$1228:$K$1244)</f>
        <v>0</v>
      </c>
      <c r="AX12" s="55">
        <f>SUMIF(NSL!$C$1246:$C$1351,C12,NSL!$K$1246:$K$1351)</f>
        <v>0</v>
      </c>
      <c r="AY12" s="55">
        <f>SUMIF(NSL!$C$1353:$C$1434,C12,NSL!$K$1353:$K$1434)</f>
        <v>0</v>
      </c>
      <c r="AZ12" s="55">
        <f>SUMIF(NSL!$C$1436:$C$1440,C12,NSL!$K$1436:$K$1440)</f>
        <v>0</v>
      </c>
      <c r="BA12" s="55">
        <f>SUMIF(NSL!$C$1442:$C$1507,C12,NSL!$K$1442:$K$1507)</f>
        <v>0</v>
      </c>
      <c r="BB12" s="55">
        <f>SUMIF(NSL!$C$1509:$C$1540,C12,NSL!$K$1509:$K$1540)</f>
        <v>0</v>
      </c>
      <c r="BC12" s="55">
        <f>SUMIF(NSL!$C$1542:$C$1545,C12,NSL!$K$1542:$K$1545)</f>
        <v>0</v>
      </c>
      <c r="BD12" s="55">
        <f>SUMIF(NSL!$C$1547:$C$1560,C12,NSL!$K$1547:$K$1560)</f>
        <v>0</v>
      </c>
      <c r="BE12" s="55">
        <f>SUMIF(NSL!$C$1562:$C$1565,C12,NSL!$K$1562:$K$1565)</f>
        <v>0</v>
      </c>
      <c r="BF12" s="55">
        <f>SUMIF(NSL!$C$1567:$C$1569,C12,NSL!$K$1567:$K$1569)</f>
        <v>0</v>
      </c>
      <c r="BG12" s="65">
        <f>SUM(G12:J12)+SUM(L12:Q12)+SUM(S12:Z12)+SUM(AB12:BF12)</f>
        <v>91.62</v>
      </c>
      <c r="BH12" s="53">
        <f>K60-BG12</f>
        <v>-66.62</v>
      </c>
      <c r="BI12" s="53">
        <f t="shared" si="6"/>
        <v>90.97</v>
      </c>
    </row>
    <row r="13" spans="1:61" ht="15">
      <c r="A13" s="56" t="s">
        <v>17</v>
      </c>
      <c r="B13" s="13" t="s">
        <v>81</v>
      </c>
      <c r="C13" s="56" t="s">
        <v>20</v>
      </c>
      <c r="D13" s="52">
        <f>HTg!H15</f>
        <v>3187.64</v>
      </c>
      <c r="E13" s="65">
        <f t="shared" si="3"/>
        <v>3187.64</v>
      </c>
      <c r="F13" s="70">
        <f t="shared" si="4"/>
        <v>0</v>
      </c>
      <c r="G13" s="55">
        <f>SUMIF(NSL!$C$9:$C$10,C13,NSL!$K$9:$K$10)</f>
        <v>0</v>
      </c>
      <c r="H13" s="55">
        <f>SUMIF(NSL!$C$12:$C$13,C13,NSL!$K$12:$K$13)</f>
        <v>0</v>
      </c>
      <c r="I13" s="55">
        <f>SUMIF(NSL!$C$15:$C$16,C13,NSL!$K$15:$K$16)</f>
        <v>0</v>
      </c>
      <c r="J13" s="55">
        <f>SUMIF(NSL!$C$18:$C$19,C13,NSL!$K$18:$K$19)</f>
        <v>0</v>
      </c>
      <c r="K13" s="55">
        <f>SUMIF(NSL!$C$21:$C$43,C13,NSL!$K$21:$K$43)</f>
        <v>0</v>
      </c>
      <c r="L13" s="54">
        <f>D13-BG13</f>
        <v>3161.23</v>
      </c>
      <c r="M13" s="55">
        <f>SUMIF(NSL!$C$53:$C$55,C13,NSL!$K$53:$K$55)</f>
        <v>0</v>
      </c>
      <c r="N13" s="55">
        <f>SUMIF(NSL!$C$57:$C$65,C13,NSL!$K$57:$K$65)</f>
        <v>26.41</v>
      </c>
      <c r="O13" s="55">
        <f>SUMIF(NSL!$C$67:$C$76,C13,NSL!$K$67:$K$76)</f>
        <v>0</v>
      </c>
      <c r="P13" s="55">
        <f>SUMIF(NSL!$C$78:$C$79,C13,NSL!$K$78:$K$79)</f>
        <v>0</v>
      </c>
      <c r="Q13" s="55">
        <f>SUMIF(NSL!$C$81:$C$173,C13,NSL!$K$81:$K$173)</f>
        <v>0</v>
      </c>
      <c r="R13" s="65">
        <f t="shared" si="7"/>
        <v>0</v>
      </c>
      <c r="S13" s="55">
        <f>SUMIF(NSL!$C$176:$C$214,C13,NSL!$K$176:$K$214)</f>
        <v>0</v>
      </c>
      <c r="T13" s="55">
        <f>SUMIF(NSL!$C$216:$C$238,C13,NSL!$K$216:$K$238)</f>
        <v>0</v>
      </c>
      <c r="U13" s="55">
        <f>SUMIF(NSL!$C$240:$C$252,C13,NSL!$K$240:$K$252)</f>
        <v>0</v>
      </c>
      <c r="V13" s="55">
        <f>SUMIF(NSL!$C$254:$C$255,C13,NSL!$K$254:$K$255)</f>
        <v>0</v>
      </c>
      <c r="W13" s="55">
        <f>SUMIF(NSL!$C$257:$C$282,C13,NSL!$K$257:$K$282)</f>
        <v>0</v>
      </c>
      <c r="X13" s="55">
        <f>SUMIF(NSL!$C$284:$C$346,C13,NSL!$K$284:$K$346)</f>
        <v>0</v>
      </c>
      <c r="Y13" s="55">
        <f>SUMIF(NSL!$C$348:$C$436,C13,NSL!$K$348:$K$436)</f>
        <v>0</v>
      </c>
      <c r="Z13" s="55">
        <f>SUMIF(NSL!$C$438:$C$480,C13,NSL!$K$438:$K$480)</f>
        <v>0</v>
      </c>
      <c r="AA13" s="70">
        <f t="shared" si="5"/>
        <v>0</v>
      </c>
      <c r="AB13" s="55">
        <f>SUMIF(NSL!$C$483:$C$679,C13,NSL!$K$483:$K$679)</f>
        <v>0</v>
      </c>
      <c r="AC13" s="55">
        <f>SUMIF(NSL!$C$681:$C$682,C13,NSL!$K$681:$K$682)</f>
        <v>0</v>
      </c>
      <c r="AD13" s="55">
        <f>SUMIF(NSL!$C$684:$C$692,C13,NSL!$K$684:$K$692)</f>
        <v>0</v>
      </c>
      <c r="AE13" s="55">
        <f>SUMIF(NSL!$C$694:$C$776,C13,NSL!$K$694:$K$776)</f>
        <v>0</v>
      </c>
      <c r="AF13" s="55">
        <f>SUMIF(NSL!$C$778:$C$810,C13,NSL!$K$778:$K$810)</f>
        <v>0</v>
      </c>
      <c r="AG13" s="55">
        <f>SUMIF(NSL!$C$812:$C$813,C13,NSL!$K$812:$K$813)</f>
        <v>0</v>
      </c>
      <c r="AH13" s="55">
        <f>SUMIF(NSL!$C$815:$C$816,C13,NSL!$K$815:$K$816)</f>
        <v>0</v>
      </c>
      <c r="AI13" s="55">
        <f>SUMIF(NSL!$C$818:$C$889,C13,NSL!$K$818:$K$889)</f>
        <v>0</v>
      </c>
      <c r="AJ13" s="55">
        <f>SUMIF(NSL!$C$891:$C$917,C13,NSL!$K$891:$K$917)</f>
        <v>0</v>
      </c>
      <c r="AK13" s="55">
        <f>SUMIF(NSL!$C$919:$C$981,C13,NSL!$K$919:$K$981)</f>
        <v>0</v>
      </c>
      <c r="AL13" s="55">
        <f>SUMIF(NSL!$C$983:$C$1000,C13,NSL!$K$983:$K$1000)</f>
        <v>0</v>
      </c>
      <c r="AM13" s="55">
        <f>SUMIF(NSL!$C$1002:$C$1028,C13,NSL!$K$1002:$K$1028)</f>
        <v>0</v>
      </c>
      <c r="AN13" s="55">
        <f>SUMIF(NSL!$C$1030:$C$1045,C13,NSL!$K$1030:$K$1045)</f>
        <v>0</v>
      </c>
      <c r="AO13" s="55">
        <f>SUMIF(NSL!$C$1047:$C$1048,C13,NSL!$K$1047:$K$1048)</f>
        <v>0</v>
      </c>
      <c r="AP13" s="55">
        <f>SUMIF(NSL!$C$1050:$C$1074,C13,NSL!$K$1050:$K$1074)</f>
        <v>0</v>
      </c>
      <c r="AQ13" s="55">
        <f>SUMIF(NSL!$C$1076:$C$1099,C13,NSL!$K$1076:$K$1099)</f>
        <v>0</v>
      </c>
      <c r="AR13" s="55">
        <f>SUMIF(NSL!$C$1101:$C$1121,C13,NSL!$K$1101:$K$1121)</f>
        <v>0</v>
      </c>
      <c r="AS13" s="55">
        <f>SUMIF(NSL!$C$1123:$C$1164,C13,NSL!$K$1123:$K$1164)</f>
        <v>0</v>
      </c>
      <c r="AT13" s="55">
        <f>SUMIF(NSL!$C$1166:$C$1201,C13,NSL!$K$1166:$K$1201)</f>
        <v>0</v>
      </c>
      <c r="AU13" s="55">
        <f>SUMIF(NSL!$C$1203:$C$1223,C13,NSL!$K$1203:$K$1223)</f>
        <v>0</v>
      </c>
      <c r="AV13" s="55">
        <f>SUMIF(NSL!$C$1225:$C$1226,C13,NSL!$K$1225:$K$1226)</f>
        <v>0</v>
      </c>
      <c r="AW13" s="55">
        <f>SUMIF(NSL!$C$1228:$C$1244,C13,NSL!$K$1228:$K$1244)</f>
        <v>0</v>
      </c>
      <c r="AX13" s="55">
        <f>SUMIF(NSL!$C$1246:$C$1351,C13,NSL!$K$1246:$K$1351)</f>
        <v>0</v>
      </c>
      <c r="AY13" s="55">
        <f>SUMIF(NSL!$C$1353:$C$1434,C13,NSL!$K$1353:$K$1434)</f>
        <v>0</v>
      </c>
      <c r="AZ13" s="55">
        <f>SUMIF(NSL!$C$1436:$C$1440,C13,NSL!$K$1436:$K$1440)</f>
        <v>0</v>
      </c>
      <c r="BA13" s="55">
        <f>SUMIF(NSL!$C$1442:$C$1507,C13,NSL!$K$1442:$K$1507)</f>
        <v>0</v>
      </c>
      <c r="BB13" s="55">
        <f>SUMIF(NSL!$C$1509:$C$1540,C13,NSL!$K$1509:$K$1540)</f>
        <v>0</v>
      </c>
      <c r="BC13" s="55">
        <f>SUMIF(NSL!$C$1542:$C$1545,C13,NSL!$K$1542:$K$1545)</f>
        <v>0</v>
      </c>
      <c r="BD13" s="55">
        <f>SUMIF(NSL!$C$1547:$C$1560,C13,NSL!$K$1547:$K$1560)</f>
        <v>0</v>
      </c>
      <c r="BE13" s="55">
        <f>SUMIF(NSL!$C$1562:$C$1565,C13,NSL!$K$1562:$K$1565)</f>
        <v>0</v>
      </c>
      <c r="BF13" s="55">
        <f>SUMIF(NSL!$C$1567:$C$1569,C13,NSL!$K$1567:$K$1569)</f>
        <v>0</v>
      </c>
      <c r="BG13" s="65">
        <f>SUM(G13:K13)+SUM(M13:Q13)+SUM(S13:Z13)+SUM(AB13:BF13)</f>
        <v>26.41</v>
      </c>
      <c r="BH13" s="53">
        <f>L60-BG13</f>
        <v>-26.41</v>
      </c>
      <c r="BI13" s="53">
        <f t="shared" si="6"/>
        <v>3161.23</v>
      </c>
    </row>
    <row r="14" spans="1:61" ht="15">
      <c r="A14" s="56" t="s">
        <v>19</v>
      </c>
      <c r="B14" s="13" t="s">
        <v>82</v>
      </c>
      <c r="C14" s="56" t="s">
        <v>21</v>
      </c>
      <c r="D14" s="52">
        <f>HTg!H16</f>
        <v>2554.39</v>
      </c>
      <c r="E14" s="65">
        <f t="shared" si="3"/>
        <v>2554.39</v>
      </c>
      <c r="F14" s="70">
        <f t="shared" si="4"/>
        <v>0</v>
      </c>
      <c r="G14" s="55">
        <f>SUMIF(NSL!$C$9:$C$10,C14,NSL!$K$9:$K$10)</f>
        <v>0</v>
      </c>
      <c r="H14" s="55">
        <f>SUMIF(NSL!$C$12:$C$13,C14,NSL!$K$12:$K$13)</f>
        <v>0</v>
      </c>
      <c r="I14" s="55">
        <f>SUMIF(NSL!$C$15:$C$16,C14,NSL!$K$15:$K$16)</f>
        <v>0</v>
      </c>
      <c r="J14" s="55">
        <f>SUMIF(NSL!$C$18:$C$19,C14,NSL!$K$18:$K$19)</f>
        <v>0</v>
      </c>
      <c r="K14" s="55">
        <f>SUMIF(NSL!$C$21:$C$43,C14,NSL!$K$21:$K$43)</f>
        <v>0</v>
      </c>
      <c r="L14" s="55">
        <f>SUMIF(NSL!$C$45:$C$51,C14,NSL!$K$45:$K$51)</f>
        <v>0</v>
      </c>
      <c r="M14" s="54">
        <f>D14-BG14</f>
        <v>2364</v>
      </c>
      <c r="N14" s="55">
        <f>SUMIF(NSL!$C$57:$C$65,C14,NSL!$K$57:$K$65)</f>
        <v>190.38999999999987</v>
      </c>
      <c r="O14" s="55">
        <f>SUMIF(NSL!$C$67:$C$76,C14,NSL!$K$67:$K$76)</f>
        <v>0</v>
      </c>
      <c r="P14" s="55">
        <f>SUMIF(NSL!$C$78:$C$79,C14,NSL!$K$78:$K$79)</f>
        <v>0</v>
      </c>
      <c r="Q14" s="55">
        <f>SUMIF(NSL!$C$81:$C$173,C14,NSL!$K$81:$K$173)</f>
        <v>0</v>
      </c>
      <c r="R14" s="65">
        <f t="shared" si="7"/>
        <v>0</v>
      </c>
      <c r="S14" s="55">
        <f>SUMIF(NSL!$C$176:$C$214,C14,NSL!$K$176:$K$214)</f>
        <v>0</v>
      </c>
      <c r="T14" s="55">
        <f>SUMIF(NSL!$C$216:$C$238,C14,NSL!$K$216:$K$238)</f>
        <v>0</v>
      </c>
      <c r="U14" s="55">
        <f>SUMIF(NSL!$C$240:$C$252,C14,NSL!$K$240:$K$252)</f>
        <v>0</v>
      </c>
      <c r="V14" s="55">
        <f>SUMIF(NSL!$C$254:$C$255,C14,NSL!$K$254:$K$255)</f>
        <v>0</v>
      </c>
      <c r="W14" s="55">
        <f>SUMIF(NSL!$C$257:$C$282,C14,NSL!$K$257:$K$282)</f>
        <v>0</v>
      </c>
      <c r="X14" s="55">
        <f>SUMIF(NSL!$C$284:$C$346,C14,NSL!$K$284:$K$346)</f>
        <v>0</v>
      </c>
      <c r="Y14" s="55">
        <f>SUMIF(NSL!$C$348:$C$436,C14,NSL!$K$348:$K$436)</f>
        <v>0</v>
      </c>
      <c r="Z14" s="55">
        <f>SUMIF(NSL!$C$438:$C$480,C14,NSL!$K$438:$K$480)</f>
        <v>0</v>
      </c>
      <c r="AA14" s="70">
        <f t="shared" si="5"/>
        <v>0</v>
      </c>
      <c r="AB14" s="55">
        <f>SUMIF(NSL!$C$483:$C$679,C14,NSL!$K$483:$K$679)</f>
        <v>0</v>
      </c>
      <c r="AC14" s="55">
        <f>SUMIF(NSL!$C$681:$C$682,C14,NSL!$K$681:$K$682)</f>
        <v>0</v>
      </c>
      <c r="AD14" s="55">
        <f>SUMIF(NSL!$C$684:$C$692,C14,NSL!$K$684:$K$692)</f>
        <v>0</v>
      </c>
      <c r="AE14" s="55">
        <f>SUMIF(NSL!$C$694:$C$776,C14,NSL!$K$694:$K$776)</f>
        <v>0</v>
      </c>
      <c r="AF14" s="55">
        <f>SUMIF(NSL!$C$778:$C$810,C14,NSL!$K$778:$K$810)</f>
        <v>0</v>
      </c>
      <c r="AG14" s="55">
        <f>SUMIF(NSL!$C$812:$C$813,C14,NSL!$K$812:$K$813)</f>
        <v>0</v>
      </c>
      <c r="AH14" s="55">
        <f>SUMIF(NSL!$C$815:$C$816,C14,NSL!$K$815:$K$816)</f>
        <v>0</v>
      </c>
      <c r="AI14" s="55">
        <f>SUMIF(NSL!$C$818:$C$889,C14,NSL!$K$818:$K$889)</f>
        <v>0</v>
      </c>
      <c r="AJ14" s="55">
        <f>SUMIF(NSL!$C$891:$C$917,C14,NSL!$K$891:$K$917)</f>
        <v>0</v>
      </c>
      <c r="AK14" s="55">
        <f>SUMIF(NSL!$C$919:$C$981,C14,NSL!$K$919:$K$981)</f>
        <v>0</v>
      </c>
      <c r="AL14" s="55">
        <f>SUMIF(NSL!$C$983:$C$1000,C14,NSL!$K$983:$K$1000)</f>
        <v>0</v>
      </c>
      <c r="AM14" s="55">
        <f>SUMIF(NSL!$C$1002:$C$1028,C14,NSL!$K$1002:$K$1028)</f>
        <v>0</v>
      </c>
      <c r="AN14" s="55">
        <f>SUMIF(NSL!$C$1030:$C$1045,C14,NSL!$K$1030:$K$1045)</f>
        <v>0</v>
      </c>
      <c r="AO14" s="55">
        <f>SUMIF(NSL!$C$1047:$C$1048,C14,NSL!$K$1047:$K$1048)</f>
        <v>0</v>
      </c>
      <c r="AP14" s="55">
        <f>SUMIF(NSL!$C$1050:$C$1074,C14,NSL!$K$1050:$K$1074)</f>
        <v>0</v>
      </c>
      <c r="AQ14" s="55">
        <f>SUMIF(NSL!$C$1076:$C$1099,C14,NSL!$K$1076:$K$1099)</f>
        <v>0</v>
      </c>
      <c r="AR14" s="55">
        <f>SUMIF(NSL!$C$1101:$C$1121,C14,NSL!$K$1101:$K$1121)</f>
        <v>0</v>
      </c>
      <c r="AS14" s="55">
        <f>SUMIF(NSL!$C$1123:$C$1164,C14,NSL!$K$1123:$K$1164)</f>
        <v>0</v>
      </c>
      <c r="AT14" s="55">
        <f>SUMIF(NSL!$C$1166:$C$1201,C14,NSL!$K$1166:$K$1201)</f>
        <v>0</v>
      </c>
      <c r="AU14" s="55">
        <f>SUMIF(NSL!$C$1203:$C$1223,C14,NSL!$K$1203:$K$1223)</f>
        <v>0</v>
      </c>
      <c r="AV14" s="55">
        <f>SUMIF(NSL!$C$1225:$C$1226,C14,NSL!$K$1225:$K$1226)</f>
        <v>0</v>
      </c>
      <c r="AW14" s="55">
        <f>SUMIF(NSL!$C$1228:$C$1244,C14,NSL!$K$1228:$K$1244)</f>
        <v>0</v>
      </c>
      <c r="AX14" s="55">
        <f>SUMIF(NSL!$C$1246:$C$1351,C14,NSL!$K$1246:$K$1351)</f>
        <v>0</v>
      </c>
      <c r="AY14" s="55">
        <f>SUMIF(NSL!$C$1353:$C$1434,C14,NSL!$K$1353:$K$1434)</f>
        <v>0</v>
      </c>
      <c r="AZ14" s="55">
        <f>SUMIF(NSL!$C$1436:$C$1440,C14,NSL!$K$1436:$K$1440)</f>
        <v>0</v>
      </c>
      <c r="BA14" s="55">
        <f>SUMIF(NSL!$C$1442:$C$1507,C14,NSL!$K$1442:$K$1507)</f>
        <v>0</v>
      </c>
      <c r="BB14" s="55">
        <f>SUMIF(NSL!$C$1509:$C$1540,C14,NSL!$K$1509:$K$1540)</f>
        <v>0</v>
      </c>
      <c r="BC14" s="55">
        <f>SUMIF(NSL!$C$1542:$C$1545,C14,NSL!$K$1542:$K$1545)</f>
        <v>0</v>
      </c>
      <c r="BD14" s="55">
        <f>SUMIF(NSL!$C$1547:$C$1560,C14,NSL!$K$1547:$K$1560)</f>
        <v>0</v>
      </c>
      <c r="BE14" s="55">
        <f>SUMIF(NSL!$C$1562:$C$1565,C14,NSL!$K$1562:$K$1565)</f>
        <v>0</v>
      </c>
      <c r="BF14" s="55">
        <f>SUMIF(NSL!$C$1567:$C$1569,C14,NSL!$K$1567:$K$1569)</f>
        <v>0</v>
      </c>
      <c r="BG14" s="65">
        <f>SUM(G14:L14)+SUM(N14:Q14)+SUM(S14:Z14)+SUM(AB14:BF14)</f>
        <v>190.38999999999987</v>
      </c>
      <c r="BH14" s="53">
        <f>M60-BG14</f>
        <v>-190.38999999999987</v>
      </c>
      <c r="BI14" s="53">
        <f t="shared" si="6"/>
        <v>2364</v>
      </c>
    </row>
    <row r="15" spans="1:61" ht="15">
      <c r="A15" s="56" t="s">
        <v>84</v>
      </c>
      <c r="B15" s="13" t="s">
        <v>83</v>
      </c>
      <c r="C15" s="56" t="s">
        <v>22</v>
      </c>
      <c r="D15" s="52">
        <f>HTg!H17</f>
        <v>3038.49</v>
      </c>
      <c r="E15" s="65">
        <f t="shared" si="3"/>
        <v>2875.1699999999996</v>
      </c>
      <c r="F15" s="70">
        <f t="shared" si="4"/>
        <v>0</v>
      </c>
      <c r="G15" s="55">
        <f>SUMIF(NSL!$C$9:$C$10,C15,NSL!$K$9:$K$10)</f>
        <v>0</v>
      </c>
      <c r="H15" s="55">
        <f>SUMIF(NSL!$C$12:$C$13,C15,NSL!$K$12:$K$13)</f>
        <v>0</v>
      </c>
      <c r="I15" s="55">
        <f>SUMIF(NSL!$C$15:$C$16,C15,NSL!$K$15:$K$16)</f>
        <v>0</v>
      </c>
      <c r="J15" s="55">
        <f>SUMIF(NSL!$C$18:$C$19,C15,NSL!$K$18:$K$19)</f>
        <v>0</v>
      </c>
      <c r="K15" s="55">
        <f>SUMIF(NSL!$C$21:$C$43,C15,NSL!$K$21:$K$43)</f>
        <v>10</v>
      </c>
      <c r="L15" s="55">
        <f>SUMIF(NSL!$C$45:$C$51,C15,NSL!$K$45:$K$51)</f>
        <v>0</v>
      </c>
      <c r="M15" s="55">
        <f>SUMIF(NSL!$C$53:$C$55,C15,NSL!$K$53:$K$55)</f>
        <v>0</v>
      </c>
      <c r="N15" s="54">
        <f>D15-BG15</f>
        <v>2834.1699999999996</v>
      </c>
      <c r="O15" s="55">
        <f>SUMIF(NSL!$C$67:$C$76,C15,NSL!$K$67:$K$76)</f>
        <v>0</v>
      </c>
      <c r="P15" s="55">
        <f>SUMIF(NSL!$C$78:$C$79,C15,NSL!$K$78:$K$79)</f>
        <v>0</v>
      </c>
      <c r="Q15" s="55">
        <f>SUMIF(NSL!$C$81:$C$173,C15,NSL!$K$81:$K$173)</f>
        <v>31</v>
      </c>
      <c r="R15" s="65">
        <f t="shared" si="7"/>
        <v>163.32</v>
      </c>
      <c r="S15" s="55">
        <f>SUMIF(NSL!$C$176:$C$214,C15,NSL!$K$176:$K$214)</f>
        <v>0</v>
      </c>
      <c r="T15" s="55">
        <f>SUMIF(NSL!$C$216:$C$238,C15,NSL!$K$216:$K$238)</f>
        <v>0.3</v>
      </c>
      <c r="U15" s="55">
        <f>SUMIF(NSL!$C$240:$C$252,C15,NSL!$K$240:$K$252)</f>
        <v>0</v>
      </c>
      <c r="V15" s="55">
        <f>SUMIF(NSL!$C$254:$C$255,C15,NSL!$K$254:$K$255)</f>
        <v>0</v>
      </c>
      <c r="W15" s="55">
        <f>SUMIF(NSL!$C$257:$C$282,C15,NSL!$K$257:$K$282)</f>
        <v>0</v>
      </c>
      <c r="X15" s="55">
        <f>SUMIF(NSL!$C$284:$C$346,C15,NSL!$K$284:$K$346)</f>
        <v>0</v>
      </c>
      <c r="Y15" s="55">
        <f>SUMIF(NSL!$C$348:$C$436,C15,NSL!$K$348:$K$436)</f>
        <v>2.5</v>
      </c>
      <c r="Z15" s="55">
        <f>SUMIF(NSL!$C$438:$C$480,C15,NSL!$K$438:$K$480)</f>
        <v>135.87</v>
      </c>
      <c r="AA15" s="70">
        <f t="shared" si="5"/>
        <v>11.2</v>
      </c>
      <c r="AB15" s="55">
        <f>SUMIF(NSL!$C$483:$C$679,C15,NSL!$K$483:$K$679)</f>
        <v>0.48</v>
      </c>
      <c r="AC15" s="55">
        <f>SUMIF(NSL!$C$681:$C$682,C15,NSL!$K$681:$K$682)</f>
        <v>0</v>
      </c>
      <c r="AD15" s="55">
        <f>SUMIF(NSL!$C$684:$C$692,C15,NSL!$K$684:$K$692)</f>
        <v>0</v>
      </c>
      <c r="AE15" s="55">
        <f>SUMIF(NSL!$C$694:$C$776,C15,NSL!$K$694:$K$776)</f>
        <v>0.37</v>
      </c>
      <c r="AF15" s="55">
        <f>SUMIF(NSL!$C$778:$C$810,C15,NSL!$K$778:$K$810)</f>
        <v>0</v>
      </c>
      <c r="AG15" s="55">
        <f>SUMIF(NSL!$C$812:$C$813,C15,NSL!$K$812:$K$813)</f>
        <v>0</v>
      </c>
      <c r="AH15" s="55">
        <f>SUMIF(NSL!$C$815:$C$816,C15,NSL!$K$815:$K$816)</f>
        <v>0</v>
      </c>
      <c r="AI15" s="55">
        <f>SUMIF(NSL!$C$818:$C$889,C15,NSL!$K$818:$K$889)</f>
        <v>8.08</v>
      </c>
      <c r="AJ15" s="55">
        <f>SUMIF(NSL!$C$891:$C$917,C15,NSL!$K$891:$K$917)</f>
        <v>1.29</v>
      </c>
      <c r="AK15" s="55">
        <f>SUMIF(NSL!$C$919:$C$981,C15,NSL!$K$919:$K$981)</f>
        <v>0.98</v>
      </c>
      <c r="AL15" s="55">
        <f>SUMIF(NSL!$C$983:$C$1000,C15,NSL!$K$983:$K$1000)</f>
        <v>0</v>
      </c>
      <c r="AM15" s="55">
        <f>SUMIF(NSL!$C$1002:$C$1028,C15,NSL!$K$1002:$K$1028)</f>
        <v>0</v>
      </c>
      <c r="AN15" s="55">
        <f>SUMIF(NSL!$C$1030:$C$1045,C15,NSL!$K$1030:$K$1045)</f>
        <v>0</v>
      </c>
      <c r="AO15" s="55">
        <f>SUMIF(NSL!$C$1047:$C$1048,C15,NSL!$K$1047:$K$1048)</f>
        <v>0</v>
      </c>
      <c r="AP15" s="55">
        <f>SUMIF(NSL!$C$1050:$C$1074,C15,NSL!$K$1050:$K$1074)</f>
        <v>0</v>
      </c>
      <c r="AQ15" s="55">
        <f>SUMIF(NSL!$C$1076:$C$1099,C15,NSL!$K$1076:$K$1099)</f>
        <v>0</v>
      </c>
      <c r="AR15" s="55">
        <f>SUMIF(NSL!$C$1101:$C$1121,C15,NSL!$K$1101:$K$1121)</f>
        <v>7.1</v>
      </c>
      <c r="AS15" s="55">
        <f>SUMIF(NSL!$C$1123:$C$1164,C15,NSL!$K$1123:$K$1164)</f>
        <v>0</v>
      </c>
      <c r="AT15" s="55">
        <f>SUMIF(NSL!$C$1166:$C$1201,C15,NSL!$K$1166:$K$1201)</f>
        <v>0.15</v>
      </c>
      <c r="AU15" s="55">
        <f>SUMIF(NSL!$C$1203:$C$1223,C15,NSL!$K$1203:$K$1223)</f>
        <v>0.2</v>
      </c>
      <c r="AV15" s="55">
        <f>SUMIF(NSL!$C$1225:$C$1226,C15,NSL!$K$1225:$K$1226)</f>
        <v>0</v>
      </c>
      <c r="AW15" s="55">
        <f>SUMIF(NSL!$C$1228:$C$1244,C15,NSL!$K$1228:$K$1244)</f>
        <v>0</v>
      </c>
      <c r="AX15" s="55">
        <f>SUMIF(NSL!$C$1246:$C$1351,C15,NSL!$K$1246:$K$1351)</f>
        <v>6</v>
      </c>
      <c r="AY15" s="55">
        <f>SUMIF(NSL!$C$1353:$C$1434,C15,NSL!$K$1353:$K$1434)</f>
        <v>0</v>
      </c>
      <c r="AZ15" s="55">
        <f>SUMIF(NSL!$C$1436:$C$1440,C15,NSL!$K$1436:$K$1440)</f>
        <v>0</v>
      </c>
      <c r="BA15" s="55">
        <f>SUMIF(NSL!$C$1442:$C$1507,C15,NSL!$K$1442:$K$1507)</f>
        <v>0</v>
      </c>
      <c r="BB15" s="55">
        <f>SUMIF(NSL!$C$1509:$C$1540,C15,NSL!$K$1509:$K$1540)</f>
        <v>0</v>
      </c>
      <c r="BC15" s="55">
        <f>SUMIF(NSL!$C$1542:$C$1545,C15,NSL!$K$1542:$K$1545)</f>
        <v>0</v>
      </c>
      <c r="BD15" s="55">
        <f>SUMIF(NSL!$C$1547:$C$1560,C15,NSL!$K$1547:$K$1560)</f>
        <v>0</v>
      </c>
      <c r="BE15" s="55">
        <f>SUMIF(NSL!$C$1562:$C$1565,C15,NSL!$K$1562:$K$1565)</f>
        <v>0</v>
      </c>
      <c r="BF15" s="55">
        <f>SUMIF(NSL!$C$1567:$C$1569,C15,NSL!$K$1567:$K$1569)</f>
        <v>0</v>
      </c>
      <c r="BG15" s="65">
        <f>SUM(G15:M15)+SUM(O15:Q15)+SUM(S15:Z15)+SUM(AB15:BF15)</f>
        <v>204.32000000000002</v>
      </c>
      <c r="BH15" s="53">
        <f>N60-BG15</f>
        <v>97.359999999999815</v>
      </c>
      <c r="BI15" s="53">
        <f t="shared" si="6"/>
        <v>3135.8499999999995</v>
      </c>
    </row>
    <row r="16" spans="1:61" ht="15">
      <c r="A16" s="56" t="s">
        <v>93</v>
      </c>
      <c r="B16" s="13" t="s">
        <v>92</v>
      </c>
      <c r="C16" s="56" t="s">
        <v>23</v>
      </c>
      <c r="D16" s="52">
        <f>HTg!H18</f>
        <v>12.82</v>
      </c>
      <c r="E16" s="65">
        <f t="shared" si="3"/>
        <v>12.82</v>
      </c>
      <c r="F16" s="70">
        <f t="shared" si="4"/>
        <v>0</v>
      </c>
      <c r="G16" s="55">
        <f>SUMIF(NSL!$C$9:$C$10,C16,NSL!$K$9:$K$10)</f>
        <v>0</v>
      </c>
      <c r="H16" s="55">
        <f>SUMIF(NSL!$C$12:$C$13,C16,NSL!$K$12:$K$13)</f>
        <v>0</v>
      </c>
      <c r="I16" s="55">
        <f>SUMIF(NSL!$C$15:$C$16,C16,NSL!$K$15:$K$16)</f>
        <v>0</v>
      </c>
      <c r="J16" s="55">
        <f>SUMIF(NSL!$C$18:$C$19,C16,NSL!$K$18:$K$19)</f>
        <v>0</v>
      </c>
      <c r="K16" s="55">
        <f>SUMIF(NSL!$C$21:$C$43,C16,NSL!$K$21:$K$43)</f>
        <v>0</v>
      </c>
      <c r="L16" s="55">
        <f>SUMIF(NSL!$C$45:$C$51,C16,NSL!$K$45:$K$51)</f>
        <v>0</v>
      </c>
      <c r="M16" s="55">
        <f>SUMIF(NSL!$C$53:$C$55,C16,NSL!$K$53:$K$55)</f>
        <v>0</v>
      </c>
      <c r="N16" s="55">
        <f>SUMIF(NSL!$C$57:$C$65,C16,NSL!$K$57:$K$65)</f>
        <v>0</v>
      </c>
      <c r="O16" s="54">
        <f>D16-BG16</f>
        <v>12.82</v>
      </c>
      <c r="P16" s="55">
        <f>SUMIF(NSL!$C$78:$C$79,C16,NSL!$K$78:$K$79)</f>
        <v>0</v>
      </c>
      <c r="Q16" s="55">
        <f>SUMIF(NSL!$C$81:$C$173,C16,NSL!$K$81:$K$173)</f>
        <v>0</v>
      </c>
      <c r="R16" s="65">
        <f t="shared" si="7"/>
        <v>0</v>
      </c>
      <c r="S16" s="55">
        <f>SUMIF(NSL!$C$176:$C$214,C16,NSL!$K$176:$K$214)</f>
        <v>0</v>
      </c>
      <c r="T16" s="55">
        <f>SUMIF(NSL!$C$216:$C$238,C16,NSL!$K$216:$K$238)</f>
        <v>0</v>
      </c>
      <c r="U16" s="55">
        <f>SUMIF(NSL!$C$240:$C$252,C16,NSL!$K$240:$K$252)</f>
        <v>0</v>
      </c>
      <c r="V16" s="55">
        <f>SUMIF(NSL!$C$254:$C$255,C16,NSL!$K$254:$K$255)</f>
        <v>0</v>
      </c>
      <c r="W16" s="55">
        <f>SUMIF(NSL!$C$257:$C$282,C16,NSL!$K$257:$K$282)</f>
        <v>0</v>
      </c>
      <c r="X16" s="55">
        <f>SUMIF(NSL!$C$284:$C$346,C16,NSL!$K$284:$K$346)</f>
        <v>0</v>
      </c>
      <c r="Y16" s="55">
        <f>SUMIF(NSL!$C$348:$C$436,C16,NSL!$K$348:$K$436)</f>
        <v>0</v>
      </c>
      <c r="Z16" s="55">
        <f>SUMIF(NSL!$C$438:$C$480,C16,NSL!$K$438:$K$480)</f>
        <v>0</v>
      </c>
      <c r="AA16" s="70">
        <f t="shared" si="5"/>
        <v>0</v>
      </c>
      <c r="AB16" s="55">
        <f>SUMIF(NSL!$C$483:$C$679,C16,NSL!$K$483:$K$679)</f>
        <v>0</v>
      </c>
      <c r="AC16" s="55">
        <f>SUMIF(NSL!$C$681:$C$682,C16,NSL!$K$681:$K$682)</f>
        <v>0</v>
      </c>
      <c r="AD16" s="55">
        <f>SUMIF(NSL!$C$684:$C$692,C16,NSL!$K$684:$K$692)</f>
        <v>0</v>
      </c>
      <c r="AE16" s="55">
        <f>SUMIF(NSL!$C$694:$C$776,C16,NSL!$K$694:$K$776)</f>
        <v>0</v>
      </c>
      <c r="AF16" s="55">
        <f>SUMIF(NSL!$C$778:$C$810,C16,NSL!$K$778:$K$810)</f>
        <v>0</v>
      </c>
      <c r="AG16" s="55">
        <f>SUMIF(NSL!$C$812:$C$813,C16,NSL!$K$812:$K$813)</f>
        <v>0</v>
      </c>
      <c r="AH16" s="55">
        <f>SUMIF(NSL!$C$815:$C$816,C16,NSL!$K$815:$K$816)</f>
        <v>0</v>
      </c>
      <c r="AI16" s="55">
        <f>SUMIF(NSL!$C$818:$C$889,C16,NSL!$K$818:$K$889)</f>
        <v>0</v>
      </c>
      <c r="AJ16" s="55">
        <f>SUMIF(NSL!$C$891:$C$917,C16,NSL!$K$891:$K$917)</f>
        <v>0</v>
      </c>
      <c r="AK16" s="55">
        <f>SUMIF(NSL!$C$919:$C$981,C16,NSL!$K$919:$K$981)</f>
        <v>0</v>
      </c>
      <c r="AL16" s="55">
        <f>SUMIF(NSL!$C$983:$C$1000,C16,NSL!$K$983:$K$1000)</f>
        <v>0</v>
      </c>
      <c r="AM16" s="55">
        <f>SUMIF(NSL!$C$1002:$C$1028,C16,NSL!$K$1002:$K$1028)</f>
        <v>0</v>
      </c>
      <c r="AN16" s="55">
        <f>SUMIF(NSL!$C$1030:$C$1045,C16,NSL!$K$1030:$K$1045)</f>
        <v>0</v>
      </c>
      <c r="AO16" s="55">
        <f>SUMIF(NSL!$C$1047:$C$1048,C16,NSL!$K$1047:$K$1048)</f>
        <v>0</v>
      </c>
      <c r="AP16" s="55">
        <f>SUMIF(NSL!$C$1050:$C$1074,C16,NSL!$K$1050:$K$1074)</f>
        <v>0</v>
      </c>
      <c r="AQ16" s="55">
        <f>SUMIF(NSL!$C$1076:$C$1099,C16,NSL!$K$1076:$K$1099)</f>
        <v>0</v>
      </c>
      <c r="AR16" s="55">
        <f>SUMIF(NSL!$C$1101:$C$1121,C16,NSL!$K$1101:$K$1121)</f>
        <v>0</v>
      </c>
      <c r="AS16" s="55">
        <f>SUMIF(NSL!$C$1123:$C$1164,C16,NSL!$K$1123:$K$1164)</f>
        <v>0</v>
      </c>
      <c r="AT16" s="55">
        <f>SUMIF(NSL!$C$1166:$C$1201,C16,NSL!$K$1166:$K$1201)</f>
        <v>0</v>
      </c>
      <c r="AU16" s="55">
        <f>SUMIF(NSL!$C$1203:$C$1223,C16,NSL!$K$1203:$K$1223)</f>
        <v>0</v>
      </c>
      <c r="AV16" s="55">
        <f>SUMIF(NSL!$C$1225:$C$1226,C16,NSL!$K$1225:$K$1226)</f>
        <v>0</v>
      </c>
      <c r="AW16" s="55">
        <f>SUMIF(NSL!$C$1228:$C$1244,C16,NSL!$K$1228:$K$1244)</f>
        <v>0</v>
      </c>
      <c r="AX16" s="55">
        <f>SUMIF(NSL!$C$1246:$C$1351,C16,NSL!$K$1246:$K$1351)</f>
        <v>0</v>
      </c>
      <c r="AY16" s="55">
        <f>SUMIF(NSL!$C$1353:$C$1434,C16,NSL!$K$1353:$K$1434)</f>
        <v>0</v>
      </c>
      <c r="AZ16" s="55">
        <f>SUMIF(NSL!$C$1436:$C$1440,C16,NSL!$K$1436:$K$1440)</f>
        <v>0</v>
      </c>
      <c r="BA16" s="55">
        <f>SUMIF(NSL!$C$1442:$C$1507,C16,NSL!$K$1442:$K$1507)</f>
        <v>0</v>
      </c>
      <c r="BB16" s="55">
        <f>SUMIF(NSL!$C$1509:$C$1540,C16,NSL!$K$1509:$K$1540)</f>
        <v>0</v>
      </c>
      <c r="BC16" s="55">
        <f>SUMIF(NSL!$C$1542:$C$1545,C16,NSL!$K$1542:$K$1545)</f>
        <v>0</v>
      </c>
      <c r="BD16" s="55">
        <f>SUMIF(NSL!$C$1547:$C$1560,C16,NSL!$K$1547:$K$1560)</f>
        <v>0</v>
      </c>
      <c r="BE16" s="55">
        <f>SUMIF(NSL!$C$1562:$C$1565,C16,NSL!$K$1562:$K$1565)</f>
        <v>0</v>
      </c>
      <c r="BF16" s="55">
        <f>SUMIF(NSL!$C$1567:$C$1569,C16,NSL!$K$1567:$K$1569)</f>
        <v>0</v>
      </c>
      <c r="BG16" s="65">
        <f>SUM(G16:N16)+SUM(P16:Q16)+SUM(S16:Z16)+SUM(AB16:BF16)</f>
        <v>0</v>
      </c>
      <c r="BH16" s="53">
        <f>O60-BG16</f>
        <v>2.3000000000000007</v>
      </c>
      <c r="BI16" s="53">
        <f t="shared" si="6"/>
        <v>15.120000000000001</v>
      </c>
    </row>
    <row r="17" spans="1:61" ht="15">
      <c r="A17" s="56" t="s">
        <v>107</v>
      </c>
      <c r="B17" s="13" t="s">
        <v>94</v>
      </c>
      <c r="C17" s="56" t="s">
        <v>24</v>
      </c>
      <c r="D17" s="52">
        <f>HTg!H19</f>
        <v>0</v>
      </c>
      <c r="E17" s="65">
        <f t="shared" si="3"/>
        <v>0</v>
      </c>
      <c r="F17" s="70">
        <f t="shared" si="4"/>
        <v>0</v>
      </c>
      <c r="G17" s="55">
        <f>SUMIF(NSL!$C$9:$C$10,C17,NSL!$K$9:$K$10)</f>
        <v>0</v>
      </c>
      <c r="H17" s="55">
        <f>SUMIF(NSL!$C$12:$C$13,C17,NSL!$K$12:$K$13)</f>
        <v>0</v>
      </c>
      <c r="I17" s="55">
        <f>SUMIF(NSL!$C$15:$C$16,C17,NSL!$K$15:$K$16)</f>
        <v>0</v>
      </c>
      <c r="J17" s="55">
        <f>SUMIF(NSL!$C$18:$C$19,C17,NSL!$K$18:$K$19)</f>
        <v>0</v>
      </c>
      <c r="K17" s="55">
        <f>SUMIF(NSL!$C$21:$C$43,C17,NSL!$K$21:$K$43)</f>
        <v>0</v>
      </c>
      <c r="L17" s="55">
        <f>SUMIF(NSL!$C$45:$C$51,C17,NSL!$K$45:$K$51)</f>
        <v>0</v>
      </c>
      <c r="M17" s="55">
        <f>SUMIF(NSL!$C$53:$C$55,C17,NSL!$K$53:$K$55)</f>
        <v>0</v>
      </c>
      <c r="N17" s="55">
        <f>SUMIF(NSL!$C$57:$C$65,C17,NSL!$K$57:$K$65)</f>
        <v>0</v>
      </c>
      <c r="O17" s="55">
        <f>SUMIF(NSL!$C$67:$C$76,C17,NSL!$K$67:$K$76)</f>
        <v>0</v>
      </c>
      <c r="P17" s="54">
        <f>D17-BG17</f>
        <v>0</v>
      </c>
      <c r="Q17" s="55">
        <f>SUMIF(NSL!$C$81:$C$173,C17,NSL!$K$81:$K$173)</f>
        <v>0</v>
      </c>
      <c r="R17" s="65">
        <f t="shared" si="7"/>
        <v>0</v>
      </c>
      <c r="S17" s="55">
        <f>SUMIF(NSL!$C$176:$C$214,C17,NSL!$K$176:$K$214)</f>
        <v>0</v>
      </c>
      <c r="T17" s="55">
        <f>SUMIF(NSL!$C$216:$C$238,C17,NSL!$K$216:$K$238)</f>
        <v>0</v>
      </c>
      <c r="U17" s="55">
        <f>SUMIF(NSL!$C$240:$C$252,C17,NSL!$K$240:$K$252)</f>
        <v>0</v>
      </c>
      <c r="V17" s="55">
        <f>SUMIF(NSL!$C$254:$C$255,C17,NSL!$K$254:$K$255)</f>
        <v>0</v>
      </c>
      <c r="W17" s="55">
        <f>SUMIF(NSL!$C$257:$C$282,C17,NSL!$K$257:$K$282)</f>
        <v>0</v>
      </c>
      <c r="X17" s="55">
        <f>SUMIF(NSL!$C$284:$C$346,C17,NSL!$K$284:$K$346)</f>
        <v>0</v>
      </c>
      <c r="Y17" s="55">
        <f>SUMIF(NSL!$C$348:$C$436,C17,NSL!$K$348:$K$436)</f>
        <v>0</v>
      </c>
      <c r="Z17" s="55">
        <f>SUMIF(NSL!$C$438:$C$480,C17,NSL!$K$438:$K$480)</f>
        <v>0</v>
      </c>
      <c r="AA17" s="70">
        <f t="shared" si="5"/>
        <v>0</v>
      </c>
      <c r="AB17" s="55">
        <f>SUMIF(NSL!$C$483:$C$679,C17,NSL!$K$483:$K$679)</f>
        <v>0</v>
      </c>
      <c r="AC17" s="55">
        <f>SUMIF(NSL!$C$681:$C$682,C17,NSL!$K$681:$K$682)</f>
        <v>0</v>
      </c>
      <c r="AD17" s="55">
        <f>SUMIF(NSL!$C$684:$C$692,C17,NSL!$K$684:$K$692)</f>
        <v>0</v>
      </c>
      <c r="AE17" s="55">
        <f>SUMIF(NSL!$C$694:$C$776,C17,NSL!$K$694:$K$776)</f>
        <v>0</v>
      </c>
      <c r="AF17" s="55">
        <f>SUMIF(NSL!$C$778:$C$810,C17,NSL!$K$778:$K$810)</f>
        <v>0</v>
      </c>
      <c r="AG17" s="55">
        <f>SUMIF(NSL!$C$812:$C$813,C17,NSL!$K$812:$K$813)</f>
        <v>0</v>
      </c>
      <c r="AH17" s="55">
        <f>SUMIF(NSL!$C$815:$C$816,C17,NSL!$K$815:$K$816)</f>
        <v>0</v>
      </c>
      <c r="AI17" s="55">
        <f>SUMIF(NSL!$C$818:$C$889,C17,NSL!$K$818:$K$889)</f>
        <v>0</v>
      </c>
      <c r="AJ17" s="55">
        <f>SUMIF(NSL!$C$891:$C$917,C17,NSL!$K$891:$K$917)</f>
        <v>0</v>
      </c>
      <c r="AK17" s="55">
        <f>SUMIF(NSL!$C$919:$C$981,C17,NSL!$K$919:$K$981)</f>
        <v>0</v>
      </c>
      <c r="AL17" s="55">
        <f>SUMIF(NSL!$C$983:$C$1000,C17,NSL!$K$983:$K$1000)</f>
        <v>0</v>
      </c>
      <c r="AM17" s="55">
        <f>SUMIF(NSL!$C$1002:$C$1028,C17,NSL!$K$1002:$K$1028)</f>
        <v>0</v>
      </c>
      <c r="AN17" s="55">
        <f>SUMIF(NSL!$C$1030:$C$1045,C17,NSL!$K$1030:$K$1045)</f>
        <v>0</v>
      </c>
      <c r="AO17" s="55">
        <f>SUMIF(NSL!$C$1047:$C$1048,C17,NSL!$K$1047:$K$1048)</f>
        <v>0</v>
      </c>
      <c r="AP17" s="55">
        <f>SUMIF(NSL!$C$1050:$C$1074,C17,NSL!$K$1050:$K$1074)</f>
        <v>0</v>
      </c>
      <c r="AQ17" s="55">
        <f>SUMIF(NSL!$C$1076:$C$1099,C17,NSL!$K$1076:$K$1099)</f>
        <v>0</v>
      </c>
      <c r="AR17" s="55">
        <f>SUMIF(NSL!$C$1101:$C$1121,C17,NSL!$K$1101:$K$1121)</f>
        <v>0</v>
      </c>
      <c r="AS17" s="55">
        <f>SUMIF(NSL!$C$1123:$C$1164,C17,NSL!$K$1123:$K$1164)</f>
        <v>0</v>
      </c>
      <c r="AT17" s="55">
        <f>SUMIF(NSL!$C$1166:$C$1201,C17,NSL!$K$1166:$K$1201)</f>
        <v>0</v>
      </c>
      <c r="AU17" s="55">
        <f>SUMIF(NSL!$C$1203:$C$1223,C17,NSL!$K$1203:$K$1223)</f>
        <v>0</v>
      </c>
      <c r="AV17" s="55">
        <f>SUMIF(NSL!$C$1225:$C$1226,C17,NSL!$K$1225:$K$1226)</f>
        <v>0</v>
      </c>
      <c r="AW17" s="55">
        <f>SUMIF(NSL!$C$1228:$C$1244,C17,NSL!$K$1228:$K$1244)</f>
        <v>0</v>
      </c>
      <c r="AX17" s="55">
        <f>SUMIF(NSL!$C$1246:$C$1351,C17,NSL!$K$1246:$K$1351)</f>
        <v>0</v>
      </c>
      <c r="AY17" s="55">
        <f>SUMIF(NSL!$C$1353:$C$1434,C17,NSL!$K$1353:$K$1434)</f>
        <v>0</v>
      </c>
      <c r="AZ17" s="55">
        <f>SUMIF(NSL!$C$1436:$C$1440,C17,NSL!$K$1436:$K$1440)</f>
        <v>0</v>
      </c>
      <c r="BA17" s="55">
        <f>SUMIF(NSL!$C$1442:$C$1507,C17,NSL!$K$1442:$K$1507)</f>
        <v>0</v>
      </c>
      <c r="BB17" s="55">
        <f>SUMIF(NSL!$C$1509:$C$1540,C17,NSL!$K$1509:$K$1540)</f>
        <v>0</v>
      </c>
      <c r="BC17" s="55">
        <f>SUMIF(NSL!$C$1542:$C$1545,C17,NSL!$K$1542:$K$1545)</f>
        <v>0</v>
      </c>
      <c r="BD17" s="55">
        <f>SUMIF(NSL!$C$1547:$C$1560,C17,NSL!$K$1547:$K$1560)</f>
        <v>0</v>
      </c>
      <c r="BE17" s="55">
        <f>SUMIF(NSL!$C$1562:$C$1565,C17,NSL!$K$1562:$K$1565)</f>
        <v>0</v>
      </c>
      <c r="BF17" s="55">
        <f>SUMIF(NSL!$C$1567:$C$1569,C17,NSL!$K$1567:$K$1569)</f>
        <v>0</v>
      </c>
      <c r="BG17" s="65">
        <f>SUM(G17:O17)+Q17+SUM(S17:Z17)+SUM(AB17:BF17)</f>
        <v>0</v>
      </c>
      <c r="BH17" s="53">
        <f>P60-BG17</f>
        <v>0</v>
      </c>
      <c r="BI17" s="53">
        <f t="shared" si="6"/>
        <v>0</v>
      </c>
    </row>
    <row r="18" spans="1:61" ht="15">
      <c r="A18" s="56" t="s">
        <v>118</v>
      </c>
      <c r="B18" s="15" t="s">
        <v>117</v>
      </c>
      <c r="C18" s="56" t="s">
        <v>25</v>
      </c>
      <c r="D18" s="52">
        <f>HTg!H20</f>
        <v>0</v>
      </c>
      <c r="E18" s="65">
        <f t="shared" si="3"/>
        <v>0</v>
      </c>
      <c r="F18" s="70">
        <f t="shared" si="4"/>
        <v>0</v>
      </c>
      <c r="G18" s="55">
        <f>SUMIF(NSL!$C$9:$C$10,C18,NSL!$K$9:$K$10)</f>
        <v>0</v>
      </c>
      <c r="H18" s="55">
        <f>SUMIF(NSL!$C$12:$C$13,C18,NSL!$K$12:$K$13)</f>
        <v>0</v>
      </c>
      <c r="I18" s="55">
        <f>SUMIF(NSL!$C$15:$C$16,C18,NSL!$K$15:$K$16)</f>
        <v>0</v>
      </c>
      <c r="J18" s="55">
        <f>SUMIF(NSL!$C$18:$C$19,C18,NSL!$K$18:$K$19)</f>
        <v>0</v>
      </c>
      <c r="K18" s="55">
        <f>SUMIF(NSL!$C$21:$C$43,C18,NSL!$K$21:$K$43)</f>
        <v>0</v>
      </c>
      <c r="L18" s="55">
        <f>SUMIF(NSL!$C$45:$C$51,C18,NSL!$K$45:$K$51)</f>
        <v>0</v>
      </c>
      <c r="M18" s="55">
        <f>SUMIF(NSL!$C$53:$C$55,C18,NSL!$K$53:$K$55)</f>
        <v>0</v>
      </c>
      <c r="N18" s="55">
        <f>SUMIF(NSL!$C$57:$C$65,C18,NSL!$K$57:$K$65)</f>
        <v>0</v>
      </c>
      <c r="O18" s="55">
        <f>SUMIF(NSL!$C$67:$C$76,C18,NSL!$K$67:$K$76)</f>
        <v>0</v>
      </c>
      <c r="P18" s="55">
        <f>SUMIF(NSL!$C$78:$C$79,C18,NSL!$K$78:$K$79)</f>
        <v>0</v>
      </c>
      <c r="Q18" s="54">
        <f>D18-BG18</f>
        <v>0</v>
      </c>
      <c r="R18" s="65">
        <f>SUM(S18:AA18)+SUM(AO18:BF18)</f>
        <v>0</v>
      </c>
      <c r="S18" s="55">
        <f>SUMIF(NSL!$C$176:$C$214,C18,NSL!$K$176:$K$214)</f>
        <v>0</v>
      </c>
      <c r="T18" s="55">
        <f>SUMIF(NSL!$C$216:$C$238,C18,NSL!$K$216:$K$238)</f>
        <v>0</v>
      </c>
      <c r="U18" s="55">
        <f>SUMIF(NSL!$C$240:$C$252,C18,NSL!$K$240:$K$252)</f>
        <v>0</v>
      </c>
      <c r="V18" s="55">
        <f>SUMIF(NSL!$C$254:$C$255,C18,NSL!$K$254:$K$255)</f>
        <v>0</v>
      </c>
      <c r="W18" s="55">
        <f>SUMIF(NSL!$C$257:$C$282,C18,NSL!$K$257:$K$282)</f>
        <v>0</v>
      </c>
      <c r="X18" s="55">
        <f>SUMIF(NSL!$C$284:$C$346,C18,NSL!$K$284:$K$346)</f>
        <v>0</v>
      </c>
      <c r="Y18" s="55">
        <f>SUMIF(NSL!$C$348:$C$436,C18,NSL!$K$348:$K$436)</f>
        <v>0</v>
      </c>
      <c r="Z18" s="55">
        <f>SUMIF(NSL!$C$438:$C$480,C18,NSL!$K$438:$K$480)</f>
        <v>0</v>
      </c>
      <c r="AA18" s="70">
        <f t="shared" si="5"/>
        <v>0</v>
      </c>
      <c r="AB18" s="55">
        <f>SUMIF(NSL!$C$483:$C$679,C18,NSL!$K$483:$K$679)</f>
        <v>0</v>
      </c>
      <c r="AC18" s="55">
        <f>SUMIF(NSL!$C$681:$C$682,C18,NSL!$K$681:$K$682)</f>
        <v>0</v>
      </c>
      <c r="AD18" s="55">
        <f>SUMIF(NSL!$C$684:$C$692,C18,NSL!$K$684:$K$692)</f>
        <v>0</v>
      </c>
      <c r="AE18" s="55">
        <f>SUMIF(NSL!$C$694:$C$776,C18,NSL!$K$694:$K$776)</f>
        <v>0</v>
      </c>
      <c r="AF18" s="55">
        <f>SUMIF(NSL!$C$778:$C$810,C18,NSL!$K$778:$K$810)</f>
        <v>0</v>
      </c>
      <c r="AG18" s="55">
        <f>SUMIF(NSL!$C$812:$C$813,C18,NSL!$K$812:$K$813)</f>
        <v>0</v>
      </c>
      <c r="AH18" s="55">
        <f>SUMIF(NSL!$C$815:$C$816,C18,NSL!$K$815:$K$816)</f>
        <v>0</v>
      </c>
      <c r="AI18" s="55">
        <f>SUMIF(NSL!$C$818:$C$889,C18,NSL!$K$818:$K$889)</f>
        <v>0</v>
      </c>
      <c r="AJ18" s="55">
        <f>SUMIF(NSL!$C$891:$C$917,C18,NSL!$K$891:$K$917)</f>
        <v>0</v>
      </c>
      <c r="AK18" s="55">
        <f>SUMIF(NSL!$C$919:$C$981,C18,NSL!$K$919:$K$981)</f>
        <v>0</v>
      </c>
      <c r="AL18" s="55">
        <f>SUMIF(NSL!$C$983:$C$1000,C18,NSL!$K$983:$K$1000)</f>
        <v>0</v>
      </c>
      <c r="AM18" s="55">
        <f>SUMIF(NSL!$C$1002:$C$1028,C18,NSL!$K$1002:$K$1028)</f>
        <v>0</v>
      </c>
      <c r="AN18" s="55">
        <f>SUMIF(NSL!$C$1030:$C$1045,C18,NSL!$K$1030:$K$1045)</f>
        <v>0</v>
      </c>
      <c r="AO18" s="55">
        <f>SUMIF(NSL!$C$1047:$C$1048,C18,NSL!$K$1047:$K$1048)</f>
        <v>0</v>
      </c>
      <c r="AP18" s="55">
        <f>SUMIF(NSL!$C$1050:$C$1074,C18,NSL!$K$1050:$K$1074)</f>
        <v>0</v>
      </c>
      <c r="AQ18" s="55">
        <f>SUMIF(NSL!$C$1076:$C$1099,C18,NSL!$K$1076:$K$1099)</f>
        <v>0</v>
      </c>
      <c r="AR18" s="55">
        <f>SUMIF(NSL!$C$1101:$C$1121,C18,NSL!$K$1101:$K$1121)</f>
        <v>0</v>
      </c>
      <c r="AS18" s="55">
        <f>SUMIF(NSL!$C$1123:$C$1164,C18,NSL!$K$1123:$K$1164)</f>
        <v>0</v>
      </c>
      <c r="AT18" s="55">
        <f>SUMIF(NSL!$C$1166:$C$1201,C18,NSL!$K$1166:$K$1201)</f>
        <v>0</v>
      </c>
      <c r="AU18" s="55">
        <f>SUMIF(NSL!$C$1203:$C$1223,C18,NSL!$K$1203:$K$1223)</f>
        <v>0</v>
      </c>
      <c r="AV18" s="55">
        <f>SUMIF(NSL!$C$1225:$C$1226,C18,NSL!$K$1225:$K$1226)</f>
        <v>0</v>
      </c>
      <c r="AW18" s="55">
        <f>SUMIF(NSL!$C$1228:$C$1244,C18,NSL!$K$1228:$K$1244)</f>
        <v>0</v>
      </c>
      <c r="AX18" s="55">
        <f>SUMIF(NSL!$C$1246:$C$1351,C18,NSL!$K$1246:$K$1351)</f>
        <v>0</v>
      </c>
      <c r="AY18" s="55">
        <f>SUMIF(NSL!$C$1353:$C$1434,C18,NSL!$K$1353:$K$1434)</f>
        <v>0</v>
      </c>
      <c r="AZ18" s="55">
        <f>SUMIF(NSL!$C$1436:$C$1440,C18,NSL!$K$1436:$K$1440)</f>
        <v>0</v>
      </c>
      <c r="BA18" s="55">
        <f>SUMIF(NSL!$C$1442:$C$1507,C18,NSL!$K$1442:$K$1507)</f>
        <v>0</v>
      </c>
      <c r="BB18" s="55">
        <f>SUMIF(NSL!$C$1509:$C$1540,C18,NSL!$K$1509:$K$1540)</f>
        <v>0</v>
      </c>
      <c r="BC18" s="55">
        <f>SUMIF(NSL!$C$1542:$C$1545,C18,NSL!$K$1542:$K$1545)</f>
        <v>0</v>
      </c>
      <c r="BD18" s="55">
        <f>SUMIF(NSL!$C$1547:$C$1560,C18,NSL!$K$1547:$K$1560)</f>
        <v>0</v>
      </c>
      <c r="BE18" s="55">
        <f>SUMIF(NSL!$C$1562:$C$1565,C18,NSL!$K$1562:$K$1565)</f>
        <v>0</v>
      </c>
      <c r="BF18" s="55">
        <f>SUMIF(NSL!$C$1567:$C$1569,C18,NSL!$K$1567:$K$1569)</f>
        <v>0</v>
      </c>
      <c r="BG18" s="65">
        <f>SUM(G18:P18)+SUM(S18:Z18)+SUM(AB18:BF18)</f>
        <v>0</v>
      </c>
      <c r="BH18" s="53">
        <f>Q60-BG18</f>
        <v>36.299999999999997</v>
      </c>
      <c r="BI18" s="53">
        <f t="shared" si="6"/>
        <v>36.299999999999997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>
        <f>HTg!H21</f>
        <v>319.64</v>
      </c>
      <c r="E19" s="65">
        <f>SUM(E20:E28)+SUM(E42:E58)</f>
        <v>0</v>
      </c>
      <c r="F19" s="70">
        <f>SUM(F20:F28)+SUM(F42:F58)</f>
        <v>0</v>
      </c>
      <c r="G19" s="57">
        <f>SUM(G20:G28)+SUM(G42:G58)</f>
        <v>0</v>
      </c>
      <c r="H19" s="57">
        <f t="shared" ref="H19:Q19" si="8">SUM(H20:H28)+SUM(H42:H58)</f>
        <v>0</v>
      </c>
      <c r="I19" s="57">
        <f t="shared" si="8"/>
        <v>0</v>
      </c>
      <c r="J19" s="57">
        <f t="shared" si="8"/>
        <v>0</v>
      </c>
      <c r="K19" s="57">
        <f t="shared" si="8"/>
        <v>0</v>
      </c>
      <c r="L19" s="57">
        <f t="shared" si="8"/>
        <v>0</v>
      </c>
      <c r="M19" s="57">
        <f t="shared" si="8"/>
        <v>0</v>
      </c>
      <c r="N19" s="57">
        <f t="shared" si="8"/>
        <v>0</v>
      </c>
      <c r="O19" s="57">
        <f t="shared" si="8"/>
        <v>0</v>
      </c>
      <c r="P19" s="57">
        <f t="shared" si="8"/>
        <v>0</v>
      </c>
      <c r="Q19" s="57">
        <f t="shared" si="8"/>
        <v>0</v>
      </c>
      <c r="R19" s="57">
        <f>D19-BG19</f>
        <v>319.45</v>
      </c>
      <c r="S19" s="57">
        <f>SUM(S20:S28)+SUM(S42:S58)</f>
        <v>0</v>
      </c>
      <c r="T19" s="57">
        <f t="shared" ref="T19:BF19" si="9">SUM(T20:T28)+SUM(T42:T58)</f>
        <v>0</v>
      </c>
      <c r="U19" s="57">
        <f t="shared" si="9"/>
        <v>0</v>
      </c>
      <c r="V19" s="57">
        <f t="shared" si="9"/>
        <v>0</v>
      </c>
      <c r="W19" s="57">
        <f t="shared" si="9"/>
        <v>0</v>
      </c>
      <c r="X19" s="57">
        <f t="shared" si="9"/>
        <v>0</v>
      </c>
      <c r="Y19" s="57">
        <f t="shared" si="9"/>
        <v>0</v>
      </c>
      <c r="Z19" s="57">
        <f t="shared" si="9"/>
        <v>99.98</v>
      </c>
      <c r="AA19" s="72">
        <f t="shared" si="9"/>
        <v>65.17</v>
      </c>
      <c r="AB19" s="57">
        <f t="shared" si="9"/>
        <v>0.63</v>
      </c>
      <c r="AC19" s="57">
        <f t="shared" si="9"/>
        <v>0</v>
      </c>
      <c r="AD19" s="57">
        <f t="shared" si="9"/>
        <v>0.17</v>
      </c>
      <c r="AE19" s="57">
        <f t="shared" si="9"/>
        <v>3.6500000000000004</v>
      </c>
      <c r="AF19" s="57">
        <f t="shared" si="9"/>
        <v>0</v>
      </c>
      <c r="AG19" s="57">
        <f t="shared" si="9"/>
        <v>0</v>
      </c>
      <c r="AH19" s="57">
        <f t="shared" si="9"/>
        <v>0</v>
      </c>
      <c r="AI19" s="57">
        <f t="shared" si="9"/>
        <v>55.93</v>
      </c>
      <c r="AJ19" s="57">
        <f t="shared" si="9"/>
        <v>4.72</v>
      </c>
      <c r="AK19" s="57">
        <f t="shared" si="9"/>
        <v>0.1</v>
      </c>
      <c r="AL19" s="57">
        <f t="shared" si="9"/>
        <v>0</v>
      </c>
      <c r="AM19" s="57">
        <f t="shared" si="9"/>
        <v>0</v>
      </c>
      <c r="AN19" s="57">
        <f t="shared" si="9"/>
        <v>0</v>
      </c>
      <c r="AO19" s="57">
        <f t="shared" si="9"/>
        <v>0</v>
      </c>
      <c r="AP19" s="57">
        <f t="shared" si="9"/>
        <v>0</v>
      </c>
      <c r="AQ19" s="57">
        <f t="shared" si="9"/>
        <v>0</v>
      </c>
      <c r="AR19" s="57">
        <f t="shared" si="9"/>
        <v>23.34</v>
      </c>
      <c r="AS19" s="57">
        <f t="shared" si="9"/>
        <v>0</v>
      </c>
      <c r="AT19" s="57">
        <f t="shared" si="9"/>
        <v>1.41</v>
      </c>
      <c r="AU19" s="57">
        <f t="shared" si="9"/>
        <v>0</v>
      </c>
      <c r="AV19" s="57">
        <f t="shared" si="9"/>
        <v>0</v>
      </c>
      <c r="AW19" s="57">
        <f t="shared" si="9"/>
        <v>0.09</v>
      </c>
      <c r="AX19" s="57">
        <f t="shared" si="9"/>
        <v>0.18</v>
      </c>
      <c r="AY19" s="57">
        <f t="shared" si="9"/>
        <v>0</v>
      </c>
      <c r="AZ19" s="57">
        <f t="shared" si="9"/>
        <v>0</v>
      </c>
      <c r="BA19" s="57">
        <f t="shared" si="9"/>
        <v>0</v>
      </c>
      <c r="BB19" s="57">
        <f t="shared" si="9"/>
        <v>0</v>
      </c>
      <c r="BC19" s="57">
        <f t="shared" si="9"/>
        <v>129.44</v>
      </c>
      <c r="BD19" s="57">
        <f t="shared" si="9"/>
        <v>0</v>
      </c>
      <c r="BE19" s="57">
        <f t="shared" si="9"/>
        <v>0</v>
      </c>
      <c r="BF19" s="57">
        <f t="shared" si="9"/>
        <v>0</v>
      </c>
      <c r="BG19" s="65">
        <f>SUM(BG20:BG28)+SUM(BG42:BG58)</f>
        <v>0.19</v>
      </c>
      <c r="BH19" s="65">
        <f>R60-BG19</f>
        <v>184.64</v>
      </c>
      <c r="BI19" s="65">
        <f>SUM(BI20:BI28)+SUM(BI42:BI58)</f>
        <v>504.47</v>
      </c>
    </row>
    <row r="20" spans="1:61" ht="15">
      <c r="A20" s="8" t="s">
        <v>28</v>
      </c>
      <c r="B20" s="7" t="s">
        <v>85</v>
      </c>
      <c r="C20" s="8" t="s">
        <v>31</v>
      </c>
      <c r="D20" s="52">
        <f>HTg!H22</f>
        <v>0</v>
      </c>
      <c r="E20" s="65">
        <f>SUM(F20,J20,K20,L20,M20,N20,O20,P20,Q20)</f>
        <v>0</v>
      </c>
      <c r="F20" s="70">
        <f>G20+H20+I20</f>
        <v>0</v>
      </c>
      <c r="G20" s="55">
        <f>SUMIF(NSL!$C$9:$C$10,C20,NSL!$K$9:$K$10)</f>
        <v>0</v>
      </c>
      <c r="H20" s="55">
        <f>SUMIF(NSL!$C$12:$C$13,C20,NSL!$K$12:$K$13)</f>
        <v>0</v>
      </c>
      <c r="I20" s="55">
        <f>SUMIF(NSL!$C$15:$C$16,C20,NSL!$K$15:$K$16)</f>
        <v>0</v>
      </c>
      <c r="J20" s="55">
        <f>SUMIF(NSL!$C$18:$C$19,C20,NSL!$K$18:$K$19)</f>
        <v>0</v>
      </c>
      <c r="K20" s="55">
        <f>SUMIF(NSL!$C$21:$C$43,C20,NSL!$K$21:$K$43)</f>
        <v>0</v>
      </c>
      <c r="L20" s="55">
        <f>SUMIF(NSL!$C$45:$C$51,C20,NSL!$K$45:$K$51)</f>
        <v>0</v>
      </c>
      <c r="M20" s="55">
        <f>SUMIF(NSL!$C$53:$C$55,C20,NSL!$K$53:$K$55)</f>
        <v>0</v>
      </c>
      <c r="N20" s="55">
        <f>SUMIF(NSL!$C$57:$C$65,C20,NSL!$K$57:$K$65)</f>
        <v>0</v>
      </c>
      <c r="O20" s="55">
        <f>SUMIF(NSL!$C$67:$C$76,C20,NSL!$K$67:$K$76)</f>
        <v>0</v>
      </c>
      <c r="P20" s="55">
        <f>SUMIF(NSL!$C$78:$C$79,C20,NSL!$K$78:$K$79)</f>
        <v>0</v>
      </c>
      <c r="Q20" s="55">
        <f>SUMIF(NSL!$C$81:$C$173,C20,NSL!$K$81:$K$173)</f>
        <v>0</v>
      </c>
      <c r="R20" s="65">
        <f>SUM(S20:Z20)+SUM(AB20:BF20)</f>
        <v>0</v>
      </c>
      <c r="S20" s="54">
        <f>D20-BG20</f>
        <v>0</v>
      </c>
      <c r="T20" s="55">
        <f>SUMIF(NSL!$C$216:$C$238,C20,NSL!$K$216:$K$238)</f>
        <v>0</v>
      </c>
      <c r="U20" s="55">
        <f>SUMIF(NSL!$C$240:$C$252,C20,NSL!$K$240:$K$252)</f>
        <v>0</v>
      </c>
      <c r="V20" s="55">
        <f>SUMIF(NSL!$C$254:$C$255,C20,NSL!$K$254:$K$255)</f>
        <v>0</v>
      </c>
      <c r="W20" s="55">
        <f>SUMIF(NSL!$C$257:$C$282,C20,NSL!$K$257:$K$282)</f>
        <v>0</v>
      </c>
      <c r="X20" s="55">
        <f>SUMIF(NSL!$C$284:$C$346,C20,NSL!$K$284:$K$346)</f>
        <v>0</v>
      </c>
      <c r="Y20" s="55">
        <f>SUMIF(NSL!$C$348:$C$436,C20,NSL!$K$348:$K$436)</f>
        <v>0</v>
      </c>
      <c r="Z20" s="55">
        <f>SUMIF(NSL!$C$438:$C$480,C20,NSL!$K$438:$K$480)</f>
        <v>0</v>
      </c>
      <c r="AA20" s="70">
        <f>SUM(AB20:AN20)</f>
        <v>0</v>
      </c>
      <c r="AB20" s="55">
        <f>SUMIF(NSL!$C$483:$C$679,C20,NSL!$K$483:$K$679)</f>
        <v>0</v>
      </c>
      <c r="AC20" s="55">
        <f>SUMIF(NSL!$C$681:$C$682,C20,NSL!$K$681:$K$682)</f>
        <v>0</v>
      </c>
      <c r="AD20" s="55">
        <f>SUMIF(NSL!$C$684:$C$692,C20,NSL!$K$684:$K$692)</f>
        <v>0</v>
      </c>
      <c r="AE20" s="55">
        <f>SUMIF(NSL!$C$694:$C$776,C20,NSL!$K$694:$K$776)</f>
        <v>0</v>
      </c>
      <c r="AF20" s="55">
        <f>SUMIF(NSL!$C$778:$C$810,C20,NSL!$K$778:$K$810)</f>
        <v>0</v>
      </c>
      <c r="AG20" s="55">
        <f>SUMIF(NSL!$C$812:$C$813,C20,NSL!$K$812:$K$813)</f>
        <v>0</v>
      </c>
      <c r="AH20" s="55">
        <f>SUMIF(NSL!$C$815:$C$816,C20,NSL!$K$815:$K$816)</f>
        <v>0</v>
      </c>
      <c r="AI20" s="55">
        <f>SUMIF(NSL!$C$818:$C$889,C20,NSL!$K$818:$K$889)</f>
        <v>0</v>
      </c>
      <c r="AJ20" s="55">
        <f>SUMIF(NSL!$C$891:$C$917,C20,NSL!$K$891:$K$917)</f>
        <v>0</v>
      </c>
      <c r="AK20" s="55">
        <f>SUMIF(NSL!$C$919:$C$981,C20,NSL!$K$919:$K$981)</f>
        <v>0</v>
      </c>
      <c r="AL20" s="55">
        <f>SUMIF(NSL!$C$983:$C$1000,C20,NSL!$K$983:$K$1000)</f>
        <v>0</v>
      </c>
      <c r="AM20" s="55">
        <f>SUMIF(NSL!$C$1002:$C$1028,C20,NSL!$K$1002:$K$1028)</f>
        <v>0</v>
      </c>
      <c r="AN20" s="55">
        <f>SUMIF(NSL!$C$1030:$C$1045,C20,NSL!$K$1030:$K$1045)</f>
        <v>0</v>
      </c>
      <c r="AO20" s="55">
        <f>SUMIF(NSL!$C$1047:$C$1048,C20,NSL!$K$1047:$K$1048)</f>
        <v>0</v>
      </c>
      <c r="AP20" s="55">
        <f>SUMIF(NSL!$C$1050:$C$1074,C20,NSL!$K$1050:$K$1074)</f>
        <v>0</v>
      </c>
      <c r="AQ20" s="55">
        <f>SUMIF(NSL!$C$1076:$C$1099,C20,NSL!$K$1076:$K$1099)</f>
        <v>0</v>
      </c>
      <c r="AR20" s="55">
        <f>SUMIF(NSL!$C$1101:$C$1121,C20,NSL!$K$1101:$K$1121)</f>
        <v>0</v>
      </c>
      <c r="AS20" s="55">
        <f>SUMIF(NSL!$C$1123:$C$1164,C20,NSL!$K$1123:$K$1164)</f>
        <v>0</v>
      </c>
      <c r="AT20" s="55">
        <f>SUMIF(NSL!$C$1166:$C$1201,C20,NSL!$K$1166:$K$1201)</f>
        <v>0</v>
      </c>
      <c r="AU20" s="55">
        <f>SUMIF(NSL!$C$1203:$C$1223,C20,NSL!$K$1203:$K$1223)</f>
        <v>0</v>
      </c>
      <c r="AV20" s="55">
        <f>SUMIF(NSL!$C$1225:$C$1226,C20,NSL!$K$1225:$K$1226)</f>
        <v>0</v>
      </c>
      <c r="AW20" s="55">
        <f>SUMIF(NSL!$C$1228:$C$1244,C20,NSL!$K$1228:$K$1244)</f>
        <v>0</v>
      </c>
      <c r="AX20" s="55">
        <f>SUMIF(NSL!$C$1246:$C$1351,C20,NSL!$K$1246:$K$1351)</f>
        <v>0</v>
      </c>
      <c r="AY20" s="55">
        <f>SUMIF(NSL!$C$1353:$C$1434,C20,NSL!$K$1353:$K$1434)</f>
        <v>0</v>
      </c>
      <c r="AZ20" s="55">
        <f>SUMIF(NSL!$C$1436:$C$1440,C20,NSL!$K$1436:$K$1440)</f>
        <v>0</v>
      </c>
      <c r="BA20" s="55">
        <f>SUMIF(NSL!$C$1442:$C$1507,C20,NSL!$K$1442:$K$1507)</f>
        <v>0</v>
      </c>
      <c r="BB20" s="55">
        <f>SUMIF(NSL!$C$1509:$C$1540,C20,NSL!$K$1509:$K$1540)</f>
        <v>0</v>
      </c>
      <c r="BC20" s="55">
        <f>SUMIF(NSL!$C$1542:$C$1545,C20,NSL!$K$1542:$K$1545)</f>
        <v>0</v>
      </c>
      <c r="BD20" s="55">
        <f>SUMIF(NSL!$C$1547:$C$1560,C20,NSL!$K$1547:$K$1560)</f>
        <v>0</v>
      </c>
      <c r="BE20" s="55">
        <f>SUMIF(NSL!$C$1562:$C$1565,C20,NSL!$K$1562:$K$1565)</f>
        <v>0</v>
      </c>
      <c r="BF20" s="55">
        <f>SUMIF(NSL!$C$1567:$C$1569,C20,NSL!$K$1567:$K$1569)</f>
        <v>0</v>
      </c>
      <c r="BG20" s="65">
        <f>SUM(G20:Q20)+SUM(T20:Z20)+SUM(AB20:BF20)</f>
        <v>0</v>
      </c>
      <c r="BH20" s="53">
        <f>S60-BG20</f>
        <v>0</v>
      </c>
      <c r="BI20" s="53">
        <f t="shared" si="6"/>
        <v>0</v>
      </c>
    </row>
    <row r="21" spans="1:61" ht="15">
      <c r="A21" s="8" t="s">
        <v>30</v>
      </c>
      <c r="B21" s="7" t="s">
        <v>86</v>
      </c>
      <c r="C21" s="8" t="s">
        <v>33</v>
      </c>
      <c r="D21" s="52">
        <f>HTg!H23</f>
        <v>0</v>
      </c>
      <c r="E21" s="65">
        <f t="shared" ref="E21:E59" si="10">SUM(F21,J21,K21,L21,M21,N21,O21,P21,Q21)</f>
        <v>0</v>
      </c>
      <c r="F21" s="70">
        <f t="shared" ref="F21:F59" si="11">G21+H21+I21</f>
        <v>0</v>
      </c>
      <c r="G21" s="55">
        <f>SUMIF(NSL!$C$9:$C$10,C21,NSL!$K$9:$K$10)</f>
        <v>0</v>
      </c>
      <c r="H21" s="55">
        <f>SUMIF(NSL!$C$12:$C$13,C21,NSL!$K$12:$K$13)</f>
        <v>0</v>
      </c>
      <c r="I21" s="55">
        <f>SUMIF(NSL!$C$15:$C$16,C21,NSL!$K$15:$K$16)</f>
        <v>0</v>
      </c>
      <c r="J21" s="55">
        <f>SUMIF(NSL!$C$18:$C$19,C21,NSL!$K$18:$K$19)</f>
        <v>0</v>
      </c>
      <c r="K21" s="55">
        <f>SUMIF(NSL!$C$21:$C$43,C21,NSL!$K$21:$K$43)</f>
        <v>0</v>
      </c>
      <c r="L21" s="55">
        <f>SUMIF(NSL!$C$45:$C$51,C21,NSL!$K$45:$K$51)</f>
        <v>0</v>
      </c>
      <c r="M21" s="55">
        <f>SUMIF(NSL!$C$53:$C$55,C21,NSL!$K$53:$K$55)</f>
        <v>0</v>
      </c>
      <c r="N21" s="55">
        <f>SUMIF(NSL!$C$57:$C$65,C21,NSL!$K$57:$K$65)</f>
        <v>0</v>
      </c>
      <c r="O21" s="55">
        <f>SUMIF(NSL!$C$67:$C$76,C21,NSL!$K$67:$K$76)</f>
        <v>0</v>
      </c>
      <c r="P21" s="55">
        <f>SUMIF(NSL!$C$78:$C$79,C21,NSL!$K$78:$K$79)</f>
        <v>0</v>
      </c>
      <c r="Q21" s="55">
        <f>SUMIF(NSL!$C$81:$C$173,C21,NSL!$K$81:$K$173)</f>
        <v>0</v>
      </c>
      <c r="R21" s="65">
        <f t="shared" ref="R21:R59" si="12">SUM(S21:Z21)+SUM(AB21:BF21)</f>
        <v>0</v>
      </c>
      <c r="S21" s="55">
        <f>SUMIF(NSL!$C$176:$C$214,C21,NSL!$K$176:$K$214)</f>
        <v>0</v>
      </c>
      <c r="T21" s="54">
        <f>D21-BG21</f>
        <v>0</v>
      </c>
      <c r="U21" s="55">
        <f>SUMIF(NSL!$C$240:$C$252,C21,NSL!$K$240:$K$252)</f>
        <v>0</v>
      </c>
      <c r="V21" s="55">
        <f>SUMIF(NSL!$C$254:$C$255,C21,NSL!$K$254:$K$255)</f>
        <v>0</v>
      </c>
      <c r="W21" s="55">
        <f>SUMIF(NSL!$C$257:$C$282,C21,NSL!$K$257:$K$282)</f>
        <v>0</v>
      </c>
      <c r="X21" s="55">
        <f>SUMIF(NSL!$C$284:$C$346,C21,NSL!$K$284:$K$346)</f>
        <v>0</v>
      </c>
      <c r="Y21" s="55">
        <f>SUMIF(NSL!$C$348:$C$436,C21,NSL!$K$348:$K$436)</f>
        <v>0</v>
      </c>
      <c r="Z21" s="55">
        <f>SUMIF(NSL!$C$438:$C$480,C21,NSL!$K$438:$K$480)</f>
        <v>0</v>
      </c>
      <c r="AA21" s="70">
        <f t="shared" ref="AA21:AA27" si="13">SUM(AB21:AN21)</f>
        <v>0</v>
      </c>
      <c r="AB21" s="55">
        <f>SUMIF(NSL!$C$483:$C$679,C21,NSL!$K$483:$K$679)</f>
        <v>0</v>
      </c>
      <c r="AC21" s="55">
        <f>SUMIF(NSL!$C$681:$C$682,C21,NSL!$K$681:$K$682)</f>
        <v>0</v>
      </c>
      <c r="AD21" s="55">
        <f>SUMIF(NSL!$C$684:$C$692,C21,NSL!$K$684:$K$692)</f>
        <v>0</v>
      </c>
      <c r="AE21" s="55">
        <f>SUMIF(NSL!$C$694:$C$776,C21,NSL!$K$694:$K$776)</f>
        <v>0</v>
      </c>
      <c r="AF21" s="55">
        <f>SUMIF(NSL!$C$778:$C$810,C21,NSL!$K$778:$K$810)</f>
        <v>0</v>
      </c>
      <c r="AG21" s="55">
        <f>SUMIF(NSL!$C$812:$C$813,C21,NSL!$K$812:$K$813)</f>
        <v>0</v>
      </c>
      <c r="AH21" s="55">
        <f>SUMIF(NSL!$C$815:$C$816,C21,NSL!$K$815:$K$816)</f>
        <v>0</v>
      </c>
      <c r="AI21" s="55">
        <f>SUMIF(NSL!$C$818:$C$889,C21,NSL!$K$818:$K$889)</f>
        <v>0</v>
      </c>
      <c r="AJ21" s="55">
        <f>SUMIF(NSL!$C$891:$C$917,C21,NSL!$K$891:$K$917)</f>
        <v>0</v>
      </c>
      <c r="AK21" s="55">
        <f>SUMIF(NSL!$C$919:$C$981,C21,NSL!$K$919:$K$981)</f>
        <v>0</v>
      </c>
      <c r="AL21" s="55">
        <f>SUMIF(NSL!$C$983:$C$1000,C21,NSL!$K$983:$K$1000)</f>
        <v>0</v>
      </c>
      <c r="AM21" s="55">
        <f>SUMIF(NSL!$C$1002:$C$1028,C21,NSL!$K$1002:$K$1028)</f>
        <v>0</v>
      </c>
      <c r="AN21" s="55">
        <f>SUMIF(NSL!$C$1030:$C$1045,C21,NSL!$K$1030:$K$1045)</f>
        <v>0</v>
      </c>
      <c r="AO21" s="55">
        <f>SUMIF(NSL!$C$1047:$C$1048,C21,NSL!$K$1047:$K$1048)</f>
        <v>0</v>
      </c>
      <c r="AP21" s="55">
        <f>SUMIF(NSL!$C$1050:$C$1074,C21,NSL!$K$1050:$K$1074)</f>
        <v>0</v>
      </c>
      <c r="AQ21" s="55">
        <f>SUMIF(NSL!$C$1076:$C$1099,C21,NSL!$K$1076:$K$1099)</f>
        <v>0</v>
      </c>
      <c r="AR21" s="55">
        <f>SUMIF(NSL!$C$1101:$C$1121,C21,NSL!$K$1101:$K$1121)</f>
        <v>0</v>
      </c>
      <c r="AS21" s="55">
        <f>SUMIF(NSL!$C$1123:$C$1164,C21,NSL!$K$1123:$K$1164)</f>
        <v>0</v>
      </c>
      <c r="AT21" s="55">
        <f>SUMIF(NSL!$C$1166:$C$1201,C21,NSL!$K$1166:$K$1201)</f>
        <v>0</v>
      </c>
      <c r="AU21" s="55">
        <f>SUMIF(NSL!$C$1203:$C$1223,C21,NSL!$K$1203:$K$1223)</f>
        <v>0</v>
      </c>
      <c r="AV21" s="55">
        <f>SUMIF(NSL!$C$1225:$C$1226,C21,NSL!$K$1225:$K$1226)</f>
        <v>0</v>
      </c>
      <c r="AW21" s="55">
        <f>SUMIF(NSL!$C$1228:$C$1244,C21,NSL!$K$1228:$K$1244)</f>
        <v>0</v>
      </c>
      <c r="AX21" s="55">
        <f>SUMIF(NSL!$C$1246:$C$1351,C21,NSL!$K$1246:$K$1351)</f>
        <v>0</v>
      </c>
      <c r="AY21" s="55">
        <f>SUMIF(NSL!$C$1353:$C$1434,C21,NSL!$K$1353:$K$1434)</f>
        <v>0</v>
      </c>
      <c r="AZ21" s="55">
        <f>SUMIF(NSL!$C$1436:$C$1440,C21,NSL!$K$1436:$K$1440)</f>
        <v>0</v>
      </c>
      <c r="BA21" s="55">
        <f>SUMIF(NSL!$C$1442:$C$1507,C21,NSL!$K$1442:$K$1507)</f>
        <v>0</v>
      </c>
      <c r="BB21" s="55">
        <f>SUMIF(NSL!$C$1509:$C$1540,C21,NSL!$K$1509:$K$1540)</f>
        <v>0</v>
      </c>
      <c r="BC21" s="55">
        <f>SUMIF(NSL!$C$1542:$C$1545,C21,NSL!$K$1542:$K$1545)</f>
        <v>0</v>
      </c>
      <c r="BD21" s="55">
        <f>SUMIF(NSL!$C$1547:$C$1560,C21,NSL!$K$1547:$K$1560)</f>
        <v>0</v>
      </c>
      <c r="BE21" s="55">
        <f>SUMIF(NSL!$C$1562:$C$1565,C21,NSL!$K$1562:$K$1565)</f>
        <v>0</v>
      </c>
      <c r="BF21" s="55">
        <f>SUMIF(NSL!$C$1567:$C$1569,C21,NSL!$K$1567:$K$1569)</f>
        <v>0</v>
      </c>
      <c r="BG21" s="65">
        <f>SUM(G21:Q21)+S21+SUM(U21:Z21)+SUM(AB21:BF21)</f>
        <v>0</v>
      </c>
      <c r="BH21" s="53">
        <f>T60-BG21</f>
        <v>0.3</v>
      </c>
      <c r="BI21" s="53">
        <f t="shared" si="6"/>
        <v>0.3</v>
      </c>
    </row>
    <row r="22" spans="1:61" ht="15">
      <c r="A22" s="56" t="s">
        <v>32</v>
      </c>
      <c r="B22" s="7" t="s">
        <v>87</v>
      </c>
      <c r="C22" s="8" t="s">
        <v>35</v>
      </c>
      <c r="D22" s="52">
        <f>HTg!H24</f>
        <v>0</v>
      </c>
      <c r="E22" s="65">
        <f t="shared" si="10"/>
        <v>0</v>
      </c>
      <c r="F22" s="70">
        <f t="shared" si="11"/>
        <v>0</v>
      </c>
      <c r="G22" s="55">
        <f>SUMIF(NSL!$C$9:$C$10,C22,NSL!$K$9:$K$10)</f>
        <v>0</v>
      </c>
      <c r="H22" s="55">
        <f>SUMIF(NSL!$C$12:$C$13,C22,NSL!$K$12:$K$13)</f>
        <v>0</v>
      </c>
      <c r="I22" s="55">
        <f>SUMIF(NSL!$C$15:$C$16,C22,NSL!$K$15:$K$16)</f>
        <v>0</v>
      </c>
      <c r="J22" s="55">
        <f>SUMIF(NSL!$C$18:$C$19,C22,NSL!$K$18:$K$19)</f>
        <v>0</v>
      </c>
      <c r="K22" s="55">
        <f>SUMIF(NSL!$C$21:$C$43,C22,NSL!$K$21:$K$43)</f>
        <v>0</v>
      </c>
      <c r="L22" s="55">
        <f>SUMIF(NSL!$C$45:$C$51,C22,NSL!$K$45:$K$51)</f>
        <v>0</v>
      </c>
      <c r="M22" s="55">
        <f>SUMIF(NSL!$C$53:$C$55,C22,NSL!$K$53:$K$55)</f>
        <v>0</v>
      </c>
      <c r="N22" s="55">
        <f>SUMIF(NSL!$C$57:$C$65,C22,NSL!$K$57:$K$65)</f>
        <v>0</v>
      </c>
      <c r="O22" s="55">
        <f>SUMIF(NSL!$C$67:$C$76,C22,NSL!$K$67:$K$76)</f>
        <v>0</v>
      </c>
      <c r="P22" s="55">
        <f>SUMIF(NSL!$C$78:$C$79,C22,NSL!$K$78:$K$79)</f>
        <v>0</v>
      </c>
      <c r="Q22" s="55">
        <f>SUMIF(NSL!$C$81:$C$173,C22,NSL!$K$81:$K$173)</f>
        <v>0</v>
      </c>
      <c r="R22" s="65">
        <f t="shared" si="12"/>
        <v>0</v>
      </c>
      <c r="S22" s="55">
        <f>SUMIF(NSL!$C$176:$C$214,C22,NSL!$K$176:$K$214)</f>
        <v>0</v>
      </c>
      <c r="T22" s="55">
        <f>SUMIF(NSL!$C$216:$C$238,C22,NSL!$K$216:$K$238)</f>
        <v>0</v>
      </c>
      <c r="U22" s="54">
        <f>D22-BG22</f>
        <v>0</v>
      </c>
      <c r="V22" s="55">
        <f>SUMIF(NSL!$C$254:$C$255,C22,NSL!$K$254:$K$255)</f>
        <v>0</v>
      </c>
      <c r="W22" s="55">
        <f>SUMIF(NSL!$C$257:$C$282,C22,NSL!$K$257:$K$282)</f>
        <v>0</v>
      </c>
      <c r="X22" s="55">
        <f>SUMIF(NSL!$C$284:$C$346,C22,NSL!$K$284:$K$346)</f>
        <v>0</v>
      </c>
      <c r="Y22" s="55">
        <f>SUMIF(NSL!$C$348:$C$436,C22,NSL!$K$348:$K$436)</f>
        <v>0</v>
      </c>
      <c r="Z22" s="55">
        <f>SUMIF(NSL!$C$438:$C$480,C22,NSL!$K$438:$K$480)</f>
        <v>0</v>
      </c>
      <c r="AA22" s="70">
        <f t="shared" si="13"/>
        <v>0</v>
      </c>
      <c r="AB22" s="55">
        <f>SUMIF(NSL!$C$483:$C$679,C22,NSL!$K$483:$K$679)</f>
        <v>0</v>
      </c>
      <c r="AC22" s="55">
        <f>SUMIF(NSL!$C$681:$C$682,C22,NSL!$K$681:$K$682)</f>
        <v>0</v>
      </c>
      <c r="AD22" s="55">
        <f>SUMIF(NSL!$C$684:$C$692,C22,NSL!$K$684:$K$692)</f>
        <v>0</v>
      </c>
      <c r="AE22" s="55">
        <f>SUMIF(NSL!$C$694:$C$776,C22,NSL!$K$694:$K$776)</f>
        <v>0</v>
      </c>
      <c r="AF22" s="55">
        <f>SUMIF(NSL!$C$778:$C$810,C22,NSL!$K$778:$K$810)</f>
        <v>0</v>
      </c>
      <c r="AG22" s="55">
        <f>SUMIF(NSL!$C$812:$C$813,C22,NSL!$K$812:$K$813)</f>
        <v>0</v>
      </c>
      <c r="AH22" s="55">
        <f>SUMIF(NSL!$C$815:$C$816,C22,NSL!$K$815:$K$816)</f>
        <v>0</v>
      </c>
      <c r="AI22" s="55">
        <f>SUMIF(NSL!$C$818:$C$889,C22,NSL!$K$818:$K$889)</f>
        <v>0</v>
      </c>
      <c r="AJ22" s="55">
        <f>SUMIF(NSL!$C$891:$C$917,C22,NSL!$K$891:$K$917)</f>
        <v>0</v>
      </c>
      <c r="AK22" s="55">
        <f>SUMIF(NSL!$C$919:$C$981,C22,NSL!$K$919:$K$981)</f>
        <v>0</v>
      </c>
      <c r="AL22" s="55">
        <f>SUMIF(NSL!$C$983:$C$1000,C22,NSL!$K$983:$K$1000)</f>
        <v>0</v>
      </c>
      <c r="AM22" s="55">
        <f>SUMIF(NSL!$C$1002:$C$1028,C22,NSL!$K$1002:$K$1028)</f>
        <v>0</v>
      </c>
      <c r="AN22" s="55">
        <f>SUMIF(NSL!$C$1030:$C$1045,C22,NSL!$K$1030:$K$1045)</f>
        <v>0</v>
      </c>
      <c r="AO22" s="55">
        <f>SUMIF(NSL!$C$1047:$C$1048,C22,NSL!$K$1047:$K$1048)</f>
        <v>0</v>
      </c>
      <c r="AP22" s="55">
        <f>SUMIF(NSL!$C$1050:$C$1074,C22,NSL!$K$1050:$K$1074)</f>
        <v>0</v>
      </c>
      <c r="AQ22" s="55">
        <f>SUMIF(NSL!$C$1076:$C$1099,C22,NSL!$K$1076:$K$1099)</f>
        <v>0</v>
      </c>
      <c r="AR22" s="55">
        <f>SUMIF(NSL!$C$1101:$C$1121,C22,NSL!$K$1101:$K$1121)</f>
        <v>0</v>
      </c>
      <c r="AS22" s="55">
        <f>SUMIF(NSL!$C$1123:$C$1164,C22,NSL!$K$1123:$K$1164)</f>
        <v>0</v>
      </c>
      <c r="AT22" s="55">
        <f>SUMIF(NSL!$C$1166:$C$1201,C22,NSL!$K$1166:$K$1201)</f>
        <v>0</v>
      </c>
      <c r="AU22" s="55">
        <f>SUMIF(NSL!$C$1203:$C$1223,C22,NSL!$K$1203:$K$1223)</f>
        <v>0</v>
      </c>
      <c r="AV22" s="55">
        <f>SUMIF(NSL!$C$1225:$C$1226,C22,NSL!$K$1225:$K$1226)</f>
        <v>0</v>
      </c>
      <c r="AW22" s="55">
        <f>SUMIF(NSL!$C$1228:$C$1244,C22,NSL!$K$1228:$K$1244)</f>
        <v>0</v>
      </c>
      <c r="AX22" s="55">
        <f>SUMIF(NSL!$C$1246:$C$1351,C22,NSL!$K$1246:$K$1351)</f>
        <v>0</v>
      </c>
      <c r="AY22" s="55">
        <f>SUMIF(NSL!$C$1353:$C$1434,C22,NSL!$K$1353:$K$1434)</f>
        <v>0</v>
      </c>
      <c r="AZ22" s="55">
        <f>SUMIF(NSL!$C$1436:$C$1440,C22,NSL!$K$1436:$K$1440)</f>
        <v>0</v>
      </c>
      <c r="BA22" s="55">
        <f>SUMIF(NSL!$C$1442:$C$1507,C22,NSL!$K$1442:$K$1507)</f>
        <v>0</v>
      </c>
      <c r="BB22" s="55">
        <f>SUMIF(NSL!$C$1509:$C$1540,C22,NSL!$K$1509:$K$1540)</f>
        <v>0</v>
      </c>
      <c r="BC22" s="55">
        <f>SUMIF(NSL!$C$1542:$C$1545,C22,NSL!$K$1542:$K$1545)</f>
        <v>0</v>
      </c>
      <c r="BD22" s="55">
        <f>SUMIF(NSL!$C$1547:$C$1560,C22,NSL!$K$1547:$K$1560)</f>
        <v>0</v>
      </c>
      <c r="BE22" s="55">
        <f>SUMIF(NSL!$C$1562:$C$1565,C22,NSL!$K$1562:$K$1565)</f>
        <v>0</v>
      </c>
      <c r="BF22" s="55">
        <f>SUMIF(NSL!$C$1567:$C$1569,C22,NSL!$K$1567:$K$1569)</f>
        <v>0</v>
      </c>
      <c r="BG22" s="65">
        <f>SUM(G22:Q22)+S22+T22+SUM(V22:Z22)+SUM(AB22:BF22)</f>
        <v>0</v>
      </c>
      <c r="BH22" s="53">
        <f>U60-BG22</f>
        <v>0</v>
      </c>
      <c r="BI22" s="53">
        <f t="shared" si="6"/>
        <v>0</v>
      </c>
    </row>
    <row r="23" spans="1:61" ht="15">
      <c r="A23" s="56" t="s">
        <v>34</v>
      </c>
      <c r="B23" s="7" t="s">
        <v>119</v>
      </c>
      <c r="C23" s="8" t="s">
        <v>121</v>
      </c>
      <c r="D23" s="52">
        <f>HTg!H25</f>
        <v>0</v>
      </c>
      <c r="E23" s="65">
        <f t="shared" si="10"/>
        <v>0</v>
      </c>
      <c r="F23" s="70">
        <f t="shared" si="11"/>
        <v>0</v>
      </c>
      <c r="G23" s="55">
        <f>SUMIF(NSL!$C$9:$C$10,C23,NSL!$K$9:$K$10)</f>
        <v>0</v>
      </c>
      <c r="H23" s="55">
        <f>SUMIF(NSL!$C$12:$C$13,C23,NSL!$K$12:$K$13)</f>
        <v>0</v>
      </c>
      <c r="I23" s="55">
        <f>SUMIF(NSL!$C$15:$C$16,C23,NSL!$K$15:$K$16)</f>
        <v>0</v>
      </c>
      <c r="J23" s="55">
        <f>SUMIF(NSL!$C$18:$C$19,C23,NSL!$K$18:$K$19)</f>
        <v>0</v>
      </c>
      <c r="K23" s="55">
        <f>SUMIF(NSL!$C$21:$C$43,C23,NSL!$K$21:$K$43)</f>
        <v>0</v>
      </c>
      <c r="L23" s="55">
        <f>SUMIF(NSL!$C$45:$C$51,C23,NSL!$K$45:$K$51)</f>
        <v>0</v>
      </c>
      <c r="M23" s="55">
        <f>SUMIF(NSL!$C$53:$C$55,C23,NSL!$K$53:$K$55)</f>
        <v>0</v>
      </c>
      <c r="N23" s="55">
        <f>SUMIF(NSL!$C$57:$C$65,C23,NSL!$K$57:$K$65)</f>
        <v>0</v>
      </c>
      <c r="O23" s="55">
        <f>SUMIF(NSL!$C$67:$C$76,C23,NSL!$K$67:$K$76)</f>
        <v>0</v>
      </c>
      <c r="P23" s="55">
        <f>SUMIF(NSL!$C$78:$C$79,C23,NSL!$K$78:$K$79)</f>
        <v>0</v>
      </c>
      <c r="Q23" s="55">
        <f>SUMIF(NSL!$C$81:$C$173,C23,NSL!$K$81:$K$173)</f>
        <v>0</v>
      </c>
      <c r="R23" s="65">
        <f t="shared" si="12"/>
        <v>0</v>
      </c>
      <c r="S23" s="55">
        <f>SUMIF(NSL!$C$176:$C$214,C23,NSL!$K$176:$K$214)</f>
        <v>0</v>
      </c>
      <c r="T23" s="55">
        <f>SUMIF(NSL!$C$216:$C$238,C23,NSL!$K$216:$K$238)</f>
        <v>0</v>
      </c>
      <c r="U23" s="55">
        <f>SUMIF(NSL!$C$240:$C$252,C23,NSL!$K$240:$K$252)</f>
        <v>0</v>
      </c>
      <c r="V23" s="54">
        <f>D23-BG23</f>
        <v>0</v>
      </c>
      <c r="W23" s="55">
        <f>SUMIF(NSL!$C$257:$C$282,C23,NSL!$K$257:$K$282)</f>
        <v>0</v>
      </c>
      <c r="X23" s="55">
        <f>SUMIF(NSL!$C$284:$C$346,C23,NSL!$K$284:$K$346)</f>
        <v>0</v>
      </c>
      <c r="Y23" s="55">
        <f>SUMIF(NSL!$C$348:$C$436,C23,NSL!$K$348:$K$436)</f>
        <v>0</v>
      </c>
      <c r="Z23" s="55">
        <f>SUMIF(NSL!$C$438:$C$480,C23,NSL!$K$438:$K$480)</f>
        <v>0</v>
      </c>
      <c r="AA23" s="70">
        <f t="shared" si="13"/>
        <v>0</v>
      </c>
      <c r="AB23" s="55">
        <f>SUMIF(NSL!$C$483:$C$679,C23,NSL!$K$483:$K$679)</f>
        <v>0</v>
      </c>
      <c r="AC23" s="55">
        <f>SUMIF(NSL!$C$681:$C$682,C23,NSL!$K$681:$K$682)</f>
        <v>0</v>
      </c>
      <c r="AD23" s="55">
        <f>SUMIF(NSL!$C$684:$C$692,C23,NSL!$K$684:$K$692)</f>
        <v>0</v>
      </c>
      <c r="AE23" s="55">
        <f>SUMIF(NSL!$C$694:$C$776,C23,NSL!$K$694:$K$776)</f>
        <v>0</v>
      </c>
      <c r="AF23" s="55">
        <f>SUMIF(NSL!$C$778:$C$810,C23,NSL!$K$778:$K$810)</f>
        <v>0</v>
      </c>
      <c r="AG23" s="55">
        <f>SUMIF(NSL!$C$812:$C$813,C23,NSL!$K$812:$K$813)</f>
        <v>0</v>
      </c>
      <c r="AH23" s="55">
        <f>SUMIF(NSL!$C$815:$C$816,C23,NSL!$K$815:$K$816)</f>
        <v>0</v>
      </c>
      <c r="AI23" s="55">
        <f>SUMIF(NSL!$C$818:$C$889,C23,NSL!$K$818:$K$889)</f>
        <v>0</v>
      </c>
      <c r="AJ23" s="55">
        <f>SUMIF(NSL!$C$891:$C$917,C23,NSL!$K$891:$K$917)</f>
        <v>0</v>
      </c>
      <c r="AK23" s="55">
        <f>SUMIF(NSL!$C$919:$C$981,C23,NSL!$K$919:$K$981)</f>
        <v>0</v>
      </c>
      <c r="AL23" s="55">
        <f>SUMIF(NSL!$C$983:$C$1000,C23,NSL!$K$983:$K$1000)</f>
        <v>0</v>
      </c>
      <c r="AM23" s="55">
        <f>SUMIF(NSL!$C$1002:$C$1028,C23,NSL!$K$1002:$K$1028)</f>
        <v>0</v>
      </c>
      <c r="AN23" s="55">
        <f>SUMIF(NSL!$C$1030:$C$1045,C23,NSL!$K$1030:$K$1045)</f>
        <v>0</v>
      </c>
      <c r="AO23" s="55">
        <f>SUMIF(NSL!$C$1047:$C$1048,C23,NSL!$K$1047:$K$1048)</f>
        <v>0</v>
      </c>
      <c r="AP23" s="55">
        <f>SUMIF(NSL!$C$1050:$C$1074,C23,NSL!$K$1050:$K$1074)</f>
        <v>0</v>
      </c>
      <c r="AQ23" s="55">
        <f>SUMIF(NSL!$C$1076:$C$1099,C23,NSL!$K$1076:$K$1099)</f>
        <v>0</v>
      </c>
      <c r="AR23" s="55">
        <f>SUMIF(NSL!$C$1101:$C$1121,C23,NSL!$K$1101:$K$1121)</f>
        <v>0</v>
      </c>
      <c r="AS23" s="55">
        <f>SUMIF(NSL!$C$1123:$C$1164,C23,NSL!$K$1123:$K$1164)</f>
        <v>0</v>
      </c>
      <c r="AT23" s="55">
        <f>SUMIF(NSL!$C$1166:$C$1201,C23,NSL!$K$1166:$K$1201)</f>
        <v>0</v>
      </c>
      <c r="AU23" s="55">
        <f>SUMIF(NSL!$C$1203:$C$1223,C23,NSL!$K$1203:$K$1223)</f>
        <v>0</v>
      </c>
      <c r="AV23" s="55">
        <f>SUMIF(NSL!$C$1225:$C$1226,C23,NSL!$K$1225:$K$1226)</f>
        <v>0</v>
      </c>
      <c r="AW23" s="55">
        <f>SUMIF(NSL!$C$1228:$C$1244,C23,NSL!$K$1228:$K$1244)</f>
        <v>0</v>
      </c>
      <c r="AX23" s="55">
        <f>SUMIF(NSL!$C$1246:$C$1351,C23,NSL!$K$1246:$K$1351)</f>
        <v>0</v>
      </c>
      <c r="AY23" s="55">
        <f>SUMIF(NSL!$C$1353:$C$1434,C23,NSL!$K$1353:$K$1434)</f>
        <v>0</v>
      </c>
      <c r="AZ23" s="55">
        <f>SUMIF(NSL!$C$1436:$C$1440,C23,NSL!$K$1436:$K$1440)</f>
        <v>0</v>
      </c>
      <c r="BA23" s="55">
        <f>SUMIF(NSL!$C$1442:$C$1507,C23,NSL!$K$1442:$K$1507)</f>
        <v>0</v>
      </c>
      <c r="BB23" s="55">
        <f>SUMIF(NSL!$C$1509:$C$1540,C23,NSL!$K$1509:$K$1540)</f>
        <v>0</v>
      </c>
      <c r="BC23" s="55">
        <f>SUMIF(NSL!$C$1542:$C$1545,C23,NSL!$K$1542:$K$1545)</f>
        <v>0</v>
      </c>
      <c r="BD23" s="55">
        <f>SUMIF(NSL!$C$1547:$C$1560,C23,NSL!$K$1547:$K$1560)</f>
        <v>0</v>
      </c>
      <c r="BE23" s="55">
        <f>SUMIF(NSL!$C$1562:$C$1565,C23,NSL!$K$1562:$K$1565)</f>
        <v>0</v>
      </c>
      <c r="BF23" s="55">
        <f>SUMIF(NSL!$C$1567:$C$1569,C23,NSL!$K$1567:$K$1569)</f>
        <v>0</v>
      </c>
      <c r="BG23" s="65">
        <f>SUM(G23:Q23)+SUM(S23:U23)+SUM(W23:Z23)+SUM(AB23:BF23)</f>
        <v>0</v>
      </c>
      <c r="BH23" s="53">
        <f>V60-BG23</f>
        <v>0</v>
      </c>
      <c r="BI23" s="53">
        <f t="shared" si="6"/>
        <v>0</v>
      </c>
    </row>
    <row r="24" spans="1:61" ht="15">
      <c r="A24" s="56" t="s">
        <v>36</v>
      </c>
      <c r="B24" s="7" t="s">
        <v>120</v>
      </c>
      <c r="C24" s="8" t="s">
        <v>122</v>
      </c>
      <c r="D24" s="52">
        <f>HTg!H26</f>
        <v>0</v>
      </c>
      <c r="E24" s="65">
        <f t="shared" si="10"/>
        <v>0</v>
      </c>
      <c r="F24" s="70">
        <f t="shared" si="11"/>
        <v>0</v>
      </c>
      <c r="G24" s="55">
        <f>SUMIF(NSL!$C$9:$C$10,C24,NSL!$K$9:$K$10)</f>
        <v>0</v>
      </c>
      <c r="H24" s="55">
        <f>SUMIF(NSL!$C$12:$C$13,C24,NSL!$K$12:$K$13)</f>
        <v>0</v>
      </c>
      <c r="I24" s="55">
        <f>SUMIF(NSL!$C$15:$C$16,C24,NSL!$K$15:$K$16)</f>
        <v>0</v>
      </c>
      <c r="J24" s="55">
        <f>SUMIF(NSL!$C$18:$C$19,C24,NSL!$K$18:$K$19)</f>
        <v>0</v>
      </c>
      <c r="K24" s="55">
        <f>SUMIF(NSL!$C$21:$C$43,C24,NSL!$K$21:$K$43)</f>
        <v>0</v>
      </c>
      <c r="L24" s="55">
        <f>SUMIF(NSL!$C$45:$C$51,C24,NSL!$K$45:$K$51)</f>
        <v>0</v>
      </c>
      <c r="M24" s="55">
        <f>SUMIF(NSL!$C$53:$C$55,C24,NSL!$K$53:$K$55)</f>
        <v>0</v>
      </c>
      <c r="N24" s="55">
        <f>SUMIF(NSL!$C$57:$C$65,C24,NSL!$K$57:$K$65)</f>
        <v>0</v>
      </c>
      <c r="O24" s="55">
        <f>SUMIF(NSL!$C$67:$C$76,C24,NSL!$K$67:$K$76)</f>
        <v>0</v>
      </c>
      <c r="P24" s="55">
        <f>SUMIF(NSL!$C$78:$C$79,C24,NSL!$K$78:$K$79)</f>
        <v>0</v>
      </c>
      <c r="Q24" s="55">
        <f>SUMIF(NSL!$C$81:$C$173,C24,NSL!$K$81:$K$173)</f>
        <v>0</v>
      </c>
      <c r="R24" s="65">
        <f t="shared" si="12"/>
        <v>0</v>
      </c>
      <c r="S24" s="55">
        <f>SUMIF(NSL!$C$176:$C$214,C24,NSL!$K$176:$K$214)</f>
        <v>0</v>
      </c>
      <c r="T24" s="55">
        <f>SUMIF(NSL!$C$216:$C$238,C24,NSL!$K$216:$K$238)</f>
        <v>0</v>
      </c>
      <c r="U24" s="55">
        <f>SUMIF(NSL!$C$240:$C$252,C24,NSL!$K$240:$K$252)</f>
        <v>0</v>
      </c>
      <c r="V24" s="55">
        <f>SUMIF(NSL!$C$254:$C$255,C24,NSL!$K$254:$K$255)</f>
        <v>0</v>
      </c>
      <c r="W24" s="54">
        <f>D24-BG24</f>
        <v>0</v>
      </c>
      <c r="X24" s="55">
        <f>SUMIF(NSL!$C$284:$C$346,C24,NSL!$K$284:$K$346)</f>
        <v>0</v>
      </c>
      <c r="Y24" s="55">
        <f>SUMIF(NSL!$C$348:$C$436,C24,NSL!$K$348:$K$436)</f>
        <v>0</v>
      </c>
      <c r="Z24" s="55">
        <f>SUMIF(NSL!$C$438:$C$480,C24,NSL!$K$438:$K$480)</f>
        <v>0</v>
      </c>
      <c r="AA24" s="70">
        <f t="shared" si="13"/>
        <v>0</v>
      </c>
      <c r="AB24" s="55">
        <f>SUMIF(NSL!$C$483:$C$679,C24,NSL!$K$483:$K$679)</f>
        <v>0</v>
      </c>
      <c r="AC24" s="55">
        <f>SUMIF(NSL!$C$681:$C$682,C24,NSL!$K$681:$K$682)</f>
        <v>0</v>
      </c>
      <c r="AD24" s="55">
        <f>SUMIF(NSL!$C$684:$C$692,C24,NSL!$K$684:$K$692)</f>
        <v>0</v>
      </c>
      <c r="AE24" s="55">
        <f>SUMIF(NSL!$C$694:$C$776,C24,NSL!$K$694:$K$776)</f>
        <v>0</v>
      </c>
      <c r="AF24" s="55">
        <f>SUMIF(NSL!$C$778:$C$810,C24,NSL!$K$778:$K$810)</f>
        <v>0</v>
      </c>
      <c r="AG24" s="55">
        <f>SUMIF(NSL!$C$812:$C$813,C24,NSL!$K$812:$K$813)</f>
        <v>0</v>
      </c>
      <c r="AH24" s="55">
        <f>SUMIF(NSL!$C$815:$C$816,C24,NSL!$K$815:$K$816)</f>
        <v>0</v>
      </c>
      <c r="AI24" s="55">
        <f>SUMIF(NSL!$C$818:$C$889,C24,NSL!$K$818:$K$889)</f>
        <v>0</v>
      </c>
      <c r="AJ24" s="55">
        <f>SUMIF(NSL!$C$891:$C$917,C24,NSL!$K$891:$K$917)</f>
        <v>0</v>
      </c>
      <c r="AK24" s="55">
        <f>SUMIF(NSL!$C$919:$C$981,C24,NSL!$K$919:$K$981)</f>
        <v>0</v>
      </c>
      <c r="AL24" s="55">
        <f>SUMIF(NSL!$C$983:$C$1000,C24,NSL!$K$983:$K$1000)</f>
        <v>0</v>
      </c>
      <c r="AM24" s="55">
        <f>SUMIF(NSL!$C$1002:$C$1028,C24,NSL!$K$1002:$K$1028)</f>
        <v>0</v>
      </c>
      <c r="AN24" s="55">
        <f>SUMIF(NSL!$C$1030:$C$1045,C24,NSL!$K$1030:$K$1045)</f>
        <v>0</v>
      </c>
      <c r="AO24" s="55">
        <f>SUMIF(NSL!$C$1047:$C$1048,C24,NSL!$K$1047:$K$1048)</f>
        <v>0</v>
      </c>
      <c r="AP24" s="55">
        <f>SUMIF(NSL!$C$1050:$C$1074,C24,NSL!$K$1050:$K$1074)</f>
        <v>0</v>
      </c>
      <c r="AQ24" s="55">
        <f>SUMIF(NSL!$C$1076:$C$1099,C24,NSL!$K$1076:$K$1099)</f>
        <v>0</v>
      </c>
      <c r="AR24" s="55">
        <f>SUMIF(NSL!$C$1101:$C$1121,C24,NSL!$K$1101:$K$1121)</f>
        <v>0</v>
      </c>
      <c r="AS24" s="55">
        <f>SUMIF(NSL!$C$1123:$C$1164,C24,NSL!$K$1123:$K$1164)</f>
        <v>0</v>
      </c>
      <c r="AT24" s="55">
        <f>SUMIF(NSL!$C$1166:$C$1201,C24,NSL!$K$1166:$K$1201)</f>
        <v>0</v>
      </c>
      <c r="AU24" s="55">
        <f>SUMIF(NSL!$C$1203:$C$1223,C24,NSL!$K$1203:$K$1223)</f>
        <v>0</v>
      </c>
      <c r="AV24" s="55">
        <f>SUMIF(NSL!$C$1225:$C$1226,C24,NSL!$K$1225:$K$1226)</f>
        <v>0</v>
      </c>
      <c r="AW24" s="55">
        <f>SUMIF(NSL!$C$1228:$C$1244,C24,NSL!$K$1228:$K$1244)</f>
        <v>0</v>
      </c>
      <c r="AX24" s="55">
        <f>SUMIF(NSL!$C$1246:$C$1351,C24,NSL!$K$1246:$K$1351)</f>
        <v>0</v>
      </c>
      <c r="AY24" s="55">
        <f>SUMIF(NSL!$C$1353:$C$1434,C24,NSL!$K$1353:$K$1434)</f>
        <v>0</v>
      </c>
      <c r="AZ24" s="55">
        <f>SUMIF(NSL!$C$1436:$C$1440,C24,NSL!$K$1436:$K$1440)</f>
        <v>0</v>
      </c>
      <c r="BA24" s="55">
        <f>SUMIF(NSL!$C$1442:$C$1507,C24,NSL!$K$1442:$K$1507)</f>
        <v>0</v>
      </c>
      <c r="BB24" s="55">
        <f>SUMIF(NSL!$C$1509:$C$1540,C24,NSL!$K$1509:$K$1540)</f>
        <v>0</v>
      </c>
      <c r="BC24" s="55">
        <f>SUMIF(NSL!$C$1542:$C$1545,C24,NSL!$K$1542:$K$1545)</f>
        <v>0</v>
      </c>
      <c r="BD24" s="55">
        <f>SUMIF(NSL!$C$1547:$C$1560,C24,NSL!$K$1547:$K$1560)</f>
        <v>0</v>
      </c>
      <c r="BE24" s="55">
        <f>SUMIF(NSL!$C$1562:$C$1565,C24,NSL!$K$1562:$K$1565)</f>
        <v>0</v>
      </c>
      <c r="BF24" s="55">
        <f>SUMIF(NSL!$C$1567:$C$1569,C24,NSL!$K$1567:$K$1569)</f>
        <v>0</v>
      </c>
      <c r="BG24" s="65">
        <f>SUM(G24:Q24)+S24+T24+U24+V24+X24+Y24+Z24+SUM(AB24:BF24)</f>
        <v>0</v>
      </c>
      <c r="BH24" s="53">
        <f>W60-BG24</f>
        <v>0</v>
      </c>
      <c r="BI24" s="53">
        <f t="shared" si="6"/>
        <v>0</v>
      </c>
    </row>
    <row r="25" spans="1:61" ht="15">
      <c r="A25" s="56" t="s">
        <v>38</v>
      </c>
      <c r="B25" s="7" t="s">
        <v>123</v>
      </c>
      <c r="C25" s="8" t="s">
        <v>124</v>
      </c>
      <c r="D25" s="52">
        <f>HTg!H27</f>
        <v>0</v>
      </c>
      <c r="E25" s="65">
        <f t="shared" si="10"/>
        <v>0</v>
      </c>
      <c r="F25" s="70">
        <f t="shared" si="11"/>
        <v>0</v>
      </c>
      <c r="G25" s="55">
        <f>SUMIF(NSL!$C$9:$C$10,C25,NSL!$K$9:$K$10)</f>
        <v>0</v>
      </c>
      <c r="H25" s="55">
        <f>SUMIF(NSL!$C$12:$C$13,C25,NSL!$K$12:$K$13)</f>
        <v>0</v>
      </c>
      <c r="I25" s="55">
        <f>SUMIF(NSL!$C$15:$C$16,C25,NSL!$K$15:$K$16)</f>
        <v>0</v>
      </c>
      <c r="J25" s="55">
        <f>SUMIF(NSL!$C$18:$C$19,C25,NSL!$K$18:$K$19)</f>
        <v>0</v>
      </c>
      <c r="K25" s="55">
        <f>SUMIF(NSL!$C$21:$C$43,C25,NSL!$K$21:$K$43)</f>
        <v>0</v>
      </c>
      <c r="L25" s="55">
        <f>SUMIF(NSL!$C$45:$C$51,C25,NSL!$K$45:$K$51)</f>
        <v>0</v>
      </c>
      <c r="M25" s="55">
        <f>SUMIF(NSL!$C$53:$C$55,C25,NSL!$K$53:$K$55)</f>
        <v>0</v>
      </c>
      <c r="N25" s="55">
        <f>SUMIF(NSL!$C$57:$C$65,C25,NSL!$K$57:$K$65)</f>
        <v>0</v>
      </c>
      <c r="O25" s="55">
        <f>SUMIF(NSL!$C$67:$C$76,C25,NSL!$K$67:$K$76)</f>
        <v>0</v>
      </c>
      <c r="P25" s="55">
        <f>SUMIF(NSL!$C$78:$C$79,C25,NSL!$K$78:$K$79)</f>
        <v>0</v>
      </c>
      <c r="Q25" s="55">
        <f>SUMIF(NSL!$C$81:$C$173,C25,NSL!$K$81:$K$173)</f>
        <v>0</v>
      </c>
      <c r="R25" s="65">
        <f t="shared" si="12"/>
        <v>0</v>
      </c>
      <c r="S25" s="55">
        <f>SUMIF(NSL!$C$176:$C$214,C25,NSL!$K$176:$K$214)</f>
        <v>0</v>
      </c>
      <c r="T25" s="55">
        <f>SUMIF(NSL!$C$216:$C$238,C25,NSL!$K$216:$K$238)</f>
        <v>0</v>
      </c>
      <c r="U25" s="55">
        <f>SUMIF(NSL!$C$240:$C$252,C25,NSL!$K$240:$K$252)</f>
        <v>0</v>
      </c>
      <c r="V25" s="55">
        <f>SUMIF(NSL!$C$254:$C$255,C25,NSL!$K$254:$K$255)</f>
        <v>0</v>
      </c>
      <c r="W25" s="55">
        <f>SUMIF(NSL!$C$257:$C$282,C25,NSL!$K$257:$K$282)</f>
        <v>0</v>
      </c>
      <c r="X25" s="54">
        <f>D25-BG25</f>
        <v>0</v>
      </c>
      <c r="Y25" s="55">
        <f>SUMIF(NSL!$C$348:$C$436,C25,NSL!$K$348:$K$436)</f>
        <v>0</v>
      </c>
      <c r="Z25" s="55">
        <f>SUMIF(NSL!$C$438:$C$480,C25,NSL!$K$438:$K$480)</f>
        <v>0</v>
      </c>
      <c r="AA25" s="70">
        <f t="shared" si="13"/>
        <v>0</v>
      </c>
      <c r="AB25" s="55">
        <f>SUMIF(NSL!$C$483:$C$679,C25,NSL!$K$483:$K$679)</f>
        <v>0</v>
      </c>
      <c r="AC25" s="55">
        <f>SUMIF(NSL!$C$681:$C$682,C25,NSL!$K$681:$K$682)</f>
        <v>0</v>
      </c>
      <c r="AD25" s="55">
        <f>SUMIF(NSL!$C$684:$C$692,C25,NSL!$K$684:$K$692)</f>
        <v>0</v>
      </c>
      <c r="AE25" s="55">
        <f>SUMIF(NSL!$C$694:$C$776,C25,NSL!$K$694:$K$776)</f>
        <v>0</v>
      </c>
      <c r="AF25" s="55">
        <f>SUMIF(NSL!$C$778:$C$810,C25,NSL!$K$778:$K$810)</f>
        <v>0</v>
      </c>
      <c r="AG25" s="55">
        <f>SUMIF(NSL!$C$812:$C$813,C25,NSL!$K$812:$K$813)</f>
        <v>0</v>
      </c>
      <c r="AH25" s="55">
        <f>SUMIF(NSL!$C$815:$C$816,C25,NSL!$K$815:$K$816)</f>
        <v>0</v>
      </c>
      <c r="AI25" s="55">
        <f>SUMIF(NSL!$C$818:$C$889,C25,NSL!$K$818:$K$889)</f>
        <v>0</v>
      </c>
      <c r="AJ25" s="55">
        <f>SUMIF(NSL!$C$891:$C$917,C25,NSL!$K$891:$K$917)</f>
        <v>0</v>
      </c>
      <c r="AK25" s="55">
        <f>SUMIF(NSL!$C$919:$C$981,C25,NSL!$K$919:$K$981)</f>
        <v>0</v>
      </c>
      <c r="AL25" s="55">
        <f>SUMIF(NSL!$C$983:$C$1000,C25,NSL!$K$983:$K$1000)</f>
        <v>0</v>
      </c>
      <c r="AM25" s="55">
        <f>SUMIF(NSL!$C$1002:$C$1028,C25,NSL!$K$1002:$K$1028)</f>
        <v>0</v>
      </c>
      <c r="AN25" s="55">
        <f>SUMIF(NSL!$C$1030:$C$1045,C25,NSL!$K$1030:$K$1045)</f>
        <v>0</v>
      </c>
      <c r="AO25" s="55">
        <f>SUMIF(NSL!$C$1047:$C$1048,C25,NSL!$K$1047:$K$1048)</f>
        <v>0</v>
      </c>
      <c r="AP25" s="55">
        <f>SUMIF(NSL!$C$1050:$C$1074,C25,NSL!$K$1050:$K$1074)</f>
        <v>0</v>
      </c>
      <c r="AQ25" s="55">
        <f>SUMIF(NSL!$C$1076:$C$1099,C25,NSL!$K$1076:$K$1099)</f>
        <v>0</v>
      </c>
      <c r="AR25" s="55">
        <f>SUMIF(NSL!$C$1101:$C$1121,C25,NSL!$K$1101:$K$1121)</f>
        <v>0</v>
      </c>
      <c r="AS25" s="55">
        <f>SUMIF(NSL!$C$1123:$C$1164,C25,NSL!$K$1123:$K$1164)</f>
        <v>0</v>
      </c>
      <c r="AT25" s="55">
        <f>SUMIF(NSL!$C$1166:$C$1201,C25,NSL!$K$1166:$K$1201)</f>
        <v>0</v>
      </c>
      <c r="AU25" s="55">
        <f>SUMIF(NSL!$C$1203:$C$1223,C25,NSL!$K$1203:$K$1223)</f>
        <v>0</v>
      </c>
      <c r="AV25" s="55">
        <f>SUMIF(NSL!$C$1225:$C$1226,C25,NSL!$K$1225:$K$1226)</f>
        <v>0</v>
      </c>
      <c r="AW25" s="55">
        <f>SUMIF(NSL!$C$1228:$C$1244,C25,NSL!$K$1228:$K$1244)</f>
        <v>0</v>
      </c>
      <c r="AX25" s="55">
        <f>SUMIF(NSL!$C$1246:$C$1351,C25,NSL!$K$1246:$K$1351)</f>
        <v>0</v>
      </c>
      <c r="AY25" s="55">
        <f>SUMIF(NSL!$C$1353:$C$1434,C25,NSL!$K$1353:$K$1434)</f>
        <v>0</v>
      </c>
      <c r="AZ25" s="55">
        <f>SUMIF(NSL!$C$1436:$C$1440,C25,NSL!$K$1436:$K$1440)</f>
        <v>0</v>
      </c>
      <c r="BA25" s="55">
        <f>SUMIF(NSL!$C$1442:$C$1507,C25,NSL!$K$1442:$K$1507)</f>
        <v>0</v>
      </c>
      <c r="BB25" s="55">
        <f>SUMIF(NSL!$C$1509:$C$1540,C25,NSL!$K$1509:$K$1540)</f>
        <v>0</v>
      </c>
      <c r="BC25" s="55">
        <f>SUMIF(NSL!$C$1542:$C$1545,C25,NSL!$K$1542:$K$1545)</f>
        <v>0</v>
      </c>
      <c r="BD25" s="55">
        <f>SUMIF(NSL!$C$1547:$C$1560,C25,NSL!$K$1547:$K$1560)</f>
        <v>0</v>
      </c>
      <c r="BE25" s="55">
        <f>SUMIF(NSL!$C$1562:$C$1565,C25,NSL!$K$1562:$K$1565)</f>
        <v>0</v>
      </c>
      <c r="BF25" s="55">
        <f>SUMIF(NSL!$C$1567:$C$1569,C25,NSL!$K$1567:$K$1569)</f>
        <v>0</v>
      </c>
      <c r="BG25" s="65">
        <f>SUM(G25:Q25)+SUM(S25:W25)+Y25+Z25+SUM(AB25:BF25)</f>
        <v>0</v>
      </c>
      <c r="BH25" s="53">
        <f>X60-BG25</f>
        <v>0</v>
      </c>
      <c r="BI25" s="53">
        <f t="shared" si="6"/>
        <v>0</v>
      </c>
    </row>
    <row r="26" spans="1:61" ht="15">
      <c r="A26" s="56" t="s">
        <v>88</v>
      </c>
      <c r="B26" s="7" t="s">
        <v>125</v>
      </c>
      <c r="C26" s="8" t="s">
        <v>37</v>
      </c>
      <c r="D26" s="52">
        <f>HTg!H28</f>
        <v>0</v>
      </c>
      <c r="E26" s="65">
        <f t="shared" si="10"/>
        <v>0</v>
      </c>
      <c r="F26" s="70">
        <f t="shared" si="11"/>
        <v>0</v>
      </c>
      <c r="G26" s="55">
        <f>SUMIF(NSL!$C$9:$C$10,C26,NSL!$K$9:$K$10)</f>
        <v>0</v>
      </c>
      <c r="H26" s="55">
        <f>SUMIF(NSL!$C$12:$C$13,C26,NSL!$K$12:$K$13)</f>
        <v>0</v>
      </c>
      <c r="I26" s="55">
        <f>SUMIF(NSL!$C$15:$C$16,C26,NSL!$K$15:$K$16)</f>
        <v>0</v>
      </c>
      <c r="J26" s="55">
        <f>SUMIF(NSL!$C$18:$C$19,C26,NSL!$K$18:$K$19)</f>
        <v>0</v>
      </c>
      <c r="K26" s="55">
        <f>SUMIF(NSL!$C$21:$C$43,C26,NSL!$K$21:$K$43)</f>
        <v>0</v>
      </c>
      <c r="L26" s="55">
        <f>SUMIF(NSL!$C$45:$C$51,C26,NSL!$K$45:$K$51)</f>
        <v>0</v>
      </c>
      <c r="M26" s="55">
        <f>SUMIF(NSL!$C$53:$C$55,C26,NSL!$K$53:$K$55)</f>
        <v>0</v>
      </c>
      <c r="N26" s="55">
        <f>SUMIF(NSL!$C$57:$C$65,C26,NSL!$K$57:$K$65)</f>
        <v>0</v>
      </c>
      <c r="O26" s="55">
        <f>SUMIF(NSL!$C$67:$C$76,C26,NSL!$K$67:$K$76)</f>
        <v>0</v>
      </c>
      <c r="P26" s="55">
        <f>SUMIF(NSL!$C$78:$C$79,C26,NSL!$K$78:$K$79)</f>
        <v>0</v>
      </c>
      <c r="Q26" s="55">
        <f>SUMIF(NSL!$C$81:$C$173,C26,NSL!$K$81:$K$173)</f>
        <v>0</v>
      </c>
      <c r="R26" s="65">
        <f t="shared" si="12"/>
        <v>0</v>
      </c>
      <c r="S26" s="55">
        <f>SUMIF(NSL!$C$176:$C$214,C26,NSL!$K$176:$K$214)</f>
        <v>0</v>
      </c>
      <c r="T26" s="55">
        <f>SUMIF(NSL!$C$216:$C$238,C26,NSL!$K$216:$K$238)</f>
        <v>0</v>
      </c>
      <c r="U26" s="55">
        <f>SUMIF(NSL!$C$240:$C$252,C26,NSL!$K$240:$K$252)</f>
        <v>0</v>
      </c>
      <c r="V26" s="55">
        <f>SUMIF(NSL!$C$254:$C$255,C26,NSL!$K$254:$K$255)</f>
        <v>0</v>
      </c>
      <c r="W26" s="55">
        <f>SUMIF(NSL!$C$257:$C$282,C26,NSL!$K$257:$K$282)</f>
        <v>0</v>
      </c>
      <c r="X26" s="55">
        <f>SUMIF(NSL!$C$284:$C$346,C26,NSL!$K$284:$K$346)</f>
        <v>0</v>
      </c>
      <c r="Y26" s="54">
        <f>D26-BG26</f>
        <v>0</v>
      </c>
      <c r="Z26" s="55">
        <f>SUMIF(NSL!$C$438:$C$480,C26,NSL!$K$438:$K$480)</f>
        <v>0</v>
      </c>
      <c r="AA26" s="70">
        <f t="shared" si="13"/>
        <v>0</v>
      </c>
      <c r="AB26" s="55">
        <f>SUMIF(NSL!$C$483:$C$679,C26,NSL!$K$483:$K$679)</f>
        <v>0</v>
      </c>
      <c r="AC26" s="55">
        <f>SUMIF(NSL!$C$681:$C$682,C26,NSL!$K$681:$K$682)</f>
        <v>0</v>
      </c>
      <c r="AD26" s="55">
        <f>SUMIF(NSL!$C$684:$C$692,C26,NSL!$K$684:$K$692)</f>
        <v>0</v>
      </c>
      <c r="AE26" s="55">
        <f>SUMIF(NSL!$C$694:$C$776,C26,NSL!$K$694:$K$776)</f>
        <v>0</v>
      </c>
      <c r="AF26" s="55">
        <f>SUMIF(NSL!$C$778:$C$810,C26,NSL!$K$778:$K$810)</f>
        <v>0</v>
      </c>
      <c r="AG26" s="55">
        <f>SUMIF(NSL!$C$812:$C$813,C26,NSL!$K$812:$K$813)</f>
        <v>0</v>
      </c>
      <c r="AH26" s="55">
        <f>SUMIF(NSL!$C$815:$C$816,C26,NSL!$K$815:$K$816)</f>
        <v>0</v>
      </c>
      <c r="AI26" s="55">
        <f>SUMIF(NSL!$C$818:$C$889,C26,NSL!$K$818:$K$889)</f>
        <v>0</v>
      </c>
      <c r="AJ26" s="55">
        <f>SUMIF(NSL!$C$891:$C$917,C26,NSL!$K$891:$K$917)</f>
        <v>0</v>
      </c>
      <c r="AK26" s="55">
        <f>SUMIF(NSL!$C$919:$C$981,C26,NSL!$K$919:$K$981)</f>
        <v>0</v>
      </c>
      <c r="AL26" s="55">
        <f>SUMIF(NSL!$C$983:$C$1000,C26,NSL!$K$983:$K$1000)</f>
        <v>0</v>
      </c>
      <c r="AM26" s="55">
        <f>SUMIF(NSL!$C$1002:$C$1028,C26,NSL!$K$1002:$K$1028)</f>
        <v>0</v>
      </c>
      <c r="AN26" s="55">
        <f>SUMIF(NSL!$C$1030:$C$1045,C26,NSL!$K$1030:$K$1045)</f>
        <v>0</v>
      </c>
      <c r="AO26" s="55">
        <f>SUMIF(NSL!$C$1047:$C$1048,C26,NSL!$K$1047:$K$1048)</f>
        <v>0</v>
      </c>
      <c r="AP26" s="55">
        <f>SUMIF(NSL!$C$1050:$C$1074,C26,NSL!$K$1050:$K$1074)</f>
        <v>0</v>
      </c>
      <c r="AQ26" s="55">
        <f>SUMIF(NSL!$C$1076:$C$1099,C26,NSL!$K$1076:$K$1099)</f>
        <v>0</v>
      </c>
      <c r="AR26" s="55">
        <f>SUMIF(NSL!$C$1101:$C$1121,C26,NSL!$K$1101:$K$1121)</f>
        <v>0</v>
      </c>
      <c r="AS26" s="55">
        <f>SUMIF(NSL!$C$1123:$C$1164,C26,NSL!$K$1123:$K$1164)</f>
        <v>0</v>
      </c>
      <c r="AT26" s="55">
        <f>SUMIF(NSL!$C$1166:$C$1201,C26,NSL!$K$1166:$K$1201)</f>
        <v>0</v>
      </c>
      <c r="AU26" s="55">
        <f>SUMIF(NSL!$C$1203:$C$1223,C26,NSL!$K$1203:$K$1223)</f>
        <v>0</v>
      </c>
      <c r="AV26" s="55">
        <f>SUMIF(NSL!$C$1225:$C$1226,C26,NSL!$K$1225:$K$1226)</f>
        <v>0</v>
      </c>
      <c r="AW26" s="55">
        <f>SUMIF(NSL!$C$1228:$C$1244,C26,NSL!$K$1228:$K$1244)</f>
        <v>0</v>
      </c>
      <c r="AX26" s="55">
        <f>SUMIF(NSL!$C$1246:$C$1351,C26,NSL!$K$1246:$K$1351)</f>
        <v>0</v>
      </c>
      <c r="AY26" s="55">
        <f>SUMIF(NSL!$C$1353:$C$1434,C26,NSL!$K$1353:$K$1434)</f>
        <v>0</v>
      </c>
      <c r="AZ26" s="55">
        <f>SUMIF(NSL!$C$1436:$C$1440,C26,NSL!$K$1436:$K$1440)</f>
        <v>0</v>
      </c>
      <c r="BA26" s="55">
        <f>SUMIF(NSL!$C$1442:$C$1507,C26,NSL!$K$1442:$K$1507)</f>
        <v>0</v>
      </c>
      <c r="BB26" s="55">
        <f>SUMIF(NSL!$C$1509:$C$1540,C26,NSL!$K$1509:$K$1540)</f>
        <v>0</v>
      </c>
      <c r="BC26" s="55">
        <f>SUMIF(NSL!$C$1542:$C$1545,C26,NSL!$K$1542:$K$1545)</f>
        <v>0</v>
      </c>
      <c r="BD26" s="55">
        <f>SUMIF(NSL!$C$1547:$C$1560,C26,NSL!$K$1547:$K$1560)</f>
        <v>0</v>
      </c>
      <c r="BE26" s="55">
        <f>SUMIF(NSL!$C$1562:$C$1565,C26,NSL!$K$1562:$K$1565)</f>
        <v>0</v>
      </c>
      <c r="BF26" s="55">
        <f>SUMIF(NSL!$C$1567:$C$1569,C26,NSL!$K$1567:$K$1569)</f>
        <v>0</v>
      </c>
      <c r="BG26" s="65">
        <f>SUM(G26:Q26)+SUM(S26:X26)+Z26+SUM(AB26:BF26)</f>
        <v>0</v>
      </c>
      <c r="BH26" s="53">
        <f>Y60-BG26</f>
        <v>2.5</v>
      </c>
      <c r="BI26" s="53">
        <f t="shared" si="6"/>
        <v>2.5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>
        <f>HTg!H29</f>
        <v>99.98</v>
      </c>
      <c r="E27" s="65">
        <f t="shared" si="10"/>
        <v>0</v>
      </c>
      <c r="F27" s="70">
        <f t="shared" si="11"/>
        <v>0</v>
      </c>
      <c r="G27" s="55">
        <f>SUMIF(NSL!$C$9:$C$10,C27,NSL!$K$9:$K$10)</f>
        <v>0</v>
      </c>
      <c r="H27" s="55">
        <f>SUMIF(NSL!$C$12:$C$13,C27,NSL!$K$12:$K$13)</f>
        <v>0</v>
      </c>
      <c r="I27" s="55">
        <f>SUMIF(NSL!$C$15:$C$16,C27,NSL!$K$15:$K$16)</f>
        <v>0</v>
      </c>
      <c r="J27" s="55">
        <f>SUMIF(NSL!$C$18:$C$19,C27,NSL!$K$18:$K$19)</f>
        <v>0</v>
      </c>
      <c r="K27" s="55">
        <f>SUMIF(NSL!$C$21:$C$43,C27,NSL!$K$21:$K$43)</f>
        <v>0</v>
      </c>
      <c r="L27" s="55">
        <f>SUMIF(NSL!$C$45:$C$51,C27,NSL!$K$45:$K$51)</f>
        <v>0</v>
      </c>
      <c r="M27" s="55">
        <f>SUMIF(NSL!$C$53:$C$55,C27,NSL!$K$53:$K$55)</f>
        <v>0</v>
      </c>
      <c r="N27" s="55">
        <f>SUMIF(NSL!$C$57:$C$65,C27,NSL!$K$57:$K$65)</f>
        <v>0</v>
      </c>
      <c r="O27" s="55">
        <f>SUMIF(NSL!$C$67:$C$76,C27,NSL!$K$67:$K$76)</f>
        <v>0</v>
      </c>
      <c r="P27" s="55">
        <f>SUMIF(NSL!$C$78:$C$79,C27,NSL!$K$78:$K$79)</f>
        <v>0</v>
      </c>
      <c r="Q27" s="55">
        <f>SUMIF(NSL!$C$81:$C$173,C27,NSL!$K$81:$K$173)</f>
        <v>0</v>
      </c>
      <c r="R27" s="65">
        <f t="shared" si="12"/>
        <v>99.98</v>
      </c>
      <c r="S27" s="55">
        <f>SUMIF(NSL!$C$176:$C$214,C27,NSL!$K$176:$K$214)</f>
        <v>0</v>
      </c>
      <c r="T27" s="55">
        <f>SUMIF(NSL!$C$216:$C$238,C27,NSL!$K$216:$K$238)</f>
        <v>0</v>
      </c>
      <c r="U27" s="55">
        <f>SUMIF(NSL!$C$240:$C$252,C27,NSL!$K$240:$K$252)</f>
        <v>0</v>
      </c>
      <c r="V27" s="55">
        <f>SUMIF(NSL!$C$254:$C$255,C27,NSL!$K$254:$K$255)</f>
        <v>0</v>
      </c>
      <c r="W27" s="55">
        <f>SUMIF(NSL!$C$257:$C$282,C27,NSL!$K$257:$K$282)</f>
        <v>0</v>
      </c>
      <c r="X27" s="55">
        <f>SUMIF(NSL!$C$284:$C$346,C27,NSL!$K$284:$K$346)</f>
        <v>0</v>
      </c>
      <c r="Y27" s="55">
        <f>SUMIF(NSL!$C$348:$C$436,C27,NSL!$K$348:$K$436)</f>
        <v>0</v>
      </c>
      <c r="Z27" s="54">
        <f>D27-BG27</f>
        <v>99.98</v>
      </c>
      <c r="AA27" s="70">
        <f t="shared" si="13"/>
        <v>0</v>
      </c>
      <c r="AB27" s="55">
        <f>SUMIF(NSL!$C$483:$C$679,C27,NSL!$K$483:$K$679)</f>
        <v>0</v>
      </c>
      <c r="AC27" s="55">
        <f>SUMIF(NSL!$C$681:$C$682,C27,NSL!$K$681:$K$682)</f>
        <v>0</v>
      </c>
      <c r="AD27" s="55">
        <f>SUMIF(NSL!$C$684:$C$692,C27,NSL!$K$684:$K$692)</f>
        <v>0</v>
      </c>
      <c r="AE27" s="55">
        <f>SUMIF(NSL!$C$694:$C$776,C27,NSL!$K$694:$K$776)</f>
        <v>0</v>
      </c>
      <c r="AF27" s="55">
        <f>SUMIF(NSL!$C$778:$C$810,C27,NSL!$K$778:$K$810)</f>
        <v>0</v>
      </c>
      <c r="AG27" s="55">
        <f>SUMIF(NSL!$C$812:$C$813,C27,NSL!$K$812:$K$813)</f>
        <v>0</v>
      </c>
      <c r="AH27" s="55">
        <f>SUMIF(NSL!$C$815:$C$816,C27,NSL!$K$815:$K$816)</f>
        <v>0</v>
      </c>
      <c r="AI27" s="55">
        <f>SUMIF(NSL!$C$818:$C$889,C27,NSL!$K$818:$K$889)</f>
        <v>0</v>
      </c>
      <c r="AJ27" s="55">
        <f>SUMIF(NSL!$C$891:$C$917,C27,NSL!$K$891:$K$917)</f>
        <v>0</v>
      </c>
      <c r="AK27" s="55">
        <f>SUMIF(NSL!$C$919:$C$981,C27,NSL!$K$919:$K$981)</f>
        <v>0</v>
      </c>
      <c r="AL27" s="55">
        <f>SUMIF(NSL!$C$983:$C$1000,C27,NSL!$K$983:$K$1000)</f>
        <v>0</v>
      </c>
      <c r="AM27" s="55">
        <f>SUMIF(NSL!$C$1002:$C$1028,C27,NSL!$K$1002:$K$1028)</f>
        <v>0</v>
      </c>
      <c r="AN27" s="55">
        <f>SUMIF(NSL!$C$1030:$C$1045,C27,NSL!$K$1030:$K$1045)</f>
        <v>0</v>
      </c>
      <c r="AO27" s="55">
        <f>SUMIF(NSL!$C$1047:$C$1048,C27,NSL!$K$1047:$K$1048)</f>
        <v>0</v>
      </c>
      <c r="AP27" s="55">
        <f>SUMIF(NSL!$C$1050:$C$1074,C27,NSL!$K$1050:$K$1074)</f>
        <v>0</v>
      </c>
      <c r="AQ27" s="55">
        <f>SUMIF(NSL!$C$1076:$C$1099,C27,NSL!$K$1076:$K$1099)</f>
        <v>0</v>
      </c>
      <c r="AR27" s="55">
        <f>SUMIF(NSL!$C$1101:$C$1121,C27,NSL!$K$1101:$K$1121)</f>
        <v>0</v>
      </c>
      <c r="AS27" s="55">
        <f>SUMIF(NSL!$C$1123:$C$1164,C27,NSL!$K$1123:$K$1164)</f>
        <v>0</v>
      </c>
      <c r="AT27" s="55">
        <f>SUMIF(NSL!$C$1166:$C$1201,C27,NSL!$K$1166:$K$1201)</f>
        <v>0</v>
      </c>
      <c r="AU27" s="55">
        <f>SUMIF(NSL!$C$1203:$C$1223,C27,NSL!$K$1203:$K$1223)</f>
        <v>0</v>
      </c>
      <c r="AV27" s="55">
        <f>SUMIF(NSL!$C$1225:$C$1226,C27,NSL!$K$1225:$K$1226)</f>
        <v>0</v>
      </c>
      <c r="AW27" s="55">
        <f>SUMIF(NSL!$C$1228:$C$1244,C27,NSL!$K$1228:$K$1244)</f>
        <v>0</v>
      </c>
      <c r="AX27" s="55">
        <f>SUMIF(NSL!$C$1246:$C$1351,C27,NSL!$K$1246:$K$1351)</f>
        <v>0</v>
      </c>
      <c r="AY27" s="55">
        <f>SUMIF(NSL!$C$1353:$C$1434,C27,NSL!$K$1353:$K$1434)</f>
        <v>0</v>
      </c>
      <c r="AZ27" s="55">
        <f>SUMIF(NSL!$C$1436:$C$1440,C27,NSL!$K$1436:$K$1440)</f>
        <v>0</v>
      </c>
      <c r="BA27" s="55">
        <f>SUMIF(NSL!$C$1442:$C$1507,C27,NSL!$K$1442:$K$1507)</f>
        <v>0</v>
      </c>
      <c r="BB27" s="55">
        <f>SUMIF(NSL!$C$1509:$C$1540,C27,NSL!$K$1509:$K$1540)</f>
        <v>0</v>
      </c>
      <c r="BC27" s="55">
        <f>SUMIF(NSL!$C$1542:$C$1545,C27,NSL!$K$1542:$K$1545)</f>
        <v>0</v>
      </c>
      <c r="BD27" s="55">
        <f>SUMIF(NSL!$C$1547:$C$1560,C27,NSL!$K$1547:$K$1560)</f>
        <v>0</v>
      </c>
      <c r="BE27" s="55">
        <f>SUMIF(NSL!$C$1562:$C$1565,C27,NSL!$K$1562:$K$1565)</f>
        <v>0</v>
      </c>
      <c r="BF27" s="55">
        <f>SUMIF(NSL!$C$1567:$C$1569,C27,NSL!$K$1567:$K$1569)</f>
        <v>0</v>
      </c>
      <c r="BG27" s="65">
        <f>SUM(G27:Q27)+SUM(S27:Y27)+SUM(AB27:BF27)</f>
        <v>0</v>
      </c>
      <c r="BH27" s="58">
        <f>Z60-BG27</f>
        <v>135.87</v>
      </c>
      <c r="BI27" s="53">
        <f t="shared" si="6"/>
        <v>235.85000000000002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>
        <f>HTg!H30</f>
        <v>65.040000000000006</v>
      </c>
      <c r="E28" s="65">
        <f t="shared" si="10"/>
        <v>0</v>
      </c>
      <c r="F28" s="70">
        <f t="shared" si="11"/>
        <v>0</v>
      </c>
      <c r="G28" s="72">
        <f>SUM(G29:G41)</f>
        <v>0</v>
      </c>
      <c r="H28" s="72">
        <f t="shared" ref="H28:Z28" si="14">SUM(H29:H41)</f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65">
        <f>SUM(R29:R41)</f>
        <v>65.040000000000006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>D28-BG28</f>
        <v>65.010000000000005</v>
      </c>
      <c r="AB28" s="72">
        <f t="shared" ref="AB28:BG28" si="15">SUM(AB29:AB41)</f>
        <v>0.63</v>
      </c>
      <c r="AC28" s="72">
        <f t="shared" si="15"/>
        <v>0</v>
      </c>
      <c r="AD28" s="72">
        <f t="shared" si="15"/>
        <v>0.17</v>
      </c>
      <c r="AE28" s="72">
        <f t="shared" si="15"/>
        <v>3.6500000000000004</v>
      </c>
      <c r="AF28" s="72">
        <f t="shared" si="15"/>
        <v>0</v>
      </c>
      <c r="AG28" s="72">
        <f t="shared" si="15"/>
        <v>0</v>
      </c>
      <c r="AH28" s="72">
        <f t="shared" si="15"/>
        <v>0</v>
      </c>
      <c r="AI28" s="72">
        <f t="shared" si="15"/>
        <v>55.93</v>
      </c>
      <c r="AJ28" s="72">
        <f t="shared" si="15"/>
        <v>4.66</v>
      </c>
      <c r="AK28" s="72">
        <f t="shared" si="15"/>
        <v>0</v>
      </c>
      <c r="AL28" s="72">
        <f t="shared" si="15"/>
        <v>0</v>
      </c>
      <c r="AM28" s="72">
        <f t="shared" si="15"/>
        <v>0</v>
      </c>
      <c r="AN28" s="72">
        <f t="shared" si="15"/>
        <v>0</v>
      </c>
      <c r="AO28" s="72">
        <f t="shared" si="15"/>
        <v>0</v>
      </c>
      <c r="AP28" s="72">
        <f t="shared" si="15"/>
        <v>0</v>
      </c>
      <c r="AQ28" s="72">
        <f t="shared" si="15"/>
        <v>0</v>
      </c>
      <c r="AR28" s="72">
        <f t="shared" si="15"/>
        <v>0</v>
      </c>
      <c r="AS28" s="72">
        <f t="shared" si="15"/>
        <v>0</v>
      </c>
      <c r="AT28" s="72">
        <f t="shared" si="15"/>
        <v>0</v>
      </c>
      <c r="AU28" s="72">
        <f t="shared" si="15"/>
        <v>0</v>
      </c>
      <c r="AV28" s="72">
        <f t="shared" si="15"/>
        <v>0</v>
      </c>
      <c r="AW28" s="72">
        <f t="shared" si="15"/>
        <v>0</v>
      </c>
      <c r="AX28" s="72">
        <f t="shared" si="15"/>
        <v>0</v>
      </c>
      <c r="AY28" s="72">
        <f t="shared" si="15"/>
        <v>0</v>
      </c>
      <c r="AZ28" s="72">
        <f t="shared" si="15"/>
        <v>0</v>
      </c>
      <c r="BA28" s="72">
        <f t="shared" si="15"/>
        <v>0</v>
      </c>
      <c r="BB28" s="72">
        <f t="shared" si="15"/>
        <v>0</v>
      </c>
      <c r="BC28" s="72">
        <f t="shared" si="15"/>
        <v>0</v>
      </c>
      <c r="BD28" s="72">
        <f t="shared" si="15"/>
        <v>0</v>
      </c>
      <c r="BE28" s="72">
        <f t="shared" si="15"/>
        <v>0</v>
      </c>
      <c r="BF28" s="72">
        <f t="shared" si="15"/>
        <v>0</v>
      </c>
      <c r="BG28" s="65">
        <f t="shared" si="15"/>
        <v>0.03</v>
      </c>
      <c r="BH28" s="70">
        <f>AA60-BG28</f>
        <v>18.649999999999991</v>
      </c>
      <c r="BI28" s="70">
        <f>SUM(BI29:BI41)</f>
        <v>83.72</v>
      </c>
    </row>
    <row r="29" spans="1:61" ht="15">
      <c r="A29" s="56"/>
      <c r="B29" s="7" t="s">
        <v>166</v>
      </c>
      <c r="C29" s="8" t="s">
        <v>53</v>
      </c>
      <c r="D29" s="52">
        <f>HTg!H31</f>
        <v>0.6</v>
      </c>
      <c r="E29" s="65">
        <f t="shared" si="10"/>
        <v>0</v>
      </c>
      <c r="F29" s="70">
        <f t="shared" si="11"/>
        <v>0</v>
      </c>
      <c r="G29" s="55">
        <f>SUMIF(NSL!$C$9:$C$10,C29,NSL!$K$9:$K$10)</f>
        <v>0</v>
      </c>
      <c r="H29" s="55">
        <f>SUMIF(NSL!$C$12:$C$13,C29,NSL!$K$12:$K$13)</f>
        <v>0</v>
      </c>
      <c r="I29" s="55">
        <f>SUMIF(NSL!$C$15:$C$16,C29,NSL!$K$15:$K$16)</f>
        <v>0</v>
      </c>
      <c r="J29" s="55">
        <f>SUMIF(NSL!$C$18:$C$19,C29,NSL!$K$18:$K$19)</f>
        <v>0</v>
      </c>
      <c r="K29" s="55">
        <f>SUMIF(NSL!$C$21:$C$43,C29,NSL!$K$21:$K$43)</f>
        <v>0</v>
      </c>
      <c r="L29" s="55">
        <f>SUMIF(NSL!$C$45:$C$51,C29,NSL!$K$45:$K$51)</f>
        <v>0</v>
      </c>
      <c r="M29" s="55">
        <f>SUMIF(NSL!$C$53:$C$55,C29,NSL!$K$53:$K$55)</f>
        <v>0</v>
      </c>
      <c r="N29" s="55">
        <f>SUMIF(NSL!$C$57:$C$65,C29,NSL!$K$57:$K$65)</f>
        <v>0</v>
      </c>
      <c r="O29" s="55">
        <f>SUMIF(NSL!$C$67:$C$76,C29,NSL!$K$67:$K$76)</f>
        <v>0</v>
      </c>
      <c r="P29" s="55">
        <f>SUMIF(NSL!$C$78:$C$79,C29,NSL!$K$78:$K$79)</f>
        <v>0</v>
      </c>
      <c r="Q29" s="55">
        <f>SUMIF(NSL!$C$81:$C$173,C29,NSL!$K$81:$K$173)</f>
        <v>0</v>
      </c>
      <c r="R29" s="65">
        <f t="shared" si="12"/>
        <v>0.6</v>
      </c>
      <c r="S29" s="55">
        <f>SUMIF(NSL!$C$176:$C$214,C29,NSL!$K$176:$K$214)</f>
        <v>0</v>
      </c>
      <c r="T29" s="55">
        <f>SUMIF(NSL!$C$216:$C$238,C29,NSL!$K$216:$K$238)</f>
        <v>0</v>
      </c>
      <c r="U29" s="55">
        <f>SUMIF(NSL!$C$240:$C$252,C29,NSL!$K$240:$K$252)</f>
        <v>0</v>
      </c>
      <c r="V29" s="55">
        <f>SUMIF(NSL!$C$254:$C$255,C29,NSL!$K$254:$K$255)</f>
        <v>0</v>
      </c>
      <c r="W29" s="55">
        <f>SUMIF(NSL!$C$257:$C$282,C29,NSL!$K$257:$K$282)</f>
        <v>0</v>
      </c>
      <c r="X29" s="55">
        <f>SUMIF(NSL!$C$284:$C$346,C29,NSL!$K$284:$K$346)</f>
        <v>0</v>
      </c>
      <c r="Y29" s="55">
        <f>SUMIF(NSL!$C$348:$C$436,C29,NSL!$K$348:$K$436)</f>
        <v>0</v>
      </c>
      <c r="Z29" s="55">
        <f>SUMIF(NSL!$C$438:$C$480,C29,NSL!$K$438:$K$480)</f>
        <v>0</v>
      </c>
      <c r="AA29" s="72">
        <f>SUM(AB29:AN29)</f>
        <v>0.6</v>
      </c>
      <c r="AB29" s="54">
        <f>D29-BG29</f>
        <v>0.6</v>
      </c>
      <c r="AC29" s="55">
        <f>SUMIF(NSL!$C$681:$C$682,C29,NSL!$K$681:$K$682)</f>
        <v>0</v>
      </c>
      <c r="AD29" s="55">
        <f>SUMIF(NSL!$C$684:$C$692,C29,NSL!$K$684:$K$692)</f>
        <v>0</v>
      </c>
      <c r="AE29" s="55">
        <f>SUMIF(NSL!$C$694:$C$776,C29,NSL!$K$694:$K$776)</f>
        <v>0</v>
      </c>
      <c r="AF29" s="55">
        <f>SUMIF(NSL!$C$778:$C$810,C29,NSL!$K$778:$K$810)</f>
        <v>0</v>
      </c>
      <c r="AG29" s="55">
        <f>SUMIF(NSL!$C$812:$C$813,C29,NSL!$K$812:$K$813)</f>
        <v>0</v>
      </c>
      <c r="AH29" s="55">
        <f>SUMIF(NSL!$C$815:$C$816,C29,NSL!$K$815:$K$816)</f>
        <v>0</v>
      </c>
      <c r="AI29" s="55">
        <f>SUMIF(NSL!$C$818:$C$889,C29,NSL!$K$818:$K$889)</f>
        <v>0</v>
      </c>
      <c r="AJ29" s="55">
        <f>SUMIF(NSL!$C$891:$C$917,C29,NSL!$K$891:$K$917)</f>
        <v>0</v>
      </c>
      <c r="AK29" s="55">
        <f>SUMIF(NSL!$C$919:$C$981,C29,NSL!$K$919:$K$981)</f>
        <v>0</v>
      </c>
      <c r="AL29" s="55">
        <f>SUMIF(NSL!$C$983:$C$1000,C29,NSL!$K$983:$K$1000)</f>
        <v>0</v>
      </c>
      <c r="AM29" s="55">
        <f>SUMIF(NSL!$C$1002:$C$1028,C29,NSL!$K$1002:$K$1028)</f>
        <v>0</v>
      </c>
      <c r="AN29" s="55">
        <f>SUMIF(NSL!$C$1030:$C$1045,C29,NSL!$K$1030:$K$1045)</f>
        <v>0</v>
      </c>
      <c r="AO29" s="55">
        <f>SUMIF(NSL!$C$1047:$C$1048,C29,NSL!$K$1047:$K$1048)</f>
        <v>0</v>
      </c>
      <c r="AP29" s="55">
        <f>SUMIF(NSL!$C$1050:$C$1074,C29,NSL!$K$1050:$K$1074)</f>
        <v>0</v>
      </c>
      <c r="AQ29" s="55">
        <f>SUMIF(NSL!$C$1076:$C$1099,C29,NSL!$K$1076:$K$1099)</f>
        <v>0</v>
      </c>
      <c r="AR29" s="55">
        <f>SUMIF(NSL!$C$1101:$C$1121,C29,NSL!$K$1101:$K$1121)</f>
        <v>0</v>
      </c>
      <c r="AS29" s="55">
        <f>SUMIF(NSL!$C$1123:$C$1164,C29,NSL!$K$1123:$K$1164)</f>
        <v>0</v>
      </c>
      <c r="AT29" s="55">
        <f>SUMIF(NSL!$C$1166:$C$1201,C29,NSL!$K$1166:$K$1201)</f>
        <v>0</v>
      </c>
      <c r="AU29" s="55">
        <f>SUMIF(NSL!$C$1203:$C$1223,C29,NSL!$K$1203:$K$1223)</f>
        <v>0</v>
      </c>
      <c r="AV29" s="55">
        <f>SUMIF(NSL!$C$1225:$C$1226,C29,NSL!$K$1225:$K$1226)</f>
        <v>0</v>
      </c>
      <c r="AW29" s="55">
        <f>SUMIF(NSL!$C$1228:$C$1244,C29,NSL!$K$1228:$K$1244)</f>
        <v>0</v>
      </c>
      <c r="AX29" s="55">
        <f>SUMIF(NSL!$C$1246:$C$1351,C29,NSL!$K$1246:$K$1351)</f>
        <v>0</v>
      </c>
      <c r="AY29" s="55">
        <f>SUMIF(NSL!$C$1353:$C$1434,C29,NSL!$K$1353:$K$1434)</f>
        <v>0</v>
      </c>
      <c r="AZ29" s="55">
        <f>SUMIF(NSL!$C$1436:$C$1440,C29,NSL!$K$1436:$K$1440)</f>
        <v>0</v>
      </c>
      <c r="BA29" s="55">
        <f>SUMIF(NSL!$C$1442:$C$1507,C29,NSL!$K$1442:$K$1507)</f>
        <v>0</v>
      </c>
      <c r="BB29" s="55">
        <f>SUMIF(NSL!$C$1509:$C$1540,C29,NSL!$K$1509:$K$1540)</f>
        <v>0</v>
      </c>
      <c r="BC29" s="55">
        <f>SUMIF(NSL!$C$1542:$C$1545,C29,NSL!$K$1542:$K$1545)</f>
        <v>0</v>
      </c>
      <c r="BD29" s="55">
        <f>SUMIF(NSL!$C$1547:$C$1560,C29,NSL!$K$1547:$K$1560)</f>
        <v>0</v>
      </c>
      <c r="BE29" s="55">
        <f>SUMIF(NSL!$C$1562:$C$1565,C29,NSL!$K$1562:$K$1565)</f>
        <v>0</v>
      </c>
      <c r="BF29" s="55">
        <f>SUMIF(NSL!$C$1567:$C$1569,C29,NSL!$K$1567:$K$1569)</f>
        <v>0</v>
      </c>
      <c r="BG29" s="65">
        <f>SUM(G29:Q29)+SUM(S29:Z29)+SUM(AC29:BF29)</f>
        <v>0</v>
      </c>
      <c r="BH29" s="53">
        <f>AB60-BG29</f>
        <v>0.67</v>
      </c>
      <c r="BI29" s="53">
        <f t="shared" si="6"/>
        <v>1.27</v>
      </c>
    </row>
    <row r="30" spans="1:61" ht="15">
      <c r="A30" s="56"/>
      <c r="B30" s="7" t="s">
        <v>167</v>
      </c>
      <c r="C30" s="8" t="s">
        <v>58</v>
      </c>
      <c r="D30" s="52">
        <f>HTg!H32</f>
        <v>0</v>
      </c>
      <c r="E30" s="65">
        <f t="shared" si="10"/>
        <v>0</v>
      </c>
      <c r="F30" s="70">
        <f t="shared" si="11"/>
        <v>0</v>
      </c>
      <c r="G30" s="55">
        <f>SUMIF(NSL!$C$9:$C$10,C30,NSL!$K$9:$K$10)</f>
        <v>0</v>
      </c>
      <c r="H30" s="55">
        <f>SUMIF(NSL!$C$12:$C$13,C30,NSL!$K$12:$K$13)</f>
        <v>0</v>
      </c>
      <c r="I30" s="55">
        <f>SUMIF(NSL!$C$15:$C$16,C30,NSL!$K$15:$K$16)</f>
        <v>0</v>
      </c>
      <c r="J30" s="55">
        <f>SUMIF(NSL!$C$18:$C$19,C30,NSL!$K$18:$K$19)</f>
        <v>0</v>
      </c>
      <c r="K30" s="55">
        <f>SUMIF(NSL!$C$21:$C$43,C30,NSL!$K$21:$K$43)</f>
        <v>0</v>
      </c>
      <c r="L30" s="55">
        <f>SUMIF(NSL!$C$45:$C$51,C30,NSL!$K$45:$K$51)</f>
        <v>0</v>
      </c>
      <c r="M30" s="55">
        <f>SUMIF(NSL!$C$53:$C$55,C30,NSL!$K$53:$K$55)</f>
        <v>0</v>
      </c>
      <c r="N30" s="55">
        <f>SUMIF(NSL!$C$57:$C$65,C30,NSL!$K$57:$K$65)</f>
        <v>0</v>
      </c>
      <c r="O30" s="55">
        <f>SUMIF(NSL!$C$67:$C$76,C30,NSL!$K$67:$K$76)</f>
        <v>0</v>
      </c>
      <c r="P30" s="55">
        <f>SUMIF(NSL!$C$78:$C$79,C30,NSL!$K$78:$K$79)</f>
        <v>0</v>
      </c>
      <c r="Q30" s="55">
        <f>SUMIF(NSL!$C$81:$C$173,C30,NSL!$K$81:$K$173)</f>
        <v>0</v>
      </c>
      <c r="R30" s="65">
        <f t="shared" si="12"/>
        <v>0</v>
      </c>
      <c r="S30" s="55">
        <f>SUMIF(NSL!$C$176:$C$214,C30,NSL!$K$176:$K$214)</f>
        <v>0</v>
      </c>
      <c r="T30" s="55">
        <f>SUMIF(NSL!$C$216:$C$238,C30,NSL!$K$216:$K$238)</f>
        <v>0</v>
      </c>
      <c r="U30" s="55">
        <f>SUMIF(NSL!$C$240:$C$252,C30,NSL!$K$240:$K$252)</f>
        <v>0</v>
      </c>
      <c r="V30" s="55">
        <f>SUMIF(NSL!$C$254:$C$255,C30,NSL!$K$254:$K$255)</f>
        <v>0</v>
      </c>
      <c r="W30" s="55">
        <f>SUMIF(NSL!$C$257:$C$282,C30,NSL!$K$257:$K$282)</f>
        <v>0</v>
      </c>
      <c r="X30" s="55">
        <f>SUMIF(NSL!$C$284:$C$346,C30,NSL!$K$284:$K$346)</f>
        <v>0</v>
      </c>
      <c r="Y30" s="55">
        <f>SUMIF(NSL!$C$348:$C$436,C30,NSL!$K$348:$K$436)</f>
        <v>0</v>
      </c>
      <c r="Z30" s="55">
        <f>SUMIF(NSL!$C$438:$C$480,C30,NSL!$K$438:$K$480)</f>
        <v>0</v>
      </c>
      <c r="AA30" s="72">
        <f t="shared" ref="AA30:AA59" si="16">SUM(AB30:AN30)</f>
        <v>0</v>
      </c>
      <c r="AB30" s="55">
        <f>SUMIF(NSL!$C$483:$C$679,C30,NSL!$K$483:$K$679)</f>
        <v>0</v>
      </c>
      <c r="AC30" s="54">
        <f>D30-BG30</f>
        <v>0</v>
      </c>
      <c r="AD30" s="55">
        <f>SUMIF(NSL!$C$684:$C$692,C30,NSL!$K$684:$K$692)</f>
        <v>0</v>
      </c>
      <c r="AE30" s="55">
        <f>SUMIF(NSL!$C$694:$C$776,C30,NSL!$K$694:$K$776)</f>
        <v>0</v>
      </c>
      <c r="AF30" s="55">
        <f>SUMIF(NSL!$C$778:$C$810,C30,NSL!$K$778:$K$810)</f>
        <v>0</v>
      </c>
      <c r="AG30" s="55">
        <f>SUMIF(NSL!$C$812:$C$813,C30,NSL!$K$812:$K$813)</f>
        <v>0</v>
      </c>
      <c r="AH30" s="55">
        <f>SUMIF(NSL!$C$815:$C$816,C30,NSL!$K$815:$K$816)</f>
        <v>0</v>
      </c>
      <c r="AI30" s="55">
        <f>SUMIF(NSL!$C$818:$C$889,C30,NSL!$K$818:$K$889)</f>
        <v>0</v>
      </c>
      <c r="AJ30" s="55">
        <f>SUMIF(NSL!$C$891:$C$917,C30,NSL!$K$891:$K$917)</f>
        <v>0</v>
      </c>
      <c r="AK30" s="55">
        <f>SUMIF(NSL!$C$919:$C$981,C30,NSL!$K$919:$K$981)</f>
        <v>0</v>
      </c>
      <c r="AL30" s="55">
        <f>SUMIF(NSL!$C$983:$C$1000,C30,NSL!$K$983:$K$1000)</f>
        <v>0</v>
      </c>
      <c r="AM30" s="55">
        <f>SUMIF(NSL!$C$1002:$C$1028,C30,NSL!$K$1002:$K$1028)</f>
        <v>0</v>
      </c>
      <c r="AN30" s="55">
        <f>SUMIF(NSL!$C$1030:$C$1045,C30,NSL!$K$1030:$K$1045)</f>
        <v>0</v>
      </c>
      <c r="AO30" s="55">
        <f>SUMIF(NSL!$C$1047:$C$1048,C30,NSL!$K$1047:$K$1048)</f>
        <v>0</v>
      </c>
      <c r="AP30" s="55">
        <f>SUMIF(NSL!$C$1050:$C$1074,C30,NSL!$K$1050:$K$1074)</f>
        <v>0</v>
      </c>
      <c r="AQ30" s="55">
        <f>SUMIF(NSL!$C$1076:$C$1099,C30,NSL!$K$1076:$K$1099)</f>
        <v>0</v>
      </c>
      <c r="AR30" s="55">
        <f>SUMIF(NSL!$C$1101:$C$1121,C30,NSL!$K$1101:$K$1121)</f>
        <v>0</v>
      </c>
      <c r="AS30" s="55">
        <f>SUMIF(NSL!$C$1123:$C$1164,C30,NSL!$K$1123:$K$1164)</f>
        <v>0</v>
      </c>
      <c r="AT30" s="55">
        <f>SUMIF(NSL!$C$1166:$C$1201,C30,NSL!$K$1166:$K$1201)</f>
        <v>0</v>
      </c>
      <c r="AU30" s="55">
        <f>SUMIF(NSL!$C$1203:$C$1223,C30,NSL!$K$1203:$K$1223)</f>
        <v>0</v>
      </c>
      <c r="AV30" s="55">
        <f>SUMIF(NSL!$C$1225:$C$1226,C30,NSL!$K$1225:$K$1226)</f>
        <v>0</v>
      </c>
      <c r="AW30" s="55">
        <f>SUMIF(NSL!$C$1228:$C$1244,C30,NSL!$K$1228:$K$1244)</f>
        <v>0</v>
      </c>
      <c r="AX30" s="55">
        <f>SUMIF(NSL!$C$1246:$C$1351,C30,NSL!$K$1246:$K$1351)</f>
        <v>0</v>
      </c>
      <c r="AY30" s="55">
        <f>SUMIF(NSL!$C$1353:$C$1434,C30,NSL!$K$1353:$K$1434)</f>
        <v>0</v>
      </c>
      <c r="AZ30" s="55">
        <f>SUMIF(NSL!$C$1436:$C$1440,C30,NSL!$K$1436:$K$1440)</f>
        <v>0</v>
      </c>
      <c r="BA30" s="55">
        <f>SUMIF(NSL!$C$1442:$C$1507,C30,NSL!$K$1442:$K$1507)</f>
        <v>0</v>
      </c>
      <c r="BB30" s="55">
        <f>SUMIF(NSL!$C$1509:$C$1540,C30,NSL!$K$1509:$K$1540)</f>
        <v>0</v>
      </c>
      <c r="BC30" s="55">
        <f>SUMIF(NSL!$C$1542:$C$1545,C30,NSL!$K$1542:$K$1545)</f>
        <v>0</v>
      </c>
      <c r="BD30" s="55">
        <f>SUMIF(NSL!$C$1547:$C$1560,C30,NSL!$K$1547:$K$1560)</f>
        <v>0</v>
      </c>
      <c r="BE30" s="55">
        <f>SUMIF(NSL!$C$1562:$C$1565,C30,NSL!$K$1562:$K$1565)</f>
        <v>0</v>
      </c>
      <c r="BF30" s="55">
        <f>SUMIF(NSL!$C$1567:$C$1569,C30,NSL!$K$1567:$K$1569)</f>
        <v>0</v>
      </c>
      <c r="BG30" s="65">
        <f>SUM(G30:Q30)+SUM(S30:Z30)+AB30+SUM(AD30:BF30)</f>
        <v>0</v>
      </c>
      <c r="BH30" s="53">
        <f>AC60-BG30</f>
        <v>0</v>
      </c>
      <c r="BI30" s="53">
        <f t="shared" si="6"/>
        <v>0</v>
      </c>
    </row>
    <row r="31" spans="1:61" ht="15">
      <c r="A31" s="56"/>
      <c r="B31" s="7" t="s">
        <v>168</v>
      </c>
      <c r="C31" s="8" t="s">
        <v>54</v>
      </c>
      <c r="D31" s="52">
        <f>HTg!H33</f>
        <v>0.17</v>
      </c>
      <c r="E31" s="65">
        <f t="shared" si="10"/>
        <v>0</v>
      </c>
      <c r="F31" s="70">
        <f t="shared" si="11"/>
        <v>0</v>
      </c>
      <c r="G31" s="55">
        <f>SUMIF(NSL!$C$9:$C$10,C31,NSL!$K$9:$K$10)</f>
        <v>0</v>
      </c>
      <c r="H31" s="55">
        <f>SUMIF(NSL!$C$12:$C$13,C31,NSL!$K$12:$K$13)</f>
        <v>0</v>
      </c>
      <c r="I31" s="55">
        <f>SUMIF(NSL!$C$15:$C$16,C31,NSL!$K$15:$K$16)</f>
        <v>0</v>
      </c>
      <c r="J31" s="55">
        <f>SUMIF(NSL!$C$18:$C$19,C31,NSL!$K$18:$K$19)</f>
        <v>0</v>
      </c>
      <c r="K31" s="55">
        <f>SUMIF(NSL!$C$21:$C$43,C31,NSL!$K$21:$K$43)</f>
        <v>0</v>
      </c>
      <c r="L31" s="55">
        <f>SUMIF(NSL!$C$45:$C$51,C31,NSL!$K$45:$K$51)</f>
        <v>0</v>
      </c>
      <c r="M31" s="55">
        <f>SUMIF(NSL!$C$53:$C$55,C31,NSL!$K$53:$K$55)</f>
        <v>0</v>
      </c>
      <c r="N31" s="55">
        <f>SUMIF(NSL!$C$57:$C$65,C31,NSL!$K$57:$K$65)</f>
        <v>0</v>
      </c>
      <c r="O31" s="55">
        <f>SUMIF(NSL!$C$67:$C$76,C31,NSL!$K$67:$K$76)</f>
        <v>0</v>
      </c>
      <c r="P31" s="55">
        <f>SUMIF(NSL!$C$78:$C$79,C31,NSL!$K$78:$K$79)</f>
        <v>0</v>
      </c>
      <c r="Q31" s="55">
        <f>SUMIF(NSL!$C$81:$C$173,C31,NSL!$K$81:$K$173)</f>
        <v>0</v>
      </c>
      <c r="R31" s="65">
        <f t="shared" si="12"/>
        <v>0.17</v>
      </c>
      <c r="S31" s="55">
        <f>SUMIF(NSL!$C$176:$C$214,C31,NSL!$K$176:$K$214)</f>
        <v>0</v>
      </c>
      <c r="T31" s="55">
        <f>SUMIF(NSL!$C$216:$C$238,C31,NSL!$K$216:$K$238)</f>
        <v>0</v>
      </c>
      <c r="U31" s="55">
        <f>SUMIF(NSL!$C$240:$C$252,C31,NSL!$K$240:$K$252)</f>
        <v>0</v>
      </c>
      <c r="V31" s="55">
        <f>SUMIF(NSL!$C$254:$C$255,C31,NSL!$K$254:$K$255)</f>
        <v>0</v>
      </c>
      <c r="W31" s="55">
        <f>SUMIF(NSL!$C$257:$C$282,C31,NSL!$K$257:$K$282)</f>
        <v>0</v>
      </c>
      <c r="X31" s="55">
        <f>SUMIF(NSL!$C$284:$C$346,C31,NSL!$K$284:$K$346)</f>
        <v>0</v>
      </c>
      <c r="Y31" s="55">
        <f>SUMIF(NSL!$C$348:$C$436,C31,NSL!$K$348:$K$436)</f>
        <v>0</v>
      </c>
      <c r="Z31" s="55">
        <f>SUMIF(NSL!$C$438:$C$480,C31,NSL!$K$438:$K$480)</f>
        <v>0</v>
      </c>
      <c r="AA31" s="72">
        <f t="shared" si="16"/>
        <v>0.17</v>
      </c>
      <c r="AB31" s="55">
        <f>SUMIF(NSL!$C$483:$C$679,C31,NSL!$K$483:$K$679)</f>
        <v>0</v>
      </c>
      <c r="AC31" s="55">
        <f>SUMIF(NSL!$C$681:$C$682,C31,NSL!$K$681:$K$682)</f>
        <v>0</v>
      </c>
      <c r="AD31" s="54">
        <f>D31-BG31</f>
        <v>0.17</v>
      </c>
      <c r="AE31" s="55">
        <f>SUMIF(NSL!$C$694:$C$776,C31,NSL!$K$694:$K$776)</f>
        <v>0</v>
      </c>
      <c r="AF31" s="55">
        <f>SUMIF(NSL!$C$778:$C$810,C31,NSL!$K$778:$K$810)</f>
        <v>0</v>
      </c>
      <c r="AG31" s="55">
        <f>SUMIF(NSL!$C$812:$C$813,C31,NSL!$K$812:$K$813)</f>
        <v>0</v>
      </c>
      <c r="AH31" s="55">
        <f>SUMIF(NSL!$C$815:$C$816,C31,NSL!$K$815:$K$816)</f>
        <v>0</v>
      </c>
      <c r="AI31" s="55">
        <f>SUMIF(NSL!$C$818:$C$889,C31,NSL!$K$818:$K$889)</f>
        <v>0</v>
      </c>
      <c r="AJ31" s="55">
        <f>SUMIF(NSL!$C$891:$C$917,C31,NSL!$K$891:$K$917)</f>
        <v>0</v>
      </c>
      <c r="AK31" s="55">
        <f>SUMIF(NSL!$C$919:$C$981,C31,NSL!$K$919:$K$981)</f>
        <v>0</v>
      </c>
      <c r="AL31" s="55">
        <f>SUMIF(NSL!$C$983:$C$1000,C31,NSL!$K$983:$K$1000)</f>
        <v>0</v>
      </c>
      <c r="AM31" s="55">
        <f>SUMIF(NSL!$C$1002:$C$1028,C31,NSL!$K$1002:$K$1028)</f>
        <v>0</v>
      </c>
      <c r="AN31" s="55">
        <f>SUMIF(NSL!$C$1030:$C$1045,C31,NSL!$K$1030:$K$1045)</f>
        <v>0</v>
      </c>
      <c r="AO31" s="55">
        <f>SUMIF(NSL!$C$1047:$C$1048,C31,NSL!$K$1047:$K$1048)</f>
        <v>0</v>
      </c>
      <c r="AP31" s="55">
        <f>SUMIF(NSL!$C$1050:$C$1074,C31,NSL!$K$1050:$K$1074)</f>
        <v>0</v>
      </c>
      <c r="AQ31" s="55">
        <f>SUMIF(NSL!$C$1076:$C$1099,C31,NSL!$K$1076:$K$1099)</f>
        <v>0</v>
      </c>
      <c r="AR31" s="55">
        <f>SUMIF(NSL!$C$1101:$C$1121,C31,NSL!$K$1101:$K$1121)</f>
        <v>0</v>
      </c>
      <c r="AS31" s="55">
        <f>SUMIF(NSL!$C$1123:$C$1164,C31,NSL!$K$1123:$K$1164)</f>
        <v>0</v>
      </c>
      <c r="AT31" s="55">
        <f>SUMIF(NSL!$C$1166:$C$1201,C31,NSL!$K$1166:$K$1201)</f>
        <v>0</v>
      </c>
      <c r="AU31" s="55">
        <f>SUMIF(NSL!$C$1203:$C$1223,C31,NSL!$K$1203:$K$1223)</f>
        <v>0</v>
      </c>
      <c r="AV31" s="55">
        <f>SUMIF(NSL!$C$1225:$C$1226,C31,NSL!$K$1225:$K$1226)</f>
        <v>0</v>
      </c>
      <c r="AW31" s="55">
        <f>SUMIF(NSL!$C$1228:$C$1244,C31,NSL!$K$1228:$K$1244)</f>
        <v>0</v>
      </c>
      <c r="AX31" s="55">
        <f>SUMIF(NSL!$C$1246:$C$1351,C31,NSL!$K$1246:$K$1351)</f>
        <v>0</v>
      </c>
      <c r="AY31" s="55">
        <f>SUMIF(NSL!$C$1353:$C$1434,C31,NSL!$K$1353:$K$1434)</f>
        <v>0</v>
      </c>
      <c r="AZ31" s="55">
        <f>SUMIF(NSL!$C$1436:$C$1440,C31,NSL!$K$1436:$K$1440)</f>
        <v>0</v>
      </c>
      <c r="BA31" s="55">
        <f>SUMIF(NSL!$C$1442:$C$1507,C31,NSL!$K$1442:$K$1507)</f>
        <v>0</v>
      </c>
      <c r="BB31" s="55">
        <f>SUMIF(NSL!$C$1509:$C$1540,C31,NSL!$K$1509:$K$1540)</f>
        <v>0</v>
      </c>
      <c r="BC31" s="55">
        <f>SUMIF(NSL!$C$1542:$C$1545,C31,NSL!$K$1542:$K$1545)</f>
        <v>0</v>
      </c>
      <c r="BD31" s="55">
        <f>SUMIF(NSL!$C$1547:$C$1560,C31,NSL!$K$1547:$K$1560)</f>
        <v>0</v>
      </c>
      <c r="BE31" s="55">
        <f>SUMIF(NSL!$C$1562:$C$1565,C31,NSL!$K$1562:$K$1565)</f>
        <v>0</v>
      </c>
      <c r="BF31" s="55">
        <f>SUMIF(NSL!$C$1567:$C$1569,C31,NSL!$K$1567:$K$1569)</f>
        <v>0</v>
      </c>
      <c r="BG31" s="65">
        <f>SUM(G31:Q31)+SUM(S31:Z31)+SUM(AB31:AC31)+SUM(AE31:BF31)</f>
        <v>0</v>
      </c>
      <c r="BH31" s="53">
        <f>AD60-BG31</f>
        <v>0</v>
      </c>
      <c r="BI31" s="53">
        <f t="shared" si="6"/>
        <v>0.17</v>
      </c>
    </row>
    <row r="32" spans="1:61" ht="15">
      <c r="A32" s="56"/>
      <c r="B32" s="7" t="s">
        <v>169</v>
      </c>
      <c r="C32" s="8" t="s">
        <v>55</v>
      </c>
      <c r="D32" s="52">
        <f>HTg!H34</f>
        <v>3.68</v>
      </c>
      <c r="E32" s="65">
        <f t="shared" si="10"/>
        <v>0</v>
      </c>
      <c r="F32" s="70">
        <f t="shared" si="11"/>
        <v>0</v>
      </c>
      <c r="G32" s="55">
        <f>SUMIF(NSL!$C$9:$C$10,C32,NSL!$K$9:$K$10)</f>
        <v>0</v>
      </c>
      <c r="H32" s="55">
        <f>SUMIF(NSL!$C$12:$C$13,C32,NSL!$K$12:$K$13)</f>
        <v>0</v>
      </c>
      <c r="I32" s="55">
        <f>SUMIF(NSL!$C$15:$C$16,C32,NSL!$K$15:$K$16)</f>
        <v>0</v>
      </c>
      <c r="J32" s="55">
        <f>SUMIF(NSL!$C$18:$C$19,C32,NSL!$K$18:$K$19)</f>
        <v>0</v>
      </c>
      <c r="K32" s="55">
        <f>SUMIF(NSL!$C$21:$C$43,C32,NSL!$K$21:$K$43)</f>
        <v>0</v>
      </c>
      <c r="L32" s="55">
        <f>SUMIF(NSL!$C$45:$C$51,C32,NSL!$K$45:$K$51)</f>
        <v>0</v>
      </c>
      <c r="M32" s="55">
        <f>SUMIF(NSL!$C$53:$C$55,C32,NSL!$K$53:$K$55)</f>
        <v>0</v>
      </c>
      <c r="N32" s="55">
        <f>SUMIF(NSL!$C$57:$C$65,C32,NSL!$K$57:$K$65)</f>
        <v>0</v>
      </c>
      <c r="O32" s="55">
        <f>SUMIF(NSL!$C$67:$C$76,C32,NSL!$K$67:$K$76)</f>
        <v>0</v>
      </c>
      <c r="P32" s="55">
        <f>SUMIF(NSL!$C$78:$C$79,C32,NSL!$K$78:$K$79)</f>
        <v>0</v>
      </c>
      <c r="Q32" s="55">
        <f>SUMIF(NSL!$C$81:$C$173,C32,NSL!$K$81:$K$173)</f>
        <v>0</v>
      </c>
      <c r="R32" s="65">
        <f t="shared" si="12"/>
        <v>3.68</v>
      </c>
      <c r="S32" s="55">
        <f>SUMIF(NSL!$C$176:$C$214,C32,NSL!$K$176:$K$214)</f>
        <v>0</v>
      </c>
      <c r="T32" s="55">
        <f>SUMIF(NSL!$C$216:$C$238,C32,NSL!$K$216:$K$238)</f>
        <v>0</v>
      </c>
      <c r="U32" s="55">
        <f>SUMIF(NSL!$C$240:$C$252,C32,NSL!$K$240:$K$252)</f>
        <v>0</v>
      </c>
      <c r="V32" s="55">
        <f>SUMIF(NSL!$C$254:$C$255,C32,NSL!$K$254:$K$255)</f>
        <v>0</v>
      </c>
      <c r="W32" s="55">
        <f>SUMIF(NSL!$C$257:$C$282,C32,NSL!$K$257:$K$282)</f>
        <v>0</v>
      </c>
      <c r="X32" s="55">
        <f>SUMIF(NSL!$C$284:$C$346,C32,NSL!$K$284:$K$346)</f>
        <v>0</v>
      </c>
      <c r="Y32" s="55">
        <f>SUMIF(NSL!$C$348:$C$436,C32,NSL!$K$348:$K$436)</f>
        <v>0</v>
      </c>
      <c r="Z32" s="55">
        <f>SUMIF(NSL!$C$438:$C$480,C32,NSL!$K$438:$K$480)</f>
        <v>0</v>
      </c>
      <c r="AA32" s="72">
        <f t="shared" si="16"/>
        <v>3.68</v>
      </c>
      <c r="AB32" s="55">
        <f>SUMIF(NSL!$C$483:$C$679,C32,NSL!$K$483:$K$679)</f>
        <v>0.03</v>
      </c>
      <c r="AC32" s="55">
        <f>SUMIF(NSL!$C$681:$C$682,C32,NSL!$K$681:$K$682)</f>
        <v>0</v>
      </c>
      <c r="AD32" s="55">
        <f>SUMIF(NSL!$C$684:$C$692,C32,NSL!$K$684:$K$692)</f>
        <v>0</v>
      </c>
      <c r="AE32" s="54">
        <f>D32-BG32</f>
        <v>3.6500000000000004</v>
      </c>
      <c r="AF32" s="55">
        <f>SUMIF(NSL!$C$778:$C$810,C32,NSL!$K$778:$K$810)</f>
        <v>0</v>
      </c>
      <c r="AG32" s="55">
        <f>SUMIF(NSL!$C$812:$C$813,C32,NSL!$K$812:$K$813)</f>
        <v>0</v>
      </c>
      <c r="AH32" s="55">
        <f>SUMIF(NSL!$C$815:$C$816,C32,NSL!$K$815:$K$816)</f>
        <v>0</v>
      </c>
      <c r="AI32" s="55">
        <f>SUMIF(NSL!$C$818:$C$889,C32,NSL!$K$818:$K$889)</f>
        <v>0</v>
      </c>
      <c r="AJ32" s="55">
        <f>SUMIF(NSL!$C$891:$C$917,C32,NSL!$K$891:$K$917)</f>
        <v>0</v>
      </c>
      <c r="AK32" s="55">
        <f>SUMIF(NSL!$C$919:$C$981,C32,NSL!$K$919:$K$981)</f>
        <v>0</v>
      </c>
      <c r="AL32" s="55">
        <f>SUMIF(NSL!$C$983:$C$1000,C32,NSL!$K$983:$K$1000)</f>
        <v>0</v>
      </c>
      <c r="AM32" s="55">
        <f>SUMIF(NSL!$C$1002:$C$1028,C32,NSL!$K$1002:$K$1028)</f>
        <v>0</v>
      </c>
      <c r="AN32" s="55">
        <f>SUMIF(NSL!$C$1030:$C$1045,C32,NSL!$K$1030:$K$1045)</f>
        <v>0</v>
      </c>
      <c r="AO32" s="55">
        <f>SUMIF(NSL!$C$1047:$C$1048,C32,NSL!$K$1047:$K$1048)</f>
        <v>0</v>
      </c>
      <c r="AP32" s="55">
        <f>SUMIF(NSL!$C$1050:$C$1074,C32,NSL!$K$1050:$K$1074)</f>
        <v>0</v>
      </c>
      <c r="AQ32" s="55">
        <f>SUMIF(NSL!$C$1076:$C$1099,C32,NSL!$K$1076:$K$1099)</f>
        <v>0</v>
      </c>
      <c r="AR32" s="55">
        <f>SUMIF(NSL!$C$1101:$C$1121,C32,NSL!$K$1101:$K$1121)</f>
        <v>0</v>
      </c>
      <c r="AS32" s="55">
        <f>SUMIF(NSL!$C$1123:$C$1164,C32,NSL!$K$1123:$K$1164)</f>
        <v>0</v>
      </c>
      <c r="AT32" s="55">
        <f>SUMIF(NSL!$C$1166:$C$1201,C32,NSL!$K$1166:$K$1201)</f>
        <v>0</v>
      </c>
      <c r="AU32" s="55">
        <f>SUMIF(NSL!$C$1203:$C$1223,C32,NSL!$K$1203:$K$1223)</f>
        <v>0</v>
      </c>
      <c r="AV32" s="55">
        <f>SUMIF(NSL!$C$1225:$C$1226,C32,NSL!$K$1225:$K$1226)</f>
        <v>0</v>
      </c>
      <c r="AW32" s="55">
        <f>SUMIF(NSL!$C$1228:$C$1244,C32,NSL!$K$1228:$K$1244)</f>
        <v>0</v>
      </c>
      <c r="AX32" s="55">
        <f>SUMIF(NSL!$C$1246:$C$1351,C32,NSL!$K$1246:$K$1351)</f>
        <v>0</v>
      </c>
      <c r="AY32" s="55">
        <f>SUMIF(NSL!$C$1353:$C$1434,C32,NSL!$K$1353:$K$1434)</f>
        <v>0</v>
      </c>
      <c r="AZ32" s="55">
        <f>SUMIF(NSL!$C$1436:$C$1440,C32,NSL!$K$1436:$K$1440)</f>
        <v>0</v>
      </c>
      <c r="BA32" s="55">
        <f>SUMIF(NSL!$C$1442:$C$1507,C32,NSL!$K$1442:$K$1507)</f>
        <v>0</v>
      </c>
      <c r="BB32" s="55">
        <f>SUMIF(NSL!$C$1509:$C$1540,C32,NSL!$K$1509:$K$1540)</f>
        <v>0</v>
      </c>
      <c r="BC32" s="55">
        <f>SUMIF(NSL!$C$1542:$C$1545,C32,NSL!$K$1542:$K$1545)</f>
        <v>0</v>
      </c>
      <c r="BD32" s="55">
        <f>SUMIF(NSL!$C$1547:$C$1560,C32,NSL!$K$1547:$K$1560)</f>
        <v>0</v>
      </c>
      <c r="BE32" s="55">
        <f>SUMIF(NSL!$C$1562:$C$1565,C32,NSL!$K$1562:$K$1565)</f>
        <v>0</v>
      </c>
      <c r="BF32" s="55">
        <f>SUMIF(NSL!$C$1567:$C$1569,C32,NSL!$K$1567:$K$1569)</f>
        <v>0</v>
      </c>
      <c r="BG32" s="65">
        <f>SUM(G32:Q32)+SUM(S32:Z32)+SUM(AB32:AD32)+SUM(AF32:BF32)</f>
        <v>0.03</v>
      </c>
      <c r="BH32" s="53">
        <f>AE60-BG32</f>
        <v>0.92999999999999994</v>
      </c>
      <c r="BI32" s="53">
        <f t="shared" si="6"/>
        <v>4.6100000000000003</v>
      </c>
    </row>
    <row r="33" spans="1:61" ht="15">
      <c r="A33" s="56"/>
      <c r="B33" s="7" t="s">
        <v>170</v>
      </c>
      <c r="C33" s="8" t="s">
        <v>56</v>
      </c>
      <c r="D33" s="52">
        <f>HTg!H35</f>
        <v>0</v>
      </c>
      <c r="E33" s="65">
        <f t="shared" si="10"/>
        <v>0</v>
      </c>
      <c r="F33" s="70">
        <f t="shared" si="11"/>
        <v>0</v>
      </c>
      <c r="G33" s="55">
        <f>SUMIF(NSL!$C$9:$C$10,C33,NSL!$K$9:$K$10)</f>
        <v>0</v>
      </c>
      <c r="H33" s="55">
        <f>SUMIF(NSL!$C$12:$C$13,C33,NSL!$K$12:$K$13)</f>
        <v>0</v>
      </c>
      <c r="I33" s="55">
        <f>SUMIF(NSL!$C$15:$C$16,C33,NSL!$K$15:$K$16)</f>
        <v>0</v>
      </c>
      <c r="J33" s="55">
        <f>SUMIF(NSL!$C$18:$C$19,C33,NSL!$K$18:$K$19)</f>
        <v>0</v>
      </c>
      <c r="K33" s="55">
        <f>SUMIF(NSL!$C$21:$C$43,C33,NSL!$K$21:$K$43)</f>
        <v>0</v>
      </c>
      <c r="L33" s="55">
        <f>SUMIF(NSL!$C$45:$C$51,C33,NSL!$K$45:$K$51)</f>
        <v>0</v>
      </c>
      <c r="M33" s="55">
        <f>SUMIF(NSL!$C$53:$C$55,C33,NSL!$K$53:$K$55)</f>
        <v>0</v>
      </c>
      <c r="N33" s="55">
        <f>SUMIF(NSL!$C$57:$C$65,C33,NSL!$K$57:$K$65)</f>
        <v>0</v>
      </c>
      <c r="O33" s="55">
        <f>SUMIF(NSL!$C$67:$C$76,C33,NSL!$K$67:$K$76)</f>
        <v>0</v>
      </c>
      <c r="P33" s="55">
        <f>SUMIF(NSL!$C$78:$C$79,C33,NSL!$K$78:$K$79)</f>
        <v>0</v>
      </c>
      <c r="Q33" s="55">
        <f>SUMIF(NSL!$C$81:$C$173,C33,NSL!$K$81:$K$173)</f>
        <v>0</v>
      </c>
      <c r="R33" s="65">
        <f t="shared" si="12"/>
        <v>0</v>
      </c>
      <c r="S33" s="55">
        <f>SUMIF(NSL!$C$176:$C$214,C33,NSL!$K$176:$K$214)</f>
        <v>0</v>
      </c>
      <c r="T33" s="55">
        <f>SUMIF(NSL!$C$216:$C$238,C33,NSL!$K$216:$K$238)</f>
        <v>0</v>
      </c>
      <c r="U33" s="55">
        <f>SUMIF(NSL!$C$240:$C$252,C33,NSL!$K$240:$K$252)</f>
        <v>0</v>
      </c>
      <c r="V33" s="55">
        <f>SUMIF(NSL!$C$254:$C$255,C33,NSL!$K$254:$K$255)</f>
        <v>0</v>
      </c>
      <c r="W33" s="55">
        <f>SUMIF(NSL!$C$257:$C$282,C33,NSL!$K$257:$K$282)</f>
        <v>0</v>
      </c>
      <c r="X33" s="55">
        <f>SUMIF(NSL!$C$284:$C$346,C33,NSL!$K$284:$K$346)</f>
        <v>0</v>
      </c>
      <c r="Y33" s="55">
        <f>SUMIF(NSL!$C$348:$C$436,C33,NSL!$K$348:$K$436)</f>
        <v>0</v>
      </c>
      <c r="Z33" s="55">
        <f>SUMIF(NSL!$C$438:$C$480,C33,NSL!$K$438:$K$480)</f>
        <v>0</v>
      </c>
      <c r="AA33" s="72">
        <f t="shared" si="16"/>
        <v>0</v>
      </c>
      <c r="AB33" s="55">
        <f>SUMIF(NSL!$C$483:$C$679,C33,NSL!$K$483:$K$679)</f>
        <v>0</v>
      </c>
      <c r="AC33" s="55">
        <f>SUMIF(NSL!$C$681:$C$682,C33,NSL!$K$681:$K$682)</f>
        <v>0</v>
      </c>
      <c r="AD33" s="55">
        <f>SUMIF(NSL!$C$684:$C$692,C33,NSL!$K$684:$K$692)</f>
        <v>0</v>
      </c>
      <c r="AE33" s="55">
        <f>SUMIF(NSL!$C$694:$C$776,C33,NSL!$K$694:$K$776)</f>
        <v>0</v>
      </c>
      <c r="AF33" s="54">
        <f>D33-BG33</f>
        <v>0</v>
      </c>
      <c r="AG33" s="55">
        <f>SUMIF(NSL!$C$812:$C$813,C33,NSL!$K$812:$K$813)</f>
        <v>0</v>
      </c>
      <c r="AH33" s="55">
        <f>SUMIF(NSL!$C$815:$C$816,C33,NSL!$K$815:$K$816)</f>
        <v>0</v>
      </c>
      <c r="AI33" s="55">
        <f>SUMIF(NSL!$C$818:$C$889,C33,NSL!$K$818:$K$889)</f>
        <v>0</v>
      </c>
      <c r="AJ33" s="55">
        <f>SUMIF(NSL!$C$891:$C$917,C33,NSL!$K$891:$K$917)</f>
        <v>0</v>
      </c>
      <c r="AK33" s="55">
        <f>SUMIF(NSL!$C$919:$C$981,C33,NSL!$K$919:$K$981)</f>
        <v>0</v>
      </c>
      <c r="AL33" s="55">
        <f>SUMIF(NSL!$C$983:$C$1000,C33,NSL!$K$983:$K$1000)</f>
        <v>0</v>
      </c>
      <c r="AM33" s="55">
        <f>SUMIF(NSL!$C$1002:$C$1028,C33,NSL!$K$1002:$K$1028)</f>
        <v>0</v>
      </c>
      <c r="AN33" s="55">
        <f>SUMIF(NSL!$C$1030:$C$1045,C33,NSL!$K$1030:$K$1045)</f>
        <v>0</v>
      </c>
      <c r="AO33" s="55">
        <f>SUMIF(NSL!$C$1047:$C$1048,C33,NSL!$K$1047:$K$1048)</f>
        <v>0</v>
      </c>
      <c r="AP33" s="55">
        <f>SUMIF(NSL!$C$1050:$C$1074,C33,NSL!$K$1050:$K$1074)</f>
        <v>0</v>
      </c>
      <c r="AQ33" s="55">
        <f>SUMIF(NSL!$C$1076:$C$1099,C33,NSL!$K$1076:$K$1099)</f>
        <v>0</v>
      </c>
      <c r="AR33" s="55">
        <f>SUMIF(NSL!$C$1101:$C$1121,C33,NSL!$K$1101:$K$1121)</f>
        <v>0</v>
      </c>
      <c r="AS33" s="55">
        <f>SUMIF(NSL!$C$1123:$C$1164,C33,NSL!$K$1123:$K$1164)</f>
        <v>0</v>
      </c>
      <c r="AT33" s="55">
        <f>SUMIF(NSL!$C$1166:$C$1201,C33,NSL!$K$1166:$K$1201)</f>
        <v>0</v>
      </c>
      <c r="AU33" s="55">
        <f>SUMIF(NSL!$C$1203:$C$1223,C33,NSL!$K$1203:$K$1223)</f>
        <v>0</v>
      </c>
      <c r="AV33" s="55">
        <f>SUMIF(NSL!$C$1225:$C$1226,C33,NSL!$K$1225:$K$1226)</f>
        <v>0</v>
      </c>
      <c r="AW33" s="55">
        <f>SUMIF(NSL!$C$1228:$C$1244,C33,NSL!$K$1228:$K$1244)</f>
        <v>0</v>
      </c>
      <c r="AX33" s="55">
        <f>SUMIF(NSL!$C$1246:$C$1351,C33,NSL!$K$1246:$K$1351)</f>
        <v>0</v>
      </c>
      <c r="AY33" s="55">
        <f>SUMIF(NSL!$C$1353:$C$1434,C33,NSL!$K$1353:$K$1434)</f>
        <v>0</v>
      </c>
      <c r="AZ33" s="55">
        <f>SUMIF(NSL!$C$1436:$C$1440,C33,NSL!$K$1436:$K$1440)</f>
        <v>0</v>
      </c>
      <c r="BA33" s="55">
        <f>SUMIF(NSL!$C$1442:$C$1507,C33,NSL!$K$1442:$K$1507)</f>
        <v>0</v>
      </c>
      <c r="BB33" s="55">
        <f>SUMIF(NSL!$C$1509:$C$1540,C33,NSL!$K$1509:$K$1540)</f>
        <v>0</v>
      </c>
      <c r="BC33" s="55">
        <f>SUMIF(NSL!$C$1542:$C$1545,C33,NSL!$K$1542:$K$1545)</f>
        <v>0</v>
      </c>
      <c r="BD33" s="55">
        <f>SUMIF(NSL!$C$1547:$C$1560,C33,NSL!$K$1547:$K$1560)</f>
        <v>0</v>
      </c>
      <c r="BE33" s="55">
        <f>SUMIF(NSL!$C$1562:$C$1565,C33,NSL!$K$1562:$K$1565)</f>
        <v>0</v>
      </c>
      <c r="BF33" s="55">
        <f>SUMIF(NSL!$C$1567:$C$1569,C33,NSL!$K$1567:$K$1569)</f>
        <v>0</v>
      </c>
      <c r="BG33" s="65">
        <f>SUM(G33:Q33)+SUM(S33:Z33)+SUM(AB33:AE33)+SUM(AG33:BF33)</f>
        <v>0</v>
      </c>
      <c r="BH33" s="53">
        <f>AF60-BG33</f>
        <v>1</v>
      </c>
      <c r="BI33" s="53">
        <f t="shared" si="6"/>
        <v>1</v>
      </c>
    </row>
    <row r="34" spans="1:61" ht="30">
      <c r="A34" s="56"/>
      <c r="B34" s="7" t="s">
        <v>171</v>
      </c>
      <c r="C34" s="8" t="s">
        <v>57</v>
      </c>
      <c r="D34" s="52">
        <f>HTg!H36</f>
        <v>0</v>
      </c>
      <c r="E34" s="65">
        <f t="shared" si="10"/>
        <v>0</v>
      </c>
      <c r="F34" s="70">
        <f t="shared" si="11"/>
        <v>0</v>
      </c>
      <c r="G34" s="55">
        <f>SUMIF(NSL!$C$9:$C$10,C34,NSL!$K$9:$K$10)</f>
        <v>0</v>
      </c>
      <c r="H34" s="55">
        <f>SUMIF(NSL!$C$12:$C$13,C34,NSL!$K$12:$K$13)</f>
        <v>0</v>
      </c>
      <c r="I34" s="55">
        <f>SUMIF(NSL!$C$15:$C$16,C34,NSL!$K$15:$K$16)</f>
        <v>0</v>
      </c>
      <c r="J34" s="55">
        <f>SUMIF(NSL!$C$18:$C$19,C34,NSL!$K$18:$K$19)</f>
        <v>0</v>
      </c>
      <c r="K34" s="55">
        <f>SUMIF(NSL!$C$21:$C$43,C34,NSL!$K$21:$K$43)</f>
        <v>0</v>
      </c>
      <c r="L34" s="55">
        <f>SUMIF(NSL!$C$45:$C$51,C34,NSL!$K$45:$K$51)</f>
        <v>0</v>
      </c>
      <c r="M34" s="55">
        <f>SUMIF(NSL!$C$53:$C$55,C34,NSL!$K$53:$K$55)</f>
        <v>0</v>
      </c>
      <c r="N34" s="55">
        <f>SUMIF(NSL!$C$57:$C$65,C34,NSL!$K$57:$K$65)</f>
        <v>0</v>
      </c>
      <c r="O34" s="55">
        <f>SUMIF(NSL!$C$67:$C$76,C34,NSL!$K$67:$K$76)</f>
        <v>0</v>
      </c>
      <c r="P34" s="55">
        <f>SUMIF(NSL!$C$78:$C$79,C34,NSL!$K$78:$K$79)</f>
        <v>0</v>
      </c>
      <c r="Q34" s="55">
        <f>SUMIF(NSL!$C$81:$C$173,C34,NSL!$K$81:$K$173)</f>
        <v>0</v>
      </c>
      <c r="R34" s="65">
        <f t="shared" si="12"/>
        <v>0</v>
      </c>
      <c r="S34" s="55">
        <f>SUMIF(NSL!$C$176:$C$214,C34,NSL!$K$176:$K$214)</f>
        <v>0</v>
      </c>
      <c r="T34" s="55">
        <f>SUMIF(NSL!$C$216:$C$238,C34,NSL!$K$216:$K$238)</f>
        <v>0</v>
      </c>
      <c r="U34" s="55">
        <f>SUMIF(NSL!$C$240:$C$252,C34,NSL!$K$240:$K$252)</f>
        <v>0</v>
      </c>
      <c r="V34" s="55">
        <f>SUMIF(NSL!$C$254:$C$255,C34,NSL!$K$254:$K$255)</f>
        <v>0</v>
      </c>
      <c r="W34" s="55">
        <f>SUMIF(NSL!$C$257:$C$282,C34,NSL!$K$257:$K$282)</f>
        <v>0</v>
      </c>
      <c r="X34" s="55">
        <f>SUMIF(NSL!$C$284:$C$346,C34,NSL!$K$284:$K$346)</f>
        <v>0</v>
      </c>
      <c r="Y34" s="55">
        <f>SUMIF(NSL!$C$348:$C$436,C34,NSL!$K$348:$K$436)</f>
        <v>0</v>
      </c>
      <c r="Z34" s="55">
        <f>SUMIF(NSL!$C$438:$C$480,C34,NSL!$K$438:$K$480)</f>
        <v>0</v>
      </c>
      <c r="AA34" s="72">
        <f t="shared" si="16"/>
        <v>0</v>
      </c>
      <c r="AB34" s="55">
        <f>SUMIF(NSL!$C$483:$C$679,C34,NSL!$K$483:$K$679)</f>
        <v>0</v>
      </c>
      <c r="AC34" s="55">
        <f>SUMIF(NSL!$C$681:$C$682,C34,NSL!$K$681:$K$682)</f>
        <v>0</v>
      </c>
      <c r="AD34" s="55">
        <f>SUMIF(NSL!$C$684:$C$692,C34,NSL!$K$684:$K$692)</f>
        <v>0</v>
      </c>
      <c r="AE34" s="55">
        <f>SUMIF(NSL!$C$694:$C$776,C34,NSL!$K$694:$K$776)</f>
        <v>0</v>
      </c>
      <c r="AF34" s="55">
        <f>SUMIF(NSL!$C$778:$C$810,C34,NSL!$K$778:$K$810)</f>
        <v>0</v>
      </c>
      <c r="AG34" s="54">
        <f>D34-BG34</f>
        <v>0</v>
      </c>
      <c r="AH34" s="55">
        <f>SUMIF(NSL!$C$815:$C$816,C34,NSL!$K$815:$K$816)</f>
        <v>0</v>
      </c>
      <c r="AI34" s="55">
        <f>SUMIF(NSL!$C$818:$C$889,C34,NSL!$K$818:$K$889)</f>
        <v>0</v>
      </c>
      <c r="AJ34" s="55">
        <f>SUMIF(NSL!$C$891:$C$917,C34,NSL!$K$891:$K$917)</f>
        <v>0</v>
      </c>
      <c r="AK34" s="55">
        <f>SUMIF(NSL!$C$919:$C$981,C34,NSL!$K$919:$K$981)</f>
        <v>0</v>
      </c>
      <c r="AL34" s="55">
        <f>SUMIF(NSL!$C$983:$C$1000,C34,NSL!$K$983:$K$1000)</f>
        <v>0</v>
      </c>
      <c r="AM34" s="55">
        <f>SUMIF(NSL!$C$1002:$C$1028,C34,NSL!$K$1002:$K$1028)</f>
        <v>0</v>
      </c>
      <c r="AN34" s="55">
        <f>SUMIF(NSL!$C$1030:$C$1045,C34,NSL!$K$1030:$K$1045)</f>
        <v>0</v>
      </c>
      <c r="AO34" s="55">
        <f>SUMIF(NSL!$C$1047:$C$1048,C34,NSL!$K$1047:$K$1048)</f>
        <v>0</v>
      </c>
      <c r="AP34" s="55">
        <f>SUMIF(NSL!$C$1050:$C$1074,C34,NSL!$K$1050:$K$1074)</f>
        <v>0</v>
      </c>
      <c r="AQ34" s="55">
        <f>SUMIF(NSL!$C$1076:$C$1099,C34,NSL!$K$1076:$K$1099)</f>
        <v>0</v>
      </c>
      <c r="AR34" s="55">
        <f>SUMIF(NSL!$C$1101:$C$1121,C34,NSL!$K$1101:$K$1121)</f>
        <v>0</v>
      </c>
      <c r="AS34" s="55">
        <f>SUMIF(NSL!$C$1123:$C$1164,C34,NSL!$K$1123:$K$1164)</f>
        <v>0</v>
      </c>
      <c r="AT34" s="55">
        <f>SUMIF(NSL!$C$1166:$C$1201,C34,NSL!$K$1166:$K$1201)</f>
        <v>0</v>
      </c>
      <c r="AU34" s="55">
        <f>SUMIF(NSL!$C$1203:$C$1223,C34,NSL!$K$1203:$K$1223)</f>
        <v>0</v>
      </c>
      <c r="AV34" s="55">
        <f>SUMIF(NSL!$C$1225:$C$1226,C34,NSL!$K$1225:$K$1226)</f>
        <v>0</v>
      </c>
      <c r="AW34" s="55">
        <f>SUMIF(NSL!$C$1228:$C$1244,C34,NSL!$K$1228:$K$1244)</f>
        <v>0</v>
      </c>
      <c r="AX34" s="55">
        <f>SUMIF(NSL!$C$1246:$C$1351,C34,NSL!$K$1246:$K$1351)</f>
        <v>0</v>
      </c>
      <c r="AY34" s="55">
        <f>SUMIF(NSL!$C$1353:$C$1434,C34,NSL!$K$1353:$K$1434)</f>
        <v>0</v>
      </c>
      <c r="AZ34" s="55">
        <f>SUMIF(NSL!$C$1436:$C$1440,C34,NSL!$K$1436:$K$1440)</f>
        <v>0</v>
      </c>
      <c r="BA34" s="55">
        <f>SUMIF(NSL!$C$1442:$C$1507,C34,NSL!$K$1442:$K$1507)</f>
        <v>0</v>
      </c>
      <c r="BB34" s="55">
        <f>SUMIF(NSL!$C$1509:$C$1540,C34,NSL!$K$1509:$K$1540)</f>
        <v>0</v>
      </c>
      <c r="BC34" s="55">
        <f>SUMIF(NSL!$C$1542:$C$1545,C34,NSL!$K$1542:$K$1545)</f>
        <v>0</v>
      </c>
      <c r="BD34" s="55">
        <f>SUMIF(NSL!$C$1547:$C$1560,C34,NSL!$K$1547:$K$1560)</f>
        <v>0</v>
      </c>
      <c r="BE34" s="55">
        <f>SUMIF(NSL!$C$1562:$C$1565,C34,NSL!$K$1562:$K$1565)</f>
        <v>0</v>
      </c>
      <c r="BF34" s="55">
        <f>SUMIF(NSL!$C$1567:$C$1569,C34,NSL!$K$1567:$K$1569)</f>
        <v>0</v>
      </c>
      <c r="BG34" s="65">
        <f>SUM(G34:Q34)+SUM(S34:Z34)+SUM(AB34:AF34)+SUM(AH34:BF34)</f>
        <v>0</v>
      </c>
      <c r="BH34" s="53">
        <f>AG60-BG34</f>
        <v>0</v>
      </c>
      <c r="BI34" s="53">
        <f t="shared" si="6"/>
        <v>0</v>
      </c>
    </row>
    <row r="35" spans="1:61" ht="15">
      <c r="A35" s="56"/>
      <c r="B35" s="7" t="s">
        <v>172</v>
      </c>
      <c r="C35" s="8" t="s">
        <v>176</v>
      </c>
      <c r="D35" s="52">
        <f>HTg!H37</f>
        <v>0</v>
      </c>
      <c r="E35" s="65">
        <f t="shared" si="10"/>
        <v>0</v>
      </c>
      <c r="F35" s="70">
        <f t="shared" si="11"/>
        <v>0</v>
      </c>
      <c r="G35" s="55">
        <f>SUMIF(NSL!$C$9:$C$10,C35,NSL!$K$9:$K$10)</f>
        <v>0</v>
      </c>
      <c r="H35" s="55">
        <f>SUMIF(NSL!$C$12:$C$13,C35,NSL!$K$12:$K$13)</f>
        <v>0</v>
      </c>
      <c r="I35" s="55">
        <f>SUMIF(NSL!$C$15:$C$16,C35,NSL!$K$15:$K$16)</f>
        <v>0</v>
      </c>
      <c r="J35" s="55">
        <f>SUMIF(NSL!$C$18:$C$19,C35,NSL!$K$18:$K$19)</f>
        <v>0</v>
      </c>
      <c r="K35" s="55">
        <f>SUMIF(NSL!$C$21:$C$43,C35,NSL!$K$21:$K$43)</f>
        <v>0</v>
      </c>
      <c r="L35" s="55">
        <f>SUMIF(NSL!$C$45:$C$51,C35,NSL!$K$45:$K$51)</f>
        <v>0</v>
      </c>
      <c r="M35" s="55">
        <f>SUMIF(NSL!$C$53:$C$55,C35,NSL!$K$53:$K$55)</f>
        <v>0</v>
      </c>
      <c r="N35" s="55">
        <f>SUMIF(NSL!$C$57:$C$65,C35,NSL!$K$57:$K$65)</f>
        <v>0</v>
      </c>
      <c r="O35" s="55">
        <f>SUMIF(NSL!$C$67:$C$76,C35,NSL!$K$67:$K$76)</f>
        <v>0</v>
      </c>
      <c r="P35" s="55">
        <f>SUMIF(NSL!$C$78:$C$79,C35,NSL!$K$78:$K$79)</f>
        <v>0</v>
      </c>
      <c r="Q35" s="55">
        <f>SUMIF(NSL!$C$81:$C$173,C35,NSL!$K$81:$K$173)</f>
        <v>0</v>
      </c>
      <c r="R35" s="65">
        <f t="shared" si="12"/>
        <v>0</v>
      </c>
      <c r="S35" s="55">
        <f>SUMIF(NSL!$C$176:$C$214,C35,NSL!$K$176:$K$214)</f>
        <v>0</v>
      </c>
      <c r="T35" s="55">
        <f>SUMIF(NSL!$C$216:$C$238,C35,NSL!$K$216:$K$238)</f>
        <v>0</v>
      </c>
      <c r="U35" s="55">
        <f>SUMIF(NSL!$C$240:$C$252,C35,NSL!$K$240:$K$252)</f>
        <v>0</v>
      </c>
      <c r="V35" s="55">
        <f>SUMIF(NSL!$C$254:$C$255,C35,NSL!$K$254:$K$255)</f>
        <v>0</v>
      </c>
      <c r="W35" s="55">
        <f>SUMIF(NSL!$C$257:$C$282,C35,NSL!$K$257:$K$282)</f>
        <v>0</v>
      </c>
      <c r="X35" s="55">
        <f>SUMIF(NSL!$C$284:$C$346,C35,NSL!$K$284:$K$346)</f>
        <v>0</v>
      </c>
      <c r="Y35" s="55">
        <f>SUMIF(NSL!$C$348:$C$436,C35,NSL!$K$348:$K$436)</f>
        <v>0</v>
      </c>
      <c r="Z35" s="55">
        <f>SUMIF(NSL!$C$438:$C$480,C35,NSL!$K$438:$K$480)</f>
        <v>0</v>
      </c>
      <c r="AA35" s="72">
        <f t="shared" si="16"/>
        <v>0</v>
      </c>
      <c r="AB35" s="55">
        <f>SUMIF(NSL!$C$483:$C$679,C35,NSL!$K$483:$K$679)</f>
        <v>0</v>
      </c>
      <c r="AC35" s="55">
        <f>SUMIF(NSL!$C$681:$C$682,C35,NSL!$K$681:$K$682)</f>
        <v>0</v>
      </c>
      <c r="AD35" s="55">
        <f>SUMIF(NSL!$C$684:$C$692,C35,NSL!$K$684:$K$692)</f>
        <v>0</v>
      </c>
      <c r="AE35" s="55">
        <f>SUMIF(NSL!$C$694:$C$776,C35,NSL!$K$694:$K$776)</f>
        <v>0</v>
      </c>
      <c r="AF35" s="55">
        <f>SUMIF(NSL!$C$778:$C$810,C35,NSL!$K$778:$K$810)</f>
        <v>0</v>
      </c>
      <c r="AG35" s="55">
        <f>SUMIF(NSL!$C$812:$C$813,C35,NSL!$K$812:$K$813)</f>
        <v>0</v>
      </c>
      <c r="AH35" s="54">
        <f>D35-BG35</f>
        <v>0</v>
      </c>
      <c r="AI35" s="55">
        <f>SUMIF(NSL!$C$818:$C$889,C35,NSL!$K$818:$K$889)</f>
        <v>0</v>
      </c>
      <c r="AJ35" s="55">
        <f>SUMIF(NSL!$C$891:$C$917,C35,NSL!$K$891:$K$917)</f>
        <v>0</v>
      </c>
      <c r="AK35" s="55">
        <f>SUMIF(NSL!$C$919:$C$981,C35,NSL!$K$919:$K$981)</f>
        <v>0</v>
      </c>
      <c r="AL35" s="55">
        <f>SUMIF(NSL!$C$983:$C$1000,C35,NSL!$K$983:$K$1000)</f>
        <v>0</v>
      </c>
      <c r="AM35" s="55">
        <f>SUMIF(NSL!$C$1002:$C$1028,C35,NSL!$K$1002:$K$1028)</f>
        <v>0</v>
      </c>
      <c r="AN35" s="55">
        <f>SUMIF(NSL!$C$1030:$C$1045,C35,NSL!$K$1030:$K$1045)</f>
        <v>0</v>
      </c>
      <c r="AO35" s="55">
        <f>SUMIF(NSL!$C$1047:$C$1048,C35,NSL!$K$1047:$K$1048)</f>
        <v>0</v>
      </c>
      <c r="AP35" s="55">
        <f>SUMIF(NSL!$C$1050:$C$1074,C35,NSL!$K$1050:$K$1074)</f>
        <v>0</v>
      </c>
      <c r="AQ35" s="55">
        <f>SUMIF(NSL!$C$1076:$C$1099,C35,NSL!$K$1076:$K$1099)</f>
        <v>0</v>
      </c>
      <c r="AR35" s="55">
        <f>SUMIF(NSL!$C$1101:$C$1121,C35,NSL!$K$1101:$K$1121)</f>
        <v>0</v>
      </c>
      <c r="AS35" s="55">
        <f>SUMIF(NSL!$C$1123:$C$1164,C35,NSL!$K$1123:$K$1164)</f>
        <v>0</v>
      </c>
      <c r="AT35" s="55">
        <f>SUMIF(NSL!$C$1166:$C$1201,C35,NSL!$K$1166:$K$1201)</f>
        <v>0</v>
      </c>
      <c r="AU35" s="55">
        <f>SUMIF(NSL!$C$1203:$C$1223,C35,NSL!$K$1203:$K$1223)</f>
        <v>0</v>
      </c>
      <c r="AV35" s="55">
        <f>SUMIF(NSL!$C$1225:$C$1226,C35,NSL!$K$1225:$K$1226)</f>
        <v>0</v>
      </c>
      <c r="AW35" s="55">
        <f>SUMIF(NSL!$C$1228:$C$1244,C35,NSL!$K$1228:$K$1244)</f>
        <v>0</v>
      </c>
      <c r="AX35" s="55">
        <f>SUMIF(NSL!$C$1246:$C$1351,C35,NSL!$K$1246:$K$1351)</f>
        <v>0</v>
      </c>
      <c r="AY35" s="55">
        <f>SUMIF(NSL!$C$1353:$C$1434,C35,NSL!$K$1353:$K$1434)</f>
        <v>0</v>
      </c>
      <c r="AZ35" s="55">
        <f>SUMIF(NSL!$C$1436:$C$1440,C35,NSL!$K$1436:$K$1440)</f>
        <v>0</v>
      </c>
      <c r="BA35" s="55">
        <f>SUMIF(NSL!$C$1442:$C$1507,C35,NSL!$K$1442:$K$1507)</f>
        <v>0</v>
      </c>
      <c r="BB35" s="55">
        <f>SUMIF(NSL!$C$1509:$C$1540,C35,NSL!$K$1509:$K$1540)</f>
        <v>0</v>
      </c>
      <c r="BC35" s="55">
        <f>SUMIF(NSL!$C$1542:$C$1545,C35,NSL!$K$1542:$K$1545)</f>
        <v>0</v>
      </c>
      <c r="BD35" s="55">
        <f>SUMIF(NSL!$C$1547:$C$1560,C35,NSL!$K$1547:$K$1560)</f>
        <v>0</v>
      </c>
      <c r="BE35" s="55">
        <f>SUMIF(NSL!$C$1562:$C$1565,C35,NSL!$K$1562:$K$1565)</f>
        <v>0</v>
      </c>
      <c r="BF35" s="55">
        <f>SUMIF(NSL!$C$1567:$C$1569,C35,NSL!$K$1567:$K$1569)</f>
        <v>0</v>
      </c>
      <c r="BG35" s="65">
        <f>SUM(G35:Q35)+SUM(S35:Z35)+SUM(AB35:AG35)+SUM(AI35:BF35)</f>
        <v>0</v>
      </c>
      <c r="BH35" s="53">
        <f>AH60-BG35</f>
        <v>0</v>
      </c>
      <c r="BI35" s="53">
        <f t="shared" si="6"/>
        <v>0</v>
      </c>
    </row>
    <row r="36" spans="1:61" ht="15">
      <c r="A36" s="56"/>
      <c r="B36" s="7" t="s">
        <v>161</v>
      </c>
      <c r="C36" s="8" t="s">
        <v>49</v>
      </c>
      <c r="D36" s="52">
        <f>HTg!H38</f>
        <v>55.93</v>
      </c>
      <c r="E36" s="65">
        <f t="shared" si="10"/>
        <v>0</v>
      </c>
      <c r="F36" s="70">
        <f t="shared" si="11"/>
        <v>0</v>
      </c>
      <c r="G36" s="55">
        <f>SUMIF(NSL!$C$9:$C$10,C36,NSL!$K$9:$K$10)</f>
        <v>0</v>
      </c>
      <c r="H36" s="55">
        <f>SUMIF(NSL!$C$12:$C$13,C36,NSL!$K$12:$K$13)</f>
        <v>0</v>
      </c>
      <c r="I36" s="55">
        <f>SUMIF(NSL!$C$15:$C$16,C36,NSL!$K$15:$K$16)</f>
        <v>0</v>
      </c>
      <c r="J36" s="55">
        <f>SUMIF(NSL!$C$18:$C$19,C36,NSL!$K$18:$K$19)</f>
        <v>0</v>
      </c>
      <c r="K36" s="55">
        <f>SUMIF(NSL!$C$21:$C$43,C36,NSL!$K$21:$K$43)</f>
        <v>0</v>
      </c>
      <c r="L36" s="55">
        <f>SUMIF(NSL!$C$45:$C$51,C36,NSL!$K$45:$K$51)</f>
        <v>0</v>
      </c>
      <c r="M36" s="55">
        <f>SUMIF(NSL!$C$53:$C$55,C36,NSL!$K$53:$K$55)</f>
        <v>0</v>
      </c>
      <c r="N36" s="55">
        <f>SUMIF(NSL!$C$57:$C$65,C36,NSL!$K$57:$K$65)</f>
        <v>0</v>
      </c>
      <c r="O36" s="55">
        <f>SUMIF(NSL!$C$67:$C$76,C36,NSL!$K$67:$K$76)</f>
        <v>0</v>
      </c>
      <c r="P36" s="55">
        <f>SUMIF(NSL!$C$78:$C$79,C36,NSL!$K$78:$K$79)</f>
        <v>0</v>
      </c>
      <c r="Q36" s="55">
        <f>SUMIF(NSL!$C$81:$C$173,C36,NSL!$K$81:$K$173)</f>
        <v>0</v>
      </c>
      <c r="R36" s="65">
        <f t="shared" si="12"/>
        <v>55.93</v>
      </c>
      <c r="S36" s="55">
        <f>SUMIF(NSL!$C$176:$C$214,C36,NSL!$K$176:$K$214)</f>
        <v>0</v>
      </c>
      <c r="T36" s="55">
        <f>SUMIF(NSL!$C$216:$C$238,C36,NSL!$K$216:$K$238)</f>
        <v>0</v>
      </c>
      <c r="U36" s="55">
        <f>SUMIF(NSL!$C$240:$C$252,C36,NSL!$K$240:$K$252)</f>
        <v>0</v>
      </c>
      <c r="V36" s="55">
        <f>SUMIF(NSL!$C$254:$C$255,C36,NSL!$K$254:$K$255)</f>
        <v>0</v>
      </c>
      <c r="W36" s="55">
        <f>SUMIF(NSL!$C$257:$C$282,C36,NSL!$K$257:$K$282)</f>
        <v>0</v>
      </c>
      <c r="X36" s="55">
        <f>SUMIF(NSL!$C$284:$C$346,C36,NSL!$K$284:$K$346)</f>
        <v>0</v>
      </c>
      <c r="Y36" s="55">
        <f>SUMIF(NSL!$C$348:$C$436,C36,NSL!$K$348:$K$436)</f>
        <v>0</v>
      </c>
      <c r="Z36" s="55">
        <f>SUMIF(NSL!$C$438:$C$480,C36,NSL!$K$438:$K$480)</f>
        <v>0</v>
      </c>
      <c r="AA36" s="72">
        <f t="shared" si="16"/>
        <v>55.93</v>
      </c>
      <c r="AB36" s="55">
        <f>SUMIF(NSL!$C$483:$C$679,C36,NSL!$K$483:$K$679)</f>
        <v>0</v>
      </c>
      <c r="AC36" s="55">
        <f>SUMIF(NSL!$C$681:$C$682,C36,NSL!$K$681:$K$682)</f>
        <v>0</v>
      </c>
      <c r="AD36" s="55">
        <f>SUMIF(NSL!$C$684:$C$692,C36,NSL!$K$684:$K$692)</f>
        <v>0</v>
      </c>
      <c r="AE36" s="55">
        <f>SUMIF(NSL!$C$694:$C$776,C36,NSL!$K$694:$K$776)</f>
        <v>0</v>
      </c>
      <c r="AF36" s="55">
        <f>SUMIF(NSL!$C$778:$C$810,C36,NSL!$K$778:$K$810)</f>
        <v>0</v>
      </c>
      <c r="AG36" s="55">
        <f>SUMIF(NSL!$C$812:$C$813,C36,NSL!$K$812:$K$813)</f>
        <v>0</v>
      </c>
      <c r="AH36" s="55">
        <f>SUMIF(NSL!$C$815:$C$816,C36,NSL!$K$815:$K$816)</f>
        <v>0</v>
      </c>
      <c r="AI36" s="54">
        <f>D36-BG36</f>
        <v>55.93</v>
      </c>
      <c r="AJ36" s="55">
        <f>SUMIF(NSL!$C$891:$C$917,C36,NSL!$K$891:$K$917)</f>
        <v>0</v>
      </c>
      <c r="AK36" s="55">
        <f>SUMIF(NSL!$C$919:$C$981,C36,NSL!$K$919:$K$981)</f>
        <v>0</v>
      </c>
      <c r="AL36" s="55">
        <f>SUMIF(NSL!$C$983:$C$1000,C36,NSL!$K$983:$K$1000)</f>
        <v>0</v>
      </c>
      <c r="AM36" s="55">
        <f>SUMIF(NSL!$C$1002:$C$1028,C36,NSL!$K$1002:$K$1028)</f>
        <v>0</v>
      </c>
      <c r="AN36" s="55">
        <f>SUMIF(NSL!$C$1030:$C$1045,C36,NSL!$K$1030:$K$1045)</f>
        <v>0</v>
      </c>
      <c r="AO36" s="55">
        <f>SUMIF(NSL!$C$1047:$C$1048,C36,NSL!$K$1047:$K$1048)</f>
        <v>0</v>
      </c>
      <c r="AP36" s="55">
        <f>SUMIF(NSL!$C$1050:$C$1074,C36,NSL!$K$1050:$K$1074)</f>
        <v>0</v>
      </c>
      <c r="AQ36" s="55">
        <f>SUMIF(NSL!$C$1076:$C$1099,C36,NSL!$K$1076:$K$1099)</f>
        <v>0</v>
      </c>
      <c r="AR36" s="55">
        <f>SUMIF(NSL!$C$1101:$C$1121,C36,NSL!$K$1101:$K$1121)</f>
        <v>0</v>
      </c>
      <c r="AS36" s="55">
        <f>SUMIF(NSL!$C$1123:$C$1164,C36,NSL!$K$1123:$K$1164)</f>
        <v>0</v>
      </c>
      <c r="AT36" s="55">
        <f>SUMIF(NSL!$C$1166:$C$1201,C36,NSL!$K$1166:$K$1201)</f>
        <v>0</v>
      </c>
      <c r="AU36" s="55">
        <f>SUMIF(NSL!$C$1203:$C$1223,C36,NSL!$K$1203:$K$1223)</f>
        <v>0</v>
      </c>
      <c r="AV36" s="55">
        <f>SUMIF(NSL!$C$1225:$C$1226,C36,NSL!$K$1225:$K$1226)</f>
        <v>0</v>
      </c>
      <c r="AW36" s="55">
        <f>SUMIF(NSL!$C$1228:$C$1244,C36,NSL!$K$1228:$K$1244)</f>
        <v>0</v>
      </c>
      <c r="AX36" s="55">
        <f>SUMIF(NSL!$C$1246:$C$1351,C36,NSL!$K$1246:$K$1351)</f>
        <v>0</v>
      </c>
      <c r="AY36" s="55">
        <f>SUMIF(NSL!$C$1353:$C$1434,C36,NSL!$K$1353:$K$1434)</f>
        <v>0</v>
      </c>
      <c r="AZ36" s="55">
        <f>SUMIF(NSL!$C$1436:$C$1440,C36,NSL!$K$1436:$K$1440)</f>
        <v>0</v>
      </c>
      <c r="BA36" s="55">
        <f>SUMIF(NSL!$C$1442:$C$1507,C36,NSL!$K$1442:$K$1507)</f>
        <v>0</v>
      </c>
      <c r="BB36" s="55">
        <f>SUMIF(NSL!$C$1509:$C$1540,C36,NSL!$K$1509:$K$1540)</f>
        <v>0</v>
      </c>
      <c r="BC36" s="55">
        <f>SUMIF(NSL!$C$1542:$C$1545,C36,NSL!$K$1542:$K$1545)</f>
        <v>0</v>
      </c>
      <c r="BD36" s="55">
        <f>SUMIF(NSL!$C$1547:$C$1560,C36,NSL!$K$1547:$K$1560)</f>
        <v>0</v>
      </c>
      <c r="BE36" s="55">
        <f>SUMIF(NSL!$C$1562:$C$1565,C36,NSL!$K$1562:$K$1565)</f>
        <v>0</v>
      </c>
      <c r="BF36" s="55">
        <f>SUMIF(NSL!$C$1567:$C$1569,C36,NSL!$K$1567:$K$1569)</f>
        <v>0</v>
      </c>
      <c r="BG36" s="65">
        <f>SUM(G36:Q36)+SUM(S36:Z36)+SUM(AB36:AH36)+SUM(AJ36:BF36)</f>
        <v>0</v>
      </c>
      <c r="BH36" s="53">
        <f>AI60-BG36</f>
        <v>9.5500000000000043</v>
      </c>
      <c r="BI36" s="53">
        <f t="shared" si="6"/>
        <v>65.48</v>
      </c>
    </row>
    <row r="37" spans="1:61" ht="15">
      <c r="A37" s="56"/>
      <c r="B37" s="7" t="s">
        <v>162</v>
      </c>
      <c r="C37" s="8" t="s">
        <v>50</v>
      </c>
      <c r="D37" s="52">
        <f>HTg!H39</f>
        <v>4.66</v>
      </c>
      <c r="E37" s="65">
        <f t="shared" si="10"/>
        <v>0</v>
      </c>
      <c r="F37" s="70">
        <f t="shared" si="11"/>
        <v>0</v>
      </c>
      <c r="G37" s="55">
        <f>SUMIF(NSL!$C$9:$C$10,C37,NSL!$K$9:$K$10)</f>
        <v>0</v>
      </c>
      <c r="H37" s="55">
        <f>SUMIF(NSL!$C$12:$C$13,C37,NSL!$K$12:$K$13)</f>
        <v>0</v>
      </c>
      <c r="I37" s="55">
        <f>SUMIF(NSL!$C$15:$C$16,C37,NSL!$K$15:$K$16)</f>
        <v>0</v>
      </c>
      <c r="J37" s="55">
        <f>SUMIF(NSL!$C$18:$C$19,C37,NSL!$K$18:$K$19)</f>
        <v>0</v>
      </c>
      <c r="K37" s="55">
        <f>SUMIF(NSL!$C$21:$C$43,C37,NSL!$K$21:$K$43)</f>
        <v>0</v>
      </c>
      <c r="L37" s="55">
        <f>SUMIF(NSL!$C$45:$C$51,C37,NSL!$K$45:$K$51)</f>
        <v>0</v>
      </c>
      <c r="M37" s="55">
        <f>SUMIF(NSL!$C$53:$C$55,C37,NSL!$K$53:$K$55)</f>
        <v>0</v>
      </c>
      <c r="N37" s="55">
        <f>SUMIF(NSL!$C$57:$C$65,C37,NSL!$K$57:$K$65)</f>
        <v>0</v>
      </c>
      <c r="O37" s="55">
        <f>SUMIF(NSL!$C$67:$C$76,C37,NSL!$K$67:$K$76)</f>
        <v>0</v>
      </c>
      <c r="P37" s="55">
        <f>SUMIF(NSL!$C$78:$C$79,C37,NSL!$K$78:$K$79)</f>
        <v>0</v>
      </c>
      <c r="Q37" s="55">
        <f>SUMIF(NSL!$C$81:$C$173,C37,NSL!$K$81:$K$173)</f>
        <v>0</v>
      </c>
      <c r="R37" s="65">
        <f t="shared" si="12"/>
        <v>4.66</v>
      </c>
      <c r="S37" s="55">
        <f>SUMIF(NSL!$C$176:$C$214,C37,NSL!$K$176:$K$214)</f>
        <v>0</v>
      </c>
      <c r="T37" s="55">
        <f>SUMIF(NSL!$C$216:$C$238,C37,NSL!$K$216:$K$238)</f>
        <v>0</v>
      </c>
      <c r="U37" s="55">
        <f>SUMIF(NSL!$C$240:$C$252,C37,NSL!$K$240:$K$252)</f>
        <v>0</v>
      </c>
      <c r="V37" s="55">
        <f>SUMIF(NSL!$C$254:$C$255,C37,NSL!$K$254:$K$255)</f>
        <v>0</v>
      </c>
      <c r="W37" s="55">
        <f>SUMIF(NSL!$C$257:$C$282,C37,NSL!$K$257:$K$282)</f>
        <v>0</v>
      </c>
      <c r="X37" s="55">
        <f>SUMIF(NSL!$C$284:$C$346,C37,NSL!$K$284:$K$346)</f>
        <v>0</v>
      </c>
      <c r="Y37" s="55">
        <f>SUMIF(NSL!$C$348:$C$436,C37,NSL!$K$348:$K$436)</f>
        <v>0</v>
      </c>
      <c r="Z37" s="55">
        <f>SUMIF(NSL!$C$438:$C$480,C37,NSL!$K$438:$K$480)</f>
        <v>0</v>
      </c>
      <c r="AA37" s="72">
        <f t="shared" si="16"/>
        <v>4.66</v>
      </c>
      <c r="AB37" s="55">
        <f>SUMIF(NSL!$C$483:$C$679,C37,NSL!$K$483:$K$679)</f>
        <v>0</v>
      </c>
      <c r="AC37" s="55">
        <f>SUMIF(NSL!$C$681:$C$682,C37,NSL!$K$681:$K$682)</f>
        <v>0</v>
      </c>
      <c r="AD37" s="55">
        <f>SUMIF(NSL!$C$684:$C$692,C37,NSL!$K$684:$K$692)</f>
        <v>0</v>
      </c>
      <c r="AE37" s="55">
        <f>SUMIF(NSL!$C$694:$C$776,C37,NSL!$K$694:$K$776)</f>
        <v>0</v>
      </c>
      <c r="AF37" s="55">
        <f>SUMIF(NSL!$C$778:$C$810,C37,NSL!$K$778:$K$810)</f>
        <v>0</v>
      </c>
      <c r="AG37" s="55">
        <f>SUMIF(NSL!$C$812:$C$813,C37,NSL!$K$812:$K$813)</f>
        <v>0</v>
      </c>
      <c r="AH37" s="55">
        <f>SUMIF(NSL!$C$815:$C$816,C37,NSL!$K$815:$K$816)</f>
        <v>0</v>
      </c>
      <c r="AI37" s="55">
        <f>SUMIF(NSL!$C$818:$C$889,C37,NSL!$K$818:$K$889)</f>
        <v>0</v>
      </c>
      <c r="AJ37" s="54">
        <f>D37-BG37</f>
        <v>4.66</v>
      </c>
      <c r="AK37" s="55">
        <f>SUMIF(NSL!$C$919:$C$981,C37,NSL!$K$919:$K$981)</f>
        <v>0</v>
      </c>
      <c r="AL37" s="55">
        <f>SUMIF(NSL!$C$983:$C$1000,C37,NSL!$K$983:$K$1000)</f>
        <v>0</v>
      </c>
      <c r="AM37" s="55">
        <f>SUMIF(NSL!$C$1002:$C$1028,C37,NSL!$K$1002:$K$1028)</f>
        <v>0</v>
      </c>
      <c r="AN37" s="55">
        <f>SUMIF(NSL!$C$1030:$C$1045,C37,NSL!$K$1030:$K$1045)</f>
        <v>0</v>
      </c>
      <c r="AO37" s="55">
        <f>SUMIF(NSL!$C$1047:$C$1048,C37,NSL!$K$1047:$K$1048)</f>
        <v>0</v>
      </c>
      <c r="AP37" s="55">
        <f>SUMIF(NSL!$C$1050:$C$1074,C37,NSL!$K$1050:$K$1074)</f>
        <v>0</v>
      </c>
      <c r="AQ37" s="55">
        <f>SUMIF(NSL!$C$1076:$C$1099,C37,NSL!$K$1076:$K$1099)</f>
        <v>0</v>
      </c>
      <c r="AR37" s="55">
        <f>SUMIF(NSL!$C$1101:$C$1121,C37,NSL!$K$1101:$K$1121)</f>
        <v>0</v>
      </c>
      <c r="AS37" s="55">
        <f>SUMIF(NSL!$C$1123:$C$1164,C37,NSL!$K$1123:$K$1164)</f>
        <v>0</v>
      </c>
      <c r="AT37" s="55">
        <f>SUMIF(NSL!$C$1166:$C$1201,C37,NSL!$K$1166:$K$1201)</f>
        <v>0</v>
      </c>
      <c r="AU37" s="55">
        <f>SUMIF(NSL!$C$1203:$C$1223,C37,NSL!$K$1203:$K$1223)</f>
        <v>0</v>
      </c>
      <c r="AV37" s="55">
        <f>SUMIF(NSL!$C$1225:$C$1226,C37,NSL!$K$1225:$K$1226)</f>
        <v>0</v>
      </c>
      <c r="AW37" s="55">
        <f>SUMIF(NSL!$C$1228:$C$1244,C37,NSL!$K$1228:$K$1244)</f>
        <v>0</v>
      </c>
      <c r="AX37" s="55">
        <f>SUMIF(NSL!$C$1246:$C$1351,C37,NSL!$K$1246:$K$1351)</f>
        <v>0</v>
      </c>
      <c r="AY37" s="55">
        <f>SUMIF(NSL!$C$1353:$C$1434,C37,NSL!$K$1353:$K$1434)</f>
        <v>0</v>
      </c>
      <c r="AZ37" s="55">
        <f>SUMIF(NSL!$C$1436:$C$1440,C37,NSL!$K$1436:$K$1440)</f>
        <v>0</v>
      </c>
      <c r="BA37" s="55">
        <f>SUMIF(NSL!$C$1442:$C$1507,C37,NSL!$K$1442:$K$1507)</f>
        <v>0</v>
      </c>
      <c r="BB37" s="55">
        <f>SUMIF(NSL!$C$1509:$C$1540,C37,NSL!$K$1509:$K$1540)</f>
        <v>0</v>
      </c>
      <c r="BC37" s="55">
        <f>SUMIF(NSL!$C$1542:$C$1545,C37,NSL!$K$1542:$K$1545)</f>
        <v>0</v>
      </c>
      <c r="BD37" s="55">
        <f>SUMIF(NSL!$C$1547:$C$1560,C37,NSL!$K$1547:$K$1560)</f>
        <v>0</v>
      </c>
      <c r="BE37" s="55">
        <f>SUMIF(NSL!$C$1562:$C$1565,C37,NSL!$K$1562:$K$1565)</f>
        <v>0</v>
      </c>
      <c r="BF37" s="55">
        <f>SUMIF(NSL!$C$1567:$C$1569,C37,NSL!$K$1567:$K$1569)</f>
        <v>0</v>
      </c>
      <c r="BG37" s="65">
        <f>SUM(G37:Q37)+SUM(S37:Z37)+SUM(AB37:AI37)+SUM(AK37:BF37)</f>
        <v>0</v>
      </c>
      <c r="BH37" s="53">
        <f>AJ60-BG37</f>
        <v>2.6799999999999997</v>
      </c>
      <c r="BI37" s="53">
        <f t="shared" si="6"/>
        <v>7.34</v>
      </c>
    </row>
    <row r="38" spans="1:61" ht="15">
      <c r="A38" s="56"/>
      <c r="B38" s="7" t="s">
        <v>173</v>
      </c>
      <c r="C38" s="8" t="s">
        <v>51</v>
      </c>
      <c r="D38" s="52">
        <f>HTg!H40</f>
        <v>0</v>
      </c>
      <c r="E38" s="65">
        <f t="shared" si="10"/>
        <v>0</v>
      </c>
      <c r="F38" s="70">
        <f t="shared" si="11"/>
        <v>0</v>
      </c>
      <c r="G38" s="55">
        <f>SUMIF(NSL!$C$9:$C$10,C38,NSL!$K$9:$K$10)</f>
        <v>0</v>
      </c>
      <c r="H38" s="55">
        <f>SUMIF(NSL!$C$12:$C$13,C38,NSL!$K$12:$K$13)</f>
        <v>0</v>
      </c>
      <c r="I38" s="55">
        <f>SUMIF(NSL!$C$15:$C$16,C38,NSL!$K$15:$K$16)</f>
        <v>0</v>
      </c>
      <c r="J38" s="55">
        <f>SUMIF(NSL!$C$18:$C$19,C38,NSL!$K$18:$K$19)</f>
        <v>0</v>
      </c>
      <c r="K38" s="55">
        <f>SUMIF(NSL!$C$21:$C$43,C38,NSL!$K$21:$K$43)</f>
        <v>0</v>
      </c>
      <c r="L38" s="55">
        <f>SUMIF(NSL!$C$45:$C$51,C38,NSL!$K$45:$K$51)</f>
        <v>0</v>
      </c>
      <c r="M38" s="55">
        <f>SUMIF(NSL!$C$53:$C$55,C38,NSL!$K$53:$K$55)</f>
        <v>0</v>
      </c>
      <c r="N38" s="55">
        <f>SUMIF(NSL!$C$57:$C$65,C38,NSL!$K$57:$K$65)</f>
        <v>0</v>
      </c>
      <c r="O38" s="55">
        <f>SUMIF(NSL!$C$67:$C$76,C38,NSL!$K$67:$K$76)</f>
        <v>0</v>
      </c>
      <c r="P38" s="55">
        <f>SUMIF(NSL!$C$78:$C$79,C38,NSL!$K$78:$K$79)</f>
        <v>0</v>
      </c>
      <c r="Q38" s="55">
        <f>SUMIF(NSL!$C$81:$C$173,C38,NSL!$K$81:$K$173)</f>
        <v>0</v>
      </c>
      <c r="R38" s="65">
        <f t="shared" si="12"/>
        <v>0</v>
      </c>
      <c r="S38" s="55">
        <f>SUMIF(NSL!$C$176:$C$214,C38,NSL!$K$176:$K$214)</f>
        <v>0</v>
      </c>
      <c r="T38" s="55">
        <f>SUMIF(NSL!$C$216:$C$238,C38,NSL!$K$216:$K$238)</f>
        <v>0</v>
      </c>
      <c r="U38" s="55">
        <f>SUMIF(NSL!$C$240:$C$252,C38,NSL!$K$240:$K$252)</f>
        <v>0</v>
      </c>
      <c r="V38" s="55">
        <f>SUMIF(NSL!$C$254:$C$255,C38,NSL!$K$254:$K$255)</f>
        <v>0</v>
      </c>
      <c r="W38" s="55">
        <f>SUMIF(NSL!$C$257:$C$282,C38,NSL!$K$257:$K$282)</f>
        <v>0</v>
      </c>
      <c r="X38" s="55">
        <f>SUMIF(NSL!$C$284:$C$346,C38,NSL!$K$284:$K$346)</f>
        <v>0</v>
      </c>
      <c r="Y38" s="55">
        <f>SUMIF(NSL!$C$348:$C$436,C38,NSL!$K$348:$K$436)</f>
        <v>0</v>
      </c>
      <c r="Z38" s="55">
        <f>SUMIF(NSL!$C$438:$C$480,C38,NSL!$K$438:$K$480)</f>
        <v>0</v>
      </c>
      <c r="AA38" s="72">
        <f t="shared" si="16"/>
        <v>0</v>
      </c>
      <c r="AB38" s="55">
        <f>SUMIF(NSL!$C$483:$C$679,C38,NSL!$K$483:$K$679)</f>
        <v>0</v>
      </c>
      <c r="AC38" s="55">
        <f>SUMIF(NSL!$C$681:$C$682,C38,NSL!$K$681:$K$682)</f>
        <v>0</v>
      </c>
      <c r="AD38" s="55">
        <f>SUMIF(NSL!$C$684:$C$692,C38,NSL!$K$684:$K$692)</f>
        <v>0</v>
      </c>
      <c r="AE38" s="55">
        <f>SUMIF(NSL!$C$694:$C$776,C38,NSL!$K$694:$K$776)</f>
        <v>0</v>
      </c>
      <c r="AF38" s="55">
        <f>SUMIF(NSL!$C$778:$C$810,C38,NSL!$K$778:$K$810)</f>
        <v>0</v>
      </c>
      <c r="AG38" s="55">
        <f>SUMIF(NSL!$C$812:$C$813,C38,NSL!$K$812:$K$813)</f>
        <v>0</v>
      </c>
      <c r="AH38" s="55">
        <f>SUMIF(NSL!$C$815:$C$816,C38,NSL!$K$815:$K$816)</f>
        <v>0</v>
      </c>
      <c r="AI38" s="55">
        <f>SUMIF(NSL!$C$818:$C$889,C38,NSL!$K$818:$K$889)</f>
        <v>0</v>
      </c>
      <c r="AJ38" s="55">
        <f>SUMIF(NSL!$C$891:$C$917,C38,NSL!$K$891:$K$917)</f>
        <v>0</v>
      </c>
      <c r="AK38" s="54">
        <f>D38-BG38</f>
        <v>0</v>
      </c>
      <c r="AL38" s="55">
        <f>SUMIF(NSL!$C$983:$C$1000,C38,NSL!$K$983:$K$1000)</f>
        <v>0</v>
      </c>
      <c r="AM38" s="55">
        <f>SUMIF(NSL!$C$1002:$C$1028,C38,NSL!$K$1002:$K$1028)</f>
        <v>0</v>
      </c>
      <c r="AN38" s="55">
        <f>SUMIF(NSL!$C$1030:$C$1045,C38,NSL!$K$1030:$K$1045)</f>
        <v>0</v>
      </c>
      <c r="AO38" s="55">
        <f>SUMIF(NSL!$C$1047:$C$1048,C38,NSL!$K$1047:$K$1048)</f>
        <v>0</v>
      </c>
      <c r="AP38" s="55">
        <f>SUMIF(NSL!$C$1050:$C$1074,C38,NSL!$K$1050:$K$1074)</f>
        <v>0</v>
      </c>
      <c r="AQ38" s="55">
        <f>SUMIF(NSL!$C$1076:$C$1099,C38,NSL!$K$1076:$K$1099)</f>
        <v>0</v>
      </c>
      <c r="AR38" s="55">
        <f>SUMIF(NSL!$C$1101:$C$1121,C38,NSL!$K$1101:$K$1121)</f>
        <v>0</v>
      </c>
      <c r="AS38" s="55">
        <f>SUMIF(NSL!$C$1123:$C$1164,C38,NSL!$K$1123:$K$1164)</f>
        <v>0</v>
      </c>
      <c r="AT38" s="55">
        <f>SUMIF(NSL!$C$1166:$C$1201,C38,NSL!$K$1166:$K$1201)</f>
        <v>0</v>
      </c>
      <c r="AU38" s="55">
        <f>SUMIF(NSL!$C$1203:$C$1223,C38,NSL!$K$1203:$K$1223)</f>
        <v>0</v>
      </c>
      <c r="AV38" s="55">
        <f>SUMIF(NSL!$C$1225:$C$1226,C38,NSL!$K$1225:$K$1226)</f>
        <v>0</v>
      </c>
      <c r="AW38" s="55">
        <f>SUMIF(NSL!$C$1228:$C$1244,C38,NSL!$K$1228:$K$1244)</f>
        <v>0</v>
      </c>
      <c r="AX38" s="55">
        <f>SUMIF(NSL!$C$1246:$C$1351,C38,NSL!$K$1246:$K$1351)</f>
        <v>0</v>
      </c>
      <c r="AY38" s="55">
        <f>SUMIF(NSL!$C$1353:$C$1434,C38,NSL!$K$1353:$K$1434)</f>
        <v>0</v>
      </c>
      <c r="AZ38" s="55">
        <f>SUMIF(NSL!$C$1436:$C$1440,C38,NSL!$K$1436:$K$1440)</f>
        <v>0</v>
      </c>
      <c r="BA38" s="55">
        <f>SUMIF(NSL!$C$1442:$C$1507,C38,NSL!$K$1442:$K$1507)</f>
        <v>0</v>
      </c>
      <c r="BB38" s="55">
        <f>SUMIF(NSL!$C$1509:$C$1540,C38,NSL!$K$1509:$K$1540)</f>
        <v>0</v>
      </c>
      <c r="BC38" s="55">
        <f>SUMIF(NSL!$C$1542:$C$1545,C38,NSL!$K$1542:$K$1545)</f>
        <v>0</v>
      </c>
      <c r="BD38" s="55">
        <f>SUMIF(NSL!$C$1547:$C$1560,C38,NSL!$K$1547:$K$1560)</f>
        <v>0</v>
      </c>
      <c r="BE38" s="55">
        <f>SUMIF(NSL!$C$1562:$C$1565,C38,NSL!$K$1562:$K$1565)</f>
        <v>0</v>
      </c>
      <c r="BF38" s="55">
        <f>SUMIF(NSL!$C$1567:$C$1569,C38,NSL!$K$1567:$K$1569)</f>
        <v>0</v>
      </c>
      <c r="BG38" s="65">
        <f>SUM(G38:Q38)+SUM(S38:Z38)+SUM(AB38:AJ38)+SUM(AL38:BF38)</f>
        <v>0</v>
      </c>
      <c r="BH38" s="53">
        <f>AK60-BG38</f>
        <v>3.5500000000000003</v>
      </c>
      <c r="BI38" s="53">
        <f t="shared" si="6"/>
        <v>3.5500000000000003</v>
      </c>
    </row>
    <row r="39" spans="1:61" ht="15">
      <c r="A39" s="56"/>
      <c r="B39" s="7" t="s">
        <v>174</v>
      </c>
      <c r="C39" s="8" t="s">
        <v>52</v>
      </c>
      <c r="D39" s="52">
        <f>HTg!H41</f>
        <v>0</v>
      </c>
      <c r="E39" s="65">
        <f t="shared" si="10"/>
        <v>0</v>
      </c>
      <c r="F39" s="70">
        <f t="shared" si="11"/>
        <v>0</v>
      </c>
      <c r="G39" s="55">
        <f>SUMIF(NSL!$C$9:$C$10,C39,NSL!$K$9:$K$10)</f>
        <v>0</v>
      </c>
      <c r="H39" s="55">
        <f>SUMIF(NSL!$C$12:$C$13,C39,NSL!$K$12:$K$13)</f>
        <v>0</v>
      </c>
      <c r="I39" s="55">
        <f>SUMIF(NSL!$C$15:$C$16,C39,NSL!$K$15:$K$16)</f>
        <v>0</v>
      </c>
      <c r="J39" s="55">
        <f>SUMIF(NSL!$C$18:$C$19,C39,NSL!$K$18:$K$19)</f>
        <v>0</v>
      </c>
      <c r="K39" s="55">
        <f>SUMIF(NSL!$C$21:$C$43,C39,NSL!$K$21:$K$43)</f>
        <v>0</v>
      </c>
      <c r="L39" s="55">
        <f>SUMIF(NSL!$C$45:$C$51,C39,NSL!$K$45:$K$51)</f>
        <v>0</v>
      </c>
      <c r="M39" s="55">
        <f>SUMIF(NSL!$C$53:$C$55,C39,NSL!$K$53:$K$55)</f>
        <v>0</v>
      </c>
      <c r="N39" s="55">
        <f>SUMIF(NSL!$C$57:$C$65,C39,NSL!$K$57:$K$65)</f>
        <v>0</v>
      </c>
      <c r="O39" s="55">
        <f>SUMIF(NSL!$C$67:$C$76,C39,NSL!$K$67:$K$76)</f>
        <v>0</v>
      </c>
      <c r="P39" s="55">
        <f>SUMIF(NSL!$C$78:$C$79,C39,NSL!$K$78:$K$79)</f>
        <v>0</v>
      </c>
      <c r="Q39" s="55">
        <f>SUMIF(NSL!$C$81:$C$173,C39,NSL!$K$81:$K$173)</f>
        <v>0</v>
      </c>
      <c r="R39" s="65">
        <f t="shared" si="12"/>
        <v>0</v>
      </c>
      <c r="S39" s="55">
        <f>SUMIF(NSL!$C$176:$C$214,C39,NSL!$K$176:$K$214)</f>
        <v>0</v>
      </c>
      <c r="T39" s="55">
        <f>SUMIF(NSL!$C$216:$C$238,C39,NSL!$K$216:$K$238)</f>
        <v>0</v>
      </c>
      <c r="U39" s="55">
        <f>SUMIF(NSL!$C$240:$C$252,C39,NSL!$K$240:$K$252)</f>
        <v>0</v>
      </c>
      <c r="V39" s="55">
        <f>SUMIF(NSL!$C$254:$C$255,C39,NSL!$K$254:$K$255)</f>
        <v>0</v>
      </c>
      <c r="W39" s="55">
        <f>SUMIF(NSL!$C$257:$C$282,C39,NSL!$K$257:$K$282)</f>
        <v>0</v>
      </c>
      <c r="X39" s="55">
        <f>SUMIF(NSL!$C$284:$C$346,C39,NSL!$K$284:$K$346)</f>
        <v>0</v>
      </c>
      <c r="Y39" s="55">
        <f>SUMIF(NSL!$C$348:$C$436,C39,NSL!$K$348:$K$436)</f>
        <v>0</v>
      </c>
      <c r="Z39" s="55">
        <f>SUMIF(NSL!$C$438:$C$480,C39,NSL!$K$438:$K$480)</f>
        <v>0</v>
      </c>
      <c r="AA39" s="72">
        <f t="shared" si="16"/>
        <v>0</v>
      </c>
      <c r="AB39" s="55">
        <f>SUMIF(NSL!$C$483:$C$679,C39,NSL!$K$483:$K$679)</f>
        <v>0</v>
      </c>
      <c r="AC39" s="55">
        <f>SUMIF(NSL!$C$681:$C$682,C39,NSL!$K$681:$K$682)</f>
        <v>0</v>
      </c>
      <c r="AD39" s="55">
        <f>SUMIF(NSL!$C$684:$C$692,C39,NSL!$K$684:$K$692)</f>
        <v>0</v>
      </c>
      <c r="AE39" s="55">
        <f>SUMIF(NSL!$C$694:$C$776,C39,NSL!$K$694:$K$776)</f>
        <v>0</v>
      </c>
      <c r="AF39" s="55">
        <f>SUMIF(NSL!$C$778:$C$810,C39,NSL!$K$778:$K$810)</f>
        <v>0</v>
      </c>
      <c r="AG39" s="55">
        <f>SUMIF(NSL!$C$812:$C$813,C39,NSL!$K$812:$K$813)</f>
        <v>0</v>
      </c>
      <c r="AH39" s="55">
        <f>SUMIF(NSL!$C$815:$C$816,C39,NSL!$K$815:$K$816)</f>
        <v>0</v>
      </c>
      <c r="AI39" s="55">
        <f>SUMIF(NSL!$C$818:$C$889,C39,NSL!$K$818:$K$889)</f>
        <v>0</v>
      </c>
      <c r="AJ39" s="55">
        <f>SUMIF(NSL!$C$891:$C$917,C39,NSL!$K$891:$K$917)</f>
        <v>0</v>
      </c>
      <c r="AK39" s="55">
        <f>SUMIF(NSL!$C$919:$C$981,C39,NSL!$K$919:$K$981)</f>
        <v>0</v>
      </c>
      <c r="AL39" s="54">
        <f>D39-BG39</f>
        <v>0</v>
      </c>
      <c r="AM39" s="55">
        <f>SUMIF(NSL!$C$1002:$C$1028,C39,NSL!$K$1002:$K$1028)</f>
        <v>0</v>
      </c>
      <c r="AN39" s="55">
        <f>SUMIF(NSL!$C$1030:$C$1045,C39,NSL!$K$1030:$K$1045)</f>
        <v>0</v>
      </c>
      <c r="AO39" s="55">
        <f>SUMIF(NSL!$C$1047:$C$1048,C39,NSL!$K$1047:$K$1048)</f>
        <v>0</v>
      </c>
      <c r="AP39" s="55">
        <f>SUMIF(NSL!$C$1050:$C$1074,C39,NSL!$K$1050:$K$1074)</f>
        <v>0</v>
      </c>
      <c r="AQ39" s="55">
        <f>SUMIF(NSL!$C$1076:$C$1099,C39,NSL!$K$1076:$K$1099)</f>
        <v>0</v>
      </c>
      <c r="AR39" s="55">
        <f>SUMIF(NSL!$C$1101:$C$1121,C39,NSL!$K$1101:$K$1121)</f>
        <v>0</v>
      </c>
      <c r="AS39" s="55">
        <f>SUMIF(NSL!$C$1123:$C$1164,C39,NSL!$K$1123:$K$1164)</f>
        <v>0</v>
      </c>
      <c r="AT39" s="55">
        <f>SUMIF(NSL!$C$1166:$C$1201,C39,NSL!$K$1166:$K$1201)</f>
        <v>0</v>
      </c>
      <c r="AU39" s="55">
        <f>SUMIF(NSL!$C$1203:$C$1223,C39,NSL!$K$1203:$K$1223)</f>
        <v>0</v>
      </c>
      <c r="AV39" s="55">
        <f>SUMIF(NSL!$C$1225:$C$1226,C39,NSL!$K$1225:$K$1226)</f>
        <v>0</v>
      </c>
      <c r="AW39" s="55">
        <f>SUMIF(NSL!$C$1228:$C$1244,C39,NSL!$K$1228:$K$1244)</f>
        <v>0</v>
      </c>
      <c r="AX39" s="55">
        <f>SUMIF(NSL!$C$1246:$C$1351,C39,NSL!$K$1246:$K$1351)</f>
        <v>0</v>
      </c>
      <c r="AY39" s="55">
        <f>SUMIF(NSL!$C$1353:$C$1434,C39,NSL!$K$1353:$K$1434)</f>
        <v>0</v>
      </c>
      <c r="AZ39" s="55">
        <f>SUMIF(NSL!$C$1436:$C$1440,C39,NSL!$K$1436:$K$1440)</f>
        <v>0</v>
      </c>
      <c r="BA39" s="55">
        <f>SUMIF(NSL!$C$1442:$C$1507,C39,NSL!$K$1442:$K$1507)</f>
        <v>0</v>
      </c>
      <c r="BB39" s="55">
        <f>SUMIF(NSL!$C$1509:$C$1540,C39,NSL!$K$1509:$K$1540)</f>
        <v>0</v>
      </c>
      <c r="BC39" s="55">
        <f>SUMIF(NSL!$C$1542:$C$1545,C39,NSL!$K$1542:$K$1545)</f>
        <v>0</v>
      </c>
      <c r="BD39" s="55">
        <f>SUMIF(NSL!$C$1547:$C$1560,C39,NSL!$K$1547:$K$1560)</f>
        <v>0</v>
      </c>
      <c r="BE39" s="55">
        <f>SUMIF(NSL!$C$1562:$C$1565,C39,NSL!$K$1562:$K$1565)</f>
        <v>0</v>
      </c>
      <c r="BF39" s="55">
        <f>SUMIF(NSL!$C$1567:$C$1569,C39,NSL!$K$1567:$K$1569)</f>
        <v>0</v>
      </c>
      <c r="BG39" s="65">
        <f>SUM(G39:Q39)+SUM(S39:Z39)+SUM(AB39:AK39)+SUM(AM39:BF39)</f>
        <v>0</v>
      </c>
      <c r="BH39" s="53">
        <f>AL60-BG39</f>
        <v>0</v>
      </c>
      <c r="BI39" s="53">
        <f t="shared" si="6"/>
        <v>0</v>
      </c>
    </row>
    <row r="40" spans="1:61" ht="15">
      <c r="A40" s="56"/>
      <c r="B40" s="7" t="s">
        <v>163</v>
      </c>
      <c r="C40" s="8" t="s">
        <v>59</v>
      </c>
      <c r="D40" s="52">
        <f>HTg!H42</f>
        <v>0</v>
      </c>
      <c r="E40" s="65">
        <f t="shared" si="10"/>
        <v>0</v>
      </c>
      <c r="F40" s="70">
        <f t="shared" si="11"/>
        <v>0</v>
      </c>
      <c r="G40" s="55">
        <f>SUMIF(NSL!$C$9:$C$10,C40,NSL!$K$9:$K$10)</f>
        <v>0</v>
      </c>
      <c r="H40" s="55">
        <f>SUMIF(NSL!$C$12:$C$13,C40,NSL!$K$12:$K$13)</f>
        <v>0</v>
      </c>
      <c r="I40" s="55">
        <f>SUMIF(NSL!$C$15:$C$16,C40,NSL!$K$15:$K$16)</f>
        <v>0</v>
      </c>
      <c r="J40" s="55">
        <f>SUMIF(NSL!$C$18:$C$19,C40,NSL!$K$18:$K$19)</f>
        <v>0</v>
      </c>
      <c r="K40" s="55">
        <f>SUMIF(NSL!$C$21:$C$43,C40,NSL!$K$21:$K$43)</f>
        <v>0</v>
      </c>
      <c r="L40" s="55">
        <f>SUMIF(NSL!$C$45:$C$51,C40,NSL!$K$45:$K$51)</f>
        <v>0</v>
      </c>
      <c r="M40" s="55">
        <f>SUMIF(NSL!$C$53:$C$55,C40,NSL!$K$53:$K$55)</f>
        <v>0</v>
      </c>
      <c r="N40" s="55">
        <f>SUMIF(NSL!$C$57:$C$65,C40,NSL!$K$57:$K$65)</f>
        <v>0</v>
      </c>
      <c r="O40" s="55">
        <f>SUMIF(NSL!$C$67:$C$76,C40,NSL!$K$67:$K$76)</f>
        <v>0</v>
      </c>
      <c r="P40" s="55">
        <f>SUMIF(NSL!$C$78:$C$79,C40,NSL!$K$78:$K$79)</f>
        <v>0</v>
      </c>
      <c r="Q40" s="55">
        <f>SUMIF(NSL!$C$81:$C$173,C40,NSL!$K$81:$K$173)</f>
        <v>0</v>
      </c>
      <c r="R40" s="65">
        <f t="shared" si="12"/>
        <v>0</v>
      </c>
      <c r="S40" s="55">
        <f>SUMIF(NSL!$C$176:$C$214,C40,NSL!$K$176:$K$214)</f>
        <v>0</v>
      </c>
      <c r="T40" s="55">
        <f>SUMIF(NSL!$C$216:$C$238,C40,NSL!$K$216:$K$238)</f>
        <v>0</v>
      </c>
      <c r="U40" s="55">
        <f>SUMIF(NSL!$C$240:$C$252,C40,NSL!$K$240:$K$252)</f>
        <v>0</v>
      </c>
      <c r="V40" s="55">
        <f>SUMIF(NSL!$C$254:$C$255,C40,NSL!$K$254:$K$255)</f>
        <v>0</v>
      </c>
      <c r="W40" s="55">
        <f>SUMIF(NSL!$C$257:$C$282,C40,NSL!$K$257:$K$282)</f>
        <v>0</v>
      </c>
      <c r="X40" s="55">
        <f>SUMIF(NSL!$C$284:$C$346,C40,NSL!$K$284:$K$346)</f>
        <v>0</v>
      </c>
      <c r="Y40" s="55">
        <f>SUMIF(NSL!$C$348:$C$436,C40,NSL!$K$348:$K$436)</f>
        <v>0</v>
      </c>
      <c r="Z40" s="55">
        <f>SUMIF(NSL!$C$438:$C$480,C40,NSL!$K$438:$K$480)</f>
        <v>0</v>
      </c>
      <c r="AA40" s="72">
        <f t="shared" si="16"/>
        <v>0</v>
      </c>
      <c r="AB40" s="55">
        <f>SUMIF(NSL!$C$483:$C$679,C40,NSL!$K$483:$K$679)</f>
        <v>0</v>
      </c>
      <c r="AC40" s="55">
        <f>SUMIF(NSL!$C$681:$C$682,C40,NSL!$K$681:$K$682)</f>
        <v>0</v>
      </c>
      <c r="AD40" s="55">
        <f>SUMIF(NSL!$C$684:$C$692,C40,NSL!$K$684:$K$692)</f>
        <v>0</v>
      </c>
      <c r="AE40" s="55">
        <f>SUMIF(NSL!$C$694:$C$776,C40,NSL!$K$694:$K$776)</f>
        <v>0</v>
      </c>
      <c r="AF40" s="55">
        <f>SUMIF(NSL!$C$778:$C$810,C40,NSL!$K$778:$K$810)</f>
        <v>0</v>
      </c>
      <c r="AG40" s="55">
        <f>SUMIF(NSL!$C$812:$C$813,C40,NSL!$K$812:$K$813)</f>
        <v>0</v>
      </c>
      <c r="AH40" s="55">
        <f>SUMIF(NSL!$C$815:$C$816,C40,NSL!$K$815:$K$816)</f>
        <v>0</v>
      </c>
      <c r="AI40" s="55">
        <f>SUMIF(NSL!$C$818:$C$889,C40,NSL!$K$818:$K$889)</f>
        <v>0</v>
      </c>
      <c r="AJ40" s="55">
        <f>SUMIF(NSL!$C$891:$C$917,C40,NSL!$K$891:$K$917)</f>
        <v>0</v>
      </c>
      <c r="AK40" s="55">
        <f>SUMIF(NSL!$C$919:$C$981,C40,NSL!$K$919:$K$981)</f>
        <v>0</v>
      </c>
      <c r="AL40" s="55">
        <f>SUMIF(NSL!$C$983:$C$1000,C40,NSL!$K$983:$K$1000)</f>
        <v>0</v>
      </c>
      <c r="AM40" s="54">
        <f>D40-BG40</f>
        <v>0</v>
      </c>
      <c r="AN40" s="55">
        <f>SUMIF(NSL!$C$1030:$C$1045,C40,NSL!$K$1030:$K$1045)</f>
        <v>0</v>
      </c>
      <c r="AO40" s="55">
        <f>SUMIF(NSL!$C$1047:$C$1048,C40,NSL!$K$1047:$K$1048)</f>
        <v>0</v>
      </c>
      <c r="AP40" s="55">
        <f>SUMIF(NSL!$C$1050:$C$1074,C40,NSL!$K$1050:$K$1074)</f>
        <v>0</v>
      </c>
      <c r="AQ40" s="55">
        <f>SUMIF(NSL!$C$1076:$C$1099,C40,NSL!$K$1076:$K$1099)</f>
        <v>0</v>
      </c>
      <c r="AR40" s="55">
        <f>SUMIF(NSL!$C$1101:$C$1121,C40,NSL!$K$1101:$K$1121)</f>
        <v>0</v>
      </c>
      <c r="AS40" s="55">
        <f>SUMIF(NSL!$C$1123:$C$1164,C40,NSL!$K$1123:$K$1164)</f>
        <v>0</v>
      </c>
      <c r="AT40" s="55">
        <f>SUMIF(NSL!$C$1166:$C$1201,C40,NSL!$K$1166:$K$1201)</f>
        <v>0</v>
      </c>
      <c r="AU40" s="55">
        <f>SUMIF(NSL!$C$1203:$C$1223,C40,NSL!$K$1203:$K$1223)</f>
        <v>0</v>
      </c>
      <c r="AV40" s="55">
        <f>SUMIF(NSL!$C$1225:$C$1226,C40,NSL!$K$1225:$K$1226)</f>
        <v>0</v>
      </c>
      <c r="AW40" s="55">
        <f>SUMIF(NSL!$C$1228:$C$1244,C40,NSL!$K$1228:$K$1244)</f>
        <v>0</v>
      </c>
      <c r="AX40" s="55">
        <f>SUMIF(NSL!$C$1246:$C$1351,C40,NSL!$K$1246:$K$1351)</f>
        <v>0</v>
      </c>
      <c r="AY40" s="55">
        <f>SUMIF(NSL!$C$1353:$C$1434,C40,NSL!$K$1353:$K$1434)</f>
        <v>0</v>
      </c>
      <c r="AZ40" s="55">
        <f>SUMIF(NSL!$C$1436:$C$1440,C40,NSL!$K$1436:$K$1440)</f>
        <v>0</v>
      </c>
      <c r="BA40" s="55">
        <f>SUMIF(NSL!$C$1442:$C$1507,C40,NSL!$K$1442:$K$1507)</f>
        <v>0</v>
      </c>
      <c r="BB40" s="55">
        <f>SUMIF(NSL!$C$1509:$C$1540,C40,NSL!$K$1509:$K$1540)</f>
        <v>0</v>
      </c>
      <c r="BC40" s="55">
        <f>SUMIF(NSL!$C$1542:$C$1545,C40,NSL!$K$1542:$K$1545)</f>
        <v>0</v>
      </c>
      <c r="BD40" s="55">
        <f>SUMIF(NSL!$C$1547:$C$1560,C40,NSL!$K$1547:$K$1560)</f>
        <v>0</v>
      </c>
      <c r="BE40" s="55">
        <f>SUMIF(NSL!$C$1562:$C$1565,C40,NSL!$K$1562:$K$1565)</f>
        <v>0</v>
      </c>
      <c r="BF40" s="55">
        <f>SUMIF(NSL!$C$1567:$C$1569,C40,NSL!$K$1567:$K$1569)</f>
        <v>0</v>
      </c>
      <c r="BG40" s="65">
        <f>SUM(G40:Q40)+SUM(S40:Z40)+SUM(AB40:AL40)+SUM(AN40:BF40)</f>
        <v>0</v>
      </c>
      <c r="BH40" s="53">
        <f>AM60-BG40</f>
        <v>0.3</v>
      </c>
      <c r="BI40" s="53">
        <f t="shared" si="6"/>
        <v>0.3</v>
      </c>
    </row>
    <row r="41" spans="1:61" ht="15">
      <c r="A41" s="56"/>
      <c r="B41" s="7" t="s">
        <v>175</v>
      </c>
      <c r="C41" s="8" t="s">
        <v>177</v>
      </c>
      <c r="D41" s="52">
        <f>HTg!H43</f>
        <v>0</v>
      </c>
      <c r="E41" s="65">
        <f t="shared" si="10"/>
        <v>0</v>
      </c>
      <c r="F41" s="70">
        <f t="shared" si="11"/>
        <v>0</v>
      </c>
      <c r="G41" s="55">
        <f>SUMIF(NSL!$C$9:$C$10,C41,NSL!$K$9:$K$10)</f>
        <v>0</v>
      </c>
      <c r="H41" s="55">
        <f>SUMIF(NSL!$C$12:$C$13,C41,NSL!$K$12:$K$13)</f>
        <v>0</v>
      </c>
      <c r="I41" s="55">
        <f>SUMIF(NSL!$C$15:$C$16,C41,NSL!$K$15:$K$16)</f>
        <v>0</v>
      </c>
      <c r="J41" s="55">
        <f>SUMIF(NSL!$C$18:$C$19,C41,NSL!$K$18:$K$19)</f>
        <v>0</v>
      </c>
      <c r="K41" s="55">
        <f>SUMIF(NSL!$C$21:$C$43,C41,NSL!$K$21:$K$43)</f>
        <v>0</v>
      </c>
      <c r="L41" s="55">
        <f>SUMIF(NSL!$C$45:$C$51,C41,NSL!$K$45:$K$51)</f>
        <v>0</v>
      </c>
      <c r="M41" s="55">
        <f>SUMIF(NSL!$C$53:$C$55,C41,NSL!$K$53:$K$55)</f>
        <v>0</v>
      </c>
      <c r="N41" s="55">
        <f>SUMIF(NSL!$C$57:$C$65,C41,NSL!$K$57:$K$65)</f>
        <v>0</v>
      </c>
      <c r="O41" s="55">
        <f>SUMIF(NSL!$C$67:$C$76,C41,NSL!$K$67:$K$76)</f>
        <v>0</v>
      </c>
      <c r="P41" s="55">
        <f>SUMIF(NSL!$C$78:$C$79,C41,NSL!$K$78:$K$79)</f>
        <v>0</v>
      </c>
      <c r="Q41" s="55">
        <f>SUMIF(NSL!$C$81:$C$173,C41,NSL!$K$81:$K$173)</f>
        <v>0</v>
      </c>
      <c r="R41" s="65">
        <f t="shared" si="12"/>
        <v>0</v>
      </c>
      <c r="S41" s="55">
        <f>SUMIF(NSL!$C$176:$C$214,C41,NSL!$K$176:$K$214)</f>
        <v>0</v>
      </c>
      <c r="T41" s="55">
        <f>SUMIF(NSL!$C$216:$C$238,C41,NSL!$K$216:$K$238)</f>
        <v>0</v>
      </c>
      <c r="U41" s="55">
        <f>SUMIF(NSL!$C$240:$C$252,C41,NSL!$K$240:$K$252)</f>
        <v>0</v>
      </c>
      <c r="V41" s="55">
        <f>SUMIF(NSL!$C$254:$C$255,C41,NSL!$K$254:$K$255)</f>
        <v>0</v>
      </c>
      <c r="W41" s="55">
        <f>SUMIF(NSL!$C$257:$C$282,C41,NSL!$K$257:$K$282)</f>
        <v>0</v>
      </c>
      <c r="X41" s="55">
        <f>SUMIF(NSL!$C$284:$C$346,C41,NSL!$K$284:$K$346)</f>
        <v>0</v>
      </c>
      <c r="Y41" s="55">
        <f>SUMIF(NSL!$C$348:$C$436,C41,NSL!$K$348:$K$436)</f>
        <v>0</v>
      </c>
      <c r="Z41" s="55">
        <f>SUMIF(NSL!$C$438:$C$480,C41,NSL!$K$438:$K$480)</f>
        <v>0</v>
      </c>
      <c r="AA41" s="72">
        <f t="shared" si="16"/>
        <v>0</v>
      </c>
      <c r="AB41" s="55">
        <f>SUMIF(NSL!$C$483:$C$679,C41,NSL!$K$483:$K$679)</f>
        <v>0</v>
      </c>
      <c r="AC41" s="55">
        <f>SUMIF(NSL!$C$681:$C$682,C41,NSL!$K$681:$K$682)</f>
        <v>0</v>
      </c>
      <c r="AD41" s="55">
        <f>SUMIF(NSL!$C$684:$C$692,C41,NSL!$K$684:$K$692)</f>
        <v>0</v>
      </c>
      <c r="AE41" s="55">
        <f>SUMIF(NSL!$C$694:$C$776,C41,NSL!$K$694:$K$776)</f>
        <v>0</v>
      </c>
      <c r="AF41" s="55">
        <f>SUMIF(NSL!$C$778:$C$810,C41,NSL!$K$778:$K$810)</f>
        <v>0</v>
      </c>
      <c r="AG41" s="55">
        <f>SUMIF(NSL!$C$812:$C$813,C41,NSL!$K$812:$K$813)</f>
        <v>0</v>
      </c>
      <c r="AH41" s="55">
        <f>SUMIF(NSL!$C$815:$C$816,C41,NSL!$K$815:$K$816)</f>
        <v>0</v>
      </c>
      <c r="AI41" s="55">
        <f>SUMIF(NSL!$C$818:$C$889,C41,NSL!$K$818:$K$889)</f>
        <v>0</v>
      </c>
      <c r="AJ41" s="55">
        <f>SUMIF(NSL!$C$891:$C$917,C41,NSL!$K$891:$K$917)</f>
        <v>0</v>
      </c>
      <c r="AK41" s="55">
        <f>SUMIF(NSL!$C$919:$C$981,C41,NSL!$K$919:$K$981)</f>
        <v>0</v>
      </c>
      <c r="AL41" s="55">
        <f>SUMIF(NSL!$C$983:$C$1000,C41,NSL!$K$983:$K$1000)</f>
        <v>0</v>
      </c>
      <c r="AM41" s="55">
        <f>SUMIF(NSL!$C$1002:$C$1028,C41,NSL!$K$1002:$K$1028)</f>
        <v>0</v>
      </c>
      <c r="AN41" s="54">
        <f>D41-BG41</f>
        <v>0</v>
      </c>
      <c r="AO41" s="55">
        <f>SUMIF(NSL!$C$1047:$C$1048,C41,NSL!$K$1047:$K$1048)</f>
        <v>0</v>
      </c>
      <c r="AP41" s="55">
        <f>SUMIF(NSL!$C$1050:$C$1074,C41,NSL!$K$1050:$K$1074)</f>
        <v>0</v>
      </c>
      <c r="AQ41" s="55">
        <f>SUMIF(NSL!$C$1076:$C$1099,C41,NSL!$K$1076:$K$1099)</f>
        <v>0</v>
      </c>
      <c r="AR41" s="55">
        <f>SUMIF(NSL!$C$1101:$C$1121,C41,NSL!$K$1101:$K$1121)</f>
        <v>0</v>
      </c>
      <c r="AS41" s="55">
        <f>SUMIF(NSL!$C$1123:$C$1164,C41,NSL!$K$1123:$K$1164)</f>
        <v>0</v>
      </c>
      <c r="AT41" s="55">
        <f>SUMIF(NSL!$C$1166:$C$1201,C41,NSL!$K$1166:$K$1201)</f>
        <v>0</v>
      </c>
      <c r="AU41" s="55">
        <f>SUMIF(NSL!$C$1203:$C$1223,C41,NSL!$K$1203:$K$1223)</f>
        <v>0</v>
      </c>
      <c r="AV41" s="55">
        <f>SUMIF(NSL!$C$1225:$C$1226,C41,NSL!$K$1225:$K$1226)</f>
        <v>0</v>
      </c>
      <c r="AW41" s="55">
        <f>SUMIF(NSL!$C$1228:$C$1244,C41,NSL!$K$1228:$K$1244)</f>
        <v>0</v>
      </c>
      <c r="AX41" s="55">
        <f>SUMIF(NSL!$C$1246:$C$1351,C41,NSL!$K$1246:$K$1351)</f>
        <v>0</v>
      </c>
      <c r="AY41" s="55">
        <f>SUMIF(NSL!$C$1353:$C$1434,C41,NSL!$K$1353:$K$1434)</f>
        <v>0</v>
      </c>
      <c r="AZ41" s="55">
        <f>SUMIF(NSL!$C$1436:$C$1440,C41,NSL!$K$1436:$K$1440)</f>
        <v>0</v>
      </c>
      <c r="BA41" s="55">
        <f>SUMIF(NSL!$C$1442:$C$1507,C41,NSL!$K$1442:$K$1507)</f>
        <v>0</v>
      </c>
      <c r="BB41" s="55">
        <f>SUMIF(NSL!$C$1509:$C$1540,C41,NSL!$K$1509:$K$1540)</f>
        <v>0</v>
      </c>
      <c r="BC41" s="55">
        <f>SUMIF(NSL!$C$1542:$C$1545,C41,NSL!$K$1542:$K$1545)</f>
        <v>0</v>
      </c>
      <c r="BD41" s="55">
        <f>SUMIF(NSL!$C$1547:$C$1560,C41,NSL!$K$1547:$K$1560)</f>
        <v>0</v>
      </c>
      <c r="BE41" s="55">
        <f>SUMIF(NSL!$C$1562:$C$1565,C41,NSL!$K$1562:$K$1565)</f>
        <v>0</v>
      </c>
      <c r="BF41" s="55">
        <f>SUMIF(NSL!$C$1567:$C$1569,C41,NSL!$K$1567:$K$1569)</f>
        <v>0</v>
      </c>
      <c r="BG41" s="65">
        <f>SUM(G41:Q41)+SUM(S41:Z41)+SUM(AB41:AM41)+SUM(AO41:BF41)</f>
        <v>0</v>
      </c>
      <c r="BH41" s="53">
        <f>AN60-BG41</f>
        <v>0</v>
      </c>
      <c r="BI41" s="53">
        <f t="shared" si="6"/>
        <v>0</v>
      </c>
    </row>
    <row r="42" spans="1:61" ht="15">
      <c r="A42" s="8" t="s">
        <v>91</v>
      </c>
      <c r="B42" s="13" t="s">
        <v>127</v>
      </c>
      <c r="C42" s="8" t="s">
        <v>63</v>
      </c>
      <c r="D42" s="52">
        <f>HTg!H44</f>
        <v>0</v>
      </c>
      <c r="E42" s="65">
        <f t="shared" si="10"/>
        <v>0</v>
      </c>
      <c r="F42" s="70">
        <f t="shared" si="11"/>
        <v>0</v>
      </c>
      <c r="G42" s="55">
        <f>SUMIF(NSL!$C$9:$C$10,C42,NSL!$K$9:$K$10)</f>
        <v>0</v>
      </c>
      <c r="H42" s="55">
        <f>SUMIF(NSL!$C$12:$C$13,C42,NSL!$K$12:$K$13)</f>
        <v>0</v>
      </c>
      <c r="I42" s="55">
        <f>SUMIF(NSL!$C$15:$C$16,C42,NSL!$K$15:$K$16)</f>
        <v>0</v>
      </c>
      <c r="J42" s="55">
        <f>SUMIF(NSL!$C$18:$C$19,C42,NSL!$K$18:$K$19)</f>
        <v>0</v>
      </c>
      <c r="K42" s="55">
        <f>SUMIF(NSL!$C$21:$C$43,C42,NSL!$K$21:$K$43)</f>
        <v>0</v>
      </c>
      <c r="L42" s="55">
        <f>SUMIF(NSL!$C$45:$C$51,C42,NSL!$K$45:$K$51)</f>
        <v>0</v>
      </c>
      <c r="M42" s="55">
        <f>SUMIF(NSL!$C$53:$C$55,C42,NSL!$K$53:$K$55)</f>
        <v>0</v>
      </c>
      <c r="N42" s="55">
        <f>SUMIF(NSL!$C$57:$C$65,C42,NSL!$K$57:$K$65)</f>
        <v>0</v>
      </c>
      <c r="O42" s="55">
        <f>SUMIF(NSL!$C$67:$C$76,C42,NSL!$K$67:$K$76)</f>
        <v>0</v>
      </c>
      <c r="P42" s="55">
        <f>SUMIF(NSL!$C$78:$C$79,C42,NSL!$K$78:$K$79)</f>
        <v>0</v>
      </c>
      <c r="Q42" s="55">
        <f>SUMIF(NSL!$C$81:$C$173,C42,NSL!$K$81:$K$173)</f>
        <v>0</v>
      </c>
      <c r="R42" s="65">
        <f t="shared" si="12"/>
        <v>0</v>
      </c>
      <c r="S42" s="55">
        <f>SUMIF(NSL!$C$176:$C$214,C42,NSL!$K$176:$K$214)</f>
        <v>0</v>
      </c>
      <c r="T42" s="55">
        <f>SUMIF(NSL!$C$216:$C$238,C42,NSL!$K$216:$K$238)</f>
        <v>0</v>
      </c>
      <c r="U42" s="55">
        <f>SUMIF(NSL!$C$240:$C$252,C42,NSL!$K$240:$K$252)</f>
        <v>0</v>
      </c>
      <c r="V42" s="55">
        <f>SUMIF(NSL!$C$254:$C$255,C42,NSL!$K$254:$K$255)</f>
        <v>0</v>
      </c>
      <c r="W42" s="55">
        <f>SUMIF(NSL!$C$257:$C$282,C42,NSL!$K$257:$K$282)</f>
        <v>0</v>
      </c>
      <c r="X42" s="55">
        <f>SUMIF(NSL!$C$284:$C$346,C42,NSL!$K$284:$K$346)</f>
        <v>0</v>
      </c>
      <c r="Y42" s="55">
        <f>SUMIF(NSL!$C$348:$C$436,C42,NSL!$K$348:$K$436)</f>
        <v>0</v>
      </c>
      <c r="Z42" s="55">
        <f>SUMIF(NSL!$C$438:$C$480,C42,NSL!$K$438:$K$480)</f>
        <v>0</v>
      </c>
      <c r="AA42" s="72">
        <f t="shared" si="16"/>
        <v>0</v>
      </c>
      <c r="AB42" s="55">
        <f>SUMIF(NSL!$C$483:$C$679,C42,NSL!$K$483:$K$679)</f>
        <v>0</v>
      </c>
      <c r="AC42" s="55">
        <f>SUMIF(NSL!$C$681:$C$682,C42,NSL!$K$681:$K$682)</f>
        <v>0</v>
      </c>
      <c r="AD42" s="55">
        <f>SUMIF(NSL!$C$684:$C$692,C42,NSL!$K$684:$K$692)</f>
        <v>0</v>
      </c>
      <c r="AE42" s="55">
        <f>SUMIF(NSL!$C$694:$C$776,C42,NSL!$K$694:$K$776)</f>
        <v>0</v>
      </c>
      <c r="AF42" s="55">
        <f>SUMIF(NSL!$C$778:$C$810,C42,NSL!$K$778:$K$810)</f>
        <v>0</v>
      </c>
      <c r="AG42" s="55">
        <f>SUMIF(NSL!$C$812:$C$813,C42,NSL!$K$812:$K$813)</f>
        <v>0</v>
      </c>
      <c r="AH42" s="55">
        <f>SUMIF(NSL!$C$815:$C$816,C42,NSL!$K$815:$K$816)</f>
        <v>0</v>
      </c>
      <c r="AI42" s="55">
        <f>SUMIF(NSL!$C$818:$C$889,C42,NSL!$K$818:$K$889)</f>
        <v>0</v>
      </c>
      <c r="AJ42" s="55">
        <f>SUMIF(NSL!$C$891:$C$917,C42,NSL!$K$891:$K$917)</f>
        <v>0</v>
      </c>
      <c r="AK42" s="55">
        <f>SUMIF(NSL!$C$919:$C$981,C42,NSL!$K$919:$K$981)</f>
        <v>0</v>
      </c>
      <c r="AL42" s="55">
        <f>SUMIF(NSL!$C$983:$C$1000,C42,NSL!$K$983:$K$1000)</f>
        <v>0</v>
      </c>
      <c r="AM42" s="55">
        <f>SUMIF(NSL!$C$1002:$C$1028,C42,NSL!$K$1002:$K$1028)</f>
        <v>0</v>
      </c>
      <c r="AN42" s="55">
        <f>SUMIF(NSL!$C$1030:$C$1045,C42,NSL!$K$1030:$K$1045)</f>
        <v>0</v>
      </c>
      <c r="AO42" s="54">
        <f>D42-BG42</f>
        <v>0</v>
      </c>
      <c r="AP42" s="55">
        <f>SUMIF(NSL!$C$1050:$C$1074,C42,NSL!$K$1050:$K$1074)</f>
        <v>0</v>
      </c>
      <c r="AQ42" s="55">
        <f>SUMIF(NSL!$C$1076:$C$1099,C42,NSL!$K$1076:$K$1099)</f>
        <v>0</v>
      </c>
      <c r="AR42" s="55">
        <f>SUMIF(NSL!$C$1101:$C$1121,C42,NSL!$K$1101:$K$1121)</f>
        <v>0</v>
      </c>
      <c r="AS42" s="55">
        <f>SUMIF(NSL!$C$1123:$C$1164,C42,NSL!$K$1123:$K$1164)</f>
        <v>0</v>
      </c>
      <c r="AT42" s="55">
        <f>SUMIF(NSL!$C$1166:$C$1201,C42,NSL!$K$1166:$K$1201)</f>
        <v>0</v>
      </c>
      <c r="AU42" s="55">
        <f>SUMIF(NSL!$C$1203:$C$1223,C42,NSL!$K$1203:$K$1223)</f>
        <v>0</v>
      </c>
      <c r="AV42" s="55">
        <f>SUMIF(NSL!$C$1225:$C$1226,C42,NSL!$K$1225:$K$1226)</f>
        <v>0</v>
      </c>
      <c r="AW42" s="55">
        <f>SUMIF(NSL!$C$1228:$C$1244,C42,NSL!$K$1228:$K$1244)</f>
        <v>0</v>
      </c>
      <c r="AX42" s="55">
        <f>SUMIF(NSL!$C$1246:$C$1351,C42,NSL!$K$1246:$K$1351)</f>
        <v>0</v>
      </c>
      <c r="AY42" s="55">
        <f>SUMIF(NSL!$C$1353:$C$1434,C42,NSL!$K$1353:$K$1434)</f>
        <v>0</v>
      </c>
      <c r="AZ42" s="55">
        <f>SUMIF(NSL!$C$1436:$C$1440,C42,NSL!$K$1436:$K$1440)</f>
        <v>0</v>
      </c>
      <c r="BA42" s="55">
        <f>SUMIF(NSL!$C$1442:$C$1507,C42,NSL!$K$1442:$K$1507)</f>
        <v>0</v>
      </c>
      <c r="BB42" s="55">
        <f>SUMIF(NSL!$C$1509:$C$1540,C42,NSL!$K$1509:$K$1540)</f>
        <v>0</v>
      </c>
      <c r="BC42" s="55">
        <f>SUMIF(NSL!$C$1542:$C$1545,C42,NSL!$K$1542:$K$1545)</f>
        <v>0</v>
      </c>
      <c r="BD42" s="55">
        <f>SUMIF(NSL!$C$1547:$C$1560,C42,NSL!$K$1547:$K$1560)</f>
        <v>0</v>
      </c>
      <c r="BE42" s="55">
        <f>SUMIF(NSL!$C$1562:$C$1565,C42,NSL!$K$1562:$K$1565)</f>
        <v>0</v>
      </c>
      <c r="BF42" s="55">
        <f>SUMIF(NSL!$C$1567:$C$1569,C42,NSL!$K$1567:$K$1569)</f>
        <v>0</v>
      </c>
      <c r="BG42" s="65">
        <f>SUM(G42:Q42)+SUM(S42:Z42)+SUM(AB42:AN42)+SUM(AP42:BF42)</f>
        <v>0</v>
      </c>
      <c r="BH42" s="53">
        <f>AO60-BG42</f>
        <v>0</v>
      </c>
      <c r="BI42" s="53">
        <f>BH42+D42</f>
        <v>0</v>
      </c>
    </row>
    <row r="43" spans="1:61" ht="15">
      <c r="A43" s="8" t="s">
        <v>95</v>
      </c>
      <c r="B43" s="7" t="s">
        <v>126</v>
      </c>
      <c r="C43" s="8" t="s">
        <v>41</v>
      </c>
      <c r="D43" s="52">
        <f>HTg!H45</f>
        <v>0</v>
      </c>
      <c r="E43" s="65">
        <f t="shared" si="10"/>
        <v>0</v>
      </c>
      <c r="F43" s="70">
        <f t="shared" si="11"/>
        <v>0</v>
      </c>
      <c r="G43" s="55">
        <f>SUMIF(NSL!$C$9:$C$10,C43,NSL!$K$9:$K$10)</f>
        <v>0</v>
      </c>
      <c r="H43" s="55">
        <f>SUMIF(NSL!$C$12:$C$13,C43,NSL!$K$12:$K$13)</f>
        <v>0</v>
      </c>
      <c r="I43" s="55">
        <f>SUMIF(NSL!$C$15:$C$16,C43,NSL!$K$15:$K$16)</f>
        <v>0</v>
      </c>
      <c r="J43" s="55">
        <f>SUMIF(NSL!$C$18:$C$19,C43,NSL!$K$18:$K$19)</f>
        <v>0</v>
      </c>
      <c r="K43" s="55">
        <f>SUMIF(NSL!$C$21:$C$43,C43,NSL!$K$21:$K$43)</f>
        <v>0</v>
      </c>
      <c r="L43" s="55">
        <f>SUMIF(NSL!$C$45:$C$51,C43,NSL!$K$45:$K$51)</f>
        <v>0</v>
      </c>
      <c r="M43" s="55">
        <f>SUMIF(NSL!$C$53:$C$55,C43,NSL!$K$53:$K$55)</f>
        <v>0</v>
      </c>
      <c r="N43" s="55">
        <f>SUMIF(NSL!$C$57:$C$65,C43,NSL!$K$57:$K$65)</f>
        <v>0</v>
      </c>
      <c r="O43" s="55">
        <f>SUMIF(NSL!$C$67:$C$76,C43,NSL!$K$67:$K$76)</f>
        <v>0</v>
      </c>
      <c r="P43" s="55">
        <f>SUMIF(NSL!$C$78:$C$79,C43,NSL!$K$78:$K$79)</f>
        <v>0</v>
      </c>
      <c r="Q43" s="55">
        <f>SUMIF(NSL!$C$81:$C$173,C43,NSL!$K$81:$K$173)</f>
        <v>0</v>
      </c>
      <c r="R43" s="65">
        <f t="shared" si="12"/>
        <v>0</v>
      </c>
      <c r="S43" s="55">
        <f>SUMIF(NSL!$C$176:$C$214,C43,NSL!$K$176:$K$214)</f>
        <v>0</v>
      </c>
      <c r="T43" s="55">
        <f>SUMIF(NSL!$C$216:$C$238,C43,NSL!$K$216:$K$238)</f>
        <v>0</v>
      </c>
      <c r="U43" s="55">
        <f>SUMIF(NSL!$C$240:$C$252,C43,NSL!$K$240:$K$252)</f>
        <v>0</v>
      </c>
      <c r="V43" s="55">
        <f>SUMIF(NSL!$C$254:$C$255,C43,NSL!$K$254:$K$255)</f>
        <v>0</v>
      </c>
      <c r="W43" s="55">
        <f>SUMIF(NSL!$C$257:$C$282,C43,NSL!$K$257:$K$282)</f>
        <v>0</v>
      </c>
      <c r="X43" s="55">
        <f>SUMIF(NSL!$C$284:$C$346,C43,NSL!$K$284:$K$346)</f>
        <v>0</v>
      </c>
      <c r="Y43" s="55">
        <f>SUMIF(NSL!$C$348:$C$436,C43,NSL!$K$348:$K$436)</f>
        <v>0</v>
      </c>
      <c r="Z43" s="55">
        <f>SUMIF(NSL!$C$438:$C$480,C43,NSL!$K$438:$K$480)</f>
        <v>0</v>
      </c>
      <c r="AA43" s="72">
        <f t="shared" si="16"/>
        <v>0</v>
      </c>
      <c r="AB43" s="55">
        <f>SUMIF(NSL!$C$483:$C$679,C43,NSL!$K$483:$K$679)</f>
        <v>0</v>
      </c>
      <c r="AC43" s="55">
        <f>SUMIF(NSL!$C$681:$C$682,C43,NSL!$K$681:$K$682)</f>
        <v>0</v>
      </c>
      <c r="AD43" s="55">
        <f>SUMIF(NSL!$C$684:$C$692,C43,NSL!$K$684:$K$692)</f>
        <v>0</v>
      </c>
      <c r="AE43" s="55">
        <f>SUMIF(NSL!$C$694:$C$776,C43,NSL!$K$694:$K$776)</f>
        <v>0</v>
      </c>
      <c r="AF43" s="55">
        <f>SUMIF(NSL!$C$778:$C$810,C43,NSL!$K$778:$K$810)</f>
        <v>0</v>
      </c>
      <c r="AG43" s="55">
        <f>SUMIF(NSL!$C$812:$C$813,C43,NSL!$K$812:$K$813)</f>
        <v>0</v>
      </c>
      <c r="AH43" s="55">
        <f>SUMIF(NSL!$C$815:$C$816,C43,NSL!$K$815:$K$816)</f>
        <v>0</v>
      </c>
      <c r="AI43" s="55">
        <f>SUMIF(NSL!$C$818:$C$889,C43,NSL!$K$818:$K$889)</f>
        <v>0</v>
      </c>
      <c r="AJ43" s="55">
        <f>SUMIF(NSL!$C$891:$C$917,C43,NSL!$K$891:$K$917)</f>
        <v>0</v>
      </c>
      <c r="AK43" s="55">
        <f>SUMIF(NSL!$C$919:$C$981,C43,NSL!$K$919:$K$981)</f>
        <v>0</v>
      </c>
      <c r="AL43" s="55">
        <f>SUMIF(NSL!$C$983:$C$1000,C43,NSL!$K$983:$K$1000)</f>
        <v>0</v>
      </c>
      <c r="AM43" s="55">
        <f>SUMIF(NSL!$C$1002:$C$1028,C43,NSL!$K$1002:$K$1028)</f>
        <v>0</v>
      </c>
      <c r="AN43" s="55">
        <f>SUMIF(NSL!$C$1030:$C$1045,C43,NSL!$K$1030:$K$1045)</f>
        <v>0</v>
      </c>
      <c r="AO43" s="55">
        <f>SUMIF(NSL!$C$1047:$C$1048,C43,NSL!$K$1047:$K$1048)</f>
        <v>0</v>
      </c>
      <c r="AP43" s="54">
        <f>D43-BG43</f>
        <v>0</v>
      </c>
      <c r="AQ43" s="55">
        <f>SUMIF(NSL!$C$1076:$C$1099,C43,NSL!$K$1076:$K$1099)</f>
        <v>0</v>
      </c>
      <c r="AR43" s="55">
        <f>SUMIF(NSL!$C$1101:$C$1121,C43,NSL!$K$1101:$K$1121)</f>
        <v>0</v>
      </c>
      <c r="AS43" s="55">
        <f>SUMIF(NSL!$C$1123:$C$1164,C43,NSL!$K$1123:$K$1164)</f>
        <v>0</v>
      </c>
      <c r="AT43" s="55">
        <f>SUMIF(NSL!$C$1166:$C$1201,C43,NSL!$K$1166:$K$1201)</f>
        <v>0</v>
      </c>
      <c r="AU43" s="55">
        <f>SUMIF(NSL!$C$1203:$C$1223,C43,NSL!$K$1203:$K$1223)</f>
        <v>0</v>
      </c>
      <c r="AV43" s="55">
        <f>SUMIF(NSL!$C$1225:$C$1226,C43,NSL!$K$1225:$K$1226)</f>
        <v>0</v>
      </c>
      <c r="AW43" s="55">
        <f>SUMIF(NSL!$C$1228:$C$1244,C43,NSL!$K$1228:$K$1244)</f>
        <v>0</v>
      </c>
      <c r="AX43" s="55">
        <f>SUMIF(NSL!$C$1246:$C$1351,C43,NSL!$K$1246:$K$1351)</f>
        <v>0</v>
      </c>
      <c r="AY43" s="55">
        <f>SUMIF(NSL!$C$1353:$C$1434,C43,NSL!$K$1353:$K$1434)</f>
        <v>0</v>
      </c>
      <c r="AZ43" s="55">
        <f>SUMIF(NSL!$C$1436:$C$1440,C43,NSL!$K$1436:$K$1440)</f>
        <v>0</v>
      </c>
      <c r="BA43" s="55">
        <f>SUMIF(NSL!$C$1442:$C$1507,C43,NSL!$K$1442:$K$1507)</f>
        <v>0</v>
      </c>
      <c r="BB43" s="55">
        <f>SUMIF(NSL!$C$1509:$C$1540,C43,NSL!$K$1509:$K$1540)</f>
        <v>0</v>
      </c>
      <c r="BC43" s="55">
        <f>SUMIF(NSL!$C$1542:$C$1545,C43,NSL!$K$1542:$K$1545)</f>
        <v>0</v>
      </c>
      <c r="BD43" s="55">
        <f>SUMIF(NSL!$C$1547:$C$1560,C43,NSL!$K$1547:$K$1560)</f>
        <v>0</v>
      </c>
      <c r="BE43" s="55">
        <f>SUMIF(NSL!$C$1562:$C$1565,C43,NSL!$K$1562:$K$1565)</f>
        <v>0</v>
      </c>
      <c r="BF43" s="55">
        <f>SUMIF(NSL!$C$1567:$C$1569,C43,NSL!$K$1567:$K$1569)</f>
        <v>0</v>
      </c>
      <c r="BG43" s="65">
        <f>SUM(G43:Q43)+SUM(S43:Z43)+SUM(AB43:AO43)+SUM(AQ43:BF43)</f>
        <v>0</v>
      </c>
      <c r="BH43" s="53">
        <f>AP60-BG43</f>
        <v>0</v>
      </c>
      <c r="BI43" s="53">
        <f t="shared" si="6"/>
        <v>0</v>
      </c>
    </row>
    <row r="44" spans="1:61" ht="15">
      <c r="A44" s="8" t="s">
        <v>96</v>
      </c>
      <c r="B44" s="7" t="s">
        <v>101</v>
      </c>
      <c r="C44" s="8" t="s">
        <v>42</v>
      </c>
      <c r="D44" s="52">
        <f>HTg!H46</f>
        <v>0</v>
      </c>
      <c r="E44" s="65">
        <f t="shared" si="10"/>
        <v>0</v>
      </c>
      <c r="F44" s="70">
        <f t="shared" si="11"/>
        <v>0</v>
      </c>
      <c r="G44" s="55">
        <f>SUMIF(NSL!$C$9:$C$10,C44,NSL!$K$9:$K$10)</f>
        <v>0</v>
      </c>
      <c r="H44" s="55">
        <f>SUMIF(NSL!$C$12:$C$13,C44,NSL!$K$12:$K$13)</f>
        <v>0</v>
      </c>
      <c r="I44" s="55">
        <f>SUMIF(NSL!$C$15:$C$16,C44,NSL!$K$15:$K$16)</f>
        <v>0</v>
      </c>
      <c r="J44" s="55">
        <f>SUMIF(NSL!$C$18:$C$19,C44,NSL!$K$18:$K$19)</f>
        <v>0</v>
      </c>
      <c r="K44" s="55">
        <f>SUMIF(NSL!$C$21:$C$43,C44,NSL!$K$21:$K$43)</f>
        <v>0</v>
      </c>
      <c r="L44" s="55">
        <f>SUMIF(NSL!$C$45:$C$51,C44,NSL!$K$45:$K$51)</f>
        <v>0</v>
      </c>
      <c r="M44" s="55">
        <f>SUMIF(NSL!$C$53:$C$55,C44,NSL!$K$53:$K$55)</f>
        <v>0</v>
      </c>
      <c r="N44" s="55">
        <f>SUMIF(NSL!$C$57:$C$65,C44,NSL!$K$57:$K$65)</f>
        <v>0</v>
      </c>
      <c r="O44" s="55">
        <f>SUMIF(NSL!$C$67:$C$76,C44,NSL!$K$67:$K$76)</f>
        <v>0</v>
      </c>
      <c r="P44" s="55">
        <f>SUMIF(NSL!$C$78:$C$79,C44,NSL!$K$78:$K$79)</f>
        <v>0</v>
      </c>
      <c r="Q44" s="55">
        <f>SUMIF(NSL!$C$81:$C$173,C44,NSL!$K$81:$K$173)</f>
        <v>0</v>
      </c>
      <c r="R44" s="65">
        <f t="shared" si="12"/>
        <v>0</v>
      </c>
      <c r="S44" s="55">
        <f>SUMIF(NSL!$C$176:$C$214,C44,NSL!$K$176:$K$214)</f>
        <v>0</v>
      </c>
      <c r="T44" s="55">
        <f>SUMIF(NSL!$C$216:$C$238,C44,NSL!$K$216:$K$238)</f>
        <v>0</v>
      </c>
      <c r="U44" s="55">
        <f>SUMIF(NSL!$C$240:$C$252,C44,NSL!$K$240:$K$252)</f>
        <v>0</v>
      </c>
      <c r="V44" s="55">
        <f>SUMIF(NSL!$C$254:$C$255,C44,NSL!$K$254:$K$255)</f>
        <v>0</v>
      </c>
      <c r="W44" s="55">
        <f>SUMIF(NSL!$C$257:$C$282,C44,NSL!$K$257:$K$282)</f>
        <v>0</v>
      </c>
      <c r="X44" s="55">
        <f>SUMIF(NSL!$C$284:$C$346,C44,NSL!$K$284:$K$346)</f>
        <v>0</v>
      </c>
      <c r="Y44" s="55">
        <f>SUMIF(NSL!$C$348:$C$436,C44,NSL!$K$348:$K$436)</f>
        <v>0</v>
      </c>
      <c r="Z44" s="55">
        <f>SUMIF(NSL!$C$438:$C$480,C44,NSL!$K$438:$K$480)</f>
        <v>0</v>
      </c>
      <c r="AA44" s="72">
        <f t="shared" si="16"/>
        <v>0</v>
      </c>
      <c r="AB44" s="55">
        <f>SUMIF(NSL!$C$483:$C$679,C44,NSL!$K$483:$K$679)</f>
        <v>0</v>
      </c>
      <c r="AC44" s="55">
        <f>SUMIF(NSL!$C$681:$C$682,C44,NSL!$K$681:$K$682)</f>
        <v>0</v>
      </c>
      <c r="AD44" s="55">
        <f>SUMIF(NSL!$C$684:$C$692,C44,NSL!$K$684:$K$692)</f>
        <v>0</v>
      </c>
      <c r="AE44" s="55">
        <f>SUMIF(NSL!$C$694:$C$776,C44,NSL!$K$694:$K$776)</f>
        <v>0</v>
      </c>
      <c r="AF44" s="55">
        <f>SUMIF(NSL!$C$778:$C$810,C44,NSL!$K$778:$K$810)</f>
        <v>0</v>
      </c>
      <c r="AG44" s="55">
        <f>SUMIF(NSL!$C$812:$C$813,C44,NSL!$K$812:$K$813)</f>
        <v>0</v>
      </c>
      <c r="AH44" s="55">
        <f>SUMIF(NSL!$C$815:$C$816,C44,NSL!$K$815:$K$816)</f>
        <v>0</v>
      </c>
      <c r="AI44" s="55">
        <f>SUMIF(NSL!$C$818:$C$889,C44,NSL!$K$818:$K$889)</f>
        <v>0</v>
      </c>
      <c r="AJ44" s="55">
        <f>SUMIF(NSL!$C$891:$C$917,C44,NSL!$K$891:$K$917)</f>
        <v>0</v>
      </c>
      <c r="AK44" s="55">
        <f>SUMIF(NSL!$C$919:$C$981,C44,NSL!$K$919:$K$981)</f>
        <v>0</v>
      </c>
      <c r="AL44" s="55">
        <f>SUMIF(NSL!$C$983:$C$1000,C44,NSL!$K$983:$K$1000)</f>
        <v>0</v>
      </c>
      <c r="AM44" s="55">
        <f>SUMIF(NSL!$C$1002:$C$1028,C44,NSL!$K$1002:$K$1028)</f>
        <v>0</v>
      </c>
      <c r="AN44" s="55">
        <f>SUMIF(NSL!$C$1030:$C$1045,C44,NSL!$K$1030:$K$1045)</f>
        <v>0</v>
      </c>
      <c r="AO44" s="55">
        <f>SUMIF(NSL!$C$1047:$C$1048,C44,NSL!$K$1047:$K$1048)</f>
        <v>0</v>
      </c>
      <c r="AP44" s="55">
        <f>SUMIF(NSL!$C$1050:$C$1074,C44,NSL!$K$1050:$K$1074)</f>
        <v>0</v>
      </c>
      <c r="AQ44" s="54">
        <f>D44-BG44</f>
        <v>0</v>
      </c>
      <c r="AR44" s="55">
        <f>SUMIF(NSL!$C$1101:$C$1121,C44,NSL!$K$1101:$K$1121)</f>
        <v>0</v>
      </c>
      <c r="AS44" s="55">
        <f>SUMIF(NSL!$C$1123:$C$1164,C44,NSL!$K$1123:$K$1164)</f>
        <v>0</v>
      </c>
      <c r="AT44" s="55">
        <f>SUMIF(NSL!$C$1166:$C$1201,C44,NSL!$K$1166:$K$1201)</f>
        <v>0</v>
      </c>
      <c r="AU44" s="55">
        <f>SUMIF(NSL!$C$1203:$C$1223,C44,NSL!$K$1203:$K$1223)</f>
        <v>0</v>
      </c>
      <c r="AV44" s="55">
        <f>SUMIF(NSL!$C$1225:$C$1226,C44,NSL!$K$1225:$K$1226)</f>
        <v>0</v>
      </c>
      <c r="AW44" s="55">
        <f>SUMIF(NSL!$C$1228:$C$1244,C44,NSL!$K$1228:$K$1244)</f>
        <v>0</v>
      </c>
      <c r="AX44" s="55">
        <f>SUMIF(NSL!$C$1246:$C$1351,C44,NSL!$K$1246:$K$1351)</f>
        <v>0</v>
      </c>
      <c r="AY44" s="55">
        <f>SUMIF(NSL!$C$1353:$C$1434,C44,NSL!$K$1353:$K$1434)</f>
        <v>0</v>
      </c>
      <c r="AZ44" s="55">
        <f>SUMIF(NSL!$C$1436:$C$1440,C44,NSL!$K$1436:$K$1440)</f>
        <v>0</v>
      </c>
      <c r="BA44" s="55">
        <f>SUMIF(NSL!$C$1442:$C$1507,C44,NSL!$K$1442:$K$1507)</f>
        <v>0</v>
      </c>
      <c r="BB44" s="55">
        <f>SUMIF(NSL!$C$1509:$C$1540,C44,NSL!$K$1509:$K$1540)</f>
        <v>0</v>
      </c>
      <c r="BC44" s="55">
        <f>SUMIF(NSL!$C$1542:$C$1545,C44,NSL!$K$1542:$K$1545)</f>
        <v>0</v>
      </c>
      <c r="BD44" s="55">
        <f>SUMIF(NSL!$C$1547:$C$1560,C44,NSL!$K$1547:$K$1560)</f>
        <v>0</v>
      </c>
      <c r="BE44" s="55">
        <f>SUMIF(NSL!$C$1562:$C$1565,C44,NSL!$K$1562:$K$1565)</f>
        <v>0</v>
      </c>
      <c r="BF44" s="55">
        <f>SUMIF(NSL!$C$1567:$C$1569,C44,NSL!$K$1567:$K$1569)</f>
        <v>0</v>
      </c>
      <c r="BG44" s="65">
        <f>SUM(G44:Q44)+SUM(S44:Z44)+SUM(AB44:AP44)+SUM(AR44:BF44)</f>
        <v>0</v>
      </c>
      <c r="BH44" s="53">
        <f>AQ60-BG44</f>
        <v>0</v>
      </c>
      <c r="BI44" s="53">
        <f t="shared" si="6"/>
        <v>0</v>
      </c>
    </row>
    <row r="45" spans="1:61" ht="15">
      <c r="A45" s="8" t="s">
        <v>97</v>
      </c>
      <c r="B45" s="7" t="s">
        <v>146</v>
      </c>
      <c r="C45" s="8" t="s">
        <v>64</v>
      </c>
      <c r="D45" s="52">
        <f>HTg!H47</f>
        <v>23.44</v>
      </c>
      <c r="E45" s="65">
        <f t="shared" si="10"/>
        <v>0</v>
      </c>
      <c r="F45" s="70">
        <f t="shared" si="11"/>
        <v>0</v>
      </c>
      <c r="G45" s="55">
        <f>SUMIF(NSL!$C$9:$C$10,C45,NSL!$K$9:$K$10)</f>
        <v>0</v>
      </c>
      <c r="H45" s="55">
        <f>SUMIF(NSL!$C$12:$C$13,C45,NSL!$K$12:$K$13)</f>
        <v>0</v>
      </c>
      <c r="I45" s="55">
        <f>SUMIF(NSL!$C$15:$C$16,C45,NSL!$K$15:$K$16)</f>
        <v>0</v>
      </c>
      <c r="J45" s="55">
        <f>SUMIF(NSL!$C$18:$C$19,C45,NSL!$K$18:$K$19)</f>
        <v>0</v>
      </c>
      <c r="K45" s="55">
        <f>SUMIF(NSL!$C$21:$C$43,C45,NSL!$K$21:$K$43)</f>
        <v>0</v>
      </c>
      <c r="L45" s="55">
        <f>SUMIF(NSL!$C$45:$C$51,C45,NSL!$K$45:$K$51)</f>
        <v>0</v>
      </c>
      <c r="M45" s="55">
        <f>SUMIF(NSL!$C$53:$C$55,C45,NSL!$K$53:$K$55)</f>
        <v>0</v>
      </c>
      <c r="N45" s="55">
        <f>SUMIF(NSL!$C$57:$C$65,C45,NSL!$K$57:$K$65)</f>
        <v>0</v>
      </c>
      <c r="O45" s="55">
        <f>SUMIF(NSL!$C$67:$C$76,C45,NSL!$K$67:$K$76)</f>
        <v>0</v>
      </c>
      <c r="P45" s="55">
        <f>SUMIF(NSL!$C$78:$C$79,C45,NSL!$K$78:$K$79)</f>
        <v>0</v>
      </c>
      <c r="Q45" s="55">
        <f>SUMIF(NSL!$C$81:$C$173,C45,NSL!$K$81:$K$173)</f>
        <v>0</v>
      </c>
      <c r="R45" s="65">
        <f t="shared" si="12"/>
        <v>23.44</v>
      </c>
      <c r="S45" s="55">
        <f>SUMIF(NSL!$C$176:$C$214,C45,NSL!$K$176:$K$214)</f>
        <v>0</v>
      </c>
      <c r="T45" s="55">
        <f>SUMIF(NSL!$C$216:$C$238,C45,NSL!$K$216:$K$238)</f>
        <v>0</v>
      </c>
      <c r="U45" s="55">
        <f>SUMIF(NSL!$C$240:$C$252,C45,NSL!$K$240:$K$252)</f>
        <v>0</v>
      </c>
      <c r="V45" s="55">
        <f>SUMIF(NSL!$C$254:$C$255,C45,NSL!$K$254:$K$255)</f>
        <v>0</v>
      </c>
      <c r="W45" s="55">
        <f>SUMIF(NSL!$C$257:$C$282,C45,NSL!$K$257:$K$282)</f>
        <v>0</v>
      </c>
      <c r="X45" s="55">
        <f>SUMIF(NSL!$C$284:$C$346,C45,NSL!$K$284:$K$346)</f>
        <v>0</v>
      </c>
      <c r="Y45" s="55">
        <f>SUMIF(NSL!$C$348:$C$436,C45,NSL!$K$348:$K$436)</f>
        <v>0</v>
      </c>
      <c r="Z45" s="55">
        <f>SUMIF(NSL!$C$438:$C$480,C45,NSL!$K$438:$K$480)</f>
        <v>0</v>
      </c>
      <c r="AA45" s="72">
        <f t="shared" si="16"/>
        <v>0.1</v>
      </c>
      <c r="AB45" s="55">
        <f>SUMIF(NSL!$C$483:$C$679,C45,NSL!$K$483:$K$679)</f>
        <v>0</v>
      </c>
      <c r="AC45" s="55">
        <f>SUMIF(NSL!$C$681:$C$682,C45,NSL!$K$681:$K$682)</f>
        <v>0</v>
      </c>
      <c r="AD45" s="55">
        <f>SUMIF(NSL!$C$684:$C$692,C45,NSL!$K$684:$K$692)</f>
        <v>0</v>
      </c>
      <c r="AE45" s="55">
        <f>SUMIF(NSL!$C$694:$C$776,C45,NSL!$K$694:$K$776)</f>
        <v>0</v>
      </c>
      <c r="AF45" s="55">
        <f>SUMIF(NSL!$C$778:$C$810,C45,NSL!$K$778:$K$810)</f>
        <v>0</v>
      </c>
      <c r="AG45" s="55">
        <f>SUMIF(NSL!$C$812:$C$813,C45,NSL!$K$812:$K$813)</f>
        <v>0</v>
      </c>
      <c r="AH45" s="55">
        <f>SUMIF(NSL!$C$815:$C$816,C45,NSL!$K$815:$K$816)</f>
        <v>0</v>
      </c>
      <c r="AI45" s="55">
        <f>SUMIF(NSL!$C$818:$C$889,C45,NSL!$K$818:$K$889)</f>
        <v>0</v>
      </c>
      <c r="AJ45" s="55">
        <f>SUMIF(NSL!$C$891:$C$917,C45,NSL!$K$891:$K$917)</f>
        <v>0</v>
      </c>
      <c r="AK45" s="55">
        <f>SUMIF(NSL!$C$919:$C$981,C45,NSL!$K$919:$K$981)</f>
        <v>0.1</v>
      </c>
      <c r="AL45" s="55">
        <f>SUMIF(NSL!$C$983:$C$1000,C45,NSL!$K$983:$K$1000)</f>
        <v>0</v>
      </c>
      <c r="AM45" s="55">
        <f>SUMIF(NSL!$C$1002:$C$1028,C45,NSL!$K$1002:$K$1028)</f>
        <v>0</v>
      </c>
      <c r="AN45" s="55">
        <f>SUMIF(NSL!$C$1030:$C$1045,C45,NSL!$K$1030:$K$1045)</f>
        <v>0</v>
      </c>
      <c r="AO45" s="55">
        <f>SUMIF(NSL!$C$1047:$C$1048,C45,NSL!$K$1047:$K$1048)</f>
        <v>0</v>
      </c>
      <c r="AP45" s="55">
        <f>SUMIF(NSL!$C$1050:$C$1074,C45,NSL!$K$1050:$K$1074)</f>
        <v>0</v>
      </c>
      <c r="AQ45" s="55">
        <f>SUMIF(NSL!$C$1076:$C$1099,C45,NSL!$K$1076:$K$1099)</f>
        <v>0</v>
      </c>
      <c r="AR45" s="54">
        <f>D45-BG45</f>
        <v>23.34</v>
      </c>
      <c r="AS45" s="55">
        <f>SUMIF(NSL!$C$1123:$C$1164,C45,NSL!$K$1123:$K$1164)</f>
        <v>0</v>
      </c>
      <c r="AT45" s="55">
        <f>SUMIF(NSL!$C$1166:$C$1201,C45,NSL!$K$1166:$K$1201)</f>
        <v>0</v>
      </c>
      <c r="AU45" s="55">
        <f>SUMIF(NSL!$C$1203:$C$1223,C45,NSL!$K$1203:$K$1223)</f>
        <v>0</v>
      </c>
      <c r="AV45" s="55">
        <f>SUMIF(NSL!$C$1225:$C$1226,C45,NSL!$K$1225:$K$1226)</f>
        <v>0</v>
      </c>
      <c r="AW45" s="55">
        <f>SUMIF(NSL!$C$1228:$C$1244,C45,NSL!$K$1228:$K$1244)</f>
        <v>0</v>
      </c>
      <c r="AX45" s="55">
        <f>SUMIF(NSL!$C$1246:$C$1351,C45,NSL!$K$1246:$K$1351)</f>
        <v>0</v>
      </c>
      <c r="AY45" s="55">
        <f>SUMIF(NSL!$C$1353:$C$1434,C45,NSL!$K$1353:$K$1434)</f>
        <v>0</v>
      </c>
      <c r="AZ45" s="55">
        <f>SUMIF(NSL!$C$1436:$C$1440,C45,NSL!$K$1436:$K$1440)</f>
        <v>0</v>
      </c>
      <c r="BA45" s="55">
        <f>SUMIF(NSL!$C$1442:$C$1507,C45,NSL!$K$1442:$K$1507)</f>
        <v>0</v>
      </c>
      <c r="BB45" s="55">
        <f>SUMIF(NSL!$C$1509:$C$1540,C45,NSL!$K$1509:$K$1540)</f>
        <v>0</v>
      </c>
      <c r="BC45" s="55">
        <f>SUMIF(NSL!$C$1542:$C$1545,C45,NSL!$K$1542:$K$1545)</f>
        <v>0</v>
      </c>
      <c r="BD45" s="55">
        <f>SUMIF(NSL!$C$1547:$C$1560,C45,NSL!$K$1547:$K$1560)</f>
        <v>0</v>
      </c>
      <c r="BE45" s="55">
        <f>SUMIF(NSL!$C$1562:$C$1565,C45,NSL!$K$1562:$K$1565)</f>
        <v>0</v>
      </c>
      <c r="BF45" s="55">
        <f>SUMIF(NSL!$C$1567:$C$1569,C45,NSL!$K$1567:$K$1569)</f>
        <v>0</v>
      </c>
      <c r="BG45" s="65">
        <f>SUM(G45:Q45)+SUM(S45:Z45)+SUM(AB45:AQ45)+SUM(AS45:BF45)</f>
        <v>0.1</v>
      </c>
      <c r="BH45" s="53">
        <f>AR60-BG45</f>
        <v>13.74</v>
      </c>
      <c r="BI45" s="53">
        <f t="shared" si="6"/>
        <v>37.18</v>
      </c>
    </row>
    <row r="46" spans="1:61" ht="15">
      <c r="A46" s="8" t="s">
        <v>103</v>
      </c>
      <c r="B46" s="7" t="s">
        <v>147</v>
      </c>
      <c r="C46" s="8" t="s">
        <v>62</v>
      </c>
      <c r="D46" s="52">
        <f>HTg!H48</f>
        <v>0</v>
      </c>
      <c r="E46" s="65">
        <f t="shared" si="10"/>
        <v>0</v>
      </c>
      <c r="F46" s="70">
        <f t="shared" si="11"/>
        <v>0</v>
      </c>
      <c r="G46" s="55">
        <f>SUMIF(NSL!$C$9:$C$10,C46,NSL!$K$9:$K$10)</f>
        <v>0</v>
      </c>
      <c r="H46" s="55">
        <f>SUMIF(NSL!$C$12:$C$13,C46,NSL!$K$12:$K$13)</f>
        <v>0</v>
      </c>
      <c r="I46" s="55">
        <f>SUMIF(NSL!$C$15:$C$16,C46,NSL!$K$15:$K$16)</f>
        <v>0</v>
      </c>
      <c r="J46" s="55">
        <f>SUMIF(NSL!$C$18:$C$19,C46,NSL!$K$18:$K$19)</f>
        <v>0</v>
      </c>
      <c r="K46" s="55">
        <f>SUMIF(NSL!$C$21:$C$43,C46,NSL!$K$21:$K$43)</f>
        <v>0</v>
      </c>
      <c r="L46" s="55">
        <f>SUMIF(NSL!$C$45:$C$51,C46,NSL!$K$45:$K$51)</f>
        <v>0</v>
      </c>
      <c r="M46" s="55">
        <f>SUMIF(NSL!$C$53:$C$55,C46,NSL!$K$53:$K$55)</f>
        <v>0</v>
      </c>
      <c r="N46" s="55">
        <f>SUMIF(NSL!$C$57:$C$65,C46,NSL!$K$57:$K$65)</f>
        <v>0</v>
      </c>
      <c r="O46" s="55">
        <f>SUMIF(NSL!$C$67:$C$76,C46,NSL!$K$67:$K$76)</f>
        <v>0</v>
      </c>
      <c r="P46" s="55">
        <f>SUMIF(NSL!$C$78:$C$79,C46,NSL!$K$78:$K$79)</f>
        <v>0</v>
      </c>
      <c r="Q46" s="55">
        <f>SUMIF(NSL!$C$81:$C$173,C46,NSL!$K$81:$K$173)</f>
        <v>0</v>
      </c>
      <c r="R46" s="65">
        <f t="shared" si="12"/>
        <v>0</v>
      </c>
      <c r="S46" s="55">
        <f>SUMIF(NSL!$C$176:$C$214,C46,NSL!$K$176:$K$214)</f>
        <v>0</v>
      </c>
      <c r="T46" s="55">
        <f>SUMIF(NSL!$C$216:$C$238,C46,NSL!$K$216:$K$238)</f>
        <v>0</v>
      </c>
      <c r="U46" s="55">
        <f>SUMIF(NSL!$C$240:$C$252,C46,NSL!$K$240:$K$252)</f>
        <v>0</v>
      </c>
      <c r="V46" s="55">
        <f>SUMIF(NSL!$C$254:$C$255,C46,NSL!$K$254:$K$255)</f>
        <v>0</v>
      </c>
      <c r="W46" s="55">
        <f>SUMIF(NSL!$C$257:$C$282,C46,NSL!$K$257:$K$282)</f>
        <v>0</v>
      </c>
      <c r="X46" s="55">
        <f>SUMIF(NSL!$C$284:$C$346,C46,NSL!$K$284:$K$346)</f>
        <v>0</v>
      </c>
      <c r="Y46" s="55">
        <f>SUMIF(NSL!$C$348:$C$436,C46,NSL!$K$348:$K$436)</f>
        <v>0</v>
      </c>
      <c r="Z46" s="55">
        <f>SUMIF(NSL!$C$438:$C$480,C46,NSL!$K$438:$K$480)</f>
        <v>0</v>
      </c>
      <c r="AA46" s="72">
        <f t="shared" si="16"/>
        <v>0</v>
      </c>
      <c r="AB46" s="55">
        <f>SUMIF(NSL!$C$483:$C$679,C46,NSL!$K$483:$K$679)</f>
        <v>0</v>
      </c>
      <c r="AC46" s="55">
        <f>SUMIF(NSL!$C$681:$C$682,C46,NSL!$K$681:$K$682)</f>
        <v>0</v>
      </c>
      <c r="AD46" s="55">
        <f>SUMIF(NSL!$C$684:$C$692,C46,NSL!$K$684:$K$692)</f>
        <v>0</v>
      </c>
      <c r="AE46" s="55">
        <f>SUMIF(NSL!$C$694:$C$776,C46,NSL!$K$694:$K$776)</f>
        <v>0</v>
      </c>
      <c r="AF46" s="55">
        <f>SUMIF(NSL!$C$778:$C$810,C46,NSL!$K$778:$K$810)</f>
        <v>0</v>
      </c>
      <c r="AG46" s="55">
        <f>SUMIF(NSL!$C$812:$C$813,C46,NSL!$K$812:$K$813)</f>
        <v>0</v>
      </c>
      <c r="AH46" s="55">
        <f>SUMIF(NSL!$C$815:$C$816,C46,NSL!$K$815:$K$816)</f>
        <v>0</v>
      </c>
      <c r="AI46" s="55">
        <f>SUMIF(NSL!$C$818:$C$889,C46,NSL!$K$818:$K$889)</f>
        <v>0</v>
      </c>
      <c r="AJ46" s="55">
        <f>SUMIF(NSL!$C$891:$C$917,C46,NSL!$K$891:$K$917)</f>
        <v>0</v>
      </c>
      <c r="AK46" s="55">
        <f>SUMIF(NSL!$C$919:$C$981,C46,NSL!$K$919:$K$981)</f>
        <v>0</v>
      </c>
      <c r="AL46" s="55">
        <f>SUMIF(NSL!$C$983:$C$1000,C46,NSL!$K$983:$K$1000)</f>
        <v>0</v>
      </c>
      <c r="AM46" s="55">
        <f>SUMIF(NSL!$C$1002:$C$1028,C46,NSL!$K$1002:$K$1028)</f>
        <v>0</v>
      </c>
      <c r="AN46" s="55">
        <f>SUMIF(NSL!$C$1030:$C$1045,C46,NSL!$K$1030:$K$1045)</f>
        <v>0</v>
      </c>
      <c r="AO46" s="55">
        <f>SUMIF(NSL!$C$1047:$C$1048,C46,NSL!$K$1047:$K$1048)</f>
        <v>0</v>
      </c>
      <c r="AP46" s="55">
        <f>SUMIF(NSL!$C$1050:$C$1074,C46,NSL!$K$1050:$K$1074)</f>
        <v>0</v>
      </c>
      <c r="AQ46" s="55">
        <f>SUMIF(NSL!$C$1076:$C$1099,C46,NSL!$K$1076:$K$1099)</f>
        <v>0</v>
      </c>
      <c r="AR46" s="55">
        <f>SUMIF(NSL!$C$1101:$C$1121,C46,NSL!$K$1101:$K$1121)</f>
        <v>0</v>
      </c>
      <c r="AS46" s="54">
        <f>D46-BG46</f>
        <v>0</v>
      </c>
      <c r="AT46" s="55">
        <f>SUMIF(NSL!$C$1166:$C$1201,C46,NSL!$K$1166:$K$1201)</f>
        <v>0</v>
      </c>
      <c r="AU46" s="55">
        <f>SUMIF(NSL!$C$1203:$C$1223,C46,NSL!$K$1203:$K$1223)</f>
        <v>0</v>
      </c>
      <c r="AV46" s="55">
        <f>SUMIF(NSL!$C$1225:$C$1226,C46,NSL!$K$1225:$K$1226)</f>
        <v>0</v>
      </c>
      <c r="AW46" s="55">
        <f>SUMIF(NSL!$C$1228:$C$1244,C46,NSL!$K$1228:$K$1244)</f>
        <v>0</v>
      </c>
      <c r="AX46" s="55">
        <f>SUMIF(NSL!$C$1246:$C$1351,C46,NSL!$K$1246:$K$1351)</f>
        <v>0</v>
      </c>
      <c r="AY46" s="55">
        <f>SUMIF(NSL!$C$1353:$C$1434,C46,NSL!$K$1353:$K$1434)</f>
        <v>0</v>
      </c>
      <c r="AZ46" s="55">
        <f>SUMIF(NSL!$C$1436:$C$1440,C46,NSL!$K$1436:$K$1440)</f>
        <v>0</v>
      </c>
      <c r="BA46" s="55">
        <f>SUMIF(NSL!$C$1442:$C$1507,C46,NSL!$K$1442:$K$1507)</f>
        <v>0</v>
      </c>
      <c r="BB46" s="55">
        <f>SUMIF(NSL!$C$1509:$C$1540,C46,NSL!$K$1509:$K$1540)</f>
        <v>0</v>
      </c>
      <c r="BC46" s="55">
        <f>SUMIF(NSL!$C$1542:$C$1545,C46,NSL!$K$1542:$K$1545)</f>
        <v>0</v>
      </c>
      <c r="BD46" s="55">
        <f>SUMIF(NSL!$C$1547:$C$1560,C46,NSL!$K$1547:$K$1560)</f>
        <v>0</v>
      </c>
      <c r="BE46" s="55">
        <f>SUMIF(NSL!$C$1562:$C$1565,C46,NSL!$K$1562:$K$1565)</f>
        <v>0</v>
      </c>
      <c r="BF46" s="55">
        <f>SUMIF(NSL!$C$1567:$C$1569,C46,NSL!$K$1567:$K$1569)</f>
        <v>0</v>
      </c>
      <c r="BG46" s="65">
        <f>SUM(G46:Q46)+SUM(S46:Z46)+SUM(AB46:AR46)+SUM(AT46:BF46)</f>
        <v>0</v>
      </c>
      <c r="BH46" s="53">
        <f>AS60-BG46</f>
        <v>0</v>
      </c>
      <c r="BI46" s="53">
        <f t="shared" si="6"/>
        <v>0</v>
      </c>
    </row>
    <row r="47" spans="1:61" ht="15">
      <c r="A47" s="8" t="s">
        <v>104</v>
      </c>
      <c r="B47" s="9" t="s">
        <v>128</v>
      </c>
      <c r="C47" s="8" t="s">
        <v>29</v>
      </c>
      <c r="D47" s="52">
        <f>HTg!H49</f>
        <v>1.41</v>
      </c>
      <c r="E47" s="65">
        <f t="shared" si="10"/>
        <v>0</v>
      </c>
      <c r="F47" s="70">
        <f t="shared" si="11"/>
        <v>0</v>
      </c>
      <c r="G47" s="55">
        <f>SUMIF(NSL!$C$9:$C$10,C47,NSL!$K$9:$K$10)</f>
        <v>0</v>
      </c>
      <c r="H47" s="55">
        <f>SUMIF(NSL!$C$12:$C$13,C47,NSL!$K$12:$K$13)</f>
        <v>0</v>
      </c>
      <c r="I47" s="55">
        <f>SUMIF(NSL!$C$15:$C$16,C47,NSL!$K$15:$K$16)</f>
        <v>0</v>
      </c>
      <c r="J47" s="55">
        <f>SUMIF(NSL!$C$18:$C$19,C47,NSL!$K$18:$K$19)</f>
        <v>0</v>
      </c>
      <c r="K47" s="55">
        <f>SUMIF(NSL!$C$21:$C$43,C47,NSL!$K$21:$K$43)</f>
        <v>0</v>
      </c>
      <c r="L47" s="55">
        <f>SUMIF(NSL!$C$45:$C$51,C47,NSL!$K$45:$K$51)</f>
        <v>0</v>
      </c>
      <c r="M47" s="55">
        <f>SUMIF(NSL!$C$53:$C$55,C47,NSL!$K$53:$K$55)</f>
        <v>0</v>
      </c>
      <c r="N47" s="55">
        <f>SUMIF(NSL!$C$57:$C$65,C47,NSL!$K$57:$K$65)</f>
        <v>0</v>
      </c>
      <c r="O47" s="55">
        <f>SUMIF(NSL!$C$67:$C$76,C47,NSL!$K$67:$K$76)</f>
        <v>0</v>
      </c>
      <c r="P47" s="55">
        <f>SUMIF(NSL!$C$78:$C$79,C47,NSL!$K$78:$K$79)</f>
        <v>0</v>
      </c>
      <c r="Q47" s="55">
        <f>SUMIF(NSL!$C$81:$C$173,C47,NSL!$K$81:$K$173)</f>
        <v>0</v>
      </c>
      <c r="R47" s="65">
        <f t="shared" si="12"/>
        <v>1.41</v>
      </c>
      <c r="S47" s="55">
        <f>SUMIF(NSL!$C$176:$C$214,C47,NSL!$K$176:$K$214)</f>
        <v>0</v>
      </c>
      <c r="T47" s="55">
        <f>SUMIF(NSL!$C$216:$C$238,C47,NSL!$K$216:$K$238)</f>
        <v>0</v>
      </c>
      <c r="U47" s="55">
        <f>SUMIF(NSL!$C$240:$C$252,C47,NSL!$K$240:$K$252)</f>
        <v>0</v>
      </c>
      <c r="V47" s="55">
        <f>SUMIF(NSL!$C$254:$C$255,C47,NSL!$K$254:$K$255)</f>
        <v>0</v>
      </c>
      <c r="W47" s="55">
        <f>SUMIF(NSL!$C$257:$C$282,C47,NSL!$K$257:$K$282)</f>
        <v>0</v>
      </c>
      <c r="X47" s="55">
        <f>SUMIF(NSL!$C$284:$C$346,C47,NSL!$K$284:$K$346)</f>
        <v>0</v>
      </c>
      <c r="Y47" s="55">
        <f>SUMIF(NSL!$C$348:$C$436,C47,NSL!$K$348:$K$436)</f>
        <v>0</v>
      </c>
      <c r="Z47" s="55">
        <f>SUMIF(NSL!$C$438:$C$480,C47,NSL!$K$438:$K$480)</f>
        <v>0</v>
      </c>
      <c r="AA47" s="72">
        <f t="shared" si="16"/>
        <v>0</v>
      </c>
      <c r="AB47" s="55">
        <f>SUMIF(NSL!$C$483:$C$679,C47,NSL!$K$483:$K$679)</f>
        <v>0</v>
      </c>
      <c r="AC47" s="55">
        <f>SUMIF(NSL!$C$681:$C$682,C47,NSL!$K$681:$K$682)</f>
        <v>0</v>
      </c>
      <c r="AD47" s="55">
        <f>SUMIF(NSL!$C$684:$C$692,C47,NSL!$K$684:$K$692)</f>
        <v>0</v>
      </c>
      <c r="AE47" s="55">
        <f>SUMIF(NSL!$C$694:$C$776,C47,NSL!$K$694:$K$776)</f>
        <v>0</v>
      </c>
      <c r="AF47" s="55">
        <f>SUMIF(NSL!$C$778:$C$810,C47,NSL!$K$778:$K$810)</f>
        <v>0</v>
      </c>
      <c r="AG47" s="55">
        <f>SUMIF(NSL!$C$812:$C$813,C47,NSL!$K$812:$K$813)</f>
        <v>0</v>
      </c>
      <c r="AH47" s="55">
        <f>SUMIF(NSL!$C$815:$C$816,C47,NSL!$K$815:$K$816)</f>
        <v>0</v>
      </c>
      <c r="AI47" s="55">
        <f>SUMIF(NSL!$C$818:$C$889,C47,NSL!$K$818:$K$889)</f>
        <v>0</v>
      </c>
      <c r="AJ47" s="55">
        <f>SUMIF(NSL!$C$891:$C$917,C47,NSL!$K$891:$K$917)</f>
        <v>0</v>
      </c>
      <c r="AK47" s="55">
        <f>SUMIF(NSL!$C$919:$C$981,C47,NSL!$K$919:$K$981)</f>
        <v>0</v>
      </c>
      <c r="AL47" s="55">
        <f>SUMIF(NSL!$C$983:$C$1000,C47,NSL!$K$983:$K$1000)</f>
        <v>0</v>
      </c>
      <c r="AM47" s="55">
        <f>SUMIF(NSL!$C$1002:$C$1028,C47,NSL!$K$1002:$K$1028)</f>
        <v>0</v>
      </c>
      <c r="AN47" s="55">
        <f>SUMIF(NSL!$C$1030:$C$1045,C47,NSL!$K$1030:$K$1045)</f>
        <v>0</v>
      </c>
      <c r="AO47" s="55">
        <f>SUMIF(NSL!$C$1047:$C$1048,C47,NSL!$K$1047:$K$1048)</f>
        <v>0</v>
      </c>
      <c r="AP47" s="55">
        <f>SUMIF(NSL!$C$1050:$C$1074,C47,NSL!$K$1050:$K$1074)</f>
        <v>0</v>
      </c>
      <c r="AQ47" s="55">
        <f>SUMIF(NSL!$C$1076:$C$1099,C47,NSL!$K$1076:$K$1099)</f>
        <v>0</v>
      </c>
      <c r="AR47" s="55">
        <f>SUMIF(NSL!$C$1101:$C$1121,C47,NSL!$K$1101:$K$1121)</f>
        <v>0</v>
      </c>
      <c r="AS47" s="55">
        <f>SUMIF(NSL!$C$1123:$C$1164,C47,NSL!$K$1123:$K$1164)</f>
        <v>0</v>
      </c>
      <c r="AT47" s="54">
        <f>D47-BG47</f>
        <v>1.41</v>
      </c>
      <c r="AU47" s="55">
        <f>SUMIF(NSL!$C$1203:$C$1223,C47,NSL!$K$1203:$K$1223)</f>
        <v>0</v>
      </c>
      <c r="AV47" s="55">
        <f>SUMIF(NSL!$C$1225:$C$1226,C47,NSL!$K$1225:$K$1226)</f>
        <v>0</v>
      </c>
      <c r="AW47" s="55">
        <f>SUMIF(NSL!$C$1228:$C$1244,C47,NSL!$K$1228:$K$1244)</f>
        <v>0</v>
      </c>
      <c r="AX47" s="55">
        <f>SUMIF(NSL!$C$1246:$C$1351,C47,NSL!$K$1246:$K$1351)</f>
        <v>0</v>
      </c>
      <c r="AY47" s="55">
        <f>SUMIF(NSL!$C$1353:$C$1434,C47,NSL!$K$1353:$K$1434)</f>
        <v>0</v>
      </c>
      <c r="AZ47" s="55">
        <f>SUMIF(NSL!$C$1436:$C$1440,C47,NSL!$K$1436:$K$1440)</f>
        <v>0</v>
      </c>
      <c r="BA47" s="55">
        <f>SUMIF(NSL!$C$1442:$C$1507,C47,NSL!$K$1442:$K$1507)</f>
        <v>0</v>
      </c>
      <c r="BB47" s="55">
        <f>SUMIF(NSL!$C$1509:$C$1540,C47,NSL!$K$1509:$K$1540)</f>
        <v>0</v>
      </c>
      <c r="BC47" s="55">
        <f>SUMIF(NSL!$C$1542:$C$1545,C47,NSL!$K$1542:$K$1545)</f>
        <v>0</v>
      </c>
      <c r="BD47" s="55">
        <f>SUMIF(NSL!$C$1547:$C$1560,C47,NSL!$K$1547:$K$1560)</f>
        <v>0</v>
      </c>
      <c r="BE47" s="55">
        <f>SUMIF(NSL!$C$1562:$C$1565,C47,NSL!$K$1562:$K$1565)</f>
        <v>0</v>
      </c>
      <c r="BF47" s="55">
        <f>SUMIF(NSL!$C$1567:$C$1569,C47,NSL!$K$1567:$K$1569)</f>
        <v>0</v>
      </c>
      <c r="BG47" s="65">
        <f>SUM(G47:Q47)+SUM(S47:Z47)+SUM(AB47:AS47)+SUM(AU47:BF47)</f>
        <v>0</v>
      </c>
      <c r="BH47" s="53">
        <f>AT60-BG47</f>
        <v>0.14999999999999991</v>
      </c>
      <c r="BI47" s="53">
        <f t="shared" si="6"/>
        <v>1.5599999999999998</v>
      </c>
    </row>
    <row r="48" spans="1:61" ht="30">
      <c r="A48" s="8" t="s">
        <v>105</v>
      </c>
      <c r="B48" s="9" t="s">
        <v>129</v>
      </c>
      <c r="C48" s="8" t="s">
        <v>130</v>
      </c>
      <c r="D48" s="52">
        <f>HTg!H50</f>
        <v>0</v>
      </c>
      <c r="E48" s="65">
        <f t="shared" si="10"/>
        <v>0</v>
      </c>
      <c r="F48" s="70">
        <f t="shared" si="11"/>
        <v>0</v>
      </c>
      <c r="G48" s="55">
        <f>SUMIF(NSL!$C$9:$C$10,C48,NSL!$K$9:$K$10)</f>
        <v>0</v>
      </c>
      <c r="H48" s="55">
        <f>SUMIF(NSL!$C$12:$C$13,C48,NSL!$K$12:$K$13)</f>
        <v>0</v>
      </c>
      <c r="I48" s="55">
        <f>SUMIF(NSL!$C$15:$C$16,C48,NSL!$K$15:$K$16)</f>
        <v>0</v>
      </c>
      <c r="J48" s="55">
        <f>SUMIF(NSL!$C$18:$C$19,C48,NSL!$K$18:$K$19)</f>
        <v>0</v>
      </c>
      <c r="K48" s="55">
        <f>SUMIF(NSL!$C$21:$C$43,C48,NSL!$K$21:$K$43)</f>
        <v>0</v>
      </c>
      <c r="L48" s="55">
        <f>SUMIF(NSL!$C$45:$C$51,C48,NSL!$K$45:$K$51)</f>
        <v>0</v>
      </c>
      <c r="M48" s="55">
        <f>SUMIF(NSL!$C$53:$C$55,C48,NSL!$K$53:$K$55)</f>
        <v>0</v>
      </c>
      <c r="N48" s="55">
        <f>SUMIF(NSL!$C$57:$C$65,C48,NSL!$K$57:$K$65)</f>
        <v>0</v>
      </c>
      <c r="O48" s="55">
        <f>SUMIF(NSL!$C$67:$C$76,C48,NSL!$K$67:$K$76)</f>
        <v>0</v>
      </c>
      <c r="P48" s="55">
        <f>SUMIF(NSL!$C$78:$C$79,C48,NSL!$K$78:$K$79)</f>
        <v>0</v>
      </c>
      <c r="Q48" s="55">
        <f>SUMIF(NSL!$C$81:$C$173,C48,NSL!$K$81:$K$173)</f>
        <v>0</v>
      </c>
      <c r="R48" s="65">
        <f t="shared" si="12"/>
        <v>0</v>
      </c>
      <c r="S48" s="55">
        <f>SUMIF(NSL!$C$176:$C$214,C48,NSL!$K$176:$K$214)</f>
        <v>0</v>
      </c>
      <c r="T48" s="55">
        <f>SUMIF(NSL!$C$216:$C$238,C48,NSL!$K$216:$K$238)</f>
        <v>0</v>
      </c>
      <c r="U48" s="55">
        <f>SUMIF(NSL!$C$240:$C$252,C48,NSL!$K$240:$K$252)</f>
        <v>0</v>
      </c>
      <c r="V48" s="55">
        <f>SUMIF(NSL!$C$254:$C$255,C48,NSL!$K$254:$K$255)</f>
        <v>0</v>
      </c>
      <c r="W48" s="55">
        <f>SUMIF(NSL!$C$257:$C$282,C48,NSL!$K$257:$K$282)</f>
        <v>0</v>
      </c>
      <c r="X48" s="55">
        <f>SUMIF(NSL!$C$284:$C$346,C48,NSL!$K$284:$K$346)</f>
        <v>0</v>
      </c>
      <c r="Y48" s="55">
        <f>SUMIF(NSL!$C$348:$C$436,C48,NSL!$K$348:$K$436)</f>
        <v>0</v>
      </c>
      <c r="Z48" s="55">
        <f>SUMIF(NSL!$C$438:$C$480,C48,NSL!$K$438:$K$480)</f>
        <v>0</v>
      </c>
      <c r="AA48" s="72">
        <f t="shared" si="16"/>
        <v>0</v>
      </c>
      <c r="AB48" s="55">
        <f>SUMIF(NSL!$C$483:$C$679,C48,NSL!$K$483:$K$679)</f>
        <v>0</v>
      </c>
      <c r="AC48" s="55">
        <f>SUMIF(NSL!$C$681:$C$682,C48,NSL!$K$681:$K$682)</f>
        <v>0</v>
      </c>
      <c r="AD48" s="55">
        <f>SUMIF(NSL!$C$684:$C$692,C48,NSL!$K$684:$K$692)</f>
        <v>0</v>
      </c>
      <c r="AE48" s="55">
        <f>SUMIF(NSL!$C$694:$C$776,C48,NSL!$K$694:$K$776)</f>
        <v>0</v>
      </c>
      <c r="AF48" s="55">
        <f>SUMIF(NSL!$C$778:$C$810,C48,NSL!$K$778:$K$810)</f>
        <v>0</v>
      </c>
      <c r="AG48" s="55">
        <f>SUMIF(NSL!$C$812:$C$813,C48,NSL!$K$812:$K$813)</f>
        <v>0</v>
      </c>
      <c r="AH48" s="55">
        <f>SUMIF(NSL!$C$815:$C$816,C48,NSL!$K$815:$K$816)</f>
        <v>0</v>
      </c>
      <c r="AI48" s="55">
        <f>SUMIF(NSL!$C$818:$C$889,C48,NSL!$K$818:$K$889)</f>
        <v>0</v>
      </c>
      <c r="AJ48" s="55">
        <f>SUMIF(NSL!$C$891:$C$917,C48,NSL!$K$891:$K$917)</f>
        <v>0</v>
      </c>
      <c r="AK48" s="55">
        <f>SUMIF(NSL!$C$919:$C$981,C48,NSL!$K$919:$K$981)</f>
        <v>0</v>
      </c>
      <c r="AL48" s="55">
        <f>SUMIF(NSL!$C$983:$C$1000,C48,NSL!$K$983:$K$1000)</f>
        <v>0</v>
      </c>
      <c r="AM48" s="55">
        <f>SUMIF(NSL!$C$1002:$C$1028,C48,NSL!$K$1002:$K$1028)</f>
        <v>0</v>
      </c>
      <c r="AN48" s="55">
        <f>SUMIF(NSL!$C$1030:$C$1045,C48,NSL!$K$1030:$K$1045)</f>
        <v>0</v>
      </c>
      <c r="AO48" s="55">
        <f>SUMIF(NSL!$C$1047:$C$1048,C48,NSL!$K$1047:$K$1048)</f>
        <v>0</v>
      </c>
      <c r="AP48" s="55">
        <f>SUMIF(NSL!$C$1050:$C$1074,C48,NSL!$K$1050:$K$1074)</f>
        <v>0</v>
      </c>
      <c r="AQ48" s="55">
        <f>SUMIF(NSL!$C$1076:$C$1099,C48,NSL!$K$1076:$K$1099)</f>
        <v>0</v>
      </c>
      <c r="AR48" s="55">
        <f>SUMIF(NSL!$C$1101:$C$1121,C48,NSL!$K$1101:$K$1121)</f>
        <v>0</v>
      </c>
      <c r="AS48" s="55">
        <f>SUMIF(NSL!$C$1123:$C$1164,C48,NSL!$K$1123:$K$1164)</f>
        <v>0</v>
      </c>
      <c r="AT48" s="55">
        <f>SUMIF(NSL!$C$1166:$C$1201,C48,NSL!$K$1166:$K$1201)</f>
        <v>0</v>
      </c>
      <c r="AU48" s="54">
        <f>D48-BG48</f>
        <v>0</v>
      </c>
      <c r="AV48" s="55">
        <f>SUMIF(NSL!$C$1225:$C$1226,C48,NSL!$K$1225:$K$1226)</f>
        <v>0</v>
      </c>
      <c r="AW48" s="55">
        <f>SUMIF(NSL!$C$1228:$C$1244,C48,NSL!$K$1228:$K$1244)</f>
        <v>0</v>
      </c>
      <c r="AX48" s="55">
        <f>SUMIF(NSL!$C$1246:$C$1351,C48,NSL!$K$1246:$K$1351)</f>
        <v>0</v>
      </c>
      <c r="AY48" s="55">
        <f>SUMIF(NSL!$C$1353:$C$1434,C48,NSL!$K$1353:$K$1434)</f>
        <v>0</v>
      </c>
      <c r="AZ48" s="55">
        <f>SUMIF(NSL!$C$1436:$C$1440,C48,NSL!$K$1436:$K$1440)</f>
        <v>0</v>
      </c>
      <c r="BA48" s="55">
        <f>SUMIF(NSL!$C$1442:$C$1507,C48,NSL!$K$1442:$K$1507)</f>
        <v>0</v>
      </c>
      <c r="BB48" s="55">
        <f>SUMIF(NSL!$C$1509:$C$1540,C48,NSL!$K$1509:$K$1540)</f>
        <v>0</v>
      </c>
      <c r="BC48" s="55">
        <f>SUMIF(NSL!$C$1542:$C$1545,C48,NSL!$K$1542:$K$1545)</f>
        <v>0</v>
      </c>
      <c r="BD48" s="55">
        <f>SUMIF(NSL!$C$1547:$C$1560,C48,NSL!$K$1547:$K$1560)</f>
        <v>0</v>
      </c>
      <c r="BE48" s="55">
        <f>SUMIF(NSL!$C$1562:$C$1565,C48,NSL!$K$1562:$K$1565)</f>
        <v>0</v>
      </c>
      <c r="BF48" s="55">
        <f>SUMIF(NSL!$C$1567:$C$1569,C48,NSL!$K$1567:$K$1569)</f>
        <v>0</v>
      </c>
      <c r="BG48" s="65">
        <f>SUM(G48:Q48)+SUM(S48:Z48)+SUM(AB48:AT48)+SUM(AV48:BF48)</f>
        <v>0</v>
      </c>
      <c r="BH48" s="53">
        <f>AU60-BG48</f>
        <v>0.65</v>
      </c>
      <c r="BI48" s="53">
        <f t="shared" si="6"/>
        <v>0.65</v>
      </c>
    </row>
    <row r="49" spans="1:61" ht="15">
      <c r="A49" s="8" t="s">
        <v>135</v>
      </c>
      <c r="B49" s="9" t="s">
        <v>148</v>
      </c>
      <c r="C49" s="8" t="s">
        <v>149</v>
      </c>
      <c r="D49" s="52">
        <f>HTg!H51</f>
        <v>0</v>
      </c>
      <c r="E49" s="65">
        <f t="shared" si="10"/>
        <v>0</v>
      </c>
      <c r="F49" s="70">
        <f t="shared" si="11"/>
        <v>0</v>
      </c>
      <c r="G49" s="55">
        <f>SUMIF(NSL!$C$9:$C$10,C49,NSL!$K$9:$K$10)</f>
        <v>0</v>
      </c>
      <c r="H49" s="55">
        <f>SUMIF(NSL!$C$12:$C$13,C49,NSL!$K$12:$K$13)</f>
        <v>0</v>
      </c>
      <c r="I49" s="55">
        <f>SUMIF(NSL!$C$15:$C$16,C49,NSL!$K$15:$K$16)</f>
        <v>0</v>
      </c>
      <c r="J49" s="55">
        <f>SUMIF(NSL!$C$18:$C$19,C49,NSL!$K$18:$K$19)</f>
        <v>0</v>
      </c>
      <c r="K49" s="55">
        <f>SUMIF(NSL!$C$21:$C$43,C49,NSL!$K$21:$K$43)</f>
        <v>0</v>
      </c>
      <c r="L49" s="55">
        <f>SUMIF(NSL!$C$45:$C$51,C49,NSL!$K$45:$K$51)</f>
        <v>0</v>
      </c>
      <c r="M49" s="55">
        <f>SUMIF(NSL!$C$53:$C$55,C49,NSL!$K$53:$K$55)</f>
        <v>0</v>
      </c>
      <c r="N49" s="55">
        <f>SUMIF(NSL!$C$57:$C$65,C49,NSL!$K$57:$K$65)</f>
        <v>0</v>
      </c>
      <c r="O49" s="55">
        <f>SUMIF(NSL!$C$67:$C$76,C49,NSL!$K$67:$K$76)</f>
        <v>0</v>
      </c>
      <c r="P49" s="55">
        <f>SUMIF(NSL!$C$78:$C$79,C49,NSL!$K$78:$K$79)</f>
        <v>0</v>
      </c>
      <c r="Q49" s="55">
        <f>SUMIF(NSL!$C$81:$C$173,C49,NSL!$K$81:$K$173)</f>
        <v>0</v>
      </c>
      <c r="R49" s="65">
        <f t="shared" si="12"/>
        <v>0</v>
      </c>
      <c r="S49" s="55">
        <f>SUMIF(NSL!$C$176:$C$214,C49,NSL!$K$176:$K$214)</f>
        <v>0</v>
      </c>
      <c r="T49" s="55">
        <f>SUMIF(NSL!$C$216:$C$238,C49,NSL!$K$216:$K$238)</f>
        <v>0</v>
      </c>
      <c r="U49" s="55">
        <f>SUMIF(NSL!$C$240:$C$252,C49,NSL!$K$240:$K$252)</f>
        <v>0</v>
      </c>
      <c r="V49" s="55">
        <f>SUMIF(NSL!$C$254:$C$255,C49,NSL!$K$254:$K$255)</f>
        <v>0</v>
      </c>
      <c r="W49" s="55">
        <f>SUMIF(NSL!$C$257:$C$282,C49,NSL!$K$257:$K$282)</f>
        <v>0</v>
      </c>
      <c r="X49" s="55">
        <f>SUMIF(NSL!$C$284:$C$346,C49,NSL!$K$284:$K$346)</f>
        <v>0</v>
      </c>
      <c r="Y49" s="55">
        <f>SUMIF(NSL!$C$348:$C$436,C49,NSL!$K$348:$K$436)</f>
        <v>0</v>
      </c>
      <c r="Z49" s="55">
        <f>SUMIF(NSL!$C$438:$C$480,C49,NSL!$K$438:$K$480)</f>
        <v>0</v>
      </c>
      <c r="AA49" s="72">
        <f t="shared" si="16"/>
        <v>0</v>
      </c>
      <c r="AB49" s="55">
        <f>SUMIF(NSL!$C$483:$C$679,C49,NSL!$K$483:$K$679)</f>
        <v>0</v>
      </c>
      <c r="AC49" s="55">
        <f>SUMIF(NSL!$C$681:$C$682,C49,NSL!$K$681:$K$682)</f>
        <v>0</v>
      </c>
      <c r="AD49" s="55">
        <f>SUMIF(NSL!$C$684:$C$692,C49,NSL!$K$684:$K$692)</f>
        <v>0</v>
      </c>
      <c r="AE49" s="55">
        <f>SUMIF(NSL!$C$694:$C$776,C49,NSL!$K$694:$K$776)</f>
        <v>0</v>
      </c>
      <c r="AF49" s="55">
        <f>SUMIF(NSL!$C$778:$C$810,C49,NSL!$K$778:$K$810)</f>
        <v>0</v>
      </c>
      <c r="AG49" s="55">
        <f>SUMIF(NSL!$C$812:$C$813,C49,NSL!$K$812:$K$813)</f>
        <v>0</v>
      </c>
      <c r="AH49" s="55">
        <f>SUMIF(NSL!$C$815:$C$816,C49,NSL!$K$815:$K$816)</f>
        <v>0</v>
      </c>
      <c r="AI49" s="55">
        <f>SUMIF(NSL!$C$818:$C$889,C49,NSL!$K$818:$K$889)</f>
        <v>0</v>
      </c>
      <c r="AJ49" s="55">
        <f>SUMIF(NSL!$C$891:$C$917,C49,NSL!$K$891:$K$917)</f>
        <v>0</v>
      </c>
      <c r="AK49" s="55">
        <f>SUMIF(NSL!$C$919:$C$981,C49,NSL!$K$919:$K$981)</f>
        <v>0</v>
      </c>
      <c r="AL49" s="55">
        <f>SUMIF(NSL!$C$983:$C$1000,C49,NSL!$K$983:$K$1000)</f>
        <v>0</v>
      </c>
      <c r="AM49" s="55">
        <f>SUMIF(NSL!$C$1002:$C$1028,C49,NSL!$K$1002:$K$1028)</f>
        <v>0</v>
      </c>
      <c r="AN49" s="55">
        <f>SUMIF(NSL!$C$1030:$C$1045,C49,NSL!$K$1030:$K$1045)</f>
        <v>0</v>
      </c>
      <c r="AO49" s="55">
        <f>SUMIF(NSL!$C$1047:$C$1048,C49,NSL!$K$1047:$K$1048)</f>
        <v>0</v>
      </c>
      <c r="AP49" s="55">
        <f>SUMIF(NSL!$C$1050:$C$1074,C49,NSL!$K$1050:$K$1074)</f>
        <v>0</v>
      </c>
      <c r="AQ49" s="55">
        <f>SUMIF(NSL!$C$1076:$C$1099,C49,NSL!$K$1076:$K$1099)</f>
        <v>0</v>
      </c>
      <c r="AR49" s="55">
        <f>SUMIF(NSL!$C$1101:$C$1121,C49,NSL!$K$1101:$K$1121)</f>
        <v>0</v>
      </c>
      <c r="AS49" s="55">
        <f>SUMIF(NSL!$C$1123:$C$1164,C49,NSL!$K$1123:$K$1164)</f>
        <v>0</v>
      </c>
      <c r="AT49" s="55">
        <f>SUMIF(NSL!$C$1166:$C$1201,C49,NSL!$K$1166:$K$1201)</f>
        <v>0</v>
      </c>
      <c r="AU49" s="55">
        <f>SUMIF(NSL!$C$1203:$C$1223,C49,NSL!$K$1203:$K$1223)</f>
        <v>0</v>
      </c>
      <c r="AV49" s="54">
        <f>D49-BG49</f>
        <v>0</v>
      </c>
      <c r="AW49" s="55">
        <f>SUMIF(NSL!$C$1228:$C$1244,C49,NSL!$K$1228:$K$1244)</f>
        <v>0</v>
      </c>
      <c r="AX49" s="55">
        <f>SUMIF(NSL!$C$1246:$C$1351,C49,NSL!$K$1246:$K$1351)</f>
        <v>0</v>
      </c>
      <c r="AY49" s="55">
        <f>SUMIF(NSL!$C$1353:$C$1434,C49,NSL!$K$1353:$K$1434)</f>
        <v>0</v>
      </c>
      <c r="AZ49" s="55">
        <f>SUMIF(NSL!$C$1436:$C$1440,C49,NSL!$K$1436:$K$1440)</f>
        <v>0</v>
      </c>
      <c r="BA49" s="55">
        <f>SUMIF(NSL!$C$1442:$C$1507,C49,NSL!$K$1442:$K$1507)</f>
        <v>0</v>
      </c>
      <c r="BB49" s="55">
        <f>SUMIF(NSL!$C$1509:$C$1540,C49,NSL!$K$1509:$K$1540)</f>
        <v>0</v>
      </c>
      <c r="BC49" s="55">
        <f>SUMIF(NSL!$C$1542:$C$1545,C49,NSL!$K$1542:$K$1545)</f>
        <v>0</v>
      </c>
      <c r="BD49" s="55">
        <f>SUMIF(NSL!$C$1547:$C$1560,C49,NSL!$K$1547:$K$1560)</f>
        <v>0</v>
      </c>
      <c r="BE49" s="55">
        <f>SUMIF(NSL!$C$1562:$C$1565,C49,NSL!$K$1562:$K$1565)</f>
        <v>0</v>
      </c>
      <c r="BF49" s="55">
        <f>SUMIF(NSL!$C$1567:$C$1569,C49,NSL!$K$1567:$K$1569)</f>
        <v>0</v>
      </c>
      <c r="BG49" s="65">
        <f>SUM(G49:Q49)+SUM(S49:Z49)+SUM(AB49:AU49)+SUM(AW49:BF49)</f>
        <v>0</v>
      </c>
      <c r="BH49" s="53">
        <f>AV60-BG49</f>
        <v>0</v>
      </c>
      <c r="BI49" s="53">
        <f t="shared" si="6"/>
        <v>0</v>
      </c>
    </row>
    <row r="50" spans="1:61" ht="15">
      <c r="A50" s="8" t="s">
        <v>136</v>
      </c>
      <c r="B50" s="9" t="s">
        <v>150</v>
      </c>
      <c r="C50" s="8" t="s">
        <v>43</v>
      </c>
      <c r="D50" s="52">
        <f>HTg!H52</f>
        <v>0.09</v>
      </c>
      <c r="E50" s="65">
        <f t="shared" si="10"/>
        <v>0</v>
      </c>
      <c r="F50" s="70">
        <f t="shared" si="11"/>
        <v>0</v>
      </c>
      <c r="G50" s="55">
        <f>SUMIF(NSL!$C$9:$C$10,C50,NSL!$K$9:$K$10)</f>
        <v>0</v>
      </c>
      <c r="H50" s="55">
        <f>SUMIF(NSL!$C$12:$C$13,C50,NSL!$K$12:$K$13)</f>
        <v>0</v>
      </c>
      <c r="I50" s="55">
        <f>SUMIF(NSL!$C$15:$C$16,C50,NSL!$K$15:$K$16)</f>
        <v>0</v>
      </c>
      <c r="J50" s="55">
        <f>SUMIF(NSL!$C$18:$C$19,C50,NSL!$K$18:$K$19)</f>
        <v>0</v>
      </c>
      <c r="K50" s="55">
        <f>SUMIF(NSL!$C$21:$C$43,C50,NSL!$K$21:$K$43)</f>
        <v>0</v>
      </c>
      <c r="L50" s="55">
        <f>SUMIF(NSL!$C$45:$C$51,C50,NSL!$K$45:$K$51)</f>
        <v>0</v>
      </c>
      <c r="M50" s="55">
        <f>SUMIF(NSL!$C$53:$C$55,C50,NSL!$K$53:$K$55)</f>
        <v>0</v>
      </c>
      <c r="N50" s="55">
        <f>SUMIF(NSL!$C$57:$C$65,C50,NSL!$K$57:$K$65)</f>
        <v>0</v>
      </c>
      <c r="O50" s="55">
        <f>SUMIF(NSL!$C$67:$C$76,C50,NSL!$K$67:$K$76)</f>
        <v>0</v>
      </c>
      <c r="P50" s="55">
        <f>SUMIF(NSL!$C$78:$C$79,C50,NSL!$K$78:$K$79)</f>
        <v>0</v>
      </c>
      <c r="Q50" s="55">
        <f>SUMIF(NSL!$C$81:$C$173,C50,NSL!$K$81:$K$173)</f>
        <v>0</v>
      </c>
      <c r="R50" s="65">
        <f t="shared" si="12"/>
        <v>0.09</v>
      </c>
      <c r="S50" s="55">
        <f>SUMIF(NSL!$C$176:$C$214,C50,NSL!$K$176:$K$214)</f>
        <v>0</v>
      </c>
      <c r="T50" s="55">
        <f>SUMIF(NSL!$C$216:$C$238,C50,NSL!$K$216:$K$238)</f>
        <v>0</v>
      </c>
      <c r="U50" s="55">
        <f>SUMIF(NSL!$C$240:$C$252,C50,NSL!$K$240:$K$252)</f>
        <v>0</v>
      </c>
      <c r="V50" s="55">
        <f>SUMIF(NSL!$C$254:$C$255,C50,NSL!$K$254:$K$255)</f>
        <v>0</v>
      </c>
      <c r="W50" s="55">
        <f>SUMIF(NSL!$C$257:$C$282,C50,NSL!$K$257:$K$282)</f>
        <v>0</v>
      </c>
      <c r="X50" s="55">
        <f>SUMIF(NSL!$C$284:$C$346,C50,NSL!$K$284:$K$346)</f>
        <v>0</v>
      </c>
      <c r="Y50" s="55">
        <f>SUMIF(NSL!$C$348:$C$436,C50,NSL!$K$348:$K$436)</f>
        <v>0</v>
      </c>
      <c r="Z50" s="55">
        <f>SUMIF(NSL!$C$438:$C$480,C50,NSL!$K$438:$K$480)</f>
        <v>0</v>
      </c>
      <c r="AA50" s="72">
        <f t="shared" si="16"/>
        <v>0</v>
      </c>
      <c r="AB50" s="55">
        <f>SUMIF(NSL!$C$483:$C$679,C50,NSL!$K$483:$K$679)</f>
        <v>0</v>
      </c>
      <c r="AC50" s="55">
        <f>SUMIF(NSL!$C$681:$C$682,C50,NSL!$K$681:$K$682)</f>
        <v>0</v>
      </c>
      <c r="AD50" s="55">
        <f>SUMIF(NSL!$C$684:$C$692,C50,NSL!$K$684:$K$692)</f>
        <v>0</v>
      </c>
      <c r="AE50" s="55">
        <f>SUMIF(NSL!$C$694:$C$776,C50,NSL!$K$694:$K$776)</f>
        <v>0</v>
      </c>
      <c r="AF50" s="55">
        <f>SUMIF(NSL!$C$778:$C$810,C50,NSL!$K$778:$K$810)</f>
        <v>0</v>
      </c>
      <c r="AG50" s="55">
        <f>SUMIF(NSL!$C$812:$C$813,C50,NSL!$K$812:$K$813)</f>
        <v>0</v>
      </c>
      <c r="AH50" s="55">
        <f>SUMIF(NSL!$C$815:$C$816,C50,NSL!$K$815:$K$816)</f>
        <v>0</v>
      </c>
      <c r="AI50" s="55">
        <f>SUMIF(NSL!$C$818:$C$889,C50,NSL!$K$818:$K$889)</f>
        <v>0</v>
      </c>
      <c r="AJ50" s="55">
        <f>SUMIF(NSL!$C$891:$C$917,C50,NSL!$K$891:$K$917)</f>
        <v>0</v>
      </c>
      <c r="AK50" s="55">
        <f>SUMIF(NSL!$C$919:$C$981,C50,NSL!$K$919:$K$981)</f>
        <v>0</v>
      </c>
      <c r="AL50" s="55">
        <f>SUMIF(NSL!$C$983:$C$1000,C50,NSL!$K$983:$K$1000)</f>
        <v>0</v>
      </c>
      <c r="AM50" s="55">
        <f>SUMIF(NSL!$C$1002:$C$1028,C50,NSL!$K$1002:$K$1028)</f>
        <v>0</v>
      </c>
      <c r="AN50" s="55">
        <f>SUMIF(NSL!$C$1030:$C$1045,C50,NSL!$K$1030:$K$1045)</f>
        <v>0</v>
      </c>
      <c r="AO50" s="55">
        <f>SUMIF(NSL!$C$1047:$C$1048,C50,NSL!$K$1047:$K$1048)</f>
        <v>0</v>
      </c>
      <c r="AP50" s="55">
        <f>SUMIF(NSL!$C$1050:$C$1074,C50,NSL!$K$1050:$K$1074)</f>
        <v>0</v>
      </c>
      <c r="AQ50" s="55">
        <f>SUMIF(NSL!$C$1076:$C$1099,C50,NSL!$K$1076:$K$1099)</f>
        <v>0</v>
      </c>
      <c r="AR50" s="55">
        <f>SUMIF(NSL!$C$1101:$C$1121,C50,NSL!$K$1101:$K$1121)</f>
        <v>0</v>
      </c>
      <c r="AS50" s="55">
        <f>SUMIF(NSL!$C$1123:$C$1164,C50,NSL!$K$1123:$K$1164)</f>
        <v>0</v>
      </c>
      <c r="AT50" s="55">
        <f>SUMIF(NSL!$C$1166:$C$1201,C50,NSL!$K$1166:$K$1201)</f>
        <v>0</v>
      </c>
      <c r="AU50" s="55">
        <f>SUMIF(NSL!$C$1203:$C$1223,C50,NSL!$K$1203:$K$1223)</f>
        <v>0</v>
      </c>
      <c r="AV50" s="55">
        <f>SUMIF(NSL!$C$1225:$C$1226,C50,NSL!$K$1225:$K$1226)</f>
        <v>0</v>
      </c>
      <c r="AW50" s="54">
        <f>D50-BG50</f>
        <v>0.09</v>
      </c>
      <c r="AX50" s="55">
        <f>SUMIF(NSL!$C$1246:$C$1351,C50,NSL!$K$1246:$K$1351)</f>
        <v>0</v>
      </c>
      <c r="AY50" s="55">
        <f>SUMIF(NSL!$C$1353:$C$1434,C50,NSL!$K$1353:$K$1434)</f>
        <v>0</v>
      </c>
      <c r="AZ50" s="55">
        <f>SUMIF(NSL!$C$1436:$C$1440,C50,NSL!$K$1436:$K$1440)</f>
        <v>0</v>
      </c>
      <c r="BA50" s="55">
        <f>SUMIF(NSL!$C$1442:$C$1507,C50,NSL!$K$1442:$K$1507)</f>
        <v>0</v>
      </c>
      <c r="BB50" s="55">
        <f>SUMIF(NSL!$C$1509:$C$1540,C50,NSL!$K$1509:$K$1540)</f>
        <v>0</v>
      </c>
      <c r="BC50" s="55">
        <f>SUMIF(NSL!$C$1542:$C$1545,C50,NSL!$K$1542:$K$1545)</f>
        <v>0</v>
      </c>
      <c r="BD50" s="55">
        <f>SUMIF(NSL!$C$1547:$C$1560,C50,NSL!$K$1547:$K$1560)</f>
        <v>0</v>
      </c>
      <c r="BE50" s="55">
        <f>SUMIF(NSL!$C$1562:$C$1565,C50,NSL!$K$1562:$K$1565)</f>
        <v>0</v>
      </c>
      <c r="BF50" s="55">
        <f>SUMIF(NSL!$C$1567:$C$1569,C50,NSL!$K$1567:$K$1569)</f>
        <v>0</v>
      </c>
      <c r="BG50" s="65">
        <f>SUM(G50:Q50)+SUM(S50:Z50)+SUM(AB50:AV50)+SUM(AX50:BF50)</f>
        <v>0</v>
      </c>
      <c r="BH50" s="53">
        <f>AW60-BG50</f>
        <v>0</v>
      </c>
      <c r="BI50" s="53">
        <f t="shared" si="6"/>
        <v>0.09</v>
      </c>
    </row>
    <row r="51" spans="1:61" ht="30">
      <c r="A51" s="8" t="s">
        <v>137</v>
      </c>
      <c r="B51" s="9" t="s">
        <v>131</v>
      </c>
      <c r="C51" s="8" t="s">
        <v>45</v>
      </c>
      <c r="D51" s="52">
        <f>HTg!H53</f>
        <v>0.18</v>
      </c>
      <c r="E51" s="65">
        <f t="shared" si="10"/>
        <v>0</v>
      </c>
      <c r="F51" s="70">
        <f t="shared" si="11"/>
        <v>0</v>
      </c>
      <c r="G51" s="55">
        <f>SUMIF(NSL!$C$9:$C$10,C51,NSL!$K$9:$K$10)</f>
        <v>0</v>
      </c>
      <c r="H51" s="55">
        <f>SUMIF(NSL!$C$12:$C$13,C51,NSL!$K$12:$K$13)</f>
        <v>0</v>
      </c>
      <c r="I51" s="55">
        <f>SUMIF(NSL!$C$15:$C$16,C51,NSL!$K$15:$K$16)</f>
        <v>0</v>
      </c>
      <c r="J51" s="55">
        <f>SUMIF(NSL!$C$18:$C$19,C51,NSL!$K$18:$K$19)</f>
        <v>0</v>
      </c>
      <c r="K51" s="55">
        <f>SUMIF(NSL!$C$21:$C$43,C51,NSL!$K$21:$K$43)</f>
        <v>0</v>
      </c>
      <c r="L51" s="55">
        <f>SUMIF(NSL!$C$45:$C$51,C51,NSL!$K$45:$K$51)</f>
        <v>0</v>
      </c>
      <c r="M51" s="55">
        <f>SUMIF(NSL!$C$53:$C$55,C51,NSL!$K$53:$K$55)</f>
        <v>0</v>
      </c>
      <c r="N51" s="55">
        <f>SUMIF(NSL!$C$57:$C$65,C51,NSL!$K$57:$K$65)</f>
        <v>0</v>
      </c>
      <c r="O51" s="55">
        <f>SUMIF(NSL!$C$67:$C$76,C51,NSL!$K$67:$K$76)</f>
        <v>0</v>
      </c>
      <c r="P51" s="55">
        <f>SUMIF(NSL!$C$78:$C$79,C51,NSL!$K$78:$K$79)</f>
        <v>0</v>
      </c>
      <c r="Q51" s="55">
        <f>SUMIF(NSL!$C$81:$C$173,C51,NSL!$K$81:$K$173)</f>
        <v>0</v>
      </c>
      <c r="R51" s="65">
        <f t="shared" si="12"/>
        <v>0.18</v>
      </c>
      <c r="S51" s="55">
        <f>SUMIF(NSL!$C$176:$C$214,C51,NSL!$K$176:$K$214)</f>
        <v>0</v>
      </c>
      <c r="T51" s="55">
        <f>SUMIF(NSL!$C$216:$C$238,C51,NSL!$K$216:$K$238)</f>
        <v>0</v>
      </c>
      <c r="U51" s="55">
        <f>SUMIF(NSL!$C$240:$C$252,C51,NSL!$K$240:$K$252)</f>
        <v>0</v>
      </c>
      <c r="V51" s="55">
        <f>SUMIF(NSL!$C$254:$C$255,C51,NSL!$K$254:$K$255)</f>
        <v>0</v>
      </c>
      <c r="W51" s="55">
        <f>SUMIF(NSL!$C$257:$C$282,C51,NSL!$K$257:$K$282)</f>
        <v>0</v>
      </c>
      <c r="X51" s="55">
        <f>SUMIF(NSL!$C$284:$C$346,C51,NSL!$K$284:$K$346)</f>
        <v>0</v>
      </c>
      <c r="Y51" s="55">
        <f>SUMIF(NSL!$C$348:$C$436,C51,NSL!$K$348:$K$436)</f>
        <v>0</v>
      </c>
      <c r="Z51" s="55">
        <f>SUMIF(NSL!$C$438:$C$480,C51,NSL!$K$438:$K$480)</f>
        <v>0</v>
      </c>
      <c r="AA51" s="72">
        <f t="shared" si="16"/>
        <v>0</v>
      </c>
      <c r="AB51" s="55">
        <f>SUMIF(NSL!$C$483:$C$679,C51,NSL!$K$483:$K$679)</f>
        <v>0</v>
      </c>
      <c r="AC51" s="55">
        <f>SUMIF(NSL!$C$681:$C$682,C51,NSL!$K$681:$K$682)</f>
        <v>0</v>
      </c>
      <c r="AD51" s="55">
        <f>SUMIF(NSL!$C$684:$C$692,C51,NSL!$K$684:$K$692)</f>
        <v>0</v>
      </c>
      <c r="AE51" s="55">
        <f>SUMIF(NSL!$C$694:$C$776,C51,NSL!$K$694:$K$776)</f>
        <v>0</v>
      </c>
      <c r="AF51" s="55">
        <f>SUMIF(NSL!$C$778:$C$810,C51,NSL!$K$778:$K$810)</f>
        <v>0</v>
      </c>
      <c r="AG51" s="55">
        <f>SUMIF(NSL!$C$812:$C$813,C51,NSL!$K$812:$K$813)</f>
        <v>0</v>
      </c>
      <c r="AH51" s="55">
        <f>SUMIF(NSL!$C$815:$C$816,C51,NSL!$K$815:$K$816)</f>
        <v>0</v>
      </c>
      <c r="AI51" s="55">
        <f>SUMIF(NSL!$C$818:$C$889,C51,NSL!$K$818:$K$889)</f>
        <v>0</v>
      </c>
      <c r="AJ51" s="55">
        <f>SUMIF(NSL!$C$891:$C$917,C51,NSL!$K$891:$K$917)</f>
        <v>0</v>
      </c>
      <c r="AK51" s="55">
        <f>SUMIF(NSL!$C$919:$C$981,C51,NSL!$K$919:$K$981)</f>
        <v>0</v>
      </c>
      <c r="AL51" s="55">
        <f>SUMIF(NSL!$C$983:$C$1000,C51,NSL!$K$983:$K$1000)</f>
        <v>0</v>
      </c>
      <c r="AM51" s="55">
        <f>SUMIF(NSL!$C$1002:$C$1028,C51,NSL!$K$1002:$K$1028)</f>
        <v>0</v>
      </c>
      <c r="AN51" s="55">
        <f>SUMIF(NSL!$C$1030:$C$1045,C51,NSL!$K$1030:$K$1045)</f>
        <v>0</v>
      </c>
      <c r="AO51" s="55">
        <f>SUMIF(NSL!$C$1047:$C$1048,C51,NSL!$K$1047:$K$1048)</f>
        <v>0</v>
      </c>
      <c r="AP51" s="55">
        <f>SUMIF(NSL!$C$1050:$C$1074,C51,NSL!$K$1050:$K$1074)</f>
        <v>0</v>
      </c>
      <c r="AQ51" s="55">
        <f>SUMIF(NSL!$C$1076:$C$1099,C51,NSL!$K$1076:$K$1099)</f>
        <v>0</v>
      </c>
      <c r="AR51" s="55">
        <f>SUMIF(NSL!$C$1101:$C$1121,C51,NSL!$K$1101:$K$1121)</f>
        <v>0</v>
      </c>
      <c r="AS51" s="55">
        <f>SUMIF(NSL!$C$1123:$C$1164,C51,NSL!$K$1123:$K$1164)</f>
        <v>0</v>
      </c>
      <c r="AT51" s="55">
        <f>SUMIF(NSL!$C$1166:$C$1201,C51,NSL!$K$1166:$K$1201)</f>
        <v>0</v>
      </c>
      <c r="AU51" s="55">
        <f>SUMIF(NSL!$C$1203:$C$1223,C51,NSL!$K$1203:$K$1223)</f>
        <v>0</v>
      </c>
      <c r="AV51" s="55">
        <f>SUMIF(NSL!$C$1225:$C$1226,C51,NSL!$K$1225:$K$1226)</f>
        <v>0</v>
      </c>
      <c r="AW51" s="55">
        <f>SUMIF(NSL!$C$1228:$C$1244,C51,NSL!$K$1228:$K$1244)</f>
        <v>0</v>
      </c>
      <c r="AX51" s="54">
        <f>D51-BG51</f>
        <v>0.18</v>
      </c>
      <c r="AY51" s="55">
        <f>SUMIF(NSL!$C$1353:$C$1434,C51,NSL!$K$1353:$K$1434)</f>
        <v>0</v>
      </c>
      <c r="AZ51" s="55">
        <f>SUMIF(NSL!$C$1436:$C$1440,C51,NSL!$K$1436:$K$1440)</f>
        <v>0</v>
      </c>
      <c r="BA51" s="55">
        <f>SUMIF(NSL!$C$1442:$C$1507,C51,NSL!$K$1442:$K$1507)</f>
        <v>0</v>
      </c>
      <c r="BB51" s="55">
        <f>SUMIF(NSL!$C$1509:$C$1540,C51,NSL!$K$1509:$K$1540)</f>
        <v>0</v>
      </c>
      <c r="BC51" s="55">
        <f>SUMIF(NSL!$C$1542:$C$1545,C51,NSL!$K$1542:$K$1545)</f>
        <v>0</v>
      </c>
      <c r="BD51" s="55">
        <f>SUMIF(NSL!$C$1547:$C$1560,C51,NSL!$K$1547:$K$1560)</f>
        <v>0</v>
      </c>
      <c r="BE51" s="55">
        <f>SUMIF(NSL!$C$1562:$C$1565,C51,NSL!$K$1562:$K$1565)</f>
        <v>0</v>
      </c>
      <c r="BF51" s="55">
        <f>SUMIF(NSL!$C$1567:$C$1569,C51,NSL!$K$1567:$K$1569)</f>
        <v>0</v>
      </c>
      <c r="BG51" s="65">
        <f>SUM(G51:Q51)+SUM(S51:Z51)+SUM(AB51:AW51)+SUM(AY51:BF51)</f>
        <v>0</v>
      </c>
      <c r="BH51" s="58">
        <f>AX60-BG51</f>
        <v>6</v>
      </c>
      <c r="BI51" s="53">
        <f t="shared" si="6"/>
        <v>6.18</v>
      </c>
    </row>
    <row r="52" spans="1:61" ht="30">
      <c r="A52" s="8" t="s">
        <v>138</v>
      </c>
      <c r="B52" s="9" t="s">
        <v>132</v>
      </c>
      <c r="C52" s="8" t="s">
        <v>39</v>
      </c>
      <c r="D52" s="52">
        <f>HTg!H54</f>
        <v>0</v>
      </c>
      <c r="E52" s="65">
        <f t="shared" si="10"/>
        <v>0</v>
      </c>
      <c r="F52" s="70">
        <f t="shared" si="11"/>
        <v>0</v>
      </c>
      <c r="G52" s="55">
        <f>SUMIF(NSL!$C$9:$C$10,C52,NSL!$K$9:$K$10)</f>
        <v>0</v>
      </c>
      <c r="H52" s="55">
        <f>SUMIF(NSL!$C$12:$C$13,C52,NSL!$K$12:$K$13)</f>
        <v>0</v>
      </c>
      <c r="I52" s="55">
        <f>SUMIF(NSL!$C$15:$C$16,C52,NSL!$K$15:$K$16)</f>
        <v>0</v>
      </c>
      <c r="J52" s="55">
        <f>SUMIF(NSL!$C$18:$C$19,C52,NSL!$K$18:$K$19)</f>
        <v>0</v>
      </c>
      <c r="K52" s="55">
        <f>SUMIF(NSL!$C$21:$C$43,C52,NSL!$K$21:$K$43)</f>
        <v>0</v>
      </c>
      <c r="L52" s="55">
        <f>SUMIF(NSL!$C$45:$C$51,C52,NSL!$K$45:$K$51)</f>
        <v>0</v>
      </c>
      <c r="M52" s="55">
        <f>SUMIF(NSL!$C$53:$C$55,C52,NSL!$K$53:$K$55)</f>
        <v>0</v>
      </c>
      <c r="N52" s="55">
        <f>SUMIF(NSL!$C$57:$C$65,C52,NSL!$K$57:$K$65)</f>
        <v>0</v>
      </c>
      <c r="O52" s="55">
        <f>SUMIF(NSL!$C$67:$C$76,C52,NSL!$K$67:$K$76)</f>
        <v>0</v>
      </c>
      <c r="P52" s="55">
        <f>SUMIF(NSL!$C$78:$C$79,C52,NSL!$K$78:$K$79)</f>
        <v>0</v>
      </c>
      <c r="Q52" s="55">
        <f>SUMIF(NSL!$C$81:$C$173,C52,NSL!$K$81:$K$173)</f>
        <v>0</v>
      </c>
      <c r="R52" s="65">
        <f t="shared" si="12"/>
        <v>0</v>
      </c>
      <c r="S52" s="55">
        <f>SUMIF(NSL!$C$176:$C$214,C52,NSL!$K$176:$K$214)</f>
        <v>0</v>
      </c>
      <c r="T52" s="55">
        <f>SUMIF(NSL!$C$216:$C$238,C52,NSL!$K$216:$K$238)</f>
        <v>0</v>
      </c>
      <c r="U52" s="55">
        <f>SUMIF(NSL!$C$240:$C$252,C52,NSL!$K$240:$K$252)</f>
        <v>0</v>
      </c>
      <c r="V52" s="55">
        <f>SUMIF(NSL!$C$254:$C$255,C52,NSL!$K$254:$K$255)</f>
        <v>0</v>
      </c>
      <c r="W52" s="55">
        <f>SUMIF(NSL!$C$257:$C$282,C52,NSL!$K$257:$K$282)</f>
        <v>0</v>
      </c>
      <c r="X52" s="55">
        <f>SUMIF(NSL!$C$284:$C$346,C52,NSL!$K$284:$K$346)</f>
        <v>0</v>
      </c>
      <c r="Y52" s="55">
        <f>SUMIF(NSL!$C$348:$C$436,C52,NSL!$K$348:$K$436)</f>
        <v>0</v>
      </c>
      <c r="Z52" s="55">
        <f>SUMIF(NSL!$C$438:$C$480,C52,NSL!$K$438:$K$480)</f>
        <v>0</v>
      </c>
      <c r="AA52" s="72">
        <f t="shared" si="16"/>
        <v>0</v>
      </c>
      <c r="AB52" s="55">
        <f>SUMIF(NSL!$C$483:$C$679,C52,NSL!$K$483:$K$679)</f>
        <v>0</v>
      </c>
      <c r="AC52" s="55">
        <f>SUMIF(NSL!$C$681:$C$682,C52,NSL!$K$681:$K$682)</f>
        <v>0</v>
      </c>
      <c r="AD52" s="55">
        <f>SUMIF(NSL!$C$684:$C$692,C52,NSL!$K$684:$K$692)</f>
        <v>0</v>
      </c>
      <c r="AE52" s="55">
        <f>SUMIF(NSL!$C$694:$C$776,C52,NSL!$K$694:$K$776)</f>
        <v>0</v>
      </c>
      <c r="AF52" s="55">
        <f>SUMIF(NSL!$C$778:$C$810,C52,NSL!$K$778:$K$810)</f>
        <v>0</v>
      </c>
      <c r="AG52" s="55">
        <f>SUMIF(NSL!$C$812:$C$813,C52,NSL!$K$812:$K$813)</f>
        <v>0</v>
      </c>
      <c r="AH52" s="55">
        <f>SUMIF(NSL!$C$815:$C$816,C52,NSL!$K$815:$K$816)</f>
        <v>0</v>
      </c>
      <c r="AI52" s="55">
        <f>SUMIF(NSL!$C$818:$C$889,C52,NSL!$K$818:$K$889)</f>
        <v>0</v>
      </c>
      <c r="AJ52" s="55">
        <f>SUMIF(NSL!$C$891:$C$917,C52,NSL!$K$891:$K$917)</f>
        <v>0</v>
      </c>
      <c r="AK52" s="55">
        <f>SUMIF(NSL!$C$919:$C$981,C52,NSL!$K$919:$K$981)</f>
        <v>0</v>
      </c>
      <c r="AL52" s="55">
        <f>SUMIF(NSL!$C$983:$C$1000,C52,NSL!$K$983:$K$1000)</f>
        <v>0</v>
      </c>
      <c r="AM52" s="55">
        <f>SUMIF(NSL!$C$1002:$C$1028,C52,NSL!$K$1002:$K$1028)</f>
        <v>0</v>
      </c>
      <c r="AN52" s="55">
        <f>SUMIF(NSL!$C$1030:$C$1045,C52,NSL!$K$1030:$K$1045)</f>
        <v>0</v>
      </c>
      <c r="AO52" s="55">
        <f>SUMIF(NSL!$C$1047:$C$1048,C52,NSL!$K$1047:$K$1048)</f>
        <v>0</v>
      </c>
      <c r="AP52" s="55">
        <f>SUMIF(NSL!$C$1050:$C$1074,C52,NSL!$K$1050:$K$1074)</f>
        <v>0</v>
      </c>
      <c r="AQ52" s="55">
        <f>SUMIF(NSL!$C$1076:$C$1099,C52,NSL!$K$1076:$K$1099)</f>
        <v>0</v>
      </c>
      <c r="AR52" s="55">
        <f>SUMIF(NSL!$C$1101:$C$1121,C52,NSL!$K$1101:$K$1121)</f>
        <v>0</v>
      </c>
      <c r="AS52" s="55">
        <f>SUMIF(NSL!$C$1123:$C$1164,C52,NSL!$K$1123:$K$1164)</f>
        <v>0</v>
      </c>
      <c r="AT52" s="55">
        <f>SUMIF(NSL!$C$1166:$C$1201,C52,NSL!$K$1166:$K$1201)</f>
        <v>0</v>
      </c>
      <c r="AU52" s="55">
        <f>SUMIF(NSL!$C$1203:$C$1223,C52,NSL!$K$1203:$K$1223)</f>
        <v>0</v>
      </c>
      <c r="AV52" s="55">
        <f>SUMIF(NSL!$C$1225:$C$1226,C52,NSL!$K$1225:$K$1226)</f>
        <v>0</v>
      </c>
      <c r="AW52" s="55">
        <f>SUMIF(NSL!$C$1228:$C$1244,C52,NSL!$K$1228:$K$1244)</f>
        <v>0</v>
      </c>
      <c r="AX52" s="55">
        <f>SUMIF(NSL!$C$1246:$C$1351,C52,NSL!$K$1246:$K$1351)</f>
        <v>0</v>
      </c>
      <c r="AY52" s="54">
        <f>D52-BG52</f>
        <v>0</v>
      </c>
      <c r="AZ52" s="55">
        <f>SUMIF(NSL!$C$1436:$C$1440,C52,NSL!$K$1436:$K$1440)</f>
        <v>0</v>
      </c>
      <c r="BA52" s="55">
        <f>SUMIF(NSL!$C$1442:$C$1507,C52,NSL!$K$1442:$K$1507)</f>
        <v>0</v>
      </c>
      <c r="BB52" s="55">
        <f>SUMIF(NSL!$C$1509:$C$1540,C52,NSL!$K$1509:$K$1540)</f>
        <v>0</v>
      </c>
      <c r="BC52" s="55">
        <f>SUMIF(NSL!$C$1542:$C$1545,C52,NSL!$K$1542:$K$1545)</f>
        <v>0</v>
      </c>
      <c r="BD52" s="55">
        <f>SUMIF(NSL!$C$1547:$C$1560,C52,NSL!$K$1547:$K$1560)</f>
        <v>0</v>
      </c>
      <c r="BE52" s="55">
        <f>SUMIF(NSL!$C$1562:$C$1565,C52,NSL!$K$1562:$K$1565)</f>
        <v>0</v>
      </c>
      <c r="BF52" s="55">
        <f>SUMIF(NSL!$C$1567:$C$1569,C52,NSL!$K$1567:$K$1569)</f>
        <v>0</v>
      </c>
      <c r="BG52" s="65">
        <f>SUM(G52:Q52)+SUM(S52:Z52)+SUM(AB52:AX52)+SUM(AZ52:BF52)</f>
        <v>0</v>
      </c>
      <c r="BH52" s="58">
        <f>AY60-BG52</f>
        <v>5</v>
      </c>
      <c r="BI52" s="53">
        <f t="shared" si="6"/>
        <v>5</v>
      </c>
    </row>
    <row r="53" spans="1:61" ht="15">
      <c r="A53" s="8" t="s">
        <v>139</v>
      </c>
      <c r="B53" s="9" t="s">
        <v>133</v>
      </c>
      <c r="C53" s="8" t="s">
        <v>151</v>
      </c>
      <c r="D53" s="52">
        <f>HTg!H55</f>
        <v>0</v>
      </c>
      <c r="E53" s="65">
        <f t="shared" si="10"/>
        <v>0</v>
      </c>
      <c r="F53" s="70">
        <f t="shared" si="11"/>
        <v>0</v>
      </c>
      <c r="G53" s="55">
        <f>SUMIF(NSL!$C$9:$C$10,C53,NSL!$K$9:$K$10)</f>
        <v>0</v>
      </c>
      <c r="H53" s="55">
        <f>SUMIF(NSL!$C$12:$C$13,C53,NSL!$K$12:$K$13)</f>
        <v>0</v>
      </c>
      <c r="I53" s="55">
        <f>SUMIF(NSL!$C$15:$C$16,C53,NSL!$K$15:$K$16)</f>
        <v>0</v>
      </c>
      <c r="J53" s="55">
        <f>SUMIF(NSL!$C$18:$C$19,C53,NSL!$K$18:$K$19)</f>
        <v>0</v>
      </c>
      <c r="K53" s="55">
        <f>SUMIF(NSL!$C$21:$C$43,C53,NSL!$K$21:$K$43)</f>
        <v>0</v>
      </c>
      <c r="L53" s="55">
        <f>SUMIF(NSL!$C$45:$C$51,C53,NSL!$K$45:$K$51)</f>
        <v>0</v>
      </c>
      <c r="M53" s="55">
        <f>SUMIF(NSL!$C$53:$C$55,C53,NSL!$K$53:$K$55)</f>
        <v>0</v>
      </c>
      <c r="N53" s="55">
        <f>SUMIF(NSL!$C$57:$C$65,C53,NSL!$K$57:$K$65)</f>
        <v>0</v>
      </c>
      <c r="O53" s="55">
        <f>SUMIF(NSL!$C$67:$C$76,C53,NSL!$K$67:$K$76)</f>
        <v>0</v>
      </c>
      <c r="P53" s="55">
        <f>SUMIF(NSL!$C$78:$C$79,C53,NSL!$K$78:$K$79)</f>
        <v>0</v>
      </c>
      <c r="Q53" s="55">
        <f>SUMIF(NSL!$C$81:$C$173,C53,NSL!$K$81:$K$173)</f>
        <v>0</v>
      </c>
      <c r="R53" s="65">
        <f t="shared" si="12"/>
        <v>0</v>
      </c>
      <c r="S53" s="55">
        <f>SUMIF(NSL!$C$176:$C$214,C53,NSL!$K$176:$K$214)</f>
        <v>0</v>
      </c>
      <c r="T53" s="55">
        <f>SUMIF(NSL!$C$216:$C$238,C53,NSL!$K$216:$K$238)</f>
        <v>0</v>
      </c>
      <c r="U53" s="55">
        <f>SUMIF(NSL!$C$240:$C$252,C53,NSL!$K$240:$K$252)</f>
        <v>0</v>
      </c>
      <c r="V53" s="55">
        <f>SUMIF(NSL!$C$254:$C$255,C53,NSL!$K$254:$K$255)</f>
        <v>0</v>
      </c>
      <c r="W53" s="55">
        <f>SUMIF(NSL!$C$257:$C$282,C53,NSL!$K$257:$K$282)</f>
        <v>0</v>
      </c>
      <c r="X53" s="55">
        <f>SUMIF(NSL!$C$284:$C$346,C53,NSL!$K$284:$K$346)</f>
        <v>0</v>
      </c>
      <c r="Y53" s="55">
        <f>SUMIF(NSL!$C$348:$C$436,C53,NSL!$K$348:$K$436)</f>
        <v>0</v>
      </c>
      <c r="Z53" s="55">
        <f>SUMIF(NSL!$C$438:$C$480,C53,NSL!$K$438:$K$480)</f>
        <v>0</v>
      </c>
      <c r="AA53" s="72">
        <f t="shared" si="16"/>
        <v>0</v>
      </c>
      <c r="AB53" s="55">
        <f>SUMIF(NSL!$C$483:$C$679,C53,NSL!$K$483:$K$679)</f>
        <v>0</v>
      </c>
      <c r="AC53" s="55">
        <f>SUMIF(NSL!$C$681:$C$682,C53,NSL!$K$681:$K$682)</f>
        <v>0</v>
      </c>
      <c r="AD53" s="55">
        <f>SUMIF(NSL!$C$684:$C$692,C53,NSL!$K$684:$K$692)</f>
        <v>0</v>
      </c>
      <c r="AE53" s="55">
        <f>SUMIF(NSL!$C$694:$C$776,C53,NSL!$K$694:$K$776)</f>
        <v>0</v>
      </c>
      <c r="AF53" s="55">
        <f>SUMIF(NSL!$C$778:$C$810,C53,NSL!$K$778:$K$810)</f>
        <v>0</v>
      </c>
      <c r="AG53" s="55">
        <f>SUMIF(NSL!$C$812:$C$813,C53,NSL!$K$812:$K$813)</f>
        <v>0</v>
      </c>
      <c r="AH53" s="55">
        <f>SUMIF(NSL!$C$815:$C$816,C53,NSL!$K$815:$K$816)</f>
        <v>0</v>
      </c>
      <c r="AI53" s="55">
        <f>SUMIF(NSL!$C$818:$C$889,C53,NSL!$K$818:$K$889)</f>
        <v>0</v>
      </c>
      <c r="AJ53" s="55">
        <f>SUMIF(NSL!$C$891:$C$917,C53,NSL!$K$891:$K$917)</f>
        <v>0</v>
      </c>
      <c r="AK53" s="55">
        <f>SUMIF(NSL!$C$919:$C$981,C53,NSL!$K$919:$K$981)</f>
        <v>0</v>
      </c>
      <c r="AL53" s="55">
        <f>SUMIF(NSL!$C$983:$C$1000,C53,NSL!$K$983:$K$1000)</f>
        <v>0</v>
      </c>
      <c r="AM53" s="55">
        <f>SUMIF(NSL!$C$1002:$C$1028,C53,NSL!$K$1002:$K$1028)</f>
        <v>0</v>
      </c>
      <c r="AN53" s="55">
        <f>SUMIF(NSL!$C$1030:$C$1045,C53,NSL!$K$1030:$K$1045)</f>
        <v>0</v>
      </c>
      <c r="AO53" s="55">
        <f>SUMIF(NSL!$C$1047:$C$1048,C53,NSL!$K$1047:$K$1048)</f>
        <v>0</v>
      </c>
      <c r="AP53" s="55">
        <f>SUMIF(NSL!$C$1050:$C$1074,C53,NSL!$K$1050:$K$1074)</f>
        <v>0</v>
      </c>
      <c r="AQ53" s="55">
        <f>SUMIF(NSL!$C$1076:$C$1099,C53,NSL!$K$1076:$K$1099)</f>
        <v>0</v>
      </c>
      <c r="AR53" s="55">
        <f>SUMIF(NSL!$C$1101:$C$1121,C53,NSL!$K$1101:$K$1121)</f>
        <v>0</v>
      </c>
      <c r="AS53" s="55">
        <f>SUMIF(NSL!$C$1123:$C$1164,C53,NSL!$K$1123:$K$1164)</f>
        <v>0</v>
      </c>
      <c r="AT53" s="55">
        <f>SUMIF(NSL!$C$1166:$C$1201,C53,NSL!$K$1166:$K$1201)</f>
        <v>0</v>
      </c>
      <c r="AU53" s="55">
        <f>SUMIF(NSL!$C$1203:$C$1223,C53,NSL!$K$1203:$K$1223)</f>
        <v>0</v>
      </c>
      <c r="AV53" s="55">
        <f>SUMIF(NSL!$C$1225:$C$1226,C53,NSL!$K$1225:$K$1226)</f>
        <v>0</v>
      </c>
      <c r="AW53" s="55">
        <f>SUMIF(NSL!$C$1228:$C$1244,C53,NSL!$K$1228:$K$1244)</f>
        <v>0</v>
      </c>
      <c r="AX53" s="55">
        <f>SUMIF(NSL!$C$1246:$C$1351,C53,NSL!$K$1246:$K$1351)</f>
        <v>0</v>
      </c>
      <c r="AY53" s="55">
        <f>SUMIF(NSL!$C$1353:$C$1434,C53,NSL!$K$1353:$K$1434)</f>
        <v>0</v>
      </c>
      <c r="AZ53" s="54">
        <f>D53-BG53</f>
        <v>0</v>
      </c>
      <c r="BA53" s="55">
        <f>SUMIF(NSL!$C$1442:$C$1507,C53,NSL!$K$1442:$K$1507)</f>
        <v>0</v>
      </c>
      <c r="BB53" s="55">
        <f>SUMIF(NSL!$C$1509:$C$1540,C53,NSL!$K$1509:$K$1540)</f>
        <v>0</v>
      </c>
      <c r="BC53" s="55">
        <f>SUMIF(NSL!$C$1542:$C$1545,C53,NSL!$K$1542:$K$1545)</f>
        <v>0</v>
      </c>
      <c r="BD53" s="55">
        <f>SUMIF(NSL!$C$1547:$C$1560,C53,NSL!$K$1547:$K$1560)</f>
        <v>0</v>
      </c>
      <c r="BE53" s="55">
        <f>SUMIF(NSL!$C$1562:$C$1565,C53,NSL!$K$1562:$K$1565)</f>
        <v>0</v>
      </c>
      <c r="BF53" s="55">
        <f>SUMIF(NSL!$C$1567:$C$1569,C53,NSL!$K$1567:$K$1569)</f>
        <v>0</v>
      </c>
      <c r="BG53" s="65">
        <f>SUM(G53:Q53)+SUM(S53:Z53)+SUM(AB53:AY53)+SUM(BA53:BF53)</f>
        <v>0</v>
      </c>
      <c r="BH53" s="58">
        <f>AZ60-BG53</f>
        <v>0</v>
      </c>
      <c r="BI53" s="53">
        <f t="shared" si="6"/>
        <v>0</v>
      </c>
    </row>
    <row r="54" spans="1:61" ht="15">
      <c r="A54" s="8" t="s">
        <v>140</v>
      </c>
      <c r="B54" s="9" t="s">
        <v>134</v>
      </c>
      <c r="C54" s="8" t="s">
        <v>152</v>
      </c>
      <c r="D54" s="52">
        <f>HTg!H56</f>
        <v>0</v>
      </c>
      <c r="E54" s="65">
        <f t="shared" si="10"/>
        <v>0</v>
      </c>
      <c r="F54" s="70">
        <f t="shared" si="11"/>
        <v>0</v>
      </c>
      <c r="G54" s="55">
        <f>SUMIF(NSL!$C$9:$C$10,C54,NSL!$K$9:$K$10)</f>
        <v>0</v>
      </c>
      <c r="H54" s="55">
        <f>SUMIF(NSL!$C$12:$C$13,C54,NSL!$K$12:$K$13)</f>
        <v>0</v>
      </c>
      <c r="I54" s="55">
        <f>SUMIF(NSL!$C$15:$C$16,C54,NSL!$K$15:$K$16)</f>
        <v>0</v>
      </c>
      <c r="J54" s="55">
        <f>SUMIF(NSL!$C$18:$C$19,C54,NSL!$K$18:$K$19)</f>
        <v>0</v>
      </c>
      <c r="K54" s="55">
        <f>SUMIF(NSL!$C$21:$C$43,C54,NSL!$K$21:$K$43)</f>
        <v>0</v>
      </c>
      <c r="L54" s="55">
        <f>SUMIF(NSL!$C$45:$C$51,C54,NSL!$K$45:$K$51)</f>
        <v>0</v>
      </c>
      <c r="M54" s="55">
        <f>SUMIF(NSL!$C$53:$C$55,C54,NSL!$K$53:$K$55)</f>
        <v>0</v>
      </c>
      <c r="N54" s="55">
        <f>SUMIF(NSL!$C$57:$C$65,C54,NSL!$K$57:$K$65)</f>
        <v>0</v>
      </c>
      <c r="O54" s="55">
        <f>SUMIF(NSL!$C$67:$C$76,C54,NSL!$K$67:$K$76)</f>
        <v>0</v>
      </c>
      <c r="P54" s="55">
        <f>SUMIF(NSL!$C$78:$C$79,C54,NSL!$K$78:$K$79)</f>
        <v>0</v>
      </c>
      <c r="Q54" s="55">
        <f>SUMIF(NSL!$C$81:$C$173,C54,NSL!$K$81:$K$173)</f>
        <v>0</v>
      </c>
      <c r="R54" s="65">
        <f t="shared" si="12"/>
        <v>0</v>
      </c>
      <c r="S54" s="55">
        <f>SUMIF(NSL!$C$176:$C$214,C54,NSL!$K$176:$K$214)</f>
        <v>0</v>
      </c>
      <c r="T54" s="55">
        <f>SUMIF(NSL!$C$216:$C$238,C54,NSL!$K$216:$K$238)</f>
        <v>0</v>
      </c>
      <c r="U54" s="55">
        <f>SUMIF(NSL!$C$240:$C$252,C54,NSL!$K$240:$K$252)</f>
        <v>0</v>
      </c>
      <c r="V54" s="55">
        <f>SUMIF(NSL!$C$254:$C$255,C54,NSL!$K$254:$K$255)</f>
        <v>0</v>
      </c>
      <c r="W54" s="55">
        <f>SUMIF(NSL!$C$257:$C$282,C54,NSL!$K$257:$K$282)</f>
        <v>0</v>
      </c>
      <c r="X54" s="55">
        <f>SUMIF(NSL!$C$284:$C$346,C54,NSL!$K$284:$K$346)</f>
        <v>0</v>
      </c>
      <c r="Y54" s="55">
        <f>SUMIF(NSL!$C$348:$C$436,C54,NSL!$K$348:$K$436)</f>
        <v>0</v>
      </c>
      <c r="Z54" s="55">
        <f>SUMIF(NSL!$C$438:$C$480,C54,NSL!$K$438:$K$480)</f>
        <v>0</v>
      </c>
      <c r="AA54" s="72">
        <f t="shared" si="16"/>
        <v>0</v>
      </c>
      <c r="AB54" s="55">
        <f>SUMIF(NSL!$C$483:$C$679,C54,NSL!$K$483:$K$679)</f>
        <v>0</v>
      </c>
      <c r="AC54" s="55">
        <f>SUMIF(NSL!$C$681:$C$682,C54,NSL!$K$681:$K$682)</f>
        <v>0</v>
      </c>
      <c r="AD54" s="55">
        <f>SUMIF(NSL!$C$684:$C$692,C54,NSL!$K$684:$K$692)</f>
        <v>0</v>
      </c>
      <c r="AE54" s="55">
        <f>SUMIF(NSL!$C$694:$C$776,C54,NSL!$K$694:$K$776)</f>
        <v>0</v>
      </c>
      <c r="AF54" s="55">
        <f>SUMIF(NSL!$C$778:$C$810,C54,NSL!$K$778:$K$810)</f>
        <v>0</v>
      </c>
      <c r="AG54" s="55">
        <f>SUMIF(NSL!$C$812:$C$813,C54,NSL!$K$812:$K$813)</f>
        <v>0</v>
      </c>
      <c r="AH54" s="55">
        <f>SUMIF(NSL!$C$815:$C$816,C54,NSL!$K$815:$K$816)</f>
        <v>0</v>
      </c>
      <c r="AI54" s="55">
        <f>SUMIF(NSL!$C$818:$C$889,C54,NSL!$K$818:$K$889)</f>
        <v>0</v>
      </c>
      <c r="AJ54" s="55">
        <f>SUMIF(NSL!$C$891:$C$917,C54,NSL!$K$891:$K$917)</f>
        <v>0</v>
      </c>
      <c r="AK54" s="55">
        <f>SUMIF(NSL!$C$919:$C$981,C54,NSL!$K$919:$K$981)</f>
        <v>0</v>
      </c>
      <c r="AL54" s="55">
        <f>SUMIF(NSL!$C$983:$C$1000,C54,NSL!$K$983:$K$1000)</f>
        <v>0</v>
      </c>
      <c r="AM54" s="55">
        <f>SUMIF(NSL!$C$1002:$C$1028,C54,NSL!$K$1002:$K$1028)</f>
        <v>0</v>
      </c>
      <c r="AN54" s="55">
        <f>SUMIF(NSL!$C$1030:$C$1045,C54,NSL!$K$1030:$K$1045)</f>
        <v>0</v>
      </c>
      <c r="AO54" s="55">
        <f>SUMIF(NSL!$C$1047:$C$1048,C54,NSL!$K$1047:$K$1048)</f>
        <v>0</v>
      </c>
      <c r="AP54" s="55">
        <f>SUMIF(NSL!$C$1050:$C$1074,C54,NSL!$K$1050:$K$1074)</f>
        <v>0</v>
      </c>
      <c r="AQ54" s="55">
        <f>SUMIF(NSL!$C$1076:$C$1099,C54,NSL!$K$1076:$K$1099)</f>
        <v>0</v>
      </c>
      <c r="AR54" s="55">
        <f>SUMIF(NSL!$C$1101:$C$1121,C54,NSL!$K$1101:$K$1121)</f>
        <v>0</v>
      </c>
      <c r="AS54" s="55">
        <f>SUMIF(NSL!$C$1123:$C$1164,C54,NSL!$K$1123:$K$1164)</f>
        <v>0</v>
      </c>
      <c r="AT54" s="55">
        <f>SUMIF(NSL!$C$1166:$C$1201,C54,NSL!$K$1166:$K$1201)</f>
        <v>0</v>
      </c>
      <c r="AU54" s="55">
        <f>SUMIF(NSL!$C$1203:$C$1223,C54,NSL!$K$1203:$K$1223)</f>
        <v>0</v>
      </c>
      <c r="AV54" s="55">
        <f>SUMIF(NSL!$C$1225:$C$1226,C54,NSL!$K$1225:$K$1226)</f>
        <v>0</v>
      </c>
      <c r="AW54" s="55">
        <f>SUMIF(NSL!$C$1228:$C$1244,C54,NSL!$K$1228:$K$1244)</f>
        <v>0</v>
      </c>
      <c r="AX54" s="55">
        <f>SUMIF(NSL!$C$1246:$C$1351,C54,NSL!$K$1246:$K$1351)</f>
        <v>0</v>
      </c>
      <c r="AY54" s="55">
        <f>SUMIF(NSL!$C$1353:$C$1434,C54,NSL!$K$1353:$K$1434)</f>
        <v>0</v>
      </c>
      <c r="AZ54" s="55">
        <f>SUMIF(NSL!$C$1436:$C$1440,C54,NSL!$K$1436:$K$1440)</f>
        <v>0</v>
      </c>
      <c r="BA54" s="54">
        <f>D54-BG54</f>
        <v>0</v>
      </c>
      <c r="BB54" s="55">
        <f>SUMIF(NSL!$C$1509:$C$1540,C54,NSL!$K$1509:$K$1540)</f>
        <v>0</v>
      </c>
      <c r="BC54" s="55">
        <f>SUMIF(NSL!$C$1542:$C$1545,C54,NSL!$K$1542:$K$1545)</f>
        <v>0</v>
      </c>
      <c r="BD54" s="55">
        <f>SUMIF(NSL!$C$1547:$C$1560,C54,NSL!$K$1547:$K$1560)</f>
        <v>0</v>
      </c>
      <c r="BE54" s="55">
        <f>SUMIF(NSL!$C$1562:$C$1565,C54,NSL!$K$1562:$K$1565)</f>
        <v>0</v>
      </c>
      <c r="BF54" s="55">
        <f>SUMIF(NSL!$C$1567:$C$1569,C54,NSL!$K$1567:$K$1569)</f>
        <v>0</v>
      </c>
      <c r="BG54" s="65">
        <f>SUM(G54:Q54)+SUM(S54:Z54)+SUM(AB54:AZ54)+SUM(BB54:BF54)</f>
        <v>0</v>
      </c>
      <c r="BH54" s="58">
        <f>BA60-BG54</f>
        <v>2</v>
      </c>
      <c r="BI54" s="53">
        <f t="shared" si="6"/>
        <v>2</v>
      </c>
    </row>
    <row r="55" spans="1:61" ht="15">
      <c r="A55" s="8" t="s">
        <v>141</v>
      </c>
      <c r="B55" s="9" t="s">
        <v>153</v>
      </c>
      <c r="C55" s="8" t="s">
        <v>44</v>
      </c>
      <c r="D55" s="52">
        <f>HTg!H57</f>
        <v>0</v>
      </c>
      <c r="E55" s="65">
        <f t="shared" si="10"/>
        <v>0</v>
      </c>
      <c r="F55" s="70">
        <f t="shared" si="11"/>
        <v>0</v>
      </c>
      <c r="G55" s="55">
        <f>SUMIF(NSL!$C$9:$C$10,C55,NSL!$K$9:$K$10)</f>
        <v>0</v>
      </c>
      <c r="H55" s="55">
        <f>SUMIF(NSL!$C$12:$C$13,C55,NSL!$K$12:$K$13)</f>
        <v>0</v>
      </c>
      <c r="I55" s="55">
        <f>SUMIF(NSL!$C$15:$C$16,C55,NSL!$K$15:$K$16)</f>
        <v>0</v>
      </c>
      <c r="J55" s="55">
        <f>SUMIF(NSL!$C$18:$C$19,C55,NSL!$K$18:$K$19)</f>
        <v>0</v>
      </c>
      <c r="K55" s="55">
        <f>SUMIF(NSL!$C$21:$C$43,C55,NSL!$K$21:$K$43)</f>
        <v>0</v>
      </c>
      <c r="L55" s="55">
        <f>SUMIF(NSL!$C$45:$C$51,C55,NSL!$K$45:$K$51)</f>
        <v>0</v>
      </c>
      <c r="M55" s="55">
        <f>SUMIF(NSL!$C$53:$C$55,C55,NSL!$K$53:$K$55)</f>
        <v>0</v>
      </c>
      <c r="N55" s="55">
        <f>SUMIF(NSL!$C$57:$C$65,C55,NSL!$K$57:$K$65)</f>
        <v>0</v>
      </c>
      <c r="O55" s="55">
        <f>SUMIF(NSL!$C$67:$C$76,C55,NSL!$K$67:$K$76)</f>
        <v>0</v>
      </c>
      <c r="P55" s="55">
        <f>SUMIF(NSL!$C$78:$C$79,C55,NSL!$K$78:$K$79)</f>
        <v>0</v>
      </c>
      <c r="Q55" s="55">
        <f>SUMIF(NSL!$C$81:$C$173,C55,NSL!$K$81:$K$173)</f>
        <v>0</v>
      </c>
      <c r="R55" s="65">
        <f t="shared" si="12"/>
        <v>0</v>
      </c>
      <c r="S55" s="55">
        <f>SUMIF(NSL!$C$176:$C$214,C55,NSL!$K$176:$K$214)</f>
        <v>0</v>
      </c>
      <c r="T55" s="55">
        <f>SUMIF(NSL!$C$216:$C$238,C55,NSL!$K$216:$K$238)</f>
        <v>0</v>
      </c>
      <c r="U55" s="55">
        <f>SUMIF(NSL!$C$240:$C$252,C55,NSL!$K$240:$K$252)</f>
        <v>0</v>
      </c>
      <c r="V55" s="55">
        <f>SUMIF(NSL!$C$254:$C$255,C55,NSL!$K$254:$K$255)</f>
        <v>0</v>
      </c>
      <c r="W55" s="55">
        <f>SUMIF(NSL!$C$257:$C$282,C55,NSL!$K$257:$K$282)</f>
        <v>0</v>
      </c>
      <c r="X55" s="55">
        <f>SUMIF(NSL!$C$284:$C$346,C55,NSL!$K$284:$K$346)</f>
        <v>0</v>
      </c>
      <c r="Y55" s="55">
        <f>SUMIF(NSL!$C$348:$C$436,C55,NSL!$K$348:$K$436)</f>
        <v>0</v>
      </c>
      <c r="Z55" s="55">
        <f>SUMIF(NSL!$C$438:$C$480,C55,NSL!$K$438:$K$480)</f>
        <v>0</v>
      </c>
      <c r="AA55" s="72">
        <f t="shared" si="16"/>
        <v>0</v>
      </c>
      <c r="AB55" s="55">
        <f>SUMIF(NSL!$C$483:$C$679,C55,NSL!$K$483:$K$679)</f>
        <v>0</v>
      </c>
      <c r="AC55" s="55">
        <f>SUMIF(NSL!$C$681:$C$682,C55,NSL!$K$681:$K$682)</f>
        <v>0</v>
      </c>
      <c r="AD55" s="55">
        <f>SUMIF(NSL!$C$684:$C$692,C55,NSL!$K$684:$K$692)</f>
        <v>0</v>
      </c>
      <c r="AE55" s="55">
        <f>SUMIF(NSL!$C$694:$C$776,C55,NSL!$K$694:$K$776)</f>
        <v>0</v>
      </c>
      <c r="AF55" s="55">
        <f>SUMIF(NSL!$C$778:$C$810,C55,NSL!$K$778:$K$810)</f>
        <v>0</v>
      </c>
      <c r="AG55" s="55">
        <f>SUMIF(NSL!$C$812:$C$813,C55,NSL!$K$812:$K$813)</f>
        <v>0</v>
      </c>
      <c r="AH55" s="55">
        <f>SUMIF(NSL!$C$815:$C$816,C55,NSL!$K$815:$K$816)</f>
        <v>0</v>
      </c>
      <c r="AI55" s="55">
        <f>SUMIF(NSL!$C$818:$C$889,C55,NSL!$K$818:$K$889)</f>
        <v>0</v>
      </c>
      <c r="AJ55" s="55">
        <f>SUMIF(NSL!$C$891:$C$917,C55,NSL!$K$891:$K$917)</f>
        <v>0</v>
      </c>
      <c r="AK55" s="55">
        <f>SUMIF(NSL!$C$919:$C$981,C55,NSL!$K$919:$K$981)</f>
        <v>0</v>
      </c>
      <c r="AL55" s="55">
        <f>SUMIF(NSL!$C$983:$C$1000,C55,NSL!$K$983:$K$1000)</f>
        <v>0</v>
      </c>
      <c r="AM55" s="55">
        <f>SUMIF(NSL!$C$1002:$C$1028,C55,NSL!$K$1002:$K$1028)</f>
        <v>0</v>
      </c>
      <c r="AN55" s="55">
        <f>SUMIF(NSL!$C$1030:$C$1045,C55,NSL!$K$1030:$K$1045)</f>
        <v>0</v>
      </c>
      <c r="AO55" s="55">
        <f>SUMIF(NSL!$C$1047:$C$1048,C55,NSL!$K$1047:$K$1048)</f>
        <v>0</v>
      </c>
      <c r="AP55" s="55">
        <f>SUMIF(NSL!$C$1050:$C$1074,C55,NSL!$K$1050:$K$1074)</f>
        <v>0</v>
      </c>
      <c r="AQ55" s="55">
        <f>SUMIF(NSL!$C$1076:$C$1099,C55,NSL!$K$1076:$K$1099)</f>
        <v>0</v>
      </c>
      <c r="AR55" s="55">
        <f>SUMIF(NSL!$C$1101:$C$1121,C55,NSL!$K$1101:$K$1121)</f>
        <v>0</v>
      </c>
      <c r="AS55" s="55">
        <f>SUMIF(NSL!$C$1123:$C$1164,C55,NSL!$K$1123:$K$1164)</f>
        <v>0</v>
      </c>
      <c r="AT55" s="55">
        <f>SUMIF(NSL!$C$1166:$C$1201,C55,NSL!$K$1166:$K$1201)</f>
        <v>0</v>
      </c>
      <c r="AU55" s="55">
        <f>SUMIF(NSL!$C$1203:$C$1223,C55,NSL!$K$1203:$K$1223)</f>
        <v>0</v>
      </c>
      <c r="AV55" s="55">
        <f>SUMIF(NSL!$C$1225:$C$1226,C55,NSL!$K$1225:$K$1226)</f>
        <v>0</v>
      </c>
      <c r="AW55" s="55">
        <f>SUMIF(NSL!$C$1228:$C$1244,C55,NSL!$K$1228:$K$1244)</f>
        <v>0</v>
      </c>
      <c r="AX55" s="55">
        <f>SUMIF(NSL!$C$1246:$C$1351,C55,NSL!$K$1246:$K$1351)</f>
        <v>0</v>
      </c>
      <c r="AY55" s="55">
        <f>SUMIF(NSL!$C$1353:$C$1434,C55,NSL!$K$1353:$K$1434)</f>
        <v>0</v>
      </c>
      <c r="AZ55" s="55">
        <f>SUMIF(NSL!$C$1436:$C$1440,C55,NSL!$K$1436:$K$1440)</f>
        <v>0</v>
      </c>
      <c r="BA55" s="55">
        <f>SUMIF(NSL!$C$1442:$C$1507,C55,NSL!$K$1442:$K$1507)</f>
        <v>0</v>
      </c>
      <c r="BB55" s="54">
        <f>D55-BG55</f>
        <v>0</v>
      </c>
      <c r="BC55" s="55">
        <f>SUMIF(NSL!$C$1542:$C$1545,C55,NSL!$K$1542:$K$1545)</f>
        <v>0</v>
      </c>
      <c r="BD55" s="55">
        <f>SUMIF(NSL!$C$1547:$C$1560,C55,NSL!$K$1547:$K$1560)</f>
        <v>0</v>
      </c>
      <c r="BE55" s="55">
        <f>SUMIF(NSL!$C$1562:$C$1565,C55,NSL!$K$1562:$K$1565)</f>
        <v>0</v>
      </c>
      <c r="BF55" s="55">
        <f>SUMIF(NSL!$C$1567:$C$1569,C55,NSL!$K$1567:$K$1569)</f>
        <v>0</v>
      </c>
      <c r="BG55" s="65">
        <f>SUM(G55:Q55)+SUM(S55:Z55)+SUM(AB55:BA55)+SUM(BC55:BF55)</f>
        <v>0</v>
      </c>
      <c r="BH55" s="58">
        <f>BB60-BG55</f>
        <v>0</v>
      </c>
      <c r="BI55" s="53">
        <f t="shared" si="6"/>
        <v>0</v>
      </c>
    </row>
    <row r="56" spans="1:61" ht="15">
      <c r="A56" s="8" t="s">
        <v>142</v>
      </c>
      <c r="B56" s="9" t="s">
        <v>154</v>
      </c>
      <c r="C56" s="8" t="s">
        <v>47</v>
      </c>
      <c r="D56" s="52">
        <f>HTg!H58</f>
        <v>129.5</v>
      </c>
      <c r="E56" s="65">
        <f t="shared" si="10"/>
        <v>0</v>
      </c>
      <c r="F56" s="70">
        <f t="shared" si="11"/>
        <v>0</v>
      </c>
      <c r="G56" s="55">
        <f>SUMIF(NSL!$C$9:$C$10,C56,NSL!$K$9:$K$10)</f>
        <v>0</v>
      </c>
      <c r="H56" s="55">
        <f>SUMIF(NSL!$C$12:$C$13,C56,NSL!$K$12:$K$13)</f>
        <v>0</v>
      </c>
      <c r="I56" s="55">
        <f>SUMIF(NSL!$C$15:$C$16,C56,NSL!$K$15:$K$16)</f>
        <v>0</v>
      </c>
      <c r="J56" s="55">
        <f>SUMIF(NSL!$C$18:$C$19,C56,NSL!$K$18:$K$19)</f>
        <v>0</v>
      </c>
      <c r="K56" s="55">
        <f>SUMIF(NSL!$C$21:$C$43,C56,NSL!$K$21:$K$43)</f>
        <v>0</v>
      </c>
      <c r="L56" s="55">
        <f>SUMIF(NSL!$C$45:$C$51,C56,NSL!$K$45:$K$51)</f>
        <v>0</v>
      </c>
      <c r="M56" s="55">
        <f>SUMIF(NSL!$C$53:$C$55,C56,NSL!$K$53:$K$55)</f>
        <v>0</v>
      </c>
      <c r="N56" s="55">
        <f>SUMIF(NSL!$C$57:$C$65,C56,NSL!$K$57:$K$65)</f>
        <v>0</v>
      </c>
      <c r="O56" s="55">
        <f>SUMIF(NSL!$C$67:$C$76,C56,NSL!$K$67:$K$76)</f>
        <v>0</v>
      </c>
      <c r="P56" s="55">
        <f>SUMIF(NSL!$C$78:$C$79,C56,NSL!$K$78:$K$79)</f>
        <v>0</v>
      </c>
      <c r="Q56" s="55">
        <f>SUMIF(NSL!$C$81:$C$173,C56,NSL!$K$81:$K$173)</f>
        <v>0</v>
      </c>
      <c r="R56" s="65">
        <f t="shared" si="12"/>
        <v>129.5</v>
      </c>
      <c r="S56" s="55">
        <f>SUMIF(NSL!$C$176:$C$214,C56,NSL!$K$176:$K$214)</f>
        <v>0</v>
      </c>
      <c r="T56" s="55">
        <f>SUMIF(NSL!$C$216:$C$238,C56,NSL!$K$216:$K$238)</f>
        <v>0</v>
      </c>
      <c r="U56" s="55">
        <f>SUMIF(NSL!$C$240:$C$252,C56,NSL!$K$240:$K$252)</f>
        <v>0</v>
      </c>
      <c r="V56" s="55">
        <f>SUMIF(NSL!$C$254:$C$255,C56,NSL!$K$254:$K$255)</f>
        <v>0</v>
      </c>
      <c r="W56" s="55">
        <f>SUMIF(NSL!$C$257:$C$282,C56,NSL!$K$257:$K$282)</f>
        <v>0</v>
      </c>
      <c r="X56" s="55">
        <f>SUMIF(NSL!$C$284:$C$346,C56,NSL!$K$284:$K$346)</f>
        <v>0</v>
      </c>
      <c r="Y56" s="55">
        <f>SUMIF(NSL!$C$348:$C$436,C56,NSL!$K$348:$K$436)</f>
        <v>0</v>
      </c>
      <c r="Z56" s="55">
        <f>SUMIF(NSL!$C$438:$C$480,C56,NSL!$K$438:$K$480)</f>
        <v>0</v>
      </c>
      <c r="AA56" s="72">
        <f t="shared" si="16"/>
        <v>0.06</v>
      </c>
      <c r="AB56" s="55">
        <f>SUMIF(NSL!$C$483:$C$679,C56,NSL!$K$483:$K$679)</f>
        <v>0</v>
      </c>
      <c r="AC56" s="55">
        <f>SUMIF(NSL!$C$681:$C$682,C56,NSL!$K$681:$K$682)</f>
        <v>0</v>
      </c>
      <c r="AD56" s="55">
        <f>SUMIF(NSL!$C$684:$C$692,C56,NSL!$K$684:$K$692)</f>
        <v>0</v>
      </c>
      <c r="AE56" s="55">
        <f>SUMIF(NSL!$C$694:$C$776,C56,NSL!$K$694:$K$776)</f>
        <v>0</v>
      </c>
      <c r="AF56" s="55">
        <f>SUMIF(NSL!$C$778:$C$810,C56,NSL!$K$778:$K$810)</f>
        <v>0</v>
      </c>
      <c r="AG56" s="55">
        <f>SUMIF(NSL!$C$812:$C$813,C56,NSL!$K$812:$K$813)</f>
        <v>0</v>
      </c>
      <c r="AH56" s="55">
        <f>SUMIF(NSL!$C$815:$C$816,C56,NSL!$K$815:$K$816)</f>
        <v>0</v>
      </c>
      <c r="AI56" s="55">
        <f>SUMIF(NSL!$C$818:$C$889,C56,NSL!$K$818:$K$889)</f>
        <v>0</v>
      </c>
      <c r="AJ56" s="55">
        <f>SUMIF(NSL!$C$891:$C$917,C56,NSL!$K$891:$K$917)</f>
        <v>0.06</v>
      </c>
      <c r="AK56" s="55">
        <f>SUMIF(NSL!$C$919:$C$981,C56,NSL!$K$919:$K$981)</f>
        <v>0</v>
      </c>
      <c r="AL56" s="55">
        <f>SUMIF(NSL!$C$983:$C$1000,C56,NSL!$K$983:$K$1000)</f>
        <v>0</v>
      </c>
      <c r="AM56" s="55">
        <f>SUMIF(NSL!$C$1002:$C$1028,C56,NSL!$K$1002:$K$1028)</f>
        <v>0</v>
      </c>
      <c r="AN56" s="55">
        <f>SUMIF(NSL!$C$1030:$C$1045,C56,NSL!$K$1030:$K$1045)</f>
        <v>0</v>
      </c>
      <c r="AO56" s="55">
        <f>SUMIF(NSL!$C$1047:$C$1048,C56,NSL!$K$1047:$K$1048)</f>
        <v>0</v>
      </c>
      <c r="AP56" s="55">
        <f>SUMIF(NSL!$C$1050:$C$1074,C56,NSL!$K$1050:$K$1074)</f>
        <v>0</v>
      </c>
      <c r="AQ56" s="55">
        <f>SUMIF(NSL!$C$1076:$C$1099,C56,NSL!$K$1076:$K$1099)</f>
        <v>0</v>
      </c>
      <c r="AR56" s="55">
        <f>SUMIF(NSL!$C$1101:$C$1121,C56,NSL!$K$1101:$K$1121)</f>
        <v>0</v>
      </c>
      <c r="AS56" s="55">
        <f>SUMIF(NSL!$C$1123:$C$1164,C56,NSL!$K$1123:$K$1164)</f>
        <v>0</v>
      </c>
      <c r="AT56" s="55">
        <f>SUMIF(NSL!$C$1166:$C$1201,C56,NSL!$K$1166:$K$1201)</f>
        <v>0</v>
      </c>
      <c r="AU56" s="55">
        <f>SUMIF(NSL!$C$1203:$C$1223,C56,NSL!$K$1203:$K$1223)</f>
        <v>0</v>
      </c>
      <c r="AV56" s="55">
        <f>SUMIF(NSL!$C$1225:$C$1226,C56,NSL!$K$1225:$K$1226)</f>
        <v>0</v>
      </c>
      <c r="AW56" s="55">
        <f>SUMIF(NSL!$C$1228:$C$1244,C56,NSL!$K$1228:$K$1244)</f>
        <v>0</v>
      </c>
      <c r="AX56" s="55">
        <f>SUMIF(NSL!$C$1246:$C$1351,C56,NSL!$K$1246:$K$1351)</f>
        <v>0</v>
      </c>
      <c r="AY56" s="55">
        <f>SUMIF(NSL!$C$1353:$C$1434,C56,NSL!$K$1353:$K$1434)</f>
        <v>0</v>
      </c>
      <c r="AZ56" s="55">
        <f>SUMIF(NSL!$C$1436:$C$1440,C56,NSL!$K$1436:$K$1440)</f>
        <v>0</v>
      </c>
      <c r="BA56" s="55">
        <f>SUMIF(NSL!$C$1442:$C$1507,C56,NSL!$K$1442:$K$1507)</f>
        <v>0</v>
      </c>
      <c r="BB56" s="55">
        <f>SUMIF(NSL!$C$1509:$C$1540,C56,NSL!$K$1509:$K$1540)</f>
        <v>0</v>
      </c>
      <c r="BC56" s="54">
        <f>D56-BG56</f>
        <v>129.44</v>
      </c>
      <c r="BD56" s="55">
        <f>SUMIF(NSL!$C$1547:$C$1560,C56,NSL!$K$1547:$K$1560)</f>
        <v>0</v>
      </c>
      <c r="BE56" s="55">
        <f>SUMIF(NSL!$C$1562:$C$1565,C56,NSL!$K$1562:$K$1565)</f>
        <v>0</v>
      </c>
      <c r="BF56" s="55">
        <f>SUMIF(NSL!$C$1567:$C$1569,C56,NSL!$K$1567:$K$1569)</f>
        <v>0</v>
      </c>
      <c r="BG56" s="65">
        <f>SUM(G56:Q56)+SUM(S56:Z56)+SUM(AB56:BB56)+SUM(BD56:BF56)</f>
        <v>0.06</v>
      </c>
      <c r="BH56" s="58">
        <f>BC60-BG56</f>
        <v>-0.06</v>
      </c>
      <c r="BI56" s="53">
        <f t="shared" si="6"/>
        <v>129.44</v>
      </c>
    </row>
    <row r="57" spans="1:61" ht="15">
      <c r="A57" s="8" t="s">
        <v>143</v>
      </c>
      <c r="B57" s="9" t="s">
        <v>98</v>
      </c>
      <c r="C57" s="8" t="s">
        <v>46</v>
      </c>
      <c r="D57" s="52">
        <f>HTg!H59</f>
        <v>0</v>
      </c>
      <c r="E57" s="65">
        <f t="shared" si="10"/>
        <v>0</v>
      </c>
      <c r="F57" s="70">
        <f t="shared" si="11"/>
        <v>0</v>
      </c>
      <c r="G57" s="55">
        <f>SUMIF(NSL!$C$9:$C$10,C57,NSL!$K$9:$K$10)</f>
        <v>0</v>
      </c>
      <c r="H57" s="55">
        <f>SUMIF(NSL!$C$12:$C$13,C57,NSL!$K$12:$K$13)</f>
        <v>0</v>
      </c>
      <c r="I57" s="55">
        <f>SUMIF(NSL!$C$15:$C$16,C57,NSL!$K$15:$K$16)</f>
        <v>0</v>
      </c>
      <c r="J57" s="55">
        <f>SUMIF(NSL!$C$18:$C$19,C57,NSL!$K$18:$K$19)</f>
        <v>0</v>
      </c>
      <c r="K57" s="55">
        <f>SUMIF(NSL!$C$21:$C$43,C57,NSL!$K$21:$K$43)</f>
        <v>0</v>
      </c>
      <c r="L57" s="55">
        <f>SUMIF(NSL!$C$45:$C$51,C57,NSL!$K$45:$K$51)</f>
        <v>0</v>
      </c>
      <c r="M57" s="55">
        <f>SUMIF(NSL!$C$53:$C$55,C57,NSL!$K$53:$K$55)</f>
        <v>0</v>
      </c>
      <c r="N57" s="55">
        <f>SUMIF(NSL!$C$57:$C$65,C57,NSL!$K$57:$K$65)</f>
        <v>0</v>
      </c>
      <c r="O57" s="55">
        <f>SUMIF(NSL!$C$67:$C$76,C57,NSL!$K$67:$K$76)</f>
        <v>0</v>
      </c>
      <c r="P57" s="55">
        <f>SUMIF(NSL!$C$78:$C$79,C57,NSL!$K$78:$K$79)</f>
        <v>0</v>
      </c>
      <c r="Q57" s="55">
        <f>SUMIF(NSL!$C$81:$C$173,C57,NSL!$K$81:$K$173)</f>
        <v>0</v>
      </c>
      <c r="R57" s="65">
        <f t="shared" si="12"/>
        <v>0</v>
      </c>
      <c r="S57" s="55">
        <f>SUMIF(NSL!$C$176:$C$214,C57,NSL!$K$176:$K$214)</f>
        <v>0</v>
      </c>
      <c r="T57" s="55">
        <f>SUMIF(NSL!$C$216:$C$238,C57,NSL!$K$216:$K$238)</f>
        <v>0</v>
      </c>
      <c r="U57" s="55">
        <f>SUMIF(NSL!$C$240:$C$252,C57,NSL!$K$240:$K$252)</f>
        <v>0</v>
      </c>
      <c r="V57" s="55">
        <f>SUMIF(NSL!$C$254:$C$255,C57,NSL!$K$254:$K$255)</f>
        <v>0</v>
      </c>
      <c r="W57" s="55">
        <f>SUMIF(NSL!$C$257:$C$282,C57,NSL!$K$257:$K$282)</f>
        <v>0</v>
      </c>
      <c r="X57" s="55">
        <f>SUMIF(NSL!$C$284:$C$346,C57,NSL!$K$284:$K$346)</f>
        <v>0</v>
      </c>
      <c r="Y57" s="55">
        <f>SUMIF(NSL!$C$348:$C$436,C57,NSL!$K$348:$K$436)</f>
        <v>0</v>
      </c>
      <c r="Z57" s="55">
        <f>SUMIF(NSL!$C$438:$C$480,C57,NSL!$K$438:$K$480)</f>
        <v>0</v>
      </c>
      <c r="AA57" s="72">
        <f t="shared" si="16"/>
        <v>0</v>
      </c>
      <c r="AB57" s="55">
        <f>SUMIF(NSL!$C$483:$C$679,C57,NSL!$K$483:$K$679)</f>
        <v>0</v>
      </c>
      <c r="AC57" s="55">
        <f>SUMIF(NSL!$C$681:$C$682,C57,NSL!$K$681:$K$682)</f>
        <v>0</v>
      </c>
      <c r="AD57" s="55">
        <f>SUMIF(NSL!$C$684:$C$692,C57,NSL!$K$684:$K$692)</f>
        <v>0</v>
      </c>
      <c r="AE57" s="55">
        <f>SUMIF(NSL!$C$694:$C$776,C57,NSL!$K$694:$K$776)</f>
        <v>0</v>
      </c>
      <c r="AF57" s="55">
        <f>SUMIF(NSL!$C$778:$C$810,C57,NSL!$K$778:$K$810)</f>
        <v>0</v>
      </c>
      <c r="AG57" s="55">
        <f>SUMIF(NSL!$C$812:$C$813,C57,NSL!$K$812:$K$813)</f>
        <v>0</v>
      </c>
      <c r="AH57" s="55">
        <f>SUMIF(NSL!$C$815:$C$816,C57,NSL!$K$815:$K$816)</f>
        <v>0</v>
      </c>
      <c r="AI57" s="55">
        <f>SUMIF(NSL!$C$818:$C$889,C57,NSL!$K$818:$K$889)</f>
        <v>0</v>
      </c>
      <c r="AJ57" s="55">
        <f>SUMIF(NSL!$C$891:$C$917,C57,NSL!$K$891:$K$917)</f>
        <v>0</v>
      </c>
      <c r="AK57" s="55">
        <f>SUMIF(NSL!$C$919:$C$981,C57,NSL!$K$919:$K$981)</f>
        <v>0</v>
      </c>
      <c r="AL57" s="55">
        <f>SUMIF(NSL!$C$983:$C$1000,C57,NSL!$K$983:$K$1000)</f>
        <v>0</v>
      </c>
      <c r="AM57" s="55">
        <f>SUMIF(NSL!$C$1002:$C$1028,C57,NSL!$K$1002:$K$1028)</f>
        <v>0</v>
      </c>
      <c r="AN57" s="55">
        <f>SUMIF(NSL!$C$1030:$C$1045,C57,NSL!$K$1030:$K$1045)</f>
        <v>0</v>
      </c>
      <c r="AO57" s="55">
        <f>SUMIF(NSL!$C$1047:$C$1048,C57,NSL!$K$1047:$K$1048)</f>
        <v>0</v>
      </c>
      <c r="AP57" s="55">
        <f>SUMIF(NSL!$C$1050:$C$1074,C57,NSL!$K$1050:$K$1074)</f>
        <v>0</v>
      </c>
      <c r="AQ57" s="55">
        <f>SUMIF(NSL!$C$1076:$C$1099,C57,NSL!$K$1076:$K$1099)</f>
        <v>0</v>
      </c>
      <c r="AR57" s="55">
        <f>SUMIF(NSL!$C$1101:$C$1121,C57,NSL!$K$1101:$K$1121)</f>
        <v>0</v>
      </c>
      <c r="AS57" s="55">
        <f>SUMIF(NSL!$C$1123:$C$1164,C57,NSL!$K$1123:$K$1164)</f>
        <v>0</v>
      </c>
      <c r="AT57" s="55">
        <f>SUMIF(NSL!$C$1166:$C$1201,C57,NSL!$K$1166:$K$1201)</f>
        <v>0</v>
      </c>
      <c r="AU57" s="55">
        <f>SUMIF(NSL!$C$1203:$C$1223,C57,NSL!$K$1203:$K$1223)</f>
        <v>0</v>
      </c>
      <c r="AV57" s="55">
        <f>SUMIF(NSL!$C$1225:$C$1226,C57,NSL!$K$1225:$K$1226)</f>
        <v>0</v>
      </c>
      <c r="AW57" s="55">
        <f>SUMIF(NSL!$C$1228:$C$1244,C57,NSL!$K$1228:$K$1244)</f>
        <v>0</v>
      </c>
      <c r="AX57" s="55">
        <f>SUMIF(NSL!$C$1246:$C$1351,C57,NSL!$K$1246:$K$1351)</f>
        <v>0</v>
      </c>
      <c r="AY57" s="55">
        <f>SUMIF(NSL!$C$1353:$C$1434,C57,NSL!$K$1353:$K$1434)</f>
        <v>0</v>
      </c>
      <c r="AZ57" s="55">
        <f>SUMIF(NSL!$C$1436:$C$1440,C57,NSL!$K$1436:$K$1440)</f>
        <v>0</v>
      </c>
      <c r="BA57" s="55">
        <f>SUMIF(NSL!$C$1442:$C$1507,C57,NSL!$K$1442:$K$1507)</f>
        <v>0</v>
      </c>
      <c r="BB57" s="55">
        <f>SUMIF(NSL!$C$1509:$C$1540,C57,NSL!$K$1509:$K$1540)</f>
        <v>0</v>
      </c>
      <c r="BC57" s="55">
        <f>SUMIF(NSL!$C$1542:$C$1545,C57,NSL!$K$1542:$K$1545)</f>
        <v>0</v>
      </c>
      <c r="BD57" s="54">
        <f>D57-BG57</f>
        <v>0</v>
      </c>
      <c r="BE57" s="55">
        <f>SUMIF(NSL!$C$1562:$C$1565,C57,NSL!$K$1562:$K$1565)</f>
        <v>0</v>
      </c>
      <c r="BF57" s="55">
        <f>SUMIF(NSL!$C$1567:$C$1569,C57,NSL!$K$1567:$K$1569)</f>
        <v>0</v>
      </c>
      <c r="BG57" s="65">
        <f>SUM(G57:Q57)+SUM(S57:Z57)+SUM(AB57:BC57)+SUM(BF57)</f>
        <v>0</v>
      </c>
      <c r="BH57" s="58">
        <f>BD60-BG57</f>
        <v>0</v>
      </c>
      <c r="BI57" s="53">
        <f t="shared" si="6"/>
        <v>0</v>
      </c>
    </row>
    <row r="58" spans="1:61" ht="15">
      <c r="A58" s="8" t="s">
        <v>144</v>
      </c>
      <c r="B58" s="9" t="s">
        <v>155</v>
      </c>
      <c r="C58" s="8" t="s">
        <v>60</v>
      </c>
      <c r="D58" s="52">
        <f>HTg!H60</f>
        <v>0</v>
      </c>
      <c r="E58" s="65">
        <f t="shared" si="10"/>
        <v>0</v>
      </c>
      <c r="F58" s="70">
        <f t="shared" si="11"/>
        <v>0</v>
      </c>
      <c r="G58" s="55">
        <f>SUMIF(NSL!$C$9:$C$10,C58,NSL!$K$9:$K$10)</f>
        <v>0</v>
      </c>
      <c r="H58" s="55">
        <f>SUMIF(NSL!$C$12:$C$13,C58,NSL!$K$12:$K$13)</f>
        <v>0</v>
      </c>
      <c r="I58" s="55">
        <f>SUMIF(NSL!$C$15:$C$16,C58,NSL!$K$15:$K$16)</f>
        <v>0</v>
      </c>
      <c r="J58" s="55">
        <f>SUMIF(NSL!$C$18:$C$19,C58,NSL!$K$18:$K$19)</f>
        <v>0</v>
      </c>
      <c r="K58" s="55">
        <f>SUMIF(NSL!$C$21:$C$43,C58,NSL!$K$21:$K$43)</f>
        <v>0</v>
      </c>
      <c r="L58" s="55">
        <f>SUMIF(NSL!$C$45:$C$51,C58,NSL!$K$45:$K$51)</f>
        <v>0</v>
      </c>
      <c r="M58" s="55">
        <f>SUMIF(NSL!$C$53:$C$55,C58,NSL!$K$53:$K$55)</f>
        <v>0</v>
      </c>
      <c r="N58" s="55">
        <f>SUMIF(NSL!$C$57:$C$65,C58,NSL!$K$57:$K$65)</f>
        <v>0</v>
      </c>
      <c r="O58" s="55">
        <f>SUMIF(NSL!$C$67:$C$76,C58,NSL!$K$67:$K$76)</f>
        <v>0</v>
      </c>
      <c r="P58" s="55">
        <f>SUMIF(NSL!$C$78:$C$79,C58,NSL!$K$78:$K$79)</f>
        <v>0</v>
      </c>
      <c r="Q58" s="55">
        <f>SUMIF(NSL!$C$81:$C$173,C58,NSL!$K$81:$K$173)</f>
        <v>0</v>
      </c>
      <c r="R58" s="65">
        <f t="shared" si="12"/>
        <v>0</v>
      </c>
      <c r="S58" s="55">
        <f>SUMIF(NSL!$C$176:$C$214,C58,NSL!$K$176:$K$214)</f>
        <v>0</v>
      </c>
      <c r="T58" s="55">
        <f>SUMIF(NSL!$C$216:$C$238,C58,NSL!$K$216:$K$238)</f>
        <v>0</v>
      </c>
      <c r="U58" s="55">
        <f>SUMIF(NSL!$C$240:$C$252,C58,NSL!$K$240:$K$252)</f>
        <v>0</v>
      </c>
      <c r="V58" s="55">
        <f>SUMIF(NSL!$C$254:$C$255,C58,NSL!$K$254:$K$255)</f>
        <v>0</v>
      </c>
      <c r="W58" s="55">
        <f>SUMIF(NSL!$C$257:$C$282,C58,NSL!$K$257:$K$282)</f>
        <v>0</v>
      </c>
      <c r="X58" s="55">
        <f>SUMIF(NSL!$C$284:$C$346,C58,NSL!$K$284:$K$346)</f>
        <v>0</v>
      </c>
      <c r="Y58" s="55">
        <f>SUMIF(NSL!$C$348:$C$436,C58,NSL!$K$348:$K$436)</f>
        <v>0</v>
      </c>
      <c r="Z58" s="55">
        <f>SUMIF(NSL!$C$438:$C$480,C58,NSL!$K$438:$K$480)</f>
        <v>0</v>
      </c>
      <c r="AA58" s="72">
        <f t="shared" si="16"/>
        <v>0</v>
      </c>
      <c r="AB58" s="55">
        <f>SUMIF(NSL!$C$483:$C$679,C58,NSL!$K$483:$K$679)</f>
        <v>0</v>
      </c>
      <c r="AC58" s="55">
        <f>SUMIF(NSL!$C$681:$C$682,C58,NSL!$K$681:$K$682)</f>
        <v>0</v>
      </c>
      <c r="AD58" s="55">
        <f>SUMIF(NSL!$C$684:$C$692,C58,NSL!$K$684:$K$692)</f>
        <v>0</v>
      </c>
      <c r="AE58" s="55">
        <f>SUMIF(NSL!$C$694:$C$776,C58,NSL!$K$694:$K$776)</f>
        <v>0</v>
      </c>
      <c r="AF58" s="55">
        <f>SUMIF(NSL!$C$778:$C$810,C58,NSL!$K$778:$K$810)</f>
        <v>0</v>
      </c>
      <c r="AG58" s="55">
        <f>SUMIF(NSL!$C$812:$C$813,C58,NSL!$K$812:$K$813)</f>
        <v>0</v>
      </c>
      <c r="AH58" s="55">
        <f>SUMIF(NSL!$C$815:$C$816,C58,NSL!$K$815:$K$816)</f>
        <v>0</v>
      </c>
      <c r="AI58" s="55">
        <f>SUMIF(NSL!$C$818:$C$889,C58,NSL!$K$818:$K$889)</f>
        <v>0</v>
      </c>
      <c r="AJ58" s="55">
        <f>SUMIF(NSL!$C$891:$C$917,C58,NSL!$K$891:$K$917)</f>
        <v>0</v>
      </c>
      <c r="AK58" s="55">
        <f>SUMIF(NSL!$C$919:$C$981,C58,NSL!$K$919:$K$981)</f>
        <v>0</v>
      </c>
      <c r="AL58" s="55">
        <f>SUMIF(NSL!$C$983:$C$1000,C58,NSL!$K$983:$K$1000)</f>
        <v>0</v>
      </c>
      <c r="AM58" s="55">
        <f>SUMIF(NSL!$C$1002:$C$1028,C58,NSL!$K$1002:$K$1028)</f>
        <v>0</v>
      </c>
      <c r="AN58" s="55">
        <f>SUMIF(NSL!$C$1030:$C$1045,C58,NSL!$K$1030:$K$1045)</f>
        <v>0</v>
      </c>
      <c r="AO58" s="55">
        <f>SUMIF(NSL!$C$1047:$C$1048,C58,NSL!$K$1047:$K$1048)</f>
        <v>0</v>
      </c>
      <c r="AP58" s="55">
        <f>SUMIF(NSL!$C$1050:$C$1074,C58,NSL!$K$1050:$K$1074)</f>
        <v>0</v>
      </c>
      <c r="AQ58" s="55">
        <f>SUMIF(NSL!$C$1076:$C$1099,C58,NSL!$K$1076:$K$1099)</f>
        <v>0</v>
      </c>
      <c r="AR58" s="55">
        <f>SUMIF(NSL!$C$1101:$C$1121,C58,NSL!$K$1101:$K$1121)</f>
        <v>0</v>
      </c>
      <c r="AS58" s="55">
        <f>SUMIF(NSL!$C$1123:$C$1164,C58,NSL!$K$1123:$K$1164)</f>
        <v>0</v>
      </c>
      <c r="AT58" s="55">
        <f>SUMIF(NSL!$C$1166:$C$1201,C58,NSL!$K$1166:$K$1201)</f>
        <v>0</v>
      </c>
      <c r="AU58" s="55">
        <f>SUMIF(NSL!$C$1203:$C$1223,C58,NSL!$K$1203:$K$1223)</f>
        <v>0</v>
      </c>
      <c r="AV58" s="55">
        <f>SUMIF(NSL!$C$1225:$C$1226,C58,NSL!$K$1225:$K$1226)</f>
        <v>0</v>
      </c>
      <c r="AW58" s="55">
        <f>SUMIF(NSL!$C$1228:$C$1244,C58,NSL!$K$1228:$K$1244)</f>
        <v>0</v>
      </c>
      <c r="AX58" s="55">
        <f>SUMIF(NSL!$C$1246:$C$1351,C58,NSL!$K$1246:$K$1351)</f>
        <v>0</v>
      </c>
      <c r="AY58" s="55">
        <f>SUMIF(NSL!$C$1353:$C$1434,C58,NSL!$K$1353:$K$1434)</f>
        <v>0</v>
      </c>
      <c r="AZ58" s="55">
        <f>SUMIF(NSL!$C$1436:$C$1440,C58,NSL!$K$1436:$K$1440)</f>
        <v>0</v>
      </c>
      <c r="BA58" s="55">
        <f>SUMIF(NSL!$C$1442:$C$1507,C58,NSL!$K$1442:$K$1507)</f>
        <v>0</v>
      </c>
      <c r="BB58" s="55">
        <f>SUMIF(NSL!$C$1509:$C$1540,C58,NSL!$K$1509:$K$1540)</f>
        <v>0</v>
      </c>
      <c r="BC58" s="55">
        <f>SUMIF(NSL!$C$1542:$C$1545,C58,NSL!$K$1542:$K$1545)</f>
        <v>0</v>
      </c>
      <c r="BD58" s="55">
        <f>SUMIF(NSL!$C$1547:$C$1560,C58,NSL!$K$1547:$K$1560)</f>
        <v>0</v>
      </c>
      <c r="BE58" s="54">
        <f>D58-BG58</f>
        <v>0</v>
      </c>
      <c r="BF58" s="55">
        <f>SUMIF(NSL!$C$1567:$C$1569,C58,NSL!$K$1567:$K$1569)</f>
        <v>0</v>
      </c>
      <c r="BG58" s="65">
        <f>SUM(G58:Q58)+SUM(S58:Z58)+SUM(AB58:BD58)+BF58</f>
        <v>0</v>
      </c>
      <c r="BH58" s="58">
        <f>BE60-BG58</f>
        <v>0</v>
      </c>
      <c r="BI58" s="53">
        <f t="shared" si="6"/>
        <v>0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>
        <f>HTg!H61</f>
        <v>0</v>
      </c>
      <c r="E59" s="65">
        <f t="shared" si="10"/>
        <v>0</v>
      </c>
      <c r="F59" s="70">
        <f t="shared" si="11"/>
        <v>0</v>
      </c>
      <c r="G59" s="76">
        <f>SUMIF(NSL!$C$9:$C$10,C59,NSL!$K$9:$K$10)</f>
        <v>0</v>
      </c>
      <c r="H59" s="76">
        <f>SUMIF(NSL!$C$12:$C$13,C59,NSL!$K$12:$K$13)</f>
        <v>0</v>
      </c>
      <c r="I59" s="76">
        <f>SUMIF(NSL!$C$15:$C$16,C59,NSL!$K$15:$K$16)</f>
        <v>0</v>
      </c>
      <c r="J59" s="76">
        <f>SUMIF(NSL!$C$18:$C$19,C59,NSL!$K$18:$K$19)</f>
        <v>0</v>
      </c>
      <c r="K59" s="76">
        <f>SUMIF(NSL!$C$21:$C$43,C59,NSL!$K$21:$K$43)</f>
        <v>0</v>
      </c>
      <c r="L59" s="76">
        <f>SUMIF(NSL!$C$45:$C$51,C59,NSL!$K$45:$K$51)</f>
        <v>0</v>
      </c>
      <c r="M59" s="76">
        <f>SUMIF(NSL!$C$53:$C$55,C59,NSL!$K$53:$K$55)</f>
        <v>0</v>
      </c>
      <c r="N59" s="76">
        <f>SUMIF(NSL!$C$57:$C$65,C59,NSL!$K$57:$K$65)</f>
        <v>0</v>
      </c>
      <c r="O59" s="76">
        <f>SUMIF(NSL!$C$67:$C$76,C59,NSL!$K$67:$K$76)</f>
        <v>0</v>
      </c>
      <c r="P59" s="76">
        <f>SUMIF(NSL!$C$78:$C$79,C59,NSL!$K$78:$K$79)</f>
        <v>0</v>
      </c>
      <c r="Q59" s="76">
        <f>SUMIF(NSL!$C$81:$C$173,C59,NSL!$K$81:$K$173)</f>
        <v>0</v>
      </c>
      <c r="R59" s="65">
        <f t="shared" si="12"/>
        <v>0</v>
      </c>
      <c r="S59" s="76">
        <f>SUMIF(NSL!$C$176:$C$214,C59,NSL!$K$176:$K$214)</f>
        <v>0</v>
      </c>
      <c r="T59" s="76">
        <f>SUMIF(NSL!$C$216:$C$238,C59,NSL!$K$216:$K$238)</f>
        <v>0</v>
      </c>
      <c r="U59" s="76">
        <f>SUMIF(NSL!$C$240:$C$252,C59,NSL!$K$240:$K$252)</f>
        <v>0</v>
      </c>
      <c r="V59" s="76">
        <f>SUMIF(NSL!$C$254:$C$255,C59,NSL!$K$254:$K$255)</f>
        <v>0</v>
      </c>
      <c r="W59" s="76">
        <f>SUMIF(NSL!$C$257:$C$282,C59,NSL!$K$257:$K$282)</f>
        <v>0</v>
      </c>
      <c r="X59" s="76">
        <f>SUMIF(NSL!$C$284:$C$346,C59,NSL!$K$284:$K$346)</f>
        <v>0</v>
      </c>
      <c r="Y59" s="76">
        <f>SUMIF(NSL!$C$348:$C$436,C59,NSL!$K$348:$K$436)</f>
        <v>0</v>
      </c>
      <c r="Z59" s="76">
        <f>SUMIF(NSL!$C$438:$C$480,C59,NSL!$K$438:$K$480)</f>
        <v>0</v>
      </c>
      <c r="AA59" s="72">
        <f t="shared" si="16"/>
        <v>0</v>
      </c>
      <c r="AB59" s="76">
        <f>SUMIF(NSL!$C$483:$C$679,C59,NSL!$K$483:$K$679)</f>
        <v>0</v>
      </c>
      <c r="AC59" s="76">
        <f>SUMIF(NSL!$C$681:$C$682,C59,NSL!$K$681:$K$682)</f>
        <v>0</v>
      </c>
      <c r="AD59" s="76">
        <f>SUMIF(NSL!$C$684:$C$692,C59,NSL!$K$684:$K$692)</f>
        <v>0</v>
      </c>
      <c r="AE59" s="76">
        <f>SUMIF(NSL!$C$694:$C$776,C59,NSL!$K$694:$K$776)</f>
        <v>0</v>
      </c>
      <c r="AF59" s="76">
        <f>SUMIF(NSL!$C$778:$C$810,C59,NSL!$K$778:$K$810)</f>
        <v>0</v>
      </c>
      <c r="AG59" s="76">
        <f>SUMIF(NSL!$C$812:$C$813,C59,NSL!$K$812:$K$813)</f>
        <v>0</v>
      </c>
      <c r="AH59" s="76">
        <f>SUMIF(NSL!$C$815:$C$816,C59,NSL!$K$815:$K$816)</f>
        <v>0</v>
      </c>
      <c r="AI59" s="76">
        <f>SUMIF(NSL!$C$818:$C$889,C59,NSL!$K$818:$K$889)</f>
        <v>0</v>
      </c>
      <c r="AJ59" s="76">
        <f>SUMIF(NSL!$C$891:$C$917,C59,NSL!$K$891:$K$917)</f>
        <v>0</v>
      </c>
      <c r="AK59" s="76">
        <f>SUMIF(NSL!$C$919:$C$981,C59,NSL!$K$919:$K$981)</f>
        <v>0</v>
      </c>
      <c r="AL59" s="76">
        <f>SUMIF(NSL!$C$983:$C$1000,C59,NSL!$K$983:$K$1000)</f>
        <v>0</v>
      </c>
      <c r="AM59" s="76">
        <f>SUMIF(NSL!$C$1002:$C$1028,C59,NSL!$K$1002:$K$1028)</f>
        <v>0</v>
      </c>
      <c r="AN59" s="76">
        <f>SUMIF(NSL!$C$1030:$C$1045,C59,NSL!$K$1030:$K$1045)</f>
        <v>0</v>
      </c>
      <c r="AO59" s="76">
        <f>SUMIF(NSL!$C$1047:$C$1048,C59,NSL!$K$1047:$K$1048)</f>
        <v>0</v>
      </c>
      <c r="AP59" s="76">
        <f>SUMIF(NSL!$C$1050:$C$1074,C59,NSL!$K$1050:$K$1074)</f>
        <v>0</v>
      </c>
      <c r="AQ59" s="76">
        <f>SUMIF(NSL!$C$1076:$C$1099,C59,NSL!$K$1076:$K$1099)</f>
        <v>0</v>
      </c>
      <c r="AR59" s="76">
        <f>SUMIF(NSL!$C$1101:$C$1121,C59,NSL!$K$1101:$K$1121)</f>
        <v>0</v>
      </c>
      <c r="AS59" s="76">
        <f>SUMIF(NSL!$C$1123:$C$1164,C59,NSL!$K$1123:$K$1164)</f>
        <v>0</v>
      </c>
      <c r="AT59" s="76">
        <f>SUMIF(NSL!$C$1166:$C$1201,C59,NSL!$K$1166:$K$1201)</f>
        <v>0</v>
      </c>
      <c r="AU59" s="76">
        <f>SUMIF(NSL!$C$1203:$C$1223,C59,NSL!$K$1203:$K$1223)</f>
        <v>0</v>
      </c>
      <c r="AV59" s="76">
        <f>SUMIF(NSL!$C$1225:$C$1226,C59,NSL!$K$1225:$K$1226)</f>
        <v>0</v>
      </c>
      <c r="AW59" s="76">
        <f>SUMIF(NSL!$C$1228:$C$1244,C59,NSL!$K$1228:$K$1244)</f>
        <v>0</v>
      </c>
      <c r="AX59" s="76">
        <f>SUMIF(NSL!$C$1246:$C$1351,C59,NSL!$K$1246:$K$1351)</f>
        <v>0</v>
      </c>
      <c r="AY59" s="76">
        <f>SUMIF(NSL!$C$1353:$C$1434,C59,NSL!$K$1353:$K$1434)</f>
        <v>0</v>
      </c>
      <c r="AZ59" s="76">
        <f>SUMIF(NSL!$C$1436:$C$1440,C59,NSL!$K$1436:$K$1440)</f>
        <v>0</v>
      </c>
      <c r="BA59" s="76">
        <f>SUMIF(NSL!$C$1442:$C$1507,C59,NSL!$K$1442:$K$1507)</f>
        <v>0</v>
      </c>
      <c r="BB59" s="76">
        <f>SUMIF(NSL!$C$1509:$C$1540,C59,NSL!$K$1509:$K$1540)</f>
        <v>0</v>
      </c>
      <c r="BC59" s="76">
        <f>SUMIF(NSL!$C$1542:$C$1545,C59,NSL!$K$1542:$K$1545)</f>
        <v>0</v>
      </c>
      <c r="BD59" s="76">
        <f>SUMIF(NSL!$C$1547:$C$1560,C59,NSL!$K$1547:$K$1560)</f>
        <v>0</v>
      </c>
      <c r="BE59" s="76">
        <f>SUMIF(NSL!$C$1562:$C$1565,C59,NSL!$K$1562:$K$1565)</f>
        <v>0</v>
      </c>
      <c r="BF59" s="60">
        <f>D59-BG59</f>
        <v>0</v>
      </c>
      <c r="BG59" s="65">
        <f>SUM(G59:Q59)+SUM(S59:Z59)+SUM(AB59:BE59)</f>
        <v>0</v>
      </c>
      <c r="BH59" s="77">
        <f>BF60-BG59</f>
        <v>0</v>
      </c>
      <c r="BI59" s="65">
        <f t="shared" si="6"/>
        <v>0</v>
      </c>
    </row>
    <row r="60" spans="1:61">
      <c r="A60" s="608" t="s">
        <v>214</v>
      </c>
      <c r="B60" s="608"/>
      <c r="C60" s="51"/>
      <c r="D60" s="53"/>
      <c r="E60" s="65">
        <f>E5-E6</f>
        <v>0</v>
      </c>
      <c r="F60" s="70">
        <f>F5-F7</f>
        <v>0</v>
      </c>
      <c r="G60" s="53">
        <f>G5-G8</f>
        <v>0</v>
      </c>
      <c r="H60" s="53">
        <f>H5-H9</f>
        <v>0</v>
      </c>
      <c r="I60" s="53">
        <f>I5-I10</f>
        <v>0</v>
      </c>
      <c r="J60" s="53">
        <f>J5-J11</f>
        <v>0</v>
      </c>
      <c r="K60" s="53">
        <f>K5-K12</f>
        <v>25</v>
      </c>
      <c r="L60" s="53">
        <f>L5-L13</f>
        <v>0</v>
      </c>
      <c r="M60" s="53">
        <f>M5-M14</f>
        <v>0</v>
      </c>
      <c r="N60" s="53">
        <f>N5-N15</f>
        <v>301.67999999999984</v>
      </c>
      <c r="O60" s="53">
        <f>O5-O16</f>
        <v>2.3000000000000007</v>
      </c>
      <c r="P60" s="53">
        <f>P5-P17</f>
        <v>0</v>
      </c>
      <c r="Q60" s="53">
        <f>Q5-Q18</f>
        <v>36.299999999999997</v>
      </c>
      <c r="R60" s="65">
        <f>R5-R19</f>
        <v>184.82999999999998</v>
      </c>
      <c r="S60" s="53">
        <f>S5-S20</f>
        <v>0</v>
      </c>
      <c r="T60" s="53">
        <f>T5-T21</f>
        <v>0.3</v>
      </c>
      <c r="U60" s="53">
        <f>U5-U22</f>
        <v>0</v>
      </c>
      <c r="V60" s="53">
        <f>V5-V23</f>
        <v>0</v>
      </c>
      <c r="W60" s="53">
        <f>W5-W24</f>
        <v>0</v>
      </c>
      <c r="X60" s="53">
        <f>X5-X25</f>
        <v>0</v>
      </c>
      <c r="Y60" s="53">
        <f>Y5-Y26</f>
        <v>2.5</v>
      </c>
      <c r="Z60" s="53">
        <f>Z5-Z27</f>
        <v>135.87</v>
      </c>
      <c r="AA60" s="70">
        <f>AA5-AA28</f>
        <v>18.679999999999993</v>
      </c>
      <c r="AB60" s="53">
        <f>AB5-AB29</f>
        <v>0.67</v>
      </c>
      <c r="AC60" s="53">
        <f>AC5-AC30</f>
        <v>0</v>
      </c>
      <c r="AD60" s="53">
        <f>AD5-AD31</f>
        <v>0</v>
      </c>
      <c r="AE60" s="53">
        <f>AE5-AE32</f>
        <v>0.96</v>
      </c>
      <c r="AF60" s="53">
        <f>AF5-AF33</f>
        <v>1</v>
      </c>
      <c r="AG60" s="53">
        <f>AG5-AG34</f>
        <v>0</v>
      </c>
      <c r="AH60" s="53">
        <f>AH5-AH35</f>
        <v>0</v>
      </c>
      <c r="AI60" s="53">
        <f>AI5-AI36</f>
        <v>9.5500000000000043</v>
      </c>
      <c r="AJ60" s="53">
        <f>AJ5-AJ37</f>
        <v>2.6799999999999997</v>
      </c>
      <c r="AK60" s="53">
        <f>AK5-AK38</f>
        <v>3.5500000000000003</v>
      </c>
      <c r="AL60" s="53">
        <f>AL5-AL39</f>
        <v>0</v>
      </c>
      <c r="AM60" s="53">
        <f>AM5-AM40</f>
        <v>0.3</v>
      </c>
      <c r="AN60" s="53">
        <f>AN5-AN41</f>
        <v>0</v>
      </c>
      <c r="AO60" s="53">
        <f>AO5-AO42</f>
        <v>0</v>
      </c>
      <c r="AP60" s="53">
        <f>AP5-AP43</f>
        <v>0</v>
      </c>
      <c r="AQ60" s="53">
        <f>AQ5-AQ44</f>
        <v>0</v>
      </c>
      <c r="AR60" s="53">
        <f>AR5-AR45</f>
        <v>13.84</v>
      </c>
      <c r="AS60" s="53">
        <f>AS5-AS46</f>
        <v>0</v>
      </c>
      <c r="AT60" s="53">
        <f>AT5-AT47</f>
        <v>0.14999999999999991</v>
      </c>
      <c r="AU60" s="53">
        <f>AU5-AU48</f>
        <v>0.65</v>
      </c>
      <c r="AV60" s="53">
        <f>AV5-AV49</f>
        <v>0</v>
      </c>
      <c r="AW60" s="53">
        <f>AW5-AW50</f>
        <v>0</v>
      </c>
      <c r="AX60" s="53">
        <f>AX5-AX51</f>
        <v>6</v>
      </c>
      <c r="AY60" s="53">
        <f>AY5-AY52</f>
        <v>5</v>
      </c>
      <c r="AZ60" s="53">
        <f>AZ5-AZ53</f>
        <v>0</v>
      </c>
      <c r="BA60" s="53">
        <f>BA5-BA54</f>
        <v>2</v>
      </c>
      <c r="BB60" s="53">
        <f>BB5-BB55</f>
        <v>0</v>
      </c>
      <c r="BC60" s="53">
        <f>BC5-BC56</f>
        <v>0</v>
      </c>
      <c r="BD60" s="53">
        <f>BD5-BD57</f>
        <v>0</v>
      </c>
      <c r="BE60" s="53">
        <f>BE5-BE58</f>
        <v>0</v>
      </c>
      <c r="BF60" s="53">
        <f>BF5-BF59</f>
        <v>0</v>
      </c>
      <c r="BG60" s="65">
        <f>SUM(E60,R60,BF60)</f>
        <v>184.82999999999998</v>
      </c>
      <c r="BH60" s="53"/>
      <c r="BI60" s="53"/>
    </row>
    <row r="61" spans="1:61">
      <c r="A61" s="608" t="s">
        <v>215</v>
      </c>
      <c r="B61" s="608"/>
      <c r="C61" s="51"/>
      <c r="D61" s="53"/>
      <c r="E61" s="65">
        <f>E5</f>
        <v>9174.31</v>
      </c>
      <c r="F61" s="70">
        <f t="shared" ref="F61:Y61" si="17">F5</f>
        <v>195.1</v>
      </c>
      <c r="G61" s="53">
        <f t="shared" si="17"/>
        <v>108</v>
      </c>
      <c r="H61" s="53">
        <f t="shared" si="17"/>
        <v>87.1</v>
      </c>
      <c r="I61" s="53">
        <f t="shared" si="17"/>
        <v>0</v>
      </c>
      <c r="J61" s="53">
        <f t="shared" si="17"/>
        <v>175.74</v>
      </c>
      <c r="K61" s="53">
        <f t="shared" si="17"/>
        <v>90.97</v>
      </c>
      <c r="L61" s="53">
        <f t="shared" si="17"/>
        <v>3161.23</v>
      </c>
      <c r="M61" s="53">
        <f t="shared" si="17"/>
        <v>2364</v>
      </c>
      <c r="N61" s="53">
        <f t="shared" si="17"/>
        <v>3135.8499999999995</v>
      </c>
      <c r="O61" s="53">
        <f t="shared" si="17"/>
        <v>15.120000000000001</v>
      </c>
      <c r="P61" s="53">
        <f t="shared" si="17"/>
        <v>0</v>
      </c>
      <c r="Q61" s="53">
        <f t="shared" si="17"/>
        <v>36.299999999999997</v>
      </c>
      <c r="R61" s="65">
        <f t="shared" si="17"/>
        <v>504.28</v>
      </c>
      <c r="S61" s="53">
        <f t="shared" si="17"/>
        <v>0</v>
      </c>
      <c r="T61" s="53">
        <f t="shared" si="17"/>
        <v>0.3</v>
      </c>
      <c r="U61" s="53">
        <f t="shared" si="17"/>
        <v>0</v>
      </c>
      <c r="V61" s="53">
        <f t="shared" si="17"/>
        <v>0</v>
      </c>
      <c r="W61" s="53">
        <f t="shared" si="17"/>
        <v>0</v>
      </c>
      <c r="X61" s="53">
        <f t="shared" si="17"/>
        <v>0</v>
      </c>
      <c r="Y61" s="53">
        <f t="shared" si="17"/>
        <v>2.5</v>
      </c>
      <c r="Z61" s="53">
        <f>Z5</f>
        <v>235.85000000000002</v>
      </c>
      <c r="AA61" s="70">
        <f t="shared" ref="AA61:BF61" si="18">AA5</f>
        <v>83.69</v>
      </c>
      <c r="AB61" s="53">
        <f t="shared" si="18"/>
        <v>1.27</v>
      </c>
      <c r="AC61" s="53">
        <f t="shared" si="18"/>
        <v>0</v>
      </c>
      <c r="AD61" s="53">
        <f t="shared" si="18"/>
        <v>0.17</v>
      </c>
      <c r="AE61" s="53">
        <f t="shared" si="18"/>
        <v>4.6100000000000003</v>
      </c>
      <c r="AF61" s="53">
        <f t="shared" si="18"/>
        <v>1</v>
      </c>
      <c r="AG61" s="53">
        <f t="shared" si="18"/>
        <v>0</v>
      </c>
      <c r="AH61" s="53">
        <f t="shared" si="18"/>
        <v>0</v>
      </c>
      <c r="AI61" s="53">
        <f t="shared" si="18"/>
        <v>65.48</v>
      </c>
      <c r="AJ61" s="53">
        <f t="shared" si="18"/>
        <v>7.34</v>
      </c>
      <c r="AK61" s="53">
        <f t="shared" si="18"/>
        <v>3.5500000000000003</v>
      </c>
      <c r="AL61" s="53">
        <f t="shared" si="18"/>
        <v>0</v>
      </c>
      <c r="AM61" s="53">
        <f t="shared" si="18"/>
        <v>0.3</v>
      </c>
      <c r="AN61" s="53">
        <f t="shared" si="18"/>
        <v>0</v>
      </c>
      <c r="AO61" s="53">
        <f t="shared" si="18"/>
        <v>0</v>
      </c>
      <c r="AP61" s="53">
        <f t="shared" si="18"/>
        <v>0</v>
      </c>
      <c r="AQ61" s="53">
        <f t="shared" si="18"/>
        <v>0</v>
      </c>
      <c r="AR61" s="53">
        <f t="shared" si="18"/>
        <v>37.18</v>
      </c>
      <c r="AS61" s="53">
        <f t="shared" si="18"/>
        <v>0</v>
      </c>
      <c r="AT61" s="53">
        <f t="shared" si="18"/>
        <v>1.5599999999999998</v>
      </c>
      <c r="AU61" s="53">
        <f t="shared" si="18"/>
        <v>0.65</v>
      </c>
      <c r="AV61" s="53">
        <f t="shared" si="18"/>
        <v>0</v>
      </c>
      <c r="AW61" s="53">
        <f t="shared" si="18"/>
        <v>0.09</v>
      </c>
      <c r="AX61" s="53">
        <f t="shared" si="18"/>
        <v>6.18</v>
      </c>
      <c r="AY61" s="53">
        <f t="shared" si="18"/>
        <v>5</v>
      </c>
      <c r="AZ61" s="53">
        <f t="shared" si="18"/>
        <v>0</v>
      </c>
      <c r="BA61" s="53">
        <f t="shared" si="18"/>
        <v>2</v>
      </c>
      <c r="BB61" s="53">
        <f t="shared" si="18"/>
        <v>0</v>
      </c>
      <c r="BC61" s="53">
        <f t="shared" si="18"/>
        <v>129.44</v>
      </c>
      <c r="BD61" s="53">
        <f t="shared" si="18"/>
        <v>0</v>
      </c>
      <c r="BE61" s="53">
        <f t="shared" si="18"/>
        <v>0</v>
      </c>
      <c r="BF61" s="53">
        <f t="shared" si="18"/>
        <v>0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workbookViewId="0">
      <pane xSplit="4" ySplit="4" topLeftCell="O26" activePane="bottomRight" state="frozen"/>
      <selection activeCell="A9" sqref="A9:IV9"/>
      <selection pane="topRight" activeCell="A9" sqref="A9:IV9"/>
      <selection pane="bottomLeft" activeCell="A9" sqref="A9:IV9"/>
      <selection pane="bottomRight"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9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9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8.875" style="66" bestFit="1" customWidth="1"/>
    <col min="6" max="6" width="7.375" style="71" bestFit="1" customWidth="1"/>
    <col min="7" max="7" width="7.375" style="50" bestFit="1" customWidth="1"/>
    <col min="8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9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9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9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9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25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0" width="5.5" style="50" customWidth="1"/>
    <col min="21" max="21" width="6.875" style="50" customWidth="1"/>
    <col min="22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28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7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zoomScaleNormal="100" workbookViewId="0">
      <pane xSplit="4" ySplit="5" topLeftCell="AB6" activePane="bottomRight" state="frozen"/>
      <selection pane="topRight" activeCell="E1" sqref="E1"/>
      <selection pane="bottomLeft" activeCell="A6" sqref="A6"/>
      <selection pane="bottomRight" activeCell="A15" sqref="A15:XFD15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8.875" style="66" bestFit="1" customWidth="1"/>
    <col min="6" max="6" width="7.375" style="71" bestFit="1" customWidth="1"/>
    <col min="7" max="7" width="7.375" style="50" bestFit="1" customWidth="1"/>
    <col min="8" max="8" width="6.375" style="50" bestFit="1" customWidth="1"/>
    <col min="9" max="9" width="4.375" style="50" bestFit="1" customWidth="1"/>
    <col min="10" max="11" width="7.375" style="50" bestFit="1" customWidth="1"/>
    <col min="12" max="14" width="8.875" style="50" bestFit="1" customWidth="1"/>
    <col min="15" max="15" width="6.375" style="50" bestFit="1" customWidth="1"/>
    <col min="16" max="16" width="4.5" style="50" bestFit="1" customWidth="1"/>
    <col min="17" max="17" width="5.375" style="50" bestFit="1" customWidth="1"/>
    <col min="18" max="18" width="7.375" style="66" bestFit="1" customWidth="1"/>
    <col min="19" max="20" width="5.375" style="50" bestFit="1" customWidth="1"/>
    <col min="21" max="21" width="4.625" style="50" bestFit="1" customWidth="1"/>
    <col min="22" max="22" width="4.5" style="50" bestFit="1" customWidth="1"/>
    <col min="23" max="23" width="4.625" style="50" bestFit="1" customWidth="1"/>
    <col min="24" max="25" width="5.375" style="50" bestFit="1" customWidth="1"/>
    <col min="26" max="26" width="4.625" style="50" bestFit="1" customWidth="1"/>
    <col min="27" max="27" width="6.375" style="71" bestFit="1" customWidth="1"/>
    <col min="28" max="28" width="5.375" style="50" bestFit="1" customWidth="1"/>
    <col min="29" max="29" width="4.625" style="50" bestFit="1" customWidth="1"/>
    <col min="30" max="32" width="5.375" style="50" bestFit="1" customWidth="1"/>
    <col min="33" max="34" width="4.75" style="50" bestFit="1" customWidth="1"/>
    <col min="35" max="36" width="6.375" style="50" bestFit="1" customWidth="1"/>
    <col min="37" max="39" width="5.375" style="50" bestFit="1" customWidth="1"/>
    <col min="40" max="40" width="4.875" style="50" bestFit="1" customWidth="1"/>
    <col min="41" max="41" width="4.625" style="50" bestFit="1" customWidth="1"/>
    <col min="42" max="42" width="4.75" style="50" bestFit="1" customWidth="1"/>
    <col min="43" max="43" width="5.375" style="50" bestFit="1" customWidth="1"/>
    <col min="44" max="44" width="6.375" style="50" bestFit="1" customWidth="1"/>
    <col min="45" max="45" width="4.875" style="50" bestFit="1" customWidth="1"/>
    <col min="46" max="47" width="5.375" style="50" bestFit="1" customWidth="1"/>
    <col min="48" max="48" width="4.875" style="50" bestFit="1" customWidth="1"/>
    <col min="49" max="49" width="4.75" style="50" bestFit="1" customWidth="1"/>
    <col min="50" max="50" width="6.375" style="50" bestFit="1" customWidth="1"/>
    <col min="51" max="51" width="4.5" style="50" bestFit="1" customWidth="1"/>
    <col min="52" max="52" width="4.75" style="50" bestFit="1" customWidth="1"/>
    <col min="53" max="53" width="4.625" style="50" bestFit="1" customWidth="1"/>
    <col min="54" max="54" width="3.625" style="50" bestFit="1" customWidth="1"/>
    <col min="55" max="55" width="6.375" style="50" bestFit="1" customWidth="1"/>
    <col min="56" max="56" width="4.875" style="50" bestFit="1" customWidth="1"/>
    <col min="57" max="57" width="4.625" style="50" bestFit="1" customWidth="1"/>
    <col min="58" max="58" width="4.875" style="50" bestFit="1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>
        <f>HTg!I5</f>
        <v>8458.64</v>
      </c>
      <c r="E5" s="65">
        <f>SUM(E6,E19,E59)</f>
        <v>8249.25</v>
      </c>
      <c r="F5" s="70">
        <f>SUM(F6,F19,F59)</f>
        <v>221.41000000000003</v>
      </c>
      <c r="G5" s="53">
        <f>SUM(G6,G19,G59)</f>
        <v>167.16000000000003</v>
      </c>
      <c r="H5" s="53">
        <f t="shared" ref="H5:BF5" si="0">SUM(H6,H19,H59)</f>
        <v>54.25</v>
      </c>
      <c r="I5" s="53">
        <f t="shared" si="0"/>
        <v>0</v>
      </c>
      <c r="J5" s="53">
        <f t="shared" si="0"/>
        <v>145.63</v>
      </c>
      <c r="K5" s="53">
        <f t="shared" si="0"/>
        <v>36.300000000000011</v>
      </c>
      <c r="L5" s="53">
        <f t="shared" si="0"/>
        <v>3074.6400000000003</v>
      </c>
      <c r="M5" s="53">
        <f t="shared" si="0"/>
        <v>1951.7999999999997</v>
      </c>
      <c r="N5" s="53">
        <f t="shared" si="0"/>
        <v>2802.3199999999997</v>
      </c>
      <c r="O5" s="53">
        <f t="shared" si="0"/>
        <v>15.15</v>
      </c>
      <c r="P5" s="53">
        <f t="shared" si="0"/>
        <v>0</v>
      </c>
      <c r="Q5" s="53">
        <f t="shared" si="0"/>
        <v>2</v>
      </c>
      <c r="R5" s="65">
        <f t="shared" si="0"/>
        <v>209</v>
      </c>
      <c r="S5" s="53">
        <f t="shared" si="0"/>
        <v>1.5</v>
      </c>
      <c r="T5" s="53">
        <f t="shared" si="0"/>
        <v>0.3</v>
      </c>
      <c r="U5" s="53">
        <f t="shared" si="0"/>
        <v>0</v>
      </c>
      <c r="V5" s="53">
        <f t="shared" si="0"/>
        <v>0</v>
      </c>
      <c r="W5" s="53">
        <f t="shared" si="0"/>
        <v>0</v>
      </c>
      <c r="X5" s="53">
        <f t="shared" si="0"/>
        <v>1.05</v>
      </c>
      <c r="Y5" s="53">
        <f t="shared" si="0"/>
        <v>1.37</v>
      </c>
      <c r="Z5" s="53">
        <f t="shared" si="0"/>
        <v>0</v>
      </c>
      <c r="AA5" s="70">
        <f t="shared" si="0"/>
        <v>84.890000000000015</v>
      </c>
      <c r="AB5" s="53">
        <f t="shared" si="0"/>
        <v>1.1299999999999999</v>
      </c>
      <c r="AC5" s="53">
        <f t="shared" si="0"/>
        <v>0</v>
      </c>
      <c r="AD5" s="53">
        <f t="shared" si="0"/>
        <v>0.49</v>
      </c>
      <c r="AE5" s="53">
        <f t="shared" si="0"/>
        <v>2.9499999999999997</v>
      </c>
      <c r="AF5" s="53">
        <f t="shared" si="0"/>
        <v>1.2</v>
      </c>
      <c r="AG5" s="53">
        <f t="shared" si="0"/>
        <v>0</v>
      </c>
      <c r="AH5" s="53">
        <f t="shared" si="0"/>
        <v>0</v>
      </c>
      <c r="AI5" s="53">
        <f t="shared" si="0"/>
        <v>59.480000000000004</v>
      </c>
      <c r="AJ5" s="53">
        <f t="shared" si="0"/>
        <v>15.07</v>
      </c>
      <c r="AK5" s="53">
        <f t="shared" si="0"/>
        <v>3.5100000000000002</v>
      </c>
      <c r="AL5" s="53">
        <f t="shared" si="0"/>
        <v>0.01</v>
      </c>
      <c r="AM5" s="53">
        <f t="shared" si="0"/>
        <v>1.05</v>
      </c>
      <c r="AN5" s="53">
        <f t="shared" si="0"/>
        <v>0</v>
      </c>
      <c r="AO5" s="53">
        <f t="shared" si="0"/>
        <v>0</v>
      </c>
      <c r="AP5" s="53">
        <f t="shared" si="0"/>
        <v>0</v>
      </c>
      <c r="AQ5" s="53">
        <f t="shared" si="0"/>
        <v>1</v>
      </c>
      <c r="AR5" s="53">
        <f t="shared" si="0"/>
        <v>21.4</v>
      </c>
      <c r="AS5" s="53">
        <f t="shared" si="0"/>
        <v>0</v>
      </c>
      <c r="AT5" s="53">
        <f t="shared" si="0"/>
        <v>0.61</v>
      </c>
      <c r="AU5" s="53">
        <f t="shared" si="0"/>
        <v>0.71999999999999986</v>
      </c>
      <c r="AV5" s="53">
        <f t="shared" si="0"/>
        <v>0</v>
      </c>
      <c r="AW5" s="53">
        <f t="shared" si="0"/>
        <v>0</v>
      </c>
      <c r="AX5" s="53">
        <f t="shared" si="0"/>
        <v>14.09</v>
      </c>
      <c r="AY5" s="53">
        <f t="shared" si="0"/>
        <v>0</v>
      </c>
      <c r="AZ5" s="53">
        <f t="shared" si="0"/>
        <v>0</v>
      </c>
      <c r="BA5" s="53">
        <f t="shared" si="0"/>
        <v>1.8000000000000003</v>
      </c>
      <c r="BB5" s="53">
        <f t="shared" si="0"/>
        <v>0</v>
      </c>
      <c r="BC5" s="53">
        <f t="shared" si="0"/>
        <v>80.66</v>
      </c>
      <c r="BD5" s="53">
        <f t="shared" si="0"/>
        <v>0</v>
      </c>
      <c r="BE5" s="53">
        <f t="shared" si="0"/>
        <v>0</v>
      </c>
      <c r="BF5" s="53">
        <f t="shared" si="0"/>
        <v>0</v>
      </c>
      <c r="BG5" s="65">
        <f>SUM(BG6,BG19,BG59)</f>
        <v>847.58000000000027</v>
      </c>
      <c r="BH5" s="53">
        <f>E60-BG5</f>
        <v>-847.58000000000027</v>
      </c>
      <c r="BI5" s="53">
        <f>SUM(BI6,BI19,BI59)</f>
        <v>8458.64</v>
      </c>
    </row>
    <row r="6" spans="1:61" s="66" customFormat="1" ht="15">
      <c r="A6" s="62">
        <v>1</v>
      </c>
      <c r="B6" s="63" t="s">
        <v>7</v>
      </c>
      <c r="C6" s="62" t="s">
        <v>8</v>
      </c>
      <c r="D6" s="52">
        <f>HTg!I8</f>
        <v>8311.31</v>
      </c>
      <c r="E6" s="65">
        <f>SUM(E8:E18)</f>
        <v>8249.25</v>
      </c>
      <c r="F6" s="65">
        <f>SUM(F8:F18)</f>
        <v>221.41000000000003</v>
      </c>
      <c r="G6" s="65">
        <f t="shared" ref="G6:BF6" si="1">SUM(G8:G18)</f>
        <v>167.16000000000003</v>
      </c>
      <c r="H6" s="65">
        <f t="shared" si="1"/>
        <v>54.25</v>
      </c>
      <c r="I6" s="65">
        <f t="shared" si="1"/>
        <v>0</v>
      </c>
      <c r="J6" s="65">
        <f t="shared" si="1"/>
        <v>145.63</v>
      </c>
      <c r="K6" s="65">
        <f t="shared" si="1"/>
        <v>36.300000000000011</v>
      </c>
      <c r="L6" s="65">
        <f t="shared" si="1"/>
        <v>3074.6400000000003</v>
      </c>
      <c r="M6" s="65">
        <f t="shared" si="1"/>
        <v>1951.7999999999997</v>
      </c>
      <c r="N6" s="65">
        <f t="shared" si="1"/>
        <v>2802.3199999999997</v>
      </c>
      <c r="O6" s="65">
        <f t="shared" si="1"/>
        <v>15.15</v>
      </c>
      <c r="P6" s="65">
        <f t="shared" si="1"/>
        <v>0</v>
      </c>
      <c r="Q6" s="65">
        <f t="shared" si="1"/>
        <v>2</v>
      </c>
      <c r="R6" s="65">
        <f t="shared" si="1"/>
        <v>62.06</v>
      </c>
      <c r="S6" s="65">
        <f t="shared" si="1"/>
        <v>1.5</v>
      </c>
      <c r="T6" s="65">
        <f t="shared" si="1"/>
        <v>0.3</v>
      </c>
      <c r="U6" s="65">
        <f t="shared" si="1"/>
        <v>0</v>
      </c>
      <c r="V6" s="65">
        <f t="shared" si="1"/>
        <v>0</v>
      </c>
      <c r="W6" s="65">
        <f t="shared" si="1"/>
        <v>0</v>
      </c>
      <c r="X6" s="65">
        <f t="shared" si="1"/>
        <v>1.05</v>
      </c>
      <c r="Y6" s="65">
        <f t="shared" si="1"/>
        <v>1.02</v>
      </c>
      <c r="Z6" s="65">
        <f t="shared" si="1"/>
        <v>0</v>
      </c>
      <c r="AA6" s="65">
        <f t="shared" si="1"/>
        <v>33.950000000000003</v>
      </c>
      <c r="AB6" s="65">
        <f t="shared" si="1"/>
        <v>0.51</v>
      </c>
      <c r="AC6" s="65">
        <f t="shared" si="1"/>
        <v>0</v>
      </c>
      <c r="AD6" s="65">
        <f t="shared" si="1"/>
        <v>0.25</v>
      </c>
      <c r="AE6" s="65">
        <f t="shared" si="1"/>
        <v>0.46</v>
      </c>
      <c r="AF6" s="65">
        <f t="shared" si="1"/>
        <v>1.2</v>
      </c>
      <c r="AG6" s="65">
        <f t="shared" si="1"/>
        <v>0</v>
      </c>
      <c r="AH6" s="65">
        <f t="shared" si="1"/>
        <v>0</v>
      </c>
      <c r="AI6" s="65">
        <f t="shared" si="1"/>
        <v>18.48</v>
      </c>
      <c r="AJ6" s="65">
        <f t="shared" si="1"/>
        <v>9.1</v>
      </c>
      <c r="AK6" s="65">
        <f t="shared" si="1"/>
        <v>3.35</v>
      </c>
      <c r="AL6" s="65">
        <f t="shared" si="1"/>
        <v>0</v>
      </c>
      <c r="AM6" s="65">
        <f t="shared" si="1"/>
        <v>0.6</v>
      </c>
      <c r="AN6" s="65">
        <f t="shared" si="1"/>
        <v>0</v>
      </c>
      <c r="AO6" s="65">
        <f t="shared" si="1"/>
        <v>0</v>
      </c>
      <c r="AP6" s="65">
        <f t="shared" si="1"/>
        <v>0</v>
      </c>
      <c r="AQ6" s="65">
        <f t="shared" si="1"/>
        <v>1</v>
      </c>
      <c r="AR6" s="65">
        <f t="shared" si="1"/>
        <v>6.54</v>
      </c>
      <c r="AS6" s="65">
        <f t="shared" si="1"/>
        <v>0</v>
      </c>
      <c r="AT6" s="65">
        <f t="shared" si="1"/>
        <v>0.3</v>
      </c>
      <c r="AU6" s="65">
        <f t="shared" si="1"/>
        <v>0.6399999999999999</v>
      </c>
      <c r="AV6" s="65">
        <f t="shared" si="1"/>
        <v>0</v>
      </c>
      <c r="AW6" s="65">
        <f t="shared" si="1"/>
        <v>0</v>
      </c>
      <c r="AX6" s="65">
        <f t="shared" si="1"/>
        <v>14</v>
      </c>
      <c r="AY6" s="65">
        <f t="shared" si="1"/>
        <v>0</v>
      </c>
      <c r="AZ6" s="65">
        <f t="shared" si="1"/>
        <v>0</v>
      </c>
      <c r="BA6" s="65">
        <f t="shared" si="1"/>
        <v>1.7600000000000002</v>
      </c>
      <c r="BB6" s="65">
        <f t="shared" si="1"/>
        <v>0</v>
      </c>
      <c r="BC6" s="65">
        <f t="shared" si="1"/>
        <v>0</v>
      </c>
      <c r="BD6" s="65">
        <f t="shared" si="1"/>
        <v>0</v>
      </c>
      <c r="BE6" s="65">
        <f t="shared" si="1"/>
        <v>0</v>
      </c>
      <c r="BF6" s="65">
        <f t="shared" si="1"/>
        <v>0</v>
      </c>
      <c r="BG6" s="65">
        <f>SUM(BG8:BG18)</f>
        <v>847.19000000000028</v>
      </c>
      <c r="BH6" s="65">
        <f>F60-BG6</f>
        <v>-847.19000000000028</v>
      </c>
      <c r="BI6" s="65">
        <f>SUM(BI8:BI18)</f>
        <v>8249.25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>
        <f>HTg!I9</f>
        <v>239.47000000000003</v>
      </c>
      <c r="E7" s="65">
        <f>SUM(E8,E9,E10)</f>
        <v>232.21000000000004</v>
      </c>
      <c r="F7" s="54">
        <f>D7-BG7</f>
        <v>221.41000000000003</v>
      </c>
      <c r="G7" s="70">
        <f>SUM(G8,G9,G10)</f>
        <v>167.16000000000003</v>
      </c>
      <c r="H7" s="70">
        <f t="shared" ref="H7:BF7" si="2">SUM(H8,H9,H10)</f>
        <v>54.25</v>
      </c>
      <c r="I7" s="70">
        <f t="shared" si="2"/>
        <v>0</v>
      </c>
      <c r="J7" s="70">
        <f t="shared" si="2"/>
        <v>0</v>
      </c>
      <c r="K7" s="70">
        <f t="shared" si="2"/>
        <v>9</v>
      </c>
      <c r="L7" s="70">
        <f t="shared" si="2"/>
        <v>0</v>
      </c>
      <c r="M7" s="70">
        <f t="shared" si="2"/>
        <v>0</v>
      </c>
      <c r="N7" s="70">
        <f t="shared" si="2"/>
        <v>0</v>
      </c>
      <c r="O7" s="70">
        <f t="shared" si="2"/>
        <v>1.8</v>
      </c>
      <c r="P7" s="70">
        <f t="shared" si="2"/>
        <v>0</v>
      </c>
      <c r="Q7" s="70">
        <f t="shared" si="2"/>
        <v>0</v>
      </c>
      <c r="R7" s="70">
        <f t="shared" si="2"/>
        <v>7.26</v>
      </c>
      <c r="S7" s="70">
        <f t="shared" si="2"/>
        <v>0</v>
      </c>
      <c r="T7" s="70">
        <f t="shared" si="2"/>
        <v>0</v>
      </c>
      <c r="U7" s="70">
        <f t="shared" si="2"/>
        <v>0</v>
      </c>
      <c r="V7" s="70">
        <f t="shared" si="2"/>
        <v>0</v>
      </c>
      <c r="W7" s="70">
        <f t="shared" si="2"/>
        <v>0</v>
      </c>
      <c r="X7" s="70">
        <f t="shared" si="2"/>
        <v>0</v>
      </c>
      <c r="Y7" s="70">
        <f t="shared" si="2"/>
        <v>0</v>
      </c>
      <c r="Z7" s="70">
        <f t="shared" si="2"/>
        <v>0</v>
      </c>
      <c r="AA7" s="70">
        <f t="shared" si="2"/>
        <v>6.24</v>
      </c>
      <c r="AB7" s="70">
        <f t="shared" si="2"/>
        <v>0.12</v>
      </c>
      <c r="AC7" s="70">
        <f t="shared" si="2"/>
        <v>0</v>
      </c>
      <c r="AD7" s="70">
        <f t="shared" si="2"/>
        <v>0</v>
      </c>
      <c r="AE7" s="70">
        <f t="shared" si="2"/>
        <v>0</v>
      </c>
      <c r="AF7" s="70">
        <f t="shared" si="2"/>
        <v>0.01</v>
      </c>
      <c r="AG7" s="70">
        <f t="shared" si="2"/>
        <v>0</v>
      </c>
      <c r="AH7" s="70">
        <f t="shared" si="2"/>
        <v>0</v>
      </c>
      <c r="AI7" s="70">
        <f t="shared" si="2"/>
        <v>0.75</v>
      </c>
      <c r="AJ7" s="70">
        <f t="shared" si="2"/>
        <v>4.5</v>
      </c>
      <c r="AK7" s="70">
        <f t="shared" si="2"/>
        <v>0.86</v>
      </c>
      <c r="AL7" s="70">
        <f t="shared" si="2"/>
        <v>0</v>
      </c>
      <c r="AM7" s="70">
        <f t="shared" si="2"/>
        <v>0</v>
      </c>
      <c r="AN7" s="70">
        <f t="shared" si="2"/>
        <v>0</v>
      </c>
      <c r="AO7" s="70">
        <f t="shared" si="2"/>
        <v>0</v>
      </c>
      <c r="AP7" s="70">
        <f t="shared" si="2"/>
        <v>0</v>
      </c>
      <c r="AQ7" s="70">
        <f t="shared" si="2"/>
        <v>0</v>
      </c>
      <c r="AR7" s="70">
        <f t="shared" si="2"/>
        <v>0.52</v>
      </c>
      <c r="AS7" s="70">
        <f t="shared" si="2"/>
        <v>0</v>
      </c>
      <c r="AT7" s="70">
        <f t="shared" si="2"/>
        <v>0</v>
      </c>
      <c r="AU7" s="70">
        <f t="shared" si="2"/>
        <v>0.15</v>
      </c>
      <c r="AV7" s="70">
        <f t="shared" si="2"/>
        <v>0</v>
      </c>
      <c r="AW7" s="70">
        <f t="shared" si="2"/>
        <v>0</v>
      </c>
      <c r="AX7" s="70">
        <f t="shared" si="2"/>
        <v>0</v>
      </c>
      <c r="AY7" s="70">
        <f t="shared" si="2"/>
        <v>0</v>
      </c>
      <c r="AZ7" s="70">
        <f t="shared" si="2"/>
        <v>0</v>
      </c>
      <c r="BA7" s="70">
        <f t="shared" si="2"/>
        <v>0.35000000000000003</v>
      </c>
      <c r="BB7" s="70">
        <f t="shared" si="2"/>
        <v>0</v>
      </c>
      <c r="BC7" s="70">
        <f t="shared" si="2"/>
        <v>0</v>
      </c>
      <c r="BD7" s="70">
        <f t="shared" si="2"/>
        <v>0</v>
      </c>
      <c r="BE7" s="70">
        <f t="shared" si="2"/>
        <v>0</v>
      </c>
      <c r="BF7" s="70">
        <f t="shared" si="2"/>
        <v>0</v>
      </c>
      <c r="BG7" s="65">
        <f>SUM(BG8:BG10)</f>
        <v>18.060000000000002</v>
      </c>
      <c r="BH7" s="70">
        <f>G60-BG7</f>
        <v>-18.060000000000002</v>
      </c>
      <c r="BI7" s="70">
        <f>SUM(BI8,BI9,BI10)</f>
        <v>221.41000000000003</v>
      </c>
    </row>
    <row r="8" spans="1:61" ht="15">
      <c r="A8" s="8"/>
      <c r="B8" s="6" t="s">
        <v>189</v>
      </c>
      <c r="C8" s="8" t="s">
        <v>11</v>
      </c>
      <c r="D8" s="52">
        <f>HTg!I10</f>
        <v>177.57000000000002</v>
      </c>
      <c r="E8" s="65">
        <f>SUM(F8,J8,K8,L8,M8,N8,O8,P8,Q8)</f>
        <v>173.16000000000003</v>
      </c>
      <c r="F8" s="70">
        <f>G8+H8+I8</f>
        <v>167.16000000000003</v>
      </c>
      <c r="G8" s="54">
        <f>D8-BG8</f>
        <v>167.16000000000003</v>
      </c>
      <c r="H8" s="55">
        <f>SUMIF(NSL!$C$12:$C$13,C8,NSL!$L$12:$L$13)</f>
        <v>0</v>
      </c>
      <c r="I8" s="55">
        <f>SUMIF(NSL!$C$15:$C$16,C8,NSL!$L$15:$L$16)</f>
        <v>0</v>
      </c>
      <c r="J8" s="55">
        <f>SUMIF(NSL!$C$18:$C$19,C8,NSL!$L$18:$L$19)</f>
        <v>0</v>
      </c>
      <c r="K8" s="55">
        <f>SUMIF(NSL!$C$21:$C$43,C8,NSL!$L$21:$L$43)</f>
        <v>5</v>
      </c>
      <c r="L8" s="55">
        <f>SUMIF(NSL!$C$45:$C$51,C8,NSL!$L$45:$L$51)</f>
        <v>0</v>
      </c>
      <c r="M8" s="55">
        <f>SUMIF(NSL!$C$53:$C$55,C8,NSL!$L$53:$L$55)</f>
        <v>0</v>
      </c>
      <c r="N8" s="55">
        <f>SUMIF(NSL!$C$57:$C$65,C8,NSL!$L$57:$L$65)</f>
        <v>0</v>
      </c>
      <c r="O8" s="55">
        <f>SUMIF(NSL!$C$67:$C$76,C8,NSL!$L$67:$L$76)</f>
        <v>1</v>
      </c>
      <c r="P8" s="55">
        <f>SUMIF(NSL!$C$78:$C$79,C8,NSL!$L$78:$L$79)</f>
        <v>0</v>
      </c>
      <c r="Q8" s="55">
        <f>SUMIF(NSL!$C$81:$C$173,C8,NSL!$L$81:$L$173)</f>
        <v>0</v>
      </c>
      <c r="R8" s="65">
        <f>SUM(S8:AA8)+SUM(AO8:BF8)</f>
        <v>4.41</v>
      </c>
      <c r="S8" s="55">
        <f>SUMIF(NSL!$C$176:$C$214,C8,NSL!$L$176:$L$214)</f>
        <v>0</v>
      </c>
      <c r="T8" s="55">
        <f>SUMIF(NSL!$C$216:$C$238,C8,NSL!$L$216:$L$238)</f>
        <v>0</v>
      </c>
      <c r="U8" s="55">
        <f>SUMIF(NSL!$C$240:$C$252,C8,NSL!$L$240:$L$252)</f>
        <v>0</v>
      </c>
      <c r="V8" s="55">
        <f>SUMIF(NSL!$C$254:$C$255,C8,NSL!$L$254:$L$255)</f>
        <v>0</v>
      </c>
      <c r="W8" s="55">
        <f>SUMIF(NSL!$C$257:$C$282,C8,NSL!$L$257:$L$282)</f>
        <v>0</v>
      </c>
      <c r="X8" s="55">
        <f>SUMIF(NSL!$C$284:$C$346,C8,NSL!$L$284:$L$346)</f>
        <v>0</v>
      </c>
      <c r="Y8" s="55">
        <f>SUMIF(NSL!$C$348:$C$436,C8,NSL!$L$348:$L$436)</f>
        <v>0</v>
      </c>
      <c r="Z8" s="55">
        <f>SUMIF(NSL!$C$438:$C$480,C8,NSL!$L$438:$L$480)</f>
        <v>0</v>
      </c>
      <c r="AA8" s="70">
        <f>SUM(AB8:AN8)</f>
        <v>3.6399999999999997</v>
      </c>
      <c r="AB8" s="55">
        <f>SUMIF(NSL!$C$483:$C$679,C8,NSL!$L$483:$L$679)</f>
        <v>0.08</v>
      </c>
      <c r="AC8" s="55">
        <f>SUMIF(NSL!$C$681:$C$682,C8,NSL!$L$681:$L$682)</f>
        <v>0</v>
      </c>
      <c r="AD8" s="55">
        <f>SUMIF(NSL!$C$684:$C$692,C8,NSL!$L$684:$L$692)</f>
        <v>0</v>
      </c>
      <c r="AE8" s="55">
        <f>SUMIF(NSL!$C$694:$C$776,C8,NSL!$L$694:$L$776)</f>
        <v>0</v>
      </c>
      <c r="AF8" s="55">
        <f>SUMIF(NSL!$C$778:$C$810,C8,NSL!$L$778:$L$810)</f>
        <v>0</v>
      </c>
      <c r="AG8" s="55">
        <f>SUMIF(NSL!$C$812:$C$813,C8,NSL!$L$812:$L$813)</f>
        <v>0</v>
      </c>
      <c r="AH8" s="55">
        <f>SUMIF(NSL!$C$815:$C$816,C8,NSL!$L$815:$L$816)</f>
        <v>0</v>
      </c>
      <c r="AI8" s="55">
        <f>SUMIF(NSL!$C$818:$C$889,C8,NSL!$L$818:$L$889)</f>
        <v>0</v>
      </c>
      <c r="AJ8" s="55">
        <f>SUMIF(NSL!$C$891:$C$917,C8,NSL!$L$891:$L$917)</f>
        <v>3.05</v>
      </c>
      <c r="AK8" s="55">
        <f>SUMIF(NSL!$C$919:$C$981,C8,NSL!$L$919:$L$981)</f>
        <v>0.51</v>
      </c>
      <c r="AL8" s="55">
        <f>SUMIF(NSL!$C$983:$C$1000,C8,NSL!$L$983:$L$1000)</f>
        <v>0</v>
      </c>
      <c r="AM8" s="55">
        <f>SUMIF(NSL!$C$1002:$C$1028,C8,NSL!$L$1002:$L$1028)</f>
        <v>0</v>
      </c>
      <c r="AN8" s="55">
        <f>SUMIF(NSL!$C$1030:$C$1045,C8,NSL!$L$1030:$L$1045)</f>
        <v>0</v>
      </c>
      <c r="AO8" s="55">
        <f>SUMIF(NSL!$C$1047:$C$1048,C8,NSL!$L$1047:$L$1048)</f>
        <v>0</v>
      </c>
      <c r="AP8" s="55">
        <f>SUMIF(NSL!$C$1050:$C$1074,C8,NSL!$L$1050:$L$1074)</f>
        <v>0</v>
      </c>
      <c r="AQ8" s="55">
        <f>SUMIF(NSL!$C$1076:$C$1099,C8,NSL!$L$1076:$L$1099)</f>
        <v>0</v>
      </c>
      <c r="AR8" s="55">
        <f>SUMIF(NSL!$C$1101:$C$1121,C8,NSL!$L$1101:$L$1121)</f>
        <v>0.32</v>
      </c>
      <c r="AS8" s="55">
        <f>SUMIF(NSL!$C$1123:$C$1164,C8,NSL!$L$1123:$L$1164)</f>
        <v>0</v>
      </c>
      <c r="AT8" s="55">
        <f>SUMIF(NSL!$C$1166:$C$1201,C8,NSL!$L$1166:$L$1201)</f>
        <v>0</v>
      </c>
      <c r="AU8" s="55">
        <f>SUMIF(NSL!$C$1203:$C$1223,C8,NSL!$L$1203:$L$1223)</f>
        <v>0.15</v>
      </c>
      <c r="AV8" s="55">
        <f>SUMIF(NSL!$C$1225:$C$1226,C8,NSL!$L$1225:$L$1226)</f>
        <v>0</v>
      </c>
      <c r="AW8" s="55">
        <f>SUMIF(NSL!$C$1228:$C$1244,C8,NSL!$L$1228:$L$1244)</f>
        <v>0</v>
      </c>
      <c r="AX8" s="55">
        <f>SUMIF(NSL!$C$1246:$C$1351,C8,NSL!$L$1246:$L$1351)</f>
        <v>0</v>
      </c>
      <c r="AY8" s="55">
        <f>SUMIF(NSL!$C$1353:$C$1434,C8,NSL!$L$1353:$L$1434)</f>
        <v>0</v>
      </c>
      <c r="AZ8" s="55">
        <f>SUMIF(NSL!$C$1436:$C$1440,C8,NSL!$L$1436:$L$1440)</f>
        <v>0</v>
      </c>
      <c r="BA8" s="55">
        <f>SUMIF(NSL!$C$1442:$C$1507,C8,NSL!$L$1442:$L$1507)</f>
        <v>0.30000000000000004</v>
      </c>
      <c r="BB8" s="55">
        <f>SUMIF(NSL!$C$1509:$C$1540,C8,NSL!$L$1509:$L$1540)</f>
        <v>0</v>
      </c>
      <c r="BC8" s="55">
        <f>SUMIF(NSL!$C$1542:$C$1545,C8,NSL!$L$1542:$L$1545)</f>
        <v>0</v>
      </c>
      <c r="BD8" s="55">
        <f>SUMIF(NSL!$C$1547:$C$1560,C8,NSL!$L$1547:$L$1560)</f>
        <v>0</v>
      </c>
      <c r="BE8" s="55">
        <f>SUMIF(NSL!$C$1562:$C$1565,C8,NSL!$L$1562:$L$1565)</f>
        <v>0</v>
      </c>
      <c r="BF8" s="55">
        <f>SUMIF(NSL!$C$1567:$C$1569,C8,NSL!$L$1567:$L$1569)</f>
        <v>0</v>
      </c>
      <c r="BG8" s="65">
        <f>SUM(H8:Q8)+SUM(S8:Z8)+SUM(AB8:BF8)</f>
        <v>10.41</v>
      </c>
      <c r="BH8" s="53">
        <f>G60-BG8</f>
        <v>-10.41</v>
      </c>
      <c r="BI8" s="53">
        <f>BH8+D8</f>
        <v>167.16000000000003</v>
      </c>
    </row>
    <row r="9" spans="1:61" ht="15">
      <c r="A9" s="8"/>
      <c r="B9" s="6" t="s">
        <v>191</v>
      </c>
      <c r="C9" s="8" t="s">
        <v>12</v>
      </c>
      <c r="D9" s="52">
        <f>HTg!I11</f>
        <v>61.9</v>
      </c>
      <c r="E9" s="65">
        <f t="shared" ref="E9:E18" si="3">SUM(F9,J9,K9,L9,M9,N9,O9,P9,Q9)</f>
        <v>59.05</v>
      </c>
      <c r="F9" s="70">
        <f t="shared" ref="F9:F18" si="4">G9+H9+I9</f>
        <v>54.25</v>
      </c>
      <c r="G9" s="55">
        <f>SUMIF(NSL!$C$9:$C$10,C9,NSL!$L$9:$L$10)</f>
        <v>0</v>
      </c>
      <c r="H9" s="54">
        <f>D9-BG9</f>
        <v>54.25</v>
      </c>
      <c r="I9" s="55">
        <f>SUMIF(NSL!$C$15:$C$16,C9,NSL!$L$15:$L$16)</f>
        <v>0</v>
      </c>
      <c r="J9" s="55">
        <f>SUMIF(NSL!$C$18:$C$19,C9,NSL!$L$18:$L$19)</f>
        <v>0</v>
      </c>
      <c r="K9" s="55">
        <f>SUMIF(NSL!$C$21:$C$43,C9,NSL!$L$21:$L$43)</f>
        <v>4</v>
      </c>
      <c r="L9" s="55">
        <f>SUMIF(NSL!$C$45:$C$51,C9,NSL!$L$45:$L$51)</f>
        <v>0</v>
      </c>
      <c r="M9" s="55">
        <f>SUMIF(NSL!$C$53:$C$55,C9,NSL!$L$53:$L$55)</f>
        <v>0</v>
      </c>
      <c r="N9" s="55">
        <f>SUMIF(NSL!$C$57:$C$65,C9,NSL!$L$57:$L$65)</f>
        <v>0</v>
      </c>
      <c r="O9" s="55">
        <f>SUMIF(NSL!$C$67:$C$76,C9,NSL!$L$67:$L$76)</f>
        <v>0.8</v>
      </c>
      <c r="P9" s="55">
        <f>SUMIF(NSL!$C$78:$C$79,C9,NSL!$L$78:$L$79)</f>
        <v>0</v>
      </c>
      <c r="Q9" s="55">
        <f>SUMIF(NSL!$C$81:$C$173,C9,NSL!$L$81:$L$173)</f>
        <v>0</v>
      </c>
      <c r="R9" s="65">
        <f>SUM(S9:AA9)+SUM(AO9:BF9)</f>
        <v>2.85</v>
      </c>
      <c r="S9" s="55">
        <f>SUMIF(NSL!$C$176:$C$214,C9,NSL!$L$176:$L$214)</f>
        <v>0</v>
      </c>
      <c r="T9" s="55">
        <f>SUMIF(NSL!$C$216:$C$238,C9,NSL!$L$216:$L$238)</f>
        <v>0</v>
      </c>
      <c r="U9" s="55">
        <f>SUMIF(NSL!$C$240:$C$252,C9,NSL!$L$240:$L$252)</f>
        <v>0</v>
      </c>
      <c r="V9" s="55">
        <f>SUMIF(NSL!$C$254:$C$255,C9,NSL!$L$254:$L$255)</f>
        <v>0</v>
      </c>
      <c r="W9" s="55">
        <f>SUMIF(NSL!$C$257:$C$282,C9,NSL!$L$257:$L$282)</f>
        <v>0</v>
      </c>
      <c r="X9" s="55">
        <f>SUMIF(NSL!$C$284:$C$346,C9,NSL!$L$284:$L$346)</f>
        <v>0</v>
      </c>
      <c r="Y9" s="55">
        <f>SUMIF(NSL!$C$348:$C$436,C9,NSL!$L$348:$L$436)</f>
        <v>0</v>
      </c>
      <c r="Z9" s="55">
        <f>SUMIF(NSL!$C$438:$C$480,C9,NSL!$L$438:$L$480)</f>
        <v>0</v>
      </c>
      <c r="AA9" s="70">
        <f t="shared" ref="AA9:AA18" si="5">SUM(AB9:AN9)</f>
        <v>2.6</v>
      </c>
      <c r="AB9" s="55">
        <f>SUMIF(NSL!$C$483:$C$679,C9,NSL!$L$483:$L$679)</f>
        <v>0.04</v>
      </c>
      <c r="AC9" s="55">
        <f>SUMIF(NSL!$C$681:$C$682,C9,NSL!$L$681:$L$682)</f>
        <v>0</v>
      </c>
      <c r="AD9" s="55">
        <f>SUMIF(NSL!$C$684:$C$692,C9,NSL!$L$684:$L$692)</f>
        <v>0</v>
      </c>
      <c r="AE9" s="55">
        <f>SUMIF(NSL!$C$694:$C$776,C9,NSL!$L$694:$L$776)</f>
        <v>0</v>
      </c>
      <c r="AF9" s="55">
        <f>SUMIF(NSL!$C$778:$C$810,C9,NSL!$L$778:$L$810)</f>
        <v>0.01</v>
      </c>
      <c r="AG9" s="55">
        <f>SUMIF(NSL!$C$812:$C$813,C9,NSL!$L$812:$L$813)</f>
        <v>0</v>
      </c>
      <c r="AH9" s="55">
        <f>SUMIF(NSL!$C$815:$C$816,C9,NSL!$L$815:$L$816)</f>
        <v>0</v>
      </c>
      <c r="AI9" s="55">
        <f>SUMIF(NSL!$C$818:$C$889,C9,NSL!$L$818:$L$889)</f>
        <v>0.75</v>
      </c>
      <c r="AJ9" s="55">
        <f>SUMIF(NSL!$C$891:$C$917,C9,NSL!$L$891:$L$917)</f>
        <v>1.45</v>
      </c>
      <c r="AK9" s="55">
        <f>SUMIF(NSL!$C$919:$C$981,C9,NSL!$L$919:$L$981)</f>
        <v>0.35</v>
      </c>
      <c r="AL9" s="55">
        <f>SUMIF(NSL!$C$983:$C$1000,C9,NSL!$L$983:$L$1000)</f>
        <v>0</v>
      </c>
      <c r="AM9" s="55">
        <f>SUMIF(NSL!$C$1002:$C$1028,C9,NSL!$L$1002:$L$1028)</f>
        <v>0</v>
      </c>
      <c r="AN9" s="55">
        <f>SUMIF(NSL!$C$1030:$C$1045,C9,NSL!$L$1030:$L$1045)</f>
        <v>0</v>
      </c>
      <c r="AO9" s="55">
        <f>SUMIF(NSL!$C$1047:$C$1048,C9,NSL!$L$1047:$L$1048)</f>
        <v>0</v>
      </c>
      <c r="AP9" s="55">
        <f>SUMIF(NSL!$C$1050:$C$1074,C9,NSL!$L$1050:$L$1074)</f>
        <v>0</v>
      </c>
      <c r="AQ9" s="55">
        <f>SUMIF(NSL!$C$1076:$C$1099,C9,NSL!$L$1076:$L$1099)</f>
        <v>0</v>
      </c>
      <c r="AR9" s="55">
        <f>SUMIF(NSL!$C$1101:$C$1121,C9,NSL!$L$1101:$L$1121)</f>
        <v>0.2</v>
      </c>
      <c r="AS9" s="55">
        <f>SUMIF(NSL!$C$1123:$C$1164,C9,NSL!$L$1123:$L$1164)</f>
        <v>0</v>
      </c>
      <c r="AT9" s="55">
        <f>SUMIF(NSL!$C$1166:$C$1201,C9,NSL!$L$1166:$L$1201)</f>
        <v>0</v>
      </c>
      <c r="AU9" s="55">
        <f>SUMIF(NSL!$C$1203:$C$1223,C9,NSL!$L$1203:$L$1223)</f>
        <v>0</v>
      </c>
      <c r="AV9" s="55">
        <f>SUMIF(NSL!$C$1225:$C$1226,C9,NSL!$L$1225:$L$1226)</f>
        <v>0</v>
      </c>
      <c r="AW9" s="55">
        <f>SUMIF(NSL!$C$1228:$C$1244,C9,NSL!$L$1228:$L$1244)</f>
        <v>0</v>
      </c>
      <c r="AX9" s="55">
        <f>SUMIF(NSL!$C$1246:$C$1351,C9,NSL!$L$1246:$L$1351)</f>
        <v>0</v>
      </c>
      <c r="AY9" s="55">
        <f>SUMIF(NSL!$C$1353:$C$1434,C9,NSL!$L$1353:$L$1434)</f>
        <v>0</v>
      </c>
      <c r="AZ9" s="55">
        <f>SUMIF(NSL!$C$1436:$C$1440,C9,NSL!$L$1436:$L$1440)</f>
        <v>0</v>
      </c>
      <c r="BA9" s="55">
        <f>SUMIF(NSL!$C$1442:$C$1507,C9,NSL!$L$1442:$L$1507)</f>
        <v>0.05</v>
      </c>
      <c r="BB9" s="55">
        <f>SUMIF(NSL!$C$1509:$C$1540,C9,NSL!$L$1509:$L$1540)</f>
        <v>0</v>
      </c>
      <c r="BC9" s="55">
        <f>SUMIF(NSL!$C$1542:$C$1545,C9,NSL!$L$1542:$L$1545)</f>
        <v>0</v>
      </c>
      <c r="BD9" s="55">
        <f>SUMIF(NSL!$C$1547:$C$1560,C9,NSL!$L$1547:$L$1560)</f>
        <v>0</v>
      </c>
      <c r="BE9" s="55">
        <f>SUMIF(NSL!$C$1562:$C$1565,C9,NSL!$L$1562:$L$1565)</f>
        <v>0</v>
      </c>
      <c r="BF9" s="55">
        <f>SUMIF(NSL!$C$1567:$C$1569,C9,NSL!$L$1567:$L$1569)</f>
        <v>0</v>
      </c>
      <c r="BG9" s="65">
        <f>SUM(G9)+SUM(I9:Q9)+SUM(S9:Z9)+SUM(AB9:BF9)</f>
        <v>7.65</v>
      </c>
      <c r="BH9" s="53">
        <f>H60-BG9</f>
        <v>-7.65</v>
      </c>
      <c r="BI9" s="53">
        <f t="shared" ref="BI9:BI59" si="6">BH9+D9</f>
        <v>54.25</v>
      </c>
    </row>
    <row r="10" spans="1:61" ht="15">
      <c r="A10" s="8"/>
      <c r="B10" s="6" t="s">
        <v>192</v>
      </c>
      <c r="C10" s="8" t="s">
        <v>14</v>
      </c>
      <c r="D10" s="52">
        <f>HTg!I12</f>
        <v>0</v>
      </c>
      <c r="E10" s="65">
        <f t="shared" si="3"/>
        <v>0</v>
      </c>
      <c r="F10" s="70">
        <f t="shared" si="4"/>
        <v>0</v>
      </c>
      <c r="G10" s="55">
        <f>SUMIF(NSL!$C$9:$C$10,C10,NSL!$L$9:$L$10)</f>
        <v>0</v>
      </c>
      <c r="H10" s="55">
        <f>SUMIF(NSL!$C$12:$C$13,C10,NSL!$L$12:$L$13)</f>
        <v>0</v>
      </c>
      <c r="I10" s="54">
        <f>D10-BG10</f>
        <v>0</v>
      </c>
      <c r="J10" s="55">
        <f>SUMIF(NSL!$C$18:$C$19,C10,NSL!$L$18:$L$19)</f>
        <v>0</v>
      </c>
      <c r="K10" s="55">
        <f>SUMIF(NSL!$C$21:$C$43,C10,NSL!$L$21:$L$43)</f>
        <v>0</v>
      </c>
      <c r="L10" s="55">
        <f>SUMIF(NSL!$C$45:$C$51,C10,NSL!$L$45:$L$51)</f>
        <v>0</v>
      </c>
      <c r="M10" s="55">
        <f>SUMIF(NSL!$C$53:$C$55,C10,NSL!$L$53:$L$55)</f>
        <v>0</v>
      </c>
      <c r="N10" s="55">
        <f>SUMIF(NSL!$C$57:$C$65,C10,NSL!$L$57:$L$65)</f>
        <v>0</v>
      </c>
      <c r="O10" s="55">
        <f>SUMIF(NSL!$C$67:$C$76,C10,NSL!$L$67:$L$76)</f>
        <v>0</v>
      </c>
      <c r="P10" s="55">
        <f>SUMIF(NSL!$C$78:$C$79,C10,NSL!$L$78:$L$79)</f>
        <v>0</v>
      </c>
      <c r="Q10" s="55">
        <f>SUMIF(NSL!$C$81:$C$173,C10,NSL!$L$81:$L$173)</f>
        <v>0</v>
      </c>
      <c r="R10" s="65">
        <f>SUM(S10:AA10)+SUM(AO10:BF10)</f>
        <v>0</v>
      </c>
      <c r="S10" s="55">
        <f>SUMIF(NSL!$C$176:$C$214,C10,NSL!$L$176:$L$214)</f>
        <v>0</v>
      </c>
      <c r="T10" s="55">
        <f>SUMIF(NSL!$C$216:$C$238,C10,NSL!$L$216:$L$238)</f>
        <v>0</v>
      </c>
      <c r="U10" s="55">
        <f>SUMIF(NSL!$C$240:$C$252,C10,NSL!$L$240:$L$252)</f>
        <v>0</v>
      </c>
      <c r="V10" s="55">
        <f>SUMIF(NSL!$C$254:$C$255,C10,NSL!$L$254:$L$255)</f>
        <v>0</v>
      </c>
      <c r="W10" s="55">
        <f>SUMIF(NSL!$C$257:$C$282,C10,NSL!$L$257:$L$282)</f>
        <v>0</v>
      </c>
      <c r="X10" s="55">
        <f>SUMIF(NSL!$C$284:$C$346,C10,NSL!$L$284:$L$346)</f>
        <v>0</v>
      </c>
      <c r="Y10" s="55">
        <f>SUMIF(NSL!$C$348:$C$436,C10,NSL!$L$348:$L$436)</f>
        <v>0</v>
      </c>
      <c r="Z10" s="55">
        <f>SUMIF(NSL!$C$438:$C$480,C10,NSL!$L$438:$L$480)</f>
        <v>0</v>
      </c>
      <c r="AA10" s="70">
        <f t="shared" si="5"/>
        <v>0</v>
      </c>
      <c r="AB10" s="55">
        <f>SUMIF(NSL!$C$483:$C$679,C10,NSL!$L$483:$L$679)</f>
        <v>0</v>
      </c>
      <c r="AC10" s="55">
        <f>SUMIF(NSL!$C$681:$C$682,C10,NSL!$L$681:$L$682)</f>
        <v>0</v>
      </c>
      <c r="AD10" s="55">
        <f>SUMIF(NSL!$C$684:$C$692,C10,NSL!$L$684:$L$692)</f>
        <v>0</v>
      </c>
      <c r="AE10" s="55">
        <f>SUMIF(NSL!$C$694:$C$776,C10,NSL!$L$694:$L$776)</f>
        <v>0</v>
      </c>
      <c r="AF10" s="55">
        <f>SUMIF(NSL!$C$778:$C$810,C10,NSL!$L$778:$L$810)</f>
        <v>0</v>
      </c>
      <c r="AG10" s="55">
        <f>SUMIF(NSL!$C$812:$C$813,C10,NSL!$L$812:$L$813)</f>
        <v>0</v>
      </c>
      <c r="AH10" s="55">
        <f>SUMIF(NSL!$C$815:$C$816,C10,NSL!$L$815:$L$816)</f>
        <v>0</v>
      </c>
      <c r="AI10" s="55">
        <f>SUMIF(NSL!$C$818:$C$889,C10,NSL!$L$818:$L$889)</f>
        <v>0</v>
      </c>
      <c r="AJ10" s="55">
        <f>SUMIF(NSL!$C$891:$C$917,C10,NSL!$L$891:$L$917)</f>
        <v>0</v>
      </c>
      <c r="AK10" s="55">
        <f>SUMIF(NSL!$C$919:$C$981,C10,NSL!$L$919:$L$981)</f>
        <v>0</v>
      </c>
      <c r="AL10" s="55">
        <f>SUMIF(NSL!$C$983:$C$1000,C10,NSL!$L$983:$L$1000)</f>
        <v>0</v>
      </c>
      <c r="AM10" s="55">
        <f>SUMIF(NSL!$C$1002:$C$1028,C10,NSL!$L$1002:$L$1028)</f>
        <v>0</v>
      </c>
      <c r="AN10" s="55">
        <f>SUMIF(NSL!$C$1030:$C$1045,C10,NSL!$L$1030:$L$1045)</f>
        <v>0</v>
      </c>
      <c r="AO10" s="55">
        <f>SUMIF(NSL!$C$1047:$C$1048,C10,NSL!$L$1047:$L$1048)</f>
        <v>0</v>
      </c>
      <c r="AP10" s="55">
        <f>SUMIF(NSL!$C$1050:$C$1074,C10,NSL!$L$1050:$L$1074)</f>
        <v>0</v>
      </c>
      <c r="AQ10" s="55">
        <f>SUMIF(NSL!$C$1076:$C$1099,C10,NSL!$L$1076:$L$1099)</f>
        <v>0</v>
      </c>
      <c r="AR10" s="55">
        <f>SUMIF(NSL!$C$1101:$C$1121,C10,NSL!$L$1101:$L$1121)</f>
        <v>0</v>
      </c>
      <c r="AS10" s="55">
        <f>SUMIF(NSL!$C$1123:$C$1164,C10,NSL!$L$1123:$L$1164)</f>
        <v>0</v>
      </c>
      <c r="AT10" s="55">
        <f>SUMIF(NSL!$C$1166:$C$1201,C10,NSL!$L$1166:$L$1201)</f>
        <v>0</v>
      </c>
      <c r="AU10" s="55">
        <f>SUMIF(NSL!$C$1203:$C$1223,C10,NSL!$L$1203:$L$1223)</f>
        <v>0</v>
      </c>
      <c r="AV10" s="55">
        <f>SUMIF(NSL!$C$1225:$C$1226,C10,NSL!$L$1225:$L$1226)</f>
        <v>0</v>
      </c>
      <c r="AW10" s="55">
        <f>SUMIF(NSL!$C$1228:$C$1244,C10,NSL!$L$1228:$L$1244)</f>
        <v>0</v>
      </c>
      <c r="AX10" s="55">
        <f>SUMIF(NSL!$C$1246:$C$1351,C10,NSL!$L$1246:$L$1351)</f>
        <v>0</v>
      </c>
      <c r="AY10" s="55">
        <f>SUMIF(NSL!$C$1353:$C$1434,C10,NSL!$L$1353:$L$1434)</f>
        <v>0</v>
      </c>
      <c r="AZ10" s="55">
        <f>SUMIF(NSL!$C$1436:$C$1440,C10,NSL!$L$1436:$L$1440)</f>
        <v>0</v>
      </c>
      <c r="BA10" s="55">
        <f>SUMIF(NSL!$C$1442:$C$1507,C10,NSL!$L$1442:$L$1507)</f>
        <v>0</v>
      </c>
      <c r="BB10" s="55">
        <f>SUMIF(NSL!$C$1509:$C$1540,C10,NSL!$L$1509:$L$1540)</f>
        <v>0</v>
      </c>
      <c r="BC10" s="55">
        <f>SUMIF(NSL!$C$1542:$C$1545,C10,NSL!$L$1542:$L$1545)</f>
        <v>0</v>
      </c>
      <c r="BD10" s="55">
        <f>SUMIF(NSL!$C$1547:$C$1560,C10,NSL!$L$1547:$L$1560)</f>
        <v>0</v>
      </c>
      <c r="BE10" s="55">
        <f>SUMIF(NSL!$C$1562:$C$1565,C10,NSL!$L$1562:$L$1565)</f>
        <v>0</v>
      </c>
      <c r="BF10" s="55">
        <f>SUMIF(NSL!$C$1567:$C$1569,C10,NSL!$L$1567:$L$1569)</f>
        <v>0</v>
      </c>
      <c r="BG10" s="65">
        <f>SUM(G10:H10)+SUM(J10:Q10)+SUM(S10:Z10)+SUM(AB10:BF10)</f>
        <v>0</v>
      </c>
      <c r="BH10" s="53">
        <f>I60-BG10</f>
        <v>0</v>
      </c>
      <c r="BI10" s="53">
        <f t="shared" si="6"/>
        <v>0</v>
      </c>
    </row>
    <row r="11" spans="1:61" ht="15">
      <c r="A11" s="56" t="s">
        <v>13</v>
      </c>
      <c r="B11" s="13" t="s">
        <v>116</v>
      </c>
      <c r="C11" s="56" t="s">
        <v>16</v>
      </c>
      <c r="D11" s="52">
        <f>HTg!I13</f>
        <v>163.63999999999999</v>
      </c>
      <c r="E11" s="65">
        <f t="shared" si="3"/>
        <v>153.13</v>
      </c>
      <c r="F11" s="70">
        <f t="shared" si="4"/>
        <v>0</v>
      </c>
      <c r="G11" s="55">
        <f>SUMIF(NSL!$C$9:$C$10,C11,NSL!$L$9:$L$10)</f>
        <v>0</v>
      </c>
      <c r="H11" s="55">
        <f>SUMIF(NSL!$C$12:$C$13,C11,NSL!$L$12:$L$13)</f>
        <v>0</v>
      </c>
      <c r="I11" s="55">
        <f>SUMIF(NSL!$C$15:$C$16,C11,NSL!$L$15:$L$16)</f>
        <v>0</v>
      </c>
      <c r="J11" s="54">
        <f>D11-BG11</f>
        <v>145.63</v>
      </c>
      <c r="K11" s="55">
        <f>SUMIF(NSL!$C$21:$C$43,C11,NSL!$L$21:$L$43)</f>
        <v>7</v>
      </c>
      <c r="L11" s="55">
        <f>SUMIF(NSL!$C$45:$C$51,C11,NSL!$L$45:$L$51)</f>
        <v>0</v>
      </c>
      <c r="M11" s="55">
        <f>SUMIF(NSL!$C$53:$C$55,C11,NSL!$L$53:$L$55)</f>
        <v>0</v>
      </c>
      <c r="N11" s="55">
        <f>SUMIF(NSL!$C$57:$C$65,C11,NSL!$L$57:$L$65)</f>
        <v>0</v>
      </c>
      <c r="O11" s="55">
        <f>SUMIF(NSL!$C$67:$C$76,C11,NSL!$L$67:$L$76)</f>
        <v>0.5</v>
      </c>
      <c r="P11" s="55">
        <f>SUMIF(NSL!$C$78:$C$79,C11,NSL!$L$78:$L$79)</f>
        <v>0</v>
      </c>
      <c r="Q11" s="55">
        <f>SUMIF(NSL!$C$81:$C$173,C11,NSL!$L$81:$L$173)</f>
        <v>0</v>
      </c>
      <c r="R11" s="65">
        <f t="shared" ref="R11:R17" si="7">SUM(S11:AA11)+SUM(AO11:BF11)</f>
        <v>10.51</v>
      </c>
      <c r="S11" s="55">
        <f>SUMIF(NSL!$C$176:$C$214,C11,NSL!$L$176:$L$214)</f>
        <v>0</v>
      </c>
      <c r="T11" s="55">
        <f>SUMIF(NSL!$C$216:$C$238,C11,NSL!$L$216:$L$238)</f>
        <v>0.3</v>
      </c>
      <c r="U11" s="55">
        <f>SUMIF(NSL!$C$240:$C$252,C11,NSL!$L$240:$L$252)</f>
        <v>0</v>
      </c>
      <c r="V11" s="55">
        <f>SUMIF(NSL!$C$254:$C$255,C11,NSL!$L$254:$L$255)</f>
        <v>0</v>
      </c>
      <c r="W11" s="55">
        <f>SUMIF(NSL!$C$257:$C$282,C11,NSL!$L$257:$L$282)</f>
        <v>0</v>
      </c>
      <c r="X11" s="55">
        <f>SUMIF(NSL!$C$284:$C$346,C11,NSL!$L$284:$L$346)</f>
        <v>0</v>
      </c>
      <c r="Y11" s="55">
        <f>SUMIF(NSL!$C$348:$C$436,C11,NSL!$L$348:$L$436)</f>
        <v>0.02</v>
      </c>
      <c r="Z11" s="55">
        <f>SUMIF(NSL!$C$438:$C$480,C11,NSL!$L$438:$L$480)</f>
        <v>0</v>
      </c>
      <c r="AA11" s="70">
        <f t="shared" si="5"/>
        <v>7.62</v>
      </c>
      <c r="AB11" s="55">
        <f>SUMIF(NSL!$C$483:$C$679,C11,NSL!$L$483:$L$679)</f>
        <v>0.21000000000000002</v>
      </c>
      <c r="AC11" s="55">
        <f>SUMIF(NSL!$C$681:$C$682,C11,NSL!$L$681:$L$682)</f>
        <v>0</v>
      </c>
      <c r="AD11" s="55">
        <f>SUMIF(NSL!$C$684:$C$692,C11,NSL!$L$684:$L$692)</f>
        <v>0</v>
      </c>
      <c r="AE11" s="55">
        <f>SUMIF(NSL!$C$694:$C$776,C11,NSL!$L$694:$L$776)</f>
        <v>0.4</v>
      </c>
      <c r="AF11" s="55">
        <f>SUMIF(NSL!$C$778:$C$810,C11,NSL!$L$778:$L$810)</f>
        <v>0</v>
      </c>
      <c r="AG11" s="55">
        <f>SUMIF(NSL!$C$812:$C$813,C11,NSL!$L$812:$L$813)</f>
        <v>0</v>
      </c>
      <c r="AH11" s="55">
        <f>SUMIF(NSL!$C$815:$C$816,C11,NSL!$L$815:$L$816)</f>
        <v>0</v>
      </c>
      <c r="AI11" s="55">
        <f>SUMIF(NSL!$C$818:$C$889,C11,NSL!$L$818:$L$889)</f>
        <v>2.5499999999999998</v>
      </c>
      <c r="AJ11" s="55">
        <f>SUMIF(NSL!$C$891:$C$917,C11,NSL!$L$891:$L$917)</f>
        <v>4.0999999999999996</v>
      </c>
      <c r="AK11" s="55">
        <f>SUMIF(NSL!$C$919:$C$981,C11,NSL!$L$919:$L$981)</f>
        <v>0.36</v>
      </c>
      <c r="AL11" s="55">
        <f>SUMIF(NSL!$C$983:$C$1000,C11,NSL!$L$983:$L$1000)</f>
        <v>0</v>
      </c>
      <c r="AM11" s="55">
        <f>SUMIF(NSL!$C$1002:$C$1028,C11,NSL!$L$1002:$L$1028)</f>
        <v>0</v>
      </c>
      <c r="AN11" s="55">
        <f>SUMIF(NSL!$C$1030:$C$1045,C11,NSL!$L$1030:$L$1045)</f>
        <v>0</v>
      </c>
      <c r="AO11" s="55">
        <f>SUMIF(NSL!$C$1047:$C$1048,C11,NSL!$L$1047:$L$1048)</f>
        <v>0</v>
      </c>
      <c r="AP11" s="55">
        <f>SUMIF(NSL!$C$1050:$C$1074,C11,NSL!$L$1050:$L$1074)</f>
        <v>0</v>
      </c>
      <c r="AQ11" s="55">
        <f>SUMIF(NSL!$C$1076:$C$1099,C11,NSL!$L$1076:$L$1099)</f>
        <v>0</v>
      </c>
      <c r="AR11" s="55">
        <f>SUMIF(NSL!$C$1101:$C$1121,C11,NSL!$L$1101:$L$1121)</f>
        <v>2.02</v>
      </c>
      <c r="AS11" s="55">
        <f>SUMIF(NSL!$C$1123:$C$1164,C11,NSL!$L$1123:$L$1164)</f>
        <v>0</v>
      </c>
      <c r="AT11" s="55">
        <f>SUMIF(NSL!$C$1166:$C$1201,C11,NSL!$L$1166:$L$1201)</f>
        <v>0.05</v>
      </c>
      <c r="AU11" s="55">
        <f>SUMIF(NSL!$C$1203:$C$1223,C11,NSL!$L$1203:$L$1223)</f>
        <v>0.3</v>
      </c>
      <c r="AV11" s="55">
        <f>SUMIF(NSL!$C$1225:$C$1226,C11,NSL!$L$1225:$L$1226)</f>
        <v>0</v>
      </c>
      <c r="AW11" s="55">
        <f>SUMIF(NSL!$C$1228:$C$1244,C11,NSL!$L$1228:$L$1244)</f>
        <v>0</v>
      </c>
      <c r="AX11" s="55">
        <f>SUMIF(NSL!$C$1246:$C$1351,C11,NSL!$L$1246:$L$1351)</f>
        <v>0</v>
      </c>
      <c r="AY11" s="55">
        <f>SUMIF(NSL!$C$1353:$C$1434,C11,NSL!$L$1353:$L$1434)</f>
        <v>0</v>
      </c>
      <c r="AZ11" s="55">
        <f>SUMIF(NSL!$C$1436:$C$1440,C11,NSL!$L$1436:$L$1440)</f>
        <v>0</v>
      </c>
      <c r="BA11" s="55">
        <f>SUMIF(NSL!$C$1442:$C$1507,C11,NSL!$L$1442:$L$1507)</f>
        <v>0.2</v>
      </c>
      <c r="BB11" s="55">
        <f>SUMIF(NSL!$C$1509:$C$1540,C11,NSL!$L$1509:$L$1540)</f>
        <v>0</v>
      </c>
      <c r="BC11" s="55">
        <f>SUMIF(NSL!$C$1542:$C$1545,C11,NSL!$L$1542:$L$1545)</f>
        <v>0</v>
      </c>
      <c r="BD11" s="55">
        <f>SUMIF(NSL!$C$1547:$C$1560,C11,NSL!$L$1547:$L$1560)</f>
        <v>0</v>
      </c>
      <c r="BE11" s="55">
        <f>SUMIF(NSL!$C$1562:$C$1565,C11,NSL!$L$1562:$L$1565)</f>
        <v>0</v>
      </c>
      <c r="BF11" s="55">
        <f>SUMIF(NSL!$C$1567:$C$1569,C11,NSL!$L$1567:$L$1569)</f>
        <v>0</v>
      </c>
      <c r="BG11" s="65">
        <f>SUM(G11:I11)+SUM(K11:Q11)+SUM(S11:Z11)+SUM(AB11:BF11)</f>
        <v>18.010000000000002</v>
      </c>
      <c r="BH11" s="53">
        <f>J60-BG11</f>
        <v>-18.010000000000002</v>
      </c>
      <c r="BI11" s="53">
        <f t="shared" si="6"/>
        <v>145.63</v>
      </c>
    </row>
    <row r="12" spans="1:61" ht="15">
      <c r="A12" s="56" t="s">
        <v>15</v>
      </c>
      <c r="B12" s="13" t="s">
        <v>80</v>
      </c>
      <c r="C12" s="56" t="s">
        <v>18</v>
      </c>
      <c r="D12" s="52">
        <f>HTg!I14</f>
        <v>141.43</v>
      </c>
      <c r="E12" s="65">
        <f t="shared" si="3"/>
        <v>135.85000000000002</v>
      </c>
      <c r="F12" s="70">
        <f t="shared" si="4"/>
        <v>0</v>
      </c>
      <c r="G12" s="55">
        <f>SUMIF(NSL!$C$9:$C$10,C12,NSL!$L$9:$L$10)</f>
        <v>0</v>
      </c>
      <c r="H12" s="55">
        <f>SUMIF(NSL!$C$12:$C$13,C12,NSL!$L$12:$L$13)</f>
        <v>0</v>
      </c>
      <c r="I12" s="55">
        <f>SUMIF(NSL!$C$15:$C$16,C12,NSL!$L$15:$L$16)</f>
        <v>0</v>
      </c>
      <c r="J12" s="55">
        <f>SUMIF(NSL!$C$18:$C$19,C12,NSL!$L$18:$L$19)</f>
        <v>0</v>
      </c>
      <c r="K12" s="54">
        <f>D12-BG12</f>
        <v>15.300000000000011</v>
      </c>
      <c r="L12" s="55">
        <f>SUMIF(NSL!$C$45:$C$51,C12,NSL!$L$45:$L$51)</f>
        <v>0</v>
      </c>
      <c r="M12" s="55">
        <f>SUMIF(NSL!$C$53:$C$55,C12,NSL!$L$53:$L$55)</f>
        <v>0</v>
      </c>
      <c r="N12" s="55">
        <f>SUMIF(NSL!$C$57:$C$65,C12,NSL!$L$57:$L$65)</f>
        <v>120.25</v>
      </c>
      <c r="O12" s="55">
        <f>SUMIF(NSL!$C$67:$C$76,C12,NSL!$L$67:$L$76)</f>
        <v>0.3</v>
      </c>
      <c r="P12" s="55">
        <f>SUMIF(NSL!$C$78:$C$79,C12,NSL!$L$78:$L$79)</f>
        <v>0</v>
      </c>
      <c r="Q12" s="55">
        <f>SUMIF(NSL!$C$81:$C$173,C12,NSL!$L$81:$L$173)</f>
        <v>0</v>
      </c>
      <c r="R12" s="65">
        <f t="shared" si="7"/>
        <v>5.58</v>
      </c>
      <c r="S12" s="55">
        <f>SUMIF(NSL!$C$176:$C$214,C12,NSL!$L$176:$L$214)</f>
        <v>0</v>
      </c>
      <c r="T12" s="55">
        <f>SUMIF(NSL!$C$216:$C$238,C12,NSL!$L$216:$L$238)</f>
        <v>0</v>
      </c>
      <c r="U12" s="55">
        <f>SUMIF(NSL!$C$240:$C$252,C12,NSL!$L$240:$L$252)</f>
        <v>0</v>
      </c>
      <c r="V12" s="55">
        <f>SUMIF(NSL!$C$254:$C$255,C12,NSL!$L$254:$L$255)</f>
        <v>0</v>
      </c>
      <c r="W12" s="55">
        <f>SUMIF(NSL!$C$257:$C$282,C12,NSL!$L$257:$L$282)</f>
        <v>0</v>
      </c>
      <c r="X12" s="55">
        <f>SUMIF(NSL!$C$284:$C$346,C12,NSL!$L$284:$L$346)</f>
        <v>0</v>
      </c>
      <c r="Y12" s="55">
        <f>SUMIF(NSL!$C$348:$C$436,C12,NSL!$L$348:$L$436)</f>
        <v>0</v>
      </c>
      <c r="Z12" s="55">
        <f>SUMIF(NSL!$C$438:$C$480,C12,NSL!$L$438:$L$480)</f>
        <v>0</v>
      </c>
      <c r="AA12" s="70">
        <f t="shared" si="5"/>
        <v>3.6100000000000003</v>
      </c>
      <c r="AB12" s="55">
        <f>SUMIF(NSL!$C$483:$C$679,C12,NSL!$L$483:$L$679)</f>
        <v>0.16</v>
      </c>
      <c r="AC12" s="55">
        <f>SUMIF(NSL!$C$681:$C$682,C12,NSL!$L$681:$L$682)</f>
        <v>0</v>
      </c>
      <c r="AD12" s="55">
        <f>SUMIF(NSL!$C$684:$C$692,C12,NSL!$L$684:$L$692)</f>
        <v>0.25</v>
      </c>
      <c r="AE12" s="55">
        <f>SUMIF(NSL!$C$694:$C$776,C12,NSL!$L$694:$L$776)</f>
        <v>0.06</v>
      </c>
      <c r="AF12" s="55">
        <f>SUMIF(NSL!$C$778:$C$810,C12,NSL!$L$778:$L$810)</f>
        <v>0</v>
      </c>
      <c r="AG12" s="55">
        <f>SUMIF(NSL!$C$812:$C$813,C12,NSL!$L$812:$L$813)</f>
        <v>0</v>
      </c>
      <c r="AH12" s="55">
        <f>SUMIF(NSL!$C$815:$C$816,C12,NSL!$L$815:$L$816)</f>
        <v>0</v>
      </c>
      <c r="AI12" s="55">
        <f>SUMIF(NSL!$C$818:$C$889,C12,NSL!$L$818:$L$889)</f>
        <v>1.98</v>
      </c>
      <c r="AJ12" s="55">
        <f>SUMIF(NSL!$C$891:$C$917,C12,NSL!$L$891:$L$917)</f>
        <v>0</v>
      </c>
      <c r="AK12" s="55">
        <f>SUMIF(NSL!$C$919:$C$981,C12,NSL!$L$919:$L$981)</f>
        <v>1.1599999999999999</v>
      </c>
      <c r="AL12" s="55">
        <f>SUMIF(NSL!$C$983:$C$1000,C12,NSL!$L$983:$L$1000)</f>
        <v>0</v>
      </c>
      <c r="AM12" s="55">
        <f>SUMIF(NSL!$C$1002:$C$1028,C12,NSL!$L$1002:$L$1028)</f>
        <v>0</v>
      </c>
      <c r="AN12" s="55">
        <f>SUMIF(NSL!$C$1030:$C$1045,C12,NSL!$L$1030:$L$1045)</f>
        <v>0</v>
      </c>
      <c r="AO12" s="55">
        <f>SUMIF(NSL!$C$1047:$C$1048,C12,NSL!$L$1047:$L$1048)</f>
        <v>0</v>
      </c>
      <c r="AP12" s="55">
        <f>SUMIF(NSL!$C$1050:$C$1074,C12,NSL!$L$1050:$L$1074)</f>
        <v>0</v>
      </c>
      <c r="AQ12" s="55">
        <f>SUMIF(NSL!$C$1076:$C$1099,C12,NSL!$L$1076:$L$1099)</f>
        <v>0</v>
      </c>
      <c r="AR12" s="55">
        <f>SUMIF(NSL!$C$1101:$C$1121,C12,NSL!$L$1101:$L$1121)</f>
        <v>1.5</v>
      </c>
      <c r="AS12" s="55">
        <f>SUMIF(NSL!$C$1123:$C$1164,C12,NSL!$L$1123:$L$1164)</f>
        <v>0</v>
      </c>
      <c r="AT12" s="55">
        <f>SUMIF(NSL!$C$1166:$C$1201,C12,NSL!$L$1166:$L$1201)</f>
        <v>0</v>
      </c>
      <c r="AU12" s="55">
        <f>SUMIF(NSL!$C$1203:$C$1223,C12,NSL!$L$1203:$L$1223)</f>
        <v>0.05</v>
      </c>
      <c r="AV12" s="55">
        <f>SUMIF(NSL!$C$1225:$C$1226,C12,NSL!$L$1225:$L$1226)</f>
        <v>0</v>
      </c>
      <c r="AW12" s="55">
        <f>SUMIF(NSL!$C$1228:$C$1244,C12,NSL!$L$1228:$L$1244)</f>
        <v>0</v>
      </c>
      <c r="AX12" s="55">
        <f>SUMIF(NSL!$C$1246:$C$1351,C12,NSL!$L$1246:$L$1351)</f>
        <v>0</v>
      </c>
      <c r="AY12" s="55">
        <f>SUMIF(NSL!$C$1353:$C$1434,C12,NSL!$L$1353:$L$1434)</f>
        <v>0</v>
      </c>
      <c r="AZ12" s="55">
        <f>SUMIF(NSL!$C$1436:$C$1440,C12,NSL!$L$1436:$L$1440)</f>
        <v>0</v>
      </c>
      <c r="BA12" s="55">
        <f>SUMIF(NSL!$C$1442:$C$1507,C12,NSL!$L$1442:$L$1507)</f>
        <v>0.42000000000000004</v>
      </c>
      <c r="BB12" s="55">
        <f>SUMIF(NSL!$C$1509:$C$1540,C12,NSL!$L$1509:$L$1540)</f>
        <v>0</v>
      </c>
      <c r="BC12" s="55">
        <f>SUMIF(NSL!$C$1542:$C$1545,C12,NSL!$L$1542:$L$1545)</f>
        <v>0</v>
      </c>
      <c r="BD12" s="55">
        <f>SUMIF(NSL!$C$1547:$C$1560,C12,NSL!$L$1547:$L$1560)</f>
        <v>0</v>
      </c>
      <c r="BE12" s="55">
        <f>SUMIF(NSL!$C$1562:$C$1565,C12,NSL!$L$1562:$L$1565)</f>
        <v>0</v>
      </c>
      <c r="BF12" s="55">
        <f>SUMIF(NSL!$C$1567:$C$1569,C12,NSL!$L$1567:$L$1569)</f>
        <v>0</v>
      </c>
      <c r="BG12" s="65">
        <f>SUM(G12:J12)+SUM(L12:Q12)+SUM(S12:Z12)+SUM(AB12:BF12)</f>
        <v>126.13</v>
      </c>
      <c r="BH12" s="53">
        <f>K60-BG12</f>
        <v>-105.13</v>
      </c>
      <c r="BI12" s="53">
        <f t="shared" si="6"/>
        <v>36.300000000000011</v>
      </c>
    </row>
    <row r="13" spans="1:61" ht="15">
      <c r="A13" s="56" t="s">
        <v>17</v>
      </c>
      <c r="B13" s="13" t="s">
        <v>81</v>
      </c>
      <c r="C13" s="56" t="s">
        <v>20</v>
      </c>
      <c r="D13" s="52">
        <f>HTg!I15</f>
        <v>2589.15</v>
      </c>
      <c r="E13" s="65">
        <f t="shared" si="3"/>
        <v>2586.65</v>
      </c>
      <c r="F13" s="70">
        <f t="shared" si="4"/>
        <v>0</v>
      </c>
      <c r="G13" s="55">
        <f>SUMIF(NSL!$C$9:$C$10,C13,NSL!$L$9:$L$10)</f>
        <v>0</v>
      </c>
      <c r="H13" s="55">
        <f>SUMIF(NSL!$C$12:$C$13,C13,NSL!$L$12:$L$13)</f>
        <v>0</v>
      </c>
      <c r="I13" s="55">
        <f>SUMIF(NSL!$C$15:$C$16,C13,NSL!$L$15:$L$16)</f>
        <v>0</v>
      </c>
      <c r="J13" s="55">
        <f>SUMIF(NSL!$C$18:$C$19,C13,NSL!$L$18:$L$19)</f>
        <v>0</v>
      </c>
      <c r="K13" s="55">
        <f>SUMIF(NSL!$C$21:$C$43,C13,NSL!$L$21:$L$43)</f>
        <v>0</v>
      </c>
      <c r="L13" s="54">
        <f>D13-BG13</f>
        <v>2586.65</v>
      </c>
      <c r="M13" s="55">
        <f>SUMIF(NSL!$C$53:$C$55,C13,NSL!$L$53:$L$55)</f>
        <v>0</v>
      </c>
      <c r="N13" s="55">
        <f>SUMIF(NSL!$C$57:$C$65,C13,NSL!$L$57:$L$65)</f>
        <v>0</v>
      </c>
      <c r="O13" s="55">
        <f>SUMIF(NSL!$C$67:$C$76,C13,NSL!$L$67:$L$76)</f>
        <v>0</v>
      </c>
      <c r="P13" s="55">
        <f>SUMIF(NSL!$C$78:$C$79,C13,NSL!$L$78:$L$79)</f>
        <v>0</v>
      </c>
      <c r="Q13" s="55">
        <f>SUMIF(NSL!$C$81:$C$173,C13,NSL!$L$81:$L$173)</f>
        <v>0</v>
      </c>
      <c r="R13" s="65">
        <f t="shared" si="7"/>
        <v>2.5</v>
      </c>
      <c r="S13" s="55">
        <f>SUMIF(NSL!$C$176:$C$214,C13,NSL!$L$176:$L$214)</f>
        <v>0</v>
      </c>
      <c r="T13" s="55">
        <f>SUMIF(NSL!$C$216:$C$238,C13,NSL!$L$216:$L$238)</f>
        <v>0</v>
      </c>
      <c r="U13" s="55">
        <f>SUMIF(NSL!$C$240:$C$252,C13,NSL!$L$240:$L$252)</f>
        <v>0</v>
      </c>
      <c r="V13" s="55">
        <f>SUMIF(NSL!$C$254:$C$255,C13,NSL!$L$254:$L$255)</f>
        <v>0</v>
      </c>
      <c r="W13" s="55">
        <f>SUMIF(NSL!$C$257:$C$282,C13,NSL!$L$257:$L$282)</f>
        <v>0</v>
      </c>
      <c r="X13" s="55">
        <f>SUMIF(NSL!$C$284:$C$346,C13,NSL!$L$284:$L$346)</f>
        <v>0</v>
      </c>
      <c r="Y13" s="55">
        <f>SUMIF(NSL!$C$348:$C$436,C13,NSL!$L$348:$L$436)</f>
        <v>0</v>
      </c>
      <c r="Z13" s="55">
        <f>SUMIF(NSL!$C$438:$C$480,C13,NSL!$L$438:$L$480)</f>
        <v>0</v>
      </c>
      <c r="AA13" s="70">
        <f t="shared" si="5"/>
        <v>2.5</v>
      </c>
      <c r="AB13" s="55">
        <f>SUMIF(NSL!$C$483:$C$679,C13,NSL!$L$483:$L$679)</f>
        <v>0</v>
      </c>
      <c r="AC13" s="55">
        <f>SUMIF(NSL!$C$681:$C$682,C13,NSL!$L$681:$L$682)</f>
        <v>0</v>
      </c>
      <c r="AD13" s="55">
        <f>SUMIF(NSL!$C$684:$C$692,C13,NSL!$L$684:$L$692)</f>
        <v>0</v>
      </c>
      <c r="AE13" s="55">
        <f>SUMIF(NSL!$C$694:$C$776,C13,NSL!$L$694:$L$776)</f>
        <v>0</v>
      </c>
      <c r="AF13" s="55">
        <f>SUMIF(NSL!$C$778:$C$810,C13,NSL!$L$778:$L$810)</f>
        <v>0</v>
      </c>
      <c r="AG13" s="55">
        <f>SUMIF(NSL!$C$812:$C$813,C13,NSL!$L$812:$L$813)</f>
        <v>0</v>
      </c>
      <c r="AH13" s="55">
        <f>SUMIF(NSL!$C$815:$C$816,C13,NSL!$L$815:$L$816)</f>
        <v>0</v>
      </c>
      <c r="AI13" s="55">
        <f>SUMIF(NSL!$C$818:$C$889,C13,NSL!$L$818:$L$889)</f>
        <v>2.5</v>
      </c>
      <c r="AJ13" s="55">
        <f>SUMIF(NSL!$C$891:$C$917,C13,NSL!$L$891:$L$917)</f>
        <v>0</v>
      </c>
      <c r="AK13" s="55">
        <f>SUMIF(NSL!$C$919:$C$981,C13,NSL!$L$919:$L$981)</f>
        <v>0</v>
      </c>
      <c r="AL13" s="55">
        <f>SUMIF(NSL!$C$983:$C$1000,C13,NSL!$L$983:$L$1000)</f>
        <v>0</v>
      </c>
      <c r="AM13" s="55">
        <f>SUMIF(NSL!$C$1002:$C$1028,C13,NSL!$L$1002:$L$1028)</f>
        <v>0</v>
      </c>
      <c r="AN13" s="55">
        <f>SUMIF(NSL!$C$1030:$C$1045,C13,NSL!$L$1030:$L$1045)</f>
        <v>0</v>
      </c>
      <c r="AO13" s="55">
        <f>SUMIF(NSL!$C$1047:$C$1048,C13,NSL!$L$1047:$L$1048)</f>
        <v>0</v>
      </c>
      <c r="AP13" s="55">
        <f>SUMIF(NSL!$C$1050:$C$1074,C13,NSL!$L$1050:$L$1074)</f>
        <v>0</v>
      </c>
      <c r="AQ13" s="55">
        <f>SUMIF(NSL!$C$1076:$C$1099,C13,NSL!$L$1076:$L$1099)</f>
        <v>0</v>
      </c>
      <c r="AR13" s="55">
        <f>SUMIF(NSL!$C$1101:$C$1121,C13,NSL!$L$1101:$L$1121)</f>
        <v>0</v>
      </c>
      <c r="AS13" s="55">
        <f>SUMIF(NSL!$C$1123:$C$1164,C13,NSL!$L$1123:$L$1164)</f>
        <v>0</v>
      </c>
      <c r="AT13" s="55">
        <f>SUMIF(NSL!$C$1166:$C$1201,C13,NSL!$L$1166:$L$1201)</f>
        <v>0</v>
      </c>
      <c r="AU13" s="55">
        <f>SUMIF(NSL!$C$1203:$C$1223,C13,NSL!$L$1203:$L$1223)</f>
        <v>0</v>
      </c>
      <c r="AV13" s="55">
        <f>SUMIF(NSL!$C$1225:$C$1226,C13,NSL!$L$1225:$L$1226)</f>
        <v>0</v>
      </c>
      <c r="AW13" s="55">
        <f>SUMIF(NSL!$C$1228:$C$1244,C13,NSL!$L$1228:$L$1244)</f>
        <v>0</v>
      </c>
      <c r="AX13" s="55">
        <f>SUMIF(NSL!$C$1246:$C$1351,C13,NSL!$L$1246:$L$1351)</f>
        <v>0</v>
      </c>
      <c r="AY13" s="55">
        <f>SUMIF(NSL!$C$1353:$C$1434,C13,NSL!$L$1353:$L$1434)</f>
        <v>0</v>
      </c>
      <c r="AZ13" s="55">
        <f>SUMIF(NSL!$C$1436:$C$1440,C13,NSL!$L$1436:$L$1440)</f>
        <v>0</v>
      </c>
      <c r="BA13" s="55">
        <f>SUMIF(NSL!$C$1442:$C$1507,C13,NSL!$L$1442:$L$1507)</f>
        <v>0</v>
      </c>
      <c r="BB13" s="55">
        <f>SUMIF(NSL!$C$1509:$C$1540,C13,NSL!$L$1509:$L$1540)</f>
        <v>0</v>
      </c>
      <c r="BC13" s="55">
        <f>SUMIF(NSL!$C$1542:$C$1545,C13,NSL!$L$1542:$L$1545)</f>
        <v>0</v>
      </c>
      <c r="BD13" s="55">
        <f>SUMIF(NSL!$C$1547:$C$1560,C13,NSL!$L$1547:$L$1560)</f>
        <v>0</v>
      </c>
      <c r="BE13" s="55">
        <f>SUMIF(NSL!$C$1562:$C$1565,C13,NSL!$L$1562:$L$1565)</f>
        <v>0</v>
      </c>
      <c r="BF13" s="55">
        <f>SUMIF(NSL!$C$1567:$C$1569,C13,NSL!$L$1567:$L$1569)</f>
        <v>0</v>
      </c>
      <c r="BG13" s="65">
        <f>SUM(G13:K13)+SUM(M13:Q13)+SUM(S13:Z13)+SUM(AB13:BF13)</f>
        <v>2.5</v>
      </c>
      <c r="BH13" s="53">
        <f>L60-BG13</f>
        <v>485.49000000000024</v>
      </c>
      <c r="BI13" s="53">
        <f t="shared" si="6"/>
        <v>3074.6400000000003</v>
      </c>
    </row>
    <row r="14" spans="1:61" ht="15">
      <c r="A14" s="56" t="s">
        <v>19</v>
      </c>
      <c r="B14" s="13" t="s">
        <v>82</v>
      </c>
      <c r="C14" s="56" t="s">
        <v>21</v>
      </c>
      <c r="D14" s="52">
        <f>HTg!I16</f>
        <v>2591.08</v>
      </c>
      <c r="E14" s="65">
        <f t="shared" si="3"/>
        <v>2591.08</v>
      </c>
      <c r="F14" s="70">
        <f t="shared" si="4"/>
        <v>0</v>
      </c>
      <c r="G14" s="55">
        <f>SUMIF(NSL!$C$9:$C$10,C14,NSL!$L$9:$L$10)</f>
        <v>0</v>
      </c>
      <c r="H14" s="55">
        <f>SUMIF(NSL!$C$12:$C$13,C14,NSL!$L$12:$L$13)</f>
        <v>0</v>
      </c>
      <c r="I14" s="55">
        <f>SUMIF(NSL!$C$15:$C$16,C14,NSL!$L$15:$L$16)</f>
        <v>0</v>
      </c>
      <c r="J14" s="55">
        <f>SUMIF(NSL!$C$18:$C$19,C14,NSL!$L$18:$L$19)</f>
        <v>0</v>
      </c>
      <c r="K14" s="55">
        <f>SUMIF(NSL!$C$21:$C$43,C14,NSL!$L$21:$L$43)</f>
        <v>0</v>
      </c>
      <c r="L14" s="55">
        <f>SUMIF(NSL!$C$45:$C$51,C14,NSL!$L$45:$L$51)</f>
        <v>487.99</v>
      </c>
      <c r="M14" s="54">
        <f>D14-BG14</f>
        <v>1951.7999999999997</v>
      </c>
      <c r="N14" s="55">
        <f>SUMIF(NSL!$C$57:$C$65,C14,NSL!$L$57:$L$65)</f>
        <v>151.29000000000019</v>
      </c>
      <c r="O14" s="55">
        <f>SUMIF(NSL!$C$67:$C$76,C14,NSL!$L$67:$L$76)</f>
        <v>0</v>
      </c>
      <c r="P14" s="55">
        <f>SUMIF(NSL!$C$78:$C$79,C14,NSL!$L$78:$L$79)</f>
        <v>0</v>
      </c>
      <c r="Q14" s="55">
        <f>SUMIF(NSL!$C$81:$C$173,C14,NSL!$L$81:$L$173)</f>
        <v>0</v>
      </c>
      <c r="R14" s="65">
        <f t="shared" si="7"/>
        <v>0</v>
      </c>
      <c r="S14" s="55">
        <f>SUMIF(NSL!$C$176:$C$214,C14,NSL!$L$176:$L$214)</f>
        <v>0</v>
      </c>
      <c r="T14" s="55">
        <f>SUMIF(NSL!$C$216:$C$238,C14,NSL!$L$216:$L$238)</f>
        <v>0</v>
      </c>
      <c r="U14" s="55">
        <f>SUMIF(NSL!$C$240:$C$252,C14,NSL!$L$240:$L$252)</f>
        <v>0</v>
      </c>
      <c r="V14" s="55">
        <f>SUMIF(NSL!$C$254:$C$255,C14,NSL!$L$254:$L$255)</f>
        <v>0</v>
      </c>
      <c r="W14" s="55">
        <f>SUMIF(NSL!$C$257:$C$282,C14,NSL!$L$257:$L$282)</f>
        <v>0</v>
      </c>
      <c r="X14" s="55">
        <f>SUMIF(NSL!$C$284:$C$346,C14,NSL!$L$284:$L$346)</f>
        <v>0</v>
      </c>
      <c r="Y14" s="55">
        <f>SUMIF(NSL!$C$348:$C$436,C14,NSL!$L$348:$L$436)</f>
        <v>0</v>
      </c>
      <c r="Z14" s="55">
        <f>SUMIF(NSL!$C$438:$C$480,C14,NSL!$L$438:$L$480)</f>
        <v>0</v>
      </c>
      <c r="AA14" s="70">
        <f t="shared" si="5"/>
        <v>0</v>
      </c>
      <c r="AB14" s="55">
        <f>SUMIF(NSL!$C$483:$C$679,C14,NSL!$L$483:$L$679)</f>
        <v>0</v>
      </c>
      <c r="AC14" s="55">
        <f>SUMIF(NSL!$C$681:$C$682,C14,NSL!$L$681:$L$682)</f>
        <v>0</v>
      </c>
      <c r="AD14" s="55">
        <f>SUMIF(NSL!$C$684:$C$692,C14,NSL!$L$684:$L$692)</f>
        <v>0</v>
      </c>
      <c r="AE14" s="55">
        <f>SUMIF(NSL!$C$694:$C$776,C14,NSL!$L$694:$L$776)</f>
        <v>0</v>
      </c>
      <c r="AF14" s="55">
        <f>SUMIF(NSL!$C$778:$C$810,C14,NSL!$L$778:$L$810)</f>
        <v>0</v>
      </c>
      <c r="AG14" s="55">
        <f>SUMIF(NSL!$C$812:$C$813,C14,NSL!$L$812:$L$813)</f>
        <v>0</v>
      </c>
      <c r="AH14" s="55">
        <f>SUMIF(NSL!$C$815:$C$816,C14,NSL!$L$815:$L$816)</f>
        <v>0</v>
      </c>
      <c r="AI14" s="55">
        <f>SUMIF(NSL!$C$818:$C$889,C14,NSL!$L$818:$L$889)</f>
        <v>0</v>
      </c>
      <c r="AJ14" s="55">
        <f>SUMIF(NSL!$C$891:$C$917,C14,NSL!$L$891:$L$917)</f>
        <v>0</v>
      </c>
      <c r="AK14" s="55">
        <f>SUMIF(NSL!$C$919:$C$981,C14,NSL!$L$919:$L$981)</f>
        <v>0</v>
      </c>
      <c r="AL14" s="55">
        <f>SUMIF(NSL!$C$983:$C$1000,C14,NSL!$L$983:$L$1000)</f>
        <v>0</v>
      </c>
      <c r="AM14" s="55">
        <f>SUMIF(NSL!$C$1002:$C$1028,C14,NSL!$L$1002:$L$1028)</f>
        <v>0</v>
      </c>
      <c r="AN14" s="55">
        <f>SUMIF(NSL!$C$1030:$C$1045,C14,NSL!$L$1030:$L$1045)</f>
        <v>0</v>
      </c>
      <c r="AO14" s="55">
        <f>SUMIF(NSL!$C$1047:$C$1048,C14,NSL!$L$1047:$L$1048)</f>
        <v>0</v>
      </c>
      <c r="AP14" s="55">
        <f>SUMIF(NSL!$C$1050:$C$1074,C14,NSL!$L$1050:$L$1074)</f>
        <v>0</v>
      </c>
      <c r="AQ14" s="55">
        <f>SUMIF(NSL!$C$1076:$C$1099,C14,NSL!$L$1076:$L$1099)</f>
        <v>0</v>
      </c>
      <c r="AR14" s="55">
        <f>SUMIF(NSL!$C$1101:$C$1121,C14,NSL!$L$1101:$L$1121)</f>
        <v>0</v>
      </c>
      <c r="AS14" s="55">
        <f>SUMIF(NSL!$C$1123:$C$1164,C14,NSL!$L$1123:$L$1164)</f>
        <v>0</v>
      </c>
      <c r="AT14" s="55">
        <f>SUMIF(NSL!$C$1166:$C$1201,C14,NSL!$L$1166:$L$1201)</f>
        <v>0</v>
      </c>
      <c r="AU14" s="55">
        <f>SUMIF(NSL!$C$1203:$C$1223,C14,NSL!$L$1203:$L$1223)</f>
        <v>0</v>
      </c>
      <c r="AV14" s="55">
        <f>SUMIF(NSL!$C$1225:$C$1226,C14,NSL!$L$1225:$L$1226)</f>
        <v>0</v>
      </c>
      <c r="AW14" s="55">
        <f>SUMIF(NSL!$C$1228:$C$1244,C14,NSL!$L$1228:$L$1244)</f>
        <v>0</v>
      </c>
      <c r="AX14" s="55">
        <f>SUMIF(NSL!$C$1246:$C$1351,C14,NSL!$L$1246:$L$1351)</f>
        <v>0</v>
      </c>
      <c r="AY14" s="55">
        <f>SUMIF(NSL!$C$1353:$C$1434,C14,NSL!$L$1353:$L$1434)</f>
        <v>0</v>
      </c>
      <c r="AZ14" s="55">
        <f>SUMIF(NSL!$C$1436:$C$1440,C14,NSL!$L$1436:$L$1440)</f>
        <v>0</v>
      </c>
      <c r="BA14" s="55">
        <f>SUMIF(NSL!$C$1442:$C$1507,C14,NSL!$L$1442:$L$1507)</f>
        <v>0</v>
      </c>
      <c r="BB14" s="55">
        <f>SUMIF(NSL!$C$1509:$C$1540,C14,NSL!$L$1509:$L$1540)</f>
        <v>0</v>
      </c>
      <c r="BC14" s="55">
        <f>SUMIF(NSL!$C$1542:$C$1545,C14,NSL!$L$1542:$L$1545)</f>
        <v>0</v>
      </c>
      <c r="BD14" s="55">
        <f>SUMIF(NSL!$C$1547:$C$1560,C14,NSL!$L$1547:$L$1560)</f>
        <v>0</v>
      </c>
      <c r="BE14" s="55">
        <f>SUMIF(NSL!$C$1562:$C$1565,C14,NSL!$L$1562:$L$1565)</f>
        <v>0</v>
      </c>
      <c r="BF14" s="55">
        <f>SUMIF(NSL!$C$1567:$C$1569,C14,NSL!$L$1567:$L$1569)</f>
        <v>0</v>
      </c>
      <c r="BG14" s="65">
        <f>SUM(G14:L14)+SUM(N14:Q14)+SUM(S14:Z14)+SUM(AB14:BF14)</f>
        <v>639.2800000000002</v>
      </c>
      <c r="BH14" s="53">
        <f>M60-BG14</f>
        <v>-639.2800000000002</v>
      </c>
      <c r="BI14" s="53">
        <f t="shared" si="6"/>
        <v>1951.7999999999997</v>
      </c>
    </row>
    <row r="15" spans="1:61" ht="15">
      <c r="A15" s="56" t="s">
        <v>84</v>
      </c>
      <c r="B15" s="13" t="s">
        <v>83</v>
      </c>
      <c r="C15" s="56" t="s">
        <v>22</v>
      </c>
      <c r="D15" s="52">
        <f>HTg!I17</f>
        <v>2573.9899999999998</v>
      </c>
      <c r="E15" s="65">
        <f t="shared" si="3"/>
        <v>2537.7799999999997</v>
      </c>
      <c r="F15" s="70">
        <f t="shared" si="4"/>
        <v>0</v>
      </c>
      <c r="G15" s="55">
        <f>SUMIF(NSL!$C$9:$C$10,C15,NSL!$L$9:$L$10)</f>
        <v>0</v>
      </c>
      <c r="H15" s="55">
        <f>SUMIF(NSL!$C$12:$C$13,C15,NSL!$L$12:$L$13)</f>
        <v>0</v>
      </c>
      <c r="I15" s="55">
        <f>SUMIF(NSL!$C$15:$C$16,C15,NSL!$L$15:$L$16)</f>
        <v>0</v>
      </c>
      <c r="J15" s="55">
        <f>SUMIF(NSL!$C$18:$C$19,C15,NSL!$L$18:$L$19)</f>
        <v>0</v>
      </c>
      <c r="K15" s="55">
        <f>SUMIF(NSL!$C$21:$C$43,C15,NSL!$L$21:$L$43)</f>
        <v>5</v>
      </c>
      <c r="L15" s="55">
        <f>SUMIF(NSL!$C$45:$C$51,C15,NSL!$L$45:$L$51)</f>
        <v>0</v>
      </c>
      <c r="M15" s="55">
        <f>SUMIF(NSL!$C$53:$C$55,C15,NSL!$L$53:$L$55)</f>
        <v>0</v>
      </c>
      <c r="N15" s="54">
        <f>D15-BG15</f>
        <v>2530.7799999999997</v>
      </c>
      <c r="O15" s="55">
        <f>SUMIF(NSL!$C$67:$C$76,C15,NSL!$L$67:$L$76)</f>
        <v>0</v>
      </c>
      <c r="P15" s="55">
        <f>SUMIF(NSL!$C$78:$C$79,C15,NSL!$L$78:$L$79)</f>
        <v>0</v>
      </c>
      <c r="Q15" s="55">
        <f>SUMIF(NSL!$C$81:$C$173,C15,NSL!$L$81:$L$173)</f>
        <v>2</v>
      </c>
      <c r="R15" s="65">
        <f t="shared" si="7"/>
        <v>36.21</v>
      </c>
      <c r="S15" s="55">
        <f>SUMIF(NSL!$C$176:$C$214,C15,NSL!$L$176:$L$214)</f>
        <v>1.5</v>
      </c>
      <c r="T15" s="55">
        <f>SUMIF(NSL!$C$216:$C$238,C15,NSL!$L$216:$L$238)</f>
        <v>0</v>
      </c>
      <c r="U15" s="55">
        <f>SUMIF(NSL!$C$240:$C$252,C15,NSL!$L$240:$L$252)</f>
        <v>0</v>
      </c>
      <c r="V15" s="55">
        <f>SUMIF(NSL!$C$254:$C$255,C15,NSL!$L$254:$L$255)</f>
        <v>0</v>
      </c>
      <c r="W15" s="55">
        <f>SUMIF(NSL!$C$257:$C$282,C15,NSL!$L$257:$L$282)</f>
        <v>0</v>
      </c>
      <c r="X15" s="55">
        <f>SUMIF(NSL!$C$284:$C$346,C15,NSL!$L$284:$L$346)</f>
        <v>1.05</v>
      </c>
      <c r="Y15" s="55">
        <f>SUMIF(NSL!$C$348:$C$436,C15,NSL!$L$348:$L$436)</f>
        <v>1</v>
      </c>
      <c r="Z15" s="55">
        <f>SUMIF(NSL!$C$438:$C$480,C15,NSL!$L$438:$L$480)</f>
        <v>0</v>
      </c>
      <c r="AA15" s="70">
        <f t="shared" si="5"/>
        <v>13.98</v>
      </c>
      <c r="AB15" s="55">
        <f>SUMIF(NSL!$C$483:$C$679,C15,NSL!$L$483:$L$679)</f>
        <v>0.02</v>
      </c>
      <c r="AC15" s="55">
        <f>SUMIF(NSL!$C$681:$C$682,C15,NSL!$L$681:$L$682)</f>
        <v>0</v>
      </c>
      <c r="AD15" s="55">
        <f>SUMIF(NSL!$C$684:$C$692,C15,NSL!$L$684:$L$692)</f>
        <v>0</v>
      </c>
      <c r="AE15" s="55">
        <f>SUMIF(NSL!$C$694:$C$776,C15,NSL!$L$694:$L$776)</f>
        <v>0</v>
      </c>
      <c r="AF15" s="55">
        <f>SUMIF(NSL!$C$778:$C$810,C15,NSL!$L$778:$L$810)</f>
        <v>1.19</v>
      </c>
      <c r="AG15" s="55">
        <f>SUMIF(NSL!$C$812:$C$813,C15,NSL!$L$812:$L$813)</f>
        <v>0</v>
      </c>
      <c r="AH15" s="55">
        <f>SUMIF(NSL!$C$815:$C$816,C15,NSL!$L$815:$L$816)</f>
        <v>0</v>
      </c>
      <c r="AI15" s="55">
        <f>SUMIF(NSL!$C$818:$C$889,C15,NSL!$L$818:$L$889)</f>
        <v>10.700000000000001</v>
      </c>
      <c r="AJ15" s="55">
        <f>SUMIF(NSL!$C$891:$C$917,C15,NSL!$L$891:$L$917)</f>
        <v>0.5</v>
      </c>
      <c r="AK15" s="55">
        <f>SUMIF(NSL!$C$919:$C$981,C15,NSL!$L$919:$L$981)</f>
        <v>0.97000000000000008</v>
      </c>
      <c r="AL15" s="55">
        <f>SUMIF(NSL!$C$983:$C$1000,C15,NSL!$L$983:$L$1000)</f>
        <v>0</v>
      </c>
      <c r="AM15" s="55">
        <f>SUMIF(NSL!$C$1002:$C$1028,C15,NSL!$L$1002:$L$1028)</f>
        <v>0.6</v>
      </c>
      <c r="AN15" s="55">
        <f>SUMIF(NSL!$C$1030:$C$1045,C15,NSL!$L$1030:$L$1045)</f>
        <v>0</v>
      </c>
      <c r="AO15" s="55">
        <f>SUMIF(NSL!$C$1047:$C$1048,C15,NSL!$L$1047:$L$1048)</f>
        <v>0</v>
      </c>
      <c r="AP15" s="55">
        <f>SUMIF(NSL!$C$1050:$C$1074,C15,NSL!$L$1050:$L$1074)</f>
        <v>0</v>
      </c>
      <c r="AQ15" s="55">
        <f>SUMIF(NSL!$C$1076:$C$1099,C15,NSL!$L$1076:$L$1099)</f>
        <v>1</v>
      </c>
      <c r="AR15" s="55">
        <f>SUMIF(NSL!$C$1101:$C$1121,C15,NSL!$L$1101:$L$1121)</f>
        <v>2.5</v>
      </c>
      <c r="AS15" s="55">
        <f>SUMIF(NSL!$C$1123:$C$1164,C15,NSL!$L$1123:$L$1164)</f>
        <v>0</v>
      </c>
      <c r="AT15" s="55">
        <f>SUMIF(NSL!$C$1166:$C$1201,C15,NSL!$L$1166:$L$1201)</f>
        <v>0.25</v>
      </c>
      <c r="AU15" s="55">
        <f>SUMIF(NSL!$C$1203:$C$1223,C15,NSL!$L$1203:$L$1223)</f>
        <v>0.14000000000000001</v>
      </c>
      <c r="AV15" s="55">
        <f>SUMIF(NSL!$C$1225:$C$1226,C15,NSL!$L$1225:$L$1226)</f>
        <v>0</v>
      </c>
      <c r="AW15" s="55">
        <f>SUMIF(NSL!$C$1228:$C$1244,C15,NSL!$L$1228:$L$1244)</f>
        <v>0</v>
      </c>
      <c r="AX15" s="55">
        <f>SUMIF(NSL!$C$1246:$C$1351,C15,NSL!$L$1246:$L$1351)</f>
        <v>14</v>
      </c>
      <c r="AY15" s="55">
        <f>SUMIF(NSL!$C$1353:$C$1434,C15,NSL!$L$1353:$L$1434)</f>
        <v>0</v>
      </c>
      <c r="AZ15" s="55">
        <f>SUMIF(NSL!$C$1436:$C$1440,C15,NSL!$L$1436:$L$1440)</f>
        <v>0</v>
      </c>
      <c r="BA15" s="55">
        <f>SUMIF(NSL!$C$1442:$C$1507,C15,NSL!$L$1442:$L$1507)</f>
        <v>0.79</v>
      </c>
      <c r="BB15" s="55">
        <f>SUMIF(NSL!$C$1509:$C$1540,C15,NSL!$L$1509:$L$1540)</f>
        <v>0</v>
      </c>
      <c r="BC15" s="55">
        <f>SUMIF(NSL!$C$1542:$C$1545,C15,NSL!$L$1542:$L$1545)</f>
        <v>0</v>
      </c>
      <c r="BD15" s="55">
        <f>SUMIF(NSL!$C$1547:$C$1560,C15,NSL!$L$1547:$L$1560)</f>
        <v>0</v>
      </c>
      <c r="BE15" s="55">
        <f>SUMIF(NSL!$C$1562:$C$1565,C15,NSL!$L$1562:$L$1565)</f>
        <v>0</v>
      </c>
      <c r="BF15" s="55">
        <f>SUMIF(NSL!$C$1567:$C$1569,C15,NSL!$L$1567:$L$1569)</f>
        <v>0</v>
      </c>
      <c r="BG15" s="65">
        <f>SUM(G15:M15)+SUM(O15:Q15)+SUM(S15:Z15)+SUM(AB15:BF15)</f>
        <v>43.210000000000008</v>
      </c>
      <c r="BH15" s="53">
        <f>N60-BG15</f>
        <v>228.32999999999996</v>
      </c>
      <c r="BI15" s="53">
        <f t="shared" si="6"/>
        <v>2802.3199999999997</v>
      </c>
    </row>
    <row r="16" spans="1:61" ht="15">
      <c r="A16" s="56" t="s">
        <v>93</v>
      </c>
      <c r="B16" s="13" t="s">
        <v>92</v>
      </c>
      <c r="C16" s="56" t="s">
        <v>23</v>
      </c>
      <c r="D16" s="52">
        <f>HTg!I18</f>
        <v>12.55</v>
      </c>
      <c r="E16" s="65">
        <f t="shared" si="3"/>
        <v>12.55</v>
      </c>
      <c r="F16" s="70">
        <f t="shared" si="4"/>
        <v>0</v>
      </c>
      <c r="G16" s="55">
        <f>SUMIF(NSL!$C$9:$C$10,C16,NSL!$L$9:$L$10)</f>
        <v>0</v>
      </c>
      <c r="H16" s="55">
        <f>SUMIF(NSL!$C$12:$C$13,C16,NSL!$L$12:$L$13)</f>
        <v>0</v>
      </c>
      <c r="I16" s="55">
        <f>SUMIF(NSL!$C$15:$C$16,C16,NSL!$L$15:$L$16)</f>
        <v>0</v>
      </c>
      <c r="J16" s="55">
        <f>SUMIF(NSL!$C$18:$C$19,C16,NSL!$L$18:$L$19)</f>
        <v>0</v>
      </c>
      <c r="K16" s="55">
        <f>SUMIF(NSL!$C$21:$C$43,C16,NSL!$L$21:$L$43)</f>
        <v>0</v>
      </c>
      <c r="L16" s="55">
        <f>SUMIF(NSL!$C$45:$C$51,C16,NSL!$L$45:$L$51)</f>
        <v>0</v>
      </c>
      <c r="M16" s="55">
        <f>SUMIF(NSL!$C$53:$C$55,C16,NSL!$L$53:$L$55)</f>
        <v>0</v>
      </c>
      <c r="N16" s="55">
        <f>SUMIF(NSL!$C$57:$C$65,C16,NSL!$L$57:$L$65)</f>
        <v>0</v>
      </c>
      <c r="O16" s="54">
        <f>D16-BG16</f>
        <v>12.55</v>
      </c>
      <c r="P16" s="55">
        <f>SUMIF(NSL!$C$78:$C$79,C16,NSL!$L$78:$L$79)</f>
        <v>0</v>
      </c>
      <c r="Q16" s="55">
        <f>SUMIF(NSL!$C$81:$C$173,C16,NSL!$L$81:$L$173)</f>
        <v>0</v>
      </c>
      <c r="R16" s="65">
        <f t="shared" si="7"/>
        <v>0</v>
      </c>
      <c r="S16" s="55">
        <f>SUMIF(NSL!$C$176:$C$214,C16,NSL!$L$176:$L$214)</f>
        <v>0</v>
      </c>
      <c r="T16" s="55">
        <f>SUMIF(NSL!$C$216:$C$238,C16,NSL!$L$216:$L$238)</f>
        <v>0</v>
      </c>
      <c r="U16" s="55">
        <f>SUMIF(NSL!$C$240:$C$252,C16,NSL!$L$240:$L$252)</f>
        <v>0</v>
      </c>
      <c r="V16" s="55">
        <f>SUMIF(NSL!$C$254:$C$255,C16,NSL!$L$254:$L$255)</f>
        <v>0</v>
      </c>
      <c r="W16" s="55">
        <f>SUMIF(NSL!$C$257:$C$282,C16,NSL!$L$257:$L$282)</f>
        <v>0</v>
      </c>
      <c r="X16" s="55">
        <f>SUMIF(NSL!$C$284:$C$346,C16,NSL!$L$284:$L$346)</f>
        <v>0</v>
      </c>
      <c r="Y16" s="55">
        <f>SUMIF(NSL!$C$348:$C$436,C16,NSL!$L$348:$L$436)</f>
        <v>0</v>
      </c>
      <c r="Z16" s="55">
        <f>SUMIF(NSL!$C$438:$C$480,C16,NSL!$L$438:$L$480)</f>
        <v>0</v>
      </c>
      <c r="AA16" s="70">
        <f t="shared" si="5"/>
        <v>0</v>
      </c>
      <c r="AB16" s="55">
        <f>SUMIF(NSL!$C$483:$C$679,C16,NSL!$L$483:$L$679)</f>
        <v>0</v>
      </c>
      <c r="AC16" s="55">
        <f>SUMIF(NSL!$C$681:$C$682,C16,NSL!$L$681:$L$682)</f>
        <v>0</v>
      </c>
      <c r="AD16" s="55">
        <f>SUMIF(NSL!$C$684:$C$692,C16,NSL!$L$684:$L$692)</f>
        <v>0</v>
      </c>
      <c r="AE16" s="55">
        <f>SUMIF(NSL!$C$694:$C$776,C16,NSL!$L$694:$L$776)</f>
        <v>0</v>
      </c>
      <c r="AF16" s="55">
        <f>SUMIF(NSL!$C$778:$C$810,C16,NSL!$L$778:$L$810)</f>
        <v>0</v>
      </c>
      <c r="AG16" s="55">
        <f>SUMIF(NSL!$C$812:$C$813,C16,NSL!$L$812:$L$813)</f>
        <v>0</v>
      </c>
      <c r="AH16" s="55">
        <f>SUMIF(NSL!$C$815:$C$816,C16,NSL!$L$815:$L$816)</f>
        <v>0</v>
      </c>
      <c r="AI16" s="55">
        <f>SUMIF(NSL!$C$818:$C$889,C16,NSL!$L$818:$L$889)</f>
        <v>0</v>
      </c>
      <c r="AJ16" s="55">
        <f>SUMIF(NSL!$C$891:$C$917,C16,NSL!$L$891:$L$917)</f>
        <v>0</v>
      </c>
      <c r="AK16" s="55">
        <f>SUMIF(NSL!$C$919:$C$981,C16,NSL!$L$919:$L$981)</f>
        <v>0</v>
      </c>
      <c r="AL16" s="55">
        <f>SUMIF(NSL!$C$983:$C$1000,C16,NSL!$L$983:$L$1000)</f>
        <v>0</v>
      </c>
      <c r="AM16" s="55">
        <f>SUMIF(NSL!$C$1002:$C$1028,C16,NSL!$L$1002:$L$1028)</f>
        <v>0</v>
      </c>
      <c r="AN16" s="55">
        <f>SUMIF(NSL!$C$1030:$C$1045,C16,NSL!$L$1030:$L$1045)</f>
        <v>0</v>
      </c>
      <c r="AO16" s="55">
        <f>SUMIF(NSL!$C$1047:$C$1048,C16,NSL!$L$1047:$L$1048)</f>
        <v>0</v>
      </c>
      <c r="AP16" s="55">
        <f>SUMIF(NSL!$C$1050:$C$1074,C16,NSL!$L$1050:$L$1074)</f>
        <v>0</v>
      </c>
      <c r="AQ16" s="55">
        <f>SUMIF(NSL!$C$1076:$C$1099,C16,NSL!$L$1076:$L$1099)</f>
        <v>0</v>
      </c>
      <c r="AR16" s="55">
        <f>SUMIF(NSL!$C$1101:$C$1121,C16,NSL!$L$1101:$L$1121)</f>
        <v>0</v>
      </c>
      <c r="AS16" s="55">
        <f>SUMIF(NSL!$C$1123:$C$1164,C16,NSL!$L$1123:$L$1164)</f>
        <v>0</v>
      </c>
      <c r="AT16" s="55">
        <f>SUMIF(NSL!$C$1166:$C$1201,C16,NSL!$L$1166:$L$1201)</f>
        <v>0</v>
      </c>
      <c r="AU16" s="55">
        <f>SUMIF(NSL!$C$1203:$C$1223,C16,NSL!$L$1203:$L$1223)</f>
        <v>0</v>
      </c>
      <c r="AV16" s="55">
        <f>SUMIF(NSL!$C$1225:$C$1226,C16,NSL!$L$1225:$L$1226)</f>
        <v>0</v>
      </c>
      <c r="AW16" s="55">
        <f>SUMIF(NSL!$C$1228:$C$1244,C16,NSL!$L$1228:$L$1244)</f>
        <v>0</v>
      </c>
      <c r="AX16" s="55">
        <f>SUMIF(NSL!$C$1246:$C$1351,C16,NSL!$L$1246:$L$1351)</f>
        <v>0</v>
      </c>
      <c r="AY16" s="55">
        <f>SUMIF(NSL!$C$1353:$C$1434,C16,NSL!$L$1353:$L$1434)</f>
        <v>0</v>
      </c>
      <c r="AZ16" s="55">
        <f>SUMIF(NSL!$C$1436:$C$1440,C16,NSL!$L$1436:$L$1440)</f>
        <v>0</v>
      </c>
      <c r="BA16" s="55">
        <f>SUMIF(NSL!$C$1442:$C$1507,C16,NSL!$L$1442:$L$1507)</f>
        <v>0</v>
      </c>
      <c r="BB16" s="55">
        <f>SUMIF(NSL!$C$1509:$C$1540,C16,NSL!$L$1509:$L$1540)</f>
        <v>0</v>
      </c>
      <c r="BC16" s="55">
        <f>SUMIF(NSL!$C$1542:$C$1545,C16,NSL!$L$1542:$L$1545)</f>
        <v>0</v>
      </c>
      <c r="BD16" s="55">
        <f>SUMIF(NSL!$C$1547:$C$1560,C16,NSL!$L$1547:$L$1560)</f>
        <v>0</v>
      </c>
      <c r="BE16" s="55">
        <f>SUMIF(NSL!$C$1562:$C$1565,C16,NSL!$L$1562:$L$1565)</f>
        <v>0</v>
      </c>
      <c r="BF16" s="55">
        <f>SUMIF(NSL!$C$1567:$C$1569,C16,NSL!$L$1567:$L$1569)</f>
        <v>0</v>
      </c>
      <c r="BG16" s="65">
        <f>SUM(G16:N16)+SUM(P16:Q16)+SUM(S16:Z16)+SUM(AB16:BF16)</f>
        <v>0</v>
      </c>
      <c r="BH16" s="53">
        <f>O60-BG16</f>
        <v>2.5999999999999996</v>
      </c>
      <c r="BI16" s="53">
        <f t="shared" si="6"/>
        <v>15.15</v>
      </c>
    </row>
    <row r="17" spans="1:61" ht="15">
      <c r="A17" s="56" t="s">
        <v>107</v>
      </c>
      <c r="B17" s="13" t="s">
        <v>94</v>
      </c>
      <c r="C17" s="56" t="s">
        <v>24</v>
      </c>
      <c r="D17" s="52">
        <f>HTg!I19</f>
        <v>0</v>
      </c>
      <c r="E17" s="65">
        <f t="shared" si="3"/>
        <v>0</v>
      </c>
      <c r="F17" s="70">
        <f t="shared" si="4"/>
        <v>0</v>
      </c>
      <c r="G17" s="55">
        <f>SUMIF(NSL!$C$9:$C$10,C17,NSL!$L$9:$L$10)</f>
        <v>0</v>
      </c>
      <c r="H17" s="55">
        <f>SUMIF(NSL!$C$12:$C$13,C17,NSL!$L$12:$L$13)</f>
        <v>0</v>
      </c>
      <c r="I17" s="55">
        <f>SUMIF(NSL!$C$15:$C$16,C17,NSL!$L$15:$L$16)</f>
        <v>0</v>
      </c>
      <c r="J17" s="55">
        <f>SUMIF(NSL!$C$18:$C$19,C17,NSL!$L$18:$L$19)</f>
        <v>0</v>
      </c>
      <c r="K17" s="55">
        <f>SUMIF(NSL!$C$21:$C$43,C17,NSL!$L$21:$L$43)</f>
        <v>0</v>
      </c>
      <c r="L17" s="55">
        <f>SUMIF(NSL!$C$45:$C$51,C17,NSL!$L$45:$L$51)</f>
        <v>0</v>
      </c>
      <c r="M17" s="55">
        <f>SUMIF(NSL!$C$53:$C$55,C17,NSL!$L$53:$L$55)</f>
        <v>0</v>
      </c>
      <c r="N17" s="55">
        <f>SUMIF(NSL!$C$57:$C$65,C17,NSL!$L$57:$L$65)</f>
        <v>0</v>
      </c>
      <c r="O17" s="55">
        <f>SUMIF(NSL!$C$67:$C$76,C17,NSL!$L$67:$L$76)</f>
        <v>0</v>
      </c>
      <c r="P17" s="54">
        <f>D17-BG17</f>
        <v>0</v>
      </c>
      <c r="Q17" s="55">
        <f>SUMIF(NSL!$C$81:$C$173,C17,NSL!$L$81:$L$173)</f>
        <v>0</v>
      </c>
      <c r="R17" s="65">
        <f t="shared" si="7"/>
        <v>0</v>
      </c>
      <c r="S17" s="55">
        <f>SUMIF(NSL!$C$176:$C$214,C17,NSL!$L$176:$L$214)</f>
        <v>0</v>
      </c>
      <c r="T17" s="55">
        <f>SUMIF(NSL!$C$216:$C$238,C17,NSL!$L$216:$L$238)</f>
        <v>0</v>
      </c>
      <c r="U17" s="55">
        <f>SUMIF(NSL!$C$240:$C$252,C17,NSL!$L$240:$L$252)</f>
        <v>0</v>
      </c>
      <c r="V17" s="55">
        <f>SUMIF(NSL!$C$254:$C$255,C17,NSL!$L$254:$L$255)</f>
        <v>0</v>
      </c>
      <c r="W17" s="55">
        <f>SUMIF(NSL!$C$257:$C$282,C17,NSL!$L$257:$L$282)</f>
        <v>0</v>
      </c>
      <c r="X17" s="55">
        <f>SUMIF(NSL!$C$284:$C$346,C17,NSL!$L$284:$L$346)</f>
        <v>0</v>
      </c>
      <c r="Y17" s="55">
        <f>SUMIF(NSL!$C$348:$C$436,C17,NSL!$L$348:$L$436)</f>
        <v>0</v>
      </c>
      <c r="Z17" s="55">
        <f>SUMIF(NSL!$C$438:$C$480,C17,NSL!$L$438:$L$480)</f>
        <v>0</v>
      </c>
      <c r="AA17" s="70">
        <f t="shared" si="5"/>
        <v>0</v>
      </c>
      <c r="AB17" s="55">
        <f>SUMIF(NSL!$C$483:$C$679,C17,NSL!$L$483:$L$679)</f>
        <v>0</v>
      </c>
      <c r="AC17" s="55">
        <f>SUMIF(NSL!$C$681:$C$682,C17,NSL!$L$681:$L$682)</f>
        <v>0</v>
      </c>
      <c r="AD17" s="55">
        <f>SUMIF(NSL!$C$684:$C$692,C17,NSL!$L$684:$L$692)</f>
        <v>0</v>
      </c>
      <c r="AE17" s="55">
        <f>SUMIF(NSL!$C$694:$C$776,C17,NSL!$L$694:$L$776)</f>
        <v>0</v>
      </c>
      <c r="AF17" s="55">
        <f>SUMIF(NSL!$C$778:$C$810,C17,NSL!$L$778:$L$810)</f>
        <v>0</v>
      </c>
      <c r="AG17" s="55">
        <f>SUMIF(NSL!$C$812:$C$813,C17,NSL!$L$812:$L$813)</f>
        <v>0</v>
      </c>
      <c r="AH17" s="55">
        <f>SUMIF(NSL!$C$815:$C$816,C17,NSL!$L$815:$L$816)</f>
        <v>0</v>
      </c>
      <c r="AI17" s="55">
        <f>SUMIF(NSL!$C$818:$C$889,C17,NSL!$L$818:$L$889)</f>
        <v>0</v>
      </c>
      <c r="AJ17" s="55">
        <f>SUMIF(NSL!$C$891:$C$917,C17,NSL!$L$891:$L$917)</f>
        <v>0</v>
      </c>
      <c r="AK17" s="55">
        <f>SUMIF(NSL!$C$919:$C$981,C17,NSL!$L$919:$L$981)</f>
        <v>0</v>
      </c>
      <c r="AL17" s="55">
        <f>SUMIF(NSL!$C$983:$C$1000,C17,NSL!$L$983:$L$1000)</f>
        <v>0</v>
      </c>
      <c r="AM17" s="55">
        <f>SUMIF(NSL!$C$1002:$C$1028,C17,NSL!$L$1002:$L$1028)</f>
        <v>0</v>
      </c>
      <c r="AN17" s="55">
        <f>SUMIF(NSL!$C$1030:$C$1045,C17,NSL!$L$1030:$L$1045)</f>
        <v>0</v>
      </c>
      <c r="AO17" s="55">
        <f>SUMIF(NSL!$C$1047:$C$1048,C17,NSL!$L$1047:$L$1048)</f>
        <v>0</v>
      </c>
      <c r="AP17" s="55">
        <f>SUMIF(NSL!$C$1050:$C$1074,C17,NSL!$L$1050:$L$1074)</f>
        <v>0</v>
      </c>
      <c r="AQ17" s="55">
        <f>SUMIF(NSL!$C$1076:$C$1099,C17,NSL!$L$1076:$L$1099)</f>
        <v>0</v>
      </c>
      <c r="AR17" s="55">
        <f>SUMIF(NSL!$C$1101:$C$1121,C17,NSL!$L$1101:$L$1121)</f>
        <v>0</v>
      </c>
      <c r="AS17" s="55">
        <f>SUMIF(NSL!$C$1123:$C$1164,C17,NSL!$L$1123:$L$1164)</f>
        <v>0</v>
      </c>
      <c r="AT17" s="55">
        <f>SUMIF(NSL!$C$1166:$C$1201,C17,NSL!$L$1166:$L$1201)</f>
        <v>0</v>
      </c>
      <c r="AU17" s="55">
        <f>SUMIF(NSL!$C$1203:$C$1223,C17,NSL!$L$1203:$L$1223)</f>
        <v>0</v>
      </c>
      <c r="AV17" s="55">
        <f>SUMIF(NSL!$C$1225:$C$1226,C17,NSL!$L$1225:$L$1226)</f>
        <v>0</v>
      </c>
      <c r="AW17" s="55">
        <f>SUMIF(NSL!$C$1228:$C$1244,C17,NSL!$L$1228:$L$1244)</f>
        <v>0</v>
      </c>
      <c r="AX17" s="55">
        <f>SUMIF(NSL!$C$1246:$C$1351,C17,NSL!$L$1246:$L$1351)</f>
        <v>0</v>
      </c>
      <c r="AY17" s="55">
        <f>SUMIF(NSL!$C$1353:$C$1434,C17,NSL!$L$1353:$L$1434)</f>
        <v>0</v>
      </c>
      <c r="AZ17" s="55">
        <f>SUMIF(NSL!$C$1436:$C$1440,C17,NSL!$L$1436:$L$1440)</f>
        <v>0</v>
      </c>
      <c r="BA17" s="55">
        <f>SUMIF(NSL!$C$1442:$C$1507,C17,NSL!$L$1442:$L$1507)</f>
        <v>0</v>
      </c>
      <c r="BB17" s="55">
        <f>SUMIF(NSL!$C$1509:$C$1540,C17,NSL!$L$1509:$L$1540)</f>
        <v>0</v>
      </c>
      <c r="BC17" s="55">
        <f>SUMIF(NSL!$C$1542:$C$1545,C17,NSL!$L$1542:$L$1545)</f>
        <v>0</v>
      </c>
      <c r="BD17" s="55">
        <f>SUMIF(NSL!$C$1547:$C$1560,C17,NSL!$L$1547:$L$1560)</f>
        <v>0</v>
      </c>
      <c r="BE17" s="55">
        <f>SUMIF(NSL!$C$1562:$C$1565,C17,NSL!$L$1562:$L$1565)</f>
        <v>0</v>
      </c>
      <c r="BF17" s="55">
        <f>SUMIF(NSL!$C$1567:$C$1569,C17,NSL!$L$1567:$L$1569)</f>
        <v>0</v>
      </c>
      <c r="BG17" s="65">
        <f>SUM(G17:O17)+Q17+SUM(S17:Z17)+SUM(AB17:BF17)</f>
        <v>0</v>
      </c>
      <c r="BH17" s="53">
        <f>P60-BG17</f>
        <v>0</v>
      </c>
      <c r="BI17" s="53">
        <f t="shared" si="6"/>
        <v>0</v>
      </c>
    </row>
    <row r="18" spans="1:61" ht="15">
      <c r="A18" s="56" t="s">
        <v>118</v>
      </c>
      <c r="B18" s="15" t="s">
        <v>117</v>
      </c>
      <c r="C18" s="56" t="s">
        <v>25</v>
      </c>
      <c r="D18" s="52">
        <f>HTg!I20</f>
        <v>0</v>
      </c>
      <c r="E18" s="65">
        <f t="shared" si="3"/>
        <v>0</v>
      </c>
      <c r="F18" s="70">
        <f t="shared" si="4"/>
        <v>0</v>
      </c>
      <c r="G18" s="55">
        <f>SUMIF(NSL!$C$9:$C$10,C18,NSL!$L$9:$L$10)</f>
        <v>0</v>
      </c>
      <c r="H18" s="55">
        <f>SUMIF(NSL!$C$12:$C$13,C18,NSL!$L$12:$L$13)</f>
        <v>0</v>
      </c>
      <c r="I18" s="55">
        <f>SUMIF(NSL!$C$15:$C$16,C18,NSL!$L$15:$L$16)</f>
        <v>0</v>
      </c>
      <c r="J18" s="55">
        <f>SUMIF(NSL!$C$18:$C$19,C18,NSL!$L$18:$L$19)</f>
        <v>0</v>
      </c>
      <c r="K18" s="55">
        <f>SUMIF(NSL!$C$21:$C$43,C18,NSL!$L$21:$L$43)</f>
        <v>0</v>
      </c>
      <c r="L18" s="55">
        <f>SUMIF(NSL!$C$45:$C$51,C18,NSL!$L$45:$L$51)</f>
        <v>0</v>
      </c>
      <c r="M18" s="55">
        <f>SUMIF(NSL!$C$53:$C$55,C18,NSL!$L$53:$L$55)</f>
        <v>0</v>
      </c>
      <c r="N18" s="55">
        <f>SUMIF(NSL!$C$57:$C$65,C18,NSL!$L$57:$L$65)</f>
        <v>0</v>
      </c>
      <c r="O18" s="55">
        <f>SUMIF(NSL!$C$67:$C$76,C18,NSL!$L$67:$L$76)</f>
        <v>0</v>
      </c>
      <c r="P18" s="55">
        <f>SUMIF(NSL!$C$78:$C$79,C18,NSL!$L$78:$L$79)</f>
        <v>0</v>
      </c>
      <c r="Q18" s="54">
        <f>D18-BG18</f>
        <v>0</v>
      </c>
      <c r="R18" s="65">
        <f>SUM(S18:AA18)+SUM(AO18:BF18)</f>
        <v>0</v>
      </c>
      <c r="S18" s="55">
        <f>SUMIF(NSL!$C$176:$C$214,C18,NSL!$L$176:$L$214)</f>
        <v>0</v>
      </c>
      <c r="T18" s="55">
        <f>SUMIF(NSL!$C$216:$C$238,C18,NSL!$L$216:$L$238)</f>
        <v>0</v>
      </c>
      <c r="U18" s="55">
        <f>SUMIF(NSL!$C$240:$C$252,C18,NSL!$L$240:$L$252)</f>
        <v>0</v>
      </c>
      <c r="V18" s="55">
        <f>SUMIF(NSL!$C$254:$C$255,C18,NSL!$L$254:$L$255)</f>
        <v>0</v>
      </c>
      <c r="W18" s="55">
        <f>SUMIF(NSL!$C$257:$C$282,C18,NSL!$L$257:$L$282)</f>
        <v>0</v>
      </c>
      <c r="X18" s="55">
        <f>SUMIF(NSL!$C$284:$C$346,C18,NSL!$L$284:$L$346)</f>
        <v>0</v>
      </c>
      <c r="Y18" s="55">
        <f>SUMIF(NSL!$C$348:$C$436,C18,NSL!$L$348:$L$436)</f>
        <v>0</v>
      </c>
      <c r="Z18" s="55">
        <f>SUMIF(NSL!$C$438:$C$480,C18,NSL!$L$438:$L$480)</f>
        <v>0</v>
      </c>
      <c r="AA18" s="70">
        <f t="shared" si="5"/>
        <v>0</v>
      </c>
      <c r="AB18" s="55">
        <f>SUMIF(NSL!$C$483:$C$679,C18,NSL!$L$483:$L$679)</f>
        <v>0</v>
      </c>
      <c r="AC18" s="55">
        <f>SUMIF(NSL!$C$681:$C$682,C18,NSL!$L$681:$L$682)</f>
        <v>0</v>
      </c>
      <c r="AD18" s="55">
        <f>SUMIF(NSL!$C$684:$C$692,C18,NSL!$L$684:$L$692)</f>
        <v>0</v>
      </c>
      <c r="AE18" s="55">
        <f>SUMIF(NSL!$C$694:$C$776,C18,NSL!$L$694:$L$776)</f>
        <v>0</v>
      </c>
      <c r="AF18" s="55">
        <f>SUMIF(NSL!$C$778:$C$810,C18,NSL!$L$778:$L$810)</f>
        <v>0</v>
      </c>
      <c r="AG18" s="55">
        <f>SUMIF(NSL!$C$812:$C$813,C18,NSL!$L$812:$L$813)</f>
        <v>0</v>
      </c>
      <c r="AH18" s="55">
        <f>SUMIF(NSL!$C$815:$C$816,C18,NSL!$L$815:$L$816)</f>
        <v>0</v>
      </c>
      <c r="AI18" s="55">
        <f>SUMIF(NSL!$C$818:$C$889,C18,NSL!$L$818:$L$889)</f>
        <v>0</v>
      </c>
      <c r="AJ18" s="55">
        <f>SUMIF(NSL!$C$891:$C$917,C18,NSL!$L$891:$L$917)</f>
        <v>0</v>
      </c>
      <c r="AK18" s="55">
        <f>SUMIF(NSL!$C$919:$C$981,C18,NSL!$L$919:$L$981)</f>
        <v>0</v>
      </c>
      <c r="AL18" s="55">
        <f>SUMIF(NSL!$C$983:$C$1000,C18,NSL!$L$983:$L$1000)</f>
        <v>0</v>
      </c>
      <c r="AM18" s="55">
        <f>SUMIF(NSL!$C$1002:$C$1028,C18,NSL!$L$1002:$L$1028)</f>
        <v>0</v>
      </c>
      <c r="AN18" s="55">
        <f>SUMIF(NSL!$C$1030:$C$1045,C18,NSL!$L$1030:$L$1045)</f>
        <v>0</v>
      </c>
      <c r="AO18" s="55">
        <f>SUMIF(NSL!$C$1047:$C$1048,C18,NSL!$L$1047:$L$1048)</f>
        <v>0</v>
      </c>
      <c r="AP18" s="55">
        <f>SUMIF(NSL!$C$1050:$C$1074,C18,NSL!$L$1050:$L$1074)</f>
        <v>0</v>
      </c>
      <c r="AQ18" s="55">
        <f>SUMIF(NSL!$C$1076:$C$1099,C18,NSL!$L$1076:$L$1099)</f>
        <v>0</v>
      </c>
      <c r="AR18" s="55">
        <f>SUMIF(NSL!$C$1101:$C$1121,C18,NSL!$L$1101:$L$1121)</f>
        <v>0</v>
      </c>
      <c r="AS18" s="55">
        <f>SUMIF(NSL!$C$1123:$C$1164,C18,NSL!$L$1123:$L$1164)</f>
        <v>0</v>
      </c>
      <c r="AT18" s="55">
        <f>SUMIF(NSL!$C$1166:$C$1201,C18,NSL!$L$1166:$L$1201)</f>
        <v>0</v>
      </c>
      <c r="AU18" s="55">
        <f>SUMIF(NSL!$C$1203:$C$1223,C18,NSL!$L$1203:$L$1223)</f>
        <v>0</v>
      </c>
      <c r="AV18" s="55">
        <f>SUMIF(NSL!$C$1225:$C$1226,C18,NSL!$L$1225:$L$1226)</f>
        <v>0</v>
      </c>
      <c r="AW18" s="55">
        <f>SUMIF(NSL!$C$1228:$C$1244,C18,NSL!$L$1228:$L$1244)</f>
        <v>0</v>
      </c>
      <c r="AX18" s="55">
        <f>SUMIF(NSL!$C$1246:$C$1351,C18,NSL!$L$1246:$L$1351)</f>
        <v>0</v>
      </c>
      <c r="AY18" s="55">
        <f>SUMIF(NSL!$C$1353:$C$1434,C18,NSL!$L$1353:$L$1434)</f>
        <v>0</v>
      </c>
      <c r="AZ18" s="55">
        <f>SUMIF(NSL!$C$1436:$C$1440,C18,NSL!$L$1436:$L$1440)</f>
        <v>0</v>
      </c>
      <c r="BA18" s="55">
        <f>SUMIF(NSL!$C$1442:$C$1507,C18,NSL!$L$1442:$L$1507)</f>
        <v>0</v>
      </c>
      <c r="BB18" s="55">
        <f>SUMIF(NSL!$C$1509:$C$1540,C18,NSL!$L$1509:$L$1540)</f>
        <v>0</v>
      </c>
      <c r="BC18" s="55">
        <f>SUMIF(NSL!$C$1542:$C$1545,C18,NSL!$L$1542:$L$1545)</f>
        <v>0</v>
      </c>
      <c r="BD18" s="55">
        <f>SUMIF(NSL!$C$1547:$C$1560,C18,NSL!$L$1547:$L$1560)</f>
        <v>0</v>
      </c>
      <c r="BE18" s="55">
        <f>SUMIF(NSL!$C$1562:$C$1565,C18,NSL!$L$1562:$L$1565)</f>
        <v>0</v>
      </c>
      <c r="BF18" s="55">
        <f>SUMIF(NSL!$C$1567:$C$1569,C18,NSL!$L$1567:$L$1569)</f>
        <v>0</v>
      </c>
      <c r="BG18" s="65">
        <f>SUM(G18:P18)+SUM(S18:Z18)+SUM(AB18:BF18)</f>
        <v>0</v>
      </c>
      <c r="BH18" s="53">
        <f>Q60-BG18</f>
        <v>2</v>
      </c>
      <c r="BI18" s="53">
        <f t="shared" si="6"/>
        <v>2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>
        <f>HTg!I21</f>
        <v>147.32999999999998</v>
      </c>
      <c r="E19" s="65">
        <f>SUM(E20:E28)+SUM(E42:E58)</f>
        <v>0</v>
      </c>
      <c r="F19" s="70">
        <f>SUM(F20:F28)+SUM(F42:F58)</f>
        <v>0</v>
      </c>
      <c r="G19" s="57">
        <f>SUM(G20:G28)+SUM(G42:G58)</f>
        <v>0</v>
      </c>
      <c r="H19" s="57">
        <f t="shared" ref="H19:Q19" si="8">SUM(H20:H28)+SUM(H42:H58)</f>
        <v>0</v>
      </c>
      <c r="I19" s="57">
        <f t="shared" si="8"/>
        <v>0</v>
      </c>
      <c r="J19" s="57">
        <f t="shared" si="8"/>
        <v>0</v>
      </c>
      <c r="K19" s="57">
        <f t="shared" si="8"/>
        <v>0</v>
      </c>
      <c r="L19" s="57">
        <f t="shared" si="8"/>
        <v>0</v>
      </c>
      <c r="M19" s="57">
        <f t="shared" si="8"/>
        <v>0</v>
      </c>
      <c r="N19" s="57">
        <f t="shared" si="8"/>
        <v>0</v>
      </c>
      <c r="O19" s="57">
        <f t="shared" si="8"/>
        <v>0</v>
      </c>
      <c r="P19" s="57">
        <f t="shared" si="8"/>
        <v>0</v>
      </c>
      <c r="Q19" s="57">
        <f t="shared" si="8"/>
        <v>0</v>
      </c>
      <c r="R19" s="57">
        <f>D19-BG19</f>
        <v>146.94</v>
      </c>
      <c r="S19" s="57">
        <f>SUM(S20:S28)+SUM(S42:S58)</f>
        <v>0</v>
      </c>
      <c r="T19" s="57">
        <f t="shared" ref="T19:BF19" si="9">SUM(T20:T28)+SUM(T42:T58)</f>
        <v>0</v>
      </c>
      <c r="U19" s="57">
        <f t="shared" si="9"/>
        <v>0</v>
      </c>
      <c r="V19" s="57">
        <f t="shared" si="9"/>
        <v>0</v>
      </c>
      <c r="W19" s="57">
        <f t="shared" si="9"/>
        <v>0</v>
      </c>
      <c r="X19" s="57">
        <f t="shared" si="9"/>
        <v>0</v>
      </c>
      <c r="Y19" s="57">
        <f t="shared" si="9"/>
        <v>0.35</v>
      </c>
      <c r="Z19" s="57">
        <f t="shared" si="9"/>
        <v>0</v>
      </c>
      <c r="AA19" s="72">
        <f t="shared" si="9"/>
        <v>50.940000000000005</v>
      </c>
      <c r="AB19" s="57">
        <f t="shared" si="9"/>
        <v>0.62</v>
      </c>
      <c r="AC19" s="57">
        <f t="shared" si="9"/>
        <v>0</v>
      </c>
      <c r="AD19" s="57">
        <f t="shared" si="9"/>
        <v>0.24</v>
      </c>
      <c r="AE19" s="57">
        <f t="shared" si="9"/>
        <v>2.4899999999999998</v>
      </c>
      <c r="AF19" s="57">
        <f t="shared" si="9"/>
        <v>0</v>
      </c>
      <c r="AG19" s="57">
        <f t="shared" si="9"/>
        <v>0</v>
      </c>
      <c r="AH19" s="57">
        <f t="shared" si="9"/>
        <v>0</v>
      </c>
      <c r="AI19" s="57">
        <f t="shared" si="9"/>
        <v>41</v>
      </c>
      <c r="AJ19" s="57">
        <f t="shared" si="9"/>
        <v>5.97</v>
      </c>
      <c r="AK19" s="57">
        <f t="shared" si="9"/>
        <v>0.16000000000000003</v>
      </c>
      <c r="AL19" s="57">
        <f t="shared" si="9"/>
        <v>0.01</v>
      </c>
      <c r="AM19" s="57">
        <f t="shared" si="9"/>
        <v>0.45</v>
      </c>
      <c r="AN19" s="57">
        <f t="shared" si="9"/>
        <v>0</v>
      </c>
      <c r="AO19" s="57">
        <f t="shared" si="9"/>
        <v>0</v>
      </c>
      <c r="AP19" s="57">
        <f t="shared" si="9"/>
        <v>0</v>
      </c>
      <c r="AQ19" s="57">
        <f t="shared" si="9"/>
        <v>0</v>
      </c>
      <c r="AR19" s="57">
        <f t="shared" si="9"/>
        <v>14.86</v>
      </c>
      <c r="AS19" s="57">
        <f t="shared" si="9"/>
        <v>0</v>
      </c>
      <c r="AT19" s="57">
        <f t="shared" si="9"/>
        <v>0.31</v>
      </c>
      <c r="AU19" s="57">
        <f t="shared" si="9"/>
        <v>0.08</v>
      </c>
      <c r="AV19" s="57">
        <f t="shared" si="9"/>
        <v>0</v>
      </c>
      <c r="AW19" s="57">
        <f t="shared" si="9"/>
        <v>0</v>
      </c>
      <c r="AX19" s="57">
        <f t="shared" si="9"/>
        <v>0.09</v>
      </c>
      <c r="AY19" s="57">
        <f t="shared" si="9"/>
        <v>0</v>
      </c>
      <c r="AZ19" s="57">
        <f t="shared" si="9"/>
        <v>0</v>
      </c>
      <c r="BA19" s="57">
        <f t="shared" si="9"/>
        <v>0.04</v>
      </c>
      <c r="BB19" s="57">
        <f t="shared" si="9"/>
        <v>0</v>
      </c>
      <c r="BC19" s="57">
        <f t="shared" si="9"/>
        <v>80.66</v>
      </c>
      <c r="BD19" s="57">
        <f t="shared" si="9"/>
        <v>0</v>
      </c>
      <c r="BE19" s="57">
        <f t="shared" si="9"/>
        <v>0</v>
      </c>
      <c r="BF19" s="57">
        <f t="shared" si="9"/>
        <v>0</v>
      </c>
      <c r="BG19" s="65">
        <f>SUM(BG20:BG28)+SUM(BG42:BG58)</f>
        <v>0.39</v>
      </c>
      <c r="BH19" s="65">
        <f>R60-BG19</f>
        <v>61.67</v>
      </c>
      <c r="BI19" s="65">
        <f>SUM(BI20:BI28)+SUM(BI42:BI58)</f>
        <v>209.39</v>
      </c>
    </row>
    <row r="20" spans="1:61" ht="15">
      <c r="A20" s="8" t="s">
        <v>28</v>
      </c>
      <c r="B20" s="7" t="s">
        <v>85</v>
      </c>
      <c r="C20" s="8" t="s">
        <v>31</v>
      </c>
      <c r="D20" s="52">
        <f>HTg!I22</f>
        <v>0</v>
      </c>
      <c r="E20" s="65">
        <f>SUM(F20,J20,K20,L20,M20,N20,O20,P20,Q20)</f>
        <v>0</v>
      </c>
      <c r="F20" s="70">
        <f>G20+H20+I20</f>
        <v>0</v>
      </c>
      <c r="G20" s="55">
        <f>SUMIF(NSL!$C$9:$C$10,C20,NSL!$L$9:$L$10)</f>
        <v>0</v>
      </c>
      <c r="H20" s="55">
        <f>SUMIF(NSL!$C$12:$C$13,C20,NSL!$L$12:$L$13)</f>
        <v>0</v>
      </c>
      <c r="I20" s="55">
        <f>SUMIF(NSL!$C$15:$C$16,C20,NSL!$L$15:$L$16)</f>
        <v>0</v>
      </c>
      <c r="J20" s="55">
        <f>SUMIF(NSL!$C$18:$C$19,C20,NSL!$L$18:$L$19)</f>
        <v>0</v>
      </c>
      <c r="K20" s="55">
        <f>SUMIF(NSL!$C$21:$C$43,C20,NSL!$L$21:$L$43)</f>
        <v>0</v>
      </c>
      <c r="L20" s="55">
        <f>SUMIF(NSL!$C$45:$C$51,C20,NSL!$L$45:$L$51)</f>
        <v>0</v>
      </c>
      <c r="M20" s="55">
        <f>SUMIF(NSL!$C$53:$C$55,C20,NSL!$L$53:$L$55)</f>
        <v>0</v>
      </c>
      <c r="N20" s="55">
        <f>SUMIF(NSL!$C$57:$C$65,C20,NSL!$L$57:$L$65)</f>
        <v>0</v>
      </c>
      <c r="O20" s="55">
        <f>SUMIF(NSL!$C$67:$C$76,C20,NSL!$L$67:$L$76)</f>
        <v>0</v>
      </c>
      <c r="P20" s="55">
        <f>SUMIF(NSL!$C$78:$C$79,C20,NSL!$L$78:$L$79)</f>
        <v>0</v>
      </c>
      <c r="Q20" s="55">
        <f>SUMIF(NSL!$C$81:$C$173,C20,NSL!$L$81:$L$173)</f>
        <v>0</v>
      </c>
      <c r="R20" s="65">
        <f>SUM(S20:Z20)+SUM(AB20:BF20)</f>
        <v>0</v>
      </c>
      <c r="S20" s="54">
        <f>D20-BG20</f>
        <v>0</v>
      </c>
      <c r="T20" s="55">
        <f>SUMIF(NSL!$C$216:$C$238,C20,NSL!$L$216:$L$238)</f>
        <v>0</v>
      </c>
      <c r="U20" s="55">
        <f>SUMIF(NSL!$C$240:$C$252,C20,NSL!$L$240:$L$252)</f>
        <v>0</v>
      </c>
      <c r="V20" s="55">
        <f>SUMIF(NSL!$C$254:$C$255,C20,NSL!$L$254:$L$255)</f>
        <v>0</v>
      </c>
      <c r="W20" s="55">
        <f>SUMIF(NSL!$C$257:$C$282,C20,NSL!$L$257:$L$282)</f>
        <v>0</v>
      </c>
      <c r="X20" s="55">
        <f>SUMIF(NSL!$C$284:$C$346,C20,NSL!$L$284:$L$346)</f>
        <v>0</v>
      </c>
      <c r="Y20" s="55">
        <f>SUMIF(NSL!$C$348:$C$436,C20,NSL!$L$348:$L$436)</f>
        <v>0</v>
      </c>
      <c r="Z20" s="55">
        <f>SUMIF(NSL!$C$438:$C$480,C20,NSL!$L$438:$L$480)</f>
        <v>0</v>
      </c>
      <c r="AA20" s="70">
        <f>SUM(AB20:AN20)</f>
        <v>0</v>
      </c>
      <c r="AB20" s="55">
        <f>SUMIF(NSL!$C$483:$C$679,C20,NSL!$L$483:$L$679)</f>
        <v>0</v>
      </c>
      <c r="AC20" s="55">
        <f>SUMIF(NSL!$C$681:$C$682,C20,NSL!$L$681:$L$682)</f>
        <v>0</v>
      </c>
      <c r="AD20" s="55">
        <f>SUMIF(NSL!$C$684:$C$692,C20,NSL!$L$684:$L$692)</f>
        <v>0</v>
      </c>
      <c r="AE20" s="55">
        <f>SUMIF(NSL!$C$694:$C$776,C20,NSL!$L$694:$L$776)</f>
        <v>0</v>
      </c>
      <c r="AF20" s="55">
        <f>SUMIF(NSL!$C$778:$C$810,C20,NSL!$L$778:$L$810)</f>
        <v>0</v>
      </c>
      <c r="AG20" s="55">
        <f>SUMIF(NSL!$C$812:$C$813,C20,NSL!$L$812:$L$813)</f>
        <v>0</v>
      </c>
      <c r="AH20" s="55">
        <f>SUMIF(NSL!$C$815:$C$816,C20,NSL!$L$815:$L$816)</f>
        <v>0</v>
      </c>
      <c r="AI20" s="55">
        <f>SUMIF(NSL!$C$818:$C$889,C20,NSL!$L$818:$L$889)</f>
        <v>0</v>
      </c>
      <c r="AJ20" s="55">
        <f>SUMIF(NSL!$C$891:$C$917,C20,NSL!$L$891:$L$917)</f>
        <v>0</v>
      </c>
      <c r="AK20" s="55">
        <f>SUMIF(NSL!$C$919:$C$981,C20,NSL!$L$919:$L$981)</f>
        <v>0</v>
      </c>
      <c r="AL20" s="55">
        <f>SUMIF(NSL!$C$983:$C$1000,C20,NSL!$L$983:$L$1000)</f>
        <v>0</v>
      </c>
      <c r="AM20" s="55">
        <f>SUMIF(NSL!$C$1002:$C$1028,C20,NSL!$L$1002:$L$1028)</f>
        <v>0</v>
      </c>
      <c r="AN20" s="55">
        <f>SUMIF(NSL!$C$1030:$C$1045,C20,NSL!$L$1030:$L$1045)</f>
        <v>0</v>
      </c>
      <c r="AO20" s="55">
        <f>SUMIF(NSL!$C$1047:$C$1048,C20,NSL!$L$1047:$L$1048)</f>
        <v>0</v>
      </c>
      <c r="AP20" s="55">
        <f>SUMIF(NSL!$C$1050:$C$1074,C20,NSL!$L$1050:$L$1074)</f>
        <v>0</v>
      </c>
      <c r="AQ20" s="55">
        <f>SUMIF(NSL!$C$1076:$C$1099,C20,NSL!$L$1076:$L$1099)</f>
        <v>0</v>
      </c>
      <c r="AR20" s="55">
        <f>SUMIF(NSL!$C$1101:$C$1121,C20,NSL!$L$1101:$L$1121)</f>
        <v>0</v>
      </c>
      <c r="AS20" s="55">
        <f>SUMIF(NSL!$C$1123:$C$1164,C20,NSL!$L$1123:$L$1164)</f>
        <v>0</v>
      </c>
      <c r="AT20" s="55">
        <f>SUMIF(NSL!$C$1166:$C$1201,C20,NSL!$L$1166:$L$1201)</f>
        <v>0</v>
      </c>
      <c r="AU20" s="55">
        <f>SUMIF(NSL!$C$1203:$C$1223,C20,NSL!$L$1203:$L$1223)</f>
        <v>0</v>
      </c>
      <c r="AV20" s="55">
        <f>SUMIF(NSL!$C$1225:$C$1226,C20,NSL!$L$1225:$L$1226)</f>
        <v>0</v>
      </c>
      <c r="AW20" s="55">
        <f>SUMIF(NSL!$C$1228:$C$1244,C20,NSL!$L$1228:$L$1244)</f>
        <v>0</v>
      </c>
      <c r="AX20" s="55">
        <f>SUMIF(NSL!$C$1246:$C$1351,C20,NSL!$L$1246:$L$1351)</f>
        <v>0</v>
      </c>
      <c r="AY20" s="55">
        <f>SUMIF(NSL!$C$1353:$C$1434,C20,NSL!$L$1353:$L$1434)</f>
        <v>0</v>
      </c>
      <c r="AZ20" s="55">
        <f>SUMIF(NSL!$C$1436:$C$1440,C20,NSL!$L$1436:$L$1440)</f>
        <v>0</v>
      </c>
      <c r="BA20" s="55">
        <f>SUMIF(NSL!$C$1442:$C$1507,C20,NSL!$L$1442:$L$1507)</f>
        <v>0</v>
      </c>
      <c r="BB20" s="55">
        <f>SUMIF(NSL!$C$1509:$C$1540,C20,NSL!$L$1509:$L$1540)</f>
        <v>0</v>
      </c>
      <c r="BC20" s="55">
        <f>SUMIF(NSL!$C$1542:$C$1545,C20,NSL!$L$1542:$L$1545)</f>
        <v>0</v>
      </c>
      <c r="BD20" s="55">
        <f>SUMIF(NSL!$C$1547:$C$1560,C20,NSL!$L$1547:$L$1560)</f>
        <v>0</v>
      </c>
      <c r="BE20" s="55">
        <f>SUMIF(NSL!$C$1562:$C$1565,C20,NSL!$L$1562:$L$1565)</f>
        <v>0</v>
      </c>
      <c r="BF20" s="55">
        <f>SUMIF(NSL!$C$1567:$C$1569,C20,NSL!$L$1567:$L$1569)</f>
        <v>0</v>
      </c>
      <c r="BG20" s="65">
        <f>SUM(G20:Q20)+SUM(T20:Z20)+SUM(AB20:BF20)</f>
        <v>0</v>
      </c>
      <c r="BH20" s="53">
        <f>S60-BG20</f>
        <v>1.5</v>
      </c>
      <c r="BI20" s="53">
        <f t="shared" si="6"/>
        <v>1.5</v>
      </c>
    </row>
    <row r="21" spans="1:61" ht="15">
      <c r="A21" s="8" t="s">
        <v>30</v>
      </c>
      <c r="B21" s="7" t="s">
        <v>86</v>
      </c>
      <c r="C21" s="8" t="s">
        <v>33</v>
      </c>
      <c r="D21" s="52">
        <f>HTg!I23</f>
        <v>0</v>
      </c>
      <c r="E21" s="65">
        <f t="shared" ref="E21:E59" si="10">SUM(F21,J21,K21,L21,M21,N21,O21,P21,Q21)</f>
        <v>0</v>
      </c>
      <c r="F21" s="70">
        <f t="shared" ref="F21:F59" si="11">G21+H21+I21</f>
        <v>0</v>
      </c>
      <c r="G21" s="55">
        <f>SUMIF(NSL!$C$9:$C$10,C21,NSL!$L$9:$L$10)</f>
        <v>0</v>
      </c>
      <c r="H21" s="55">
        <f>SUMIF(NSL!$C$12:$C$13,C21,NSL!$L$12:$L$13)</f>
        <v>0</v>
      </c>
      <c r="I21" s="55">
        <f>SUMIF(NSL!$C$15:$C$16,C21,NSL!$L$15:$L$16)</f>
        <v>0</v>
      </c>
      <c r="J21" s="55">
        <f>SUMIF(NSL!$C$18:$C$19,C21,NSL!$L$18:$L$19)</f>
        <v>0</v>
      </c>
      <c r="K21" s="55">
        <f>SUMIF(NSL!$C$21:$C$43,C21,NSL!$L$21:$L$43)</f>
        <v>0</v>
      </c>
      <c r="L21" s="55">
        <f>SUMIF(NSL!$C$45:$C$51,C21,NSL!$L$45:$L$51)</f>
        <v>0</v>
      </c>
      <c r="M21" s="55">
        <f>SUMIF(NSL!$C$53:$C$55,C21,NSL!$L$53:$L$55)</f>
        <v>0</v>
      </c>
      <c r="N21" s="55">
        <f>SUMIF(NSL!$C$57:$C$65,C21,NSL!$L$57:$L$65)</f>
        <v>0</v>
      </c>
      <c r="O21" s="55">
        <f>SUMIF(NSL!$C$67:$C$76,C21,NSL!$L$67:$L$76)</f>
        <v>0</v>
      </c>
      <c r="P21" s="55">
        <f>SUMIF(NSL!$C$78:$C$79,C21,NSL!$L$78:$L$79)</f>
        <v>0</v>
      </c>
      <c r="Q21" s="55">
        <f>SUMIF(NSL!$C$81:$C$173,C21,NSL!$L$81:$L$173)</f>
        <v>0</v>
      </c>
      <c r="R21" s="65">
        <f t="shared" ref="R21:R59" si="12">SUM(S21:Z21)+SUM(AB21:BF21)</f>
        <v>0</v>
      </c>
      <c r="S21" s="55">
        <f>SUMIF(NSL!$C$176:$C$214,C21,NSL!$L$176:$L$214)</f>
        <v>0</v>
      </c>
      <c r="T21" s="54">
        <f>D21-BG21</f>
        <v>0</v>
      </c>
      <c r="U21" s="55">
        <f>SUMIF(NSL!$C$240:$C$252,C21,NSL!$L$240:$L$252)</f>
        <v>0</v>
      </c>
      <c r="V21" s="55">
        <f>SUMIF(NSL!$C$254:$C$255,C21,NSL!$L$254:$L$255)</f>
        <v>0</v>
      </c>
      <c r="W21" s="55">
        <f>SUMIF(NSL!$C$257:$C$282,C21,NSL!$L$257:$L$282)</f>
        <v>0</v>
      </c>
      <c r="X21" s="55">
        <f>SUMIF(NSL!$C$284:$C$346,C21,NSL!$L$284:$L$346)</f>
        <v>0</v>
      </c>
      <c r="Y21" s="55">
        <f>SUMIF(NSL!$C$348:$C$436,C21,NSL!$L$348:$L$436)</f>
        <v>0</v>
      </c>
      <c r="Z21" s="55">
        <f>SUMIF(NSL!$C$438:$C$480,C21,NSL!$L$438:$L$480)</f>
        <v>0</v>
      </c>
      <c r="AA21" s="70">
        <f t="shared" ref="AA21:AA27" si="13">SUM(AB21:AN21)</f>
        <v>0</v>
      </c>
      <c r="AB21" s="55">
        <f>SUMIF(NSL!$C$483:$C$679,C21,NSL!$L$483:$L$679)</f>
        <v>0</v>
      </c>
      <c r="AC21" s="55">
        <f>SUMIF(NSL!$C$681:$C$682,C21,NSL!$L$681:$L$682)</f>
        <v>0</v>
      </c>
      <c r="AD21" s="55">
        <f>SUMIF(NSL!$C$684:$C$692,C21,NSL!$L$684:$L$692)</f>
        <v>0</v>
      </c>
      <c r="AE21" s="55">
        <f>SUMIF(NSL!$C$694:$C$776,C21,NSL!$L$694:$L$776)</f>
        <v>0</v>
      </c>
      <c r="AF21" s="55">
        <f>SUMIF(NSL!$C$778:$C$810,C21,NSL!$L$778:$L$810)</f>
        <v>0</v>
      </c>
      <c r="AG21" s="55">
        <f>SUMIF(NSL!$C$812:$C$813,C21,NSL!$L$812:$L$813)</f>
        <v>0</v>
      </c>
      <c r="AH21" s="55">
        <f>SUMIF(NSL!$C$815:$C$816,C21,NSL!$L$815:$L$816)</f>
        <v>0</v>
      </c>
      <c r="AI21" s="55">
        <f>SUMIF(NSL!$C$818:$C$889,C21,NSL!$L$818:$L$889)</f>
        <v>0</v>
      </c>
      <c r="AJ21" s="55">
        <f>SUMIF(NSL!$C$891:$C$917,C21,NSL!$L$891:$L$917)</f>
        <v>0</v>
      </c>
      <c r="AK21" s="55">
        <f>SUMIF(NSL!$C$919:$C$981,C21,NSL!$L$919:$L$981)</f>
        <v>0</v>
      </c>
      <c r="AL21" s="55">
        <f>SUMIF(NSL!$C$983:$C$1000,C21,NSL!$L$983:$L$1000)</f>
        <v>0</v>
      </c>
      <c r="AM21" s="55">
        <f>SUMIF(NSL!$C$1002:$C$1028,C21,NSL!$L$1002:$L$1028)</f>
        <v>0</v>
      </c>
      <c r="AN21" s="55">
        <f>SUMIF(NSL!$C$1030:$C$1045,C21,NSL!$L$1030:$L$1045)</f>
        <v>0</v>
      </c>
      <c r="AO21" s="55">
        <f>SUMIF(NSL!$C$1047:$C$1048,C21,NSL!$L$1047:$L$1048)</f>
        <v>0</v>
      </c>
      <c r="AP21" s="55">
        <f>SUMIF(NSL!$C$1050:$C$1074,C21,NSL!$L$1050:$L$1074)</f>
        <v>0</v>
      </c>
      <c r="AQ21" s="55">
        <f>SUMIF(NSL!$C$1076:$C$1099,C21,NSL!$L$1076:$L$1099)</f>
        <v>0</v>
      </c>
      <c r="AR21" s="55">
        <f>SUMIF(NSL!$C$1101:$C$1121,C21,NSL!$L$1101:$L$1121)</f>
        <v>0</v>
      </c>
      <c r="AS21" s="55">
        <f>SUMIF(NSL!$C$1123:$C$1164,C21,NSL!$L$1123:$L$1164)</f>
        <v>0</v>
      </c>
      <c r="AT21" s="55">
        <f>SUMIF(NSL!$C$1166:$C$1201,C21,NSL!$L$1166:$L$1201)</f>
        <v>0</v>
      </c>
      <c r="AU21" s="55">
        <f>SUMIF(NSL!$C$1203:$C$1223,C21,NSL!$L$1203:$L$1223)</f>
        <v>0</v>
      </c>
      <c r="AV21" s="55">
        <f>SUMIF(NSL!$C$1225:$C$1226,C21,NSL!$L$1225:$L$1226)</f>
        <v>0</v>
      </c>
      <c r="AW21" s="55">
        <f>SUMIF(NSL!$C$1228:$C$1244,C21,NSL!$L$1228:$L$1244)</f>
        <v>0</v>
      </c>
      <c r="AX21" s="55">
        <f>SUMIF(NSL!$C$1246:$C$1351,C21,NSL!$L$1246:$L$1351)</f>
        <v>0</v>
      </c>
      <c r="AY21" s="55">
        <f>SUMIF(NSL!$C$1353:$C$1434,C21,NSL!$L$1353:$L$1434)</f>
        <v>0</v>
      </c>
      <c r="AZ21" s="55">
        <f>SUMIF(NSL!$C$1436:$C$1440,C21,NSL!$L$1436:$L$1440)</f>
        <v>0</v>
      </c>
      <c r="BA21" s="55">
        <f>SUMIF(NSL!$C$1442:$C$1507,C21,NSL!$L$1442:$L$1507)</f>
        <v>0</v>
      </c>
      <c r="BB21" s="55">
        <f>SUMIF(NSL!$C$1509:$C$1540,C21,NSL!$L$1509:$L$1540)</f>
        <v>0</v>
      </c>
      <c r="BC21" s="55">
        <f>SUMIF(NSL!$C$1542:$C$1545,C21,NSL!$L$1542:$L$1545)</f>
        <v>0</v>
      </c>
      <c r="BD21" s="55">
        <f>SUMIF(NSL!$C$1547:$C$1560,C21,NSL!$L$1547:$L$1560)</f>
        <v>0</v>
      </c>
      <c r="BE21" s="55">
        <f>SUMIF(NSL!$C$1562:$C$1565,C21,NSL!$L$1562:$L$1565)</f>
        <v>0</v>
      </c>
      <c r="BF21" s="55">
        <f>SUMIF(NSL!$C$1567:$C$1569,C21,NSL!$L$1567:$L$1569)</f>
        <v>0</v>
      </c>
      <c r="BG21" s="65">
        <f>SUM(G21:Q21)+S21+SUM(U21:Z21)+SUM(AB21:BF21)</f>
        <v>0</v>
      </c>
      <c r="BH21" s="53">
        <f>T60-BG21</f>
        <v>0.3</v>
      </c>
      <c r="BI21" s="53">
        <f t="shared" si="6"/>
        <v>0.3</v>
      </c>
    </row>
    <row r="22" spans="1:61" ht="15">
      <c r="A22" s="56" t="s">
        <v>32</v>
      </c>
      <c r="B22" s="7" t="s">
        <v>87</v>
      </c>
      <c r="C22" s="8" t="s">
        <v>35</v>
      </c>
      <c r="D22" s="52">
        <f>HTg!I24</f>
        <v>0</v>
      </c>
      <c r="E22" s="65">
        <f t="shared" si="10"/>
        <v>0</v>
      </c>
      <c r="F22" s="70">
        <f t="shared" si="11"/>
        <v>0</v>
      </c>
      <c r="G22" s="55">
        <f>SUMIF(NSL!$C$9:$C$10,C22,NSL!$L$9:$L$10)</f>
        <v>0</v>
      </c>
      <c r="H22" s="55">
        <f>SUMIF(NSL!$C$12:$C$13,C22,NSL!$L$12:$L$13)</f>
        <v>0</v>
      </c>
      <c r="I22" s="55">
        <f>SUMIF(NSL!$C$15:$C$16,C22,NSL!$L$15:$L$16)</f>
        <v>0</v>
      </c>
      <c r="J22" s="55">
        <f>SUMIF(NSL!$C$18:$C$19,C22,NSL!$L$18:$L$19)</f>
        <v>0</v>
      </c>
      <c r="K22" s="55">
        <f>SUMIF(NSL!$C$21:$C$43,C22,NSL!$L$21:$L$43)</f>
        <v>0</v>
      </c>
      <c r="L22" s="55">
        <f>SUMIF(NSL!$C$45:$C$51,C22,NSL!$L$45:$L$51)</f>
        <v>0</v>
      </c>
      <c r="M22" s="55">
        <f>SUMIF(NSL!$C$53:$C$55,C22,NSL!$L$53:$L$55)</f>
        <v>0</v>
      </c>
      <c r="N22" s="55">
        <f>SUMIF(NSL!$C$57:$C$65,C22,NSL!$L$57:$L$65)</f>
        <v>0</v>
      </c>
      <c r="O22" s="55">
        <f>SUMIF(NSL!$C$67:$C$76,C22,NSL!$L$67:$L$76)</f>
        <v>0</v>
      </c>
      <c r="P22" s="55">
        <f>SUMIF(NSL!$C$78:$C$79,C22,NSL!$L$78:$L$79)</f>
        <v>0</v>
      </c>
      <c r="Q22" s="55">
        <f>SUMIF(NSL!$C$81:$C$173,C22,NSL!$L$81:$L$173)</f>
        <v>0</v>
      </c>
      <c r="R22" s="65">
        <f t="shared" si="12"/>
        <v>0</v>
      </c>
      <c r="S22" s="55">
        <f>SUMIF(NSL!$C$176:$C$214,C22,NSL!$L$176:$L$214)</f>
        <v>0</v>
      </c>
      <c r="T22" s="55">
        <f>SUMIF(NSL!$C$216:$C$238,C22,NSL!$L$216:$L$238)</f>
        <v>0</v>
      </c>
      <c r="U22" s="54">
        <f>D22-BG22</f>
        <v>0</v>
      </c>
      <c r="V22" s="55">
        <f>SUMIF(NSL!$C$254:$C$255,C22,NSL!$L$254:$L$255)</f>
        <v>0</v>
      </c>
      <c r="W22" s="55">
        <f>SUMIF(NSL!$C$257:$C$282,C22,NSL!$L$257:$L$282)</f>
        <v>0</v>
      </c>
      <c r="X22" s="55">
        <f>SUMIF(NSL!$C$284:$C$346,C22,NSL!$L$284:$L$346)</f>
        <v>0</v>
      </c>
      <c r="Y22" s="55">
        <f>SUMIF(NSL!$C$348:$C$436,C22,NSL!$L$348:$L$436)</f>
        <v>0</v>
      </c>
      <c r="Z22" s="55">
        <f>SUMIF(NSL!$C$438:$C$480,C22,NSL!$L$438:$L$480)</f>
        <v>0</v>
      </c>
      <c r="AA22" s="70">
        <f t="shared" si="13"/>
        <v>0</v>
      </c>
      <c r="AB22" s="55">
        <f>SUMIF(NSL!$C$483:$C$679,C22,NSL!$L$483:$L$679)</f>
        <v>0</v>
      </c>
      <c r="AC22" s="55">
        <f>SUMIF(NSL!$C$681:$C$682,C22,NSL!$L$681:$L$682)</f>
        <v>0</v>
      </c>
      <c r="AD22" s="55">
        <f>SUMIF(NSL!$C$684:$C$692,C22,NSL!$L$684:$L$692)</f>
        <v>0</v>
      </c>
      <c r="AE22" s="55">
        <f>SUMIF(NSL!$C$694:$C$776,C22,NSL!$L$694:$L$776)</f>
        <v>0</v>
      </c>
      <c r="AF22" s="55">
        <f>SUMIF(NSL!$C$778:$C$810,C22,NSL!$L$778:$L$810)</f>
        <v>0</v>
      </c>
      <c r="AG22" s="55">
        <f>SUMIF(NSL!$C$812:$C$813,C22,NSL!$L$812:$L$813)</f>
        <v>0</v>
      </c>
      <c r="AH22" s="55">
        <f>SUMIF(NSL!$C$815:$C$816,C22,NSL!$L$815:$L$816)</f>
        <v>0</v>
      </c>
      <c r="AI22" s="55">
        <f>SUMIF(NSL!$C$818:$C$889,C22,NSL!$L$818:$L$889)</f>
        <v>0</v>
      </c>
      <c r="AJ22" s="55">
        <f>SUMIF(NSL!$C$891:$C$917,C22,NSL!$L$891:$L$917)</f>
        <v>0</v>
      </c>
      <c r="AK22" s="55">
        <f>SUMIF(NSL!$C$919:$C$981,C22,NSL!$L$919:$L$981)</f>
        <v>0</v>
      </c>
      <c r="AL22" s="55">
        <f>SUMIF(NSL!$C$983:$C$1000,C22,NSL!$L$983:$L$1000)</f>
        <v>0</v>
      </c>
      <c r="AM22" s="55">
        <f>SUMIF(NSL!$C$1002:$C$1028,C22,NSL!$L$1002:$L$1028)</f>
        <v>0</v>
      </c>
      <c r="AN22" s="55">
        <f>SUMIF(NSL!$C$1030:$C$1045,C22,NSL!$L$1030:$L$1045)</f>
        <v>0</v>
      </c>
      <c r="AO22" s="55">
        <f>SUMIF(NSL!$C$1047:$C$1048,C22,NSL!$L$1047:$L$1048)</f>
        <v>0</v>
      </c>
      <c r="AP22" s="55">
        <f>SUMIF(NSL!$C$1050:$C$1074,C22,NSL!$L$1050:$L$1074)</f>
        <v>0</v>
      </c>
      <c r="AQ22" s="55">
        <f>SUMIF(NSL!$C$1076:$C$1099,C22,NSL!$L$1076:$L$1099)</f>
        <v>0</v>
      </c>
      <c r="AR22" s="55">
        <f>SUMIF(NSL!$C$1101:$C$1121,C22,NSL!$L$1101:$L$1121)</f>
        <v>0</v>
      </c>
      <c r="AS22" s="55">
        <f>SUMIF(NSL!$C$1123:$C$1164,C22,NSL!$L$1123:$L$1164)</f>
        <v>0</v>
      </c>
      <c r="AT22" s="55">
        <f>SUMIF(NSL!$C$1166:$C$1201,C22,NSL!$L$1166:$L$1201)</f>
        <v>0</v>
      </c>
      <c r="AU22" s="55">
        <f>SUMIF(NSL!$C$1203:$C$1223,C22,NSL!$L$1203:$L$1223)</f>
        <v>0</v>
      </c>
      <c r="AV22" s="55">
        <f>SUMIF(NSL!$C$1225:$C$1226,C22,NSL!$L$1225:$L$1226)</f>
        <v>0</v>
      </c>
      <c r="AW22" s="55">
        <f>SUMIF(NSL!$C$1228:$C$1244,C22,NSL!$L$1228:$L$1244)</f>
        <v>0</v>
      </c>
      <c r="AX22" s="55">
        <f>SUMIF(NSL!$C$1246:$C$1351,C22,NSL!$L$1246:$L$1351)</f>
        <v>0</v>
      </c>
      <c r="AY22" s="55">
        <f>SUMIF(NSL!$C$1353:$C$1434,C22,NSL!$L$1353:$L$1434)</f>
        <v>0</v>
      </c>
      <c r="AZ22" s="55">
        <f>SUMIF(NSL!$C$1436:$C$1440,C22,NSL!$L$1436:$L$1440)</f>
        <v>0</v>
      </c>
      <c r="BA22" s="55">
        <f>SUMIF(NSL!$C$1442:$C$1507,C22,NSL!$L$1442:$L$1507)</f>
        <v>0</v>
      </c>
      <c r="BB22" s="55">
        <f>SUMIF(NSL!$C$1509:$C$1540,C22,NSL!$L$1509:$L$1540)</f>
        <v>0</v>
      </c>
      <c r="BC22" s="55">
        <f>SUMIF(NSL!$C$1542:$C$1545,C22,NSL!$L$1542:$L$1545)</f>
        <v>0</v>
      </c>
      <c r="BD22" s="55">
        <f>SUMIF(NSL!$C$1547:$C$1560,C22,NSL!$L$1547:$L$1560)</f>
        <v>0</v>
      </c>
      <c r="BE22" s="55">
        <f>SUMIF(NSL!$C$1562:$C$1565,C22,NSL!$L$1562:$L$1565)</f>
        <v>0</v>
      </c>
      <c r="BF22" s="55">
        <f>SUMIF(NSL!$C$1567:$C$1569,C22,NSL!$L$1567:$L$1569)</f>
        <v>0</v>
      </c>
      <c r="BG22" s="65">
        <f>SUM(G22:Q22)+S22+T22+SUM(V22:Z22)+SUM(AB22:BF22)</f>
        <v>0</v>
      </c>
      <c r="BH22" s="53">
        <f>U60-BG22</f>
        <v>0</v>
      </c>
      <c r="BI22" s="53">
        <f t="shared" si="6"/>
        <v>0</v>
      </c>
    </row>
    <row r="23" spans="1:61" ht="15">
      <c r="A23" s="56" t="s">
        <v>34</v>
      </c>
      <c r="B23" s="7" t="s">
        <v>119</v>
      </c>
      <c r="C23" s="8" t="s">
        <v>121</v>
      </c>
      <c r="D23" s="52">
        <f>HTg!I25</f>
        <v>0</v>
      </c>
      <c r="E23" s="65">
        <f t="shared" si="10"/>
        <v>0</v>
      </c>
      <c r="F23" s="70">
        <f t="shared" si="11"/>
        <v>0</v>
      </c>
      <c r="G23" s="55">
        <f>SUMIF(NSL!$C$9:$C$10,C23,NSL!$L$9:$L$10)</f>
        <v>0</v>
      </c>
      <c r="H23" s="55">
        <f>SUMIF(NSL!$C$12:$C$13,C23,NSL!$L$12:$L$13)</f>
        <v>0</v>
      </c>
      <c r="I23" s="55">
        <f>SUMIF(NSL!$C$15:$C$16,C23,NSL!$L$15:$L$16)</f>
        <v>0</v>
      </c>
      <c r="J23" s="55">
        <f>SUMIF(NSL!$C$18:$C$19,C23,NSL!$L$18:$L$19)</f>
        <v>0</v>
      </c>
      <c r="K23" s="55">
        <f>SUMIF(NSL!$C$21:$C$43,C23,NSL!$L$21:$L$43)</f>
        <v>0</v>
      </c>
      <c r="L23" s="55">
        <f>SUMIF(NSL!$C$45:$C$51,C23,NSL!$L$45:$L$51)</f>
        <v>0</v>
      </c>
      <c r="M23" s="55">
        <f>SUMIF(NSL!$C$53:$C$55,C23,NSL!$L$53:$L$55)</f>
        <v>0</v>
      </c>
      <c r="N23" s="55">
        <f>SUMIF(NSL!$C$57:$C$65,C23,NSL!$L$57:$L$65)</f>
        <v>0</v>
      </c>
      <c r="O23" s="55">
        <f>SUMIF(NSL!$C$67:$C$76,C23,NSL!$L$67:$L$76)</f>
        <v>0</v>
      </c>
      <c r="P23" s="55">
        <f>SUMIF(NSL!$C$78:$C$79,C23,NSL!$L$78:$L$79)</f>
        <v>0</v>
      </c>
      <c r="Q23" s="55">
        <f>SUMIF(NSL!$C$81:$C$173,C23,NSL!$L$81:$L$173)</f>
        <v>0</v>
      </c>
      <c r="R23" s="65">
        <f t="shared" si="12"/>
        <v>0</v>
      </c>
      <c r="S23" s="55">
        <f>SUMIF(NSL!$C$176:$C$214,C23,NSL!$L$176:$L$214)</f>
        <v>0</v>
      </c>
      <c r="T23" s="55">
        <f>SUMIF(NSL!$C$216:$C$238,C23,NSL!$L$216:$L$238)</f>
        <v>0</v>
      </c>
      <c r="U23" s="55">
        <f>SUMIF(NSL!$C$240:$C$252,C23,NSL!$L$240:$L$252)</f>
        <v>0</v>
      </c>
      <c r="V23" s="54">
        <f>D23-BG23</f>
        <v>0</v>
      </c>
      <c r="W23" s="55">
        <f>SUMIF(NSL!$C$257:$C$282,C23,NSL!$L$257:$L$282)</f>
        <v>0</v>
      </c>
      <c r="X23" s="55">
        <f>SUMIF(NSL!$C$284:$C$346,C23,NSL!$L$284:$L$346)</f>
        <v>0</v>
      </c>
      <c r="Y23" s="55">
        <f>SUMIF(NSL!$C$348:$C$436,C23,NSL!$L$348:$L$436)</f>
        <v>0</v>
      </c>
      <c r="Z23" s="55">
        <f>SUMIF(NSL!$C$438:$C$480,C23,NSL!$L$438:$L$480)</f>
        <v>0</v>
      </c>
      <c r="AA23" s="70">
        <f t="shared" si="13"/>
        <v>0</v>
      </c>
      <c r="AB23" s="55">
        <f>SUMIF(NSL!$C$483:$C$679,C23,NSL!$L$483:$L$679)</f>
        <v>0</v>
      </c>
      <c r="AC23" s="55">
        <f>SUMIF(NSL!$C$681:$C$682,C23,NSL!$L$681:$L$682)</f>
        <v>0</v>
      </c>
      <c r="AD23" s="55">
        <f>SUMIF(NSL!$C$684:$C$692,C23,NSL!$L$684:$L$692)</f>
        <v>0</v>
      </c>
      <c r="AE23" s="55">
        <f>SUMIF(NSL!$C$694:$C$776,C23,NSL!$L$694:$L$776)</f>
        <v>0</v>
      </c>
      <c r="AF23" s="55">
        <f>SUMIF(NSL!$C$778:$C$810,C23,NSL!$L$778:$L$810)</f>
        <v>0</v>
      </c>
      <c r="AG23" s="55">
        <f>SUMIF(NSL!$C$812:$C$813,C23,NSL!$L$812:$L$813)</f>
        <v>0</v>
      </c>
      <c r="AH23" s="55">
        <f>SUMIF(NSL!$C$815:$C$816,C23,NSL!$L$815:$L$816)</f>
        <v>0</v>
      </c>
      <c r="AI23" s="55">
        <f>SUMIF(NSL!$C$818:$C$889,C23,NSL!$L$818:$L$889)</f>
        <v>0</v>
      </c>
      <c r="AJ23" s="55">
        <f>SUMIF(NSL!$C$891:$C$917,C23,NSL!$L$891:$L$917)</f>
        <v>0</v>
      </c>
      <c r="AK23" s="55">
        <f>SUMIF(NSL!$C$919:$C$981,C23,NSL!$L$919:$L$981)</f>
        <v>0</v>
      </c>
      <c r="AL23" s="55">
        <f>SUMIF(NSL!$C$983:$C$1000,C23,NSL!$L$983:$L$1000)</f>
        <v>0</v>
      </c>
      <c r="AM23" s="55">
        <f>SUMIF(NSL!$C$1002:$C$1028,C23,NSL!$L$1002:$L$1028)</f>
        <v>0</v>
      </c>
      <c r="AN23" s="55">
        <f>SUMIF(NSL!$C$1030:$C$1045,C23,NSL!$L$1030:$L$1045)</f>
        <v>0</v>
      </c>
      <c r="AO23" s="55">
        <f>SUMIF(NSL!$C$1047:$C$1048,C23,NSL!$L$1047:$L$1048)</f>
        <v>0</v>
      </c>
      <c r="AP23" s="55">
        <f>SUMIF(NSL!$C$1050:$C$1074,C23,NSL!$L$1050:$L$1074)</f>
        <v>0</v>
      </c>
      <c r="AQ23" s="55">
        <f>SUMIF(NSL!$C$1076:$C$1099,C23,NSL!$L$1076:$L$1099)</f>
        <v>0</v>
      </c>
      <c r="AR23" s="55">
        <f>SUMIF(NSL!$C$1101:$C$1121,C23,NSL!$L$1101:$L$1121)</f>
        <v>0</v>
      </c>
      <c r="AS23" s="55">
        <f>SUMIF(NSL!$C$1123:$C$1164,C23,NSL!$L$1123:$L$1164)</f>
        <v>0</v>
      </c>
      <c r="AT23" s="55">
        <f>SUMIF(NSL!$C$1166:$C$1201,C23,NSL!$L$1166:$L$1201)</f>
        <v>0</v>
      </c>
      <c r="AU23" s="55">
        <f>SUMIF(NSL!$C$1203:$C$1223,C23,NSL!$L$1203:$L$1223)</f>
        <v>0</v>
      </c>
      <c r="AV23" s="55">
        <f>SUMIF(NSL!$C$1225:$C$1226,C23,NSL!$L$1225:$L$1226)</f>
        <v>0</v>
      </c>
      <c r="AW23" s="55">
        <f>SUMIF(NSL!$C$1228:$C$1244,C23,NSL!$L$1228:$L$1244)</f>
        <v>0</v>
      </c>
      <c r="AX23" s="55">
        <f>SUMIF(NSL!$C$1246:$C$1351,C23,NSL!$L$1246:$L$1351)</f>
        <v>0</v>
      </c>
      <c r="AY23" s="55">
        <f>SUMIF(NSL!$C$1353:$C$1434,C23,NSL!$L$1353:$L$1434)</f>
        <v>0</v>
      </c>
      <c r="AZ23" s="55">
        <f>SUMIF(NSL!$C$1436:$C$1440,C23,NSL!$L$1436:$L$1440)</f>
        <v>0</v>
      </c>
      <c r="BA23" s="55">
        <f>SUMIF(NSL!$C$1442:$C$1507,C23,NSL!$L$1442:$L$1507)</f>
        <v>0</v>
      </c>
      <c r="BB23" s="55">
        <f>SUMIF(NSL!$C$1509:$C$1540,C23,NSL!$L$1509:$L$1540)</f>
        <v>0</v>
      </c>
      <c r="BC23" s="55">
        <f>SUMIF(NSL!$C$1542:$C$1545,C23,NSL!$L$1542:$L$1545)</f>
        <v>0</v>
      </c>
      <c r="BD23" s="55">
        <f>SUMIF(NSL!$C$1547:$C$1560,C23,NSL!$L$1547:$L$1560)</f>
        <v>0</v>
      </c>
      <c r="BE23" s="55">
        <f>SUMIF(NSL!$C$1562:$C$1565,C23,NSL!$L$1562:$L$1565)</f>
        <v>0</v>
      </c>
      <c r="BF23" s="55">
        <f>SUMIF(NSL!$C$1567:$C$1569,C23,NSL!$L$1567:$L$1569)</f>
        <v>0</v>
      </c>
      <c r="BG23" s="65">
        <f>SUM(G23:Q23)+SUM(S23:U23)+SUM(W23:Z23)+SUM(AB23:BF23)</f>
        <v>0</v>
      </c>
      <c r="BH23" s="53">
        <f>V60-BG23</f>
        <v>0</v>
      </c>
      <c r="BI23" s="53">
        <f t="shared" si="6"/>
        <v>0</v>
      </c>
    </row>
    <row r="24" spans="1:61" ht="15">
      <c r="A24" s="56" t="s">
        <v>36</v>
      </c>
      <c r="B24" s="7" t="s">
        <v>120</v>
      </c>
      <c r="C24" s="8" t="s">
        <v>122</v>
      </c>
      <c r="D24" s="52">
        <f>HTg!I26</f>
        <v>0</v>
      </c>
      <c r="E24" s="65">
        <f t="shared" si="10"/>
        <v>0</v>
      </c>
      <c r="F24" s="70">
        <f t="shared" si="11"/>
        <v>0</v>
      </c>
      <c r="G24" s="55">
        <f>SUMIF(NSL!$C$9:$C$10,C24,NSL!$L$9:$L$10)</f>
        <v>0</v>
      </c>
      <c r="H24" s="55">
        <f>SUMIF(NSL!$C$12:$C$13,C24,NSL!$L$12:$L$13)</f>
        <v>0</v>
      </c>
      <c r="I24" s="55">
        <f>SUMIF(NSL!$C$15:$C$16,C24,NSL!$L$15:$L$16)</f>
        <v>0</v>
      </c>
      <c r="J24" s="55">
        <f>SUMIF(NSL!$C$18:$C$19,C24,NSL!$L$18:$L$19)</f>
        <v>0</v>
      </c>
      <c r="K24" s="55">
        <f>SUMIF(NSL!$C$21:$C$43,C24,NSL!$L$21:$L$43)</f>
        <v>0</v>
      </c>
      <c r="L24" s="55">
        <f>SUMIF(NSL!$C$45:$C$51,C24,NSL!$L$45:$L$51)</f>
        <v>0</v>
      </c>
      <c r="M24" s="55">
        <f>SUMIF(NSL!$C$53:$C$55,C24,NSL!$L$53:$L$55)</f>
        <v>0</v>
      </c>
      <c r="N24" s="55">
        <f>SUMIF(NSL!$C$57:$C$65,C24,NSL!$L$57:$L$65)</f>
        <v>0</v>
      </c>
      <c r="O24" s="55">
        <f>SUMIF(NSL!$C$67:$C$76,C24,NSL!$L$67:$L$76)</f>
        <v>0</v>
      </c>
      <c r="P24" s="55">
        <f>SUMIF(NSL!$C$78:$C$79,C24,NSL!$L$78:$L$79)</f>
        <v>0</v>
      </c>
      <c r="Q24" s="55">
        <f>SUMIF(NSL!$C$81:$C$173,C24,NSL!$L$81:$L$173)</f>
        <v>0</v>
      </c>
      <c r="R24" s="65">
        <f t="shared" si="12"/>
        <v>0</v>
      </c>
      <c r="S24" s="55">
        <f>SUMIF(NSL!$C$176:$C$214,C24,NSL!$L$176:$L$214)</f>
        <v>0</v>
      </c>
      <c r="T24" s="55">
        <f>SUMIF(NSL!$C$216:$C$238,C24,NSL!$L$216:$L$238)</f>
        <v>0</v>
      </c>
      <c r="U24" s="55">
        <f>SUMIF(NSL!$C$240:$C$252,C24,NSL!$L$240:$L$252)</f>
        <v>0</v>
      </c>
      <c r="V24" s="55">
        <f>SUMIF(NSL!$C$254:$C$255,C24,NSL!$L$254:$L$255)</f>
        <v>0</v>
      </c>
      <c r="W24" s="54">
        <f>D24-BG24</f>
        <v>0</v>
      </c>
      <c r="X24" s="55">
        <f>SUMIF(NSL!$C$284:$C$346,C24,NSL!$L$284:$L$346)</f>
        <v>0</v>
      </c>
      <c r="Y24" s="55">
        <f>SUMIF(NSL!$C$348:$C$436,C24,NSL!$L$348:$L$436)</f>
        <v>0</v>
      </c>
      <c r="Z24" s="55">
        <f>SUMIF(NSL!$C$438:$C$480,C24,NSL!$L$438:$L$480)</f>
        <v>0</v>
      </c>
      <c r="AA24" s="70">
        <f t="shared" si="13"/>
        <v>0</v>
      </c>
      <c r="AB24" s="55">
        <f>SUMIF(NSL!$C$483:$C$679,C24,NSL!$L$483:$L$679)</f>
        <v>0</v>
      </c>
      <c r="AC24" s="55">
        <f>SUMIF(NSL!$C$681:$C$682,C24,NSL!$L$681:$L$682)</f>
        <v>0</v>
      </c>
      <c r="AD24" s="55">
        <f>SUMIF(NSL!$C$684:$C$692,C24,NSL!$L$684:$L$692)</f>
        <v>0</v>
      </c>
      <c r="AE24" s="55">
        <f>SUMIF(NSL!$C$694:$C$776,C24,NSL!$L$694:$L$776)</f>
        <v>0</v>
      </c>
      <c r="AF24" s="55">
        <f>SUMIF(NSL!$C$778:$C$810,C24,NSL!$L$778:$L$810)</f>
        <v>0</v>
      </c>
      <c r="AG24" s="55">
        <f>SUMIF(NSL!$C$812:$C$813,C24,NSL!$L$812:$L$813)</f>
        <v>0</v>
      </c>
      <c r="AH24" s="55">
        <f>SUMIF(NSL!$C$815:$C$816,C24,NSL!$L$815:$L$816)</f>
        <v>0</v>
      </c>
      <c r="AI24" s="55">
        <f>SUMIF(NSL!$C$818:$C$889,C24,NSL!$L$818:$L$889)</f>
        <v>0</v>
      </c>
      <c r="AJ24" s="55">
        <f>SUMIF(NSL!$C$891:$C$917,C24,NSL!$L$891:$L$917)</f>
        <v>0</v>
      </c>
      <c r="AK24" s="55">
        <f>SUMIF(NSL!$C$919:$C$981,C24,NSL!$L$919:$L$981)</f>
        <v>0</v>
      </c>
      <c r="AL24" s="55">
        <f>SUMIF(NSL!$C$983:$C$1000,C24,NSL!$L$983:$L$1000)</f>
        <v>0</v>
      </c>
      <c r="AM24" s="55">
        <f>SUMIF(NSL!$C$1002:$C$1028,C24,NSL!$L$1002:$L$1028)</f>
        <v>0</v>
      </c>
      <c r="AN24" s="55">
        <f>SUMIF(NSL!$C$1030:$C$1045,C24,NSL!$L$1030:$L$1045)</f>
        <v>0</v>
      </c>
      <c r="AO24" s="55">
        <f>SUMIF(NSL!$C$1047:$C$1048,C24,NSL!$L$1047:$L$1048)</f>
        <v>0</v>
      </c>
      <c r="AP24" s="55">
        <f>SUMIF(NSL!$C$1050:$C$1074,C24,NSL!$L$1050:$L$1074)</f>
        <v>0</v>
      </c>
      <c r="AQ24" s="55">
        <f>SUMIF(NSL!$C$1076:$C$1099,C24,NSL!$L$1076:$L$1099)</f>
        <v>0</v>
      </c>
      <c r="AR24" s="55">
        <f>SUMIF(NSL!$C$1101:$C$1121,C24,NSL!$L$1101:$L$1121)</f>
        <v>0</v>
      </c>
      <c r="AS24" s="55">
        <f>SUMIF(NSL!$C$1123:$C$1164,C24,NSL!$L$1123:$L$1164)</f>
        <v>0</v>
      </c>
      <c r="AT24" s="55">
        <f>SUMIF(NSL!$C$1166:$C$1201,C24,NSL!$L$1166:$L$1201)</f>
        <v>0</v>
      </c>
      <c r="AU24" s="55">
        <f>SUMIF(NSL!$C$1203:$C$1223,C24,NSL!$L$1203:$L$1223)</f>
        <v>0</v>
      </c>
      <c r="AV24" s="55">
        <f>SUMIF(NSL!$C$1225:$C$1226,C24,NSL!$L$1225:$L$1226)</f>
        <v>0</v>
      </c>
      <c r="AW24" s="55">
        <f>SUMIF(NSL!$C$1228:$C$1244,C24,NSL!$L$1228:$L$1244)</f>
        <v>0</v>
      </c>
      <c r="AX24" s="55">
        <f>SUMIF(NSL!$C$1246:$C$1351,C24,NSL!$L$1246:$L$1351)</f>
        <v>0</v>
      </c>
      <c r="AY24" s="55">
        <f>SUMIF(NSL!$C$1353:$C$1434,C24,NSL!$L$1353:$L$1434)</f>
        <v>0</v>
      </c>
      <c r="AZ24" s="55">
        <f>SUMIF(NSL!$C$1436:$C$1440,C24,NSL!$L$1436:$L$1440)</f>
        <v>0</v>
      </c>
      <c r="BA24" s="55">
        <f>SUMIF(NSL!$C$1442:$C$1507,C24,NSL!$L$1442:$L$1507)</f>
        <v>0</v>
      </c>
      <c r="BB24" s="55">
        <f>SUMIF(NSL!$C$1509:$C$1540,C24,NSL!$L$1509:$L$1540)</f>
        <v>0</v>
      </c>
      <c r="BC24" s="55">
        <f>SUMIF(NSL!$C$1542:$C$1545,C24,NSL!$L$1542:$L$1545)</f>
        <v>0</v>
      </c>
      <c r="BD24" s="55">
        <f>SUMIF(NSL!$C$1547:$C$1560,C24,NSL!$L$1547:$L$1560)</f>
        <v>0</v>
      </c>
      <c r="BE24" s="55">
        <f>SUMIF(NSL!$C$1562:$C$1565,C24,NSL!$L$1562:$L$1565)</f>
        <v>0</v>
      </c>
      <c r="BF24" s="55">
        <f>SUMIF(NSL!$C$1567:$C$1569,C24,NSL!$L$1567:$L$1569)</f>
        <v>0</v>
      </c>
      <c r="BG24" s="65">
        <f>SUM(G24:Q24)+S24+T24+U24+V24+X24+Y24+Z24+SUM(AB24:BF24)</f>
        <v>0</v>
      </c>
      <c r="BH24" s="53">
        <f>W60-BG24</f>
        <v>0</v>
      </c>
      <c r="BI24" s="53">
        <f t="shared" si="6"/>
        <v>0</v>
      </c>
    </row>
    <row r="25" spans="1:61" ht="15">
      <c r="A25" s="56" t="s">
        <v>38</v>
      </c>
      <c r="B25" s="7" t="s">
        <v>123</v>
      </c>
      <c r="C25" s="8" t="s">
        <v>124</v>
      </c>
      <c r="D25" s="52">
        <f>HTg!I27</f>
        <v>0</v>
      </c>
      <c r="E25" s="65">
        <f t="shared" si="10"/>
        <v>0</v>
      </c>
      <c r="F25" s="70">
        <f t="shared" si="11"/>
        <v>0</v>
      </c>
      <c r="G25" s="55">
        <f>SUMIF(NSL!$C$9:$C$10,C25,NSL!$L$9:$L$10)</f>
        <v>0</v>
      </c>
      <c r="H25" s="55">
        <f>SUMIF(NSL!$C$12:$C$13,C25,NSL!$L$12:$L$13)</f>
        <v>0</v>
      </c>
      <c r="I25" s="55">
        <f>SUMIF(NSL!$C$15:$C$16,C25,NSL!$L$15:$L$16)</f>
        <v>0</v>
      </c>
      <c r="J25" s="55">
        <f>SUMIF(NSL!$C$18:$C$19,C25,NSL!$L$18:$L$19)</f>
        <v>0</v>
      </c>
      <c r="K25" s="55">
        <f>SUMIF(NSL!$C$21:$C$43,C25,NSL!$L$21:$L$43)</f>
        <v>0</v>
      </c>
      <c r="L25" s="55">
        <f>SUMIF(NSL!$C$45:$C$51,C25,NSL!$L$45:$L$51)</f>
        <v>0</v>
      </c>
      <c r="M25" s="55">
        <f>SUMIF(NSL!$C$53:$C$55,C25,NSL!$L$53:$L$55)</f>
        <v>0</v>
      </c>
      <c r="N25" s="55">
        <f>SUMIF(NSL!$C$57:$C$65,C25,NSL!$L$57:$L$65)</f>
        <v>0</v>
      </c>
      <c r="O25" s="55">
        <f>SUMIF(NSL!$C$67:$C$76,C25,NSL!$L$67:$L$76)</f>
        <v>0</v>
      </c>
      <c r="P25" s="55">
        <f>SUMIF(NSL!$C$78:$C$79,C25,NSL!$L$78:$L$79)</f>
        <v>0</v>
      </c>
      <c r="Q25" s="55">
        <f>SUMIF(NSL!$C$81:$C$173,C25,NSL!$L$81:$L$173)</f>
        <v>0</v>
      </c>
      <c r="R25" s="65">
        <f t="shared" si="12"/>
        <v>0</v>
      </c>
      <c r="S25" s="55">
        <f>SUMIF(NSL!$C$176:$C$214,C25,NSL!$L$176:$L$214)</f>
        <v>0</v>
      </c>
      <c r="T25" s="55">
        <f>SUMIF(NSL!$C$216:$C$238,C25,NSL!$L$216:$L$238)</f>
        <v>0</v>
      </c>
      <c r="U25" s="55">
        <f>SUMIF(NSL!$C$240:$C$252,C25,NSL!$L$240:$L$252)</f>
        <v>0</v>
      </c>
      <c r="V25" s="55">
        <f>SUMIF(NSL!$C$254:$C$255,C25,NSL!$L$254:$L$255)</f>
        <v>0</v>
      </c>
      <c r="W25" s="55">
        <f>SUMIF(NSL!$C$257:$C$282,C25,NSL!$L$257:$L$282)</f>
        <v>0</v>
      </c>
      <c r="X25" s="54">
        <f>D25-BG25</f>
        <v>0</v>
      </c>
      <c r="Y25" s="55">
        <f>SUMIF(NSL!$C$348:$C$436,C25,NSL!$L$348:$L$436)</f>
        <v>0</v>
      </c>
      <c r="Z25" s="55">
        <f>SUMIF(NSL!$C$438:$C$480,C25,NSL!$L$438:$L$480)</f>
        <v>0</v>
      </c>
      <c r="AA25" s="70">
        <f t="shared" si="13"/>
        <v>0</v>
      </c>
      <c r="AB25" s="55">
        <f>SUMIF(NSL!$C$483:$C$679,C25,NSL!$L$483:$L$679)</f>
        <v>0</v>
      </c>
      <c r="AC25" s="55">
        <f>SUMIF(NSL!$C$681:$C$682,C25,NSL!$L$681:$L$682)</f>
        <v>0</v>
      </c>
      <c r="AD25" s="55">
        <f>SUMIF(NSL!$C$684:$C$692,C25,NSL!$L$684:$L$692)</f>
        <v>0</v>
      </c>
      <c r="AE25" s="55">
        <f>SUMIF(NSL!$C$694:$C$776,C25,NSL!$L$694:$L$776)</f>
        <v>0</v>
      </c>
      <c r="AF25" s="55">
        <f>SUMIF(NSL!$C$778:$C$810,C25,NSL!$L$778:$L$810)</f>
        <v>0</v>
      </c>
      <c r="AG25" s="55">
        <f>SUMIF(NSL!$C$812:$C$813,C25,NSL!$L$812:$L$813)</f>
        <v>0</v>
      </c>
      <c r="AH25" s="55">
        <f>SUMIF(NSL!$C$815:$C$816,C25,NSL!$L$815:$L$816)</f>
        <v>0</v>
      </c>
      <c r="AI25" s="55">
        <f>SUMIF(NSL!$C$818:$C$889,C25,NSL!$L$818:$L$889)</f>
        <v>0</v>
      </c>
      <c r="AJ25" s="55">
        <f>SUMIF(NSL!$C$891:$C$917,C25,NSL!$L$891:$L$917)</f>
        <v>0</v>
      </c>
      <c r="AK25" s="55">
        <f>SUMIF(NSL!$C$919:$C$981,C25,NSL!$L$919:$L$981)</f>
        <v>0</v>
      </c>
      <c r="AL25" s="55">
        <f>SUMIF(NSL!$C$983:$C$1000,C25,NSL!$L$983:$L$1000)</f>
        <v>0</v>
      </c>
      <c r="AM25" s="55">
        <f>SUMIF(NSL!$C$1002:$C$1028,C25,NSL!$L$1002:$L$1028)</f>
        <v>0</v>
      </c>
      <c r="AN25" s="55">
        <f>SUMIF(NSL!$C$1030:$C$1045,C25,NSL!$L$1030:$L$1045)</f>
        <v>0</v>
      </c>
      <c r="AO25" s="55">
        <f>SUMIF(NSL!$C$1047:$C$1048,C25,NSL!$L$1047:$L$1048)</f>
        <v>0</v>
      </c>
      <c r="AP25" s="55">
        <f>SUMIF(NSL!$C$1050:$C$1074,C25,NSL!$L$1050:$L$1074)</f>
        <v>0</v>
      </c>
      <c r="AQ25" s="55">
        <f>SUMIF(NSL!$C$1076:$C$1099,C25,NSL!$L$1076:$L$1099)</f>
        <v>0</v>
      </c>
      <c r="AR25" s="55">
        <f>SUMIF(NSL!$C$1101:$C$1121,C25,NSL!$L$1101:$L$1121)</f>
        <v>0</v>
      </c>
      <c r="AS25" s="55">
        <f>SUMIF(NSL!$C$1123:$C$1164,C25,NSL!$L$1123:$L$1164)</f>
        <v>0</v>
      </c>
      <c r="AT25" s="55">
        <f>SUMIF(NSL!$C$1166:$C$1201,C25,NSL!$L$1166:$L$1201)</f>
        <v>0</v>
      </c>
      <c r="AU25" s="55">
        <f>SUMIF(NSL!$C$1203:$C$1223,C25,NSL!$L$1203:$L$1223)</f>
        <v>0</v>
      </c>
      <c r="AV25" s="55">
        <f>SUMIF(NSL!$C$1225:$C$1226,C25,NSL!$L$1225:$L$1226)</f>
        <v>0</v>
      </c>
      <c r="AW25" s="55">
        <f>SUMIF(NSL!$C$1228:$C$1244,C25,NSL!$L$1228:$L$1244)</f>
        <v>0</v>
      </c>
      <c r="AX25" s="55">
        <f>SUMIF(NSL!$C$1246:$C$1351,C25,NSL!$L$1246:$L$1351)</f>
        <v>0</v>
      </c>
      <c r="AY25" s="55">
        <f>SUMIF(NSL!$C$1353:$C$1434,C25,NSL!$L$1353:$L$1434)</f>
        <v>0</v>
      </c>
      <c r="AZ25" s="55">
        <f>SUMIF(NSL!$C$1436:$C$1440,C25,NSL!$L$1436:$L$1440)</f>
        <v>0</v>
      </c>
      <c r="BA25" s="55">
        <f>SUMIF(NSL!$C$1442:$C$1507,C25,NSL!$L$1442:$L$1507)</f>
        <v>0</v>
      </c>
      <c r="BB25" s="55">
        <f>SUMIF(NSL!$C$1509:$C$1540,C25,NSL!$L$1509:$L$1540)</f>
        <v>0</v>
      </c>
      <c r="BC25" s="55">
        <f>SUMIF(NSL!$C$1542:$C$1545,C25,NSL!$L$1542:$L$1545)</f>
        <v>0</v>
      </c>
      <c r="BD25" s="55">
        <f>SUMIF(NSL!$C$1547:$C$1560,C25,NSL!$L$1547:$L$1560)</f>
        <v>0</v>
      </c>
      <c r="BE25" s="55">
        <f>SUMIF(NSL!$C$1562:$C$1565,C25,NSL!$L$1562:$L$1565)</f>
        <v>0</v>
      </c>
      <c r="BF25" s="55">
        <f>SUMIF(NSL!$C$1567:$C$1569,C25,NSL!$L$1567:$L$1569)</f>
        <v>0</v>
      </c>
      <c r="BG25" s="65">
        <f>SUM(G25:Q25)+SUM(S25:W25)+Y25+Z25+SUM(AB25:BF25)</f>
        <v>0</v>
      </c>
      <c r="BH25" s="53">
        <f>X60-BG25</f>
        <v>1.05</v>
      </c>
      <c r="BI25" s="53">
        <f t="shared" si="6"/>
        <v>1.05</v>
      </c>
    </row>
    <row r="26" spans="1:61" ht="15">
      <c r="A26" s="56" t="s">
        <v>88</v>
      </c>
      <c r="B26" s="7" t="s">
        <v>125</v>
      </c>
      <c r="C26" s="8" t="s">
        <v>37</v>
      </c>
      <c r="D26" s="52">
        <f>HTg!I28</f>
        <v>0.35</v>
      </c>
      <c r="E26" s="65">
        <f t="shared" si="10"/>
        <v>0</v>
      </c>
      <c r="F26" s="70">
        <f t="shared" si="11"/>
        <v>0</v>
      </c>
      <c r="G26" s="55">
        <f>SUMIF(NSL!$C$9:$C$10,C26,NSL!$L$9:$L$10)</f>
        <v>0</v>
      </c>
      <c r="H26" s="55">
        <f>SUMIF(NSL!$C$12:$C$13,C26,NSL!$L$12:$L$13)</f>
        <v>0</v>
      </c>
      <c r="I26" s="55">
        <f>SUMIF(NSL!$C$15:$C$16,C26,NSL!$L$15:$L$16)</f>
        <v>0</v>
      </c>
      <c r="J26" s="55">
        <f>SUMIF(NSL!$C$18:$C$19,C26,NSL!$L$18:$L$19)</f>
        <v>0</v>
      </c>
      <c r="K26" s="55">
        <f>SUMIF(NSL!$C$21:$C$43,C26,NSL!$L$21:$L$43)</f>
        <v>0</v>
      </c>
      <c r="L26" s="55">
        <f>SUMIF(NSL!$C$45:$C$51,C26,NSL!$L$45:$L$51)</f>
        <v>0</v>
      </c>
      <c r="M26" s="55">
        <f>SUMIF(NSL!$C$53:$C$55,C26,NSL!$L$53:$L$55)</f>
        <v>0</v>
      </c>
      <c r="N26" s="55">
        <f>SUMIF(NSL!$C$57:$C$65,C26,NSL!$L$57:$L$65)</f>
        <v>0</v>
      </c>
      <c r="O26" s="55">
        <f>SUMIF(NSL!$C$67:$C$76,C26,NSL!$L$67:$L$76)</f>
        <v>0</v>
      </c>
      <c r="P26" s="55">
        <f>SUMIF(NSL!$C$78:$C$79,C26,NSL!$L$78:$L$79)</f>
        <v>0</v>
      </c>
      <c r="Q26" s="55">
        <f>SUMIF(NSL!$C$81:$C$173,C26,NSL!$L$81:$L$173)</f>
        <v>0</v>
      </c>
      <c r="R26" s="65">
        <f t="shared" si="12"/>
        <v>0.35</v>
      </c>
      <c r="S26" s="55">
        <f>SUMIF(NSL!$C$176:$C$214,C26,NSL!$L$176:$L$214)</f>
        <v>0</v>
      </c>
      <c r="T26" s="55">
        <f>SUMIF(NSL!$C$216:$C$238,C26,NSL!$L$216:$L$238)</f>
        <v>0</v>
      </c>
      <c r="U26" s="55">
        <f>SUMIF(NSL!$C$240:$C$252,C26,NSL!$L$240:$L$252)</f>
        <v>0</v>
      </c>
      <c r="V26" s="55">
        <f>SUMIF(NSL!$C$254:$C$255,C26,NSL!$L$254:$L$255)</f>
        <v>0</v>
      </c>
      <c r="W26" s="55">
        <f>SUMIF(NSL!$C$257:$C$282,C26,NSL!$L$257:$L$282)</f>
        <v>0</v>
      </c>
      <c r="X26" s="55">
        <f>SUMIF(NSL!$C$284:$C$346,C26,NSL!$L$284:$L$346)</f>
        <v>0</v>
      </c>
      <c r="Y26" s="54">
        <f>D26-BG26</f>
        <v>0.35</v>
      </c>
      <c r="Z26" s="55">
        <f>SUMIF(NSL!$C$438:$C$480,C26,NSL!$L$438:$L$480)</f>
        <v>0</v>
      </c>
      <c r="AA26" s="70">
        <f t="shared" si="13"/>
        <v>0</v>
      </c>
      <c r="AB26" s="55">
        <f>SUMIF(NSL!$C$483:$C$679,C26,NSL!$L$483:$L$679)</f>
        <v>0</v>
      </c>
      <c r="AC26" s="55">
        <f>SUMIF(NSL!$C$681:$C$682,C26,NSL!$L$681:$L$682)</f>
        <v>0</v>
      </c>
      <c r="AD26" s="55">
        <f>SUMIF(NSL!$C$684:$C$692,C26,NSL!$L$684:$L$692)</f>
        <v>0</v>
      </c>
      <c r="AE26" s="55">
        <f>SUMIF(NSL!$C$694:$C$776,C26,NSL!$L$694:$L$776)</f>
        <v>0</v>
      </c>
      <c r="AF26" s="55">
        <f>SUMIF(NSL!$C$778:$C$810,C26,NSL!$L$778:$L$810)</f>
        <v>0</v>
      </c>
      <c r="AG26" s="55">
        <f>SUMIF(NSL!$C$812:$C$813,C26,NSL!$L$812:$L$813)</f>
        <v>0</v>
      </c>
      <c r="AH26" s="55">
        <f>SUMIF(NSL!$C$815:$C$816,C26,NSL!$L$815:$L$816)</f>
        <v>0</v>
      </c>
      <c r="AI26" s="55">
        <f>SUMIF(NSL!$C$818:$C$889,C26,NSL!$L$818:$L$889)</f>
        <v>0</v>
      </c>
      <c r="AJ26" s="55">
        <f>SUMIF(NSL!$C$891:$C$917,C26,NSL!$L$891:$L$917)</f>
        <v>0</v>
      </c>
      <c r="AK26" s="55">
        <f>SUMIF(NSL!$C$919:$C$981,C26,NSL!$L$919:$L$981)</f>
        <v>0</v>
      </c>
      <c r="AL26" s="55">
        <f>SUMIF(NSL!$C$983:$C$1000,C26,NSL!$L$983:$L$1000)</f>
        <v>0</v>
      </c>
      <c r="AM26" s="55">
        <f>SUMIF(NSL!$C$1002:$C$1028,C26,NSL!$L$1002:$L$1028)</f>
        <v>0</v>
      </c>
      <c r="AN26" s="55">
        <f>SUMIF(NSL!$C$1030:$C$1045,C26,NSL!$L$1030:$L$1045)</f>
        <v>0</v>
      </c>
      <c r="AO26" s="55">
        <f>SUMIF(NSL!$C$1047:$C$1048,C26,NSL!$L$1047:$L$1048)</f>
        <v>0</v>
      </c>
      <c r="AP26" s="55">
        <f>SUMIF(NSL!$C$1050:$C$1074,C26,NSL!$L$1050:$L$1074)</f>
        <v>0</v>
      </c>
      <c r="AQ26" s="55">
        <f>SUMIF(NSL!$C$1076:$C$1099,C26,NSL!$L$1076:$L$1099)</f>
        <v>0</v>
      </c>
      <c r="AR26" s="55">
        <f>SUMIF(NSL!$C$1101:$C$1121,C26,NSL!$L$1101:$L$1121)</f>
        <v>0</v>
      </c>
      <c r="AS26" s="55">
        <f>SUMIF(NSL!$C$1123:$C$1164,C26,NSL!$L$1123:$L$1164)</f>
        <v>0</v>
      </c>
      <c r="AT26" s="55">
        <f>SUMIF(NSL!$C$1166:$C$1201,C26,NSL!$L$1166:$L$1201)</f>
        <v>0</v>
      </c>
      <c r="AU26" s="55">
        <f>SUMIF(NSL!$C$1203:$C$1223,C26,NSL!$L$1203:$L$1223)</f>
        <v>0</v>
      </c>
      <c r="AV26" s="55">
        <f>SUMIF(NSL!$C$1225:$C$1226,C26,NSL!$L$1225:$L$1226)</f>
        <v>0</v>
      </c>
      <c r="AW26" s="55">
        <f>SUMIF(NSL!$C$1228:$C$1244,C26,NSL!$L$1228:$L$1244)</f>
        <v>0</v>
      </c>
      <c r="AX26" s="55">
        <f>SUMIF(NSL!$C$1246:$C$1351,C26,NSL!$L$1246:$L$1351)</f>
        <v>0</v>
      </c>
      <c r="AY26" s="55">
        <f>SUMIF(NSL!$C$1353:$C$1434,C26,NSL!$L$1353:$L$1434)</f>
        <v>0</v>
      </c>
      <c r="AZ26" s="55">
        <f>SUMIF(NSL!$C$1436:$C$1440,C26,NSL!$L$1436:$L$1440)</f>
        <v>0</v>
      </c>
      <c r="BA26" s="55">
        <f>SUMIF(NSL!$C$1442:$C$1507,C26,NSL!$L$1442:$L$1507)</f>
        <v>0</v>
      </c>
      <c r="BB26" s="55">
        <f>SUMIF(NSL!$C$1509:$C$1540,C26,NSL!$L$1509:$L$1540)</f>
        <v>0</v>
      </c>
      <c r="BC26" s="55">
        <f>SUMIF(NSL!$C$1542:$C$1545,C26,NSL!$L$1542:$L$1545)</f>
        <v>0</v>
      </c>
      <c r="BD26" s="55">
        <f>SUMIF(NSL!$C$1547:$C$1560,C26,NSL!$L$1547:$L$1560)</f>
        <v>0</v>
      </c>
      <c r="BE26" s="55">
        <f>SUMIF(NSL!$C$1562:$C$1565,C26,NSL!$L$1562:$L$1565)</f>
        <v>0</v>
      </c>
      <c r="BF26" s="55">
        <f>SUMIF(NSL!$C$1567:$C$1569,C26,NSL!$L$1567:$L$1569)</f>
        <v>0</v>
      </c>
      <c r="BG26" s="65">
        <f>SUM(G26:Q26)+SUM(S26:X26)+Z26+SUM(AB26:BF26)</f>
        <v>0</v>
      </c>
      <c r="BH26" s="53">
        <f>Y60-BG26</f>
        <v>1.02</v>
      </c>
      <c r="BI26" s="53">
        <f t="shared" si="6"/>
        <v>1.37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>
        <f>HTg!I29</f>
        <v>0</v>
      </c>
      <c r="E27" s="65">
        <f t="shared" si="10"/>
        <v>0</v>
      </c>
      <c r="F27" s="70">
        <f t="shared" si="11"/>
        <v>0</v>
      </c>
      <c r="G27" s="55">
        <f>SUMIF(NSL!$C$9:$C$10,C27,NSL!$L$9:$L$10)</f>
        <v>0</v>
      </c>
      <c r="H27" s="55">
        <f>SUMIF(NSL!$C$12:$C$13,C27,NSL!$L$12:$L$13)</f>
        <v>0</v>
      </c>
      <c r="I27" s="55">
        <f>SUMIF(NSL!$C$15:$C$16,C27,NSL!$L$15:$L$16)</f>
        <v>0</v>
      </c>
      <c r="J27" s="55">
        <f>SUMIF(NSL!$C$18:$C$19,C27,NSL!$L$18:$L$19)</f>
        <v>0</v>
      </c>
      <c r="K27" s="55">
        <f>SUMIF(NSL!$C$21:$C$43,C27,NSL!$L$21:$L$43)</f>
        <v>0</v>
      </c>
      <c r="L27" s="55">
        <f>SUMIF(NSL!$C$45:$C$51,C27,NSL!$L$45:$L$51)</f>
        <v>0</v>
      </c>
      <c r="M27" s="55">
        <f>SUMIF(NSL!$C$53:$C$55,C27,NSL!$L$53:$L$55)</f>
        <v>0</v>
      </c>
      <c r="N27" s="55">
        <f>SUMIF(NSL!$C$57:$C$65,C27,NSL!$L$57:$L$65)</f>
        <v>0</v>
      </c>
      <c r="O27" s="55">
        <f>SUMIF(NSL!$C$67:$C$76,C27,NSL!$L$67:$L$76)</f>
        <v>0</v>
      </c>
      <c r="P27" s="55">
        <f>SUMIF(NSL!$C$78:$C$79,C27,NSL!$L$78:$L$79)</f>
        <v>0</v>
      </c>
      <c r="Q27" s="55">
        <f>SUMIF(NSL!$C$81:$C$173,C27,NSL!$L$81:$L$173)</f>
        <v>0</v>
      </c>
      <c r="R27" s="65">
        <f t="shared" si="12"/>
        <v>0</v>
      </c>
      <c r="S27" s="55">
        <f>SUMIF(NSL!$C$176:$C$214,C27,NSL!$L$176:$L$214)</f>
        <v>0</v>
      </c>
      <c r="T27" s="55">
        <f>SUMIF(NSL!$C$216:$C$238,C27,NSL!$L$216:$L$238)</f>
        <v>0</v>
      </c>
      <c r="U27" s="55">
        <f>SUMIF(NSL!$C$240:$C$252,C27,NSL!$L$240:$L$252)</f>
        <v>0</v>
      </c>
      <c r="V27" s="55">
        <f>SUMIF(NSL!$C$254:$C$255,C27,NSL!$L$254:$L$255)</f>
        <v>0</v>
      </c>
      <c r="W27" s="55">
        <f>SUMIF(NSL!$C$257:$C$282,C27,NSL!$L$257:$L$282)</f>
        <v>0</v>
      </c>
      <c r="X27" s="55">
        <f>SUMIF(NSL!$C$284:$C$346,C27,NSL!$L$284:$L$346)</f>
        <v>0</v>
      </c>
      <c r="Y27" s="55">
        <f>SUMIF(NSL!$C$348:$C$436,C27,NSL!$L$348:$L$436)</f>
        <v>0</v>
      </c>
      <c r="Z27" s="54">
        <f>D27-BG27</f>
        <v>0</v>
      </c>
      <c r="AA27" s="70">
        <f t="shared" si="13"/>
        <v>0</v>
      </c>
      <c r="AB27" s="55">
        <f>SUMIF(NSL!$C$483:$C$679,C27,NSL!$L$483:$L$679)</f>
        <v>0</v>
      </c>
      <c r="AC27" s="55">
        <f>SUMIF(NSL!$C$681:$C$682,C27,NSL!$L$681:$L$682)</f>
        <v>0</v>
      </c>
      <c r="AD27" s="55">
        <f>SUMIF(NSL!$C$684:$C$692,C27,NSL!$L$684:$L$692)</f>
        <v>0</v>
      </c>
      <c r="AE27" s="55">
        <f>SUMIF(NSL!$C$694:$C$776,C27,NSL!$L$694:$L$776)</f>
        <v>0</v>
      </c>
      <c r="AF27" s="55">
        <f>SUMIF(NSL!$C$778:$C$810,C27,NSL!$L$778:$L$810)</f>
        <v>0</v>
      </c>
      <c r="AG27" s="55">
        <f>SUMIF(NSL!$C$812:$C$813,C27,NSL!$L$812:$L$813)</f>
        <v>0</v>
      </c>
      <c r="AH27" s="55">
        <f>SUMIF(NSL!$C$815:$C$816,C27,NSL!$L$815:$L$816)</f>
        <v>0</v>
      </c>
      <c r="AI27" s="55">
        <f>SUMIF(NSL!$C$818:$C$889,C27,NSL!$L$818:$L$889)</f>
        <v>0</v>
      </c>
      <c r="AJ27" s="55">
        <f>SUMIF(NSL!$C$891:$C$917,C27,NSL!$L$891:$L$917)</f>
        <v>0</v>
      </c>
      <c r="AK27" s="55">
        <f>SUMIF(NSL!$C$919:$C$981,C27,NSL!$L$919:$L$981)</f>
        <v>0</v>
      </c>
      <c r="AL27" s="55">
        <f>SUMIF(NSL!$C$983:$C$1000,C27,NSL!$L$983:$L$1000)</f>
        <v>0</v>
      </c>
      <c r="AM27" s="55">
        <f>SUMIF(NSL!$C$1002:$C$1028,C27,NSL!$L$1002:$L$1028)</f>
        <v>0</v>
      </c>
      <c r="AN27" s="55">
        <f>SUMIF(NSL!$C$1030:$C$1045,C27,NSL!$L$1030:$L$1045)</f>
        <v>0</v>
      </c>
      <c r="AO27" s="55">
        <f>SUMIF(NSL!$C$1047:$C$1048,C27,NSL!$L$1047:$L$1048)</f>
        <v>0</v>
      </c>
      <c r="AP27" s="55">
        <f>SUMIF(NSL!$C$1050:$C$1074,C27,NSL!$L$1050:$L$1074)</f>
        <v>0</v>
      </c>
      <c r="AQ27" s="55">
        <f>SUMIF(NSL!$C$1076:$C$1099,C27,NSL!$L$1076:$L$1099)</f>
        <v>0</v>
      </c>
      <c r="AR27" s="55">
        <f>SUMIF(NSL!$C$1101:$C$1121,C27,NSL!$L$1101:$L$1121)</f>
        <v>0</v>
      </c>
      <c r="AS27" s="55">
        <f>SUMIF(NSL!$C$1123:$C$1164,C27,NSL!$L$1123:$L$1164)</f>
        <v>0</v>
      </c>
      <c r="AT27" s="55">
        <f>SUMIF(NSL!$C$1166:$C$1201,C27,NSL!$L$1166:$L$1201)</f>
        <v>0</v>
      </c>
      <c r="AU27" s="55">
        <f>SUMIF(NSL!$C$1203:$C$1223,C27,NSL!$L$1203:$L$1223)</f>
        <v>0</v>
      </c>
      <c r="AV27" s="55">
        <f>SUMIF(NSL!$C$1225:$C$1226,C27,NSL!$L$1225:$L$1226)</f>
        <v>0</v>
      </c>
      <c r="AW27" s="55">
        <f>SUMIF(NSL!$C$1228:$C$1244,C27,NSL!$L$1228:$L$1244)</f>
        <v>0</v>
      </c>
      <c r="AX27" s="55">
        <f>SUMIF(NSL!$C$1246:$C$1351,C27,NSL!$L$1246:$L$1351)</f>
        <v>0</v>
      </c>
      <c r="AY27" s="55">
        <f>SUMIF(NSL!$C$1353:$C$1434,C27,NSL!$L$1353:$L$1434)</f>
        <v>0</v>
      </c>
      <c r="AZ27" s="55">
        <f>SUMIF(NSL!$C$1436:$C$1440,C27,NSL!$L$1436:$L$1440)</f>
        <v>0</v>
      </c>
      <c r="BA27" s="55">
        <f>SUMIF(NSL!$C$1442:$C$1507,C27,NSL!$L$1442:$L$1507)</f>
        <v>0</v>
      </c>
      <c r="BB27" s="55">
        <f>SUMIF(NSL!$C$1509:$C$1540,C27,NSL!$L$1509:$L$1540)</f>
        <v>0</v>
      </c>
      <c r="BC27" s="55">
        <f>SUMIF(NSL!$C$1542:$C$1545,C27,NSL!$L$1542:$L$1545)</f>
        <v>0</v>
      </c>
      <c r="BD27" s="55">
        <f>SUMIF(NSL!$C$1547:$C$1560,C27,NSL!$L$1547:$L$1560)</f>
        <v>0</v>
      </c>
      <c r="BE27" s="55">
        <f>SUMIF(NSL!$C$1562:$C$1565,C27,NSL!$L$1562:$L$1565)</f>
        <v>0</v>
      </c>
      <c r="BF27" s="55">
        <f>SUMIF(NSL!$C$1567:$C$1569,C27,NSL!$L$1567:$L$1569)</f>
        <v>0</v>
      </c>
      <c r="BG27" s="65">
        <f>SUM(G27:Q27)+SUM(S27:Y27)+SUM(AB27:BF27)</f>
        <v>0</v>
      </c>
      <c r="BH27" s="58">
        <f>Z60-BG27</f>
        <v>0</v>
      </c>
      <c r="BI27" s="53">
        <f t="shared" si="6"/>
        <v>0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>
        <f>HTg!I30</f>
        <v>50.63</v>
      </c>
      <c r="E28" s="65">
        <f t="shared" si="10"/>
        <v>0</v>
      </c>
      <c r="F28" s="70">
        <f t="shared" si="11"/>
        <v>0</v>
      </c>
      <c r="G28" s="72">
        <f>SUM(G29:G41)</f>
        <v>0</v>
      </c>
      <c r="H28" s="72">
        <f t="shared" ref="H28:Z28" si="14">SUM(H29:H41)</f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65">
        <f>SUM(R29:R41)</f>
        <v>50.63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>D28-BG28</f>
        <v>50.59</v>
      </c>
      <c r="AB28" s="72">
        <f t="shared" ref="AB28:BG28" si="15">SUM(AB29:AB41)</f>
        <v>0.62</v>
      </c>
      <c r="AC28" s="72">
        <f t="shared" si="15"/>
        <v>0</v>
      </c>
      <c r="AD28" s="72">
        <f t="shared" si="15"/>
        <v>0.24</v>
      </c>
      <c r="AE28" s="72">
        <f t="shared" si="15"/>
        <v>2.34</v>
      </c>
      <c r="AF28" s="72">
        <f t="shared" si="15"/>
        <v>0</v>
      </c>
      <c r="AG28" s="72">
        <f t="shared" si="15"/>
        <v>0</v>
      </c>
      <c r="AH28" s="72">
        <f t="shared" si="15"/>
        <v>0</v>
      </c>
      <c r="AI28" s="72">
        <f t="shared" si="15"/>
        <v>41</v>
      </c>
      <c r="AJ28" s="72">
        <f t="shared" si="15"/>
        <v>5.92</v>
      </c>
      <c r="AK28" s="72">
        <f t="shared" si="15"/>
        <v>0.01</v>
      </c>
      <c r="AL28" s="72">
        <f t="shared" si="15"/>
        <v>0.01</v>
      </c>
      <c r="AM28" s="72">
        <f t="shared" si="15"/>
        <v>0.45</v>
      </c>
      <c r="AN28" s="72">
        <f t="shared" si="15"/>
        <v>0</v>
      </c>
      <c r="AO28" s="72">
        <f t="shared" si="15"/>
        <v>0</v>
      </c>
      <c r="AP28" s="72">
        <f t="shared" si="15"/>
        <v>0</v>
      </c>
      <c r="AQ28" s="72">
        <f t="shared" si="15"/>
        <v>0</v>
      </c>
      <c r="AR28" s="72">
        <f t="shared" si="15"/>
        <v>0</v>
      </c>
      <c r="AS28" s="72">
        <f t="shared" si="15"/>
        <v>0</v>
      </c>
      <c r="AT28" s="72">
        <f t="shared" si="15"/>
        <v>0</v>
      </c>
      <c r="AU28" s="72">
        <f t="shared" si="15"/>
        <v>0</v>
      </c>
      <c r="AV28" s="72">
        <f t="shared" si="15"/>
        <v>0</v>
      </c>
      <c r="AW28" s="72">
        <f t="shared" si="15"/>
        <v>0</v>
      </c>
      <c r="AX28" s="72">
        <f t="shared" si="15"/>
        <v>0</v>
      </c>
      <c r="AY28" s="72">
        <f t="shared" si="15"/>
        <v>0</v>
      </c>
      <c r="AZ28" s="72">
        <f t="shared" si="15"/>
        <v>0</v>
      </c>
      <c r="BA28" s="72">
        <f t="shared" si="15"/>
        <v>0.04</v>
      </c>
      <c r="BB28" s="72">
        <f t="shared" si="15"/>
        <v>0</v>
      </c>
      <c r="BC28" s="72">
        <f t="shared" si="15"/>
        <v>0</v>
      </c>
      <c r="BD28" s="72">
        <f t="shared" si="15"/>
        <v>0</v>
      </c>
      <c r="BE28" s="72">
        <f t="shared" si="15"/>
        <v>0</v>
      </c>
      <c r="BF28" s="72">
        <f t="shared" si="15"/>
        <v>0</v>
      </c>
      <c r="BG28" s="65">
        <f t="shared" si="15"/>
        <v>0.04</v>
      </c>
      <c r="BH28" s="70">
        <f>AA60-BG28</f>
        <v>34.260000000000012</v>
      </c>
      <c r="BI28" s="70">
        <f>SUM(BI29:BI41)</f>
        <v>84.89</v>
      </c>
    </row>
    <row r="29" spans="1:61" ht="15">
      <c r="A29" s="56"/>
      <c r="B29" s="7" t="s">
        <v>166</v>
      </c>
      <c r="C29" s="8" t="s">
        <v>53</v>
      </c>
      <c r="D29" s="52">
        <f>HTg!I31</f>
        <v>0.62</v>
      </c>
      <c r="E29" s="65">
        <f t="shared" si="10"/>
        <v>0</v>
      </c>
      <c r="F29" s="70">
        <f t="shared" si="11"/>
        <v>0</v>
      </c>
      <c r="G29" s="55">
        <f>SUMIF(NSL!$C$9:$C$10,C29,NSL!$L$9:$L$10)</f>
        <v>0</v>
      </c>
      <c r="H29" s="55">
        <f>SUMIF(NSL!$C$12:$C$13,C29,NSL!$L$12:$L$13)</f>
        <v>0</v>
      </c>
      <c r="I29" s="55">
        <f>SUMIF(NSL!$C$15:$C$16,C29,NSL!$L$15:$L$16)</f>
        <v>0</v>
      </c>
      <c r="J29" s="55">
        <f>SUMIF(NSL!$C$18:$C$19,C29,NSL!$L$18:$L$19)</f>
        <v>0</v>
      </c>
      <c r="K29" s="55">
        <f>SUMIF(NSL!$C$21:$C$43,C29,NSL!$L$21:$L$43)</f>
        <v>0</v>
      </c>
      <c r="L29" s="55">
        <f>SUMIF(NSL!$C$45:$C$51,C29,NSL!$L$45:$L$51)</f>
        <v>0</v>
      </c>
      <c r="M29" s="55">
        <f>SUMIF(NSL!$C$53:$C$55,C29,NSL!$L$53:$L$55)</f>
        <v>0</v>
      </c>
      <c r="N29" s="55">
        <f>SUMIF(NSL!$C$57:$C$65,C29,NSL!$L$57:$L$65)</f>
        <v>0</v>
      </c>
      <c r="O29" s="55">
        <f>SUMIF(NSL!$C$67:$C$76,C29,NSL!$L$67:$L$76)</f>
        <v>0</v>
      </c>
      <c r="P29" s="55">
        <f>SUMIF(NSL!$C$78:$C$79,C29,NSL!$L$78:$L$79)</f>
        <v>0</v>
      </c>
      <c r="Q29" s="55">
        <f>SUMIF(NSL!$C$81:$C$173,C29,NSL!$L$81:$L$173)</f>
        <v>0</v>
      </c>
      <c r="R29" s="65">
        <f t="shared" si="12"/>
        <v>0.62</v>
      </c>
      <c r="S29" s="55">
        <f>SUMIF(NSL!$C$176:$C$214,C29,NSL!$L$176:$L$214)</f>
        <v>0</v>
      </c>
      <c r="T29" s="55">
        <f>SUMIF(NSL!$C$216:$C$238,C29,NSL!$L$216:$L$238)</f>
        <v>0</v>
      </c>
      <c r="U29" s="55">
        <f>SUMIF(NSL!$C$240:$C$252,C29,NSL!$L$240:$L$252)</f>
        <v>0</v>
      </c>
      <c r="V29" s="55">
        <f>SUMIF(NSL!$C$254:$C$255,C29,NSL!$L$254:$L$255)</f>
        <v>0</v>
      </c>
      <c r="W29" s="55">
        <f>SUMIF(NSL!$C$257:$C$282,C29,NSL!$L$257:$L$282)</f>
        <v>0</v>
      </c>
      <c r="X29" s="55">
        <f>SUMIF(NSL!$C$284:$C$346,C29,NSL!$L$284:$L$346)</f>
        <v>0</v>
      </c>
      <c r="Y29" s="55">
        <f>SUMIF(NSL!$C$348:$C$436,C29,NSL!$L$348:$L$436)</f>
        <v>0</v>
      </c>
      <c r="Z29" s="55">
        <f>SUMIF(NSL!$C$438:$C$480,C29,NSL!$L$438:$L$480)</f>
        <v>0</v>
      </c>
      <c r="AA29" s="72">
        <f>SUM(AB29:AN29)</f>
        <v>0.62</v>
      </c>
      <c r="AB29" s="54">
        <f>D29-BG29</f>
        <v>0.62</v>
      </c>
      <c r="AC29" s="55">
        <f>SUMIF(NSL!$C$681:$C$682,C29,NSL!$L$681:$L$682)</f>
        <v>0</v>
      </c>
      <c r="AD29" s="55">
        <f>SUMIF(NSL!$C$684:$C$692,C29,NSL!$L$684:$L$692)</f>
        <v>0</v>
      </c>
      <c r="AE29" s="55">
        <f>SUMIF(NSL!$C$694:$C$776,C29,NSL!$L$694:$L$776)</f>
        <v>0</v>
      </c>
      <c r="AF29" s="55">
        <f>SUMIF(NSL!$C$778:$C$810,C29,NSL!$L$778:$L$810)</f>
        <v>0</v>
      </c>
      <c r="AG29" s="55">
        <f>SUMIF(NSL!$C$812:$C$813,C29,NSL!$L$812:$L$813)</f>
        <v>0</v>
      </c>
      <c r="AH29" s="55">
        <f>SUMIF(NSL!$C$815:$C$816,C29,NSL!$L$815:$L$816)</f>
        <v>0</v>
      </c>
      <c r="AI29" s="55">
        <f>SUMIF(NSL!$C$818:$C$889,C29,NSL!$L$818:$L$889)</f>
        <v>0</v>
      </c>
      <c r="AJ29" s="55">
        <f>SUMIF(NSL!$C$891:$C$917,C29,NSL!$L$891:$L$917)</f>
        <v>0</v>
      </c>
      <c r="AK29" s="55">
        <f>SUMIF(NSL!$C$919:$C$981,C29,NSL!$L$919:$L$981)</f>
        <v>0</v>
      </c>
      <c r="AL29" s="55">
        <f>SUMIF(NSL!$C$983:$C$1000,C29,NSL!$L$983:$L$1000)</f>
        <v>0</v>
      </c>
      <c r="AM29" s="55">
        <f>SUMIF(NSL!$C$1002:$C$1028,C29,NSL!$L$1002:$L$1028)</f>
        <v>0</v>
      </c>
      <c r="AN29" s="55">
        <f>SUMIF(NSL!$C$1030:$C$1045,C29,NSL!$L$1030:$L$1045)</f>
        <v>0</v>
      </c>
      <c r="AO29" s="55">
        <f>SUMIF(NSL!$C$1047:$C$1048,C29,NSL!$L$1047:$L$1048)</f>
        <v>0</v>
      </c>
      <c r="AP29" s="55">
        <f>SUMIF(NSL!$C$1050:$C$1074,C29,NSL!$L$1050:$L$1074)</f>
        <v>0</v>
      </c>
      <c r="AQ29" s="55">
        <f>SUMIF(NSL!$C$1076:$C$1099,C29,NSL!$L$1076:$L$1099)</f>
        <v>0</v>
      </c>
      <c r="AR29" s="55">
        <f>SUMIF(NSL!$C$1101:$C$1121,C29,NSL!$L$1101:$L$1121)</f>
        <v>0</v>
      </c>
      <c r="AS29" s="55">
        <f>SUMIF(NSL!$C$1123:$C$1164,C29,NSL!$L$1123:$L$1164)</f>
        <v>0</v>
      </c>
      <c r="AT29" s="55">
        <f>SUMIF(NSL!$C$1166:$C$1201,C29,NSL!$L$1166:$L$1201)</f>
        <v>0</v>
      </c>
      <c r="AU29" s="55">
        <f>SUMIF(NSL!$C$1203:$C$1223,C29,NSL!$L$1203:$L$1223)</f>
        <v>0</v>
      </c>
      <c r="AV29" s="55">
        <f>SUMIF(NSL!$C$1225:$C$1226,C29,NSL!$L$1225:$L$1226)</f>
        <v>0</v>
      </c>
      <c r="AW29" s="55">
        <f>SUMIF(NSL!$C$1228:$C$1244,C29,NSL!$L$1228:$L$1244)</f>
        <v>0</v>
      </c>
      <c r="AX29" s="55">
        <f>SUMIF(NSL!$C$1246:$C$1351,C29,NSL!$L$1246:$L$1351)</f>
        <v>0</v>
      </c>
      <c r="AY29" s="55">
        <f>SUMIF(NSL!$C$1353:$C$1434,C29,NSL!$L$1353:$L$1434)</f>
        <v>0</v>
      </c>
      <c r="AZ29" s="55">
        <f>SUMIF(NSL!$C$1436:$C$1440,C29,NSL!$L$1436:$L$1440)</f>
        <v>0</v>
      </c>
      <c r="BA29" s="55">
        <f>SUMIF(NSL!$C$1442:$C$1507,C29,NSL!$L$1442:$L$1507)</f>
        <v>0</v>
      </c>
      <c r="BB29" s="55">
        <f>SUMIF(NSL!$C$1509:$C$1540,C29,NSL!$L$1509:$L$1540)</f>
        <v>0</v>
      </c>
      <c r="BC29" s="55">
        <f>SUMIF(NSL!$C$1542:$C$1545,C29,NSL!$L$1542:$L$1545)</f>
        <v>0</v>
      </c>
      <c r="BD29" s="55">
        <f>SUMIF(NSL!$C$1547:$C$1560,C29,NSL!$L$1547:$L$1560)</f>
        <v>0</v>
      </c>
      <c r="BE29" s="55">
        <f>SUMIF(NSL!$C$1562:$C$1565,C29,NSL!$L$1562:$L$1565)</f>
        <v>0</v>
      </c>
      <c r="BF29" s="55">
        <f>SUMIF(NSL!$C$1567:$C$1569,C29,NSL!$L$1567:$L$1569)</f>
        <v>0</v>
      </c>
      <c r="BG29" s="65">
        <f>SUM(G29:Q29)+SUM(S29:Z29)+SUM(AC29:BF29)</f>
        <v>0</v>
      </c>
      <c r="BH29" s="53">
        <f>AB60-BG29</f>
        <v>0.5099999999999999</v>
      </c>
      <c r="BI29" s="53">
        <f t="shared" si="6"/>
        <v>1.1299999999999999</v>
      </c>
    </row>
    <row r="30" spans="1:61" ht="15">
      <c r="A30" s="56"/>
      <c r="B30" s="7" t="s">
        <v>167</v>
      </c>
      <c r="C30" s="8" t="s">
        <v>58</v>
      </c>
      <c r="D30" s="52">
        <f>HTg!I32</f>
        <v>0</v>
      </c>
      <c r="E30" s="65">
        <f t="shared" si="10"/>
        <v>0</v>
      </c>
      <c r="F30" s="70">
        <f t="shared" si="11"/>
        <v>0</v>
      </c>
      <c r="G30" s="55">
        <f>SUMIF(NSL!$C$9:$C$10,C30,NSL!$L$9:$L$10)</f>
        <v>0</v>
      </c>
      <c r="H30" s="55">
        <f>SUMIF(NSL!$C$12:$C$13,C30,NSL!$L$12:$L$13)</f>
        <v>0</v>
      </c>
      <c r="I30" s="55">
        <f>SUMIF(NSL!$C$15:$C$16,C30,NSL!$L$15:$L$16)</f>
        <v>0</v>
      </c>
      <c r="J30" s="55">
        <f>SUMIF(NSL!$C$18:$C$19,C30,NSL!$L$18:$L$19)</f>
        <v>0</v>
      </c>
      <c r="K30" s="55">
        <f>SUMIF(NSL!$C$21:$C$43,C30,NSL!$L$21:$L$43)</f>
        <v>0</v>
      </c>
      <c r="L30" s="55">
        <f>SUMIF(NSL!$C$45:$C$51,C30,NSL!$L$45:$L$51)</f>
        <v>0</v>
      </c>
      <c r="M30" s="55">
        <f>SUMIF(NSL!$C$53:$C$55,C30,NSL!$L$53:$L$55)</f>
        <v>0</v>
      </c>
      <c r="N30" s="55">
        <f>SUMIF(NSL!$C$57:$C$65,C30,NSL!$L$57:$L$65)</f>
        <v>0</v>
      </c>
      <c r="O30" s="55">
        <f>SUMIF(NSL!$C$67:$C$76,C30,NSL!$L$67:$L$76)</f>
        <v>0</v>
      </c>
      <c r="P30" s="55">
        <f>SUMIF(NSL!$C$78:$C$79,C30,NSL!$L$78:$L$79)</f>
        <v>0</v>
      </c>
      <c r="Q30" s="55">
        <f>SUMIF(NSL!$C$81:$C$173,C30,NSL!$L$81:$L$173)</f>
        <v>0</v>
      </c>
      <c r="R30" s="65">
        <f t="shared" si="12"/>
        <v>0</v>
      </c>
      <c r="S30" s="55">
        <f>SUMIF(NSL!$C$176:$C$214,C30,NSL!$L$176:$L$214)</f>
        <v>0</v>
      </c>
      <c r="T30" s="55">
        <f>SUMIF(NSL!$C$216:$C$238,C30,NSL!$L$216:$L$238)</f>
        <v>0</v>
      </c>
      <c r="U30" s="55">
        <f>SUMIF(NSL!$C$240:$C$252,C30,NSL!$L$240:$L$252)</f>
        <v>0</v>
      </c>
      <c r="V30" s="55">
        <f>SUMIF(NSL!$C$254:$C$255,C30,NSL!$L$254:$L$255)</f>
        <v>0</v>
      </c>
      <c r="W30" s="55">
        <f>SUMIF(NSL!$C$257:$C$282,C30,NSL!$L$257:$L$282)</f>
        <v>0</v>
      </c>
      <c r="X30" s="55">
        <f>SUMIF(NSL!$C$284:$C$346,C30,NSL!$L$284:$L$346)</f>
        <v>0</v>
      </c>
      <c r="Y30" s="55">
        <f>SUMIF(NSL!$C$348:$C$436,C30,NSL!$L$348:$L$436)</f>
        <v>0</v>
      </c>
      <c r="Z30" s="55">
        <f>SUMIF(NSL!$C$438:$C$480,C30,NSL!$L$438:$L$480)</f>
        <v>0</v>
      </c>
      <c r="AA30" s="72">
        <f t="shared" ref="AA30:AA59" si="16">SUM(AB30:AN30)</f>
        <v>0</v>
      </c>
      <c r="AB30" s="55">
        <f>SUMIF(NSL!$C$483:$C$679,C30,NSL!$L$483:$L$679)</f>
        <v>0</v>
      </c>
      <c r="AC30" s="54">
        <f>D30-BG30</f>
        <v>0</v>
      </c>
      <c r="AD30" s="55">
        <f>SUMIF(NSL!$C$684:$C$692,C30,NSL!$L$684:$L$692)</f>
        <v>0</v>
      </c>
      <c r="AE30" s="55">
        <f>SUMIF(NSL!$C$694:$C$776,C30,NSL!$L$694:$L$776)</f>
        <v>0</v>
      </c>
      <c r="AF30" s="55">
        <f>SUMIF(NSL!$C$778:$C$810,C30,NSL!$L$778:$L$810)</f>
        <v>0</v>
      </c>
      <c r="AG30" s="55">
        <f>SUMIF(NSL!$C$812:$C$813,C30,NSL!$L$812:$L$813)</f>
        <v>0</v>
      </c>
      <c r="AH30" s="55">
        <f>SUMIF(NSL!$C$815:$C$816,C30,NSL!$L$815:$L$816)</f>
        <v>0</v>
      </c>
      <c r="AI30" s="55">
        <f>SUMIF(NSL!$C$818:$C$889,C30,NSL!$L$818:$L$889)</f>
        <v>0</v>
      </c>
      <c r="AJ30" s="55">
        <f>SUMIF(NSL!$C$891:$C$917,C30,NSL!$L$891:$L$917)</f>
        <v>0</v>
      </c>
      <c r="AK30" s="55">
        <f>SUMIF(NSL!$C$919:$C$981,C30,NSL!$L$919:$L$981)</f>
        <v>0</v>
      </c>
      <c r="AL30" s="55">
        <f>SUMIF(NSL!$C$983:$C$1000,C30,NSL!$L$983:$L$1000)</f>
        <v>0</v>
      </c>
      <c r="AM30" s="55">
        <f>SUMIF(NSL!$C$1002:$C$1028,C30,NSL!$L$1002:$L$1028)</f>
        <v>0</v>
      </c>
      <c r="AN30" s="55">
        <f>SUMIF(NSL!$C$1030:$C$1045,C30,NSL!$L$1030:$L$1045)</f>
        <v>0</v>
      </c>
      <c r="AO30" s="55">
        <f>SUMIF(NSL!$C$1047:$C$1048,C30,NSL!$L$1047:$L$1048)</f>
        <v>0</v>
      </c>
      <c r="AP30" s="55">
        <f>SUMIF(NSL!$C$1050:$C$1074,C30,NSL!$L$1050:$L$1074)</f>
        <v>0</v>
      </c>
      <c r="AQ30" s="55">
        <f>SUMIF(NSL!$C$1076:$C$1099,C30,NSL!$L$1076:$L$1099)</f>
        <v>0</v>
      </c>
      <c r="AR30" s="55">
        <f>SUMIF(NSL!$C$1101:$C$1121,C30,NSL!$L$1101:$L$1121)</f>
        <v>0</v>
      </c>
      <c r="AS30" s="55">
        <f>SUMIF(NSL!$C$1123:$C$1164,C30,NSL!$L$1123:$L$1164)</f>
        <v>0</v>
      </c>
      <c r="AT30" s="55">
        <f>SUMIF(NSL!$C$1166:$C$1201,C30,NSL!$L$1166:$L$1201)</f>
        <v>0</v>
      </c>
      <c r="AU30" s="55">
        <f>SUMIF(NSL!$C$1203:$C$1223,C30,NSL!$L$1203:$L$1223)</f>
        <v>0</v>
      </c>
      <c r="AV30" s="55">
        <f>SUMIF(NSL!$C$1225:$C$1226,C30,NSL!$L$1225:$L$1226)</f>
        <v>0</v>
      </c>
      <c r="AW30" s="55">
        <f>SUMIF(NSL!$C$1228:$C$1244,C30,NSL!$L$1228:$L$1244)</f>
        <v>0</v>
      </c>
      <c r="AX30" s="55">
        <f>SUMIF(NSL!$C$1246:$C$1351,C30,NSL!$L$1246:$L$1351)</f>
        <v>0</v>
      </c>
      <c r="AY30" s="55">
        <f>SUMIF(NSL!$C$1353:$C$1434,C30,NSL!$L$1353:$L$1434)</f>
        <v>0</v>
      </c>
      <c r="AZ30" s="55">
        <f>SUMIF(NSL!$C$1436:$C$1440,C30,NSL!$L$1436:$L$1440)</f>
        <v>0</v>
      </c>
      <c r="BA30" s="55">
        <f>SUMIF(NSL!$C$1442:$C$1507,C30,NSL!$L$1442:$L$1507)</f>
        <v>0</v>
      </c>
      <c r="BB30" s="55">
        <f>SUMIF(NSL!$C$1509:$C$1540,C30,NSL!$L$1509:$L$1540)</f>
        <v>0</v>
      </c>
      <c r="BC30" s="55">
        <f>SUMIF(NSL!$C$1542:$C$1545,C30,NSL!$L$1542:$L$1545)</f>
        <v>0</v>
      </c>
      <c r="BD30" s="55">
        <f>SUMIF(NSL!$C$1547:$C$1560,C30,NSL!$L$1547:$L$1560)</f>
        <v>0</v>
      </c>
      <c r="BE30" s="55">
        <f>SUMIF(NSL!$C$1562:$C$1565,C30,NSL!$L$1562:$L$1565)</f>
        <v>0</v>
      </c>
      <c r="BF30" s="55">
        <f>SUMIF(NSL!$C$1567:$C$1569,C30,NSL!$L$1567:$L$1569)</f>
        <v>0</v>
      </c>
      <c r="BG30" s="65">
        <f>SUM(G30:Q30)+SUM(S30:Z30)+AB30+SUM(AD30:BF30)</f>
        <v>0</v>
      </c>
      <c r="BH30" s="53">
        <f>AC60-BG30</f>
        <v>0</v>
      </c>
      <c r="BI30" s="53">
        <f t="shared" si="6"/>
        <v>0</v>
      </c>
    </row>
    <row r="31" spans="1:61" ht="15">
      <c r="A31" s="56"/>
      <c r="B31" s="7" t="s">
        <v>168</v>
      </c>
      <c r="C31" s="8" t="s">
        <v>54</v>
      </c>
      <c r="D31" s="52">
        <f>HTg!I33</f>
        <v>0.24</v>
      </c>
      <c r="E31" s="65">
        <f t="shared" si="10"/>
        <v>0</v>
      </c>
      <c r="F31" s="70">
        <f t="shared" si="11"/>
        <v>0</v>
      </c>
      <c r="G31" s="55">
        <f>SUMIF(NSL!$C$9:$C$10,C31,NSL!$L$9:$L$10)</f>
        <v>0</v>
      </c>
      <c r="H31" s="55">
        <f>SUMIF(NSL!$C$12:$C$13,C31,NSL!$L$12:$L$13)</f>
        <v>0</v>
      </c>
      <c r="I31" s="55">
        <f>SUMIF(NSL!$C$15:$C$16,C31,NSL!$L$15:$L$16)</f>
        <v>0</v>
      </c>
      <c r="J31" s="55">
        <f>SUMIF(NSL!$C$18:$C$19,C31,NSL!$L$18:$L$19)</f>
        <v>0</v>
      </c>
      <c r="K31" s="55">
        <f>SUMIF(NSL!$C$21:$C$43,C31,NSL!$L$21:$L$43)</f>
        <v>0</v>
      </c>
      <c r="L31" s="55">
        <f>SUMIF(NSL!$C$45:$C$51,C31,NSL!$L$45:$L$51)</f>
        <v>0</v>
      </c>
      <c r="M31" s="55">
        <f>SUMIF(NSL!$C$53:$C$55,C31,NSL!$L$53:$L$55)</f>
        <v>0</v>
      </c>
      <c r="N31" s="55">
        <f>SUMIF(NSL!$C$57:$C$65,C31,NSL!$L$57:$L$65)</f>
        <v>0</v>
      </c>
      <c r="O31" s="55">
        <f>SUMIF(NSL!$C$67:$C$76,C31,NSL!$L$67:$L$76)</f>
        <v>0</v>
      </c>
      <c r="P31" s="55">
        <f>SUMIF(NSL!$C$78:$C$79,C31,NSL!$L$78:$L$79)</f>
        <v>0</v>
      </c>
      <c r="Q31" s="55">
        <f>SUMIF(NSL!$C$81:$C$173,C31,NSL!$L$81:$L$173)</f>
        <v>0</v>
      </c>
      <c r="R31" s="65">
        <f t="shared" si="12"/>
        <v>0.24</v>
      </c>
      <c r="S31" s="55">
        <f>SUMIF(NSL!$C$176:$C$214,C31,NSL!$L$176:$L$214)</f>
        <v>0</v>
      </c>
      <c r="T31" s="55">
        <f>SUMIF(NSL!$C$216:$C$238,C31,NSL!$L$216:$L$238)</f>
        <v>0</v>
      </c>
      <c r="U31" s="55">
        <f>SUMIF(NSL!$C$240:$C$252,C31,NSL!$L$240:$L$252)</f>
        <v>0</v>
      </c>
      <c r="V31" s="55">
        <f>SUMIF(NSL!$C$254:$C$255,C31,NSL!$L$254:$L$255)</f>
        <v>0</v>
      </c>
      <c r="W31" s="55">
        <f>SUMIF(NSL!$C$257:$C$282,C31,NSL!$L$257:$L$282)</f>
        <v>0</v>
      </c>
      <c r="X31" s="55">
        <f>SUMIF(NSL!$C$284:$C$346,C31,NSL!$L$284:$L$346)</f>
        <v>0</v>
      </c>
      <c r="Y31" s="55">
        <f>SUMIF(NSL!$C$348:$C$436,C31,NSL!$L$348:$L$436)</f>
        <v>0</v>
      </c>
      <c r="Z31" s="55">
        <f>SUMIF(NSL!$C$438:$C$480,C31,NSL!$L$438:$L$480)</f>
        <v>0</v>
      </c>
      <c r="AA31" s="72">
        <f t="shared" si="16"/>
        <v>0.24</v>
      </c>
      <c r="AB31" s="55">
        <f>SUMIF(NSL!$C$483:$C$679,C31,NSL!$L$483:$L$679)</f>
        <v>0</v>
      </c>
      <c r="AC31" s="55">
        <f>SUMIF(NSL!$C$681:$C$682,C31,NSL!$L$681:$L$682)</f>
        <v>0</v>
      </c>
      <c r="AD31" s="54">
        <f>D31-BG31</f>
        <v>0.24</v>
      </c>
      <c r="AE31" s="55">
        <f>SUMIF(NSL!$C$694:$C$776,C31,NSL!$L$694:$L$776)</f>
        <v>0</v>
      </c>
      <c r="AF31" s="55">
        <f>SUMIF(NSL!$C$778:$C$810,C31,NSL!$L$778:$L$810)</f>
        <v>0</v>
      </c>
      <c r="AG31" s="55">
        <f>SUMIF(NSL!$C$812:$C$813,C31,NSL!$L$812:$L$813)</f>
        <v>0</v>
      </c>
      <c r="AH31" s="55">
        <f>SUMIF(NSL!$C$815:$C$816,C31,NSL!$L$815:$L$816)</f>
        <v>0</v>
      </c>
      <c r="AI31" s="55">
        <f>SUMIF(NSL!$C$818:$C$889,C31,NSL!$L$818:$L$889)</f>
        <v>0</v>
      </c>
      <c r="AJ31" s="55">
        <f>SUMIF(NSL!$C$891:$C$917,C31,NSL!$L$891:$L$917)</f>
        <v>0</v>
      </c>
      <c r="AK31" s="55">
        <f>SUMIF(NSL!$C$919:$C$981,C31,NSL!$L$919:$L$981)</f>
        <v>0</v>
      </c>
      <c r="AL31" s="55">
        <f>SUMIF(NSL!$C$983:$C$1000,C31,NSL!$L$983:$L$1000)</f>
        <v>0</v>
      </c>
      <c r="AM31" s="55">
        <f>SUMIF(NSL!$C$1002:$C$1028,C31,NSL!$L$1002:$L$1028)</f>
        <v>0</v>
      </c>
      <c r="AN31" s="55">
        <f>SUMIF(NSL!$C$1030:$C$1045,C31,NSL!$L$1030:$L$1045)</f>
        <v>0</v>
      </c>
      <c r="AO31" s="55">
        <f>SUMIF(NSL!$C$1047:$C$1048,C31,NSL!$L$1047:$L$1048)</f>
        <v>0</v>
      </c>
      <c r="AP31" s="55">
        <f>SUMIF(NSL!$C$1050:$C$1074,C31,NSL!$L$1050:$L$1074)</f>
        <v>0</v>
      </c>
      <c r="AQ31" s="55">
        <f>SUMIF(NSL!$C$1076:$C$1099,C31,NSL!$L$1076:$L$1099)</f>
        <v>0</v>
      </c>
      <c r="AR31" s="55">
        <f>SUMIF(NSL!$C$1101:$C$1121,C31,NSL!$L$1101:$L$1121)</f>
        <v>0</v>
      </c>
      <c r="AS31" s="55">
        <f>SUMIF(NSL!$C$1123:$C$1164,C31,NSL!$L$1123:$L$1164)</f>
        <v>0</v>
      </c>
      <c r="AT31" s="55">
        <f>SUMIF(NSL!$C$1166:$C$1201,C31,NSL!$L$1166:$L$1201)</f>
        <v>0</v>
      </c>
      <c r="AU31" s="55">
        <f>SUMIF(NSL!$C$1203:$C$1223,C31,NSL!$L$1203:$L$1223)</f>
        <v>0</v>
      </c>
      <c r="AV31" s="55">
        <f>SUMIF(NSL!$C$1225:$C$1226,C31,NSL!$L$1225:$L$1226)</f>
        <v>0</v>
      </c>
      <c r="AW31" s="55">
        <f>SUMIF(NSL!$C$1228:$C$1244,C31,NSL!$L$1228:$L$1244)</f>
        <v>0</v>
      </c>
      <c r="AX31" s="55">
        <f>SUMIF(NSL!$C$1246:$C$1351,C31,NSL!$L$1246:$L$1351)</f>
        <v>0</v>
      </c>
      <c r="AY31" s="55">
        <f>SUMIF(NSL!$C$1353:$C$1434,C31,NSL!$L$1353:$L$1434)</f>
        <v>0</v>
      </c>
      <c r="AZ31" s="55">
        <f>SUMIF(NSL!$C$1436:$C$1440,C31,NSL!$L$1436:$L$1440)</f>
        <v>0</v>
      </c>
      <c r="BA31" s="55">
        <f>SUMIF(NSL!$C$1442:$C$1507,C31,NSL!$L$1442:$L$1507)</f>
        <v>0</v>
      </c>
      <c r="BB31" s="55">
        <f>SUMIF(NSL!$C$1509:$C$1540,C31,NSL!$L$1509:$L$1540)</f>
        <v>0</v>
      </c>
      <c r="BC31" s="55">
        <f>SUMIF(NSL!$C$1542:$C$1545,C31,NSL!$L$1542:$L$1545)</f>
        <v>0</v>
      </c>
      <c r="BD31" s="55">
        <f>SUMIF(NSL!$C$1547:$C$1560,C31,NSL!$L$1547:$L$1560)</f>
        <v>0</v>
      </c>
      <c r="BE31" s="55">
        <f>SUMIF(NSL!$C$1562:$C$1565,C31,NSL!$L$1562:$L$1565)</f>
        <v>0</v>
      </c>
      <c r="BF31" s="55">
        <f>SUMIF(NSL!$C$1567:$C$1569,C31,NSL!$L$1567:$L$1569)</f>
        <v>0</v>
      </c>
      <c r="BG31" s="65">
        <f>SUM(G31:Q31)+SUM(S31:Z31)+SUM(AB31:AC31)+SUM(AE31:BF31)</f>
        <v>0</v>
      </c>
      <c r="BH31" s="53">
        <f>AD60-BG31</f>
        <v>0.25</v>
      </c>
      <c r="BI31" s="53">
        <f t="shared" si="6"/>
        <v>0.49</v>
      </c>
    </row>
    <row r="32" spans="1:61" ht="15">
      <c r="A32" s="56"/>
      <c r="B32" s="7" t="s">
        <v>169</v>
      </c>
      <c r="C32" s="8" t="s">
        <v>55</v>
      </c>
      <c r="D32" s="52">
        <f>HTg!I34</f>
        <v>2.38</v>
      </c>
      <c r="E32" s="65">
        <f t="shared" si="10"/>
        <v>0</v>
      </c>
      <c r="F32" s="70">
        <f t="shared" si="11"/>
        <v>0</v>
      </c>
      <c r="G32" s="55">
        <f>SUMIF(NSL!$C$9:$C$10,C32,NSL!$L$9:$L$10)</f>
        <v>0</v>
      </c>
      <c r="H32" s="55">
        <f>SUMIF(NSL!$C$12:$C$13,C32,NSL!$L$12:$L$13)</f>
        <v>0</v>
      </c>
      <c r="I32" s="55">
        <f>SUMIF(NSL!$C$15:$C$16,C32,NSL!$L$15:$L$16)</f>
        <v>0</v>
      </c>
      <c r="J32" s="55">
        <f>SUMIF(NSL!$C$18:$C$19,C32,NSL!$L$18:$L$19)</f>
        <v>0</v>
      </c>
      <c r="K32" s="55">
        <f>SUMIF(NSL!$C$21:$C$43,C32,NSL!$L$21:$L$43)</f>
        <v>0</v>
      </c>
      <c r="L32" s="55">
        <f>SUMIF(NSL!$C$45:$C$51,C32,NSL!$L$45:$L$51)</f>
        <v>0</v>
      </c>
      <c r="M32" s="55">
        <f>SUMIF(NSL!$C$53:$C$55,C32,NSL!$L$53:$L$55)</f>
        <v>0</v>
      </c>
      <c r="N32" s="55">
        <f>SUMIF(NSL!$C$57:$C$65,C32,NSL!$L$57:$L$65)</f>
        <v>0</v>
      </c>
      <c r="O32" s="55">
        <f>SUMIF(NSL!$C$67:$C$76,C32,NSL!$L$67:$L$76)</f>
        <v>0</v>
      </c>
      <c r="P32" s="55">
        <f>SUMIF(NSL!$C$78:$C$79,C32,NSL!$L$78:$L$79)</f>
        <v>0</v>
      </c>
      <c r="Q32" s="55">
        <f>SUMIF(NSL!$C$81:$C$173,C32,NSL!$L$81:$L$173)</f>
        <v>0</v>
      </c>
      <c r="R32" s="65">
        <f t="shared" si="12"/>
        <v>2.38</v>
      </c>
      <c r="S32" s="55">
        <f>SUMIF(NSL!$C$176:$C$214,C32,NSL!$L$176:$L$214)</f>
        <v>0</v>
      </c>
      <c r="T32" s="55">
        <f>SUMIF(NSL!$C$216:$C$238,C32,NSL!$L$216:$L$238)</f>
        <v>0</v>
      </c>
      <c r="U32" s="55">
        <f>SUMIF(NSL!$C$240:$C$252,C32,NSL!$L$240:$L$252)</f>
        <v>0</v>
      </c>
      <c r="V32" s="55">
        <f>SUMIF(NSL!$C$254:$C$255,C32,NSL!$L$254:$L$255)</f>
        <v>0</v>
      </c>
      <c r="W32" s="55">
        <f>SUMIF(NSL!$C$257:$C$282,C32,NSL!$L$257:$L$282)</f>
        <v>0</v>
      </c>
      <c r="X32" s="55">
        <f>SUMIF(NSL!$C$284:$C$346,C32,NSL!$L$284:$L$346)</f>
        <v>0</v>
      </c>
      <c r="Y32" s="55">
        <f>SUMIF(NSL!$C$348:$C$436,C32,NSL!$L$348:$L$436)</f>
        <v>0</v>
      </c>
      <c r="Z32" s="55">
        <f>SUMIF(NSL!$C$438:$C$480,C32,NSL!$L$438:$L$480)</f>
        <v>0</v>
      </c>
      <c r="AA32" s="72">
        <f t="shared" si="16"/>
        <v>2.34</v>
      </c>
      <c r="AB32" s="55">
        <f>SUMIF(NSL!$C$483:$C$679,C32,NSL!$L$483:$L$679)</f>
        <v>0</v>
      </c>
      <c r="AC32" s="55">
        <f>SUMIF(NSL!$C$681:$C$682,C32,NSL!$L$681:$L$682)</f>
        <v>0</v>
      </c>
      <c r="AD32" s="55">
        <f>SUMIF(NSL!$C$684:$C$692,C32,NSL!$L$684:$L$692)</f>
        <v>0</v>
      </c>
      <c r="AE32" s="54">
        <f>D32-BG32</f>
        <v>2.34</v>
      </c>
      <c r="AF32" s="55">
        <f>SUMIF(NSL!$C$778:$C$810,C32,NSL!$L$778:$L$810)</f>
        <v>0</v>
      </c>
      <c r="AG32" s="55">
        <f>SUMIF(NSL!$C$812:$C$813,C32,NSL!$L$812:$L$813)</f>
        <v>0</v>
      </c>
      <c r="AH32" s="55">
        <f>SUMIF(NSL!$C$815:$C$816,C32,NSL!$L$815:$L$816)</f>
        <v>0</v>
      </c>
      <c r="AI32" s="55">
        <f>SUMIF(NSL!$C$818:$C$889,C32,NSL!$L$818:$L$889)</f>
        <v>0</v>
      </c>
      <c r="AJ32" s="55">
        <f>SUMIF(NSL!$C$891:$C$917,C32,NSL!$L$891:$L$917)</f>
        <v>0</v>
      </c>
      <c r="AK32" s="55">
        <f>SUMIF(NSL!$C$919:$C$981,C32,NSL!$L$919:$L$981)</f>
        <v>0</v>
      </c>
      <c r="AL32" s="55">
        <f>SUMIF(NSL!$C$983:$C$1000,C32,NSL!$L$983:$L$1000)</f>
        <v>0</v>
      </c>
      <c r="AM32" s="55">
        <f>SUMIF(NSL!$C$1002:$C$1028,C32,NSL!$L$1002:$L$1028)</f>
        <v>0</v>
      </c>
      <c r="AN32" s="55">
        <f>SUMIF(NSL!$C$1030:$C$1045,C32,NSL!$L$1030:$L$1045)</f>
        <v>0</v>
      </c>
      <c r="AO32" s="55">
        <f>SUMIF(NSL!$C$1047:$C$1048,C32,NSL!$L$1047:$L$1048)</f>
        <v>0</v>
      </c>
      <c r="AP32" s="55">
        <f>SUMIF(NSL!$C$1050:$C$1074,C32,NSL!$L$1050:$L$1074)</f>
        <v>0</v>
      </c>
      <c r="AQ32" s="55">
        <f>SUMIF(NSL!$C$1076:$C$1099,C32,NSL!$L$1076:$L$1099)</f>
        <v>0</v>
      </c>
      <c r="AR32" s="55">
        <f>SUMIF(NSL!$C$1101:$C$1121,C32,NSL!$L$1101:$L$1121)</f>
        <v>0</v>
      </c>
      <c r="AS32" s="55">
        <f>SUMIF(NSL!$C$1123:$C$1164,C32,NSL!$L$1123:$L$1164)</f>
        <v>0</v>
      </c>
      <c r="AT32" s="55">
        <f>SUMIF(NSL!$C$1166:$C$1201,C32,NSL!$L$1166:$L$1201)</f>
        <v>0</v>
      </c>
      <c r="AU32" s="55">
        <f>SUMIF(NSL!$C$1203:$C$1223,C32,NSL!$L$1203:$L$1223)</f>
        <v>0</v>
      </c>
      <c r="AV32" s="55">
        <f>SUMIF(NSL!$C$1225:$C$1226,C32,NSL!$L$1225:$L$1226)</f>
        <v>0</v>
      </c>
      <c r="AW32" s="55">
        <f>SUMIF(NSL!$C$1228:$C$1244,C32,NSL!$L$1228:$L$1244)</f>
        <v>0</v>
      </c>
      <c r="AX32" s="55">
        <f>SUMIF(NSL!$C$1246:$C$1351,C32,NSL!$L$1246:$L$1351)</f>
        <v>0</v>
      </c>
      <c r="AY32" s="55">
        <f>SUMIF(NSL!$C$1353:$C$1434,C32,NSL!$L$1353:$L$1434)</f>
        <v>0</v>
      </c>
      <c r="AZ32" s="55">
        <f>SUMIF(NSL!$C$1436:$C$1440,C32,NSL!$L$1436:$L$1440)</f>
        <v>0</v>
      </c>
      <c r="BA32" s="55">
        <f>SUMIF(NSL!$C$1442:$C$1507,C32,NSL!$L$1442:$L$1507)</f>
        <v>0.04</v>
      </c>
      <c r="BB32" s="55">
        <f>SUMIF(NSL!$C$1509:$C$1540,C32,NSL!$L$1509:$L$1540)</f>
        <v>0</v>
      </c>
      <c r="BC32" s="55">
        <f>SUMIF(NSL!$C$1542:$C$1545,C32,NSL!$L$1542:$L$1545)</f>
        <v>0</v>
      </c>
      <c r="BD32" s="55">
        <f>SUMIF(NSL!$C$1547:$C$1560,C32,NSL!$L$1547:$L$1560)</f>
        <v>0</v>
      </c>
      <c r="BE32" s="55">
        <f>SUMIF(NSL!$C$1562:$C$1565,C32,NSL!$L$1562:$L$1565)</f>
        <v>0</v>
      </c>
      <c r="BF32" s="55">
        <f>SUMIF(NSL!$C$1567:$C$1569,C32,NSL!$L$1567:$L$1569)</f>
        <v>0</v>
      </c>
      <c r="BG32" s="65">
        <f>SUM(G32:Q32)+SUM(S32:Z32)+SUM(AB32:AD32)+SUM(AF32:BF32)</f>
        <v>0.04</v>
      </c>
      <c r="BH32" s="53">
        <f>AE60-BG32</f>
        <v>0.56999999999999984</v>
      </c>
      <c r="BI32" s="53">
        <f t="shared" si="6"/>
        <v>2.9499999999999997</v>
      </c>
    </row>
    <row r="33" spans="1:61" ht="15">
      <c r="A33" s="56"/>
      <c r="B33" s="7" t="s">
        <v>170</v>
      </c>
      <c r="C33" s="8" t="s">
        <v>56</v>
      </c>
      <c r="D33" s="52">
        <f>HTg!I35</f>
        <v>0</v>
      </c>
      <c r="E33" s="65">
        <f t="shared" si="10"/>
        <v>0</v>
      </c>
      <c r="F33" s="70">
        <f t="shared" si="11"/>
        <v>0</v>
      </c>
      <c r="G33" s="55">
        <f>SUMIF(NSL!$C$9:$C$10,C33,NSL!$L$9:$L$10)</f>
        <v>0</v>
      </c>
      <c r="H33" s="55">
        <f>SUMIF(NSL!$C$12:$C$13,C33,NSL!$L$12:$L$13)</f>
        <v>0</v>
      </c>
      <c r="I33" s="55">
        <f>SUMIF(NSL!$C$15:$C$16,C33,NSL!$L$15:$L$16)</f>
        <v>0</v>
      </c>
      <c r="J33" s="55">
        <f>SUMIF(NSL!$C$18:$C$19,C33,NSL!$L$18:$L$19)</f>
        <v>0</v>
      </c>
      <c r="K33" s="55">
        <f>SUMIF(NSL!$C$21:$C$43,C33,NSL!$L$21:$L$43)</f>
        <v>0</v>
      </c>
      <c r="L33" s="55">
        <f>SUMIF(NSL!$C$45:$C$51,C33,NSL!$L$45:$L$51)</f>
        <v>0</v>
      </c>
      <c r="M33" s="55">
        <f>SUMIF(NSL!$C$53:$C$55,C33,NSL!$L$53:$L$55)</f>
        <v>0</v>
      </c>
      <c r="N33" s="55">
        <f>SUMIF(NSL!$C$57:$C$65,C33,NSL!$L$57:$L$65)</f>
        <v>0</v>
      </c>
      <c r="O33" s="55">
        <f>SUMIF(NSL!$C$67:$C$76,C33,NSL!$L$67:$L$76)</f>
        <v>0</v>
      </c>
      <c r="P33" s="55">
        <f>SUMIF(NSL!$C$78:$C$79,C33,NSL!$L$78:$L$79)</f>
        <v>0</v>
      </c>
      <c r="Q33" s="55">
        <f>SUMIF(NSL!$C$81:$C$173,C33,NSL!$L$81:$L$173)</f>
        <v>0</v>
      </c>
      <c r="R33" s="65">
        <f t="shared" si="12"/>
        <v>0</v>
      </c>
      <c r="S33" s="55">
        <f>SUMIF(NSL!$C$176:$C$214,C33,NSL!$L$176:$L$214)</f>
        <v>0</v>
      </c>
      <c r="T33" s="55">
        <f>SUMIF(NSL!$C$216:$C$238,C33,NSL!$L$216:$L$238)</f>
        <v>0</v>
      </c>
      <c r="U33" s="55">
        <f>SUMIF(NSL!$C$240:$C$252,C33,NSL!$L$240:$L$252)</f>
        <v>0</v>
      </c>
      <c r="V33" s="55">
        <f>SUMIF(NSL!$C$254:$C$255,C33,NSL!$L$254:$L$255)</f>
        <v>0</v>
      </c>
      <c r="W33" s="55">
        <f>SUMIF(NSL!$C$257:$C$282,C33,NSL!$L$257:$L$282)</f>
        <v>0</v>
      </c>
      <c r="X33" s="55">
        <f>SUMIF(NSL!$C$284:$C$346,C33,NSL!$L$284:$L$346)</f>
        <v>0</v>
      </c>
      <c r="Y33" s="55">
        <f>SUMIF(NSL!$C$348:$C$436,C33,NSL!$L$348:$L$436)</f>
        <v>0</v>
      </c>
      <c r="Z33" s="55">
        <f>SUMIF(NSL!$C$438:$C$480,C33,NSL!$L$438:$L$480)</f>
        <v>0</v>
      </c>
      <c r="AA33" s="72">
        <f t="shared" si="16"/>
        <v>0</v>
      </c>
      <c r="AB33" s="55">
        <f>SUMIF(NSL!$C$483:$C$679,C33,NSL!$L$483:$L$679)</f>
        <v>0</v>
      </c>
      <c r="AC33" s="55">
        <f>SUMIF(NSL!$C$681:$C$682,C33,NSL!$L$681:$L$682)</f>
        <v>0</v>
      </c>
      <c r="AD33" s="55">
        <f>SUMIF(NSL!$C$684:$C$692,C33,NSL!$L$684:$L$692)</f>
        <v>0</v>
      </c>
      <c r="AE33" s="55">
        <f>SUMIF(NSL!$C$694:$C$776,C33,NSL!$L$694:$L$776)</f>
        <v>0</v>
      </c>
      <c r="AF33" s="54">
        <f>D33-BG33</f>
        <v>0</v>
      </c>
      <c r="AG33" s="55">
        <f>SUMIF(NSL!$C$812:$C$813,C33,NSL!$L$812:$L$813)</f>
        <v>0</v>
      </c>
      <c r="AH33" s="55">
        <f>SUMIF(NSL!$C$815:$C$816,C33,NSL!$L$815:$L$816)</f>
        <v>0</v>
      </c>
      <c r="AI33" s="55">
        <f>SUMIF(NSL!$C$818:$C$889,C33,NSL!$L$818:$L$889)</f>
        <v>0</v>
      </c>
      <c r="AJ33" s="55">
        <f>SUMIF(NSL!$C$891:$C$917,C33,NSL!$L$891:$L$917)</f>
        <v>0</v>
      </c>
      <c r="AK33" s="55">
        <f>SUMIF(NSL!$C$919:$C$981,C33,NSL!$L$919:$L$981)</f>
        <v>0</v>
      </c>
      <c r="AL33" s="55">
        <f>SUMIF(NSL!$C$983:$C$1000,C33,NSL!$L$983:$L$1000)</f>
        <v>0</v>
      </c>
      <c r="AM33" s="55">
        <f>SUMIF(NSL!$C$1002:$C$1028,C33,NSL!$L$1002:$L$1028)</f>
        <v>0</v>
      </c>
      <c r="AN33" s="55">
        <f>SUMIF(NSL!$C$1030:$C$1045,C33,NSL!$L$1030:$L$1045)</f>
        <v>0</v>
      </c>
      <c r="AO33" s="55">
        <f>SUMIF(NSL!$C$1047:$C$1048,C33,NSL!$L$1047:$L$1048)</f>
        <v>0</v>
      </c>
      <c r="AP33" s="55">
        <f>SUMIF(NSL!$C$1050:$C$1074,C33,NSL!$L$1050:$L$1074)</f>
        <v>0</v>
      </c>
      <c r="AQ33" s="55">
        <f>SUMIF(NSL!$C$1076:$C$1099,C33,NSL!$L$1076:$L$1099)</f>
        <v>0</v>
      </c>
      <c r="AR33" s="55">
        <f>SUMIF(NSL!$C$1101:$C$1121,C33,NSL!$L$1101:$L$1121)</f>
        <v>0</v>
      </c>
      <c r="AS33" s="55">
        <f>SUMIF(NSL!$C$1123:$C$1164,C33,NSL!$L$1123:$L$1164)</f>
        <v>0</v>
      </c>
      <c r="AT33" s="55">
        <f>SUMIF(NSL!$C$1166:$C$1201,C33,NSL!$L$1166:$L$1201)</f>
        <v>0</v>
      </c>
      <c r="AU33" s="55">
        <f>SUMIF(NSL!$C$1203:$C$1223,C33,NSL!$L$1203:$L$1223)</f>
        <v>0</v>
      </c>
      <c r="AV33" s="55">
        <f>SUMIF(NSL!$C$1225:$C$1226,C33,NSL!$L$1225:$L$1226)</f>
        <v>0</v>
      </c>
      <c r="AW33" s="55">
        <f>SUMIF(NSL!$C$1228:$C$1244,C33,NSL!$L$1228:$L$1244)</f>
        <v>0</v>
      </c>
      <c r="AX33" s="55">
        <f>SUMIF(NSL!$C$1246:$C$1351,C33,NSL!$L$1246:$L$1351)</f>
        <v>0</v>
      </c>
      <c r="AY33" s="55">
        <f>SUMIF(NSL!$C$1353:$C$1434,C33,NSL!$L$1353:$L$1434)</f>
        <v>0</v>
      </c>
      <c r="AZ33" s="55">
        <f>SUMIF(NSL!$C$1436:$C$1440,C33,NSL!$L$1436:$L$1440)</f>
        <v>0</v>
      </c>
      <c r="BA33" s="55">
        <f>SUMIF(NSL!$C$1442:$C$1507,C33,NSL!$L$1442:$L$1507)</f>
        <v>0</v>
      </c>
      <c r="BB33" s="55">
        <f>SUMIF(NSL!$C$1509:$C$1540,C33,NSL!$L$1509:$L$1540)</f>
        <v>0</v>
      </c>
      <c r="BC33" s="55">
        <f>SUMIF(NSL!$C$1542:$C$1545,C33,NSL!$L$1542:$L$1545)</f>
        <v>0</v>
      </c>
      <c r="BD33" s="55">
        <f>SUMIF(NSL!$C$1547:$C$1560,C33,NSL!$L$1547:$L$1560)</f>
        <v>0</v>
      </c>
      <c r="BE33" s="55">
        <f>SUMIF(NSL!$C$1562:$C$1565,C33,NSL!$L$1562:$L$1565)</f>
        <v>0</v>
      </c>
      <c r="BF33" s="55">
        <f>SUMIF(NSL!$C$1567:$C$1569,C33,NSL!$L$1567:$L$1569)</f>
        <v>0</v>
      </c>
      <c r="BG33" s="65">
        <f>SUM(G33:Q33)+SUM(S33:Z33)+SUM(AB33:AE33)+SUM(AG33:BF33)</f>
        <v>0</v>
      </c>
      <c r="BH33" s="53">
        <f>AF60-BG33</f>
        <v>1.2</v>
      </c>
      <c r="BI33" s="53">
        <f t="shared" si="6"/>
        <v>1.2</v>
      </c>
    </row>
    <row r="34" spans="1:61" ht="30">
      <c r="A34" s="56"/>
      <c r="B34" s="7" t="s">
        <v>171</v>
      </c>
      <c r="C34" s="8" t="s">
        <v>57</v>
      </c>
      <c r="D34" s="52">
        <f>HTg!I36</f>
        <v>0</v>
      </c>
      <c r="E34" s="65">
        <f t="shared" si="10"/>
        <v>0</v>
      </c>
      <c r="F34" s="70">
        <f t="shared" si="11"/>
        <v>0</v>
      </c>
      <c r="G34" s="55">
        <f>SUMIF(NSL!$C$9:$C$10,C34,NSL!$L$9:$L$10)</f>
        <v>0</v>
      </c>
      <c r="H34" s="55">
        <f>SUMIF(NSL!$C$12:$C$13,C34,NSL!$L$12:$L$13)</f>
        <v>0</v>
      </c>
      <c r="I34" s="55">
        <f>SUMIF(NSL!$C$15:$C$16,C34,NSL!$L$15:$L$16)</f>
        <v>0</v>
      </c>
      <c r="J34" s="55">
        <f>SUMIF(NSL!$C$18:$C$19,C34,NSL!$L$18:$L$19)</f>
        <v>0</v>
      </c>
      <c r="K34" s="55">
        <f>SUMIF(NSL!$C$21:$C$43,C34,NSL!$L$21:$L$43)</f>
        <v>0</v>
      </c>
      <c r="L34" s="55">
        <f>SUMIF(NSL!$C$45:$C$51,C34,NSL!$L$45:$L$51)</f>
        <v>0</v>
      </c>
      <c r="M34" s="55">
        <f>SUMIF(NSL!$C$53:$C$55,C34,NSL!$L$53:$L$55)</f>
        <v>0</v>
      </c>
      <c r="N34" s="55">
        <f>SUMIF(NSL!$C$57:$C$65,C34,NSL!$L$57:$L$65)</f>
        <v>0</v>
      </c>
      <c r="O34" s="55">
        <f>SUMIF(NSL!$C$67:$C$76,C34,NSL!$L$67:$L$76)</f>
        <v>0</v>
      </c>
      <c r="P34" s="55">
        <f>SUMIF(NSL!$C$78:$C$79,C34,NSL!$L$78:$L$79)</f>
        <v>0</v>
      </c>
      <c r="Q34" s="55">
        <f>SUMIF(NSL!$C$81:$C$173,C34,NSL!$L$81:$L$173)</f>
        <v>0</v>
      </c>
      <c r="R34" s="65">
        <f t="shared" si="12"/>
        <v>0</v>
      </c>
      <c r="S34" s="55">
        <f>SUMIF(NSL!$C$176:$C$214,C34,NSL!$L$176:$L$214)</f>
        <v>0</v>
      </c>
      <c r="T34" s="55">
        <f>SUMIF(NSL!$C$216:$C$238,C34,NSL!$L$216:$L$238)</f>
        <v>0</v>
      </c>
      <c r="U34" s="55">
        <f>SUMIF(NSL!$C$240:$C$252,C34,NSL!$L$240:$L$252)</f>
        <v>0</v>
      </c>
      <c r="V34" s="55">
        <f>SUMIF(NSL!$C$254:$C$255,C34,NSL!$L$254:$L$255)</f>
        <v>0</v>
      </c>
      <c r="W34" s="55">
        <f>SUMIF(NSL!$C$257:$C$282,C34,NSL!$L$257:$L$282)</f>
        <v>0</v>
      </c>
      <c r="X34" s="55">
        <f>SUMIF(NSL!$C$284:$C$346,C34,NSL!$L$284:$L$346)</f>
        <v>0</v>
      </c>
      <c r="Y34" s="55">
        <f>SUMIF(NSL!$C$348:$C$436,C34,NSL!$L$348:$L$436)</f>
        <v>0</v>
      </c>
      <c r="Z34" s="55">
        <f>SUMIF(NSL!$C$438:$C$480,C34,NSL!$L$438:$L$480)</f>
        <v>0</v>
      </c>
      <c r="AA34" s="72">
        <f t="shared" si="16"/>
        <v>0</v>
      </c>
      <c r="AB34" s="55">
        <f>SUMIF(NSL!$C$483:$C$679,C34,NSL!$L$483:$L$679)</f>
        <v>0</v>
      </c>
      <c r="AC34" s="55">
        <f>SUMIF(NSL!$C$681:$C$682,C34,NSL!$L$681:$L$682)</f>
        <v>0</v>
      </c>
      <c r="AD34" s="55">
        <f>SUMIF(NSL!$C$684:$C$692,C34,NSL!$L$684:$L$692)</f>
        <v>0</v>
      </c>
      <c r="AE34" s="55">
        <f>SUMIF(NSL!$C$694:$C$776,C34,NSL!$L$694:$L$776)</f>
        <v>0</v>
      </c>
      <c r="AF34" s="55">
        <f>SUMIF(NSL!$C$778:$C$810,C34,NSL!$L$778:$L$810)</f>
        <v>0</v>
      </c>
      <c r="AG34" s="54">
        <f>D34-BG34</f>
        <v>0</v>
      </c>
      <c r="AH34" s="55">
        <f>SUMIF(NSL!$C$815:$C$816,C34,NSL!$L$815:$L$816)</f>
        <v>0</v>
      </c>
      <c r="AI34" s="55">
        <f>SUMIF(NSL!$C$818:$C$889,C34,NSL!$L$818:$L$889)</f>
        <v>0</v>
      </c>
      <c r="AJ34" s="55">
        <f>SUMIF(NSL!$C$891:$C$917,C34,NSL!$L$891:$L$917)</f>
        <v>0</v>
      </c>
      <c r="AK34" s="55">
        <f>SUMIF(NSL!$C$919:$C$981,C34,NSL!$L$919:$L$981)</f>
        <v>0</v>
      </c>
      <c r="AL34" s="55">
        <f>SUMIF(NSL!$C$983:$C$1000,C34,NSL!$L$983:$L$1000)</f>
        <v>0</v>
      </c>
      <c r="AM34" s="55">
        <f>SUMIF(NSL!$C$1002:$C$1028,C34,NSL!$L$1002:$L$1028)</f>
        <v>0</v>
      </c>
      <c r="AN34" s="55">
        <f>SUMIF(NSL!$C$1030:$C$1045,C34,NSL!$L$1030:$L$1045)</f>
        <v>0</v>
      </c>
      <c r="AO34" s="55">
        <f>SUMIF(NSL!$C$1047:$C$1048,C34,NSL!$L$1047:$L$1048)</f>
        <v>0</v>
      </c>
      <c r="AP34" s="55">
        <f>SUMIF(NSL!$C$1050:$C$1074,C34,NSL!$L$1050:$L$1074)</f>
        <v>0</v>
      </c>
      <c r="AQ34" s="55">
        <f>SUMIF(NSL!$C$1076:$C$1099,C34,NSL!$L$1076:$L$1099)</f>
        <v>0</v>
      </c>
      <c r="AR34" s="55">
        <f>SUMIF(NSL!$C$1101:$C$1121,C34,NSL!$L$1101:$L$1121)</f>
        <v>0</v>
      </c>
      <c r="AS34" s="55">
        <f>SUMIF(NSL!$C$1123:$C$1164,C34,NSL!$L$1123:$L$1164)</f>
        <v>0</v>
      </c>
      <c r="AT34" s="55">
        <f>SUMIF(NSL!$C$1166:$C$1201,C34,NSL!$L$1166:$L$1201)</f>
        <v>0</v>
      </c>
      <c r="AU34" s="55">
        <f>SUMIF(NSL!$C$1203:$C$1223,C34,NSL!$L$1203:$L$1223)</f>
        <v>0</v>
      </c>
      <c r="AV34" s="55">
        <f>SUMIF(NSL!$C$1225:$C$1226,C34,NSL!$L$1225:$L$1226)</f>
        <v>0</v>
      </c>
      <c r="AW34" s="55">
        <f>SUMIF(NSL!$C$1228:$C$1244,C34,NSL!$L$1228:$L$1244)</f>
        <v>0</v>
      </c>
      <c r="AX34" s="55">
        <f>SUMIF(NSL!$C$1246:$C$1351,C34,NSL!$L$1246:$L$1351)</f>
        <v>0</v>
      </c>
      <c r="AY34" s="55">
        <f>SUMIF(NSL!$C$1353:$C$1434,C34,NSL!$L$1353:$L$1434)</f>
        <v>0</v>
      </c>
      <c r="AZ34" s="55">
        <f>SUMIF(NSL!$C$1436:$C$1440,C34,NSL!$L$1436:$L$1440)</f>
        <v>0</v>
      </c>
      <c r="BA34" s="55">
        <f>SUMIF(NSL!$C$1442:$C$1507,C34,NSL!$L$1442:$L$1507)</f>
        <v>0</v>
      </c>
      <c r="BB34" s="55">
        <f>SUMIF(NSL!$C$1509:$C$1540,C34,NSL!$L$1509:$L$1540)</f>
        <v>0</v>
      </c>
      <c r="BC34" s="55">
        <f>SUMIF(NSL!$C$1542:$C$1545,C34,NSL!$L$1542:$L$1545)</f>
        <v>0</v>
      </c>
      <c r="BD34" s="55">
        <f>SUMIF(NSL!$C$1547:$C$1560,C34,NSL!$L$1547:$L$1560)</f>
        <v>0</v>
      </c>
      <c r="BE34" s="55">
        <f>SUMIF(NSL!$C$1562:$C$1565,C34,NSL!$L$1562:$L$1565)</f>
        <v>0</v>
      </c>
      <c r="BF34" s="55">
        <f>SUMIF(NSL!$C$1567:$C$1569,C34,NSL!$L$1567:$L$1569)</f>
        <v>0</v>
      </c>
      <c r="BG34" s="65">
        <f>SUM(G34:Q34)+SUM(S34:Z34)+SUM(AB34:AF34)+SUM(AH34:BF34)</f>
        <v>0</v>
      </c>
      <c r="BH34" s="53">
        <f>AG60-BG34</f>
        <v>0</v>
      </c>
      <c r="BI34" s="53">
        <f t="shared" si="6"/>
        <v>0</v>
      </c>
    </row>
    <row r="35" spans="1:61" ht="15">
      <c r="A35" s="56"/>
      <c r="B35" s="7" t="s">
        <v>172</v>
      </c>
      <c r="C35" s="8" t="s">
        <v>176</v>
      </c>
      <c r="D35" s="52">
        <f>HTg!I37</f>
        <v>0</v>
      </c>
      <c r="E35" s="65">
        <f t="shared" si="10"/>
        <v>0</v>
      </c>
      <c r="F35" s="70">
        <f t="shared" si="11"/>
        <v>0</v>
      </c>
      <c r="G35" s="55">
        <f>SUMIF(NSL!$C$9:$C$10,C35,NSL!$L$9:$L$10)</f>
        <v>0</v>
      </c>
      <c r="H35" s="55">
        <f>SUMIF(NSL!$C$12:$C$13,C35,NSL!$L$12:$L$13)</f>
        <v>0</v>
      </c>
      <c r="I35" s="55">
        <f>SUMIF(NSL!$C$15:$C$16,C35,NSL!$L$15:$L$16)</f>
        <v>0</v>
      </c>
      <c r="J35" s="55">
        <f>SUMIF(NSL!$C$18:$C$19,C35,NSL!$L$18:$L$19)</f>
        <v>0</v>
      </c>
      <c r="K35" s="55">
        <f>SUMIF(NSL!$C$21:$C$43,C35,NSL!$L$21:$L$43)</f>
        <v>0</v>
      </c>
      <c r="L35" s="55">
        <f>SUMIF(NSL!$C$45:$C$51,C35,NSL!$L$45:$L$51)</f>
        <v>0</v>
      </c>
      <c r="M35" s="55">
        <f>SUMIF(NSL!$C$53:$C$55,C35,NSL!$L$53:$L$55)</f>
        <v>0</v>
      </c>
      <c r="N35" s="55">
        <f>SUMIF(NSL!$C$57:$C$65,C35,NSL!$L$57:$L$65)</f>
        <v>0</v>
      </c>
      <c r="O35" s="55">
        <f>SUMIF(NSL!$C$67:$C$76,C35,NSL!$L$67:$L$76)</f>
        <v>0</v>
      </c>
      <c r="P35" s="55">
        <f>SUMIF(NSL!$C$78:$C$79,C35,NSL!$L$78:$L$79)</f>
        <v>0</v>
      </c>
      <c r="Q35" s="55">
        <f>SUMIF(NSL!$C$81:$C$173,C35,NSL!$L$81:$L$173)</f>
        <v>0</v>
      </c>
      <c r="R35" s="65">
        <f t="shared" si="12"/>
        <v>0</v>
      </c>
      <c r="S35" s="55">
        <f>SUMIF(NSL!$C$176:$C$214,C35,NSL!$L$176:$L$214)</f>
        <v>0</v>
      </c>
      <c r="T35" s="55">
        <f>SUMIF(NSL!$C$216:$C$238,C35,NSL!$L$216:$L$238)</f>
        <v>0</v>
      </c>
      <c r="U35" s="55">
        <f>SUMIF(NSL!$C$240:$C$252,C35,NSL!$L$240:$L$252)</f>
        <v>0</v>
      </c>
      <c r="V35" s="55">
        <f>SUMIF(NSL!$C$254:$C$255,C35,NSL!$L$254:$L$255)</f>
        <v>0</v>
      </c>
      <c r="W35" s="55">
        <f>SUMIF(NSL!$C$257:$C$282,C35,NSL!$L$257:$L$282)</f>
        <v>0</v>
      </c>
      <c r="X35" s="55">
        <f>SUMIF(NSL!$C$284:$C$346,C35,NSL!$L$284:$L$346)</f>
        <v>0</v>
      </c>
      <c r="Y35" s="55">
        <f>SUMIF(NSL!$C$348:$C$436,C35,NSL!$L$348:$L$436)</f>
        <v>0</v>
      </c>
      <c r="Z35" s="55">
        <f>SUMIF(NSL!$C$438:$C$480,C35,NSL!$L$438:$L$480)</f>
        <v>0</v>
      </c>
      <c r="AA35" s="72">
        <f t="shared" si="16"/>
        <v>0</v>
      </c>
      <c r="AB35" s="55">
        <f>SUMIF(NSL!$C$483:$C$679,C35,NSL!$L$483:$L$679)</f>
        <v>0</v>
      </c>
      <c r="AC35" s="55">
        <f>SUMIF(NSL!$C$681:$C$682,C35,NSL!$L$681:$L$682)</f>
        <v>0</v>
      </c>
      <c r="AD35" s="55">
        <f>SUMIF(NSL!$C$684:$C$692,C35,NSL!$L$684:$L$692)</f>
        <v>0</v>
      </c>
      <c r="AE35" s="55">
        <f>SUMIF(NSL!$C$694:$C$776,C35,NSL!$L$694:$L$776)</f>
        <v>0</v>
      </c>
      <c r="AF35" s="55">
        <f>SUMIF(NSL!$C$778:$C$810,C35,NSL!$L$778:$L$810)</f>
        <v>0</v>
      </c>
      <c r="AG35" s="55">
        <f>SUMIF(NSL!$C$812:$C$813,C35,NSL!$L$812:$L$813)</f>
        <v>0</v>
      </c>
      <c r="AH35" s="54">
        <f>D35-BG35</f>
        <v>0</v>
      </c>
      <c r="AI35" s="55">
        <f>SUMIF(NSL!$C$818:$C$889,C35,NSL!$L$818:$L$889)</f>
        <v>0</v>
      </c>
      <c r="AJ35" s="55">
        <f>SUMIF(NSL!$C$891:$C$917,C35,NSL!$L$891:$L$917)</f>
        <v>0</v>
      </c>
      <c r="AK35" s="55">
        <f>SUMIF(NSL!$C$919:$C$981,C35,NSL!$L$919:$L$981)</f>
        <v>0</v>
      </c>
      <c r="AL35" s="55">
        <f>SUMIF(NSL!$C$983:$C$1000,C35,NSL!$L$983:$L$1000)</f>
        <v>0</v>
      </c>
      <c r="AM35" s="55">
        <f>SUMIF(NSL!$C$1002:$C$1028,C35,NSL!$L$1002:$L$1028)</f>
        <v>0</v>
      </c>
      <c r="AN35" s="55">
        <f>SUMIF(NSL!$C$1030:$C$1045,C35,NSL!$L$1030:$L$1045)</f>
        <v>0</v>
      </c>
      <c r="AO35" s="55">
        <f>SUMIF(NSL!$C$1047:$C$1048,C35,NSL!$L$1047:$L$1048)</f>
        <v>0</v>
      </c>
      <c r="AP35" s="55">
        <f>SUMIF(NSL!$C$1050:$C$1074,C35,NSL!$L$1050:$L$1074)</f>
        <v>0</v>
      </c>
      <c r="AQ35" s="55">
        <f>SUMIF(NSL!$C$1076:$C$1099,C35,NSL!$L$1076:$L$1099)</f>
        <v>0</v>
      </c>
      <c r="AR35" s="55">
        <f>SUMIF(NSL!$C$1101:$C$1121,C35,NSL!$L$1101:$L$1121)</f>
        <v>0</v>
      </c>
      <c r="AS35" s="55">
        <f>SUMIF(NSL!$C$1123:$C$1164,C35,NSL!$L$1123:$L$1164)</f>
        <v>0</v>
      </c>
      <c r="AT35" s="55">
        <f>SUMIF(NSL!$C$1166:$C$1201,C35,NSL!$L$1166:$L$1201)</f>
        <v>0</v>
      </c>
      <c r="AU35" s="55">
        <f>SUMIF(NSL!$C$1203:$C$1223,C35,NSL!$L$1203:$L$1223)</f>
        <v>0</v>
      </c>
      <c r="AV35" s="55">
        <f>SUMIF(NSL!$C$1225:$C$1226,C35,NSL!$L$1225:$L$1226)</f>
        <v>0</v>
      </c>
      <c r="AW35" s="55">
        <f>SUMIF(NSL!$C$1228:$C$1244,C35,NSL!$L$1228:$L$1244)</f>
        <v>0</v>
      </c>
      <c r="AX35" s="55">
        <f>SUMIF(NSL!$C$1246:$C$1351,C35,NSL!$L$1246:$L$1351)</f>
        <v>0</v>
      </c>
      <c r="AY35" s="55">
        <f>SUMIF(NSL!$C$1353:$C$1434,C35,NSL!$L$1353:$L$1434)</f>
        <v>0</v>
      </c>
      <c r="AZ35" s="55">
        <f>SUMIF(NSL!$C$1436:$C$1440,C35,NSL!$L$1436:$L$1440)</f>
        <v>0</v>
      </c>
      <c r="BA35" s="55">
        <f>SUMIF(NSL!$C$1442:$C$1507,C35,NSL!$L$1442:$L$1507)</f>
        <v>0</v>
      </c>
      <c r="BB35" s="55">
        <f>SUMIF(NSL!$C$1509:$C$1540,C35,NSL!$L$1509:$L$1540)</f>
        <v>0</v>
      </c>
      <c r="BC35" s="55">
        <f>SUMIF(NSL!$C$1542:$C$1545,C35,NSL!$L$1542:$L$1545)</f>
        <v>0</v>
      </c>
      <c r="BD35" s="55">
        <f>SUMIF(NSL!$C$1547:$C$1560,C35,NSL!$L$1547:$L$1560)</f>
        <v>0</v>
      </c>
      <c r="BE35" s="55">
        <f>SUMIF(NSL!$C$1562:$C$1565,C35,NSL!$L$1562:$L$1565)</f>
        <v>0</v>
      </c>
      <c r="BF35" s="55">
        <f>SUMIF(NSL!$C$1567:$C$1569,C35,NSL!$L$1567:$L$1569)</f>
        <v>0</v>
      </c>
      <c r="BG35" s="65">
        <f>SUM(G35:Q35)+SUM(S35:Z35)+SUM(AB35:AG35)+SUM(AI35:BF35)</f>
        <v>0</v>
      </c>
      <c r="BH35" s="53">
        <f>AH60-BG35</f>
        <v>0</v>
      </c>
      <c r="BI35" s="53">
        <f t="shared" si="6"/>
        <v>0</v>
      </c>
    </row>
    <row r="36" spans="1:61" ht="15">
      <c r="A36" s="56"/>
      <c r="B36" s="7" t="s">
        <v>161</v>
      </c>
      <c r="C36" s="8" t="s">
        <v>49</v>
      </c>
      <c r="D36" s="52">
        <f>HTg!I38</f>
        <v>41</v>
      </c>
      <c r="E36" s="65">
        <f t="shared" si="10"/>
        <v>0</v>
      </c>
      <c r="F36" s="70">
        <f t="shared" si="11"/>
        <v>0</v>
      </c>
      <c r="G36" s="55">
        <f>SUMIF(NSL!$C$9:$C$10,C36,NSL!$L$9:$L$10)</f>
        <v>0</v>
      </c>
      <c r="H36" s="55">
        <f>SUMIF(NSL!$C$12:$C$13,C36,NSL!$L$12:$L$13)</f>
        <v>0</v>
      </c>
      <c r="I36" s="55">
        <f>SUMIF(NSL!$C$15:$C$16,C36,NSL!$L$15:$L$16)</f>
        <v>0</v>
      </c>
      <c r="J36" s="55">
        <f>SUMIF(NSL!$C$18:$C$19,C36,NSL!$L$18:$L$19)</f>
        <v>0</v>
      </c>
      <c r="K36" s="55">
        <f>SUMIF(NSL!$C$21:$C$43,C36,NSL!$L$21:$L$43)</f>
        <v>0</v>
      </c>
      <c r="L36" s="55">
        <f>SUMIF(NSL!$C$45:$C$51,C36,NSL!$L$45:$L$51)</f>
        <v>0</v>
      </c>
      <c r="M36" s="55">
        <f>SUMIF(NSL!$C$53:$C$55,C36,NSL!$L$53:$L$55)</f>
        <v>0</v>
      </c>
      <c r="N36" s="55">
        <f>SUMIF(NSL!$C$57:$C$65,C36,NSL!$L$57:$L$65)</f>
        <v>0</v>
      </c>
      <c r="O36" s="55">
        <f>SUMIF(NSL!$C$67:$C$76,C36,NSL!$L$67:$L$76)</f>
        <v>0</v>
      </c>
      <c r="P36" s="55">
        <f>SUMIF(NSL!$C$78:$C$79,C36,NSL!$L$78:$L$79)</f>
        <v>0</v>
      </c>
      <c r="Q36" s="55">
        <f>SUMIF(NSL!$C$81:$C$173,C36,NSL!$L$81:$L$173)</f>
        <v>0</v>
      </c>
      <c r="R36" s="65">
        <f t="shared" si="12"/>
        <v>41</v>
      </c>
      <c r="S36" s="55">
        <f>SUMIF(NSL!$C$176:$C$214,C36,NSL!$L$176:$L$214)</f>
        <v>0</v>
      </c>
      <c r="T36" s="55">
        <f>SUMIF(NSL!$C$216:$C$238,C36,NSL!$L$216:$L$238)</f>
        <v>0</v>
      </c>
      <c r="U36" s="55">
        <f>SUMIF(NSL!$C$240:$C$252,C36,NSL!$L$240:$L$252)</f>
        <v>0</v>
      </c>
      <c r="V36" s="55">
        <f>SUMIF(NSL!$C$254:$C$255,C36,NSL!$L$254:$L$255)</f>
        <v>0</v>
      </c>
      <c r="W36" s="55">
        <f>SUMIF(NSL!$C$257:$C$282,C36,NSL!$L$257:$L$282)</f>
        <v>0</v>
      </c>
      <c r="X36" s="55">
        <f>SUMIF(NSL!$C$284:$C$346,C36,NSL!$L$284:$L$346)</f>
        <v>0</v>
      </c>
      <c r="Y36" s="55">
        <f>SUMIF(NSL!$C$348:$C$436,C36,NSL!$L$348:$L$436)</f>
        <v>0</v>
      </c>
      <c r="Z36" s="55">
        <f>SUMIF(NSL!$C$438:$C$480,C36,NSL!$L$438:$L$480)</f>
        <v>0</v>
      </c>
      <c r="AA36" s="72">
        <f t="shared" si="16"/>
        <v>41</v>
      </c>
      <c r="AB36" s="55">
        <f>SUMIF(NSL!$C$483:$C$679,C36,NSL!$L$483:$L$679)</f>
        <v>0</v>
      </c>
      <c r="AC36" s="55">
        <f>SUMIF(NSL!$C$681:$C$682,C36,NSL!$L$681:$L$682)</f>
        <v>0</v>
      </c>
      <c r="AD36" s="55">
        <f>SUMIF(NSL!$C$684:$C$692,C36,NSL!$L$684:$L$692)</f>
        <v>0</v>
      </c>
      <c r="AE36" s="55">
        <f>SUMIF(NSL!$C$694:$C$776,C36,NSL!$L$694:$L$776)</f>
        <v>0</v>
      </c>
      <c r="AF36" s="55">
        <f>SUMIF(NSL!$C$778:$C$810,C36,NSL!$L$778:$L$810)</f>
        <v>0</v>
      </c>
      <c r="AG36" s="55">
        <f>SUMIF(NSL!$C$812:$C$813,C36,NSL!$L$812:$L$813)</f>
        <v>0</v>
      </c>
      <c r="AH36" s="55">
        <f>SUMIF(NSL!$C$815:$C$816,C36,NSL!$L$815:$L$816)</f>
        <v>0</v>
      </c>
      <c r="AI36" s="54">
        <f>D36-BG36</f>
        <v>41</v>
      </c>
      <c r="AJ36" s="55">
        <f>SUMIF(NSL!$C$891:$C$917,C36,NSL!$L$891:$L$917)</f>
        <v>0</v>
      </c>
      <c r="AK36" s="55">
        <f>SUMIF(NSL!$C$919:$C$981,C36,NSL!$L$919:$L$981)</f>
        <v>0</v>
      </c>
      <c r="AL36" s="55">
        <f>SUMIF(NSL!$C$983:$C$1000,C36,NSL!$L$983:$L$1000)</f>
        <v>0</v>
      </c>
      <c r="AM36" s="55">
        <f>SUMIF(NSL!$C$1002:$C$1028,C36,NSL!$L$1002:$L$1028)</f>
        <v>0</v>
      </c>
      <c r="AN36" s="55">
        <f>SUMIF(NSL!$C$1030:$C$1045,C36,NSL!$L$1030:$L$1045)</f>
        <v>0</v>
      </c>
      <c r="AO36" s="55">
        <f>SUMIF(NSL!$C$1047:$C$1048,C36,NSL!$L$1047:$L$1048)</f>
        <v>0</v>
      </c>
      <c r="AP36" s="55">
        <f>SUMIF(NSL!$C$1050:$C$1074,C36,NSL!$L$1050:$L$1074)</f>
        <v>0</v>
      </c>
      <c r="AQ36" s="55">
        <f>SUMIF(NSL!$C$1076:$C$1099,C36,NSL!$L$1076:$L$1099)</f>
        <v>0</v>
      </c>
      <c r="AR36" s="55">
        <f>SUMIF(NSL!$C$1101:$C$1121,C36,NSL!$L$1101:$L$1121)</f>
        <v>0</v>
      </c>
      <c r="AS36" s="55">
        <f>SUMIF(NSL!$C$1123:$C$1164,C36,NSL!$L$1123:$L$1164)</f>
        <v>0</v>
      </c>
      <c r="AT36" s="55">
        <f>SUMIF(NSL!$C$1166:$C$1201,C36,NSL!$L$1166:$L$1201)</f>
        <v>0</v>
      </c>
      <c r="AU36" s="55">
        <f>SUMIF(NSL!$C$1203:$C$1223,C36,NSL!$L$1203:$L$1223)</f>
        <v>0</v>
      </c>
      <c r="AV36" s="55">
        <f>SUMIF(NSL!$C$1225:$C$1226,C36,NSL!$L$1225:$L$1226)</f>
        <v>0</v>
      </c>
      <c r="AW36" s="55">
        <f>SUMIF(NSL!$C$1228:$C$1244,C36,NSL!$L$1228:$L$1244)</f>
        <v>0</v>
      </c>
      <c r="AX36" s="55">
        <f>SUMIF(NSL!$C$1246:$C$1351,C36,NSL!$L$1246:$L$1351)</f>
        <v>0</v>
      </c>
      <c r="AY36" s="55">
        <f>SUMIF(NSL!$C$1353:$C$1434,C36,NSL!$L$1353:$L$1434)</f>
        <v>0</v>
      </c>
      <c r="AZ36" s="55">
        <f>SUMIF(NSL!$C$1436:$C$1440,C36,NSL!$L$1436:$L$1440)</f>
        <v>0</v>
      </c>
      <c r="BA36" s="55">
        <f>SUMIF(NSL!$C$1442:$C$1507,C36,NSL!$L$1442:$L$1507)</f>
        <v>0</v>
      </c>
      <c r="BB36" s="55">
        <f>SUMIF(NSL!$C$1509:$C$1540,C36,NSL!$L$1509:$L$1540)</f>
        <v>0</v>
      </c>
      <c r="BC36" s="55">
        <f>SUMIF(NSL!$C$1542:$C$1545,C36,NSL!$L$1542:$L$1545)</f>
        <v>0</v>
      </c>
      <c r="BD36" s="55">
        <f>SUMIF(NSL!$C$1547:$C$1560,C36,NSL!$L$1547:$L$1560)</f>
        <v>0</v>
      </c>
      <c r="BE36" s="55">
        <f>SUMIF(NSL!$C$1562:$C$1565,C36,NSL!$L$1562:$L$1565)</f>
        <v>0</v>
      </c>
      <c r="BF36" s="55">
        <f>SUMIF(NSL!$C$1567:$C$1569,C36,NSL!$L$1567:$L$1569)</f>
        <v>0</v>
      </c>
      <c r="BG36" s="65">
        <f>SUM(G36:Q36)+SUM(S36:Z36)+SUM(AB36:AH36)+SUM(AJ36:BF36)</f>
        <v>0</v>
      </c>
      <c r="BH36" s="53">
        <f>AI60-BG36</f>
        <v>18.480000000000004</v>
      </c>
      <c r="BI36" s="53">
        <f t="shared" si="6"/>
        <v>59.480000000000004</v>
      </c>
    </row>
    <row r="37" spans="1:61" ht="15">
      <c r="A37" s="56"/>
      <c r="B37" s="7" t="s">
        <v>162</v>
      </c>
      <c r="C37" s="8" t="s">
        <v>50</v>
      </c>
      <c r="D37" s="52">
        <f>HTg!I39</f>
        <v>5.92</v>
      </c>
      <c r="E37" s="65">
        <f t="shared" si="10"/>
        <v>0</v>
      </c>
      <c r="F37" s="70">
        <f t="shared" si="11"/>
        <v>0</v>
      </c>
      <c r="G37" s="55">
        <f>SUMIF(NSL!$C$9:$C$10,C37,NSL!$L$9:$L$10)</f>
        <v>0</v>
      </c>
      <c r="H37" s="55">
        <f>SUMIF(NSL!$C$12:$C$13,C37,NSL!$L$12:$L$13)</f>
        <v>0</v>
      </c>
      <c r="I37" s="55">
        <f>SUMIF(NSL!$C$15:$C$16,C37,NSL!$L$15:$L$16)</f>
        <v>0</v>
      </c>
      <c r="J37" s="55">
        <f>SUMIF(NSL!$C$18:$C$19,C37,NSL!$L$18:$L$19)</f>
        <v>0</v>
      </c>
      <c r="K37" s="55">
        <f>SUMIF(NSL!$C$21:$C$43,C37,NSL!$L$21:$L$43)</f>
        <v>0</v>
      </c>
      <c r="L37" s="55">
        <f>SUMIF(NSL!$C$45:$C$51,C37,NSL!$L$45:$L$51)</f>
        <v>0</v>
      </c>
      <c r="M37" s="55">
        <f>SUMIF(NSL!$C$53:$C$55,C37,NSL!$L$53:$L$55)</f>
        <v>0</v>
      </c>
      <c r="N37" s="55">
        <f>SUMIF(NSL!$C$57:$C$65,C37,NSL!$L$57:$L$65)</f>
        <v>0</v>
      </c>
      <c r="O37" s="55">
        <f>SUMIF(NSL!$C$67:$C$76,C37,NSL!$L$67:$L$76)</f>
        <v>0</v>
      </c>
      <c r="P37" s="55">
        <f>SUMIF(NSL!$C$78:$C$79,C37,NSL!$L$78:$L$79)</f>
        <v>0</v>
      </c>
      <c r="Q37" s="55">
        <f>SUMIF(NSL!$C$81:$C$173,C37,NSL!$L$81:$L$173)</f>
        <v>0</v>
      </c>
      <c r="R37" s="65">
        <f t="shared" si="12"/>
        <v>5.92</v>
      </c>
      <c r="S37" s="55">
        <f>SUMIF(NSL!$C$176:$C$214,C37,NSL!$L$176:$L$214)</f>
        <v>0</v>
      </c>
      <c r="T37" s="55">
        <f>SUMIF(NSL!$C$216:$C$238,C37,NSL!$L$216:$L$238)</f>
        <v>0</v>
      </c>
      <c r="U37" s="55">
        <f>SUMIF(NSL!$C$240:$C$252,C37,NSL!$L$240:$L$252)</f>
        <v>0</v>
      </c>
      <c r="V37" s="55">
        <f>SUMIF(NSL!$C$254:$C$255,C37,NSL!$L$254:$L$255)</f>
        <v>0</v>
      </c>
      <c r="W37" s="55">
        <f>SUMIF(NSL!$C$257:$C$282,C37,NSL!$L$257:$L$282)</f>
        <v>0</v>
      </c>
      <c r="X37" s="55">
        <f>SUMIF(NSL!$C$284:$C$346,C37,NSL!$L$284:$L$346)</f>
        <v>0</v>
      </c>
      <c r="Y37" s="55">
        <f>SUMIF(NSL!$C$348:$C$436,C37,NSL!$L$348:$L$436)</f>
        <v>0</v>
      </c>
      <c r="Z37" s="55">
        <f>SUMIF(NSL!$C$438:$C$480,C37,NSL!$L$438:$L$480)</f>
        <v>0</v>
      </c>
      <c r="AA37" s="72">
        <f t="shared" si="16"/>
        <v>5.92</v>
      </c>
      <c r="AB37" s="55">
        <f>SUMIF(NSL!$C$483:$C$679,C37,NSL!$L$483:$L$679)</f>
        <v>0</v>
      </c>
      <c r="AC37" s="55">
        <f>SUMIF(NSL!$C$681:$C$682,C37,NSL!$L$681:$L$682)</f>
        <v>0</v>
      </c>
      <c r="AD37" s="55">
        <f>SUMIF(NSL!$C$684:$C$692,C37,NSL!$L$684:$L$692)</f>
        <v>0</v>
      </c>
      <c r="AE37" s="55">
        <f>SUMIF(NSL!$C$694:$C$776,C37,NSL!$L$694:$L$776)</f>
        <v>0</v>
      </c>
      <c r="AF37" s="55">
        <f>SUMIF(NSL!$C$778:$C$810,C37,NSL!$L$778:$L$810)</f>
        <v>0</v>
      </c>
      <c r="AG37" s="55">
        <f>SUMIF(NSL!$C$812:$C$813,C37,NSL!$L$812:$L$813)</f>
        <v>0</v>
      </c>
      <c r="AH37" s="55">
        <f>SUMIF(NSL!$C$815:$C$816,C37,NSL!$L$815:$L$816)</f>
        <v>0</v>
      </c>
      <c r="AI37" s="55">
        <f>SUMIF(NSL!$C$818:$C$889,C37,NSL!$L$818:$L$889)</f>
        <v>0</v>
      </c>
      <c r="AJ37" s="54">
        <f>D37-BG37</f>
        <v>5.92</v>
      </c>
      <c r="AK37" s="55">
        <f>SUMIF(NSL!$C$919:$C$981,C37,NSL!$L$919:$L$981)</f>
        <v>0</v>
      </c>
      <c r="AL37" s="55">
        <f>SUMIF(NSL!$C$983:$C$1000,C37,NSL!$L$983:$L$1000)</f>
        <v>0</v>
      </c>
      <c r="AM37" s="55">
        <f>SUMIF(NSL!$C$1002:$C$1028,C37,NSL!$L$1002:$L$1028)</f>
        <v>0</v>
      </c>
      <c r="AN37" s="55">
        <f>SUMIF(NSL!$C$1030:$C$1045,C37,NSL!$L$1030:$L$1045)</f>
        <v>0</v>
      </c>
      <c r="AO37" s="55">
        <f>SUMIF(NSL!$C$1047:$C$1048,C37,NSL!$L$1047:$L$1048)</f>
        <v>0</v>
      </c>
      <c r="AP37" s="55">
        <f>SUMIF(NSL!$C$1050:$C$1074,C37,NSL!$L$1050:$L$1074)</f>
        <v>0</v>
      </c>
      <c r="AQ37" s="55">
        <f>SUMIF(NSL!$C$1076:$C$1099,C37,NSL!$L$1076:$L$1099)</f>
        <v>0</v>
      </c>
      <c r="AR37" s="55">
        <f>SUMIF(NSL!$C$1101:$C$1121,C37,NSL!$L$1101:$L$1121)</f>
        <v>0</v>
      </c>
      <c r="AS37" s="55">
        <f>SUMIF(NSL!$C$1123:$C$1164,C37,NSL!$L$1123:$L$1164)</f>
        <v>0</v>
      </c>
      <c r="AT37" s="55">
        <f>SUMIF(NSL!$C$1166:$C$1201,C37,NSL!$L$1166:$L$1201)</f>
        <v>0</v>
      </c>
      <c r="AU37" s="55">
        <f>SUMIF(NSL!$C$1203:$C$1223,C37,NSL!$L$1203:$L$1223)</f>
        <v>0</v>
      </c>
      <c r="AV37" s="55">
        <f>SUMIF(NSL!$C$1225:$C$1226,C37,NSL!$L$1225:$L$1226)</f>
        <v>0</v>
      </c>
      <c r="AW37" s="55">
        <f>SUMIF(NSL!$C$1228:$C$1244,C37,NSL!$L$1228:$L$1244)</f>
        <v>0</v>
      </c>
      <c r="AX37" s="55">
        <f>SUMIF(NSL!$C$1246:$C$1351,C37,NSL!$L$1246:$L$1351)</f>
        <v>0</v>
      </c>
      <c r="AY37" s="55">
        <f>SUMIF(NSL!$C$1353:$C$1434,C37,NSL!$L$1353:$L$1434)</f>
        <v>0</v>
      </c>
      <c r="AZ37" s="55">
        <f>SUMIF(NSL!$C$1436:$C$1440,C37,NSL!$L$1436:$L$1440)</f>
        <v>0</v>
      </c>
      <c r="BA37" s="55">
        <f>SUMIF(NSL!$C$1442:$C$1507,C37,NSL!$L$1442:$L$1507)</f>
        <v>0</v>
      </c>
      <c r="BB37" s="55">
        <f>SUMIF(NSL!$C$1509:$C$1540,C37,NSL!$L$1509:$L$1540)</f>
        <v>0</v>
      </c>
      <c r="BC37" s="55">
        <f>SUMIF(NSL!$C$1542:$C$1545,C37,NSL!$L$1542:$L$1545)</f>
        <v>0</v>
      </c>
      <c r="BD37" s="55">
        <f>SUMIF(NSL!$C$1547:$C$1560,C37,NSL!$L$1547:$L$1560)</f>
        <v>0</v>
      </c>
      <c r="BE37" s="55">
        <f>SUMIF(NSL!$C$1562:$C$1565,C37,NSL!$L$1562:$L$1565)</f>
        <v>0</v>
      </c>
      <c r="BF37" s="55">
        <f>SUMIF(NSL!$C$1567:$C$1569,C37,NSL!$L$1567:$L$1569)</f>
        <v>0</v>
      </c>
      <c r="BG37" s="65">
        <f>SUM(G37:Q37)+SUM(S37:Z37)+SUM(AB37:AI37)+SUM(AK37:BF37)</f>
        <v>0</v>
      </c>
      <c r="BH37" s="53">
        <f>AJ60-BG37</f>
        <v>9.15</v>
      </c>
      <c r="BI37" s="53">
        <f t="shared" si="6"/>
        <v>15.07</v>
      </c>
    </row>
    <row r="38" spans="1:61" ht="15">
      <c r="A38" s="56"/>
      <c r="B38" s="7" t="s">
        <v>173</v>
      </c>
      <c r="C38" s="8" t="s">
        <v>51</v>
      </c>
      <c r="D38" s="52">
        <f>HTg!I40</f>
        <v>0.01</v>
      </c>
      <c r="E38" s="65">
        <f t="shared" si="10"/>
        <v>0</v>
      </c>
      <c r="F38" s="70">
        <f t="shared" si="11"/>
        <v>0</v>
      </c>
      <c r="G38" s="55">
        <f>SUMIF(NSL!$C$9:$C$10,C38,NSL!$L$9:$L$10)</f>
        <v>0</v>
      </c>
      <c r="H38" s="55">
        <f>SUMIF(NSL!$C$12:$C$13,C38,NSL!$L$12:$L$13)</f>
        <v>0</v>
      </c>
      <c r="I38" s="55">
        <f>SUMIF(NSL!$C$15:$C$16,C38,NSL!$L$15:$L$16)</f>
        <v>0</v>
      </c>
      <c r="J38" s="55">
        <f>SUMIF(NSL!$C$18:$C$19,C38,NSL!$L$18:$L$19)</f>
        <v>0</v>
      </c>
      <c r="K38" s="55">
        <f>SUMIF(NSL!$C$21:$C$43,C38,NSL!$L$21:$L$43)</f>
        <v>0</v>
      </c>
      <c r="L38" s="55">
        <f>SUMIF(NSL!$C$45:$C$51,C38,NSL!$L$45:$L$51)</f>
        <v>0</v>
      </c>
      <c r="M38" s="55">
        <f>SUMIF(NSL!$C$53:$C$55,C38,NSL!$L$53:$L$55)</f>
        <v>0</v>
      </c>
      <c r="N38" s="55">
        <f>SUMIF(NSL!$C$57:$C$65,C38,NSL!$L$57:$L$65)</f>
        <v>0</v>
      </c>
      <c r="O38" s="55">
        <f>SUMIF(NSL!$C$67:$C$76,C38,NSL!$L$67:$L$76)</f>
        <v>0</v>
      </c>
      <c r="P38" s="55">
        <f>SUMIF(NSL!$C$78:$C$79,C38,NSL!$L$78:$L$79)</f>
        <v>0</v>
      </c>
      <c r="Q38" s="55">
        <f>SUMIF(NSL!$C$81:$C$173,C38,NSL!$L$81:$L$173)</f>
        <v>0</v>
      </c>
      <c r="R38" s="65">
        <f t="shared" si="12"/>
        <v>0.01</v>
      </c>
      <c r="S38" s="55">
        <f>SUMIF(NSL!$C$176:$C$214,C38,NSL!$L$176:$L$214)</f>
        <v>0</v>
      </c>
      <c r="T38" s="55">
        <f>SUMIF(NSL!$C$216:$C$238,C38,NSL!$L$216:$L$238)</f>
        <v>0</v>
      </c>
      <c r="U38" s="55">
        <f>SUMIF(NSL!$C$240:$C$252,C38,NSL!$L$240:$L$252)</f>
        <v>0</v>
      </c>
      <c r="V38" s="55">
        <f>SUMIF(NSL!$C$254:$C$255,C38,NSL!$L$254:$L$255)</f>
        <v>0</v>
      </c>
      <c r="W38" s="55">
        <f>SUMIF(NSL!$C$257:$C$282,C38,NSL!$L$257:$L$282)</f>
        <v>0</v>
      </c>
      <c r="X38" s="55">
        <f>SUMIF(NSL!$C$284:$C$346,C38,NSL!$L$284:$L$346)</f>
        <v>0</v>
      </c>
      <c r="Y38" s="55">
        <f>SUMIF(NSL!$C$348:$C$436,C38,NSL!$L$348:$L$436)</f>
        <v>0</v>
      </c>
      <c r="Z38" s="55">
        <f>SUMIF(NSL!$C$438:$C$480,C38,NSL!$L$438:$L$480)</f>
        <v>0</v>
      </c>
      <c r="AA38" s="72">
        <f t="shared" si="16"/>
        <v>0.01</v>
      </c>
      <c r="AB38" s="55">
        <f>SUMIF(NSL!$C$483:$C$679,C38,NSL!$L$483:$L$679)</f>
        <v>0</v>
      </c>
      <c r="AC38" s="55">
        <f>SUMIF(NSL!$C$681:$C$682,C38,NSL!$L$681:$L$682)</f>
        <v>0</v>
      </c>
      <c r="AD38" s="55">
        <f>SUMIF(NSL!$C$684:$C$692,C38,NSL!$L$684:$L$692)</f>
        <v>0</v>
      </c>
      <c r="AE38" s="55">
        <f>SUMIF(NSL!$C$694:$C$776,C38,NSL!$L$694:$L$776)</f>
        <v>0</v>
      </c>
      <c r="AF38" s="55">
        <f>SUMIF(NSL!$C$778:$C$810,C38,NSL!$L$778:$L$810)</f>
        <v>0</v>
      </c>
      <c r="AG38" s="55">
        <f>SUMIF(NSL!$C$812:$C$813,C38,NSL!$L$812:$L$813)</f>
        <v>0</v>
      </c>
      <c r="AH38" s="55">
        <f>SUMIF(NSL!$C$815:$C$816,C38,NSL!$L$815:$L$816)</f>
        <v>0</v>
      </c>
      <c r="AI38" s="55">
        <f>SUMIF(NSL!$C$818:$C$889,C38,NSL!$L$818:$L$889)</f>
        <v>0</v>
      </c>
      <c r="AJ38" s="55">
        <f>SUMIF(NSL!$C$891:$C$917,C38,NSL!$L$891:$L$917)</f>
        <v>0</v>
      </c>
      <c r="AK38" s="54">
        <f>D38-BG38</f>
        <v>0.01</v>
      </c>
      <c r="AL38" s="55">
        <f>SUMIF(NSL!$C$983:$C$1000,C38,NSL!$L$983:$L$1000)</f>
        <v>0</v>
      </c>
      <c r="AM38" s="55">
        <f>SUMIF(NSL!$C$1002:$C$1028,C38,NSL!$L$1002:$L$1028)</f>
        <v>0</v>
      </c>
      <c r="AN38" s="55">
        <f>SUMIF(NSL!$C$1030:$C$1045,C38,NSL!$L$1030:$L$1045)</f>
        <v>0</v>
      </c>
      <c r="AO38" s="55">
        <f>SUMIF(NSL!$C$1047:$C$1048,C38,NSL!$L$1047:$L$1048)</f>
        <v>0</v>
      </c>
      <c r="AP38" s="55">
        <f>SUMIF(NSL!$C$1050:$C$1074,C38,NSL!$L$1050:$L$1074)</f>
        <v>0</v>
      </c>
      <c r="AQ38" s="55">
        <f>SUMIF(NSL!$C$1076:$C$1099,C38,NSL!$L$1076:$L$1099)</f>
        <v>0</v>
      </c>
      <c r="AR38" s="55">
        <f>SUMIF(NSL!$C$1101:$C$1121,C38,NSL!$L$1101:$L$1121)</f>
        <v>0</v>
      </c>
      <c r="AS38" s="55">
        <f>SUMIF(NSL!$C$1123:$C$1164,C38,NSL!$L$1123:$L$1164)</f>
        <v>0</v>
      </c>
      <c r="AT38" s="55">
        <f>SUMIF(NSL!$C$1166:$C$1201,C38,NSL!$L$1166:$L$1201)</f>
        <v>0</v>
      </c>
      <c r="AU38" s="55">
        <f>SUMIF(NSL!$C$1203:$C$1223,C38,NSL!$L$1203:$L$1223)</f>
        <v>0</v>
      </c>
      <c r="AV38" s="55">
        <f>SUMIF(NSL!$C$1225:$C$1226,C38,NSL!$L$1225:$L$1226)</f>
        <v>0</v>
      </c>
      <c r="AW38" s="55">
        <f>SUMIF(NSL!$C$1228:$C$1244,C38,NSL!$L$1228:$L$1244)</f>
        <v>0</v>
      </c>
      <c r="AX38" s="55">
        <f>SUMIF(NSL!$C$1246:$C$1351,C38,NSL!$L$1246:$L$1351)</f>
        <v>0</v>
      </c>
      <c r="AY38" s="55">
        <f>SUMIF(NSL!$C$1353:$C$1434,C38,NSL!$L$1353:$L$1434)</f>
        <v>0</v>
      </c>
      <c r="AZ38" s="55">
        <f>SUMIF(NSL!$C$1436:$C$1440,C38,NSL!$L$1436:$L$1440)</f>
        <v>0</v>
      </c>
      <c r="BA38" s="55">
        <f>SUMIF(NSL!$C$1442:$C$1507,C38,NSL!$L$1442:$L$1507)</f>
        <v>0</v>
      </c>
      <c r="BB38" s="55">
        <f>SUMIF(NSL!$C$1509:$C$1540,C38,NSL!$L$1509:$L$1540)</f>
        <v>0</v>
      </c>
      <c r="BC38" s="55">
        <f>SUMIF(NSL!$C$1542:$C$1545,C38,NSL!$L$1542:$L$1545)</f>
        <v>0</v>
      </c>
      <c r="BD38" s="55">
        <f>SUMIF(NSL!$C$1547:$C$1560,C38,NSL!$L$1547:$L$1560)</f>
        <v>0</v>
      </c>
      <c r="BE38" s="55">
        <f>SUMIF(NSL!$C$1562:$C$1565,C38,NSL!$L$1562:$L$1565)</f>
        <v>0</v>
      </c>
      <c r="BF38" s="55">
        <f>SUMIF(NSL!$C$1567:$C$1569,C38,NSL!$L$1567:$L$1569)</f>
        <v>0</v>
      </c>
      <c r="BG38" s="65">
        <f>SUM(G38:Q38)+SUM(S38:Z38)+SUM(AB38:AJ38)+SUM(AL38:BF38)</f>
        <v>0</v>
      </c>
      <c r="BH38" s="53">
        <f>AK60-BG38</f>
        <v>3.5000000000000004</v>
      </c>
      <c r="BI38" s="53">
        <f t="shared" si="6"/>
        <v>3.5100000000000002</v>
      </c>
    </row>
    <row r="39" spans="1:61" ht="15">
      <c r="A39" s="56"/>
      <c r="B39" s="7" t="s">
        <v>174</v>
      </c>
      <c r="C39" s="8" t="s">
        <v>52</v>
      </c>
      <c r="D39" s="52">
        <f>HTg!I41</f>
        <v>0.01</v>
      </c>
      <c r="E39" s="65">
        <f t="shared" si="10"/>
        <v>0</v>
      </c>
      <c r="F39" s="70">
        <f t="shared" si="11"/>
        <v>0</v>
      </c>
      <c r="G39" s="55">
        <f>SUMIF(NSL!$C$9:$C$10,C39,NSL!$L$9:$L$10)</f>
        <v>0</v>
      </c>
      <c r="H39" s="55">
        <f>SUMIF(NSL!$C$12:$C$13,C39,NSL!$L$12:$L$13)</f>
        <v>0</v>
      </c>
      <c r="I39" s="55">
        <f>SUMIF(NSL!$C$15:$C$16,C39,NSL!$L$15:$L$16)</f>
        <v>0</v>
      </c>
      <c r="J39" s="55">
        <f>SUMIF(NSL!$C$18:$C$19,C39,NSL!$L$18:$L$19)</f>
        <v>0</v>
      </c>
      <c r="K39" s="55">
        <f>SUMIF(NSL!$C$21:$C$43,C39,NSL!$L$21:$L$43)</f>
        <v>0</v>
      </c>
      <c r="L39" s="55">
        <f>SUMIF(NSL!$C$45:$C$51,C39,NSL!$L$45:$L$51)</f>
        <v>0</v>
      </c>
      <c r="M39" s="55">
        <f>SUMIF(NSL!$C$53:$C$55,C39,NSL!$L$53:$L$55)</f>
        <v>0</v>
      </c>
      <c r="N39" s="55">
        <f>SUMIF(NSL!$C$57:$C$65,C39,NSL!$L$57:$L$65)</f>
        <v>0</v>
      </c>
      <c r="O39" s="55">
        <f>SUMIF(NSL!$C$67:$C$76,C39,NSL!$L$67:$L$76)</f>
        <v>0</v>
      </c>
      <c r="P39" s="55">
        <f>SUMIF(NSL!$C$78:$C$79,C39,NSL!$L$78:$L$79)</f>
        <v>0</v>
      </c>
      <c r="Q39" s="55">
        <f>SUMIF(NSL!$C$81:$C$173,C39,NSL!$L$81:$L$173)</f>
        <v>0</v>
      </c>
      <c r="R39" s="65">
        <f t="shared" si="12"/>
        <v>0.01</v>
      </c>
      <c r="S39" s="55">
        <f>SUMIF(NSL!$C$176:$C$214,C39,NSL!$L$176:$L$214)</f>
        <v>0</v>
      </c>
      <c r="T39" s="55">
        <f>SUMIF(NSL!$C$216:$C$238,C39,NSL!$L$216:$L$238)</f>
        <v>0</v>
      </c>
      <c r="U39" s="55">
        <f>SUMIF(NSL!$C$240:$C$252,C39,NSL!$L$240:$L$252)</f>
        <v>0</v>
      </c>
      <c r="V39" s="55">
        <f>SUMIF(NSL!$C$254:$C$255,C39,NSL!$L$254:$L$255)</f>
        <v>0</v>
      </c>
      <c r="W39" s="55">
        <f>SUMIF(NSL!$C$257:$C$282,C39,NSL!$L$257:$L$282)</f>
        <v>0</v>
      </c>
      <c r="X39" s="55">
        <f>SUMIF(NSL!$C$284:$C$346,C39,NSL!$L$284:$L$346)</f>
        <v>0</v>
      </c>
      <c r="Y39" s="55">
        <f>SUMIF(NSL!$C$348:$C$436,C39,NSL!$L$348:$L$436)</f>
        <v>0</v>
      </c>
      <c r="Z39" s="55">
        <f>SUMIF(NSL!$C$438:$C$480,C39,NSL!$L$438:$L$480)</f>
        <v>0</v>
      </c>
      <c r="AA39" s="72">
        <f t="shared" si="16"/>
        <v>0.01</v>
      </c>
      <c r="AB39" s="55">
        <f>SUMIF(NSL!$C$483:$C$679,C39,NSL!$L$483:$L$679)</f>
        <v>0</v>
      </c>
      <c r="AC39" s="55">
        <f>SUMIF(NSL!$C$681:$C$682,C39,NSL!$L$681:$L$682)</f>
        <v>0</v>
      </c>
      <c r="AD39" s="55">
        <f>SUMIF(NSL!$C$684:$C$692,C39,NSL!$L$684:$L$692)</f>
        <v>0</v>
      </c>
      <c r="AE39" s="55">
        <f>SUMIF(NSL!$C$694:$C$776,C39,NSL!$L$694:$L$776)</f>
        <v>0</v>
      </c>
      <c r="AF39" s="55">
        <f>SUMIF(NSL!$C$778:$C$810,C39,NSL!$L$778:$L$810)</f>
        <v>0</v>
      </c>
      <c r="AG39" s="55">
        <f>SUMIF(NSL!$C$812:$C$813,C39,NSL!$L$812:$L$813)</f>
        <v>0</v>
      </c>
      <c r="AH39" s="55">
        <f>SUMIF(NSL!$C$815:$C$816,C39,NSL!$L$815:$L$816)</f>
        <v>0</v>
      </c>
      <c r="AI39" s="55">
        <f>SUMIF(NSL!$C$818:$C$889,C39,NSL!$L$818:$L$889)</f>
        <v>0</v>
      </c>
      <c r="AJ39" s="55">
        <f>SUMIF(NSL!$C$891:$C$917,C39,NSL!$L$891:$L$917)</f>
        <v>0</v>
      </c>
      <c r="AK39" s="55">
        <f>SUMIF(NSL!$C$919:$C$981,C39,NSL!$L$919:$L$981)</f>
        <v>0</v>
      </c>
      <c r="AL39" s="54">
        <f>D39-BG39</f>
        <v>0.01</v>
      </c>
      <c r="AM39" s="55">
        <f>SUMIF(NSL!$C$1002:$C$1028,C39,NSL!$L$1002:$L$1028)</f>
        <v>0</v>
      </c>
      <c r="AN39" s="55">
        <f>SUMIF(NSL!$C$1030:$C$1045,C39,NSL!$L$1030:$L$1045)</f>
        <v>0</v>
      </c>
      <c r="AO39" s="55">
        <f>SUMIF(NSL!$C$1047:$C$1048,C39,NSL!$L$1047:$L$1048)</f>
        <v>0</v>
      </c>
      <c r="AP39" s="55">
        <f>SUMIF(NSL!$C$1050:$C$1074,C39,NSL!$L$1050:$L$1074)</f>
        <v>0</v>
      </c>
      <c r="AQ39" s="55">
        <f>SUMIF(NSL!$C$1076:$C$1099,C39,NSL!$L$1076:$L$1099)</f>
        <v>0</v>
      </c>
      <c r="AR39" s="55">
        <f>SUMIF(NSL!$C$1101:$C$1121,C39,NSL!$L$1101:$L$1121)</f>
        <v>0</v>
      </c>
      <c r="AS39" s="55">
        <f>SUMIF(NSL!$C$1123:$C$1164,C39,NSL!$L$1123:$L$1164)</f>
        <v>0</v>
      </c>
      <c r="AT39" s="55">
        <f>SUMIF(NSL!$C$1166:$C$1201,C39,NSL!$L$1166:$L$1201)</f>
        <v>0</v>
      </c>
      <c r="AU39" s="55">
        <f>SUMIF(NSL!$C$1203:$C$1223,C39,NSL!$L$1203:$L$1223)</f>
        <v>0</v>
      </c>
      <c r="AV39" s="55">
        <f>SUMIF(NSL!$C$1225:$C$1226,C39,NSL!$L$1225:$L$1226)</f>
        <v>0</v>
      </c>
      <c r="AW39" s="55">
        <f>SUMIF(NSL!$C$1228:$C$1244,C39,NSL!$L$1228:$L$1244)</f>
        <v>0</v>
      </c>
      <c r="AX39" s="55">
        <f>SUMIF(NSL!$C$1246:$C$1351,C39,NSL!$L$1246:$L$1351)</f>
        <v>0</v>
      </c>
      <c r="AY39" s="55">
        <f>SUMIF(NSL!$C$1353:$C$1434,C39,NSL!$L$1353:$L$1434)</f>
        <v>0</v>
      </c>
      <c r="AZ39" s="55">
        <f>SUMIF(NSL!$C$1436:$C$1440,C39,NSL!$L$1436:$L$1440)</f>
        <v>0</v>
      </c>
      <c r="BA39" s="55">
        <f>SUMIF(NSL!$C$1442:$C$1507,C39,NSL!$L$1442:$L$1507)</f>
        <v>0</v>
      </c>
      <c r="BB39" s="55">
        <f>SUMIF(NSL!$C$1509:$C$1540,C39,NSL!$L$1509:$L$1540)</f>
        <v>0</v>
      </c>
      <c r="BC39" s="55">
        <f>SUMIF(NSL!$C$1542:$C$1545,C39,NSL!$L$1542:$L$1545)</f>
        <v>0</v>
      </c>
      <c r="BD39" s="55">
        <f>SUMIF(NSL!$C$1547:$C$1560,C39,NSL!$L$1547:$L$1560)</f>
        <v>0</v>
      </c>
      <c r="BE39" s="55">
        <f>SUMIF(NSL!$C$1562:$C$1565,C39,NSL!$L$1562:$L$1565)</f>
        <v>0</v>
      </c>
      <c r="BF39" s="55">
        <f>SUMIF(NSL!$C$1567:$C$1569,C39,NSL!$L$1567:$L$1569)</f>
        <v>0</v>
      </c>
      <c r="BG39" s="65">
        <f>SUM(G39:Q39)+SUM(S39:Z39)+SUM(AB39:AK39)+SUM(AM39:BF39)</f>
        <v>0</v>
      </c>
      <c r="BH39" s="53">
        <f>AL60-BG39</f>
        <v>0</v>
      </c>
      <c r="BI39" s="53">
        <f t="shared" si="6"/>
        <v>0.01</v>
      </c>
    </row>
    <row r="40" spans="1:61" ht="15">
      <c r="A40" s="56"/>
      <c r="B40" s="7" t="s">
        <v>163</v>
      </c>
      <c r="C40" s="8" t="s">
        <v>59</v>
      </c>
      <c r="D40" s="52">
        <f>HTg!I42</f>
        <v>0.45</v>
      </c>
      <c r="E40" s="65">
        <f t="shared" si="10"/>
        <v>0</v>
      </c>
      <c r="F40" s="70">
        <f t="shared" si="11"/>
        <v>0</v>
      </c>
      <c r="G40" s="55">
        <f>SUMIF(NSL!$C$9:$C$10,C40,NSL!$L$9:$L$10)</f>
        <v>0</v>
      </c>
      <c r="H40" s="55">
        <f>SUMIF(NSL!$C$12:$C$13,C40,NSL!$L$12:$L$13)</f>
        <v>0</v>
      </c>
      <c r="I40" s="55">
        <f>SUMIF(NSL!$C$15:$C$16,C40,NSL!$L$15:$L$16)</f>
        <v>0</v>
      </c>
      <c r="J40" s="55">
        <f>SUMIF(NSL!$C$18:$C$19,C40,NSL!$L$18:$L$19)</f>
        <v>0</v>
      </c>
      <c r="K40" s="55">
        <f>SUMIF(NSL!$C$21:$C$43,C40,NSL!$L$21:$L$43)</f>
        <v>0</v>
      </c>
      <c r="L40" s="55">
        <f>SUMIF(NSL!$C$45:$C$51,C40,NSL!$L$45:$L$51)</f>
        <v>0</v>
      </c>
      <c r="M40" s="55">
        <f>SUMIF(NSL!$C$53:$C$55,C40,NSL!$L$53:$L$55)</f>
        <v>0</v>
      </c>
      <c r="N40" s="55">
        <f>SUMIF(NSL!$C$57:$C$65,C40,NSL!$L$57:$L$65)</f>
        <v>0</v>
      </c>
      <c r="O40" s="55">
        <f>SUMIF(NSL!$C$67:$C$76,C40,NSL!$L$67:$L$76)</f>
        <v>0</v>
      </c>
      <c r="P40" s="55">
        <f>SUMIF(NSL!$C$78:$C$79,C40,NSL!$L$78:$L$79)</f>
        <v>0</v>
      </c>
      <c r="Q40" s="55">
        <f>SUMIF(NSL!$C$81:$C$173,C40,NSL!$L$81:$L$173)</f>
        <v>0</v>
      </c>
      <c r="R40" s="65">
        <f t="shared" si="12"/>
        <v>0.45</v>
      </c>
      <c r="S40" s="55">
        <f>SUMIF(NSL!$C$176:$C$214,C40,NSL!$L$176:$L$214)</f>
        <v>0</v>
      </c>
      <c r="T40" s="55">
        <f>SUMIF(NSL!$C$216:$C$238,C40,NSL!$L$216:$L$238)</f>
        <v>0</v>
      </c>
      <c r="U40" s="55">
        <f>SUMIF(NSL!$C$240:$C$252,C40,NSL!$L$240:$L$252)</f>
        <v>0</v>
      </c>
      <c r="V40" s="55">
        <f>SUMIF(NSL!$C$254:$C$255,C40,NSL!$L$254:$L$255)</f>
        <v>0</v>
      </c>
      <c r="W40" s="55">
        <f>SUMIF(NSL!$C$257:$C$282,C40,NSL!$L$257:$L$282)</f>
        <v>0</v>
      </c>
      <c r="X40" s="55">
        <f>SUMIF(NSL!$C$284:$C$346,C40,NSL!$L$284:$L$346)</f>
        <v>0</v>
      </c>
      <c r="Y40" s="55">
        <f>SUMIF(NSL!$C$348:$C$436,C40,NSL!$L$348:$L$436)</f>
        <v>0</v>
      </c>
      <c r="Z40" s="55">
        <f>SUMIF(NSL!$C$438:$C$480,C40,NSL!$L$438:$L$480)</f>
        <v>0</v>
      </c>
      <c r="AA40" s="72">
        <f t="shared" si="16"/>
        <v>0.45</v>
      </c>
      <c r="AB40" s="55">
        <f>SUMIF(NSL!$C$483:$C$679,C40,NSL!$L$483:$L$679)</f>
        <v>0</v>
      </c>
      <c r="AC40" s="55">
        <f>SUMIF(NSL!$C$681:$C$682,C40,NSL!$L$681:$L$682)</f>
        <v>0</v>
      </c>
      <c r="AD40" s="55">
        <f>SUMIF(NSL!$C$684:$C$692,C40,NSL!$L$684:$L$692)</f>
        <v>0</v>
      </c>
      <c r="AE40" s="55">
        <f>SUMIF(NSL!$C$694:$C$776,C40,NSL!$L$694:$L$776)</f>
        <v>0</v>
      </c>
      <c r="AF40" s="55">
        <f>SUMIF(NSL!$C$778:$C$810,C40,NSL!$L$778:$L$810)</f>
        <v>0</v>
      </c>
      <c r="AG40" s="55">
        <f>SUMIF(NSL!$C$812:$C$813,C40,NSL!$L$812:$L$813)</f>
        <v>0</v>
      </c>
      <c r="AH40" s="55">
        <f>SUMIF(NSL!$C$815:$C$816,C40,NSL!$L$815:$L$816)</f>
        <v>0</v>
      </c>
      <c r="AI40" s="55">
        <f>SUMIF(NSL!$C$818:$C$889,C40,NSL!$L$818:$L$889)</f>
        <v>0</v>
      </c>
      <c r="AJ40" s="55">
        <f>SUMIF(NSL!$C$891:$C$917,C40,NSL!$L$891:$L$917)</f>
        <v>0</v>
      </c>
      <c r="AK40" s="55">
        <f>SUMIF(NSL!$C$919:$C$981,C40,NSL!$L$919:$L$981)</f>
        <v>0</v>
      </c>
      <c r="AL40" s="55">
        <f>SUMIF(NSL!$C$983:$C$1000,C40,NSL!$L$983:$L$1000)</f>
        <v>0</v>
      </c>
      <c r="AM40" s="54">
        <f>D40-BG40</f>
        <v>0.45</v>
      </c>
      <c r="AN40" s="55">
        <f>SUMIF(NSL!$C$1030:$C$1045,C40,NSL!$L$1030:$L$1045)</f>
        <v>0</v>
      </c>
      <c r="AO40" s="55">
        <f>SUMIF(NSL!$C$1047:$C$1048,C40,NSL!$L$1047:$L$1048)</f>
        <v>0</v>
      </c>
      <c r="AP40" s="55">
        <f>SUMIF(NSL!$C$1050:$C$1074,C40,NSL!$L$1050:$L$1074)</f>
        <v>0</v>
      </c>
      <c r="AQ40" s="55">
        <f>SUMIF(NSL!$C$1076:$C$1099,C40,NSL!$L$1076:$L$1099)</f>
        <v>0</v>
      </c>
      <c r="AR40" s="55">
        <f>SUMIF(NSL!$C$1101:$C$1121,C40,NSL!$L$1101:$L$1121)</f>
        <v>0</v>
      </c>
      <c r="AS40" s="55">
        <f>SUMIF(NSL!$C$1123:$C$1164,C40,NSL!$L$1123:$L$1164)</f>
        <v>0</v>
      </c>
      <c r="AT40" s="55">
        <f>SUMIF(NSL!$C$1166:$C$1201,C40,NSL!$L$1166:$L$1201)</f>
        <v>0</v>
      </c>
      <c r="AU40" s="55">
        <f>SUMIF(NSL!$C$1203:$C$1223,C40,NSL!$L$1203:$L$1223)</f>
        <v>0</v>
      </c>
      <c r="AV40" s="55">
        <f>SUMIF(NSL!$C$1225:$C$1226,C40,NSL!$L$1225:$L$1226)</f>
        <v>0</v>
      </c>
      <c r="AW40" s="55">
        <f>SUMIF(NSL!$C$1228:$C$1244,C40,NSL!$L$1228:$L$1244)</f>
        <v>0</v>
      </c>
      <c r="AX40" s="55">
        <f>SUMIF(NSL!$C$1246:$C$1351,C40,NSL!$L$1246:$L$1351)</f>
        <v>0</v>
      </c>
      <c r="AY40" s="55">
        <f>SUMIF(NSL!$C$1353:$C$1434,C40,NSL!$L$1353:$L$1434)</f>
        <v>0</v>
      </c>
      <c r="AZ40" s="55">
        <f>SUMIF(NSL!$C$1436:$C$1440,C40,NSL!$L$1436:$L$1440)</f>
        <v>0</v>
      </c>
      <c r="BA40" s="55">
        <f>SUMIF(NSL!$C$1442:$C$1507,C40,NSL!$L$1442:$L$1507)</f>
        <v>0</v>
      </c>
      <c r="BB40" s="55">
        <f>SUMIF(NSL!$C$1509:$C$1540,C40,NSL!$L$1509:$L$1540)</f>
        <v>0</v>
      </c>
      <c r="BC40" s="55">
        <f>SUMIF(NSL!$C$1542:$C$1545,C40,NSL!$L$1542:$L$1545)</f>
        <v>0</v>
      </c>
      <c r="BD40" s="55">
        <f>SUMIF(NSL!$C$1547:$C$1560,C40,NSL!$L$1547:$L$1560)</f>
        <v>0</v>
      </c>
      <c r="BE40" s="55">
        <f>SUMIF(NSL!$C$1562:$C$1565,C40,NSL!$L$1562:$L$1565)</f>
        <v>0</v>
      </c>
      <c r="BF40" s="55">
        <f>SUMIF(NSL!$C$1567:$C$1569,C40,NSL!$L$1567:$L$1569)</f>
        <v>0</v>
      </c>
      <c r="BG40" s="65">
        <f>SUM(G40:Q40)+SUM(S40:Z40)+SUM(AB40:AL40)+SUM(AN40:BF40)</f>
        <v>0</v>
      </c>
      <c r="BH40" s="53">
        <f>AM60-BG40</f>
        <v>0.60000000000000009</v>
      </c>
      <c r="BI40" s="53">
        <f t="shared" si="6"/>
        <v>1.05</v>
      </c>
    </row>
    <row r="41" spans="1:61" ht="15">
      <c r="A41" s="56"/>
      <c r="B41" s="7" t="s">
        <v>175</v>
      </c>
      <c r="C41" s="8" t="s">
        <v>177</v>
      </c>
      <c r="D41" s="52">
        <f>HTg!I43</f>
        <v>0</v>
      </c>
      <c r="E41" s="65">
        <f t="shared" si="10"/>
        <v>0</v>
      </c>
      <c r="F41" s="70">
        <f t="shared" si="11"/>
        <v>0</v>
      </c>
      <c r="G41" s="55">
        <f>SUMIF(NSL!$C$9:$C$10,C41,NSL!$L$9:$L$10)</f>
        <v>0</v>
      </c>
      <c r="H41" s="55">
        <f>SUMIF(NSL!$C$12:$C$13,C41,NSL!$L$12:$L$13)</f>
        <v>0</v>
      </c>
      <c r="I41" s="55">
        <f>SUMIF(NSL!$C$15:$C$16,C41,NSL!$L$15:$L$16)</f>
        <v>0</v>
      </c>
      <c r="J41" s="55">
        <f>SUMIF(NSL!$C$18:$C$19,C41,NSL!$L$18:$L$19)</f>
        <v>0</v>
      </c>
      <c r="K41" s="55">
        <f>SUMIF(NSL!$C$21:$C$43,C41,NSL!$L$21:$L$43)</f>
        <v>0</v>
      </c>
      <c r="L41" s="55">
        <f>SUMIF(NSL!$C$45:$C$51,C41,NSL!$L$45:$L$51)</f>
        <v>0</v>
      </c>
      <c r="M41" s="55">
        <f>SUMIF(NSL!$C$53:$C$55,C41,NSL!$L$53:$L$55)</f>
        <v>0</v>
      </c>
      <c r="N41" s="55">
        <f>SUMIF(NSL!$C$57:$C$65,C41,NSL!$L$57:$L$65)</f>
        <v>0</v>
      </c>
      <c r="O41" s="55">
        <f>SUMIF(NSL!$C$67:$C$76,C41,NSL!$L$67:$L$76)</f>
        <v>0</v>
      </c>
      <c r="P41" s="55">
        <f>SUMIF(NSL!$C$78:$C$79,C41,NSL!$L$78:$L$79)</f>
        <v>0</v>
      </c>
      <c r="Q41" s="55">
        <f>SUMIF(NSL!$C$81:$C$173,C41,NSL!$L$81:$L$173)</f>
        <v>0</v>
      </c>
      <c r="R41" s="65">
        <f t="shared" si="12"/>
        <v>0</v>
      </c>
      <c r="S41" s="55">
        <f>SUMIF(NSL!$C$176:$C$214,C41,NSL!$L$176:$L$214)</f>
        <v>0</v>
      </c>
      <c r="T41" s="55">
        <f>SUMIF(NSL!$C$216:$C$238,C41,NSL!$L$216:$L$238)</f>
        <v>0</v>
      </c>
      <c r="U41" s="55">
        <f>SUMIF(NSL!$C$240:$C$252,C41,NSL!$L$240:$L$252)</f>
        <v>0</v>
      </c>
      <c r="V41" s="55">
        <f>SUMIF(NSL!$C$254:$C$255,C41,NSL!$L$254:$L$255)</f>
        <v>0</v>
      </c>
      <c r="W41" s="55">
        <f>SUMIF(NSL!$C$257:$C$282,C41,NSL!$L$257:$L$282)</f>
        <v>0</v>
      </c>
      <c r="X41" s="55">
        <f>SUMIF(NSL!$C$284:$C$346,C41,NSL!$L$284:$L$346)</f>
        <v>0</v>
      </c>
      <c r="Y41" s="55">
        <f>SUMIF(NSL!$C$348:$C$436,C41,NSL!$L$348:$L$436)</f>
        <v>0</v>
      </c>
      <c r="Z41" s="55">
        <f>SUMIF(NSL!$C$438:$C$480,C41,NSL!$L$438:$L$480)</f>
        <v>0</v>
      </c>
      <c r="AA41" s="72">
        <f t="shared" si="16"/>
        <v>0</v>
      </c>
      <c r="AB41" s="55">
        <f>SUMIF(NSL!$C$483:$C$679,C41,NSL!$L$483:$L$679)</f>
        <v>0</v>
      </c>
      <c r="AC41" s="55">
        <f>SUMIF(NSL!$C$681:$C$682,C41,NSL!$L$681:$L$682)</f>
        <v>0</v>
      </c>
      <c r="AD41" s="55">
        <f>SUMIF(NSL!$C$684:$C$692,C41,NSL!$L$684:$L$692)</f>
        <v>0</v>
      </c>
      <c r="AE41" s="55">
        <f>SUMIF(NSL!$C$694:$C$776,C41,NSL!$L$694:$L$776)</f>
        <v>0</v>
      </c>
      <c r="AF41" s="55">
        <f>SUMIF(NSL!$C$778:$C$810,C41,NSL!$L$778:$L$810)</f>
        <v>0</v>
      </c>
      <c r="AG41" s="55">
        <f>SUMIF(NSL!$C$812:$C$813,C41,NSL!$L$812:$L$813)</f>
        <v>0</v>
      </c>
      <c r="AH41" s="55">
        <f>SUMIF(NSL!$C$815:$C$816,C41,NSL!$L$815:$L$816)</f>
        <v>0</v>
      </c>
      <c r="AI41" s="55">
        <f>SUMIF(NSL!$C$818:$C$889,C41,NSL!$L$818:$L$889)</f>
        <v>0</v>
      </c>
      <c r="AJ41" s="55">
        <f>SUMIF(NSL!$C$891:$C$917,C41,NSL!$L$891:$L$917)</f>
        <v>0</v>
      </c>
      <c r="AK41" s="55">
        <f>SUMIF(NSL!$C$919:$C$981,C41,NSL!$L$919:$L$981)</f>
        <v>0</v>
      </c>
      <c r="AL41" s="55">
        <f>SUMIF(NSL!$C$983:$C$1000,C41,NSL!$L$983:$L$1000)</f>
        <v>0</v>
      </c>
      <c r="AM41" s="55">
        <f>SUMIF(NSL!$C$1002:$C$1028,C41,NSL!$L$1002:$L$1028)</f>
        <v>0</v>
      </c>
      <c r="AN41" s="54">
        <f>D41-BG41</f>
        <v>0</v>
      </c>
      <c r="AO41" s="55">
        <f>SUMIF(NSL!$C$1047:$C$1048,C41,NSL!$L$1047:$L$1048)</f>
        <v>0</v>
      </c>
      <c r="AP41" s="55">
        <f>SUMIF(NSL!$C$1050:$C$1074,C41,NSL!$L$1050:$L$1074)</f>
        <v>0</v>
      </c>
      <c r="AQ41" s="55">
        <f>SUMIF(NSL!$C$1076:$C$1099,C41,NSL!$L$1076:$L$1099)</f>
        <v>0</v>
      </c>
      <c r="AR41" s="55">
        <f>SUMIF(NSL!$C$1101:$C$1121,C41,NSL!$L$1101:$L$1121)</f>
        <v>0</v>
      </c>
      <c r="AS41" s="55">
        <f>SUMIF(NSL!$C$1123:$C$1164,C41,NSL!$L$1123:$L$1164)</f>
        <v>0</v>
      </c>
      <c r="AT41" s="55">
        <f>SUMIF(NSL!$C$1166:$C$1201,C41,NSL!$L$1166:$L$1201)</f>
        <v>0</v>
      </c>
      <c r="AU41" s="55">
        <f>SUMIF(NSL!$C$1203:$C$1223,C41,NSL!$L$1203:$L$1223)</f>
        <v>0</v>
      </c>
      <c r="AV41" s="55">
        <f>SUMIF(NSL!$C$1225:$C$1226,C41,NSL!$L$1225:$L$1226)</f>
        <v>0</v>
      </c>
      <c r="AW41" s="55">
        <f>SUMIF(NSL!$C$1228:$C$1244,C41,NSL!$L$1228:$L$1244)</f>
        <v>0</v>
      </c>
      <c r="AX41" s="55">
        <f>SUMIF(NSL!$C$1246:$C$1351,C41,NSL!$L$1246:$L$1351)</f>
        <v>0</v>
      </c>
      <c r="AY41" s="55">
        <f>SUMIF(NSL!$C$1353:$C$1434,C41,NSL!$L$1353:$L$1434)</f>
        <v>0</v>
      </c>
      <c r="AZ41" s="55">
        <f>SUMIF(NSL!$C$1436:$C$1440,C41,NSL!$L$1436:$L$1440)</f>
        <v>0</v>
      </c>
      <c r="BA41" s="55">
        <f>SUMIF(NSL!$C$1442:$C$1507,C41,NSL!$L$1442:$L$1507)</f>
        <v>0</v>
      </c>
      <c r="BB41" s="55">
        <f>SUMIF(NSL!$C$1509:$C$1540,C41,NSL!$L$1509:$L$1540)</f>
        <v>0</v>
      </c>
      <c r="BC41" s="55">
        <f>SUMIF(NSL!$C$1542:$C$1545,C41,NSL!$L$1542:$L$1545)</f>
        <v>0</v>
      </c>
      <c r="BD41" s="55">
        <f>SUMIF(NSL!$C$1547:$C$1560,C41,NSL!$L$1547:$L$1560)</f>
        <v>0</v>
      </c>
      <c r="BE41" s="55">
        <f>SUMIF(NSL!$C$1562:$C$1565,C41,NSL!$L$1562:$L$1565)</f>
        <v>0</v>
      </c>
      <c r="BF41" s="55">
        <f>SUMIF(NSL!$C$1567:$C$1569,C41,NSL!$L$1567:$L$1569)</f>
        <v>0</v>
      </c>
      <c r="BG41" s="65">
        <f>SUM(G41:Q41)+SUM(S41:Z41)+SUM(AB41:AM41)+SUM(AO41:BF41)</f>
        <v>0</v>
      </c>
      <c r="BH41" s="53">
        <f>AN60-BG41</f>
        <v>0</v>
      </c>
      <c r="BI41" s="53">
        <f t="shared" si="6"/>
        <v>0</v>
      </c>
    </row>
    <row r="42" spans="1:61" ht="15">
      <c r="A42" s="8" t="s">
        <v>91</v>
      </c>
      <c r="B42" s="13" t="s">
        <v>127</v>
      </c>
      <c r="C42" s="8" t="s">
        <v>63</v>
      </c>
      <c r="D42" s="52">
        <f>HTg!I44</f>
        <v>0</v>
      </c>
      <c r="E42" s="65">
        <f t="shared" si="10"/>
        <v>0</v>
      </c>
      <c r="F42" s="70">
        <f t="shared" si="11"/>
        <v>0</v>
      </c>
      <c r="G42" s="55">
        <f>SUMIF(NSL!$C$9:$C$10,C42,NSL!$L$9:$L$10)</f>
        <v>0</v>
      </c>
      <c r="H42" s="55">
        <f>SUMIF(NSL!$C$12:$C$13,C42,NSL!$L$12:$L$13)</f>
        <v>0</v>
      </c>
      <c r="I42" s="55">
        <f>SUMIF(NSL!$C$15:$C$16,C42,NSL!$L$15:$L$16)</f>
        <v>0</v>
      </c>
      <c r="J42" s="55">
        <f>SUMIF(NSL!$C$18:$C$19,C42,NSL!$L$18:$L$19)</f>
        <v>0</v>
      </c>
      <c r="K42" s="55">
        <f>SUMIF(NSL!$C$21:$C$43,C42,NSL!$L$21:$L$43)</f>
        <v>0</v>
      </c>
      <c r="L42" s="55">
        <f>SUMIF(NSL!$C$45:$C$51,C42,NSL!$L$45:$L$51)</f>
        <v>0</v>
      </c>
      <c r="M42" s="55">
        <f>SUMIF(NSL!$C$53:$C$55,C42,NSL!$L$53:$L$55)</f>
        <v>0</v>
      </c>
      <c r="N42" s="55">
        <f>SUMIF(NSL!$C$57:$C$65,C42,NSL!$L$57:$L$65)</f>
        <v>0</v>
      </c>
      <c r="O42" s="55">
        <f>SUMIF(NSL!$C$67:$C$76,C42,NSL!$L$67:$L$76)</f>
        <v>0</v>
      </c>
      <c r="P42" s="55">
        <f>SUMIF(NSL!$C$78:$C$79,C42,NSL!$L$78:$L$79)</f>
        <v>0</v>
      </c>
      <c r="Q42" s="55">
        <f>SUMIF(NSL!$C$81:$C$173,C42,NSL!$L$81:$L$173)</f>
        <v>0</v>
      </c>
      <c r="R42" s="65">
        <f t="shared" si="12"/>
        <v>0</v>
      </c>
      <c r="S42" s="55">
        <f>SUMIF(NSL!$C$176:$C$214,C42,NSL!$L$176:$L$214)</f>
        <v>0</v>
      </c>
      <c r="T42" s="55">
        <f>SUMIF(NSL!$C$216:$C$238,C42,NSL!$L$216:$L$238)</f>
        <v>0</v>
      </c>
      <c r="U42" s="55">
        <f>SUMIF(NSL!$C$240:$C$252,C42,NSL!$L$240:$L$252)</f>
        <v>0</v>
      </c>
      <c r="V42" s="55">
        <f>SUMIF(NSL!$C$254:$C$255,C42,NSL!$L$254:$L$255)</f>
        <v>0</v>
      </c>
      <c r="W42" s="55">
        <f>SUMIF(NSL!$C$257:$C$282,C42,NSL!$L$257:$L$282)</f>
        <v>0</v>
      </c>
      <c r="X42" s="55">
        <f>SUMIF(NSL!$C$284:$C$346,C42,NSL!$L$284:$L$346)</f>
        <v>0</v>
      </c>
      <c r="Y42" s="55">
        <f>SUMIF(NSL!$C$348:$C$436,C42,NSL!$L$348:$L$436)</f>
        <v>0</v>
      </c>
      <c r="Z42" s="55">
        <f>SUMIF(NSL!$C$438:$C$480,C42,NSL!$L$438:$L$480)</f>
        <v>0</v>
      </c>
      <c r="AA42" s="72">
        <f t="shared" si="16"/>
        <v>0</v>
      </c>
      <c r="AB42" s="55">
        <f>SUMIF(NSL!$C$483:$C$679,C42,NSL!$L$483:$L$679)</f>
        <v>0</v>
      </c>
      <c r="AC42" s="55">
        <f>SUMIF(NSL!$C$681:$C$682,C42,NSL!$L$681:$L$682)</f>
        <v>0</v>
      </c>
      <c r="AD42" s="55">
        <f>SUMIF(NSL!$C$684:$C$692,C42,NSL!$L$684:$L$692)</f>
        <v>0</v>
      </c>
      <c r="AE42" s="55">
        <f>SUMIF(NSL!$C$694:$C$776,C42,NSL!$L$694:$L$776)</f>
        <v>0</v>
      </c>
      <c r="AF42" s="55">
        <f>SUMIF(NSL!$C$778:$C$810,C42,NSL!$L$778:$L$810)</f>
        <v>0</v>
      </c>
      <c r="AG42" s="55">
        <f>SUMIF(NSL!$C$812:$C$813,C42,NSL!$L$812:$L$813)</f>
        <v>0</v>
      </c>
      <c r="AH42" s="55">
        <f>SUMIF(NSL!$C$815:$C$816,C42,NSL!$L$815:$L$816)</f>
        <v>0</v>
      </c>
      <c r="AI42" s="55">
        <f>SUMIF(NSL!$C$818:$C$889,C42,NSL!$L$818:$L$889)</f>
        <v>0</v>
      </c>
      <c r="AJ42" s="55">
        <f>SUMIF(NSL!$C$891:$C$917,C42,NSL!$L$891:$L$917)</f>
        <v>0</v>
      </c>
      <c r="AK42" s="55">
        <f>SUMIF(NSL!$C$919:$C$981,C42,NSL!$L$919:$L$981)</f>
        <v>0</v>
      </c>
      <c r="AL42" s="55">
        <f>SUMIF(NSL!$C$983:$C$1000,C42,NSL!$L$983:$L$1000)</f>
        <v>0</v>
      </c>
      <c r="AM42" s="55">
        <f>SUMIF(NSL!$C$1002:$C$1028,C42,NSL!$L$1002:$L$1028)</f>
        <v>0</v>
      </c>
      <c r="AN42" s="55">
        <f>SUMIF(NSL!$C$1030:$C$1045,C42,NSL!$L$1030:$L$1045)</f>
        <v>0</v>
      </c>
      <c r="AO42" s="54">
        <f>D42-BG42</f>
        <v>0</v>
      </c>
      <c r="AP42" s="55">
        <f>SUMIF(NSL!$C$1050:$C$1074,C42,NSL!$L$1050:$L$1074)</f>
        <v>0</v>
      </c>
      <c r="AQ42" s="55">
        <f>SUMIF(NSL!$C$1076:$C$1099,C42,NSL!$L$1076:$L$1099)</f>
        <v>0</v>
      </c>
      <c r="AR42" s="55">
        <f>SUMIF(NSL!$C$1101:$C$1121,C42,NSL!$L$1101:$L$1121)</f>
        <v>0</v>
      </c>
      <c r="AS42" s="55">
        <f>SUMIF(NSL!$C$1123:$C$1164,C42,NSL!$L$1123:$L$1164)</f>
        <v>0</v>
      </c>
      <c r="AT42" s="55">
        <f>SUMIF(NSL!$C$1166:$C$1201,C42,NSL!$L$1166:$L$1201)</f>
        <v>0</v>
      </c>
      <c r="AU42" s="55">
        <f>SUMIF(NSL!$C$1203:$C$1223,C42,NSL!$L$1203:$L$1223)</f>
        <v>0</v>
      </c>
      <c r="AV42" s="55">
        <f>SUMIF(NSL!$C$1225:$C$1226,C42,NSL!$L$1225:$L$1226)</f>
        <v>0</v>
      </c>
      <c r="AW42" s="55">
        <f>SUMIF(NSL!$C$1228:$C$1244,C42,NSL!$L$1228:$L$1244)</f>
        <v>0</v>
      </c>
      <c r="AX42" s="55">
        <f>SUMIF(NSL!$C$1246:$C$1351,C42,NSL!$L$1246:$L$1351)</f>
        <v>0</v>
      </c>
      <c r="AY42" s="55">
        <f>SUMIF(NSL!$C$1353:$C$1434,C42,NSL!$L$1353:$L$1434)</f>
        <v>0</v>
      </c>
      <c r="AZ42" s="55">
        <f>SUMIF(NSL!$C$1436:$C$1440,C42,NSL!$L$1436:$L$1440)</f>
        <v>0</v>
      </c>
      <c r="BA42" s="55">
        <f>SUMIF(NSL!$C$1442:$C$1507,C42,NSL!$L$1442:$L$1507)</f>
        <v>0</v>
      </c>
      <c r="BB42" s="55">
        <f>SUMIF(NSL!$C$1509:$C$1540,C42,NSL!$L$1509:$L$1540)</f>
        <v>0</v>
      </c>
      <c r="BC42" s="55">
        <f>SUMIF(NSL!$C$1542:$C$1545,C42,NSL!$L$1542:$L$1545)</f>
        <v>0</v>
      </c>
      <c r="BD42" s="55">
        <f>SUMIF(NSL!$C$1547:$C$1560,C42,NSL!$L$1547:$L$1560)</f>
        <v>0</v>
      </c>
      <c r="BE42" s="55">
        <f>SUMIF(NSL!$C$1562:$C$1565,C42,NSL!$L$1562:$L$1565)</f>
        <v>0</v>
      </c>
      <c r="BF42" s="55">
        <f>SUMIF(NSL!$C$1567:$C$1569,C42,NSL!$L$1567:$L$1569)</f>
        <v>0</v>
      </c>
      <c r="BG42" s="65">
        <f>SUM(G42:Q42)+SUM(S42:Z42)+SUM(AB42:AN42)+SUM(AP42:BF42)</f>
        <v>0</v>
      </c>
      <c r="BH42" s="53">
        <f>AO60-BG42</f>
        <v>0</v>
      </c>
      <c r="BI42" s="53">
        <f>BH42+D42</f>
        <v>0</v>
      </c>
    </row>
    <row r="43" spans="1:61" ht="15">
      <c r="A43" s="8" t="s">
        <v>95</v>
      </c>
      <c r="B43" s="7" t="s">
        <v>126</v>
      </c>
      <c r="C43" s="8" t="s">
        <v>41</v>
      </c>
      <c r="D43" s="52">
        <f>HTg!I45</f>
        <v>0</v>
      </c>
      <c r="E43" s="65">
        <f t="shared" si="10"/>
        <v>0</v>
      </c>
      <c r="F43" s="70">
        <f t="shared" si="11"/>
        <v>0</v>
      </c>
      <c r="G43" s="55">
        <f>SUMIF(NSL!$C$9:$C$10,C43,NSL!$L$9:$L$10)</f>
        <v>0</v>
      </c>
      <c r="H43" s="55">
        <f>SUMIF(NSL!$C$12:$C$13,C43,NSL!$L$12:$L$13)</f>
        <v>0</v>
      </c>
      <c r="I43" s="55">
        <f>SUMIF(NSL!$C$15:$C$16,C43,NSL!$L$15:$L$16)</f>
        <v>0</v>
      </c>
      <c r="J43" s="55">
        <f>SUMIF(NSL!$C$18:$C$19,C43,NSL!$L$18:$L$19)</f>
        <v>0</v>
      </c>
      <c r="K43" s="55">
        <f>SUMIF(NSL!$C$21:$C$43,C43,NSL!$L$21:$L$43)</f>
        <v>0</v>
      </c>
      <c r="L43" s="55">
        <f>SUMIF(NSL!$C$45:$C$51,C43,NSL!$L$45:$L$51)</f>
        <v>0</v>
      </c>
      <c r="M43" s="55">
        <f>SUMIF(NSL!$C$53:$C$55,C43,NSL!$L$53:$L$55)</f>
        <v>0</v>
      </c>
      <c r="N43" s="55">
        <f>SUMIF(NSL!$C$57:$C$65,C43,NSL!$L$57:$L$65)</f>
        <v>0</v>
      </c>
      <c r="O43" s="55">
        <f>SUMIF(NSL!$C$67:$C$76,C43,NSL!$L$67:$L$76)</f>
        <v>0</v>
      </c>
      <c r="P43" s="55">
        <f>SUMIF(NSL!$C$78:$C$79,C43,NSL!$L$78:$L$79)</f>
        <v>0</v>
      </c>
      <c r="Q43" s="55">
        <f>SUMIF(NSL!$C$81:$C$173,C43,NSL!$L$81:$L$173)</f>
        <v>0</v>
      </c>
      <c r="R43" s="65">
        <f t="shared" si="12"/>
        <v>0</v>
      </c>
      <c r="S43" s="55">
        <f>SUMIF(NSL!$C$176:$C$214,C43,NSL!$L$176:$L$214)</f>
        <v>0</v>
      </c>
      <c r="T43" s="55">
        <f>SUMIF(NSL!$C$216:$C$238,C43,NSL!$L$216:$L$238)</f>
        <v>0</v>
      </c>
      <c r="U43" s="55">
        <f>SUMIF(NSL!$C$240:$C$252,C43,NSL!$L$240:$L$252)</f>
        <v>0</v>
      </c>
      <c r="V43" s="55">
        <f>SUMIF(NSL!$C$254:$C$255,C43,NSL!$L$254:$L$255)</f>
        <v>0</v>
      </c>
      <c r="W43" s="55">
        <f>SUMIF(NSL!$C$257:$C$282,C43,NSL!$L$257:$L$282)</f>
        <v>0</v>
      </c>
      <c r="X43" s="55">
        <f>SUMIF(NSL!$C$284:$C$346,C43,NSL!$L$284:$L$346)</f>
        <v>0</v>
      </c>
      <c r="Y43" s="55">
        <f>SUMIF(NSL!$C$348:$C$436,C43,NSL!$L$348:$L$436)</f>
        <v>0</v>
      </c>
      <c r="Z43" s="55">
        <f>SUMIF(NSL!$C$438:$C$480,C43,NSL!$L$438:$L$480)</f>
        <v>0</v>
      </c>
      <c r="AA43" s="72">
        <f t="shared" si="16"/>
        <v>0</v>
      </c>
      <c r="AB43" s="55">
        <f>SUMIF(NSL!$C$483:$C$679,C43,NSL!$L$483:$L$679)</f>
        <v>0</v>
      </c>
      <c r="AC43" s="55">
        <f>SUMIF(NSL!$C$681:$C$682,C43,NSL!$L$681:$L$682)</f>
        <v>0</v>
      </c>
      <c r="AD43" s="55">
        <f>SUMIF(NSL!$C$684:$C$692,C43,NSL!$L$684:$L$692)</f>
        <v>0</v>
      </c>
      <c r="AE43" s="55">
        <f>SUMIF(NSL!$C$694:$C$776,C43,NSL!$L$694:$L$776)</f>
        <v>0</v>
      </c>
      <c r="AF43" s="55">
        <f>SUMIF(NSL!$C$778:$C$810,C43,NSL!$L$778:$L$810)</f>
        <v>0</v>
      </c>
      <c r="AG43" s="55">
        <f>SUMIF(NSL!$C$812:$C$813,C43,NSL!$L$812:$L$813)</f>
        <v>0</v>
      </c>
      <c r="AH43" s="55">
        <f>SUMIF(NSL!$C$815:$C$816,C43,NSL!$L$815:$L$816)</f>
        <v>0</v>
      </c>
      <c r="AI43" s="55">
        <f>SUMIF(NSL!$C$818:$C$889,C43,NSL!$L$818:$L$889)</f>
        <v>0</v>
      </c>
      <c r="AJ43" s="55">
        <f>SUMIF(NSL!$C$891:$C$917,C43,NSL!$L$891:$L$917)</f>
        <v>0</v>
      </c>
      <c r="AK43" s="55">
        <f>SUMIF(NSL!$C$919:$C$981,C43,NSL!$L$919:$L$981)</f>
        <v>0</v>
      </c>
      <c r="AL43" s="55">
        <f>SUMIF(NSL!$C$983:$C$1000,C43,NSL!$L$983:$L$1000)</f>
        <v>0</v>
      </c>
      <c r="AM43" s="55">
        <f>SUMIF(NSL!$C$1002:$C$1028,C43,NSL!$L$1002:$L$1028)</f>
        <v>0</v>
      </c>
      <c r="AN43" s="55">
        <f>SUMIF(NSL!$C$1030:$C$1045,C43,NSL!$L$1030:$L$1045)</f>
        <v>0</v>
      </c>
      <c r="AO43" s="55">
        <f>SUMIF(NSL!$C$1047:$C$1048,C43,NSL!$L$1047:$L$1048)</f>
        <v>0</v>
      </c>
      <c r="AP43" s="54">
        <f>D43-BG43</f>
        <v>0</v>
      </c>
      <c r="AQ43" s="55">
        <f>SUMIF(NSL!$C$1076:$C$1099,C43,NSL!$L$1076:$L$1099)</f>
        <v>0</v>
      </c>
      <c r="AR43" s="55">
        <f>SUMIF(NSL!$C$1101:$C$1121,C43,NSL!$L$1101:$L$1121)</f>
        <v>0</v>
      </c>
      <c r="AS43" s="55">
        <f>SUMIF(NSL!$C$1123:$C$1164,C43,NSL!$L$1123:$L$1164)</f>
        <v>0</v>
      </c>
      <c r="AT43" s="55">
        <f>SUMIF(NSL!$C$1166:$C$1201,C43,NSL!$L$1166:$L$1201)</f>
        <v>0</v>
      </c>
      <c r="AU43" s="55">
        <f>SUMIF(NSL!$C$1203:$C$1223,C43,NSL!$L$1203:$L$1223)</f>
        <v>0</v>
      </c>
      <c r="AV43" s="55">
        <f>SUMIF(NSL!$C$1225:$C$1226,C43,NSL!$L$1225:$L$1226)</f>
        <v>0</v>
      </c>
      <c r="AW43" s="55">
        <f>SUMIF(NSL!$C$1228:$C$1244,C43,NSL!$L$1228:$L$1244)</f>
        <v>0</v>
      </c>
      <c r="AX43" s="55">
        <f>SUMIF(NSL!$C$1246:$C$1351,C43,NSL!$L$1246:$L$1351)</f>
        <v>0</v>
      </c>
      <c r="AY43" s="55">
        <f>SUMIF(NSL!$C$1353:$C$1434,C43,NSL!$L$1353:$L$1434)</f>
        <v>0</v>
      </c>
      <c r="AZ43" s="55">
        <f>SUMIF(NSL!$C$1436:$C$1440,C43,NSL!$L$1436:$L$1440)</f>
        <v>0</v>
      </c>
      <c r="BA43" s="55">
        <f>SUMIF(NSL!$C$1442:$C$1507,C43,NSL!$L$1442:$L$1507)</f>
        <v>0</v>
      </c>
      <c r="BB43" s="55">
        <f>SUMIF(NSL!$C$1509:$C$1540,C43,NSL!$L$1509:$L$1540)</f>
        <v>0</v>
      </c>
      <c r="BC43" s="55">
        <f>SUMIF(NSL!$C$1542:$C$1545,C43,NSL!$L$1542:$L$1545)</f>
        <v>0</v>
      </c>
      <c r="BD43" s="55">
        <f>SUMIF(NSL!$C$1547:$C$1560,C43,NSL!$L$1547:$L$1560)</f>
        <v>0</v>
      </c>
      <c r="BE43" s="55">
        <f>SUMIF(NSL!$C$1562:$C$1565,C43,NSL!$L$1562:$L$1565)</f>
        <v>0</v>
      </c>
      <c r="BF43" s="55">
        <f>SUMIF(NSL!$C$1567:$C$1569,C43,NSL!$L$1567:$L$1569)</f>
        <v>0</v>
      </c>
      <c r="BG43" s="65">
        <f>SUM(G43:Q43)+SUM(S43:Z43)+SUM(AB43:AO43)+SUM(AQ43:BF43)</f>
        <v>0</v>
      </c>
      <c r="BH43" s="53">
        <f>AP60-BG43</f>
        <v>0</v>
      </c>
      <c r="BI43" s="53">
        <f t="shared" si="6"/>
        <v>0</v>
      </c>
    </row>
    <row r="44" spans="1:61" ht="15">
      <c r="A44" s="8" t="s">
        <v>96</v>
      </c>
      <c r="B44" s="7" t="s">
        <v>101</v>
      </c>
      <c r="C44" s="8" t="s">
        <v>42</v>
      </c>
      <c r="D44" s="52">
        <f>HTg!I46</f>
        <v>0</v>
      </c>
      <c r="E44" s="65">
        <f t="shared" si="10"/>
        <v>0</v>
      </c>
      <c r="F44" s="70">
        <f t="shared" si="11"/>
        <v>0</v>
      </c>
      <c r="G44" s="55">
        <f>SUMIF(NSL!$C$9:$C$10,C44,NSL!$L$9:$L$10)</f>
        <v>0</v>
      </c>
      <c r="H44" s="55">
        <f>SUMIF(NSL!$C$12:$C$13,C44,NSL!$L$12:$L$13)</f>
        <v>0</v>
      </c>
      <c r="I44" s="55">
        <f>SUMIF(NSL!$C$15:$C$16,C44,NSL!$L$15:$L$16)</f>
        <v>0</v>
      </c>
      <c r="J44" s="55">
        <f>SUMIF(NSL!$C$18:$C$19,C44,NSL!$L$18:$L$19)</f>
        <v>0</v>
      </c>
      <c r="K44" s="55">
        <f>SUMIF(NSL!$C$21:$C$43,C44,NSL!$L$21:$L$43)</f>
        <v>0</v>
      </c>
      <c r="L44" s="55">
        <f>SUMIF(NSL!$C$45:$C$51,C44,NSL!$L$45:$L$51)</f>
        <v>0</v>
      </c>
      <c r="M44" s="55">
        <f>SUMIF(NSL!$C$53:$C$55,C44,NSL!$L$53:$L$55)</f>
        <v>0</v>
      </c>
      <c r="N44" s="55">
        <f>SUMIF(NSL!$C$57:$C$65,C44,NSL!$L$57:$L$65)</f>
        <v>0</v>
      </c>
      <c r="O44" s="55">
        <f>SUMIF(NSL!$C$67:$C$76,C44,NSL!$L$67:$L$76)</f>
        <v>0</v>
      </c>
      <c r="P44" s="55">
        <f>SUMIF(NSL!$C$78:$C$79,C44,NSL!$L$78:$L$79)</f>
        <v>0</v>
      </c>
      <c r="Q44" s="55">
        <f>SUMIF(NSL!$C$81:$C$173,C44,NSL!$L$81:$L$173)</f>
        <v>0</v>
      </c>
      <c r="R44" s="65">
        <f t="shared" si="12"/>
        <v>0</v>
      </c>
      <c r="S44" s="55">
        <f>SUMIF(NSL!$C$176:$C$214,C44,NSL!$L$176:$L$214)</f>
        <v>0</v>
      </c>
      <c r="T44" s="55">
        <f>SUMIF(NSL!$C$216:$C$238,C44,NSL!$L$216:$L$238)</f>
        <v>0</v>
      </c>
      <c r="U44" s="55">
        <f>SUMIF(NSL!$C$240:$C$252,C44,NSL!$L$240:$L$252)</f>
        <v>0</v>
      </c>
      <c r="V44" s="55">
        <f>SUMIF(NSL!$C$254:$C$255,C44,NSL!$L$254:$L$255)</f>
        <v>0</v>
      </c>
      <c r="W44" s="55">
        <f>SUMIF(NSL!$C$257:$C$282,C44,NSL!$L$257:$L$282)</f>
        <v>0</v>
      </c>
      <c r="X44" s="55">
        <f>SUMIF(NSL!$C$284:$C$346,C44,NSL!$L$284:$L$346)</f>
        <v>0</v>
      </c>
      <c r="Y44" s="55">
        <f>SUMIF(NSL!$C$348:$C$436,C44,NSL!$L$348:$L$436)</f>
        <v>0</v>
      </c>
      <c r="Z44" s="55">
        <f>SUMIF(NSL!$C$438:$C$480,C44,NSL!$L$438:$L$480)</f>
        <v>0</v>
      </c>
      <c r="AA44" s="72">
        <f t="shared" si="16"/>
        <v>0</v>
      </c>
      <c r="AB44" s="55">
        <f>SUMIF(NSL!$C$483:$C$679,C44,NSL!$L$483:$L$679)</f>
        <v>0</v>
      </c>
      <c r="AC44" s="55">
        <f>SUMIF(NSL!$C$681:$C$682,C44,NSL!$L$681:$L$682)</f>
        <v>0</v>
      </c>
      <c r="AD44" s="55">
        <f>SUMIF(NSL!$C$684:$C$692,C44,NSL!$L$684:$L$692)</f>
        <v>0</v>
      </c>
      <c r="AE44" s="55">
        <f>SUMIF(NSL!$C$694:$C$776,C44,NSL!$L$694:$L$776)</f>
        <v>0</v>
      </c>
      <c r="AF44" s="55">
        <f>SUMIF(NSL!$C$778:$C$810,C44,NSL!$L$778:$L$810)</f>
        <v>0</v>
      </c>
      <c r="AG44" s="55">
        <f>SUMIF(NSL!$C$812:$C$813,C44,NSL!$L$812:$L$813)</f>
        <v>0</v>
      </c>
      <c r="AH44" s="55">
        <f>SUMIF(NSL!$C$815:$C$816,C44,NSL!$L$815:$L$816)</f>
        <v>0</v>
      </c>
      <c r="AI44" s="55">
        <f>SUMIF(NSL!$C$818:$C$889,C44,NSL!$L$818:$L$889)</f>
        <v>0</v>
      </c>
      <c r="AJ44" s="55">
        <f>SUMIF(NSL!$C$891:$C$917,C44,NSL!$L$891:$L$917)</f>
        <v>0</v>
      </c>
      <c r="AK44" s="55">
        <f>SUMIF(NSL!$C$919:$C$981,C44,NSL!$L$919:$L$981)</f>
        <v>0</v>
      </c>
      <c r="AL44" s="55">
        <f>SUMIF(NSL!$C$983:$C$1000,C44,NSL!$L$983:$L$1000)</f>
        <v>0</v>
      </c>
      <c r="AM44" s="55">
        <f>SUMIF(NSL!$C$1002:$C$1028,C44,NSL!$L$1002:$L$1028)</f>
        <v>0</v>
      </c>
      <c r="AN44" s="55">
        <f>SUMIF(NSL!$C$1030:$C$1045,C44,NSL!$L$1030:$L$1045)</f>
        <v>0</v>
      </c>
      <c r="AO44" s="55">
        <f>SUMIF(NSL!$C$1047:$C$1048,C44,NSL!$L$1047:$L$1048)</f>
        <v>0</v>
      </c>
      <c r="AP44" s="55">
        <f>SUMIF(NSL!$C$1050:$C$1074,C44,NSL!$L$1050:$L$1074)</f>
        <v>0</v>
      </c>
      <c r="AQ44" s="54">
        <f>D44-BG44</f>
        <v>0</v>
      </c>
      <c r="AR44" s="55">
        <f>SUMIF(NSL!$C$1101:$C$1121,C44,NSL!$L$1101:$L$1121)</f>
        <v>0</v>
      </c>
      <c r="AS44" s="55">
        <f>SUMIF(NSL!$C$1123:$C$1164,C44,NSL!$L$1123:$L$1164)</f>
        <v>0</v>
      </c>
      <c r="AT44" s="55">
        <f>SUMIF(NSL!$C$1166:$C$1201,C44,NSL!$L$1166:$L$1201)</f>
        <v>0</v>
      </c>
      <c r="AU44" s="55">
        <f>SUMIF(NSL!$C$1203:$C$1223,C44,NSL!$L$1203:$L$1223)</f>
        <v>0</v>
      </c>
      <c r="AV44" s="55">
        <f>SUMIF(NSL!$C$1225:$C$1226,C44,NSL!$L$1225:$L$1226)</f>
        <v>0</v>
      </c>
      <c r="AW44" s="55">
        <f>SUMIF(NSL!$C$1228:$C$1244,C44,NSL!$L$1228:$L$1244)</f>
        <v>0</v>
      </c>
      <c r="AX44" s="55">
        <f>SUMIF(NSL!$C$1246:$C$1351,C44,NSL!$L$1246:$L$1351)</f>
        <v>0</v>
      </c>
      <c r="AY44" s="55">
        <f>SUMIF(NSL!$C$1353:$C$1434,C44,NSL!$L$1353:$L$1434)</f>
        <v>0</v>
      </c>
      <c r="AZ44" s="55">
        <f>SUMIF(NSL!$C$1436:$C$1440,C44,NSL!$L$1436:$L$1440)</f>
        <v>0</v>
      </c>
      <c r="BA44" s="55">
        <f>SUMIF(NSL!$C$1442:$C$1507,C44,NSL!$L$1442:$L$1507)</f>
        <v>0</v>
      </c>
      <c r="BB44" s="55">
        <f>SUMIF(NSL!$C$1509:$C$1540,C44,NSL!$L$1509:$L$1540)</f>
        <v>0</v>
      </c>
      <c r="BC44" s="55">
        <f>SUMIF(NSL!$C$1542:$C$1545,C44,NSL!$L$1542:$L$1545)</f>
        <v>0</v>
      </c>
      <c r="BD44" s="55">
        <f>SUMIF(NSL!$C$1547:$C$1560,C44,NSL!$L$1547:$L$1560)</f>
        <v>0</v>
      </c>
      <c r="BE44" s="55">
        <f>SUMIF(NSL!$C$1562:$C$1565,C44,NSL!$L$1562:$L$1565)</f>
        <v>0</v>
      </c>
      <c r="BF44" s="55">
        <f>SUMIF(NSL!$C$1567:$C$1569,C44,NSL!$L$1567:$L$1569)</f>
        <v>0</v>
      </c>
      <c r="BG44" s="65">
        <f>SUM(G44:Q44)+SUM(S44:Z44)+SUM(AB44:AP44)+SUM(AR44:BF44)</f>
        <v>0</v>
      </c>
      <c r="BH44" s="53">
        <f>AQ60-BG44</f>
        <v>1</v>
      </c>
      <c r="BI44" s="53">
        <f t="shared" si="6"/>
        <v>1</v>
      </c>
    </row>
    <row r="45" spans="1:61" ht="15">
      <c r="A45" s="8" t="s">
        <v>97</v>
      </c>
      <c r="B45" s="7" t="s">
        <v>146</v>
      </c>
      <c r="C45" s="8" t="s">
        <v>64</v>
      </c>
      <c r="D45" s="52">
        <f>HTg!I47</f>
        <v>15.01</v>
      </c>
      <c r="E45" s="65">
        <f t="shared" si="10"/>
        <v>0</v>
      </c>
      <c r="F45" s="70">
        <f t="shared" si="11"/>
        <v>0</v>
      </c>
      <c r="G45" s="55">
        <f>SUMIF(NSL!$C$9:$C$10,C45,NSL!$L$9:$L$10)</f>
        <v>0</v>
      </c>
      <c r="H45" s="55">
        <f>SUMIF(NSL!$C$12:$C$13,C45,NSL!$L$12:$L$13)</f>
        <v>0</v>
      </c>
      <c r="I45" s="55">
        <f>SUMIF(NSL!$C$15:$C$16,C45,NSL!$L$15:$L$16)</f>
        <v>0</v>
      </c>
      <c r="J45" s="55">
        <f>SUMIF(NSL!$C$18:$C$19,C45,NSL!$L$18:$L$19)</f>
        <v>0</v>
      </c>
      <c r="K45" s="55">
        <f>SUMIF(NSL!$C$21:$C$43,C45,NSL!$L$21:$L$43)</f>
        <v>0</v>
      </c>
      <c r="L45" s="55">
        <f>SUMIF(NSL!$C$45:$C$51,C45,NSL!$L$45:$L$51)</f>
        <v>0</v>
      </c>
      <c r="M45" s="55">
        <f>SUMIF(NSL!$C$53:$C$55,C45,NSL!$L$53:$L$55)</f>
        <v>0</v>
      </c>
      <c r="N45" s="55">
        <f>SUMIF(NSL!$C$57:$C$65,C45,NSL!$L$57:$L$65)</f>
        <v>0</v>
      </c>
      <c r="O45" s="55">
        <f>SUMIF(NSL!$C$67:$C$76,C45,NSL!$L$67:$L$76)</f>
        <v>0</v>
      </c>
      <c r="P45" s="55">
        <f>SUMIF(NSL!$C$78:$C$79,C45,NSL!$L$78:$L$79)</f>
        <v>0</v>
      </c>
      <c r="Q45" s="55">
        <f>SUMIF(NSL!$C$81:$C$173,C45,NSL!$L$81:$L$173)</f>
        <v>0</v>
      </c>
      <c r="R45" s="65">
        <f t="shared" si="12"/>
        <v>15.01</v>
      </c>
      <c r="S45" s="55">
        <f>SUMIF(NSL!$C$176:$C$214,C45,NSL!$L$176:$L$214)</f>
        <v>0</v>
      </c>
      <c r="T45" s="55">
        <f>SUMIF(NSL!$C$216:$C$238,C45,NSL!$L$216:$L$238)</f>
        <v>0</v>
      </c>
      <c r="U45" s="55">
        <f>SUMIF(NSL!$C$240:$C$252,C45,NSL!$L$240:$L$252)</f>
        <v>0</v>
      </c>
      <c r="V45" s="55">
        <f>SUMIF(NSL!$C$254:$C$255,C45,NSL!$L$254:$L$255)</f>
        <v>0</v>
      </c>
      <c r="W45" s="55">
        <f>SUMIF(NSL!$C$257:$C$282,C45,NSL!$L$257:$L$282)</f>
        <v>0</v>
      </c>
      <c r="X45" s="55">
        <f>SUMIF(NSL!$C$284:$C$346,C45,NSL!$L$284:$L$346)</f>
        <v>0</v>
      </c>
      <c r="Y45" s="55">
        <f>SUMIF(NSL!$C$348:$C$436,C45,NSL!$L$348:$L$436)</f>
        <v>0</v>
      </c>
      <c r="Z45" s="55">
        <f>SUMIF(NSL!$C$438:$C$480,C45,NSL!$L$438:$L$480)</f>
        <v>0</v>
      </c>
      <c r="AA45" s="72">
        <f t="shared" si="16"/>
        <v>0.15000000000000002</v>
      </c>
      <c r="AB45" s="55">
        <f>SUMIF(NSL!$C$483:$C$679,C45,NSL!$L$483:$L$679)</f>
        <v>0</v>
      </c>
      <c r="AC45" s="55">
        <f>SUMIF(NSL!$C$681:$C$682,C45,NSL!$L$681:$L$682)</f>
        <v>0</v>
      </c>
      <c r="AD45" s="55">
        <f>SUMIF(NSL!$C$684:$C$692,C45,NSL!$L$684:$L$692)</f>
        <v>0</v>
      </c>
      <c r="AE45" s="55">
        <f>SUMIF(NSL!$C$694:$C$776,C45,NSL!$L$694:$L$776)</f>
        <v>0</v>
      </c>
      <c r="AF45" s="55">
        <f>SUMIF(NSL!$C$778:$C$810,C45,NSL!$L$778:$L$810)</f>
        <v>0</v>
      </c>
      <c r="AG45" s="55">
        <f>SUMIF(NSL!$C$812:$C$813,C45,NSL!$L$812:$L$813)</f>
        <v>0</v>
      </c>
      <c r="AH45" s="55">
        <f>SUMIF(NSL!$C$815:$C$816,C45,NSL!$L$815:$L$816)</f>
        <v>0</v>
      </c>
      <c r="AI45" s="55">
        <f>SUMIF(NSL!$C$818:$C$889,C45,NSL!$L$818:$L$889)</f>
        <v>0</v>
      </c>
      <c r="AJ45" s="55">
        <f>SUMIF(NSL!$C$891:$C$917,C45,NSL!$L$891:$L$917)</f>
        <v>0</v>
      </c>
      <c r="AK45" s="55">
        <f>SUMIF(NSL!$C$919:$C$981,C45,NSL!$L$919:$L$981)</f>
        <v>0.15000000000000002</v>
      </c>
      <c r="AL45" s="55">
        <f>SUMIF(NSL!$C$983:$C$1000,C45,NSL!$L$983:$L$1000)</f>
        <v>0</v>
      </c>
      <c r="AM45" s="55">
        <f>SUMIF(NSL!$C$1002:$C$1028,C45,NSL!$L$1002:$L$1028)</f>
        <v>0</v>
      </c>
      <c r="AN45" s="55">
        <f>SUMIF(NSL!$C$1030:$C$1045,C45,NSL!$L$1030:$L$1045)</f>
        <v>0</v>
      </c>
      <c r="AO45" s="55">
        <f>SUMIF(NSL!$C$1047:$C$1048,C45,NSL!$L$1047:$L$1048)</f>
        <v>0</v>
      </c>
      <c r="AP45" s="55">
        <f>SUMIF(NSL!$C$1050:$C$1074,C45,NSL!$L$1050:$L$1074)</f>
        <v>0</v>
      </c>
      <c r="AQ45" s="55">
        <f>SUMIF(NSL!$C$1076:$C$1099,C45,NSL!$L$1076:$L$1099)</f>
        <v>0</v>
      </c>
      <c r="AR45" s="54">
        <f>D45-BG45</f>
        <v>14.86</v>
      </c>
      <c r="AS45" s="55">
        <f>SUMIF(NSL!$C$1123:$C$1164,C45,NSL!$L$1123:$L$1164)</f>
        <v>0</v>
      </c>
      <c r="AT45" s="55">
        <f>SUMIF(NSL!$C$1166:$C$1201,C45,NSL!$L$1166:$L$1201)</f>
        <v>0</v>
      </c>
      <c r="AU45" s="55">
        <f>SUMIF(NSL!$C$1203:$C$1223,C45,NSL!$L$1203:$L$1223)</f>
        <v>0</v>
      </c>
      <c r="AV45" s="55">
        <f>SUMIF(NSL!$C$1225:$C$1226,C45,NSL!$L$1225:$L$1226)</f>
        <v>0</v>
      </c>
      <c r="AW45" s="55">
        <f>SUMIF(NSL!$C$1228:$C$1244,C45,NSL!$L$1228:$L$1244)</f>
        <v>0</v>
      </c>
      <c r="AX45" s="55">
        <f>SUMIF(NSL!$C$1246:$C$1351,C45,NSL!$L$1246:$L$1351)</f>
        <v>0</v>
      </c>
      <c r="AY45" s="55">
        <f>SUMIF(NSL!$C$1353:$C$1434,C45,NSL!$L$1353:$L$1434)</f>
        <v>0</v>
      </c>
      <c r="AZ45" s="55">
        <f>SUMIF(NSL!$C$1436:$C$1440,C45,NSL!$L$1436:$L$1440)</f>
        <v>0</v>
      </c>
      <c r="BA45" s="55">
        <f>SUMIF(NSL!$C$1442:$C$1507,C45,NSL!$L$1442:$L$1507)</f>
        <v>0</v>
      </c>
      <c r="BB45" s="55">
        <f>SUMIF(NSL!$C$1509:$C$1540,C45,NSL!$L$1509:$L$1540)</f>
        <v>0</v>
      </c>
      <c r="BC45" s="55">
        <f>SUMIF(NSL!$C$1542:$C$1545,C45,NSL!$L$1542:$L$1545)</f>
        <v>0</v>
      </c>
      <c r="BD45" s="55">
        <f>SUMIF(NSL!$C$1547:$C$1560,C45,NSL!$L$1547:$L$1560)</f>
        <v>0</v>
      </c>
      <c r="BE45" s="55">
        <f>SUMIF(NSL!$C$1562:$C$1565,C45,NSL!$L$1562:$L$1565)</f>
        <v>0</v>
      </c>
      <c r="BF45" s="55">
        <f>SUMIF(NSL!$C$1567:$C$1569,C45,NSL!$L$1567:$L$1569)</f>
        <v>0</v>
      </c>
      <c r="BG45" s="65">
        <f>SUM(G45:Q45)+SUM(S45:Z45)+SUM(AB45:AQ45)+SUM(AS45:BF45)</f>
        <v>0.15000000000000002</v>
      </c>
      <c r="BH45" s="53">
        <f>AR60-BG45</f>
        <v>6.3899999999999988</v>
      </c>
      <c r="BI45" s="53">
        <f t="shared" si="6"/>
        <v>21.4</v>
      </c>
    </row>
    <row r="46" spans="1:61" ht="15">
      <c r="A46" s="8" t="s">
        <v>103</v>
      </c>
      <c r="B46" s="7" t="s">
        <v>147</v>
      </c>
      <c r="C46" s="8" t="s">
        <v>62</v>
      </c>
      <c r="D46" s="52">
        <f>HTg!I48</f>
        <v>0</v>
      </c>
      <c r="E46" s="65">
        <f t="shared" si="10"/>
        <v>0</v>
      </c>
      <c r="F46" s="70">
        <f t="shared" si="11"/>
        <v>0</v>
      </c>
      <c r="G46" s="55">
        <f>SUMIF(NSL!$C$9:$C$10,C46,NSL!$L$9:$L$10)</f>
        <v>0</v>
      </c>
      <c r="H46" s="55">
        <f>SUMIF(NSL!$C$12:$C$13,C46,NSL!$L$12:$L$13)</f>
        <v>0</v>
      </c>
      <c r="I46" s="55">
        <f>SUMIF(NSL!$C$15:$C$16,C46,NSL!$L$15:$L$16)</f>
        <v>0</v>
      </c>
      <c r="J46" s="55">
        <f>SUMIF(NSL!$C$18:$C$19,C46,NSL!$L$18:$L$19)</f>
        <v>0</v>
      </c>
      <c r="K46" s="55">
        <f>SUMIF(NSL!$C$21:$C$43,C46,NSL!$L$21:$L$43)</f>
        <v>0</v>
      </c>
      <c r="L46" s="55">
        <f>SUMIF(NSL!$C$45:$C$51,C46,NSL!$L$45:$L$51)</f>
        <v>0</v>
      </c>
      <c r="M46" s="55">
        <f>SUMIF(NSL!$C$53:$C$55,C46,NSL!$L$53:$L$55)</f>
        <v>0</v>
      </c>
      <c r="N46" s="55">
        <f>SUMIF(NSL!$C$57:$C$65,C46,NSL!$L$57:$L$65)</f>
        <v>0</v>
      </c>
      <c r="O46" s="55">
        <f>SUMIF(NSL!$C$67:$C$76,C46,NSL!$L$67:$L$76)</f>
        <v>0</v>
      </c>
      <c r="P46" s="55">
        <f>SUMIF(NSL!$C$78:$C$79,C46,NSL!$L$78:$L$79)</f>
        <v>0</v>
      </c>
      <c r="Q46" s="55">
        <f>SUMIF(NSL!$C$81:$C$173,C46,NSL!$L$81:$L$173)</f>
        <v>0</v>
      </c>
      <c r="R46" s="65">
        <f t="shared" si="12"/>
        <v>0</v>
      </c>
      <c r="S46" s="55">
        <f>SUMIF(NSL!$C$176:$C$214,C46,NSL!$L$176:$L$214)</f>
        <v>0</v>
      </c>
      <c r="T46" s="55">
        <f>SUMIF(NSL!$C$216:$C$238,C46,NSL!$L$216:$L$238)</f>
        <v>0</v>
      </c>
      <c r="U46" s="55">
        <f>SUMIF(NSL!$C$240:$C$252,C46,NSL!$L$240:$L$252)</f>
        <v>0</v>
      </c>
      <c r="V46" s="55">
        <f>SUMIF(NSL!$C$254:$C$255,C46,NSL!$L$254:$L$255)</f>
        <v>0</v>
      </c>
      <c r="W46" s="55">
        <f>SUMIF(NSL!$C$257:$C$282,C46,NSL!$L$257:$L$282)</f>
        <v>0</v>
      </c>
      <c r="X46" s="55">
        <f>SUMIF(NSL!$C$284:$C$346,C46,NSL!$L$284:$L$346)</f>
        <v>0</v>
      </c>
      <c r="Y46" s="55">
        <f>SUMIF(NSL!$C$348:$C$436,C46,NSL!$L$348:$L$436)</f>
        <v>0</v>
      </c>
      <c r="Z46" s="55">
        <f>SUMIF(NSL!$C$438:$C$480,C46,NSL!$L$438:$L$480)</f>
        <v>0</v>
      </c>
      <c r="AA46" s="72">
        <f t="shared" si="16"/>
        <v>0</v>
      </c>
      <c r="AB46" s="55">
        <f>SUMIF(NSL!$C$483:$C$679,C46,NSL!$L$483:$L$679)</f>
        <v>0</v>
      </c>
      <c r="AC46" s="55">
        <f>SUMIF(NSL!$C$681:$C$682,C46,NSL!$L$681:$L$682)</f>
        <v>0</v>
      </c>
      <c r="AD46" s="55">
        <f>SUMIF(NSL!$C$684:$C$692,C46,NSL!$L$684:$L$692)</f>
        <v>0</v>
      </c>
      <c r="AE46" s="55">
        <f>SUMIF(NSL!$C$694:$C$776,C46,NSL!$L$694:$L$776)</f>
        <v>0</v>
      </c>
      <c r="AF46" s="55">
        <f>SUMIF(NSL!$C$778:$C$810,C46,NSL!$L$778:$L$810)</f>
        <v>0</v>
      </c>
      <c r="AG46" s="55">
        <f>SUMIF(NSL!$C$812:$C$813,C46,NSL!$L$812:$L$813)</f>
        <v>0</v>
      </c>
      <c r="AH46" s="55">
        <f>SUMIF(NSL!$C$815:$C$816,C46,NSL!$L$815:$L$816)</f>
        <v>0</v>
      </c>
      <c r="AI46" s="55">
        <f>SUMIF(NSL!$C$818:$C$889,C46,NSL!$L$818:$L$889)</f>
        <v>0</v>
      </c>
      <c r="AJ46" s="55">
        <f>SUMIF(NSL!$C$891:$C$917,C46,NSL!$L$891:$L$917)</f>
        <v>0</v>
      </c>
      <c r="AK46" s="55">
        <f>SUMIF(NSL!$C$919:$C$981,C46,NSL!$L$919:$L$981)</f>
        <v>0</v>
      </c>
      <c r="AL46" s="55">
        <f>SUMIF(NSL!$C$983:$C$1000,C46,NSL!$L$983:$L$1000)</f>
        <v>0</v>
      </c>
      <c r="AM46" s="55">
        <f>SUMIF(NSL!$C$1002:$C$1028,C46,NSL!$L$1002:$L$1028)</f>
        <v>0</v>
      </c>
      <c r="AN46" s="55">
        <f>SUMIF(NSL!$C$1030:$C$1045,C46,NSL!$L$1030:$L$1045)</f>
        <v>0</v>
      </c>
      <c r="AO46" s="55">
        <f>SUMIF(NSL!$C$1047:$C$1048,C46,NSL!$L$1047:$L$1048)</f>
        <v>0</v>
      </c>
      <c r="AP46" s="55">
        <f>SUMIF(NSL!$C$1050:$C$1074,C46,NSL!$L$1050:$L$1074)</f>
        <v>0</v>
      </c>
      <c r="AQ46" s="55">
        <f>SUMIF(NSL!$C$1076:$C$1099,C46,NSL!$L$1076:$L$1099)</f>
        <v>0</v>
      </c>
      <c r="AR46" s="55">
        <f>SUMIF(NSL!$C$1101:$C$1121,C46,NSL!$L$1101:$L$1121)</f>
        <v>0</v>
      </c>
      <c r="AS46" s="54">
        <f>D46-BG46</f>
        <v>0</v>
      </c>
      <c r="AT46" s="55">
        <f>SUMIF(NSL!$C$1166:$C$1201,C46,NSL!$L$1166:$L$1201)</f>
        <v>0</v>
      </c>
      <c r="AU46" s="55">
        <f>SUMIF(NSL!$C$1203:$C$1223,C46,NSL!$L$1203:$L$1223)</f>
        <v>0</v>
      </c>
      <c r="AV46" s="55">
        <f>SUMIF(NSL!$C$1225:$C$1226,C46,NSL!$L$1225:$L$1226)</f>
        <v>0</v>
      </c>
      <c r="AW46" s="55">
        <f>SUMIF(NSL!$C$1228:$C$1244,C46,NSL!$L$1228:$L$1244)</f>
        <v>0</v>
      </c>
      <c r="AX46" s="55">
        <f>SUMIF(NSL!$C$1246:$C$1351,C46,NSL!$L$1246:$L$1351)</f>
        <v>0</v>
      </c>
      <c r="AY46" s="55">
        <f>SUMIF(NSL!$C$1353:$C$1434,C46,NSL!$L$1353:$L$1434)</f>
        <v>0</v>
      </c>
      <c r="AZ46" s="55">
        <f>SUMIF(NSL!$C$1436:$C$1440,C46,NSL!$L$1436:$L$1440)</f>
        <v>0</v>
      </c>
      <c r="BA46" s="55">
        <f>SUMIF(NSL!$C$1442:$C$1507,C46,NSL!$L$1442:$L$1507)</f>
        <v>0</v>
      </c>
      <c r="BB46" s="55">
        <f>SUMIF(NSL!$C$1509:$C$1540,C46,NSL!$L$1509:$L$1540)</f>
        <v>0</v>
      </c>
      <c r="BC46" s="55">
        <f>SUMIF(NSL!$C$1542:$C$1545,C46,NSL!$L$1542:$L$1545)</f>
        <v>0</v>
      </c>
      <c r="BD46" s="55">
        <f>SUMIF(NSL!$C$1547:$C$1560,C46,NSL!$L$1547:$L$1560)</f>
        <v>0</v>
      </c>
      <c r="BE46" s="55">
        <f>SUMIF(NSL!$C$1562:$C$1565,C46,NSL!$L$1562:$L$1565)</f>
        <v>0</v>
      </c>
      <c r="BF46" s="55">
        <f>SUMIF(NSL!$C$1567:$C$1569,C46,NSL!$L$1567:$L$1569)</f>
        <v>0</v>
      </c>
      <c r="BG46" s="65">
        <f>SUM(G46:Q46)+SUM(S46:Z46)+SUM(AB46:AR46)+SUM(AT46:BF46)</f>
        <v>0</v>
      </c>
      <c r="BH46" s="53">
        <f>AS60-BG46</f>
        <v>0</v>
      </c>
      <c r="BI46" s="53">
        <f t="shared" si="6"/>
        <v>0</v>
      </c>
    </row>
    <row r="47" spans="1:61" ht="15">
      <c r="A47" s="8" t="s">
        <v>104</v>
      </c>
      <c r="B47" s="9" t="s">
        <v>128</v>
      </c>
      <c r="C47" s="8" t="s">
        <v>29</v>
      </c>
      <c r="D47" s="52">
        <f>HTg!I49</f>
        <v>0.31</v>
      </c>
      <c r="E47" s="65">
        <f t="shared" si="10"/>
        <v>0</v>
      </c>
      <c r="F47" s="70">
        <f t="shared" si="11"/>
        <v>0</v>
      </c>
      <c r="G47" s="55">
        <f>SUMIF(NSL!$C$9:$C$10,C47,NSL!$L$9:$L$10)</f>
        <v>0</v>
      </c>
      <c r="H47" s="55">
        <f>SUMIF(NSL!$C$12:$C$13,C47,NSL!$L$12:$L$13)</f>
        <v>0</v>
      </c>
      <c r="I47" s="55">
        <f>SUMIF(NSL!$C$15:$C$16,C47,NSL!$L$15:$L$16)</f>
        <v>0</v>
      </c>
      <c r="J47" s="55">
        <f>SUMIF(NSL!$C$18:$C$19,C47,NSL!$L$18:$L$19)</f>
        <v>0</v>
      </c>
      <c r="K47" s="55">
        <f>SUMIF(NSL!$C$21:$C$43,C47,NSL!$L$21:$L$43)</f>
        <v>0</v>
      </c>
      <c r="L47" s="55">
        <f>SUMIF(NSL!$C$45:$C$51,C47,NSL!$L$45:$L$51)</f>
        <v>0</v>
      </c>
      <c r="M47" s="55">
        <f>SUMIF(NSL!$C$53:$C$55,C47,NSL!$L$53:$L$55)</f>
        <v>0</v>
      </c>
      <c r="N47" s="55">
        <f>SUMIF(NSL!$C$57:$C$65,C47,NSL!$L$57:$L$65)</f>
        <v>0</v>
      </c>
      <c r="O47" s="55">
        <f>SUMIF(NSL!$C$67:$C$76,C47,NSL!$L$67:$L$76)</f>
        <v>0</v>
      </c>
      <c r="P47" s="55">
        <f>SUMIF(NSL!$C$78:$C$79,C47,NSL!$L$78:$L$79)</f>
        <v>0</v>
      </c>
      <c r="Q47" s="55">
        <f>SUMIF(NSL!$C$81:$C$173,C47,NSL!$L$81:$L$173)</f>
        <v>0</v>
      </c>
      <c r="R47" s="65">
        <f t="shared" si="12"/>
        <v>0.31</v>
      </c>
      <c r="S47" s="55">
        <f>SUMIF(NSL!$C$176:$C$214,C47,NSL!$L$176:$L$214)</f>
        <v>0</v>
      </c>
      <c r="T47" s="55">
        <f>SUMIF(NSL!$C$216:$C$238,C47,NSL!$L$216:$L$238)</f>
        <v>0</v>
      </c>
      <c r="U47" s="55">
        <f>SUMIF(NSL!$C$240:$C$252,C47,NSL!$L$240:$L$252)</f>
        <v>0</v>
      </c>
      <c r="V47" s="55">
        <f>SUMIF(NSL!$C$254:$C$255,C47,NSL!$L$254:$L$255)</f>
        <v>0</v>
      </c>
      <c r="W47" s="55">
        <f>SUMIF(NSL!$C$257:$C$282,C47,NSL!$L$257:$L$282)</f>
        <v>0</v>
      </c>
      <c r="X47" s="55">
        <f>SUMIF(NSL!$C$284:$C$346,C47,NSL!$L$284:$L$346)</f>
        <v>0</v>
      </c>
      <c r="Y47" s="55">
        <f>SUMIF(NSL!$C$348:$C$436,C47,NSL!$L$348:$L$436)</f>
        <v>0</v>
      </c>
      <c r="Z47" s="55">
        <f>SUMIF(NSL!$C$438:$C$480,C47,NSL!$L$438:$L$480)</f>
        <v>0</v>
      </c>
      <c r="AA47" s="72">
        <f t="shared" si="16"/>
        <v>0</v>
      </c>
      <c r="AB47" s="55">
        <f>SUMIF(NSL!$C$483:$C$679,C47,NSL!$L$483:$L$679)</f>
        <v>0</v>
      </c>
      <c r="AC47" s="55">
        <f>SUMIF(NSL!$C$681:$C$682,C47,NSL!$L$681:$L$682)</f>
        <v>0</v>
      </c>
      <c r="AD47" s="55">
        <f>SUMIF(NSL!$C$684:$C$692,C47,NSL!$L$684:$L$692)</f>
        <v>0</v>
      </c>
      <c r="AE47" s="55">
        <f>SUMIF(NSL!$C$694:$C$776,C47,NSL!$L$694:$L$776)</f>
        <v>0</v>
      </c>
      <c r="AF47" s="55">
        <f>SUMIF(NSL!$C$778:$C$810,C47,NSL!$L$778:$L$810)</f>
        <v>0</v>
      </c>
      <c r="AG47" s="55">
        <f>SUMIF(NSL!$C$812:$C$813,C47,NSL!$L$812:$L$813)</f>
        <v>0</v>
      </c>
      <c r="AH47" s="55">
        <f>SUMIF(NSL!$C$815:$C$816,C47,NSL!$L$815:$L$816)</f>
        <v>0</v>
      </c>
      <c r="AI47" s="55">
        <f>SUMIF(NSL!$C$818:$C$889,C47,NSL!$L$818:$L$889)</f>
        <v>0</v>
      </c>
      <c r="AJ47" s="55">
        <f>SUMIF(NSL!$C$891:$C$917,C47,NSL!$L$891:$L$917)</f>
        <v>0</v>
      </c>
      <c r="AK47" s="55">
        <f>SUMIF(NSL!$C$919:$C$981,C47,NSL!$L$919:$L$981)</f>
        <v>0</v>
      </c>
      <c r="AL47" s="55">
        <f>SUMIF(NSL!$C$983:$C$1000,C47,NSL!$L$983:$L$1000)</f>
        <v>0</v>
      </c>
      <c r="AM47" s="55">
        <f>SUMIF(NSL!$C$1002:$C$1028,C47,NSL!$L$1002:$L$1028)</f>
        <v>0</v>
      </c>
      <c r="AN47" s="55">
        <f>SUMIF(NSL!$C$1030:$C$1045,C47,NSL!$L$1030:$L$1045)</f>
        <v>0</v>
      </c>
      <c r="AO47" s="55">
        <f>SUMIF(NSL!$C$1047:$C$1048,C47,NSL!$L$1047:$L$1048)</f>
        <v>0</v>
      </c>
      <c r="AP47" s="55">
        <f>SUMIF(NSL!$C$1050:$C$1074,C47,NSL!$L$1050:$L$1074)</f>
        <v>0</v>
      </c>
      <c r="AQ47" s="55">
        <f>SUMIF(NSL!$C$1076:$C$1099,C47,NSL!$L$1076:$L$1099)</f>
        <v>0</v>
      </c>
      <c r="AR47" s="55">
        <f>SUMIF(NSL!$C$1101:$C$1121,C47,NSL!$L$1101:$L$1121)</f>
        <v>0</v>
      </c>
      <c r="AS47" s="55">
        <f>SUMIF(NSL!$C$1123:$C$1164,C47,NSL!$L$1123:$L$1164)</f>
        <v>0</v>
      </c>
      <c r="AT47" s="54">
        <f>D47-BG47</f>
        <v>0.31</v>
      </c>
      <c r="AU47" s="55">
        <f>SUMIF(NSL!$C$1203:$C$1223,C47,NSL!$L$1203:$L$1223)</f>
        <v>0</v>
      </c>
      <c r="AV47" s="55">
        <f>SUMIF(NSL!$C$1225:$C$1226,C47,NSL!$L$1225:$L$1226)</f>
        <v>0</v>
      </c>
      <c r="AW47" s="55">
        <f>SUMIF(NSL!$C$1228:$C$1244,C47,NSL!$L$1228:$L$1244)</f>
        <v>0</v>
      </c>
      <c r="AX47" s="55">
        <f>SUMIF(NSL!$C$1246:$C$1351,C47,NSL!$L$1246:$L$1351)</f>
        <v>0</v>
      </c>
      <c r="AY47" s="55">
        <f>SUMIF(NSL!$C$1353:$C$1434,C47,NSL!$L$1353:$L$1434)</f>
        <v>0</v>
      </c>
      <c r="AZ47" s="55">
        <f>SUMIF(NSL!$C$1436:$C$1440,C47,NSL!$L$1436:$L$1440)</f>
        <v>0</v>
      </c>
      <c r="BA47" s="55">
        <f>SUMIF(NSL!$C$1442:$C$1507,C47,NSL!$L$1442:$L$1507)</f>
        <v>0</v>
      </c>
      <c r="BB47" s="55">
        <f>SUMIF(NSL!$C$1509:$C$1540,C47,NSL!$L$1509:$L$1540)</f>
        <v>0</v>
      </c>
      <c r="BC47" s="55">
        <f>SUMIF(NSL!$C$1542:$C$1545,C47,NSL!$L$1542:$L$1545)</f>
        <v>0</v>
      </c>
      <c r="BD47" s="55">
        <f>SUMIF(NSL!$C$1547:$C$1560,C47,NSL!$L$1547:$L$1560)</f>
        <v>0</v>
      </c>
      <c r="BE47" s="55">
        <f>SUMIF(NSL!$C$1562:$C$1565,C47,NSL!$L$1562:$L$1565)</f>
        <v>0</v>
      </c>
      <c r="BF47" s="55">
        <f>SUMIF(NSL!$C$1567:$C$1569,C47,NSL!$L$1567:$L$1569)</f>
        <v>0</v>
      </c>
      <c r="BG47" s="65">
        <f>SUM(G47:Q47)+SUM(S47:Z47)+SUM(AB47:AS47)+SUM(AU47:BF47)</f>
        <v>0</v>
      </c>
      <c r="BH47" s="53">
        <f>AT60-BG47</f>
        <v>0.3</v>
      </c>
      <c r="BI47" s="53">
        <f t="shared" si="6"/>
        <v>0.61</v>
      </c>
    </row>
    <row r="48" spans="1:61" ht="30">
      <c r="A48" s="8" t="s">
        <v>105</v>
      </c>
      <c r="B48" s="9" t="s">
        <v>129</v>
      </c>
      <c r="C48" s="8" t="s">
        <v>130</v>
      </c>
      <c r="D48" s="52">
        <f>HTg!I50</f>
        <v>0.08</v>
      </c>
      <c r="E48" s="65">
        <f t="shared" si="10"/>
        <v>0</v>
      </c>
      <c r="F48" s="70">
        <f t="shared" si="11"/>
        <v>0</v>
      </c>
      <c r="G48" s="55">
        <f>SUMIF(NSL!$C$9:$C$10,C48,NSL!$L$9:$L$10)</f>
        <v>0</v>
      </c>
      <c r="H48" s="55">
        <f>SUMIF(NSL!$C$12:$C$13,C48,NSL!$L$12:$L$13)</f>
        <v>0</v>
      </c>
      <c r="I48" s="55">
        <f>SUMIF(NSL!$C$15:$C$16,C48,NSL!$L$15:$L$16)</f>
        <v>0</v>
      </c>
      <c r="J48" s="55">
        <f>SUMIF(NSL!$C$18:$C$19,C48,NSL!$L$18:$L$19)</f>
        <v>0</v>
      </c>
      <c r="K48" s="55">
        <f>SUMIF(NSL!$C$21:$C$43,C48,NSL!$L$21:$L$43)</f>
        <v>0</v>
      </c>
      <c r="L48" s="55">
        <f>SUMIF(NSL!$C$45:$C$51,C48,NSL!$L$45:$L$51)</f>
        <v>0</v>
      </c>
      <c r="M48" s="55">
        <f>SUMIF(NSL!$C$53:$C$55,C48,NSL!$L$53:$L$55)</f>
        <v>0</v>
      </c>
      <c r="N48" s="55">
        <f>SUMIF(NSL!$C$57:$C$65,C48,NSL!$L$57:$L$65)</f>
        <v>0</v>
      </c>
      <c r="O48" s="55">
        <f>SUMIF(NSL!$C$67:$C$76,C48,NSL!$L$67:$L$76)</f>
        <v>0</v>
      </c>
      <c r="P48" s="55">
        <f>SUMIF(NSL!$C$78:$C$79,C48,NSL!$L$78:$L$79)</f>
        <v>0</v>
      </c>
      <c r="Q48" s="55">
        <f>SUMIF(NSL!$C$81:$C$173,C48,NSL!$L$81:$L$173)</f>
        <v>0</v>
      </c>
      <c r="R48" s="65">
        <f t="shared" si="12"/>
        <v>0.08</v>
      </c>
      <c r="S48" s="55">
        <f>SUMIF(NSL!$C$176:$C$214,C48,NSL!$L$176:$L$214)</f>
        <v>0</v>
      </c>
      <c r="T48" s="55">
        <f>SUMIF(NSL!$C$216:$C$238,C48,NSL!$L$216:$L$238)</f>
        <v>0</v>
      </c>
      <c r="U48" s="55">
        <f>SUMIF(NSL!$C$240:$C$252,C48,NSL!$L$240:$L$252)</f>
        <v>0</v>
      </c>
      <c r="V48" s="55">
        <f>SUMIF(NSL!$C$254:$C$255,C48,NSL!$L$254:$L$255)</f>
        <v>0</v>
      </c>
      <c r="W48" s="55">
        <f>SUMIF(NSL!$C$257:$C$282,C48,NSL!$L$257:$L$282)</f>
        <v>0</v>
      </c>
      <c r="X48" s="55">
        <f>SUMIF(NSL!$C$284:$C$346,C48,NSL!$L$284:$L$346)</f>
        <v>0</v>
      </c>
      <c r="Y48" s="55">
        <f>SUMIF(NSL!$C$348:$C$436,C48,NSL!$L$348:$L$436)</f>
        <v>0</v>
      </c>
      <c r="Z48" s="55">
        <f>SUMIF(NSL!$C$438:$C$480,C48,NSL!$L$438:$L$480)</f>
        <v>0</v>
      </c>
      <c r="AA48" s="72">
        <f t="shared" si="16"/>
        <v>0</v>
      </c>
      <c r="AB48" s="55">
        <f>SUMIF(NSL!$C$483:$C$679,C48,NSL!$L$483:$L$679)</f>
        <v>0</v>
      </c>
      <c r="AC48" s="55">
        <f>SUMIF(NSL!$C$681:$C$682,C48,NSL!$L$681:$L$682)</f>
        <v>0</v>
      </c>
      <c r="AD48" s="55">
        <f>SUMIF(NSL!$C$684:$C$692,C48,NSL!$L$684:$L$692)</f>
        <v>0</v>
      </c>
      <c r="AE48" s="55">
        <f>SUMIF(NSL!$C$694:$C$776,C48,NSL!$L$694:$L$776)</f>
        <v>0</v>
      </c>
      <c r="AF48" s="55">
        <f>SUMIF(NSL!$C$778:$C$810,C48,NSL!$L$778:$L$810)</f>
        <v>0</v>
      </c>
      <c r="AG48" s="55">
        <f>SUMIF(NSL!$C$812:$C$813,C48,NSL!$L$812:$L$813)</f>
        <v>0</v>
      </c>
      <c r="AH48" s="55">
        <f>SUMIF(NSL!$C$815:$C$816,C48,NSL!$L$815:$L$816)</f>
        <v>0</v>
      </c>
      <c r="AI48" s="55">
        <f>SUMIF(NSL!$C$818:$C$889,C48,NSL!$L$818:$L$889)</f>
        <v>0</v>
      </c>
      <c r="AJ48" s="55">
        <f>SUMIF(NSL!$C$891:$C$917,C48,NSL!$L$891:$L$917)</f>
        <v>0</v>
      </c>
      <c r="AK48" s="55">
        <f>SUMIF(NSL!$C$919:$C$981,C48,NSL!$L$919:$L$981)</f>
        <v>0</v>
      </c>
      <c r="AL48" s="55">
        <f>SUMIF(NSL!$C$983:$C$1000,C48,NSL!$L$983:$L$1000)</f>
        <v>0</v>
      </c>
      <c r="AM48" s="55">
        <f>SUMIF(NSL!$C$1002:$C$1028,C48,NSL!$L$1002:$L$1028)</f>
        <v>0</v>
      </c>
      <c r="AN48" s="55">
        <f>SUMIF(NSL!$C$1030:$C$1045,C48,NSL!$L$1030:$L$1045)</f>
        <v>0</v>
      </c>
      <c r="AO48" s="55">
        <f>SUMIF(NSL!$C$1047:$C$1048,C48,NSL!$L$1047:$L$1048)</f>
        <v>0</v>
      </c>
      <c r="AP48" s="55">
        <f>SUMIF(NSL!$C$1050:$C$1074,C48,NSL!$L$1050:$L$1074)</f>
        <v>0</v>
      </c>
      <c r="AQ48" s="55">
        <f>SUMIF(NSL!$C$1076:$C$1099,C48,NSL!$L$1076:$L$1099)</f>
        <v>0</v>
      </c>
      <c r="AR48" s="55">
        <f>SUMIF(NSL!$C$1101:$C$1121,C48,NSL!$L$1101:$L$1121)</f>
        <v>0</v>
      </c>
      <c r="AS48" s="55">
        <f>SUMIF(NSL!$C$1123:$C$1164,C48,NSL!$L$1123:$L$1164)</f>
        <v>0</v>
      </c>
      <c r="AT48" s="55">
        <f>SUMIF(NSL!$C$1166:$C$1201,C48,NSL!$L$1166:$L$1201)</f>
        <v>0</v>
      </c>
      <c r="AU48" s="54">
        <f>D48-BG48</f>
        <v>0.08</v>
      </c>
      <c r="AV48" s="55">
        <f>SUMIF(NSL!$C$1225:$C$1226,C48,NSL!$L$1225:$L$1226)</f>
        <v>0</v>
      </c>
      <c r="AW48" s="55">
        <f>SUMIF(NSL!$C$1228:$C$1244,C48,NSL!$L$1228:$L$1244)</f>
        <v>0</v>
      </c>
      <c r="AX48" s="55">
        <f>SUMIF(NSL!$C$1246:$C$1351,C48,NSL!$L$1246:$L$1351)</f>
        <v>0</v>
      </c>
      <c r="AY48" s="55">
        <f>SUMIF(NSL!$C$1353:$C$1434,C48,NSL!$L$1353:$L$1434)</f>
        <v>0</v>
      </c>
      <c r="AZ48" s="55">
        <f>SUMIF(NSL!$C$1436:$C$1440,C48,NSL!$L$1436:$L$1440)</f>
        <v>0</v>
      </c>
      <c r="BA48" s="55">
        <f>SUMIF(NSL!$C$1442:$C$1507,C48,NSL!$L$1442:$L$1507)</f>
        <v>0</v>
      </c>
      <c r="BB48" s="55">
        <f>SUMIF(NSL!$C$1509:$C$1540,C48,NSL!$L$1509:$L$1540)</f>
        <v>0</v>
      </c>
      <c r="BC48" s="55">
        <f>SUMIF(NSL!$C$1542:$C$1545,C48,NSL!$L$1542:$L$1545)</f>
        <v>0</v>
      </c>
      <c r="BD48" s="55">
        <f>SUMIF(NSL!$C$1547:$C$1560,C48,NSL!$L$1547:$L$1560)</f>
        <v>0</v>
      </c>
      <c r="BE48" s="55">
        <f>SUMIF(NSL!$C$1562:$C$1565,C48,NSL!$L$1562:$L$1565)</f>
        <v>0</v>
      </c>
      <c r="BF48" s="55">
        <f>SUMIF(NSL!$C$1567:$C$1569,C48,NSL!$L$1567:$L$1569)</f>
        <v>0</v>
      </c>
      <c r="BG48" s="65">
        <f>SUM(G48:Q48)+SUM(S48:Z48)+SUM(AB48:AT48)+SUM(AV48:BF48)</f>
        <v>0</v>
      </c>
      <c r="BH48" s="53">
        <f>AU60-BG48</f>
        <v>0.6399999999999999</v>
      </c>
      <c r="BI48" s="53">
        <f t="shared" si="6"/>
        <v>0.71999999999999986</v>
      </c>
    </row>
    <row r="49" spans="1:61" ht="15">
      <c r="A49" s="8" t="s">
        <v>135</v>
      </c>
      <c r="B49" s="9" t="s">
        <v>148</v>
      </c>
      <c r="C49" s="8" t="s">
        <v>149</v>
      </c>
      <c r="D49" s="52">
        <f>HTg!I51</f>
        <v>0</v>
      </c>
      <c r="E49" s="65">
        <f t="shared" si="10"/>
        <v>0</v>
      </c>
      <c r="F49" s="70">
        <f t="shared" si="11"/>
        <v>0</v>
      </c>
      <c r="G49" s="55">
        <f>SUMIF(NSL!$C$9:$C$10,C49,NSL!$L$9:$L$10)</f>
        <v>0</v>
      </c>
      <c r="H49" s="55">
        <f>SUMIF(NSL!$C$12:$C$13,C49,NSL!$L$12:$L$13)</f>
        <v>0</v>
      </c>
      <c r="I49" s="55">
        <f>SUMIF(NSL!$C$15:$C$16,C49,NSL!$L$15:$L$16)</f>
        <v>0</v>
      </c>
      <c r="J49" s="55">
        <f>SUMIF(NSL!$C$18:$C$19,C49,NSL!$L$18:$L$19)</f>
        <v>0</v>
      </c>
      <c r="K49" s="55">
        <f>SUMIF(NSL!$C$21:$C$43,C49,NSL!$L$21:$L$43)</f>
        <v>0</v>
      </c>
      <c r="L49" s="55">
        <f>SUMIF(NSL!$C$45:$C$51,C49,NSL!$L$45:$L$51)</f>
        <v>0</v>
      </c>
      <c r="M49" s="55">
        <f>SUMIF(NSL!$C$53:$C$55,C49,NSL!$L$53:$L$55)</f>
        <v>0</v>
      </c>
      <c r="N49" s="55">
        <f>SUMIF(NSL!$C$57:$C$65,C49,NSL!$L$57:$L$65)</f>
        <v>0</v>
      </c>
      <c r="O49" s="55">
        <f>SUMIF(NSL!$C$67:$C$76,C49,NSL!$L$67:$L$76)</f>
        <v>0</v>
      </c>
      <c r="P49" s="55">
        <f>SUMIF(NSL!$C$78:$C$79,C49,NSL!$L$78:$L$79)</f>
        <v>0</v>
      </c>
      <c r="Q49" s="55">
        <f>SUMIF(NSL!$C$81:$C$173,C49,NSL!$L$81:$L$173)</f>
        <v>0</v>
      </c>
      <c r="R49" s="65">
        <f t="shared" si="12"/>
        <v>0</v>
      </c>
      <c r="S49" s="55">
        <f>SUMIF(NSL!$C$176:$C$214,C49,NSL!$L$176:$L$214)</f>
        <v>0</v>
      </c>
      <c r="T49" s="55">
        <f>SUMIF(NSL!$C$216:$C$238,C49,NSL!$L$216:$L$238)</f>
        <v>0</v>
      </c>
      <c r="U49" s="55">
        <f>SUMIF(NSL!$C$240:$C$252,C49,NSL!$L$240:$L$252)</f>
        <v>0</v>
      </c>
      <c r="V49" s="55">
        <f>SUMIF(NSL!$C$254:$C$255,C49,NSL!$L$254:$L$255)</f>
        <v>0</v>
      </c>
      <c r="W49" s="55">
        <f>SUMIF(NSL!$C$257:$C$282,C49,NSL!$L$257:$L$282)</f>
        <v>0</v>
      </c>
      <c r="X49" s="55">
        <f>SUMIF(NSL!$C$284:$C$346,C49,NSL!$L$284:$L$346)</f>
        <v>0</v>
      </c>
      <c r="Y49" s="55">
        <f>SUMIF(NSL!$C$348:$C$436,C49,NSL!$L$348:$L$436)</f>
        <v>0</v>
      </c>
      <c r="Z49" s="55">
        <f>SUMIF(NSL!$C$438:$C$480,C49,NSL!$L$438:$L$480)</f>
        <v>0</v>
      </c>
      <c r="AA49" s="72">
        <f t="shared" si="16"/>
        <v>0</v>
      </c>
      <c r="AB49" s="55">
        <f>SUMIF(NSL!$C$483:$C$679,C49,NSL!$L$483:$L$679)</f>
        <v>0</v>
      </c>
      <c r="AC49" s="55">
        <f>SUMIF(NSL!$C$681:$C$682,C49,NSL!$L$681:$L$682)</f>
        <v>0</v>
      </c>
      <c r="AD49" s="55">
        <f>SUMIF(NSL!$C$684:$C$692,C49,NSL!$L$684:$L$692)</f>
        <v>0</v>
      </c>
      <c r="AE49" s="55">
        <f>SUMIF(NSL!$C$694:$C$776,C49,NSL!$L$694:$L$776)</f>
        <v>0</v>
      </c>
      <c r="AF49" s="55">
        <f>SUMIF(NSL!$C$778:$C$810,C49,NSL!$L$778:$L$810)</f>
        <v>0</v>
      </c>
      <c r="AG49" s="55">
        <f>SUMIF(NSL!$C$812:$C$813,C49,NSL!$L$812:$L$813)</f>
        <v>0</v>
      </c>
      <c r="AH49" s="55">
        <f>SUMIF(NSL!$C$815:$C$816,C49,NSL!$L$815:$L$816)</f>
        <v>0</v>
      </c>
      <c r="AI49" s="55">
        <f>SUMIF(NSL!$C$818:$C$889,C49,NSL!$L$818:$L$889)</f>
        <v>0</v>
      </c>
      <c r="AJ49" s="55">
        <f>SUMIF(NSL!$C$891:$C$917,C49,NSL!$L$891:$L$917)</f>
        <v>0</v>
      </c>
      <c r="AK49" s="55">
        <f>SUMIF(NSL!$C$919:$C$981,C49,NSL!$L$919:$L$981)</f>
        <v>0</v>
      </c>
      <c r="AL49" s="55">
        <f>SUMIF(NSL!$C$983:$C$1000,C49,NSL!$L$983:$L$1000)</f>
        <v>0</v>
      </c>
      <c r="AM49" s="55">
        <f>SUMIF(NSL!$C$1002:$C$1028,C49,NSL!$L$1002:$L$1028)</f>
        <v>0</v>
      </c>
      <c r="AN49" s="55">
        <f>SUMIF(NSL!$C$1030:$C$1045,C49,NSL!$L$1030:$L$1045)</f>
        <v>0</v>
      </c>
      <c r="AO49" s="55">
        <f>SUMIF(NSL!$C$1047:$C$1048,C49,NSL!$L$1047:$L$1048)</f>
        <v>0</v>
      </c>
      <c r="AP49" s="55">
        <f>SUMIF(NSL!$C$1050:$C$1074,C49,NSL!$L$1050:$L$1074)</f>
        <v>0</v>
      </c>
      <c r="AQ49" s="55">
        <f>SUMIF(NSL!$C$1076:$C$1099,C49,NSL!$L$1076:$L$1099)</f>
        <v>0</v>
      </c>
      <c r="AR49" s="55">
        <f>SUMIF(NSL!$C$1101:$C$1121,C49,NSL!$L$1101:$L$1121)</f>
        <v>0</v>
      </c>
      <c r="AS49" s="55">
        <f>SUMIF(NSL!$C$1123:$C$1164,C49,NSL!$L$1123:$L$1164)</f>
        <v>0</v>
      </c>
      <c r="AT49" s="55">
        <f>SUMIF(NSL!$C$1166:$C$1201,C49,NSL!$L$1166:$L$1201)</f>
        <v>0</v>
      </c>
      <c r="AU49" s="55">
        <f>SUMIF(NSL!$C$1203:$C$1223,C49,NSL!$L$1203:$L$1223)</f>
        <v>0</v>
      </c>
      <c r="AV49" s="54">
        <f>D49-BG49</f>
        <v>0</v>
      </c>
      <c r="AW49" s="55">
        <f>SUMIF(NSL!$C$1228:$C$1244,C49,NSL!$L$1228:$L$1244)</f>
        <v>0</v>
      </c>
      <c r="AX49" s="55">
        <f>SUMIF(NSL!$C$1246:$C$1351,C49,NSL!$L$1246:$L$1351)</f>
        <v>0</v>
      </c>
      <c r="AY49" s="55">
        <f>SUMIF(NSL!$C$1353:$C$1434,C49,NSL!$L$1353:$L$1434)</f>
        <v>0</v>
      </c>
      <c r="AZ49" s="55">
        <f>SUMIF(NSL!$C$1436:$C$1440,C49,NSL!$L$1436:$L$1440)</f>
        <v>0</v>
      </c>
      <c r="BA49" s="55">
        <f>SUMIF(NSL!$C$1442:$C$1507,C49,NSL!$L$1442:$L$1507)</f>
        <v>0</v>
      </c>
      <c r="BB49" s="55">
        <f>SUMIF(NSL!$C$1509:$C$1540,C49,NSL!$L$1509:$L$1540)</f>
        <v>0</v>
      </c>
      <c r="BC49" s="55">
        <f>SUMIF(NSL!$C$1542:$C$1545,C49,NSL!$L$1542:$L$1545)</f>
        <v>0</v>
      </c>
      <c r="BD49" s="55">
        <f>SUMIF(NSL!$C$1547:$C$1560,C49,NSL!$L$1547:$L$1560)</f>
        <v>0</v>
      </c>
      <c r="BE49" s="55">
        <f>SUMIF(NSL!$C$1562:$C$1565,C49,NSL!$L$1562:$L$1565)</f>
        <v>0</v>
      </c>
      <c r="BF49" s="55">
        <f>SUMIF(NSL!$C$1567:$C$1569,C49,NSL!$L$1567:$L$1569)</f>
        <v>0</v>
      </c>
      <c r="BG49" s="65">
        <f>SUM(G49:Q49)+SUM(S49:Z49)+SUM(AB49:AU49)+SUM(AW49:BF49)</f>
        <v>0</v>
      </c>
      <c r="BH49" s="53">
        <f>AV60-BG49</f>
        <v>0</v>
      </c>
      <c r="BI49" s="53">
        <f t="shared" si="6"/>
        <v>0</v>
      </c>
    </row>
    <row r="50" spans="1:61" ht="15">
      <c r="A50" s="8" t="s">
        <v>136</v>
      </c>
      <c r="B50" s="9" t="s">
        <v>150</v>
      </c>
      <c r="C50" s="8" t="s">
        <v>43</v>
      </c>
      <c r="D50" s="52">
        <f>HTg!I52</f>
        <v>0</v>
      </c>
      <c r="E50" s="65">
        <f t="shared" si="10"/>
        <v>0</v>
      </c>
      <c r="F50" s="70">
        <f t="shared" si="11"/>
        <v>0</v>
      </c>
      <c r="G50" s="55">
        <f>SUMIF(NSL!$C$9:$C$10,C50,NSL!$L$9:$L$10)</f>
        <v>0</v>
      </c>
      <c r="H50" s="55">
        <f>SUMIF(NSL!$C$12:$C$13,C50,NSL!$L$12:$L$13)</f>
        <v>0</v>
      </c>
      <c r="I50" s="55">
        <f>SUMIF(NSL!$C$15:$C$16,C50,NSL!$L$15:$L$16)</f>
        <v>0</v>
      </c>
      <c r="J50" s="55">
        <f>SUMIF(NSL!$C$18:$C$19,C50,NSL!$L$18:$L$19)</f>
        <v>0</v>
      </c>
      <c r="K50" s="55">
        <f>SUMIF(NSL!$C$21:$C$43,C50,NSL!$L$21:$L$43)</f>
        <v>0</v>
      </c>
      <c r="L50" s="55">
        <f>SUMIF(NSL!$C$45:$C$51,C50,NSL!$L$45:$L$51)</f>
        <v>0</v>
      </c>
      <c r="M50" s="55">
        <f>SUMIF(NSL!$C$53:$C$55,C50,NSL!$L$53:$L$55)</f>
        <v>0</v>
      </c>
      <c r="N50" s="55">
        <f>SUMIF(NSL!$C$57:$C$65,C50,NSL!$L$57:$L$65)</f>
        <v>0</v>
      </c>
      <c r="O50" s="55">
        <f>SUMIF(NSL!$C$67:$C$76,C50,NSL!$L$67:$L$76)</f>
        <v>0</v>
      </c>
      <c r="P50" s="55">
        <f>SUMIF(NSL!$C$78:$C$79,C50,NSL!$L$78:$L$79)</f>
        <v>0</v>
      </c>
      <c r="Q50" s="55">
        <f>SUMIF(NSL!$C$81:$C$173,C50,NSL!$L$81:$L$173)</f>
        <v>0</v>
      </c>
      <c r="R50" s="65">
        <f t="shared" si="12"/>
        <v>0</v>
      </c>
      <c r="S50" s="55">
        <f>SUMIF(NSL!$C$176:$C$214,C50,NSL!$L$176:$L$214)</f>
        <v>0</v>
      </c>
      <c r="T50" s="55">
        <f>SUMIF(NSL!$C$216:$C$238,C50,NSL!$L$216:$L$238)</f>
        <v>0</v>
      </c>
      <c r="U50" s="55">
        <f>SUMIF(NSL!$C$240:$C$252,C50,NSL!$L$240:$L$252)</f>
        <v>0</v>
      </c>
      <c r="V50" s="55">
        <f>SUMIF(NSL!$C$254:$C$255,C50,NSL!$L$254:$L$255)</f>
        <v>0</v>
      </c>
      <c r="W50" s="55">
        <f>SUMIF(NSL!$C$257:$C$282,C50,NSL!$L$257:$L$282)</f>
        <v>0</v>
      </c>
      <c r="X50" s="55">
        <f>SUMIF(NSL!$C$284:$C$346,C50,NSL!$L$284:$L$346)</f>
        <v>0</v>
      </c>
      <c r="Y50" s="55">
        <f>SUMIF(NSL!$C$348:$C$436,C50,NSL!$L$348:$L$436)</f>
        <v>0</v>
      </c>
      <c r="Z50" s="55">
        <f>SUMIF(NSL!$C$438:$C$480,C50,NSL!$L$438:$L$480)</f>
        <v>0</v>
      </c>
      <c r="AA50" s="72">
        <f t="shared" si="16"/>
        <v>0</v>
      </c>
      <c r="AB50" s="55">
        <f>SUMIF(NSL!$C$483:$C$679,C50,NSL!$L$483:$L$679)</f>
        <v>0</v>
      </c>
      <c r="AC50" s="55">
        <f>SUMIF(NSL!$C$681:$C$682,C50,NSL!$L$681:$L$682)</f>
        <v>0</v>
      </c>
      <c r="AD50" s="55">
        <f>SUMIF(NSL!$C$684:$C$692,C50,NSL!$L$684:$L$692)</f>
        <v>0</v>
      </c>
      <c r="AE50" s="55">
        <f>SUMIF(NSL!$C$694:$C$776,C50,NSL!$L$694:$L$776)</f>
        <v>0</v>
      </c>
      <c r="AF50" s="55">
        <f>SUMIF(NSL!$C$778:$C$810,C50,NSL!$L$778:$L$810)</f>
        <v>0</v>
      </c>
      <c r="AG50" s="55">
        <f>SUMIF(NSL!$C$812:$C$813,C50,NSL!$L$812:$L$813)</f>
        <v>0</v>
      </c>
      <c r="AH50" s="55">
        <f>SUMIF(NSL!$C$815:$C$816,C50,NSL!$L$815:$L$816)</f>
        <v>0</v>
      </c>
      <c r="AI50" s="55">
        <f>SUMIF(NSL!$C$818:$C$889,C50,NSL!$L$818:$L$889)</f>
        <v>0</v>
      </c>
      <c r="AJ50" s="55">
        <f>SUMIF(NSL!$C$891:$C$917,C50,NSL!$L$891:$L$917)</f>
        <v>0</v>
      </c>
      <c r="AK50" s="55">
        <f>SUMIF(NSL!$C$919:$C$981,C50,NSL!$L$919:$L$981)</f>
        <v>0</v>
      </c>
      <c r="AL50" s="55">
        <f>SUMIF(NSL!$C$983:$C$1000,C50,NSL!$L$983:$L$1000)</f>
        <v>0</v>
      </c>
      <c r="AM50" s="55">
        <f>SUMIF(NSL!$C$1002:$C$1028,C50,NSL!$L$1002:$L$1028)</f>
        <v>0</v>
      </c>
      <c r="AN50" s="55">
        <f>SUMIF(NSL!$C$1030:$C$1045,C50,NSL!$L$1030:$L$1045)</f>
        <v>0</v>
      </c>
      <c r="AO50" s="55">
        <f>SUMIF(NSL!$C$1047:$C$1048,C50,NSL!$L$1047:$L$1048)</f>
        <v>0</v>
      </c>
      <c r="AP50" s="55">
        <f>SUMIF(NSL!$C$1050:$C$1074,C50,NSL!$L$1050:$L$1074)</f>
        <v>0</v>
      </c>
      <c r="AQ50" s="55">
        <f>SUMIF(NSL!$C$1076:$C$1099,C50,NSL!$L$1076:$L$1099)</f>
        <v>0</v>
      </c>
      <c r="AR50" s="55">
        <f>SUMIF(NSL!$C$1101:$C$1121,C50,NSL!$L$1101:$L$1121)</f>
        <v>0</v>
      </c>
      <c r="AS50" s="55">
        <f>SUMIF(NSL!$C$1123:$C$1164,C50,NSL!$L$1123:$L$1164)</f>
        <v>0</v>
      </c>
      <c r="AT50" s="55">
        <f>SUMIF(NSL!$C$1166:$C$1201,C50,NSL!$L$1166:$L$1201)</f>
        <v>0</v>
      </c>
      <c r="AU50" s="55">
        <f>SUMIF(NSL!$C$1203:$C$1223,C50,NSL!$L$1203:$L$1223)</f>
        <v>0</v>
      </c>
      <c r="AV50" s="55">
        <f>SUMIF(NSL!$C$1225:$C$1226,C50,NSL!$L$1225:$L$1226)</f>
        <v>0</v>
      </c>
      <c r="AW50" s="54">
        <f>D50-BG50</f>
        <v>0</v>
      </c>
      <c r="AX50" s="55">
        <f>SUMIF(NSL!$C$1246:$C$1351,C50,NSL!$L$1246:$L$1351)</f>
        <v>0</v>
      </c>
      <c r="AY50" s="55">
        <f>SUMIF(NSL!$C$1353:$C$1434,C50,NSL!$L$1353:$L$1434)</f>
        <v>0</v>
      </c>
      <c r="AZ50" s="55">
        <f>SUMIF(NSL!$C$1436:$C$1440,C50,NSL!$L$1436:$L$1440)</f>
        <v>0</v>
      </c>
      <c r="BA50" s="55">
        <f>SUMIF(NSL!$C$1442:$C$1507,C50,NSL!$L$1442:$L$1507)</f>
        <v>0</v>
      </c>
      <c r="BB50" s="55">
        <f>SUMIF(NSL!$C$1509:$C$1540,C50,NSL!$L$1509:$L$1540)</f>
        <v>0</v>
      </c>
      <c r="BC50" s="55">
        <f>SUMIF(NSL!$C$1542:$C$1545,C50,NSL!$L$1542:$L$1545)</f>
        <v>0</v>
      </c>
      <c r="BD50" s="55">
        <f>SUMIF(NSL!$C$1547:$C$1560,C50,NSL!$L$1547:$L$1560)</f>
        <v>0</v>
      </c>
      <c r="BE50" s="55">
        <f>SUMIF(NSL!$C$1562:$C$1565,C50,NSL!$L$1562:$L$1565)</f>
        <v>0</v>
      </c>
      <c r="BF50" s="55">
        <f>SUMIF(NSL!$C$1567:$C$1569,C50,NSL!$L$1567:$L$1569)</f>
        <v>0</v>
      </c>
      <c r="BG50" s="65">
        <f>SUM(G50:Q50)+SUM(S50:Z50)+SUM(AB50:AV50)+SUM(AX50:BF50)</f>
        <v>0</v>
      </c>
      <c r="BH50" s="53">
        <f>AW60-BG50</f>
        <v>0</v>
      </c>
      <c r="BI50" s="53">
        <f t="shared" si="6"/>
        <v>0</v>
      </c>
    </row>
    <row r="51" spans="1:61" ht="30">
      <c r="A51" s="8" t="s">
        <v>137</v>
      </c>
      <c r="B51" s="9" t="s">
        <v>131</v>
      </c>
      <c r="C51" s="8" t="s">
        <v>45</v>
      </c>
      <c r="D51" s="52">
        <f>HTg!I53</f>
        <v>0.09</v>
      </c>
      <c r="E51" s="65">
        <f t="shared" si="10"/>
        <v>0</v>
      </c>
      <c r="F51" s="70">
        <f t="shared" si="11"/>
        <v>0</v>
      </c>
      <c r="G51" s="55">
        <f>SUMIF(NSL!$C$9:$C$10,C51,NSL!$L$9:$L$10)</f>
        <v>0</v>
      </c>
      <c r="H51" s="55">
        <f>SUMIF(NSL!$C$12:$C$13,C51,NSL!$L$12:$L$13)</f>
        <v>0</v>
      </c>
      <c r="I51" s="55">
        <f>SUMIF(NSL!$C$15:$C$16,C51,NSL!$L$15:$L$16)</f>
        <v>0</v>
      </c>
      <c r="J51" s="55">
        <f>SUMIF(NSL!$C$18:$C$19,C51,NSL!$L$18:$L$19)</f>
        <v>0</v>
      </c>
      <c r="K51" s="55">
        <f>SUMIF(NSL!$C$21:$C$43,C51,NSL!$L$21:$L$43)</f>
        <v>0</v>
      </c>
      <c r="L51" s="55">
        <f>SUMIF(NSL!$C$45:$C$51,C51,NSL!$L$45:$L$51)</f>
        <v>0</v>
      </c>
      <c r="M51" s="55">
        <f>SUMIF(NSL!$C$53:$C$55,C51,NSL!$L$53:$L$55)</f>
        <v>0</v>
      </c>
      <c r="N51" s="55">
        <f>SUMIF(NSL!$C$57:$C$65,C51,NSL!$L$57:$L$65)</f>
        <v>0</v>
      </c>
      <c r="O51" s="55">
        <f>SUMIF(NSL!$C$67:$C$76,C51,NSL!$L$67:$L$76)</f>
        <v>0</v>
      </c>
      <c r="P51" s="55">
        <f>SUMIF(NSL!$C$78:$C$79,C51,NSL!$L$78:$L$79)</f>
        <v>0</v>
      </c>
      <c r="Q51" s="55">
        <f>SUMIF(NSL!$C$81:$C$173,C51,NSL!$L$81:$L$173)</f>
        <v>0</v>
      </c>
      <c r="R51" s="65">
        <f t="shared" si="12"/>
        <v>0.09</v>
      </c>
      <c r="S51" s="55">
        <f>SUMIF(NSL!$C$176:$C$214,C51,NSL!$L$176:$L$214)</f>
        <v>0</v>
      </c>
      <c r="T51" s="55">
        <f>SUMIF(NSL!$C$216:$C$238,C51,NSL!$L$216:$L$238)</f>
        <v>0</v>
      </c>
      <c r="U51" s="55">
        <f>SUMIF(NSL!$C$240:$C$252,C51,NSL!$L$240:$L$252)</f>
        <v>0</v>
      </c>
      <c r="V51" s="55">
        <f>SUMIF(NSL!$C$254:$C$255,C51,NSL!$L$254:$L$255)</f>
        <v>0</v>
      </c>
      <c r="W51" s="55">
        <f>SUMIF(NSL!$C$257:$C$282,C51,NSL!$L$257:$L$282)</f>
        <v>0</v>
      </c>
      <c r="X51" s="55">
        <f>SUMIF(NSL!$C$284:$C$346,C51,NSL!$L$284:$L$346)</f>
        <v>0</v>
      </c>
      <c r="Y51" s="55">
        <f>SUMIF(NSL!$C$348:$C$436,C51,NSL!$L$348:$L$436)</f>
        <v>0</v>
      </c>
      <c r="Z51" s="55">
        <f>SUMIF(NSL!$C$438:$C$480,C51,NSL!$L$438:$L$480)</f>
        <v>0</v>
      </c>
      <c r="AA51" s="72">
        <f t="shared" si="16"/>
        <v>0</v>
      </c>
      <c r="AB51" s="55">
        <f>SUMIF(NSL!$C$483:$C$679,C51,NSL!$L$483:$L$679)</f>
        <v>0</v>
      </c>
      <c r="AC51" s="55">
        <f>SUMIF(NSL!$C$681:$C$682,C51,NSL!$L$681:$L$682)</f>
        <v>0</v>
      </c>
      <c r="AD51" s="55">
        <f>SUMIF(NSL!$C$684:$C$692,C51,NSL!$L$684:$L$692)</f>
        <v>0</v>
      </c>
      <c r="AE51" s="55">
        <f>SUMIF(NSL!$C$694:$C$776,C51,NSL!$L$694:$L$776)</f>
        <v>0</v>
      </c>
      <c r="AF51" s="55">
        <f>SUMIF(NSL!$C$778:$C$810,C51,NSL!$L$778:$L$810)</f>
        <v>0</v>
      </c>
      <c r="AG51" s="55">
        <f>SUMIF(NSL!$C$812:$C$813,C51,NSL!$L$812:$L$813)</f>
        <v>0</v>
      </c>
      <c r="AH51" s="55">
        <f>SUMIF(NSL!$C$815:$C$816,C51,NSL!$L$815:$L$816)</f>
        <v>0</v>
      </c>
      <c r="AI51" s="55">
        <f>SUMIF(NSL!$C$818:$C$889,C51,NSL!$L$818:$L$889)</f>
        <v>0</v>
      </c>
      <c r="AJ51" s="55">
        <f>SUMIF(NSL!$C$891:$C$917,C51,NSL!$L$891:$L$917)</f>
        <v>0</v>
      </c>
      <c r="AK51" s="55">
        <f>SUMIF(NSL!$C$919:$C$981,C51,NSL!$L$919:$L$981)</f>
        <v>0</v>
      </c>
      <c r="AL51" s="55">
        <f>SUMIF(NSL!$C$983:$C$1000,C51,NSL!$L$983:$L$1000)</f>
        <v>0</v>
      </c>
      <c r="AM51" s="55">
        <f>SUMIF(NSL!$C$1002:$C$1028,C51,NSL!$L$1002:$L$1028)</f>
        <v>0</v>
      </c>
      <c r="AN51" s="55">
        <f>SUMIF(NSL!$C$1030:$C$1045,C51,NSL!$L$1030:$L$1045)</f>
        <v>0</v>
      </c>
      <c r="AO51" s="55">
        <f>SUMIF(NSL!$C$1047:$C$1048,C51,NSL!$L$1047:$L$1048)</f>
        <v>0</v>
      </c>
      <c r="AP51" s="55">
        <f>SUMIF(NSL!$C$1050:$C$1074,C51,NSL!$L$1050:$L$1074)</f>
        <v>0</v>
      </c>
      <c r="AQ51" s="55">
        <f>SUMIF(NSL!$C$1076:$C$1099,C51,NSL!$L$1076:$L$1099)</f>
        <v>0</v>
      </c>
      <c r="AR51" s="55">
        <f>SUMIF(NSL!$C$1101:$C$1121,C51,NSL!$L$1101:$L$1121)</f>
        <v>0</v>
      </c>
      <c r="AS51" s="55">
        <f>SUMIF(NSL!$C$1123:$C$1164,C51,NSL!$L$1123:$L$1164)</f>
        <v>0</v>
      </c>
      <c r="AT51" s="55">
        <f>SUMIF(NSL!$C$1166:$C$1201,C51,NSL!$L$1166:$L$1201)</f>
        <v>0</v>
      </c>
      <c r="AU51" s="55">
        <f>SUMIF(NSL!$C$1203:$C$1223,C51,NSL!$L$1203:$L$1223)</f>
        <v>0</v>
      </c>
      <c r="AV51" s="55">
        <f>SUMIF(NSL!$C$1225:$C$1226,C51,NSL!$L$1225:$L$1226)</f>
        <v>0</v>
      </c>
      <c r="AW51" s="55">
        <f>SUMIF(NSL!$C$1228:$C$1244,C51,NSL!$L$1228:$L$1244)</f>
        <v>0</v>
      </c>
      <c r="AX51" s="54">
        <f>D51-BG51</f>
        <v>0.09</v>
      </c>
      <c r="AY51" s="55">
        <f>SUMIF(NSL!$C$1353:$C$1434,C51,NSL!$L$1353:$L$1434)</f>
        <v>0</v>
      </c>
      <c r="AZ51" s="55">
        <f>SUMIF(NSL!$C$1436:$C$1440,C51,NSL!$L$1436:$L$1440)</f>
        <v>0</v>
      </c>
      <c r="BA51" s="55">
        <f>SUMIF(NSL!$C$1442:$C$1507,C51,NSL!$L$1442:$L$1507)</f>
        <v>0</v>
      </c>
      <c r="BB51" s="55">
        <f>SUMIF(NSL!$C$1509:$C$1540,C51,NSL!$L$1509:$L$1540)</f>
        <v>0</v>
      </c>
      <c r="BC51" s="55">
        <f>SUMIF(NSL!$C$1542:$C$1545,C51,NSL!$L$1542:$L$1545)</f>
        <v>0</v>
      </c>
      <c r="BD51" s="55">
        <f>SUMIF(NSL!$C$1547:$C$1560,C51,NSL!$L$1547:$L$1560)</f>
        <v>0</v>
      </c>
      <c r="BE51" s="55">
        <f>SUMIF(NSL!$C$1562:$C$1565,C51,NSL!$L$1562:$L$1565)</f>
        <v>0</v>
      </c>
      <c r="BF51" s="55">
        <f>SUMIF(NSL!$C$1567:$C$1569,C51,NSL!$L$1567:$L$1569)</f>
        <v>0</v>
      </c>
      <c r="BG51" s="65">
        <f>SUM(G51:Q51)+SUM(S51:Z51)+SUM(AB51:AW51)+SUM(AY51:BF51)</f>
        <v>0</v>
      </c>
      <c r="BH51" s="58">
        <f>AX60-BG51</f>
        <v>14</v>
      </c>
      <c r="BI51" s="53">
        <f t="shared" si="6"/>
        <v>14.09</v>
      </c>
    </row>
    <row r="52" spans="1:61" ht="30">
      <c r="A52" s="8" t="s">
        <v>138</v>
      </c>
      <c r="B52" s="9" t="s">
        <v>132</v>
      </c>
      <c r="C52" s="8" t="s">
        <v>39</v>
      </c>
      <c r="D52" s="52">
        <f>HTg!I54</f>
        <v>0</v>
      </c>
      <c r="E52" s="65">
        <f t="shared" si="10"/>
        <v>0</v>
      </c>
      <c r="F52" s="70">
        <f t="shared" si="11"/>
        <v>0</v>
      </c>
      <c r="G52" s="55">
        <f>SUMIF(NSL!$C$9:$C$10,C52,NSL!$L$9:$L$10)</f>
        <v>0</v>
      </c>
      <c r="H52" s="55">
        <f>SUMIF(NSL!$C$12:$C$13,C52,NSL!$L$12:$L$13)</f>
        <v>0</v>
      </c>
      <c r="I52" s="55">
        <f>SUMIF(NSL!$C$15:$C$16,C52,NSL!$L$15:$L$16)</f>
        <v>0</v>
      </c>
      <c r="J52" s="55">
        <f>SUMIF(NSL!$C$18:$C$19,C52,NSL!$L$18:$L$19)</f>
        <v>0</v>
      </c>
      <c r="K52" s="55">
        <f>SUMIF(NSL!$C$21:$C$43,C52,NSL!$L$21:$L$43)</f>
        <v>0</v>
      </c>
      <c r="L52" s="55">
        <f>SUMIF(NSL!$C$45:$C$51,C52,NSL!$L$45:$L$51)</f>
        <v>0</v>
      </c>
      <c r="M52" s="55">
        <f>SUMIF(NSL!$C$53:$C$55,C52,NSL!$L$53:$L$55)</f>
        <v>0</v>
      </c>
      <c r="N52" s="55">
        <f>SUMIF(NSL!$C$57:$C$65,C52,NSL!$L$57:$L$65)</f>
        <v>0</v>
      </c>
      <c r="O52" s="55">
        <f>SUMIF(NSL!$C$67:$C$76,C52,NSL!$L$67:$L$76)</f>
        <v>0</v>
      </c>
      <c r="P52" s="55">
        <f>SUMIF(NSL!$C$78:$C$79,C52,NSL!$L$78:$L$79)</f>
        <v>0</v>
      </c>
      <c r="Q52" s="55">
        <f>SUMIF(NSL!$C$81:$C$173,C52,NSL!$L$81:$L$173)</f>
        <v>0</v>
      </c>
      <c r="R52" s="65">
        <f t="shared" si="12"/>
        <v>0</v>
      </c>
      <c r="S52" s="55">
        <f>SUMIF(NSL!$C$176:$C$214,C52,NSL!$L$176:$L$214)</f>
        <v>0</v>
      </c>
      <c r="T52" s="55">
        <f>SUMIF(NSL!$C$216:$C$238,C52,NSL!$L$216:$L$238)</f>
        <v>0</v>
      </c>
      <c r="U52" s="55">
        <f>SUMIF(NSL!$C$240:$C$252,C52,NSL!$L$240:$L$252)</f>
        <v>0</v>
      </c>
      <c r="V52" s="55">
        <f>SUMIF(NSL!$C$254:$C$255,C52,NSL!$L$254:$L$255)</f>
        <v>0</v>
      </c>
      <c r="W52" s="55">
        <f>SUMIF(NSL!$C$257:$C$282,C52,NSL!$L$257:$L$282)</f>
        <v>0</v>
      </c>
      <c r="X52" s="55">
        <f>SUMIF(NSL!$C$284:$C$346,C52,NSL!$L$284:$L$346)</f>
        <v>0</v>
      </c>
      <c r="Y52" s="55">
        <f>SUMIF(NSL!$C$348:$C$436,C52,NSL!$L$348:$L$436)</f>
        <v>0</v>
      </c>
      <c r="Z52" s="55">
        <f>SUMIF(NSL!$C$438:$C$480,C52,NSL!$L$438:$L$480)</f>
        <v>0</v>
      </c>
      <c r="AA52" s="72">
        <f t="shared" si="16"/>
        <v>0</v>
      </c>
      <c r="AB52" s="55">
        <f>SUMIF(NSL!$C$483:$C$679,C52,NSL!$L$483:$L$679)</f>
        <v>0</v>
      </c>
      <c r="AC52" s="55">
        <f>SUMIF(NSL!$C$681:$C$682,C52,NSL!$L$681:$L$682)</f>
        <v>0</v>
      </c>
      <c r="AD52" s="55">
        <f>SUMIF(NSL!$C$684:$C$692,C52,NSL!$L$684:$L$692)</f>
        <v>0</v>
      </c>
      <c r="AE52" s="55">
        <f>SUMIF(NSL!$C$694:$C$776,C52,NSL!$L$694:$L$776)</f>
        <v>0</v>
      </c>
      <c r="AF52" s="55">
        <f>SUMIF(NSL!$C$778:$C$810,C52,NSL!$L$778:$L$810)</f>
        <v>0</v>
      </c>
      <c r="AG52" s="55">
        <f>SUMIF(NSL!$C$812:$C$813,C52,NSL!$L$812:$L$813)</f>
        <v>0</v>
      </c>
      <c r="AH52" s="55">
        <f>SUMIF(NSL!$C$815:$C$816,C52,NSL!$L$815:$L$816)</f>
        <v>0</v>
      </c>
      <c r="AI52" s="55">
        <f>SUMIF(NSL!$C$818:$C$889,C52,NSL!$L$818:$L$889)</f>
        <v>0</v>
      </c>
      <c r="AJ52" s="55">
        <f>SUMIF(NSL!$C$891:$C$917,C52,NSL!$L$891:$L$917)</f>
        <v>0</v>
      </c>
      <c r="AK52" s="55">
        <f>SUMIF(NSL!$C$919:$C$981,C52,NSL!$L$919:$L$981)</f>
        <v>0</v>
      </c>
      <c r="AL52" s="55">
        <f>SUMIF(NSL!$C$983:$C$1000,C52,NSL!$L$983:$L$1000)</f>
        <v>0</v>
      </c>
      <c r="AM52" s="55">
        <f>SUMIF(NSL!$C$1002:$C$1028,C52,NSL!$L$1002:$L$1028)</f>
        <v>0</v>
      </c>
      <c r="AN52" s="55">
        <f>SUMIF(NSL!$C$1030:$C$1045,C52,NSL!$L$1030:$L$1045)</f>
        <v>0</v>
      </c>
      <c r="AO52" s="55">
        <f>SUMIF(NSL!$C$1047:$C$1048,C52,NSL!$L$1047:$L$1048)</f>
        <v>0</v>
      </c>
      <c r="AP52" s="55">
        <f>SUMIF(NSL!$C$1050:$C$1074,C52,NSL!$L$1050:$L$1074)</f>
        <v>0</v>
      </c>
      <c r="AQ52" s="55">
        <f>SUMIF(NSL!$C$1076:$C$1099,C52,NSL!$L$1076:$L$1099)</f>
        <v>0</v>
      </c>
      <c r="AR52" s="55">
        <f>SUMIF(NSL!$C$1101:$C$1121,C52,NSL!$L$1101:$L$1121)</f>
        <v>0</v>
      </c>
      <c r="AS52" s="55">
        <f>SUMIF(NSL!$C$1123:$C$1164,C52,NSL!$L$1123:$L$1164)</f>
        <v>0</v>
      </c>
      <c r="AT52" s="55">
        <f>SUMIF(NSL!$C$1166:$C$1201,C52,NSL!$L$1166:$L$1201)</f>
        <v>0</v>
      </c>
      <c r="AU52" s="55">
        <f>SUMIF(NSL!$C$1203:$C$1223,C52,NSL!$L$1203:$L$1223)</f>
        <v>0</v>
      </c>
      <c r="AV52" s="55">
        <f>SUMIF(NSL!$C$1225:$C$1226,C52,NSL!$L$1225:$L$1226)</f>
        <v>0</v>
      </c>
      <c r="AW52" s="55">
        <f>SUMIF(NSL!$C$1228:$C$1244,C52,NSL!$L$1228:$L$1244)</f>
        <v>0</v>
      </c>
      <c r="AX52" s="55">
        <f>SUMIF(NSL!$C$1246:$C$1351,C52,NSL!$L$1246:$L$1351)</f>
        <v>0</v>
      </c>
      <c r="AY52" s="54">
        <f>D52-BG52</f>
        <v>0</v>
      </c>
      <c r="AZ52" s="55">
        <f>SUMIF(NSL!$C$1436:$C$1440,C52,NSL!$L$1436:$L$1440)</f>
        <v>0</v>
      </c>
      <c r="BA52" s="55">
        <f>SUMIF(NSL!$C$1442:$C$1507,C52,NSL!$L$1442:$L$1507)</f>
        <v>0</v>
      </c>
      <c r="BB52" s="55">
        <f>SUMIF(NSL!$C$1509:$C$1540,C52,NSL!$L$1509:$L$1540)</f>
        <v>0</v>
      </c>
      <c r="BC52" s="55">
        <f>SUMIF(NSL!$C$1542:$C$1545,C52,NSL!$L$1542:$L$1545)</f>
        <v>0</v>
      </c>
      <c r="BD52" s="55">
        <f>SUMIF(NSL!$C$1547:$C$1560,C52,NSL!$L$1547:$L$1560)</f>
        <v>0</v>
      </c>
      <c r="BE52" s="55">
        <f>SUMIF(NSL!$C$1562:$C$1565,C52,NSL!$L$1562:$L$1565)</f>
        <v>0</v>
      </c>
      <c r="BF52" s="55">
        <f>SUMIF(NSL!$C$1567:$C$1569,C52,NSL!$L$1567:$L$1569)</f>
        <v>0</v>
      </c>
      <c r="BG52" s="65">
        <f>SUM(G52:Q52)+SUM(S52:Z52)+SUM(AB52:AX52)+SUM(AZ52:BF52)</f>
        <v>0</v>
      </c>
      <c r="BH52" s="58">
        <f>AY60-BG52</f>
        <v>0</v>
      </c>
      <c r="BI52" s="53">
        <f t="shared" si="6"/>
        <v>0</v>
      </c>
    </row>
    <row r="53" spans="1:61" ht="15">
      <c r="A53" s="8" t="s">
        <v>139</v>
      </c>
      <c r="B53" s="9" t="s">
        <v>133</v>
      </c>
      <c r="C53" s="8" t="s">
        <v>151</v>
      </c>
      <c r="D53" s="52">
        <f>HTg!I55</f>
        <v>0</v>
      </c>
      <c r="E53" s="65">
        <f t="shared" si="10"/>
        <v>0</v>
      </c>
      <c r="F53" s="70">
        <f t="shared" si="11"/>
        <v>0</v>
      </c>
      <c r="G53" s="55">
        <f>SUMIF(NSL!$C$9:$C$10,C53,NSL!$L$9:$L$10)</f>
        <v>0</v>
      </c>
      <c r="H53" s="55">
        <f>SUMIF(NSL!$C$12:$C$13,C53,NSL!$L$12:$L$13)</f>
        <v>0</v>
      </c>
      <c r="I53" s="55">
        <f>SUMIF(NSL!$C$15:$C$16,C53,NSL!$L$15:$L$16)</f>
        <v>0</v>
      </c>
      <c r="J53" s="55">
        <f>SUMIF(NSL!$C$18:$C$19,C53,NSL!$L$18:$L$19)</f>
        <v>0</v>
      </c>
      <c r="K53" s="55">
        <f>SUMIF(NSL!$C$21:$C$43,C53,NSL!$L$21:$L$43)</f>
        <v>0</v>
      </c>
      <c r="L53" s="55">
        <f>SUMIF(NSL!$C$45:$C$51,C53,NSL!$L$45:$L$51)</f>
        <v>0</v>
      </c>
      <c r="M53" s="55">
        <f>SUMIF(NSL!$C$53:$C$55,C53,NSL!$L$53:$L$55)</f>
        <v>0</v>
      </c>
      <c r="N53" s="55">
        <f>SUMIF(NSL!$C$57:$C$65,C53,NSL!$L$57:$L$65)</f>
        <v>0</v>
      </c>
      <c r="O53" s="55">
        <f>SUMIF(NSL!$C$67:$C$76,C53,NSL!$L$67:$L$76)</f>
        <v>0</v>
      </c>
      <c r="P53" s="55">
        <f>SUMIF(NSL!$C$78:$C$79,C53,NSL!$L$78:$L$79)</f>
        <v>0</v>
      </c>
      <c r="Q53" s="55">
        <f>SUMIF(NSL!$C$81:$C$173,C53,NSL!$L$81:$L$173)</f>
        <v>0</v>
      </c>
      <c r="R53" s="65">
        <f t="shared" si="12"/>
        <v>0</v>
      </c>
      <c r="S53" s="55">
        <f>SUMIF(NSL!$C$176:$C$214,C53,NSL!$L$176:$L$214)</f>
        <v>0</v>
      </c>
      <c r="T53" s="55">
        <f>SUMIF(NSL!$C$216:$C$238,C53,NSL!$L$216:$L$238)</f>
        <v>0</v>
      </c>
      <c r="U53" s="55">
        <f>SUMIF(NSL!$C$240:$C$252,C53,NSL!$L$240:$L$252)</f>
        <v>0</v>
      </c>
      <c r="V53" s="55">
        <f>SUMIF(NSL!$C$254:$C$255,C53,NSL!$L$254:$L$255)</f>
        <v>0</v>
      </c>
      <c r="W53" s="55">
        <f>SUMIF(NSL!$C$257:$C$282,C53,NSL!$L$257:$L$282)</f>
        <v>0</v>
      </c>
      <c r="X53" s="55">
        <f>SUMIF(NSL!$C$284:$C$346,C53,NSL!$L$284:$L$346)</f>
        <v>0</v>
      </c>
      <c r="Y53" s="55">
        <f>SUMIF(NSL!$C$348:$C$436,C53,NSL!$L$348:$L$436)</f>
        <v>0</v>
      </c>
      <c r="Z53" s="55">
        <f>SUMIF(NSL!$C$438:$C$480,C53,NSL!$L$438:$L$480)</f>
        <v>0</v>
      </c>
      <c r="AA53" s="72">
        <f t="shared" si="16"/>
        <v>0</v>
      </c>
      <c r="AB53" s="55">
        <f>SUMIF(NSL!$C$483:$C$679,C53,NSL!$L$483:$L$679)</f>
        <v>0</v>
      </c>
      <c r="AC53" s="55">
        <f>SUMIF(NSL!$C$681:$C$682,C53,NSL!$L$681:$L$682)</f>
        <v>0</v>
      </c>
      <c r="AD53" s="55">
        <f>SUMIF(NSL!$C$684:$C$692,C53,NSL!$L$684:$L$692)</f>
        <v>0</v>
      </c>
      <c r="AE53" s="55">
        <f>SUMIF(NSL!$C$694:$C$776,C53,NSL!$L$694:$L$776)</f>
        <v>0</v>
      </c>
      <c r="AF53" s="55">
        <f>SUMIF(NSL!$C$778:$C$810,C53,NSL!$L$778:$L$810)</f>
        <v>0</v>
      </c>
      <c r="AG53" s="55">
        <f>SUMIF(NSL!$C$812:$C$813,C53,NSL!$L$812:$L$813)</f>
        <v>0</v>
      </c>
      <c r="AH53" s="55">
        <f>SUMIF(NSL!$C$815:$C$816,C53,NSL!$L$815:$L$816)</f>
        <v>0</v>
      </c>
      <c r="AI53" s="55">
        <f>SUMIF(NSL!$C$818:$C$889,C53,NSL!$L$818:$L$889)</f>
        <v>0</v>
      </c>
      <c r="AJ53" s="55">
        <f>SUMIF(NSL!$C$891:$C$917,C53,NSL!$L$891:$L$917)</f>
        <v>0</v>
      </c>
      <c r="AK53" s="55">
        <f>SUMIF(NSL!$C$919:$C$981,C53,NSL!$L$919:$L$981)</f>
        <v>0</v>
      </c>
      <c r="AL53" s="55">
        <f>SUMIF(NSL!$C$983:$C$1000,C53,NSL!$L$983:$L$1000)</f>
        <v>0</v>
      </c>
      <c r="AM53" s="55">
        <f>SUMIF(NSL!$C$1002:$C$1028,C53,NSL!$L$1002:$L$1028)</f>
        <v>0</v>
      </c>
      <c r="AN53" s="55">
        <f>SUMIF(NSL!$C$1030:$C$1045,C53,NSL!$L$1030:$L$1045)</f>
        <v>0</v>
      </c>
      <c r="AO53" s="55">
        <f>SUMIF(NSL!$C$1047:$C$1048,C53,NSL!$L$1047:$L$1048)</f>
        <v>0</v>
      </c>
      <c r="AP53" s="55">
        <f>SUMIF(NSL!$C$1050:$C$1074,C53,NSL!$L$1050:$L$1074)</f>
        <v>0</v>
      </c>
      <c r="AQ53" s="55">
        <f>SUMIF(NSL!$C$1076:$C$1099,C53,NSL!$L$1076:$L$1099)</f>
        <v>0</v>
      </c>
      <c r="AR53" s="55">
        <f>SUMIF(NSL!$C$1101:$C$1121,C53,NSL!$L$1101:$L$1121)</f>
        <v>0</v>
      </c>
      <c r="AS53" s="55">
        <f>SUMIF(NSL!$C$1123:$C$1164,C53,NSL!$L$1123:$L$1164)</f>
        <v>0</v>
      </c>
      <c r="AT53" s="55">
        <f>SUMIF(NSL!$C$1166:$C$1201,C53,NSL!$L$1166:$L$1201)</f>
        <v>0</v>
      </c>
      <c r="AU53" s="55">
        <f>SUMIF(NSL!$C$1203:$C$1223,C53,NSL!$L$1203:$L$1223)</f>
        <v>0</v>
      </c>
      <c r="AV53" s="55">
        <f>SUMIF(NSL!$C$1225:$C$1226,C53,NSL!$L$1225:$L$1226)</f>
        <v>0</v>
      </c>
      <c r="AW53" s="55">
        <f>SUMIF(NSL!$C$1228:$C$1244,C53,NSL!$L$1228:$L$1244)</f>
        <v>0</v>
      </c>
      <c r="AX53" s="55">
        <f>SUMIF(NSL!$C$1246:$C$1351,C53,NSL!$L$1246:$L$1351)</f>
        <v>0</v>
      </c>
      <c r="AY53" s="55">
        <f>SUMIF(NSL!$C$1353:$C$1434,C53,NSL!$L$1353:$L$1434)</f>
        <v>0</v>
      </c>
      <c r="AZ53" s="54">
        <f>D53-BG53</f>
        <v>0</v>
      </c>
      <c r="BA53" s="55">
        <f>SUMIF(NSL!$C$1442:$C$1507,C53,NSL!$L$1442:$L$1507)</f>
        <v>0</v>
      </c>
      <c r="BB53" s="55">
        <f>SUMIF(NSL!$C$1509:$C$1540,C53,NSL!$L$1509:$L$1540)</f>
        <v>0</v>
      </c>
      <c r="BC53" s="55">
        <f>SUMIF(NSL!$C$1542:$C$1545,C53,NSL!$L$1542:$L$1545)</f>
        <v>0</v>
      </c>
      <c r="BD53" s="55">
        <f>SUMIF(NSL!$C$1547:$C$1560,C53,NSL!$L$1547:$L$1560)</f>
        <v>0</v>
      </c>
      <c r="BE53" s="55">
        <f>SUMIF(NSL!$C$1562:$C$1565,C53,NSL!$L$1562:$L$1565)</f>
        <v>0</v>
      </c>
      <c r="BF53" s="55">
        <f>SUMIF(NSL!$C$1567:$C$1569,C53,NSL!$L$1567:$L$1569)</f>
        <v>0</v>
      </c>
      <c r="BG53" s="65">
        <f>SUM(G53:Q53)+SUM(S53:Z53)+SUM(AB53:AY53)+SUM(BA53:BF53)</f>
        <v>0</v>
      </c>
      <c r="BH53" s="58">
        <f>AZ60-BG53</f>
        <v>0</v>
      </c>
      <c r="BI53" s="53">
        <f t="shared" si="6"/>
        <v>0</v>
      </c>
    </row>
    <row r="54" spans="1:61" ht="15">
      <c r="A54" s="8" t="s">
        <v>140</v>
      </c>
      <c r="B54" s="9" t="s">
        <v>134</v>
      </c>
      <c r="C54" s="8" t="s">
        <v>152</v>
      </c>
      <c r="D54" s="52">
        <f>HTg!I56</f>
        <v>0</v>
      </c>
      <c r="E54" s="65">
        <f t="shared" si="10"/>
        <v>0</v>
      </c>
      <c r="F54" s="70">
        <f t="shared" si="11"/>
        <v>0</v>
      </c>
      <c r="G54" s="55">
        <f>SUMIF(NSL!$C$9:$C$10,C54,NSL!$L$9:$L$10)</f>
        <v>0</v>
      </c>
      <c r="H54" s="55">
        <f>SUMIF(NSL!$C$12:$C$13,C54,NSL!$L$12:$L$13)</f>
        <v>0</v>
      </c>
      <c r="I54" s="55">
        <f>SUMIF(NSL!$C$15:$C$16,C54,NSL!$L$15:$L$16)</f>
        <v>0</v>
      </c>
      <c r="J54" s="55">
        <f>SUMIF(NSL!$C$18:$C$19,C54,NSL!$L$18:$L$19)</f>
        <v>0</v>
      </c>
      <c r="K54" s="55">
        <f>SUMIF(NSL!$C$21:$C$43,C54,NSL!$L$21:$L$43)</f>
        <v>0</v>
      </c>
      <c r="L54" s="55">
        <f>SUMIF(NSL!$C$45:$C$51,C54,NSL!$L$45:$L$51)</f>
        <v>0</v>
      </c>
      <c r="M54" s="55">
        <f>SUMIF(NSL!$C$53:$C$55,C54,NSL!$L$53:$L$55)</f>
        <v>0</v>
      </c>
      <c r="N54" s="55">
        <f>SUMIF(NSL!$C$57:$C$65,C54,NSL!$L$57:$L$65)</f>
        <v>0</v>
      </c>
      <c r="O54" s="55">
        <f>SUMIF(NSL!$C$67:$C$76,C54,NSL!$L$67:$L$76)</f>
        <v>0</v>
      </c>
      <c r="P54" s="55">
        <f>SUMIF(NSL!$C$78:$C$79,C54,NSL!$L$78:$L$79)</f>
        <v>0</v>
      </c>
      <c r="Q54" s="55">
        <f>SUMIF(NSL!$C$81:$C$173,C54,NSL!$L$81:$L$173)</f>
        <v>0</v>
      </c>
      <c r="R54" s="65">
        <f t="shared" si="12"/>
        <v>0</v>
      </c>
      <c r="S54" s="55">
        <f>SUMIF(NSL!$C$176:$C$214,C54,NSL!$L$176:$L$214)</f>
        <v>0</v>
      </c>
      <c r="T54" s="55">
        <f>SUMIF(NSL!$C$216:$C$238,C54,NSL!$L$216:$L$238)</f>
        <v>0</v>
      </c>
      <c r="U54" s="55">
        <f>SUMIF(NSL!$C$240:$C$252,C54,NSL!$L$240:$L$252)</f>
        <v>0</v>
      </c>
      <c r="V54" s="55">
        <f>SUMIF(NSL!$C$254:$C$255,C54,NSL!$L$254:$L$255)</f>
        <v>0</v>
      </c>
      <c r="W54" s="55">
        <f>SUMIF(NSL!$C$257:$C$282,C54,NSL!$L$257:$L$282)</f>
        <v>0</v>
      </c>
      <c r="X54" s="55">
        <f>SUMIF(NSL!$C$284:$C$346,C54,NSL!$L$284:$L$346)</f>
        <v>0</v>
      </c>
      <c r="Y54" s="55">
        <f>SUMIF(NSL!$C$348:$C$436,C54,NSL!$L$348:$L$436)</f>
        <v>0</v>
      </c>
      <c r="Z54" s="55">
        <f>SUMIF(NSL!$C$438:$C$480,C54,NSL!$L$438:$L$480)</f>
        <v>0</v>
      </c>
      <c r="AA54" s="72">
        <f t="shared" si="16"/>
        <v>0</v>
      </c>
      <c r="AB54" s="55">
        <f>SUMIF(NSL!$C$483:$C$679,C54,NSL!$L$483:$L$679)</f>
        <v>0</v>
      </c>
      <c r="AC54" s="55">
        <f>SUMIF(NSL!$C$681:$C$682,C54,NSL!$L$681:$L$682)</f>
        <v>0</v>
      </c>
      <c r="AD54" s="55">
        <f>SUMIF(NSL!$C$684:$C$692,C54,NSL!$L$684:$L$692)</f>
        <v>0</v>
      </c>
      <c r="AE54" s="55">
        <f>SUMIF(NSL!$C$694:$C$776,C54,NSL!$L$694:$L$776)</f>
        <v>0</v>
      </c>
      <c r="AF54" s="55">
        <f>SUMIF(NSL!$C$778:$C$810,C54,NSL!$L$778:$L$810)</f>
        <v>0</v>
      </c>
      <c r="AG54" s="55">
        <f>SUMIF(NSL!$C$812:$C$813,C54,NSL!$L$812:$L$813)</f>
        <v>0</v>
      </c>
      <c r="AH54" s="55">
        <f>SUMIF(NSL!$C$815:$C$816,C54,NSL!$L$815:$L$816)</f>
        <v>0</v>
      </c>
      <c r="AI54" s="55">
        <f>SUMIF(NSL!$C$818:$C$889,C54,NSL!$L$818:$L$889)</f>
        <v>0</v>
      </c>
      <c r="AJ54" s="55">
        <f>SUMIF(NSL!$C$891:$C$917,C54,NSL!$L$891:$L$917)</f>
        <v>0</v>
      </c>
      <c r="AK54" s="55">
        <f>SUMIF(NSL!$C$919:$C$981,C54,NSL!$L$919:$L$981)</f>
        <v>0</v>
      </c>
      <c r="AL54" s="55">
        <f>SUMIF(NSL!$C$983:$C$1000,C54,NSL!$L$983:$L$1000)</f>
        <v>0</v>
      </c>
      <c r="AM54" s="55">
        <f>SUMIF(NSL!$C$1002:$C$1028,C54,NSL!$L$1002:$L$1028)</f>
        <v>0</v>
      </c>
      <c r="AN54" s="55">
        <f>SUMIF(NSL!$C$1030:$C$1045,C54,NSL!$L$1030:$L$1045)</f>
        <v>0</v>
      </c>
      <c r="AO54" s="55">
        <f>SUMIF(NSL!$C$1047:$C$1048,C54,NSL!$L$1047:$L$1048)</f>
        <v>0</v>
      </c>
      <c r="AP54" s="55">
        <f>SUMIF(NSL!$C$1050:$C$1074,C54,NSL!$L$1050:$L$1074)</f>
        <v>0</v>
      </c>
      <c r="AQ54" s="55">
        <f>SUMIF(NSL!$C$1076:$C$1099,C54,NSL!$L$1076:$L$1099)</f>
        <v>0</v>
      </c>
      <c r="AR54" s="55">
        <f>SUMIF(NSL!$C$1101:$C$1121,C54,NSL!$L$1101:$L$1121)</f>
        <v>0</v>
      </c>
      <c r="AS54" s="55">
        <f>SUMIF(NSL!$C$1123:$C$1164,C54,NSL!$L$1123:$L$1164)</f>
        <v>0</v>
      </c>
      <c r="AT54" s="55">
        <f>SUMIF(NSL!$C$1166:$C$1201,C54,NSL!$L$1166:$L$1201)</f>
        <v>0</v>
      </c>
      <c r="AU54" s="55">
        <f>SUMIF(NSL!$C$1203:$C$1223,C54,NSL!$L$1203:$L$1223)</f>
        <v>0</v>
      </c>
      <c r="AV54" s="55">
        <f>SUMIF(NSL!$C$1225:$C$1226,C54,NSL!$L$1225:$L$1226)</f>
        <v>0</v>
      </c>
      <c r="AW54" s="55">
        <f>SUMIF(NSL!$C$1228:$C$1244,C54,NSL!$L$1228:$L$1244)</f>
        <v>0</v>
      </c>
      <c r="AX54" s="55">
        <f>SUMIF(NSL!$C$1246:$C$1351,C54,NSL!$L$1246:$L$1351)</f>
        <v>0</v>
      </c>
      <c r="AY54" s="55">
        <f>SUMIF(NSL!$C$1353:$C$1434,C54,NSL!$L$1353:$L$1434)</f>
        <v>0</v>
      </c>
      <c r="AZ54" s="55">
        <f>SUMIF(NSL!$C$1436:$C$1440,C54,NSL!$L$1436:$L$1440)</f>
        <v>0</v>
      </c>
      <c r="BA54" s="54">
        <f>D54-BG54</f>
        <v>0</v>
      </c>
      <c r="BB54" s="55">
        <f>SUMIF(NSL!$C$1509:$C$1540,C54,NSL!$L$1509:$L$1540)</f>
        <v>0</v>
      </c>
      <c r="BC54" s="55">
        <f>SUMIF(NSL!$C$1542:$C$1545,C54,NSL!$L$1542:$L$1545)</f>
        <v>0</v>
      </c>
      <c r="BD54" s="55">
        <f>SUMIF(NSL!$C$1547:$C$1560,C54,NSL!$L$1547:$L$1560)</f>
        <v>0</v>
      </c>
      <c r="BE54" s="55">
        <f>SUMIF(NSL!$C$1562:$C$1565,C54,NSL!$L$1562:$L$1565)</f>
        <v>0</v>
      </c>
      <c r="BF54" s="55">
        <f>SUMIF(NSL!$C$1567:$C$1569,C54,NSL!$L$1567:$L$1569)</f>
        <v>0</v>
      </c>
      <c r="BG54" s="65">
        <f>SUM(G54:Q54)+SUM(S54:Z54)+SUM(AB54:AZ54)+SUM(BB54:BF54)</f>
        <v>0</v>
      </c>
      <c r="BH54" s="58">
        <f>BA60-BG54</f>
        <v>1.8000000000000003</v>
      </c>
      <c r="BI54" s="53">
        <f t="shared" si="6"/>
        <v>1.8000000000000003</v>
      </c>
    </row>
    <row r="55" spans="1:61" ht="15">
      <c r="A55" s="8" t="s">
        <v>141</v>
      </c>
      <c r="B55" s="9" t="s">
        <v>153</v>
      </c>
      <c r="C55" s="8" t="s">
        <v>44</v>
      </c>
      <c r="D55" s="52">
        <f>HTg!I57</f>
        <v>0</v>
      </c>
      <c r="E55" s="65">
        <f t="shared" si="10"/>
        <v>0</v>
      </c>
      <c r="F55" s="70">
        <f t="shared" si="11"/>
        <v>0</v>
      </c>
      <c r="G55" s="55">
        <f>SUMIF(NSL!$C$9:$C$10,C55,NSL!$L$9:$L$10)</f>
        <v>0</v>
      </c>
      <c r="H55" s="55">
        <f>SUMIF(NSL!$C$12:$C$13,C55,NSL!$L$12:$L$13)</f>
        <v>0</v>
      </c>
      <c r="I55" s="55">
        <f>SUMIF(NSL!$C$15:$C$16,C55,NSL!$L$15:$L$16)</f>
        <v>0</v>
      </c>
      <c r="J55" s="55">
        <f>SUMIF(NSL!$C$18:$C$19,C55,NSL!$L$18:$L$19)</f>
        <v>0</v>
      </c>
      <c r="K55" s="55">
        <f>SUMIF(NSL!$C$21:$C$43,C55,NSL!$L$21:$L$43)</f>
        <v>0</v>
      </c>
      <c r="L55" s="55">
        <f>SUMIF(NSL!$C$45:$C$51,C55,NSL!$L$45:$L$51)</f>
        <v>0</v>
      </c>
      <c r="M55" s="55">
        <f>SUMIF(NSL!$C$53:$C$55,C55,NSL!$L$53:$L$55)</f>
        <v>0</v>
      </c>
      <c r="N55" s="55">
        <f>SUMIF(NSL!$C$57:$C$65,C55,NSL!$L$57:$L$65)</f>
        <v>0</v>
      </c>
      <c r="O55" s="55">
        <f>SUMIF(NSL!$C$67:$C$76,C55,NSL!$L$67:$L$76)</f>
        <v>0</v>
      </c>
      <c r="P55" s="55">
        <f>SUMIF(NSL!$C$78:$C$79,C55,NSL!$L$78:$L$79)</f>
        <v>0</v>
      </c>
      <c r="Q55" s="55">
        <f>SUMIF(NSL!$C$81:$C$173,C55,NSL!$L$81:$L$173)</f>
        <v>0</v>
      </c>
      <c r="R55" s="65">
        <f t="shared" si="12"/>
        <v>0</v>
      </c>
      <c r="S55" s="55">
        <f>SUMIF(NSL!$C$176:$C$214,C55,NSL!$L$176:$L$214)</f>
        <v>0</v>
      </c>
      <c r="T55" s="55">
        <f>SUMIF(NSL!$C$216:$C$238,C55,NSL!$L$216:$L$238)</f>
        <v>0</v>
      </c>
      <c r="U55" s="55">
        <f>SUMIF(NSL!$C$240:$C$252,C55,NSL!$L$240:$L$252)</f>
        <v>0</v>
      </c>
      <c r="V55" s="55">
        <f>SUMIF(NSL!$C$254:$C$255,C55,NSL!$L$254:$L$255)</f>
        <v>0</v>
      </c>
      <c r="W55" s="55">
        <f>SUMIF(NSL!$C$257:$C$282,C55,NSL!$L$257:$L$282)</f>
        <v>0</v>
      </c>
      <c r="X55" s="55">
        <f>SUMIF(NSL!$C$284:$C$346,C55,NSL!$L$284:$L$346)</f>
        <v>0</v>
      </c>
      <c r="Y55" s="55">
        <f>SUMIF(NSL!$C$348:$C$436,C55,NSL!$L$348:$L$436)</f>
        <v>0</v>
      </c>
      <c r="Z55" s="55">
        <f>SUMIF(NSL!$C$438:$C$480,C55,NSL!$L$438:$L$480)</f>
        <v>0</v>
      </c>
      <c r="AA55" s="72">
        <f t="shared" si="16"/>
        <v>0</v>
      </c>
      <c r="AB55" s="55">
        <f>SUMIF(NSL!$C$483:$C$679,C55,NSL!$L$483:$L$679)</f>
        <v>0</v>
      </c>
      <c r="AC55" s="55">
        <f>SUMIF(NSL!$C$681:$C$682,C55,NSL!$L$681:$L$682)</f>
        <v>0</v>
      </c>
      <c r="AD55" s="55">
        <f>SUMIF(NSL!$C$684:$C$692,C55,NSL!$L$684:$L$692)</f>
        <v>0</v>
      </c>
      <c r="AE55" s="55">
        <f>SUMIF(NSL!$C$694:$C$776,C55,NSL!$L$694:$L$776)</f>
        <v>0</v>
      </c>
      <c r="AF55" s="55">
        <f>SUMIF(NSL!$C$778:$C$810,C55,NSL!$L$778:$L$810)</f>
        <v>0</v>
      </c>
      <c r="AG55" s="55">
        <f>SUMIF(NSL!$C$812:$C$813,C55,NSL!$L$812:$L$813)</f>
        <v>0</v>
      </c>
      <c r="AH55" s="55">
        <f>SUMIF(NSL!$C$815:$C$816,C55,NSL!$L$815:$L$816)</f>
        <v>0</v>
      </c>
      <c r="AI55" s="55">
        <f>SUMIF(NSL!$C$818:$C$889,C55,NSL!$L$818:$L$889)</f>
        <v>0</v>
      </c>
      <c r="AJ55" s="55">
        <f>SUMIF(NSL!$C$891:$C$917,C55,NSL!$L$891:$L$917)</f>
        <v>0</v>
      </c>
      <c r="AK55" s="55">
        <f>SUMIF(NSL!$C$919:$C$981,C55,NSL!$L$919:$L$981)</f>
        <v>0</v>
      </c>
      <c r="AL55" s="55">
        <f>SUMIF(NSL!$C$983:$C$1000,C55,NSL!$L$983:$L$1000)</f>
        <v>0</v>
      </c>
      <c r="AM55" s="55">
        <f>SUMIF(NSL!$C$1002:$C$1028,C55,NSL!$L$1002:$L$1028)</f>
        <v>0</v>
      </c>
      <c r="AN55" s="55">
        <f>SUMIF(NSL!$C$1030:$C$1045,C55,NSL!$L$1030:$L$1045)</f>
        <v>0</v>
      </c>
      <c r="AO55" s="55">
        <f>SUMIF(NSL!$C$1047:$C$1048,C55,NSL!$L$1047:$L$1048)</f>
        <v>0</v>
      </c>
      <c r="AP55" s="55">
        <f>SUMIF(NSL!$C$1050:$C$1074,C55,NSL!$L$1050:$L$1074)</f>
        <v>0</v>
      </c>
      <c r="AQ55" s="55">
        <f>SUMIF(NSL!$C$1076:$C$1099,C55,NSL!$L$1076:$L$1099)</f>
        <v>0</v>
      </c>
      <c r="AR55" s="55">
        <f>SUMIF(NSL!$C$1101:$C$1121,C55,NSL!$L$1101:$L$1121)</f>
        <v>0</v>
      </c>
      <c r="AS55" s="55">
        <f>SUMIF(NSL!$C$1123:$C$1164,C55,NSL!$L$1123:$L$1164)</f>
        <v>0</v>
      </c>
      <c r="AT55" s="55">
        <f>SUMIF(NSL!$C$1166:$C$1201,C55,NSL!$L$1166:$L$1201)</f>
        <v>0</v>
      </c>
      <c r="AU55" s="55">
        <f>SUMIF(NSL!$C$1203:$C$1223,C55,NSL!$L$1203:$L$1223)</f>
        <v>0</v>
      </c>
      <c r="AV55" s="55">
        <f>SUMIF(NSL!$C$1225:$C$1226,C55,NSL!$L$1225:$L$1226)</f>
        <v>0</v>
      </c>
      <c r="AW55" s="55">
        <f>SUMIF(NSL!$C$1228:$C$1244,C55,NSL!$L$1228:$L$1244)</f>
        <v>0</v>
      </c>
      <c r="AX55" s="55">
        <f>SUMIF(NSL!$C$1246:$C$1351,C55,NSL!$L$1246:$L$1351)</f>
        <v>0</v>
      </c>
      <c r="AY55" s="55">
        <f>SUMIF(NSL!$C$1353:$C$1434,C55,NSL!$L$1353:$L$1434)</f>
        <v>0</v>
      </c>
      <c r="AZ55" s="55">
        <f>SUMIF(NSL!$C$1436:$C$1440,C55,NSL!$L$1436:$L$1440)</f>
        <v>0</v>
      </c>
      <c r="BA55" s="55">
        <f>SUMIF(NSL!$C$1442:$C$1507,C55,NSL!$L$1442:$L$1507)</f>
        <v>0</v>
      </c>
      <c r="BB55" s="54">
        <f>D55-BG55</f>
        <v>0</v>
      </c>
      <c r="BC55" s="55">
        <f>SUMIF(NSL!$C$1542:$C$1545,C55,NSL!$L$1542:$L$1545)</f>
        <v>0</v>
      </c>
      <c r="BD55" s="55">
        <f>SUMIF(NSL!$C$1547:$C$1560,C55,NSL!$L$1547:$L$1560)</f>
        <v>0</v>
      </c>
      <c r="BE55" s="55">
        <f>SUMIF(NSL!$C$1562:$C$1565,C55,NSL!$L$1562:$L$1565)</f>
        <v>0</v>
      </c>
      <c r="BF55" s="55">
        <f>SUMIF(NSL!$C$1567:$C$1569,C55,NSL!$L$1567:$L$1569)</f>
        <v>0</v>
      </c>
      <c r="BG55" s="65">
        <f>SUM(G55:Q55)+SUM(S55:Z55)+SUM(AB55:BA55)+SUM(BC55:BF55)</f>
        <v>0</v>
      </c>
      <c r="BH55" s="58">
        <f>BB60-BG55</f>
        <v>0</v>
      </c>
      <c r="BI55" s="53">
        <f t="shared" si="6"/>
        <v>0</v>
      </c>
    </row>
    <row r="56" spans="1:61" ht="15">
      <c r="A56" s="8" t="s">
        <v>142</v>
      </c>
      <c r="B56" s="9" t="s">
        <v>154</v>
      </c>
      <c r="C56" s="8" t="s">
        <v>47</v>
      </c>
      <c r="D56" s="52">
        <f>HTg!I58</f>
        <v>80.86</v>
      </c>
      <c r="E56" s="65">
        <f t="shared" si="10"/>
        <v>0</v>
      </c>
      <c r="F56" s="70">
        <f t="shared" si="11"/>
        <v>0</v>
      </c>
      <c r="G56" s="55">
        <f>SUMIF(NSL!$C$9:$C$10,C56,NSL!$L$9:$L$10)</f>
        <v>0</v>
      </c>
      <c r="H56" s="55">
        <f>SUMIF(NSL!$C$12:$C$13,C56,NSL!$L$12:$L$13)</f>
        <v>0</v>
      </c>
      <c r="I56" s="55">
        <f>SUMIF(NSL!$C$15:$C$16,C56,NSL!$L$15:$L$16)</f>
        <v>0</v>
      </c>
      <c r="J56" s="55">
        <f>SUMIF(NSL!$C$18:$C$19,C56,NSL!$L$18:$L$19)</f>
        <v>0</v>
      </c>
      <c r="K56" s="55">
        <f>SUMIF(NSL!$C$21:$C$43,C56,NSL!$L$21:$L$43)</f>
        <v>0</v>
      </c>
      <c r="L56" s="55">
        <f>SUMIF(NSL!$C$45:$C$51,C56,NSL!$L$45:$L$51)</f>
        <v>0</v>
      </c>
      <c r="M56" s="55">
        <f>SUMIF(NSL!$C$53:$C$55,C56,NSL!$L$53:$L$55)</f>
        <v>0</v>
      </c>
      <c r="N56" s="55">
        <f>SUMIF(NSL!$C$57:$C$65,C56,NSL!$L$57:$L$65)</f>
        <v>0</v>
      </c>
      <c r="O56" s="55">
        <f>SUMIF(NSL!$C$67:$C$76,C56,NSL!$L$67:$L$76)</f>
        <v>0</v>
      </c>
      <c r="P56" s="55">
        <f>SUMIF(NSL!$C$78:$C$79,C56,NSL!$L$78:$L$79)</f>
        <v>0</v>
      </c>
      <c r="Q56" s="55">
        <f>SUMIF(NSL!$C$81:$C$173,C56,NSL!$L$81:$L$173)</f>
        <v>0</v>
      </c>
      <c r="R56" s="65">
        <f t="shared" si="12"/>
        <v>80.86</v>
      </c>
      <c r="S56" s="55">
        <f>SUMIF(NSL!$C$176:$C$214,C56,NSL!$L$176:$L$214)</f>
        <v>0</v>
      </c>
      <c r="T56" s="55">
        <f>SUMIF(NSL!$C$216:$C$238,C56,NSL!$L$216:$L$238)</f>
        <v>0</v>
      </c>
      <c r="U56" s="55">
        <f>SUMIF(NSL!$C$240:$C$252,C56,NSL!$L$240:$L$252)</f>
        <v>0</v>
      </c>
      <c r="V56" s="55">
        <f>SUMIF(NSL!$C$254:$C$255,C56,NSL!$L$254:$L$255)</f>
        <v>0</v>
      </c>
      <c r="W56" s="55">
        <f>SUMIF(NSL!$C$257:$C$282,C56,NSL!$L$257:$L$282)</f>
        <v>0</v>
      </c>
      <c r="X56" s="55">
        <f>SUMIF(NSL!$C$284:$C$346,C56,NSL!$L$284:$L$346)</f>
        <v>0</v>
      </c>
      <c r="Y56" s="55">
        <f>SUMIF(NSL!$C$348:$C$436,C56,NSL!$L$348:$L$436)</f>
        <v>0</v>
      </c>
      <c r="Z56" s="55">
        <f>SUMIF(NSL!$C$438:$C$480,C56,NSL!$L$438:$L$480)</f>
        <v>0</v>
      </c>
      <c r="AA56" s="72">
        <f t="shared" si="16"/>
        <v>0.2</v>
      </c>
      <c r="AB56" s="55">
        <f>SUMIF(NSL!$C$483:$C$679,C56,NSL!$L$483:$L$679)</f>
        <v>0</v>
      </c>
      <c r="AC56" s="55">
        <f>SUMIF(NSL!$C$681:$C$682,C56,NSL!$L$681:$L$682)</f>
        <v>0</v>
      </c>
      <c r="AD56" s="55">
        <f>SUMIF(NSL!$C$684:$C$692,C56,NSL!$L$684:$L$692)</f>
        <v>0</v>
      </c>
      <c r="AE56" s="55">
        <f>SUMIF(NSL!$C$694:$C$776,C56,NSL!$L$694:$L$776)</f>
        <v>0.15</v>
      </c>
      <c r="AF56" s="55">
        <f>SUMIF(NSL!$C$778:$C$810,C56,NSL!$L$778:$L$810)</f>
        <v>0</v>
      </c>
      <c r="AG56" s="55">
        <f>SUMIF(NSL!$C$812:$C$813,C56,NSL!$L$812:$L$813)</f>
        <v>0</v>
      </c>
      <c r="AH56" s="55">
        <f>SUMIF(NSL!$C$815:$C$816,C56,NSL!$L$815:$L$816)</f>
        <v>0</v>
      </c>
      <c r="AI56" s="55">
        <f>SUMIF(NSL!$C$818:$C$889,C56,NSL!$L$818:$L$889)</f>
        <v>0</v>
      </c>
      <c r="AJ56" s="55">
        <f>SUMIF(NSL!$C$891:$C$917,C56,NSL!$L$891:$L$917)</f>
        <v>0.05</v>
      </c>
      <c r="AK56" s="55">
        <f>SUMIF(NSL!$C$919:$C$981,C56,NSL!$L$919:$L$981)</f>
        <v>0</v>
      </c>
      <c r="AL56" s="55">
        <f>SUMIF(NSL!$C$983:$C$1000,C56,NSL!$L$983:$L$1000)</f>
        <v>0</v>
      </c>
      <c r="AM56" s="55">
        <f>SUMIF(NSL!$C$1002:$C$1028,C56,NSL!$L$1002:$L$1028)</f>
        <v>0</v>
      </c>
      <c r="AN56" s="55">
        <f>SUMIF(NSL!$C$1030:$C$1045,C56,NSL!$L$1030:$L$1045)</f>
        <v>0</v>
      </c>
      <c r="AO56" s="55">
        <f>SUMIF(NSL!$C$1047:$C$1048,C56,NSL!$L$1047:$L$1048)</f>
        <v>0</v>
      </c>
      <c r="AP56" s="55">
        <f>SUMIF(NSL!$C$1050:$C$1074,C56,NSL!$L$1050:$L$1074)</f>
        <v>0</v>
      </c>
      <c r="AQ56" s="55">
        <f>SUMIF(NSL!$C$1076:$C$1099,C56,NSL!$L$1076:$L$1099)</f>
        <v>0</v>
      </c>
      <c r="AR56" s="55">
        <f>SUMIF(NSL!$C$1101:$C$1121,C56,NSL!$L$1101:$L$1121)</f>
        <v>0</v>
      </c>
      <c r="AS56" s="55">
        <f>SUMIF(NSL!$C$1123:$C$1164,C56,NSL!$L$1123:$L$1164)</f>
        <v>0</v>
      </c>
      <c r="AT56" s="55">
        <f>SUMIF(NSL!$C$1166:$C$1201,C56,NSL!$L$1166:$L$1201)</f>
        <v>0</v>
      </c>
      <c r="AU56" s="55">
        <f>SUMIF(NSL!$C$1203:$C$1223,C56,NSL!$L$1203:$L$1223)</f>
        <v>0</v>
      </c>
      <c r="AV56" s="55">
        <f>SUMIF(NSL!$C$1225:$C$1226,C56,NSL!$L$1225:$L$1226)</f>
        <v>0</v>
      </c>
      <c r="AW56" s="55">
        <f>SUMIF(NSL!$C$1228:$C$1244,C56,NSL!$L$1228:$L$1244)</f>
        <v>0</v>
      </c>
      <c r="AX56" s="55">
        <f>SUMIF(NSL!$C$1246:$C$1351,C56,NSL!$L$1246:$L$1351)</f>
        <v>0</v>
      </c>
      <c r="AY56" s="55">
        <f>SUMIF(NSL!$C$1353:$C$1434,C56,NSL!$L$1353:$L$1434)</f>
        <v>0</v>
      </c>
      <c r="AZ56" s="55">
        <f>SUMIF(NSL!$C$1436:$C$1440,C56,NSL!$L$1436:$L$1440)</f>
        <v>0</v>
      </c>
      <c r="BA56" s="55">
        <f>SUMIF(NSL!$C$1442:$C$1507,C56,NSL!$L$1442:$L$1507)</f>
        <v>0</v>
      </c>
      <c r="BB56" s="55">
        <f>SUMIF(NSL!$C$1509:$C$1540,C56,NSL!$L$1509:$L$1540)</f>
        <v>0</v>
      </c>
      <c r="BC56" s="54">
        <f>D56-BG56</f>
        <v>80.66</v>
      </c>
      <c r="BD56" s="55">
        <f>SUMIF(NSL!$C$1547:$C$1560,C56,NSL!$L$1547:$L$1560)</f>
        <v>0</v>
      </c>
      <c r="BE56" s="55">
        <f>SUMIF(NSL!$C$1562:$C$1565,C56,NSL!$L$1562:$L$1565)</f>
        <v>0</v>
      </c>
      <c r="BF56" s="55">
        <f>SUMIF(NSL!$C$1567:$C$1569,C56,NSL!$L$1567:$L$1569)</f>
        <v>0</v>
      </c>
      <c r="BG56" s="65">
        <f>SUM(G56:Q56)+SUM(S56:Z56)+SUM(AB56:BB56)+SUM(BD56:BF56)</f>
        <v>0.2</v>
      </c>
      <c r="BH56" s="58">
        <f>BC60-BG56</f>
        <v>-0.2</v>
      </c>
      <c r="BI56" s="53">
        <f t="shared" si="6"/>
        <v>80.66</v>
      </c>
    </row>
    <row r="57" spans="1:61" ht="15">
      <c r="A57" s="8" t="s">
        <v>143</v>
      </c>
      <c r="B57" s="9" t="s">
        <v>98</v>
      </c>
      <c r="C57" s="8" t="s">
        <v>46</v>
      </c>
      <c r="D57" s="52">
        <f>HTg!I59</f>
        <v>0</v>
      </c>
      <c r="E57" s="65">
        <f t="shared" si="10"/>
        <v>0</v>
      </c>
      <c r="F57" s="70">
        <f t="shared" si="11"/>
        <v>0</v>
      </c>
      <c r="G57" s="55">
        <f>SUMIF(NSL!$C$9:$C$10,C57,NSL!$L$9:$L$10)</f>
        <v>0</v>
      </c>
      <c r="H57" s="55">
        <f>SUMIF(NSL!$C$12:$C$13,C57,NSL!$L$12:$L$13)</f>
        <v>0</v>
      </c>
      <c r="I57" s="55">
        <f>SUMIF(NSL!$C$15:$C$16,C57,NSL!$L$15:$L$16)</f>
        <v>0</v>
      </c>
      <c r="J57" s="55">
        <f>SUMIF(NSL!$C$18:$C$19,C57,NSL!$L$18:$L$19)</f>
        <v>0</v>
      </c>
      <c r="K57" s="55">
        <f>SUMIF(NSL!$C$21:$C$43,C57,NSL!$L$21:$L$43)</f>
        <v>0</v>
      </c>
      <c r="L57" s="55">
        <f>SUMIF(NSL!$C$45:$C$51,C57,NSL!$L$45:$L$51)</f>
        <v>0</v>
      </c>
      <c r="M57" s="55">
        <f>SUMIF(NSL!$C$53:$C$55,C57,NSL!$L$53:$L$55)</f>
        <v>0</v>
      </c>
      <c r="N57" s="55">
        <f>SUMIF(NSL!$C$57:$C$65,C57,NSL!$L$57:$L$65)</f>
        <v>0</v>
      </c>
      <c r="O57" s="55">
        <f>SUMIF(NSL!$C$67:$C$76,C57,NSL!$L$67:$L$76)</f>
        <v>0</v>
      </c>
      <c r="P57" s="55">
        <f>SUMIF(NSL!$C$78:$C$79,C57,NSL!$L$78:$L$79)</f>
        <v>0</v>
      </c>
      <c r="Q57" s="55">
        <f>SUMIF(NSL!$C$81:$C$173,C57,NSL!$L$81:$L$173)</f>
        <v>0</v>
      </c>
      <c r="R57" s="65">
        <f t="shared" si="12"/>
        <v>0</v>
      </c>
      <c r="S57" s="55">
        <f>SUMIF(NSL!$C$176:$C$214,C57,NSL!$L$176:$L$214)</f>
        <v>0</v>
      </c>
      <c r="T57" s="55">
        <f>SUMIF(NSL!$C$216:$C$238,C57,NSL!$L$216:$L$238)</f>
        <v>0</v>
      </c>
      <c r="U57" s="55">
        <f>SUMIF(NSL!$C$240:$C$252,C57,NSL!$L$240:$L$252)</f>
        <v>0</v>
      </c>
      <c r="V57" s="55">
        <f>SUMIF(NSL!$C$254:$C$255,C57,NSL!$L$254:$L$255)</f>
        <v>0</v>
      </c>
      <c r="W57" s="55">
        <f>SUMIF(NSL!$C$257:$C$282,C57,NSL!$L$257:$L$282)</f>
        <v>0</v>
      </c>
      <c r="X57" s="55">
        <f>SUMIF(NSL!$C$284:$C$346,C57,NSL!$L$284:$L$346)</f>
        <v>0</v>
      </c>
      <c r="Y57" s="55">
        <f>SUMIF(NSL!$C$348:$C$436,C57,NSL!$L$348:$L$436)</f>
        <v>0</v>
      </c>
      <c r="Z57" s="55">
        <f>SUMIF(NSL!$C$438:$C$480,C57,NSL!$L$438:$L$480)</f>
        <v>0</v>
      </c>
      <c r="AA57" s="72">
        <f t="shared" si="16"/>
        <v>0</v>
      </c>
      <c r="AB57" s="55">
        <f>SUMIF(NSL!$C$483:$C$679,C57,NSL!$L$483:$L$679)</f>
        <v>0</v>
      </c>
      <c r="AC57" s="55">
        <f>SUMIF(NSL!$C$681:$C$682,C57,NSL!$L$681:$L$682)</f>
        <v>0</v>
      </c>
      <c r="AD57" s="55">
        <f>SUMIF(NSL!$C$684:$C$692,C57,NSL!$L$684:$L$692)</f>
        <v>0</v>
      </c>
      <c r="AE57" s="55">
        <f>SUMIF(NSL!$C$694:$C$776,C57,NSL!$L$694:$L$776)</f>
        <v>0</v>
      </c>
      <c r="AF57" s="55">
        <f>SUMIF(NSL!$C$778:$C$810,C57,NSL!$L$778:$L$810)</f>
        <v>0</v>
      </c>
      <c r="AG57" s="55">
        <f>SUMIF(NSL!$C$812:$C$813,C57,NSL!$L$812:$L$813)</f>
        <v>0</v>
      </c>
      <c r="AH57" s="55">
        <f>SUMIF(NSL!$C$815:$C$816,C57,NSL!$L$815:$L$816)</f>
        <v>0</v>
      </c>
      <c r="AI57" s="55">
        <f>SUMIF(NSL!$C$818:$C$889,C57,NSL!$L$818:$L$889)</f>
        <v>0</v>
      </c>
      <c r="AJ57" s="55">
        <f>SUMIF(NSL!$C$891:$C$917,C57,NSL!$L$891:$L$917)</f>
        <v>0</v>
      </c>
      <c r="AK57" s="55">
        <f>SUMIF(NSL!$C$919:$C$981,C57,NSL!$L$919:$L$981)</f>
        <v>0</v>
      </c>
      <c r="AL57" s="55">
        <f>SUMIF(NSL!$C$983:$C$1000,C57,NSL!$L$983:$L$1000)</f>
        <v>0</v>
      </c>
      <c r="AM57" s="55">
        <f>SUMIF(NSL!$C$1002:$C$1028,C57,NSL!$L$1002:$L$1028)</f>
        <v>0</v>
      </c>
      <c r="AN57" s="55">
        <f>SUMIF(NSL!$C$1030:$C$1045,C57,NSL!$L$1030:$L$1045)</f>
        <v>0</v>
      </c>
      <c r="AO57" s="55">
        <f>SUMIF(NSL!$C$1047:$C$1048,C57,NSL!$L$1047:$L$1048)</f>
        <v>0</v>
      </c>
      <c r="AP57" s="55">
        <f>SUMIF(NSL!$C$1050:$C$1074,C57,NSL!$L$1050:$L$1074)</f>
        <v>0</v>
      </c>
      <c r="AQ57" s="55">
        <f>SUMIF(NSL!$C$1076:$C$1099,C57,NSL!$L$1076:$L$1099)</f>
        <v>0</v>
      </c>
      <c r="AR57" s="55">
        <f>SUMIF(NSL!$C$1101:$C$1121,C57,NSL!$L$1101:$L$1121)</f>
        <v>0</v>
      </c>
      <c r="AS57" s="55">
        <f>SUMIF(NSL!$C$1123:$C$1164,C57,NSL!$L$1123:$L$1164)</f>
        <v>0</v>
      </c>
      <c r="AT57" s="55">
        <f>SUMIF(NSL!$C$1166:$C$1201,C57,NSL!$L$1166:$L$1201)</f>
        <v>0</v>
      </c>
      <c r="AU57" s="55">
        <f>SUMIF(NSL!$C$1203:$C$1223,C57,NSL!$L$1203:$L$1223)</f>
        <v>0</v>
      </c>
      <c r="AV57" s="55">
        <f>SUMIF(NSL!$C$1225:$C$1226,C57,NSL!$L$1225:$L$1226)</f>
        <v>0</v>
      </c>
      <c r="AW57" s="55">
        <f>SUMIF(NSL!$C$1228:$C$1244,C57,NSL!$L$1228:$L$1244)</f>
        <v>0</v>
      </c>
      <c r="AX57" s="55">
        <f>SUMIF(NSL!$C$1246:$C$1351,C57,NSL!$L$1246:$L$1351)</f>
        <v>0</v>
      </c>
      <c r="AY57" s="55">
        <f>SUMIF(NSL!$C$1353:$C$1434,C57,NSL!$L$1353:$L$1434)</f>
        <v>0</v>
      </c>
      <c r="AZ57" s="55">
        <f>SUMIF(NSL!$C$1436:$C$1440,C57,NSL!$L$1436:$L$1440)</f>
        <v>0</v>
      </c>
      <c r="BA57" s="55">
        <f>SUMIF(NSL!$C$1442:$C$1507,C57,NSL!$L$1442:$L$1507)</f>
        <v>0</v>
      </c>
      <c r="BB57" s="55">
        <f>SUMIF(NSL!$C$1509:$C$1540,C57,NSL!$L$1509:$L$1540)</f>
        <v>0</v>
      </c>
      <c r="BC57" s="55">
        <f>SUMIF(NSL!$C$1542:$C$1545,C57,NSL!$L$1542:$L$1545)</f>
        <v>0</v>
      </c>
      <c r="BD57" s="54">
        <f>D57-BG57</f>
        <v>0</v>
      </c>
      <c r="BE57" s="55">
        <f>SUMIF(NSL!$C$1562:$C$1565,C57,NSL!$L$1562:$L$1565)</f>
        <v>0</v>
      </c>
      <c r="BF57" s="55">
        <f>SUMIF(NSL!$C$1567:$C$1569,C57,NSL!$L$1567:$L$1569)</f>
        <v>0</v>
      </c>
      <c r="BG57" s="65">
        <f>SUM(G57:Q57)+SUM(S57:Z57)+SUM(AB57:BC57)+SUM(BF57)</f>
        <v>0</v>
      </c>
      <c r="BH57" s="58">
        <f>BD60-BG57</f>
        <v>0</v>
      </c>
      <c r="BI57" s="53">
        <f t="shared" si="6"/>
        <v>0</v>
      </c>
    </row>
    <row r="58" spans="1:61" ht="15">
      <c r="A58" s="8" t="s">
        <v>144</v>
      </c>
      <c r="B58" s="9" t="s">
        <v>155</v>
      </c>
      <c r="C58" s="8" t="s">
        <v>60</v>
      </c>
      <c r="D58" s="52">
        <f>HTg!I60</f>
        <v>0</v>
      </c>
      <c r="E58" s="65">
        <f t="shared" si="10"/>
        <v>0</v>
      </c>
      <c r="F58" s="70">
        <f t="shared" si="11"/>
        <v>0</v>
      </c>
      <c r="G58" s="55">
        <f>SUMIF(NSL!$C$9:$C$10,C58,NSL!$L$9:$L$10)</f>
        <v>0</v>
      </c>
      <c r="H58" s="55">
        <f>SUMIF(NSL!$C$12:$C$13,C58,NSL!$L$12:$L$13)</f>
        <v>0</v>
      </c>
      <c r="I58" s="55">
        <f>SUMIF(NSL!$C$15:$C$16,C58,NSL!$L$15:$L$16)</f>
        <v>0</v>
      </c>
      <c r="J58" s="55">
        <f>SUMIF(NSL!$C$18:$C$19,C58,NSL!$L$18:$L$19)</f>
        <v>0</v>
      </c>
      <c r="K58" s="55">
        <f>SUMIF(NSL!$C$21:$C$43,C58,NSL!$L$21:$L$43)</f>
        <v>0</v>
      </c>
      <c r="L58" s="55">
        <f>SUMIF(NSL!$C$45:$C$51,C58,NSL!$L$45:$L$51)</f>
        <v>0</v>
      </c>
      <c r="M58" s="55">
        <f>SUMIF(NSL!$C$53:$C$55,C58,NSL!$L$53:$L$55)</f>
        <v>0</v>
      </c>
      <c r="N58" s="55">
        <f>SUMIF(NSL!$C$57:$C$65,C58,NSL!$L$57:$L$65)</f>
        <v>0</v>
      </c>
      <c r="O58" s="55">
        <f>SUMIF(NSL!$C$67:$C$76,C58,NSL!$L$67:$L$76)</f>
        <v>0</v>
      </c>
      <c r="P58" s="55">
        <f>SUMIF(NSL!$C$78:$C$79,C58,NSL!$L$78:$L$79)</f>
        <v>0</v>
      </c>
      <c r="Q58" s="55">
        <f>SUMIF(NSL!$C$81:$C$173,C58,NSL!$L$81:$L$173)</f>
        <v>0</v>
      </c>
      <c r="R58" s="65">
        <f t="shared" si="12"/>
        <v>0</v>
      </c>
      <c r="S58" s="55">
        <f>SUMIF(NSL!$C$176:$C$214,C58,NSL!$L$176:$L$214)</f>
        <v>0</v>
      </c>
      <c r="T58" s="55">
        <f>SUMIF(NSL!$C$216:$C$238,C58,NSL!$L$216:$L$238)</f>
        <v>0</v>
      </c>
      <c r="U58" s="55">
        <f>SUMIF(NSL!$C$240:$C$252,C58,NSL!$L$240:$L$252)</f>
        <v>0</v>
      </c>
      <c r="V58" s="55">
        <f>SUMIF(NSL!$C$254:$C$255,C58,NSL!$L$254:$L$255)</f>
        <v>0</v>
      </c>
      <c r="W58" s="55">
        <f>SUMIF(NSL!$C$257:$C$282,C58,NSL!$L$257:$L$282)</f>
        <v>0</v>
      </c>
      <c r="X58" s="55">
        <f>SUMIF(NSL!$C$284:$C$346,C58,NSL!$L$284:$L$346)</f>
        <v>0</v>
      </c>
      <c r="Y58" s="55">
        <f>SUMIF(NSL!$C$348:$C$436,C58,NSL!$L$348:$L$436)</f>
        <v>0</v>
      </c>
      <c r="Z58" s="55">
        <f>SUMIF(NSL!$C$438:$C$480,C58,NSL!$L$438:$L$480)</f>
        <v>0</v>
      </c>
      <c r="AA58" s="72">
        <f t="shared" si="16"/>
        <v>0</v>
      </c>
      <c r="AB58" s="55">
        <f>SUMIF(NSL!$C$483:$C$679,C58,NSL!$L$483:$L$679)</f>
        <v>0</v>
      </c>
      <c r="AC58" s="55">
        <f>SUMIF(NSL!$C$681:$C$682,C58,NSL!$L$681:$L$682)</f>
        <v>0</v>
      </c>
      <c r="AD58" s="55">
        <f>SUMIF(NSL!$C$684:$C$692,C58,NSL!$L$684:$L$692)</f>
        <v>0</v>
      </c>
      <c r="AE58" s="55">
        <f>SUMIF(NSL!$C$694:$C$776,C58,NSL!$L$694:$L$776)</f>
        <v>0</v>
      </c>
      <c r="AF58" s="55">
        <f>SUMIF(NSL!$C$778:$C$810,C58,NSL!$L$778:$L$810)</f>
        <v>0</v>
      </c>
      <c r="AG58" s="55">
        <f>SUMIF(NSL!$C$812:$C$813,C58,NSL!$L$812:$L$813)</f>
        <v>0</v>
      </c>
      <c r="AH58" s="55">
        <f>SUMIF(NSL!$C$815:$C$816,C58,NSL!$L$815:$L$816)</f>
        <v>0</v>
      </c>
      <c r="AI58" s="55">
        <f>SUMIF(NSL!$C$818:$C$889,C58,NSL!$L$818:$L$889)</f>
        <v>0</v>
      </c>
      <c r="AJ58" s="55">
        <f>SUMIF(NSL!$C$891:$C$917,C58,NSL!$L$891:$L$917)</f>
        <v>0</v>
      </c>
      <c r="AK58" s="55">
        <f>SUMIF(NSL!$C$919:$C$981,C58,NSL!$L$919:$L$981)</f>
        <v>0</v>
      </c>
      <c r="AL58" s="55">
        <f>SUMIF(NSL!$C$983:$C$1000,C58,NSL!$L$983:$L$1000)</f>
        <v>0</v>
      </c>
      <c r="AM58" s="55">
        <f>SUMIF(NSL!$C$1002:$C$1028,C58,NSL!$L$1002:$L$1028)</f>
        <v>0</v>
      </c>
      <c r="AN58" s="55">
        <f>SUMIF(NSL!$C$1030:$C$1045,C58,NSL!$L$1030:$L$1045)</f>
        <v>0</v>
      </c>
      <c r="AO58" s="55">
        <f>SUMIF(NSL!$C$1047:$C$1048,C58,NSL!$L$1047:$L$1048)</f>
        <v>0</v>
      </c>
      <c r="AP58" s="55">
        <f>SUMIF(NSL!$C$1050:$C$1074,C58,NSL!$L$1050:$L$1074)</f>
        <v>0</v>
      </c>
      <c r="AQ58" s="55">
        <f>SUMIF(NSL!$C$1076:$C$1099,C58,NSL!$L$1076:$L$1099)</f>
        <v>0</v>
      </c>
      <c r="AR58" s="55">
        <f>SUMIF(NSL!$C$1101:$C$1121,C58,NSL!$L$1101:$L$1121)</f>
        <v>0</v>
      </c>
      <c r="AS58" s="55">
        <f>SUMIF(NSL!$C$1123:$C$1164,C58,NSL!$L$1123:$L$1164)</f>
        <v>0</v>
      </c>
      <c r="AT58" s="55">
        <f>SUMIF(NSL!$C$1166:$C$1201,C58,NSL!$L$1166:$L$1201)</f>
        <v>0</v>
      </c>
      <c r="AU58" s="55">
        <f>SUMIF(NSL!$C$1203:$C$1223,C58,NSL!$L$1203:$L$1223)</f>
        <v>0</v>
      </c>
      <c r="AV58" s="55">
        <f>SUMIF(NSL!$C$1225:$C$1226,C58,NSL!$L$1225:$L$1226)</f>
        <v>0</v>
      </c>
      <c r="AW58" s="55">
        <f>SUMIF(NSL!$C$1228:$C$1244,C58,NSL!$L$1228:$L$1244)</f>
        <v>0</v>
      </c>
      <c r="AX58" s="55">
        <f>SUMIF(NSL!$C$1246:$C$1351,C58,NSL!$L$1246:$L$1351)</f>
        <v>0</v>
      </c>
      <c r="AY58" s="55">
        <f>SUMIF(NSL!$C$1353:$C$1434,C58,NSL!$L$1353:$L$1434)</f>
        <v>0</v>
      </c>
      <c r="AZ58" s="55">
        <f>SUMIF(NSL!$C$1436:$C$1440,C58,NSL!$L$1436:$L$1440)</f>
        <v>0</v>
      </c>
      <c r="BA58" s="55">
        <f>SUMIF(NSL!$C$1442:$C$1507,C58,NSL!$L$1442:$L$1507)</f>
        <v>0</v>
      </c>
      <c r="BB58" s="55">
        <f>SUMIF(NSL!$C$1509:$C$1540,C58,NSL!$L$1509:$L$1540)</f>
        <v>0</v>
      </c>
      <c r="BC58" s="55">
        <f>SUMIF(NSL!$C$1542:$C$1545,C58,NSL!$L$1542:$L$1545)</f>
        <v>0</v>
      </c>
      <c r="BD58" s="55">
        <f>SUMIF(NSL!$C$1547:$C$1560,C58,NSL!$L$1547:$L$1560)</f>
        <v>0</v>
      </c>
      <c r="BE58" s="54">
        <f>D58-BG58</f>
        <v>0</v>
      </c>
      <c r="BF58" s="55">
        <f>SUMIF(NSL!$C$1567:$C$1569,C58,NSL!$L$1567:$L$1569)</f>
        <v>0</v>
      </c>
      <c r="BG58" s="65">
        <f>SUM(G58:Q58)+SUM(S58:Z58)+SUM(AB58:BD58)+BF58</f>
        <v>0</v>
      </c>
      <c r="BH58" s="58">
        <f>BE60-BG58</f>
        <v>0</v>
      </c>
      <c r="BI58" s="53">
        <f t="shared" si="6"/>
        <v>0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>
        <f>HTg!I61</f>
        <v>0</v>
      </c>
      <c r="E59" s="65">
        <f t="shared" si="10"/>
        <v>0</v>
      </c>
      <c r="F59" s="70">
        <f t="shared" si="11"/>
        <v>0</v>
      </c>
      <c r="G59" s="76">
        <f>SUMIF(NSL!$C$9:$C$10,C59,NSL!$L$9:$L$10)</f>
        <v>0</v>
      </c>
      <c r="H59" s="76">
        <f>SUMIF(NSL!$C$12:$C$13,C59,NSL!$L$12:$L$13)</f>
        <v>0</v>
      </c>
      <c r="I59" s="76">
        <f>SUMIF(NSL!$C$15:$C$16,C59,NSL!$L$15:$L$16)</f>
        <v>0</v>
      </c>
      <c r="J59" s="76">
        <f>SUMIF(NSL!$C$18:$C$19,C59,NSL!$L$18:$L$19)</f>
        <v>0</v>
      </c>
      <c r="K59" s="76">
        <f>SUMIF(NSL!$C$21:$C$43,C59,NSL!$L$21:$L$43)</f>
        <v>0</v>
      </c>
      <c r="L59" s="76">
        <f>SUMIF(NSL!$C$45:$C$51,C59,NSL!$L$45:$L$51)</f>
        <v>0</v>
      </c>
      <c r="M59" s="76">
        <f>SUMIF(NSL!$C$53:$C$55,C59,NSL!$L$53:$L$55)</f>
        <v>0</v>
      </c>
      <c r="N59" s="76">
        <f>SUMIF(NSL!$C$57:$C$65,C59,NSL!$L$57:$L$65)</f>
        <v>0</v>
      </c>
      <c r="O59" s="76">
        <f>SUMIF(NSL!$C$67:$C$76,C59,NSL!$L$67:$L$76)</f>
        <v>0</v>
      </c>
      <c r="P59" s="76">
        <f>SUMIF(NSL!$C$78:$C$79,C59,NSL!$L$78:$L$79)</f>
        <v>0</v>
      </c>
      <c r="Q59" s="76">
        <f>SUMIF(NSL!$C$81:$C$173,C59,NSL!$L$81:$L$173)</f>
        <v>0</v>
      </c>
      <c r="R59" s="65">
        <f t="shared" si="12"/>
        <v>0</v>
      </c>
      <c r="S59" s="76">
        <f>SUMIF(NSL!$C$176:$C$214,C59,NSL!$L$176:$L$214)</f>
        <v>0</v>
      </c>
      <c r="T59" s="76">
        <f>SUMIF(NSL!$C$216:$C$238,C59,NSL!$L$216:$L$238)</f>
        <v>0</v>
      </c>
      <c r="U59" s="76">
        <f>SUMIF(NSL!$C$240:$C$252,C59,NSL!$L$240:$L$252)</f>
        <v>0</v>
      </c>
      <c r="V59" s="76">
        <f>SUMIF(NSL!$C$254:$C$255,C59,NSL!$L$254:$L$255)</f>
        <v>0</v>
      </c>
      <c r="W59" s="76">
        <f>SUMIF(NSL!$C$257:$C$282,C59,NSL!$L$257:$L$282)</f>
        <v>0</v>
      </c>
      <c r="X59" s="76">
        <f>SUMIF(NSL!$C$284:$C$346,C59,NSL!$L$284:$L$346)</f>
        <v>0</v>
      </c>
      <c r="Y59" s="76">
        <f>SUMIF(NSL!$C$348:$C$436,C59,NSL!$L$348:$L$436)</f>
        <v>0</v>
      </c>
      <c r="Z59" s="76">
        <f>SUMIF(NSL!$C$438:$C$480,C59,NSL!$L$438:$L$480)</f>
        <v>0</v>
      </c>
      <c r="AA59" s="72">
        <f t="shared" si="16"/>
        <v>0</v>
      </c>
      <c r="AB59" s="76">
        <f>SUMIF(NSL!$C$483:$C$679,C59,NSL!$L$483:$L$679)</f>
        <v>0</v>
      </c>
      <c r="AC59" s="76">
        <f>SUMIF(NSL!$C$681:$C$682,C59,NSL!$L$681:$L$682)</f>
        <v>0</v>
      </c>
      <c r="AD59" s="76">
        <f>SUMIF(NSL!$C$684:$C$692,C59,NSL!$L$684:$L$692)</f>
        <v>0</v>
      </c>
      <c r="AE59" s="76">
        <f>SUMIF(NSL!$C$694:$C$776,C59,NSL!$L$694:$L$776)</f>
        <v>0</v>
      </c>
      <c r="AF59" s="76">
        <f>SUMIF(NSL!$C$778:$C$810,C59,NSL!$L$778:$L$810)</f>
        <v>0</v>
      </c>
      <c r="AG59" s="76">
        <f>SUMIF(NSL!$C$812:$C$813,C59,NSL!$L$812:$L$813)</f>
        <v>0</v>
      </c>
      <c r="AH59" s="76">
        <f>SUMIF(NSL!$C$815:$C$816,C59,NSL!$L$815:$L$816)</f>
        <v>0</v>
      </c>
      <c r="AI59" s="76">
        <f>SUMIF(NSL!$C$818:$C$889,C59,NSL!$L$818:$L$889)</f>
        <v>0</v>
      </c>
      <c r="AJ59" s="76">
        <f>SUMIF(NSL!$C$891:$C$917,C59,NSL!$L$891:$L$917)</f>
        <v>0</v>
      </c>
      <c r="AK59" s="76">
        <f>SUMIF(NSL!$C$919:$C$981,C59,NSL!$L$919:$L$981)</f>
        <v>0</v>
      </c>
      <c r="AL59" s="76">
        <f>SUMIF(NSL!$C$983:$C$1000,C59,NSL!$L$983:$L$1000)</f>
        <v>0</v>
      </c>
      <c r="AM59" s="76">
        <f>SUMIF(NSL!$C$1002:$C$1028,C59,NSL!$L$1002:$L$1028)</f>
        <v>0</v>
      </c>
      <c r="AN59" s="76">
        <f>SUMIF(NSL!$C$1030:$C$1045,C59,NSL!$L$1030:$L$1045)</f>
        <v>0</v>
      </c>
      <c r="AO59" s="76">
        <f>SUMIF(NSL!$C$1047:$C$1048,C59,NSL!$L$1047:$L$1048)</f>
        <v>0</v>
      </c>
      <c r="AP59" s="76">
        <f>SUMIF(NSL!$C$1050:$C$1074,C59,NSL!$L$1050:$L$1074)</f>
        <v>0</v>
      </c>
      <c r="AQ59" s="76">
        <f>SUMIF(NSL!$C$1076:$C$1099,C59,NSL!$L$1076:$L$1099)</f>
        <v>0</v>
      </c>
      <c r="AR59" s="76">
        <f>SUMIF(NSL!$C$1101:$C$1121,C59,NSL!$L$1101:$L$1121)</f>
        <v>0</v>
      </c>
      <c r="AS59" s="76">
        <f>SUMIF(NSL!$C$1123:$C$1164,C59,NSL!$L$1123:$L$1164)</f>
        <v>0</v>
      </c>
      <c r="AT59" s="76">
        <f>SUMIF(NSL!$C$1166:$C$1201,C59,NSL!$L$1166:$L$1201)</f>
        <v>0</v>
      </c>
      <c r="AU59" s="76">
        <f>SUMIF(NSL!$C$1203:$C$1223,C59,NSL!$L$1203:$L$1223)</f>
        <v>0</v>
      </c>
      <c r="AV59" s="76">
        <f>SUMIF(NSL!$C$1225:$C$1226,C59,NSL!$L$1225:$L$1226)</f>
        <v>0</v>
      </c>
      <c r="AW59" s="76">
        <f>SUMIF(NSL!$C$1228:$C$1244,C59,NSL!$L$1228:$L$1244)</f>
        <v>0</v>
      </c>
      <c r="AX59" s="76">
        <f>SUMIF(NSL!$C$1246:$C$1351,C59,NSL!$L$1246:$L$1351)</f>
        <v>0</v>
      </c>
      <c r="AY59" s="76">
        <f>SUMIF(NSL!$C$1353:$C$1434,C59,NSL!$L$1353:$L$1434)</f>
        <v>0</v>
      </c>
      <c r="AZ59" s="76">
        <f>SUMIF(NSL!$C$1436:$C$1440,C59,NSL!$L$1436:$L$1440)</f>
        <v>0</v>
      </c>
      <c r="BA59" s="76">
        <f>SUMIF(NSL!$C$1442:$C$1507,C59,NSL!$L$1442:$L$1507)</f>
        <v>0</v>
      </c>
      <c r="BB59" s="76">
        <f>SUMIF(NSL!$C$1509:$C$1540,C59,NSL!$L$1509:$L$1540)</f>
        <v>0</v>
      </c>
      <c r="BC59" s="76">
        <f>SUMIF(NSL!$C$1542:$C$1545,C59,NSL!$L$1542:$L$1545)</f>
        <v>0</v>
      </c>
      <c r="BD59" s="76">
        <f>SUMIF(NSL!$C$1547:$C$1560,C59,NSL!$L$1547:$L$1560)</f>
        <v>0</v>
      </c>
      <c r="BE59" s="76">
        <f>SUMIF(NSL!$C$1562:$C$1565,C59,NSL!$L$1562:$L$1565)</f>
        <v>0</v>
      </c>
      <c r="BF59" s="60">
        <f>D59-BG59</f>
        <v>0</v>
      </c>
      <c r="BG59" s="65">
        <f>SUM(G59:Q59)+SUM(S59:Z59)+SUM(AB59:BE59)</f>
        <v>0</v>
      </c>
      <c r="BH59" s="77">
        <f>BF60-BG59</f>
        <v>0</v>
      </c>
      <c r="BI59" s="65">
        <f t="shared" si="6"/>
        <v>0</v>
      </c>
    </row>
    <row r="60" spans="1:61">
      <c r="A60" s="608" t="s">
        <v>214</v>
      </c>
      <c r="B60" s="608"/>
      <c r="C60" s="51"/>
      <c r="D60" s="53"/>
      <c r="E60" s="65">
        <f>E5-E6</f>
        <v>0</v>
      </c>
      <c r="F60" s="70">
        <f>F5-F7</f>
        <v>0</v>
      </c>
      <c r="G60" s="53">
        <f>G5-G8</f>
        <v>0</v>
      </c>
      <c r="H60" s="53">
        <f>H5-H9</f>
        <v>0</v>
      </c>
      <c r="I60" s="53">
        <f>I5-I10</f>
        <v>0</v>
      </c>
      <c r="J60" s="53">
        <f>J5-J11</f>
        <v>0</v>
      </c>
      <c r="K60" s="53">
        <f>K5-K12</f>
        <v>21</v>
      </c>
      <c r="L60" s="53">
        <f>L5-L13</f>
        <v>487.99000000000024</v>
      </c>
      <c r="M60" s="53">
        <f>M5-M14</f>
        <v>0</v>
      </c>
      <c r="N60" s="53">
        <f>N5-N15</f>
        <v>271.53999999999996</v>
      </c>
      <c r="O60" s="53">
        <f>O5-O16</f>
        <v>2.5999999999999996</v>
      </c>
      <c r="P60" s="53">
        <f>P5-P17</f>
        <v>0</v>
      </c>
      <c r="Q60" s="53">
        <f>Q5-Q18</f>
        <v>2</v>
      </c>
      <c r="R60" s="65">
        <f>R5-R19</f>
        <v>62.06</v>
      </c>
      <c r="S60" s="53">
        <f>S5-S20</f>
        <v>1.5</v>
      </c>
      <c r="T60" s="53">
        <f>T5-T21</f>
        <v>0.3</v>
      </c>
      <c r="U60" s="53">
        <f>U5-U22</f>
        <v>0</v>
      </c>
      <c r="V60" s="53">
        <f>V5-V23</f>
        <v>0</v>
      </c>
      <c r="W60" s="53">
        <f>W5-W24</f>
        <v>0</v>
      </c>
      <c r="X60" s="53">
        <f>X5-X25</f>
        <v>1.05</v>
      </c>
      <c r="Y60" s="53">
        <f>Y5-Y26</f>
        <v>1.02</v>
      </c>
      <c r="Z60" s="53">
        <f>Z5-Z27</f>
        <v>0</v>
      </c>
      <c r="AA60" s="70">
        <f>AA5-AA28</f>
        <v>34.300000000000011</v>
      </c>
      <c r="AB60" s="53">
        <f>AB5-AB29</f>
        <v>0.5099999999999999</v>
      </c>
      <c r="AC60" s="53">
        <f>AC5-AC30</f>
        <v>0</v>
      </c>
      <c r="AD60" s="53">
        <f>AD5-AD31</f>
        <v>0.25</v>
      </c>
      <c r="AE60" s="53">
        <f>AE5-AE32</f>
        <v>0.60999999999999988</v>
      </c>
      <c r="AF60" s="53">
        <f>AF5-AF33</f>
        <v>1.2</v>
      </c>
      <c r="AG60" s="53">
        <f>AG5-AG34</f>
        <v>0</v>
      </c>
      <c r="AH60" s="53">
        <f>AH5-AH35</f>
        <v>0</v>
      </c>
      <c r="AI60" s="53">
        <f>AI5-AI36</f>
        <v>18.480000000000004</v>
      </c>
      <c r="AJ60" s="53">
        <f>AJ5-AJ37</f>
        <v>9.15</v>
      </c>
      <c r="AK60" s="53">
        <f>AK5-AK38</f>
        <v>3.5000000000000004</v>
      </c>
      <c r="AL60" s="53">
        <f>AL5-AL39</f>
        <v>0</v>
      </c>
      <c r="AM60" s="53">
        <f>AM5-AM40</f>
        <v>0.60000000000000009</v>
      </c>
      <c r="AN60" s="53">
        <f>AN5-AN41</f>
        <v>0</v>
      </c>
      <c r="AO60" s="53">
        <f>AO5-AO42</f>
        <v>0</v>
      </c>
      <c r="AP60" s="53">
        <f>AP5-AP43</f>
        <v>0</v>
      </c>
      <c r="AQ60" s="53">
        <f>AQ5-AQ44</f>
        <v>1</v>
      </c>
      <c r="AR60" s="53">
        <f>AR5-AR45</f>
        <v>6.5399999999999991</v>
      </c>
      <c r="AS60" s="53">
        <f>AS5-AS46</f>
        <v>0</v>
      </c>
      <c r="AT60" s="53">
        <f>AT5-AT47</f>
        <v>0.3</v>
      </c>
      <c r="AU60" s="53">
        <f>AU5-AU48</f>
        <v>0.6399999999999999</v>
      </c>
      <c r="AV60" s="53">
        <f>AV5-AV49</f>
        <v>0</v>
      </c>
      <c r="AW60" s="53">
        <f>AW5-AW50</f>
        <v>0</v>
      </c>
      <c r="AX60" s="53">
        <f>AX5-AX51</f>
        <v>14</v>
      </c>
      <c r="AY60" s="53">
        <f>AY5-AY52</f>
        <v>0</v>
      </c>
      <c r="AZ60" s="53">
        <f>AZ5-AZ53</f>
        <v>0</v>
      </c>
      <c r="BA60" s="53">
        <f>BA5-BA54</f>
        <v>1.8000000000000003</v>
      </c>
      <c r="BB60" s="53">
        <f>BB5-BB55</f>
        <v>0</v>
      </c>
      <c r="BC60" s="53">
        <f>BC5-BC56</f>
        <v>0</v>
      </c>
      <c r="BD60" s="53">
        <f>BD5-BD57</f>
        <v>0</v>
      </c>
      <c r="BE60" s="53">
        <f>BE5-BE58</f>
        <v>0</v>
      </c>
      <c r="BF60" s="53">
        <f>BF5-BF59</f>
        <v>0</v>
      </c>
      <c r="BG60" s="65">
        <f>SUM(E60,R60,BF60)</f>
        <v>62.06</v>
      </c>
      <c r="BH60" s="53"/>
      <c r="BI60" s="53"/>
    </row>
    <row r="61" spans="1:61">
      <c r="A61" s="608" t="s">
        <v>215</v>
      </c>
      <c r="B61" s="608"/>
      <c r="C61" s="51"/>
      <c r="D61" s="53"/>
      <c r="E61" s="65">
        <f>E5</f>
        <v>8249.25</v>
      </c>
      <c r="F61" s="70">
        <f t="shared" ref="F61:Y61" si="17">F5</f>
        <v>221.41000000000003</v>
      </c>
      <c r="G61" s="53">
        <f t="shared" si="17"/>
        <v>167.16000000000003</v>
      </c>
      <c r="H61" s="53">
        <f t="shared" si="17"/>
        <v>54.25</v>
      </c>
      <c r="I61" s="53">
        <f t="shared" si="17"/>
        <v>0</v>
      </c>
      <c r="J61" s="53">
        <f t="shared" si="17"/>
        <v>145.63</v>
      </c>
      <c r="K61" s="53">
        <f t="shared" si="17"/>
        <v>36.300000000000011</v>
      </c>
      <c r="L61" s="53">
        <f t="shared" si="17"/>
        <v>3074.6400000000003</v>
      </c>
      <c r="M61" s="53">
        <f t="shared" si="17"/>
        <v>1951.7999999999997</v>
      </c>
      <c r="N61" s="53">
        <f t="shared" si="17"/>
        <v>2802.3199999999997</v>
      </c>
      <c r="O61" s="53">
        <f t="shared" si="17"/>
        <v>15.15</v>
      </c>
      <c r="P61" s="53">
        <f t="shared" si="17"/>
        <v>0</v>
      </c>
      <c r="Q61" s="53">
        <f t="shared" si="17"/>
        <v>2</v>
      </c>
      <c r="R61" s="65">
        <f t="shared" si="17"/>
        <v>209</v>
      </c>
      <c r="S61" s="53">
        <f t="shared" si="17"/>
        <v>1.5</v>
      </c>
      <c r="T61" s="53">
        <f t="shared" si="17"/>
        <v>0.3</v>
      </c>
      <c r="U61" s="53">
        <f t="shared" si="17"/>
        <v>0</v>
      </c>
      <c r="V61" s="53">
        <f t="shared" si="17"/>
        <v>0</v>
      </c>
      <c r="W61" s="53">
        <f t="shared" si="17"/>
        <v>0</v>
      </c>
      <c r="X61" s="53">
        <f t="shared" si="17"/>
        <v>1.05</v>
      </c>
      <c r="Y61" s="53">
        <f t="shared" si="17"/>
        <v>1.37</v>
      </c>
      <c r="Z61" s="53">
        <f>Z5</f>
        <v>0</v>
      </c>
      <c r="AA61" s="70">
        <f t="shared" ref="AA61:BF61" si="18">AA5</f>
        <v>84.890000000000015</v>
      </c>
      <c r="AB61" s="53">
        <f t="shared" si="18"/>
        <v>1.1299999999999999</v>
      </c>
      <c r="AC61" s="53">
        <f t="shared" si="18"/>
        <v>0</v>
      </c>
      <c r="AD61" s="53">
        <f t="shared" si="18"/>
        <v>0.49</v>
      </c>
      <c r="AE61" s="53">
        <f t="shared" si="18"/>
        <v>2.9499999999999997</v>
      </c>
      <c r="AF61" s="53">
        <f t="shared" si="18"/>
        <v>1.2</v>
      </c>
      <c r="AG61" s="53">
        <f t="shared" si="18"/>
        <v>0</v>
      </c>
      <c r="AH61" s="53">
        <f t="shared" si="18"/>
        <v>0</v>
      </c>
      <c r="AI61" s="53">
        <f t="shared" si="18"/>
        <v>59.480000000000004</v>
      </c>
      <c r="AJ61" s="53">
        <f t="shared" si="18"/>
        <v>15.07</v>
      </c>
      <c r="AK61" s="53">
        <f t="shared" si="18"/>
        <v>3.5100000000000002</v>
      </c>
      <c r="AL61" s="53">
        <f t="shared" si="18"/>
        <v>0.01</v>
      </c>
      <c r="AM61" s="53">
        <f t="shared" si="18"/>
        <v>1.05</v>
      </c>
      <c r="AN61" s="53">
        <f t="shared" si="18"/>
        <v>0</v>
      </c>
      <c r="AO61" s="53">
        <f t="shared" si="18"/>
        <v>0</v>
      </c>
      <c r="AP61" s="53">
        <f t="shared" si="18"/>
        <v>0</v>
      </c>
      <c r="AQ61" s="53">
        <f t="shared" si="18"/>
        <v>1</v>
      </c>
      <c r="AR61" s="53">
        <f t="shared" si="18"/>
        <v>21.4</v>
      </c>
      <c r="AS61" s="53">
        <f t="shared" si="18"/>
        <v>0</v>
      </c>
      <c r="AT61" s="53">
        <f t="shared" si="18"/>
        <v>0.61</v>
      </c>
      <c r="AU61" s="53">
        <f t="shared" si="18"/>
        <v>0.71999999999999986</v>
      </c>
      <c r="AV61" s="53">
        <f t="shared" si="18"/>
        <v>0</v>
      </c>
      <c r="AW61" s="53">
        <f t="shared" si="18"/>
        <v>0</v>
      </c>
      <c r="AX61" s="53">
        <f t="shared" si="18"/>
        <v>14.09</v>
      </c>
      <c r="AY61" s="53">
        <f t="shared" si="18"/>
        <v>0</v>
      </c>
      <c r="AZ61" s="53">
        <f t="shared" si="18"/>
        <v>0</v>
      </c>
      <c r="BA61" s="53">
        <f t="shared" si="18"/>
        <v>1.8000000000000003</v>
      </c>
      <c r="BB61" s="53">
        <f t="shared" si="18"/>
        <v>0</v>
      </c>
      <c r="BC61" s="53">
        <f t="shared" si="18"/>
        <v>80.66</v>
      </c>
      <c r="BD61" s="53">
        <f t="shared" si="18"/>
        <v>0</v>
      </c>
      <c r="BE61" s="53">
        <f t="shared" si="18"/>
        <v>0</v>
      </c>
      <c r="BF61" s="53">
        <f t="shared" si="18"/>
        <v>0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7" workbookViewId="0">
      <selection activeCell="BH39" sqref="BH3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7" style="66" customWidth="1"/>
    <col min="6" max="6" width="6.7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R1" workbookViewId="0">
      <selection activeCell="BH39" sqref="BH3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7" workbookViewId="0">
      <selection activeCell="BH39" sqref="BH3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" workbookViewId="0">
      <selection activeCell="BH39" sqref="BH3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22" workbookViewId="0">
      <selection activeCell="BH39" sqref="BH3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7" workbookViewId="0">
      <selection activeCell="BH39" sqref="BH3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 t="e">
        <f>HTg!#REF!</f>
        <v>#REF!</v>
      </c>
      <c r="E5" s="65" t="e">
        <f>SUM(E6,E19,E59)</f>
        <v>#REF!</v>
      </c>
      <c r="F5" s="70" t="e">
        <f>SUM(F6,F19,F59)</f>
        <v>#REF!</v>
      </c>
      <c r="G5" s="53" t="e">
        <f>SUM(G6,G19,G59)</f>
        <v>#REF!</v>
      </c>
      <c r="H5" s="53" t="e">
        <f t="shared" ref="H5:BF5" si="0">SUM(H6,H19,H59)</f>
        <v>#REF!</v>
      </c>
      <c r="I5" s="53" t="e">
        <f t="shared" si="0"/>
        <v>#REF!</v>
      </c>
      <c r="J5" s="53" t="e">
        <f t="shared" si="0"/>
        <v>#REF!</v>
      </c>
      <c r="K5" s="53" t="e">
        <f t="shared" si="0"/>
        <v>#REF!</v>
      </c>
      <c r="L5" s="53" t="e">
        <f t="shared" si="0"/>
        <v>#REF!</v>
      </c>
      <c r="M5" s="53" t="e">
        <f t="shared" si="0"/>
        <v>#REF!</v>
      </c>
      <c r="N5" s="53" t="e">
        <f t="shared" si="0"/>
        <v>#REF!</v>
      </c>
      <c r="O5" s="53" t="e">
        <f t="shared" si="0"/>
        <v>#REF!</v>
      </c>
      <c r="P5" s="53" t="e">
        <f t="shared" si="0"/>
        <v>#REF!</v>
      </c>
      <c r="Q5" s="53" t="e">
        <f t="shared" si="0"/>
        <v>#REF!</v>
      </c>
      <c r="R5" s="65" t="e">
        <f t="shared" si="0"/>
        <v>#REF!</v>
      </c>
      <c r="S5" s="53" t="e">
        <f t="shared" si="0"/>
        <v>#REF!</v>
      </c>
      <c r="T5" s="53" t="e">
        <f t="shared" si="0"/>
        <v>#REF!</v>
      </c>
      <c r="U5" s="53" t="e">
        <f t="shared" si="0"/>
        <v>#REF!</v>
      </c>
      <c r="V5" s="53" t="e">
        <f t="shared" si="0"/>
        <v>#REF!</v>
      </c>
      <c r="W5" s="53" t="e">
        <f t="shared" si="0"/>
        <v>#REF!</v>
      </c>
      <c r="X5" s="53" t="e">
        <f t="shared" si="0"/>
        <v>#REF!</v>
      </c>
      <c r="Y5" s="53" t="e">
        <f t="shared" si="0"/>
        <v>#REF!</v>
      </c>
      <c r="Z5" s="53" t="e">
        <f t="shared" si="0"/>
        <v>#REF!</v>
      </c>
      <c r="AA5" s="70" t="e">
        <f t="shared" si="0"/>
        <v>#REF!</v>
      </c>
      <c r="AB5" s="53" t="e">
        <f t="shared" si="0"/>
        <v>#REF!</v>
      </c>
      <c r="AC5" s="53" t="e">
        <f t="shared" si="0"/>
        <v>#REF!</v>
      </c>
      <c r="AD5" s="53" t="e">
        <f t="shared" si="0"/>
        <v>#REF!</v>
      </c>
      <c r="AE5" s="53" t="e">
        <f t="shared" si="0"/>
        <v>#REF!</v>
      </c>
      <c r="AF5" s="53" t="e">
        <f t="shared" si="0"/>
        <v>#REF!</v>
      </c>
      <c r="AG5" s="53" t="e">
        <f t="shared" si="0"/>
        <v>#REF!</v>
      </c>
      <c r="AH5" s="53" t="e">
        <f t="shared" si="0"/>
        <v>#REF!</v>
      </c>
      <c r="AI5" s="53" t="e">
        <f t="shared" si="0"/>
        <v>#REF!</v>
      </c>
      <c r="AJ5" s="53" t="e">
        <f t="shared" si="0"/>
        <v>#REF!</v>
      </c>
      <c r="AK5" s="53" t="e">
        <f t="shared" si="0"/>
        <v>#REF!</v>
      </c>
      <c r="AL5" s="53" t="e">
        <f t="shared" si="0"/>
        <v>#REF!</v>
      </c>
      <c r="AM5" s="53" t="e">
        <f t="shared" si="0"/>
        <v>#REF!</v>
      </c>
      <c r="AN5" s="53" t="e">
        <f t="shared" si="0"/>
        <v>#REF!</v>
      </c>
      <c r="AO5" s="53" t="e">
        <f t="shared" si="0"/>
        <v>#REF!</v>
      </c>
      <c r="AP5" s="53" t="e">
        <f t="shared" si="0"/>
        <v>#REF!</v>
      </c>
      <c r="AQ5" s="53" t="e">
        <f t="shared" si="0"/>
        <v>#REF!</v>
      </c>
      <c r="AR5" s="53" t="e">
        <f t="shared" si="0"/>
        <v>#REF!</v>
      </c>
      <c r="AS5" s="53" t="e">
        <f t="shared" si="0"/>
        <v>#REF!</v>
      </c>
      <c r="AT5" s="53" t="e">
        <f t="shared" si="0"/>
        <v>#REF!</v>
      </c>
      <c r="AU5" s="53" t="e">
        <f t="shared" si="0"/>
        <v>#REF!</v>
      </c>
      <c r="AV5" s="53" t="e">
        <f t="shared" si="0"/>
        <v>#REF!</v>
      </c>
      <c r="AW5" s="53" t="e">
        <f t="shared" si="0"/>
        <v>#REF!</v>
      </c>
      <c r="AX5" s="53" t="e">
        <f t="shared" si="0"/>
        <v>#REF!</v>
      </c>
      <c r="AY5" s="53" t="e">
        <f t="shared" si="0"/>
        <v>#REF!</v>
      </c>
      <c r="AZ5" s="53" t="e">
        <f t="shared" si="0"/>
        <v>#REF!</v>
      </c>
      <c r="BA5" s="53" t="e">
        <f t="shared" si="0"/>
        <v>#REF!</v>
      </c>
      <c r="BB5" s="53" t="e">
        <f t="shared" si="0"/>
        <v>#REF!</v>
      </c>
      <c r="BC5" s="53" t="e">
        <f t="shared" si="0"/>
        <v>#REF!</v>
      </c>
      <c r="BD5" s="53" t="e">
        <f t="shared" si="0"/>
        <v>#REF!</v>
      </c>
      <c r="BE5" s="53" t="e">
        <f t="shared" si="0"/>
        <v>#REF!</v>
      </c>
      <c r="BF5" s="53" t="e">
        <f t="shared" si="0"/>
        <v>#REF!</v>
      </c>
      <c r="BG5" s="65" t="e">
        <f>SUM(BG6,BG19,BG59)</f>
        <v>#REF!</v>
      </c>
      <c r="BH5" s="53" t="e">
        <f>E60-BG5</f>
        <v>#REF!</v>
      </c>
      <c r="BI5" s="53" t="e">
        <f>SUM(BI6,BI19,BI59)</f>
        <v>#REF!</v>
      </c>
    </row>
    <row r="6" spans="1:61" s="66" customFormat="1" ht="15">
      <c r="A6" s="62">
        <v>1</v>
      </c>
      <c r="B6" s="63" t="s">
        <v>7</v>
      </c>
      <c r="C6" s="62" t="s">
        <v>8</v>
      </c>
      <c r="D6" s="52" t="e">
        <f>HTg!#REF!</f>
        <v>#REF!</v>
      </c>
      <c r="E6" s="65" t="e">
        <f>SUM(E8:E18)</f>
        <v>#REF!</v>
      </c>
      <c r="F6" s="65" t="e">
        <f>SUM(F8:F18)</f>
        <v>#REF!</v>
      </c>
      <c r="G6" s="65" t="e">
        <f t="shared" ref="G6:BF6" si="1">SUM(G8:G18)</f>
        <v>#REF!</v>
      </c>
      <c r="H6" s="65" t="e">
        <f t="shared" si="1"/>
        <v>#REF!</v>
      </c>
      <c r="I6" s="65" t="e">
        <f t="shared" si="1"/>
        <v>#REF!</v>
      </c>
      <c r="J6" s="65" t="e">
        <f t="shared" si="1"/>
        <v>#REF!</v>
      </c>
      <c r="K6" s="65" t="e">
        <f t="shared" si="1"/>
        <v>#REF!</v>
      </c>
      <c r="L6" s="65" t="e">
        <f t="shared" si="1"/>
        <v>#REF!</v>
      </c>
      <c r="M6" s="65" t="e">
        <f t="shared" si="1"/>
        <v>#REF!</v>
      </c>
      <c r="N6" s="65" t="e">
        <f t="shared" si="1"/>
        <v>#REF!</v>
      </c>
      <c r="O6" s="65" t="e">
        <f t="shared" si="1"/>
        <v>#REF!</v>
      </c>
      <c r="P6" s="65" t="e">
        <f t="shared" si="1"/>
        <v>#REF!</v>
      </c>
      <c r="Q6" s="65" t="e">
        <f t="shared" si="1"/>
        <v>#REF!</v>
      </c>
      <c r="R6" s="65" t="e">
        <f t="shared" si="1"/>
        <v>#REF!</v>
      </c>
      <c r="S6" s="65" t="e">
        <f t="shared" si="1"/>
        <v>#REF!</v>
      </c>
      <c r="T6" s="65" t="e">
        <f t="shared" si="1"/>
        <v>#REF!</v>
      </c>
      <c r="U6" s="65" t="e">
        <f t="shared" si="1"/>
        <v>#REF!</v>
      </c>
      <c r="V6" s="65" t="e">
        <f t="shared" si="1"/>
        <v>#REF!</v>
      </c>
      <c r="W6" s="65" t="e">
        <f t="shared" si="1"/>
        <v>#REF!</v>
      </c>
      <c r="X6" s="65" t="e">
        <f t="shared" si="1"/>
        <v>#REF!</v>
      </c>
      <c r="Y6" s="65" t="e">
        <f t="shared" si="1"/>
        <v>#REF!</v>
      </c>
      <c r="Z6" s="65" t="e">
        <f t="shared" si="1"/>
        <v>#REF!</v>
      </c>
      <c r="AA6" s="65" t="e">
        <f t="shared" si="1"/>
        <v>#REF!</v>
      </c>
      <c r="AB6" s="65" t="e">
        <f t="shared" si="1"/>
        <v>#REF!</v>
      </c>
      <c r="AC6" s="65" t="e">
        <f t="shared" si="1"/>
        <v>#REF!</v>
      </c>
      <c r="AD6" s="65" t="e">
        <f t="shared" si="1"/>
        <v>#REF!</v>
      </c>
      <c r="AE6" s="65" t="e">
        <f t="shared" si="1"/>
        <v>#REF!</v>
      </c>
      <c r="AF6" s="65" t="e">
        <f t="shared" si="1"/>
        <v>#REF!</v>
      </c>
      <c r="AG6" s="65" t="e">
        <f t="shared" si="1"/>
        <v>#REF!</v>
      </c>
      <c r="AH6" s="65" t="e">
        <f t="shared" si="1"/>
        <v>#REF!</v>
      </c>
      <c r="AI6" s="65" t="e">
        <f t="shared" si="1"/>
        <v>#REF!</v>
      </c>
      <c r="AJ6" s="65" t="e">
        <f t="shared" si="1"/>
        <v>#REF!</v>
      </c>
      <c r="AK6" s="65" t="e">
        <f t="shared" si="1"/>
        <v>#REF!</v>
      </c>
      <c r="AL6" s="65" t="e">
        <f t="shared" si="1"/>
        <v>#REF!</v>
      </c>
      <c r="AM6" s="65" t="e">
        <f t="shared" si="1"/>
        <v>#REF!</v>
      </c>
      <c r="AN6" s="65" t="e">
        <f t="shared" si="1"/>
        <v>#REF!</v>
      </c>
      <c r="AO6" s="65" t="e">
        <f t="shared" si="1"/>
        <v>#REF!</v>
      </c>
      <c r="AP6" s="65" t="e">
        <f t="shared" si="1"/>
        <v>#REF!</v>
      </c>
      <c r="AQ6" s="65" t="e">
        <f t="shared" si="1"/>
        <v>#REF!</v>
      </c>
      <c r="AR6" s="65" t="e">
        <f t="shared" si="1"/>
        <v>#REF!</v>
      </c>
      <c r="AS6" s="65" t="e">
        <f t="shared" si="1"/>
        <v>#REF!</v>
      </c>
      <c r="AT6" s="65" t="e">
        <f t="shared" si="1"/>
        <v>#REF!</v>
      </c>
      <c r="AU6" s="65" t="e">
        <f t="shared" si="1"/>
        <v>#REF!</v>
      </c>
      <c r="AV6" s="65" t="e">
        <f t="shared" si="1"/>
        <v>#REF!</v>
      </c>
      <c r="AW6" s="65" t="e">
        <f t="shared" si="1"/>
        <v>#REF!</v>
      </c>
      <c r="AX6" s="65" t="e">
        <f t="shared" si="1"/>
        <v>#REF!</v>
      </c>
      <c r="AY6" s="65" t="e">
        <f t="shared" si="1"/>
        <v>#REF!</v>
      </c>
      <c r="AZ6" s="65" t="e">
        <f t="shared" si="1"/>
        <v>#REF!</v>
      </c>
      <c r="BA6" s="65" t="e">
        <f t="shared" si="1"/>
        <v>#REF!</v>
      </c>
      <c r="BB6" s="65" t="e">
        <f t="shared" si="1"/>
        <v>#REF!</v>
      </c>
      <c r="BC6" s="65" t="e">
        <f t="shared" si="1"/>
        <v>#REF!</v>
      </c>
      <c r="BD6" s="65" t="e">
        <f t="shared" si="1"/>
        <v>#REF!</v>
      </c>
      <c r="BE6" s="65" t="e">
        <f t="shared" si="1"/>
        <v>#REF!</v>
      </c>
      <c r="BF6" s="65" t="e">
        <f t="shared" si="1"/>
        <v>#REF!</v>
      </c>
      <c r="BG6" s="65" t="e">
        <f>SUM(BG8:BG18)</f>
        <v>#REF!</v>
      </c>
      <c r="BH6" s="65" t="e">
        <f>F60-BG6</f>
        <v>#REF!</v>
      </c>
      <c r="BI6" s="65" t="e">
        <f>SUM(BI8:BI18)</f>
        <v>#REF!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 t="e">
        <f>HTg!#REF!</f>
        <v>#REF!</v>
      </c>
      <c r="E7" s="65" t="e">
        <f>SUM(E8,E9,E10)</f>
        <v>#REF!</v>
      </c>
      <c r="F7" s="65" t="e">
        <f>D7-BG7</f>
        <v>#REF!</v>
      </c>
      <c r="G7" s="70" t="e">
        <f>SUM(G8,G9,G10)</f>
        <v>#REF!</v>
      </c>
      <c r="H7" s="70" t="e">
        <f t="shared" ref="H7:BF7" si="2">SUM(H8,H9,H10)</f>
        <v>#REF!</v>
      </c>
      <c r="I7" s="70" t="e">
        <f t="shared" si="2"/>
        <v>#REF!</v>
      </c>
      <c r="J7" s="70" t="e">
        <f t="shared" si="2"/>
        <v>#REF!</v>
      </c>
      <c r="K7" s="70" t="e">
        <f t="shared" si="2"/>
        <v>#REF!</v>
      </c>
      <c r="L7" s="70" t="e">
        <f t="shared" si="2"/>
        <v>#REF!</v>
      </c>
      <c r="M7" s="70" t="e">
        <f t="shared" si="2"/>
        <v>#REF!</v>
      </c>
      <c r="N7" s="70" t="e">
        <f t="shared" si="2"/>
        <v>#REF!</v>
      </c>
      <c r="O7" s="70" t="e">
        <f t="shared" si="2"/>
        <v>#REF!</v>
      </c>
      <c r="P7" s="70" t="e">
        <f t="shared" si="2"/>
        <v>#REF!</v>
      </c>
      <c r="Q7" s="70" t="e">
        <f t="shared" si="2"/>
        <v>#REF!</v>
      </c>
      <c r="R7" s="70" t="e">
        <f t="shared" si="2"/>
        <v>#REF!</v>
      </c>
      <c r="S7" s="70" t="e">
        <f t="shared" si="2"/>
        <v>#REF!</v>
      </c>
      <c r="T7" s="70" t="e">
        <f t="shared" si="2"/>
        <v>#REF!</v>
      </c>
      <c r="U7" s="70" t="e">
        <f t="shared" si="2"/>
        <v>#REF!</v>
      </c>
      <c r="V7" s="70" t="e">
        <f t="shared" si="2"/>
        <v>#REF!</v>
      </c>
      <c r="W7" s="70" t="e">
        <f t="shared" si="2"/>
        <v>#REF!</v>
      </c>
      <c r="X7" s="70" t="e">
        <f t="shared" si="2"/>
        <v>#REF!</v>
      </c>
      <c r="Y7" s="70" t="e">
        <f t="shared" si="2"/>
        <v>#REF!</v>
      </c>
      <c r="Z7" s="70" t="e">
        <f t="shared" si="2"/>
        <v>#REF!</v>
      </c>
      <c r="AA7" s="70" t="e">
        <f t="shared" si="2"/>
        <v>#REF!</v>
      </c>
      <c r="AB7" s="70" t="e">
        <f t="shared" si="2"/>
        <v>#REF!</v>
      </c>
      <c r="AC7" s="70" t="e">
        <f t="shared" si="2"/>
        <v>#REF!</v>
      </c>
      <c r="AD7" s="70" t="e">
        <f t="shared" si="2"/>
        <v>#REF!</v>
      </c>
      <c r="AE7" s="70" t="e">
        <f t="shared" si="2"/>
        <v>#REF!</v>
      </c>
      <c r="AF7" s="70" t="e">
        <f t="shared" si="2"/>
        <v>#REF!</v>
      </c>
      <c r="AG7" s="70" t="e">
        <f t="shared" si="2"/>
        <v>#REF!</v>
      </c>
      <c r="AH7" s="70" t="e">
        <f t="shared" si="2"/>
        <v>#REF!</v>
      </c>
      <c r="AI7" s="70" t="e">
        <f t="shared" si="2"/>
        <v>#REF!</v>
      </c>
      <c r="AJ7" s="70" t="e">
        <f t="shared" si="2"/>
        <v>#REF!</v>
      </c>
      <c r="AK7" s="70" t="e">
        <f t="shared" si="2"/>
        <v>#REF!</v>
      </c>
      <c r="AL7" s="70" t="e">
        <f t="shared" si="2"/>
        <v>#REF!</v>
      </c>
      <c r="AM7" s="70" t="e">
        <f t="shared" si="2"/>
        <v>#REF!</v>
      </c>
      <c r="AN7" s="70" t="e">
        <f t="shared" si="2"/>
        <v>#REF!</v>
      </c>
      <c r="AO7" s="70" t="e">
        <f t="shared" si="2"/>
        <v>#REF!</v>
      </c>
      <c r="AP7" s="70" t="e">
        <f t="shared" si="2"/>
        <v>#REF!</v>
      </c>
      <c r="AQ7" s="70" t="e">
        <f t="shared" si="2"/>
        <v>#REF!</v>
      </c>
      <c r="AR7" s="70" t="e">
        <f t="shared" si="2"/>
        <v>#REF!</v>
      </c>
      <c r="AS7" s="70" t="e">
        <f t="shared" si="2"/>
        <v>#REF!</v>
      </c>
      <c r="AT7" s="70" t="e">
        <f t="shared" si="2"/>
        <v>#REF!</v>
      </c>
      <c r="AU7" s="70" t="e">
        <f t="shared" si="2"/>
        <v>#REF!</v>
      </c>
      <c r="AV7" s="70" t="e">
        <f t="shared" si="2"/>
        <v>#REF!</v>
      </c>
      <c r="AW7" s="70" t="e">
        <f t="shared" si="2"/>
        <v>#REF!</v>
      </c>
      <c r="AX7" s="70" t="e">
        <f t="shared" si="2"/>
        <v>#REF!</v>
      </c>
      <c r="AY7" s="70" t="e">
        <f t="shared" si="2"/>
        <v>#REF!</v>
      </c>
      <c r="AZ7" s="70" t="e">
        <f t="shared" si="2"/>
        <v>#REF!</v>
      </c>
      <c r="BA7" s="70" t="e">
        <f t="shared" si="2"/>
        <v>#REF!</v>
      </c>
      <c r="BB7" s="70" t="e">
        <f t="shared" si="2"/>
        <v>#REF!</v>
      </c>
      <c r="BC7" s="70" t="e">
        <f t="shared" si="2"/>
        <v>#REF!</v>
      </c>
      <c r="BD7" s="70" t="e">
        <f t="shared" si="2"/>
        <v>#REF!</v>
      </c>
      <c r="BE7" s="70" t="e">
        <f t="shared" si="2"/>
        <v>#REF!</v>
      </c>
      <c r="BF7" s="70" t="e">
        <f t="shared" si="2"/>
        <v>#REF!</v>
      </c>
      <c r="BG7" s="65" t="e">
        <f>SUM(BG8:BG10)</f>
        <v>#REF!</v>
      </c>
      <c r="BH7" s="70" t="e">
        <f>G60-BG7</f>
        <v>#REF!</v>
      </c>
      <c r="BI7" s="70" t="e">
        <f>SUM(BI8,BI9,BI10)</f>
        <v>#REF!</v>
      </c>
    </row>
    <row r="8" spans="1:61" ht="15">
      <c r="A8" s="8"/>
      <c r="B8" s="6" t="s">
        <v>189</v>
      </c>
      <c r="C8" s="8" t="s">
        <v>11</v>
      </c>
      <c r="D8" s="52" t="e">
        <f>HTg!#REF!</f>
        <v>#REF!</v>
      </c>
      <c r="E8" s="65" t="e">
        <f>SUM(F8,J8,K8,L8,M8,N8,O8,P8,Q8)</f>
        <v>#REF!</v>
      </c>
      <c r="F8" s="70" t="e">
        <f>G8+H8+I8</f>
        <v>#REF!</v>
      </c>
      <c r="G8" s="65" t="e">
        <f>D8-BG8</f>
        <v>#REF!</v>
      </c>
      <c r="H8" s="55" t="e">
        <f>SUMIF(NSL!$C$12:$C$13,C8,NSL!#REF!)</f>
        <v>#REF!</v>
      </c>
      <c r="I8" s="55" t="e">
        <f>SUMIF(NSL!$C$15:$C$16,C8,NSL!#REF!)</f>
        <v>#REF!</v>
      </c>
      <c r="J8" s="55" t="e">
        <f>SUMIF(NSL!$C$18:$C$19,C8,NSL!#REF!)</f>
        <v>#REF!</v>
      </c>
      <c r="K8" s="55" t="e">
        <f>SUMIF(NSL!$C$21:$C$43,C8,NSL!#REF!)</f>
        <v>#REF!</v>
      </c>
      <c r="L8" s="55" t="e">
        <f>SUMIF(NSL!$C$45:$C$51,C8,NSL!#REF!)</f>
        <v>#REF!</v>
      </c>
      <c r="M8" s="55" t="e">
        <f>SUMIF(NSL!$C$53:$C$55,C8,NSL!#REF!)</f>
        <v>#REF!</v>
      </c>
      <c r="N8" s="55" t="e">
        <f>SUMIF(NSL!$C$57:$C$65,C8,NSL!#REF!)</f>
        <v>#REF!</v>
      </c>
      <c r="O8" s="55" t="e">
        <f>SUMIF(NSL!$C$67:$C$76,C8,NSL!#REF!)</f>
        <v>#REF!</v>
      </c>
      <c r="P8" s="55" t="e">
        <f>SUMIF(NSL!$C$78:$C$79,C8,NSL!#REF!)</f>
        <v>#REF!</v>
      </c>
      <c r="Q8" s="55" t="e">
        <f>SUMIF(NSL!$C$81:$C$173,C8,NSL!#REF!)</f>
        <v>#REF!</v>
      </c>
      <c r="R8" s="65" t="e">
        <f>SUM(S8:AA8)+SUM(AO8:BF8)</f>
        <v>#REF!</v>
      </c>
      <c r="S8" s="55" t="e">
        <f>SUMIF(NSL!$C$176:$C$214,C8,NSL!#REF!)</f>
        <v>#REF!</v>
      </c>
      <c r="T8" s="55" t="e">
        <f>SUMIF(NSL!$C$216:$C$238,C8,NSL!#REF!)</f>
        <v>#REF!</v>
      </c>
      <c r="U8" s="55" t="e">
        <f>SUMIF(NSL!$C$240:$C$252,C8,NSL!#REF!)</f>
        <v>#REF!</v>
      </c>
      <c r="V8" s="55" t="e">
        <f>SUMIF(NSL!$C$254:$C$255,C8,NSL!#REF!)</f>
        <v>#REF!</v>
      </c>
      <c r="W8" s="55" t="e">
        <f>SUMIF(NSL!$C$257:$C$282,C8,NSL!#REF!)</f>
        <v>#REF!</v>
      </c>
      <c r="X8" s="55" t="e">
        <f>SUMIF(NSL!$C$284:$C$346,C8,NSL!#REF!)</f>
        <v>#REF!</v>
      </c>
      <c r="Y8" s="55" t="e">
        <f>SUMIF(NSL!$C$348:$C$436,C8,NSL!#REF!)</f>
        <v>#REF!</v>
      </c>
      <c r="Z8" s="55" t="e">
        <f>SUMIF(NSL!$C$438:$C$480,C8,NSL!#REF!)</f>
        <v>#REF!</v>
      </c>
      <c r="AA8" s="70" t="e">
        <f>SUM(AB8:AN8)</f>
        <v>#REF!</v>
      </c>
      <c r="AB8" s="55" t="e">
        <f>SUMIF(NSL!$C$483:$C$679,C8,NSL!#REF!)</f>
        <v>#REF!</v>
      </c>
      <c r="AC8" s="55" t="e">
        <f>SUMIF(NSL!$C$681:$C$682,C8,NSL!#REF!)</f>
        <v>#REF!</v>
      </c>
      <c r="AD8" s="55" t="e">
        <f>SUMIF(NSL!$C$684:$C$692,C8,NSL!#REF!)</f>
        <v>#REF!</v>
      </c>
      <c r="AE8" s="55" t="e">
        <f>SUMIF(NSL!$C$694:$C$776,C8,NSL!#REF!)</f>
        <v>#REF!</v>
      </c>
      <c r="AF8" s="55" t="e">
        <f>SUMIF(NSL!$C$778:$C$810,C8,NSL!#REF!)</f>
        <v>#REF!</v>
      </c>
      <c r="AG8" s="55" t="e">
        <f>SUMIF(NSL!$C$812:$C$813,C8,NSL!#REF!)</f>
        <v>#REF!</v>
      </c>
      <c r="AH8" s="55" t="e">
        <f>SUMIF(NSL!$C$815:$C$816,C8,NSL!#REF!)</f>
        <v>#REF!</v>
      </c>
      <c r="AI8" s="55" t="e">
        <f>SUMIF(NSL!$C$818:$C$889,C8,NSL!#REF!)</f>
        <v>#REF!</v>
      </c>
      <c r="AJ8" s="55" t="e">
        <f>SUMIF(NSL!$C$891:$C$917,C8,NSL!#REF!)</f>
        <v>#REF!</v>
      </c>
      <c r="AK8" s="55" t="e">
        <f>SUMIF(NSL!$C$919:$C$981,C8,NSL!#REF!)</f>
        <v>#REF!</v>
      </c>
      <c r="AL8" s="55" t="e">
        <f>SUMIF(NSL!$C$983:$C$1000,C8,NSL!#REF!)</f>
        <v>#REF!</v>
      </c>
      <c r="AM8" s="55" t="e">
        <f>SUMIF(NSL!$C$1002:$C$1028,C8,NSL!#REF!)</f>
        <v>#REF!</v>
      </c>
      <c r="AN8" s="55" t="e">
        <f>SUMIF(NSL!$C$1030:$C$1045,C8,NSL!#REF!)</f>
        <v>#REF!</v>
      </c>
      <c r="AO8" s="55" t="e">
        <f>SUMIF(NSL!$C$1047:$C$1048,C8,NSL!#REF!)</f>
        <v>#REF!</v>
      </c>
      <c r="AP8" s="55" t="e">
        <f>SUMIF(NSL!$C$1050:$C$1074,C8,NSL!#REF!)</f>
        <v>#REF!</v>
      </c>
      <c r="AQ8" s="55" t="e">
        <f>SUMIF(NSL!$C$1076:$C$1099,C8,NSL!#REF!)</f>
        <v>#REF!</v>
      </c>
      <c r="AR8" s="55" t="e">
        <f>SUMIF(NSL!$C$1101:$C$1121,C8,NSL!#REF!)</f>
        <v>#REF!</v>
      </c>
      <c r="AS8" s="55" t="e">
        <f>SUMIF(NSL!$C$1123:$C$1164,C8,NSL!#REF!)</f>
        <v>#REF!</v>
      </c>
      <c r="AT8" s="55" t="e">
        <f>SUMIF(NSL!$C$1166:$C$1201,C8,NSL!#REF!)</f>
        <v>#REF!</v>
      </c>
      <c r="AU8" s="55" t="e">
        <f>SUMIF(NSL!$C$1203:$C$1223,C8,NSL!#REF!)</f>
        <v>#REF!</v>
      </c>
      <c r="AV8" s="55" t="e">
        <f>SUMIF(NSL!$C$1225:$C$1226,C8,NSL!#REF!)</f>
        <v>#REF!</v>
      </c>
      <c r="AW8" s="55" t="e">
        <f>SUMIF(NSL!$C$1228:$C$1244,C8,NSL!#REF!)</f>
        <v>#REF!</v>
      </c>
      <c r="AX8" s="55" t="e">
        <f>SUMIF(NSL!$C$1246:$C$1351,C8,NSL!#REF!)</f>
        <v>#REF!</v>
      </c>
      <c r="AY8" s="55" t="e">
        <f>SUMIF(NSL!$C$1353:$C$1434,C8,NSL!#REF!)</f>
        <v>#REF!</v>
      </c>
      <c r="AZ8" s="55" t="e">
        <f>SUMIF(NSL!$C$1436:$C$1440,C8,NSL!#REF!)</f>
        <v>#REF!</v>
      </c>
      <c r="BA8" s="55" t="e">
        <f>SUMIF(NSL!$C$1442:$C$1507,C8,NSL!#REF!)</f>
        <v>#REF!</v>
      </c>
      <c r="BB8" s="55" t="e">
        <f>SUMIF(NSL!$C$1509:$C$1540,C8,NSL!#REF!)</f>
        <v>#REF!</v>
      </c>
      <c r="BC8" s="55" t="e">
        <f>SUMIF(NSL!$C$1542:$C$1545,C8,NSL!#REF!)</f>
        <v>#REF!</v>
      </c>
      <c r="BD8" s="55" t="e">
        <f>SUMIF(NSL!$C$1547:$C$1560,C8,NSL!#REF!)</f>
        <v>#REF!</v>
      </c>
      <c r="BE8" s="55" t="e">
        <f>SUMIF(NSL!$C$1562:$C$1565,C8,NSL!#REF!)</f>
        <v>#REF!</v>
      </c>
      <c r="BF8" s="55" t="e">
        <f>SUMIF(NSL!$C$1567:$C$1569,C8,NSL!#REF!)</f>
        <v>#REF!</v>
      </c>
      <c r="BG8" s="65" t="e">
        <f>SUM(H8:Q8)+SUM(S8:Z8)+SUM(AB8:BF8)</f>
        <v>#REF!</v>
      </c>
      <c r="BH8" s="53" t="e">
        <f>G60-BG8</f>
        <v>#REF!</v>
      </c>
      <c r="BI8" s="53" t="e">
        <f>BH8+D8</f>
        <v>#REF!</v>
      </c>
    </row>
    <row r="9" spans="1:61" ht="15">
      <c r="A9" s="8"/>
      <c r="B9" s="6" t="s">
        <v>191</v>
      </c>
      <c r="C9" s="8" t="s">
        <v>12</v>
      </c>
      <c r="D9" s="52" t="e">
        <f>HTg!#REF!</f>
        <v>#REF!</v>
      </c>
      <c r="E9" s="65" t="e">
        <f t="shared" ref="E9:E18" si="3">SUM(F9,J9,K9,L9,M9,N9,O9,P9,Q9)</f>
        <v>#REF!</v>
      </c>
      <c r="F9" s="70" t="e">
        <f t="shared" ref="F9:F18" si="4">G9+H9+I9</f>
        <v>#REF!</v>
      </c>
      <c r="G9" s="55" t="e">
        <f>SUMIF(NSL!$C$9:$C$10,C9,NSL!#REF!)</f>
        <v>#REF!</v>
      </c>
      <c r="H9" s="65" t="e">
        <f>D9-BG9</f>
        <v>#REF!</v>
      </c>
      <c r="I9" s="55" t="e">
        <f>SUMIF(NSL!$C$15:$C$16,C9,NSL!#REF!)</f>
        <v>#REF!</v>
      </c>
      <c r="J9" s="55" t="e">
        <f>SUMIF(NSL!$C$18:$C$19,C9,NSL!#REF!)</f>
        <v>#REF!</v>
      </c>
      <c r="K9" s="55" t="e">
        <f>SUMIF(NSL!$C$21:$C$43,C9,NSL!#REF!)</f>
        <v>#REF!</v>
      </c>
      <c r="L9" s="55" t="e">
        <f>SUMIF(NSL!$C$45:$C$51,C9,NSL!#REF!)</f>
        <v>#REF!</v>
      </c>
      <c r="M9" s="55" t="e">
        <f>SUMIF(NSL!$C$53:$C$55,C9,NSL!#REF!)</f>
        <v>#REF!</v>
      </c>
      <c r="N9" s="55" t="e">
        <f>SUMIF(NSL!$C$57:$C$65,C9,NSL!#REF!)</f>
        <v>#REF!</v>
      </c>
      <c r="O9" s="55" t="e">
        <f>SUMIF(NSL!$C$67:$C$76,C9,NSL!#REF!)</f>
        <v>#REF!</v>
      </c>
      <c r="P9" s="55" t="e">
        <f>SUMIF(NSL!$C$78:$C$79,C9,NSL!#REF!)</f>
        <v>#REF!</v>
      </c>
      <c r="Q9" s="55" t="e">
        <f>SUMIF(NSL!$C$81:$C$173,C9,NSL!#REF!)</f>
        <v>#REF!</v>
      </c>
      <c r="R9" s="65" t="e">
        <f>SUM(S9:AA9)+SUM(AO9:BF9)</f>
        <v>#REF!</v>
      </c>
      <c r="S9" s="55" t="e">
        <f>SUMIF(NSL!$C$176:$C$214,C9,NSL!#REF!)</f>
        <v>#REF!</v>
      </c>
      <c r="T9" s="55" t="e">
        <f>SUMIF(NSL!$C$216:$C$238,C9,NSL!#REF!)</f>
        <v>#REF!</v>
      </c>
      <c r="U9" s="55" t="e">
        <f>SUMIF(NSL!$C$240:$C$252,C9,NSL!#REF!)</f>
        <v>#REF!</v>
      </c>
      <c r="V9" s="55" t="e">
        <f>SUMIF(NSL!$C$254:$C$255,C9,NSL!#REF!)</f>
        <v>#REF!</v>
      </c>
      <c r="W9" s="55" t="e">
        <f>SUMIF(NSL!$C$257:$C$282,C9,NSL!#REF!)</f>
        <v>#REF!</v>
      </c>
      <c r="X9" s="55" t="e">
        <f>SUMIF(NSL!$C$284:$C$346,C9,NSL!#REF!)</f>
        <v>#REF!</v>
      </c>
      <c r="Y9" s="55" t="e">
        <f>SUMIF(NSL!$C$348:$C$436,C9,NSL!#REF!)</f>
        <v>#REF!</v>
      </c>
      <c r="Z9" s="55" t="e">
        <f>SUMIF(NSL!$C$438:$C$480,C9,NSL!#REF!)</f>
        <v>#REF!</v>
      </c>
      <c r="AA9" s="70" t="e">
        <f t="shared" ref="AA9:AA18" si="5">SUM(AB9:AN9)</f>
        <v>#REF!</v>
      </c>
      <c r="AB9" s="55" t="e">
        <f>SUMIF(NSL!$C$483:$C$679,C9,NSL!#REF!)</f>
        <v>#REF!</v>
      </c>
      <c r="AC9" s="55" t="e">
        <f>SUMIF(NSL!$C$681:$C$682,C9,NSL!#REF!)</f>
        <v>#REF!</v>
      </c>
      <c r="AD9" s="55" t="e">
        <f>SUMIF(NSL!$C$684:$C$692,C9,NSL!#REF!)</f>
        <v>#REF!</v>
      </c>
      <c r="AE9" s="55" t="e">
        <f>SUMIF(NSL!$C$694:$C$776,C9,NSL!#REF!)</f>
        <v>#REF!</v>
      </c>
      <c r="AF9" s="55" t="e">
        <f>SUMIF(NSL!$C$778:$C$810,C9,NSL!#REF!)</f>
        <v>#REF!</v>
      </c>
      <c r="AG9" s="55" t="e">
        <f>SUMIF(NSL!$C$812:$C$813,C9,NSL!#REF!)</f>
        <v>#REF!</v>
      </c>
      <c r="AH9" s="55" t="e">
        <f>SUMIF(NSL!$C$815:$C$816,C9,NSL!#REF!)</f>
        <v>#REF!</v>
      </c>
      <c r="AI9" s="55" t="e">
        <f>SUMIF(NSL!$C$818:$C$889,C9,NSL!#REF!)</f>
        <v>#REF!</v>
      </c>
      <c r="AJ9" s="55" t="e">
        <f>SUMIF(NSL!$C$891:$C$917,C9,NSL!#REF!)</f>
        <v>#REF!</v>
      </c>
      <c r="AK9" s="55" t="e">
        <f>SUMIF(NSL!$C$919:$C$981,C9,NSL!#REF!)</f>
        <v>#REF!</v>
      </c>
      <c r="AL9" s="55" t="e">
        <f>SUMIF(NSL!$C$983:$C$1000,C9,NSL!#REF!)</f>
        <v>#REF!</v>
      </c>
      <c r="AM9" s="55" t="e">
        <f>SUMIF(NSL!$C$1002:$C$1028,C9,NSL!#REF!)</f>
        <v>#REF!</v>
      </c>
      <c r="AN9" s="55" t="e">
        <f>SUMIF(NSL!$C$1030:$C$1045,C9,NSL!#REF!)</f>
        <v>#REF!</v>
      </c>
      <c r="AO9" s="55" t="e">
        <f>SUMIF(NSL!$C$1047:$C$1048,C9,NSL!#REF!)</f>
        <v>#REF!</v>
      </c>
      <c r="AP9" s="55" t="e">
        <f>SUMIF(NSL!$C$1050:$C$1074,C9,NSL!#REF!)</f>
        <v>#REF!</v>
      </c>
      <c r="AQ9" s="55" t="e">
        <f>SUMIF(NSL!$C$1076:$C$1099,C9,NSL!#REF!)</f>
        <v>#REF!</v>
      </c>
      <c r="AR9" s="55" t="e">
        <f>SUMIF(NSL!$C$1101:$C$1121,C9,NSL!#REF!)</f>
        <v>#REF!</v>
      </c>
      <c r="AS9" s="55" t="e">
        <f>SUMIF(NSL!$C$1123:$C$1164,C9,NSL!#REF!)</f>
        <v>#REF!</v>
      </c>
      <c r="AT9" s="55" t="e">
        <f>SUMIF(NSL!$C$1166:$C$1201,C9,NSL!#REF!)</f>
        <v>#REF!</v>
      </c>
      <c r="AU9" s="55" t="e">
        <f>SUMIF(NSL!$C$1203:$C$1223,C9,NSL!#REF!)</f>
        <v>#REF!</v>
      </c>
      <c r="AV9" s="55" t="e">
        <f>SUMIF(NSL!$C$1225:$C$1226,C9,NSL!#REF!)</f>
        <v>#REF!</v>
      </c>
      <c r="AW9" s="55" t="e">
        <f>SUMIF(NSL!$C$1228:$C$1244,C9,NSL!#REF!)</f>
        <v>#REF!</v>
      </c>
      <c r="AX9" s="55" t="e">
        <f>SUMIF(NSL!$C$1246:$C$1351,C9,NSL!#REF!)</f>
        <v>#REF!</v>
      </c>
      <c r="AY9" s="55" t="e">
        <f>SUMIF(NSL!$C$1353:$C$1434,C9,NSL!#REF!)</f>
        <v>#REF!</v>
      </c>
      <c r="AZ9" s="55" t="e">
        <f>SUMIF(NSL!$C$1436:$C$1440,C9,NSL!#REF!)</f>
        <v>#REF!</v>
      </c>
      <c r="BA9" s="55" t="e">
        <f>SUMIF(NSL!$C$1442:$C$1507,C9,NSL!#REF!)</f>
        <v>#REF!</v>
      </c>
      <c r="BB9" s="55" t="e">
        <f>SUMIF(NSL!$C$1509:$C$1540,C9,NSL!#REF!)</f>
        <v>#REF!</v>
      </c>
      <c r="BC9" s="55" t="e">
        <f>SUMIF(NSL!$C$1542:$C$1545,C9,NSL!#REF!)</f>
        <v>#REF!</v>
      </c>
      <c r="BD9" s="55" t="e">
        <f>SUMIF(NSL!$C$1547:$C$1560,C9,NSL!#REF!)</f>
        <v>#REF!</v>
      </c>
      <c r="BE9" s="55" t="e">
        <f>SUMIF(NSL!$C$1562:$C$1565,C9,NSL!#REF!)</f>
        <v>#REF!</v>
      </c>
      <c r="BF9" s="55" t="e">
        <f>SUMIF(NSL!$C$1567:$C$1569,C9,NSL!#REF!)</f>
        <v>#REF!</v>
      </c>
      <c r="BG9" s="65" t="e">
        <f>SUM(G9)+SUM(I9:Q9)+SUM(S9:Z9)+SUM(AB9:BF9)</f>
        <v>#REF!</v>
      </c>
      <c r="BH9" s="53" t="e">
        <f>H60-BG9</f>
        <v>#REF!</v>
      </c>
      <c r="BI9" s="53" t="e">
        <f t="shared" ref="BI9:BI59" si="6">BH9+D9</f>
        <v>#REF!</v>
      </c>
    </row>
    <row r="10" spans="1:61" ht="15">
      <c r="A10" s="8"/>
      <c r="B10" s="6" t="s">
        <v>192</v>
      </c>
      <c r="C10" s="8" t="s">
        <v>14</v>
      </c>
      <c r="D10" s="52" t="e">
        <f>HTg!#REF!</f>
        <v>#REF!</v>
      </c>
      <c r="E10" s="65" t="e">
        <f t="shared" si="3"/>
        <v>#REF!</v>
      </c>
      <c r="F10" s="70" t="e">
        <f t="shared" si="4"/>
        <v>#REF!</v>
      </c>
      <c r="G10" s="55" t="e">
        <f>SUMIF(NSL!$C$9:$C$10,C10,NSL!#REF!)</f>
        <v>#REF!</v>
      </c>
      <c r="H10" s="55" t="e">
        <f>SUMIF(NSL!$C$12:$C$13,C10,NSL!#REF!)</f>
        <v>#REF!</v>
      </c>
      <c r="I10" s="65" t="e">
        <f>D10-BG10</f>
        <v>#REF!</v>
      </c>
      <c r="J10" s="55" t="e">
        <f>SUMIF(NSL!$C$18:$C$19,C10,NSL!#REF!)</f>
        <v>#REF!</v>
      </c>
      <c r="K10" s="55" t="e">
        <f>SUMIF(NSL!$C$21:$C$43,C10,NSL!#REF!)</f>
        <v>#REF!</v>
      </c>
      <c r="L10" s="55" t="e">
        <f>SUMIF(NSL!$C$45:$C$51,C10,NSL!#REF!)</f>
        <v>#REF!</v>
      </c>
      <c r="M10" s="55" t="e">
        <f>SUMIF(NSL!$C$53:$C$55,C10,NSL!#REF!)</f>
        <v>#REF!</v>
      </c>
      <c r="N10" s="55" t="e">
        <f>SUMIF(NSL!$C$57:$C$65,C10,NSL!#REF!)</f>
        <v>#REF!</v>
      </c>
      <c r="O10" s="55" t="e">
        <f>SUMIF(NSL!$C$67:$C$76,C10,NSL!#REF!)</f>
        <v>#REF!</v>
      </c>
      <c r="P10" s="55" t="e">
        <f>SUMIF(NSL!$C$78:$C$79,C10,NSL!#REF!)</f>
        <v>#REF!</v>
      </c>
      <c r="Q10" s="55" t="e">
        <f>SUMIF(NSL!$C$81:$C$173,C10,NSL!#REF!)</f>
        <v>#REF!</v>
      </c>
      <c r="R10" s="65" t="e">
        <f>SUM(S10:AA10)+SUM(AO10:BF10)</f>
        <v>#REF!</v>
      </c>
      <c r="S10" s="55" t="e">
        <f>SUMIF(NSL!$C$176:$C$214,C10,NSL!#REF!)</f>
        <v>#REF!</v>
      </c>
      <c r="T10" s="55" t="e">
        <f>SUMIF(NSL!$C$216:$C$238,C10,NSL!#REF!)</f>
        <v>#REF!</v>
      </c>
      <c r="U10" s="55" t="e">
        <f>SUMIF(NSL!$C$240:$C$252,C10,NSL!#REF!)</f>
        <v>#REF!</v>
      </c>
      <c r="V10" s="55" t="e">
        <f>SUMIF(NSL!$C$254:$C$255,C10,NSL!#REF!)</f>
        <v>#REF!</v>
      </c>
      <c r="W10" s="55" t="e">
        <f>SUMIF(NSL!$C$257:$C$282,C10,NSL!#REF!)</f>
        <v>#REF!</v>
      </c>
      <c r="X10" s="55" t="e">
        <f>SUMIF(NSL!$C$284:$C$346,C10,NSL!#REF!)</f>
        <v>#REF!</v>
      </c>
      <c r="Y10" s="55" t="e">
        <f>SUMIF(NSL!$C$348:$C$436,C10,NSL!#REF!)</f>
        <v>#REF!</v>
      </c>
      <c r="Z10" s="55" t="e">
        <f>SUMIF(NSL!$C$438:$C$480,C10,NSL!#REF!)</f>
        <v>#REF!</v>
      </c>
      <c r="AA10" s="70" t="e">
        <f t="shared" si="5"/>
        <v>#REF!</v>
      </c>
      <c r="AB10" s="55" t="e">
        <f>SUMIF(NSL!$C$483:$C$679,C10,NSL!#REF!)</f>
        <v>#REF!</v>
      </c>
      <c r="AC10" s="55" t="e">
        <f>SUMIF(NSL!$C$681:$C$682,C10,NSL!#REF!)</f>
        <v>#REF!</v>
      </c>
      <c r="AD10" s="55" t="e">
        <f>SUMIF(NSL!$C$684:$C$692,C10,NSL!#REF!)</f>
        <v>#REF!</v>
      </c>
      <c r="AE10" s="55" t="e">
        <f>SUMIF(NSL!$C$694:$C$776,C10,NSL!#REF!)</f>
        <v>#REF!</v>
      </c>
      <c r="AF10" s="55" t="e">
        <f>SUMIF(NSL!$C$778:$C$810,C10,NSL!#REF!)</f>
        <v>#REF!</v>
      </c>
      <c r="AG10" s="55" t="e">
        <f>SUMIF(NSL!$C$812:$C$813,C10,NSL!#REF!)</f>
        <v>#REF!</v>
      </c>
      <c r="AH10" s="55" t="e">
        <f>SUMIF(NSL!$C$815:$C$816,C10,NSL!#REF!)</f>
        <v>#REF!</v>
      </c>
      <c r="AI10" s="55" t="e">
        <f>SUMIF(NSL!$C$818:$C$889,C10,NSL!#REF!)</f>
        <v>#REF!</v>
      </c>
      <c r="AJ10" s="55" t="e">
        <f>SUMIF(NSL!$C$891:$C$917,C10,NSL!#REF!)</f>
        <v>#REF!</v>
      </c>
      <c r="AK10" s="55" t="e">
        <f>SUMIF(NSL!$C$919:$C$981,C10,NSL!#REF!)</f>
        <v>#REF!</v>
      </c>
      <c r="AL10" s="55" t="e">
        <f>SUMIF(NSL!$C$983:$C$1000,C10,NSL!#REF!)</f>
        <v>#REF!</v>
      </c>
      <c r="AM10" s="55" t="e">
        <f>SUMIF(NSL!$C$1002:$C$1028,C10,NSL!#REF!)</f>
        <v>#REF!</v>
      </c>
      <c r="AN10" s="55" t="e">
        <f>SUMIF(NSL!$C$1030:$C$1045,C10,NSL!#REF!)</f>
        <v>#REF!</v>
      </c>
      <c r="AO10" s="55" t="e">
        <f>SUMIF(NSL!$C$1047:$C$1048,C10,NSL!#REF!)</f>
        <v>#REF!</v>
      </c>
      <c r="AP10" s="55" t="e">
        <f>SUMIF(NSL!$C$1050:$C$1074,C10,NSL!#REF!)</f>
        <v>#REF!</v>
      </c>
      <c r="AQ10" s="55" t="e">
        <f>SUMIF(NSL!$C$1076:$C$1099,C10,NSL!#REF!)</f>
        <v>#REF!</v>
      </c>
      <c r="AR10" s="55" t="e">
        <f>SUMIF(NSL!$C$1101:$C$1121,C10,NSL!#REF!)</f>
        <v>#REF!</v>
      </c>
      <c r="AS10" s="55" t="e">
        <f>SUMIF(NSL!$C$1123:$C$1164,C10,NSL!#REF!)</f>
        <v>#REF!</v>
      </c>
      <c r="AT10" s="55" t="e">
        <f>SUMIF(NSL!$C$1166:$C$1201,C10,NSL!#REF!)</f>
        <v>#REF!</v>
      </c>
      <c r="AU10" s="55" t="e">
        <f>SUMIF(NSL!$C$1203:$C$1223,C10,NSL!#REF!)</f>
        <v>#REF!</v>
      </c>
      <c r="AV10" s="55" t="e">
        <f>SUMIF(NSL!$C$1225:$C$1226,C10,NSL!#REF!)</f>
        <v>#REF!</v>
      </c>
      <c r="AW10" s="55" t="e">
        <f>SUMIF(NSL!$C$1228:$C$1244,C10,NSL!#REF!)</f>
        <v>#REF!</v>
      </c>
      <c r="AX10" s="55" t="e">
        <f>SUMIF(NSL!$C$1246:$C$1351,C10,NSL!#REF!)</f>
        <v>#REF!</v>
      </c>
      <c r="AY10" s="55" t="e">
        <f>SUMIF(NSL!$C$1353:$C$1434,C10,NSL!#REF!)</f>
        <v>#REF!</v>
      </c>
      <c r="AZ10" s="55" t="e">
        <f>SUMIF(NSL!$C$1436:$C$1440,C10,NSL!#REF!)</f>
        <v>#REF!</v>
      </c>
      <c r="BA10" s="55" t="e">
        <f>SUMIF(NSL!$C$1442:$C$1507,C10,NSL!#REF!)</f>
        <v>#REF!</v>
      </c>
      <c r="BB10" s="55" t="e">
        <f>SUMIF(NSL!$C$1509:$C$1540,C10,NSL!#REF!)</f>
        <v>#REF!</v>
      </c>
      <c r="BC10" s="55" t="e">
        <f>SUMIF(NSL!$C$1542:$C$1545,C10,NSL!#REF!)</f>
        <v>#REF!</v>
      </c>
      <c r="BD10" s="55" t="e">
        <f>SUMIF(NSL!$C$1547:$C$1560,C10,NSL!#REF!)</f>
        <v>#REF!</v>
      </c>
      <c r="BE10" s="55" t="e">
        <f>SUMIF(NSL!$C$1562:$C$1565,C10,NSL!#REF!)</f>
        <v>#REF!</v>
      </c>
      <c r="BF10" s="55" t="e">
        <f>SUMIF(NSL!$C$1567:$C$1569,C10,NSL!#REF!)</f>
        <v>#REF!</v>
      </c>
      <c r="BG10" s="65" t="e">
        <f>SUM(G10:H10)+SUM(J10:Q10)+SUM(S10:Z10)+SUM(AB10:BF10)</f>
        <v>#REF!</v>
      </c>
      <c r="BH10" s="53" t="e">
        <f>I60-BG10</f>
        <v>#REF!</v>
      </c>
      <c r="BI10" s="53" t="e">
        <f t="shared" si="6"/>
        <v>#REF!</v>
      </c>
    </row>
    <row r="11" spans="1:61" ht="15">
      <c r="A11" s="56" t="s">
        <v>13</v>
      </c>
      <c r="B11" s="13" t="s">
        <v>116</v>
      </c>
      <c r="C11" s="56" t="s">
        <v>16</v>
      </c>
      <c r="D11" s="52" t="e">
        <f>HTg!#REF!</f>
        <v>#REF!</v>
      </c>
      <c r="E11" s="65" t="e">
        <f t="shared" si="3"/>
        <v>#REF!</v>
      </c>
      <c r="F11" s="70" t="e">
        <f t="shared" si="4"/>
        <v>#REF!</v>
      </c>
      <c r="G11" s="55" t="e">
        <f>SUMIF(NSL!$C$9:$C$10,C11,NSL!#REF!)</f>
        <v>#REF!</v>
      </c>
      <c r="H11" s="55" t="e">
        <f>SUMIF(NSL!$C$12:$C$13,C11,NSL!#REF!)</f>
        <v>#REF!</v>
      </c>
      <c r="I11" s="55" t="e">
        <f>SUMIF(NSL!$C$15:$C$16,C11,NSL!#REF!)</f>
        <v>#REF!</v>
      </c>
      <c r="J11" s="65" t="e">
        <f>D11-BG11</f>
        <v>#REF!</v>
      </c>
      <c r="K11" s="55" t="e">
        <f>SUMIF(NSL!$C$21:$C$43,C11,NSL!#REF!)</f>
        <v>#REF!</v>
      </c>
      <c r="L11" s="55" t="e">
        <f>SUMIF(NSL!$C$45:$C$51,C11,NSL!#REF!)</f>
        <v>#REF!</v>
      </c>
      <c r="M11" s="55" t="e">
        <f>SUMIF(NSL!$C$53:$C$55,C11,NSL!#REF!)</f>
        <v>#REF!</v>
      </c>
      <c r="N11" s="55" t="e">
        <f>SUMIF(NSL!$C$57:$C$65,C11,NSL!#REF!)</f>
        <v>#REF!</v>
      </c>
      <c r="O11" s="55" t="e">
        <f>SUMIF(NSL!$C$67:$C$76,C11,NSL!#REF!)</f>
        <v>#REF!</v>
      </c>
      <c r="P11" s="55" t="e">
        <f>SUMIF(NSL!$C$78:$C$79,C11,NSL!#REF!)</f>
        <v>#REF!</v>
      </c>
      <c r="Q11" s="55" t="e">
        <f>SUMIF(NSL!$C$81:$C$173,C11,NSL!#REF!)</f>
        <v>#REF!</v>
      </c>
      <c r="R11" s="65" t="e">
        <f t="shared" ref="R11:R17" si="7">SUM(S11:AA11)+SUM(AO11:BF11)</f>
        <v>#REF!</v>
      </c>
      <c r="S11" s="55" t="e">
        <f>SUMIF(NSL!$C$176:$C$214,C11,NSL!#REF!)</f>
        <v>#REF!</v>
      </c>
      <c r="T11" s="55" t="e">
        <f>SUMIF(NSL!$C$216:$C$238,C11,NSL!#REF!)</f>
        <v>#REF!</v>
      </c>
      <c r="U11" s="55" t="e">
        <f>SUMIF(NSL!$C$240:$C$252,C11,NSL!#REF!)</f>
        <v>#REF!</v>
      </c>
      <c r="V11" s="55" t="e">
        <f>SUMIF(NSL!$C$254:$C$255,C11,NSL!#REF!)</f>
        <v>#REF!</v>
      </c>
      <c r="W11" s="55" t="e">
        <f>SUMIF(NSL!$C$257:$C$282,C11,NSL!#REF!)</f>
        <v>#REF!</v>
      </c>
      <c r="X11" s="55" t="e">
        <f>SUMIF(NSL!$C$284:$C$346,C11,NSL!#REF!)</f>
        <v>#REF!</v>
      </c>
      <c r="Y11" s="55" t="e">
        <f>SUMIF(NSL!$C$348:$C$436,C11,NSL!#REF!)</f>
        <v>#REF!</v>
      </c>
      <c r="Z11" s="55" t="e">
        <f>SUMIF(NSL!$C$438:$C$480,C11,NSL!#REF!)</f>
        <v>#REF!</v>
      </c>
      <c r="AA11" s="70" t="e">
        <f t="shared" si="5"/>
        <v>#REF!</v>
      </c>
      <c r="AB11" s="55" t="e">
        <f>SUMIF(NSL!$C$483:$C$679,C11,NSL!#REF!)</f>
        <v>#REF!</v>
      </c>
      <c r="AC11" s="55" t="e">
        <f>SUMIF(NSL!$C$681:$C$682,C11,NSL!#REF!)</f>
        <v>#REF!</v>
      </c>
      <c r="AD11" s="55" t="e">
        <f>SUMIF(NSL!$C$684:$C$692,C11,NSL!#REF!)</f>
        <v>#REF!</v>
      </c>
      <c r="AE11" s="55" t="e">
        <f>SUMIF(NSL!$C$694:$C$776,C11,NSL!#REF!)</f>
        <v>#REF!</v>
      </c>
      <c r="AF11" s="55" t="e">
        <f>SUMIF(NSL!$C$778:$C$810,C11,NSL!#REF!)</f>
        <v>#REF!</v>
      </c>
      <c r="AG11" s="55" t="e">
        <f>SUMIF(NSL!$C$812:$C$813,C11,NSL!#REF!)</f>
        <v>#REF!</v>
      </c>
      <c r="AH11" s="55" t="e">
        <f>SUMIF(NSL!$C$815:$C$816,C11,NSL!#REF!)</f>
        <v>#REF!</v>
      </c>
      <c r="AI11" s="55" t="e">
        <f>SUMIF(NSL!$C$818:$C$889,C11,NSL!#REF!)</f>
        <v>#REF!</v>
      </c>
      <c r="AJ11" s="55" t="e">
        <f>SUMIF(NSL!$C$891:$C$917,C11,NSL!#REF!)</f>
        <v>#REF!</v>
      </c>
      <c r="AK11" s="55" t="e">
        <f>SUMIF(NSL!$C$919:$C$981,C11,NSL!#REF!)</f>
        <v>#REF!</v>
      </c>
      <c r="AL11" s="55" t="e">
        <f>SUMIF(NSL!$C$983:$C$1000,C11,NSL!#REF!)</f>
        <v>#REF!</v>
      </c>
      <c r="AM11" s="55" t="e">
        <f>SUMIF(NSL!$C$1002:$C$1028,C11,NSL!#REF!)</f>
        <v>#REF!</v>
      </c>
      <c r="AN11" s="55" t="e">
        <f>SUMIF(NSL!$C$1030:$C$1045,C11,NSL!#REF!)</f>
        <v>#REF!</v>
      </c>
      <c r="AO11" s="55" t="e">
        <f>SUMIF(NSL!$C$1047:$C$1048,C11,NSL!#REF!)</f>
        <v>#REF!</v>
      </c>
      <c r="AP11" s="55" t="e">
        <f>SUMIF(NSL!$C$1050:$C$1074,C11,NSL!#REF!)</f>
        <v>#REF!</v>
      </c>
      <c r="AQ11" s="55" t="e">
        <f>SUMIF(NSL!$C$1076:$C$1099,C11,NSL!#REF!)</f>
        <v>#REF!</v>
      </c>
      <c r="AR11" s="55" t="e">
        <f>SUMIF(NSL!$C$1101:$C$1121,C11,NSL!#REF!)</f>
        <v>#REF!</v>
      </c>
      <c r="AS11" s="55" t="e">
        <f>SUMIF(NSL!$C$1123:$C$1164,C11,NSL!#REF!)</f>
        <v>#REF!</v>
      </c>
      <c r="AT11" s="55" t="e">
        <f>SUMIF(NSL!$C$1166:$C$1201,C11,NSL!#REF!)</f>
        <v>#REF!</v>
      </c>
      <c r="AU11" s="55" t="e">
        <f>SUMIF(NSL!$C$1203:$C$1223,C11,NSL!#REF!)</f>
        <v>#REF!</v>
      </c>
      <c r="AV11" s="55" t="e">
        <f>SUMIF(NSL!$C$1225:$C$1226,C11,NSL!#REF!)</f>
        <v>#REF!</v>
      </c>
      <c r="AW11" s="55" t="e">
        <f>SUMIF(NSL!$C$1228:$C$1244,C11,NSL!#REF!)</f>
        <v>#REF!</v>
      </c>
      <c r="AX11" s="55" t="e">
        <f>SUMIF(NSL!$C$1246:$C$1351,C11,NSL!#REF!)</f>
        <v>#REF!</v>
      </c>
      <c r="AY11" s="55" t="e">
        <f>SUMIF(NSL!$C$1353:$C$1434,C11,NSL!#REF!)</f>
        <v>#REF!</v>
      </c>
      <c r="AZ11" s="55" t="e">
        <f>SUMIF(NSL!$C$1436:$C$1440,C11,NSL!#REF!)</f>
        <v>#REF!</v>
      </c>
      <c r="BA11" s="55" t="e">
        <f>SUMIF(NSL!$C$1442:$C$1507,C11,NSL!#REF!)</f>
        <v>#REF!</v>
      </c>
      <c r="BB11" s="55" t="e">
        <f>SUMIF(NSL!$C$1509:$C$1540,C11,NSL!#REF!)</f>
        <v>#REF!</v>
      </c>
      <c r="BC11" s="55" t="e">
        <f>SUMIF(NSL!$C$1542:$C$1545,C11,NSL!#REF!)</f>
        <v>#REF!</v>
      </c>
      <c r="BD11" s="55" t="e">
        <f>SUMIF(NSL!$C$1547:$C$1560,C11,NSL!#REF!)</f>
        <v>#REF!</v>
      </c>
      <c r="BE11" s="55" t="e">
        <f>SUMIF(NSL!$C$1562:$C$1565,C11,NSL!#REF!)</f>
        <v>#REF!</v>
      </c>
      <c r="BF11" s="55" t="e">
        <f>SUMIF(NSL!$C$1567:$C$1569,C11,NSL!#REF!)</f>
        <v>#REF!</v>
      </c>
      <c r="BG11" s="65" t="e">
        <f>SUM(G11:I11)+SUM(K11:Q11)+SUM(S11:Z11)+SUM(AB11:BF11)</f>
        <v>#REF!</v>
      </c>
      <c r="BH11" s="53" t="e">
        <f>J60-BG11</f>
        <v>#REF!</v>
      </c>
      <c r="BI11" s="53" t="e">
        <f t="shared" si="6"/>
        <v>#REF!</v>
      </c>
    </row>
    <row r="12" spans="1:61" ht="15">
      <c r="A12" s="56" t="s">
        <v>15</v>
      </c>
      <c r="B12" s="13" t="s">
        <v>80</v>
      </c>
      <c r="C12" s="56" t="s">
        <v>18</v>
      </c>
      <c r="D12" s="52" t="e">
        <f>HTg!#REF!</f>
        <v>#REF!</v>
      </c>
      <c r="E12" s="65" t="e">
        <f t="shared" si="3"/>
        <v>#REF!</v>
      </c>
      <c r="F12" s="70" t="e">
        <f t="shared" si="4"/>
        <v>#REF!</v>
      </c>
      <c r="G12" s="55" t="e">
        <f>SUMIF(NSL!$C$9:$C$10,C12,NSL!#REF!)</f>
        <v>#REF!</v>
      </c>
      <c r="H12" s="55" t="e">
        <f>SUMIF(NSL!$C$12:$C$13,C12,NSL!#REF!)</f>
        <v>#REF!</v>
      </c>
      <c r="I12" s="55" t="e">
        <f>SUMIF(NSL!$C$15:$C$16,C12,NSL!#REF!)</f>
        <v>#REF!</v>
      </c>
      <c r="J12" s="55" t="e">
        <f>SUMIF(NSL!$C$18:$C$19,C12,NSL!#REF!)</f>
        <v>#REF!</v>
      </c>
      <c r="K12" s="65" t="e">
        <f>D12-BG12</f>
        <v>#REF!</v>
      </c>
      <c r="L12" s="55" t="e">
        <f>SUMIF(NSL!$C$45:$C$51,C12,NSL!#REF!)</f>
        <v>#REF!</v>
      </c>
      <c r="M12" s="55" t="e">
        <f>SUMIF(NSL!$C$53:$C$55,C12,NSL!#REF!)</f>
        <v>#REF!</v>
      </c>
      <c r="N12" s="55" t="e">
        <f>SUMIF(NSL!$C$57:$C$65,C12,NSL!#REF!)</f>
        <v>#REF!</v>
      </c>
      <c r="O12" s="55" t="e">
        <f>SUMIF(NSL!$C$67:$C$76,C12,NSL!#REF!)</f>
        <v>#REF!</v>
      </c>
      <c r="P12" s="55" t="e">
        <f>SUMIF(NSL!$C$78:$C$79,C12,NSL!#REF!)</f>
        <v>#REF!</v>
      </c>
      <c r="Q12" s="55" t="e">
        <f>SUMIF(NSL!$C$81:$C$173,C12,NSL!#REF!)</f>
        <v>#REF!</v>
      </c>
      <c r="R12" s="65" t="e">
        <f t="shared" si="7"/>
        <v>#REF!</v>
      </c>
      <c r="S12" s="55" t="e">
        <f>SUMIF(NSL!$C$176:$C$214,C12,NSL!#REF!)</f>
        <v>#REF!</v>
      </c>
      <c r="T12" s="55" t="e">
        <f>SUMIF(NSL!$C$216:$C$238,C12,NSL!#REF!)</f>
        <v>#REF!</v>
      </c>
      <c r="U12" s="55" t="e">
        <f>SUMIF(NSL!$C$240:$C$252,C12,NSL!#REF!)</f>
        <v>#REF!</v>
      </c>
      <c r="V12" s="55" t="e">
        <f>SUMIF(NSL!$C$254:$C$255,C12,NSL!#REF!)</f>
        <v>#REF!</v>
      </c>
      <c r="W12" s="55" t="e">
        <f>SUMIF(NSL!$C$257:$C$282,C12,NSL!#REF!)</f>
        <v>#REF!</v>
      </c>
      <c r="X12" s="55" t="e">
        <f>SUMIF(NSL!$C$284:$C$346,C12,NSL!#REF!)</f>
        <v>#REF!</v>
      </c>
      <c r="Y12" s="55" t="e">
        <f>SUMIF(NSL!$C$348:$C$436,C12,NSL!#REF!)</f>
        <v>#REF!</v>
      </c>
      <c r="Z12" s="55" t="e">
        <f>SUMIF(NSL!$C$438:$C$480,C12,NSL!#REF!)</f>
        <v>#REF!</v>
      </c>
      <c r="AA12" s="70" t="e">
        <f t="shared" si="5"/>
        <v>#REF!</v>
      </c>
      <c r="AB12" s="55" t="e">
        <f>SUMIF(NSL!$C$483:$C$679,C12,NSL!#REF!)</f>
        <v>#REF!</v>
      </c>
      <c r="AC12" s="55" t="e">
        <f>SUMIF(NSL!$C$681:$C$682,C12,NSL!#REF!)</f>
        <v>#REF!</v>
      </c>
      <c r="AD12" s="55" t="e">
        <f>SUMIF(NSL!$C$684:$C$692,C12,NSL!#REF!)</f>
        <v>#REF!</v>
      </c>
      <c r="AE12" s="55" t="e">
        <f>SUMIF(NSL!$C$694:$C$776,C12,NSL!#REF!)</f>
        <v>#REF!</v>
      </c>
      <c r="AF12" s="55" t="e">
        <f>SUMIF(NSL!$C$778:$C$810,C12,NSL!#REF!)</f>
        <v>#REF!</v>
      </c>
      <c r="AG12" s="55" t="e">
        <f>SUMIF(NSL!$C$812:$C$813,C12,NSL!#REF!)</f>
        <v>#REF!</v>
      </c>
      <c r="AH12" s="55" t="e">
        <f>SUMIF(NSL!$C$815:$C$816,C12,NSL!#REF!)</f>
        <v>#REF!</v>
      </c>
      <c r="AI12" s="55" t="e">
        <f>SUMIF(NSL!$C$818:$C$889,C12,NSL!#REF!)</f>
        <v>#REF!</v>
      </c>
      <c r="AJ12" s="55" t="e">
        <f>SUMIF(NSL!$C$891:$C$917,C12,NSL!#REF!)</f>
        <v>#REF!</v>
      </c>
      <c r="AK12" s="55" t="e">
        <f>SUMIF(NSL!$C$919:$C$981,C12,NSL!#REF!)</f>
        <v>#REF!</v>
      </c>
      <c r="AL12" s="55" t="e">
        <f>SUMIF(NSL!$C$983:$C$1000,C12,NSL!#REF!)</f>
        <v>#REF!</v>
      </c>
      <c r="AM12" s="55" t="e">
        <f>SUMIF(NSL!$C$1002:$C$1028,C12,NSL!#REF!)</f>
        <v>#REF!</v>
      </c>
      <c r="AN12" s="55" t="e">
        <f>SUMIF(NSL!$C$1030:$C$1045,C12,NSL!#REF!)</f>
        <v>#REF!</v>
      </c>
      <c r="AO12" s="55" t="e">
        <f>SUMIF(NSL!$C$1047:$C$1048,C12,NSL!#REF!)</f>
        <v>#REF!</v>
      </c>
      <c r="AP12" s="55" t="e">
        <f>SUMIF(NSL!$C$1050:$C$1074,C12,NSL!#REF!)</f>
        <v>#REF!</v>
      </c>
      <c r="AQ12" s="55" t="e">
        <f>SUMIF(NSL!$C$1076:$C$1099,C12,NSL!#REF!)</f>
        <v>#REF!</v>
      </c>
      <c r="AR12" s="55" t="e">
        <f>SUMIF(NSL!$C$1101:$C$1121,C12,NSL!#REF!)</f>
        <v>#REF!</v>
      </c>
      <c r="AS12" s="55" t="e">
        <f>SUMIF(NSL!$C$1123:$C$1164,C12,NSL!#REF!)</f>
        <v>#REF!</v>
      </c>
      <c r="AT12" s="55" t="e">
        <f>SUMIF(NSL!$C$1166:$C$1201,C12,NSL!#REF!)</f>
        <v>#REF!</v>
      </c>
      <c r="AU12" s="55" t="e">
        <f>SUMIF(NSL!$C$1203:$C$1223,C12,NSL!#REF!)</f>
        <v>#REF!</v>
      </c>
      <c r="AV12" s="55" t="e">
        <f>SUMIF(NSL!$C$1225:$C$1226,C12,NSL!#REF!)</f>
        <v>#REF!</v>
      </c>
      <c r="AW12" s="55" t="e">
        <f>SUMIF(NSL!$C$1228:$C$1244,C12,NSL!#REF!)</f>
        <v>#REF!</v>
      </c>
      <c r="AX12" s="55" t="e">
        <f>SUMIF(NSL!$C$1246:$C$1351,C12,NSL!#REF!)</f>
        <v>#REF!</v>
      </c>
      <c r="AY12" s="55" t="e">
        <f>SUMIF(NSL!$C$1353:$C$1434,C12,NSL!#REF!)</f>
        <v>#REF!</v>
      </c>
      <c r="AZ12" s="55" t="e">
        <f>SUMIF(NSL!$C$1436:$C$1440,C12,NSL!#REF!)</f>
        <v>#REF!</v>
      </c>
      <c r="BA12" s="55" t="e">
        <f>SUMIF(NSL!$C$1442:$C$1507,C12,NSL!#REF!)</f>
        <v>#REF!</v>
      </c>
      <c r="BB12" s="55" t="e">
        <f>SUMIF(NSL!$C$1509:$C$1540,C12,NSL!#REF!)</f>
        <v>#REF!</v>
      </c>
      <c r="BC12" s="55" t="e">
        <f>SUMIF(NSL!$C$1542:$C$1545,C12,NSL!#REF!)</f>
        <v>#REF!</v>
      </c>
      <c r="BD12" s="55" t="e">
        <f>SUMIF(NSL!$C$1547:$C$1560,C12,NSL!#REF!)</f>
        <v>#REF!</v>
      </c>
      <c r="BE12" s="55" t="e">
        <f>SUMIF(NSL!$C$1562:$C$1565,C12,NSL!#REF!)</f>
        <v>#REF!</v>
      </c>
      <c r="BF12" s="55" t="e">
        <f>SUMIF(NSL!$C$1567:$C$1569,C12,NSL!#REF!)</f>
        <v>#REF!</v>
      </c>
      <c r="BG12" s="65" t="e">
        <f>SUM(G12:J12)+SUM(L12:Q12)+SUM(S12:Z12)+SUM(AB12:BF12)</f>
        <v>#REF!</v>
      </c>
      <c r="BH12" s="53" t="e">
        <f>K60-BG12</f>
        <v>#REF!</v>
      </c>
      <c r="BI12" s="53" t="e">
        <f t="shared" si="6"/>
        <v>#REF!</v>
      </c>
    </row>
    <row r="13" spans="1:61" ht="15">
      <c r="A13" s="56" t="s">
        <v>17</v>
      </c>
      <c r="B13" s="13" t="s">
        <v>81</v>
      </c>
      <c r="C13" s="56" t="s">
        <v>20</v>
      </c>
      <c r="D13" s="52" t="e">
        <f>HTg!#REF!</f>
        <v>#REF!</v>
      </c>
      <c r="E13" s="65" t="e">
        <f t="shared" si="3"/>
        <v>#REF!</v>
      </c>
      <c r="F13" s="70" t="e">
        <f t="shared" si="4"/>
        <v>#REF!</v>
      </c>
      <c r="G13" s="55" t="e">
        <f>SUMIF(NSL!$C$9:$C$10,C13,NSL!#REF!)</f>
        <v>#REF!</v>
      </c>
      <c r="H13" s="55" t="e">
        <f>SUMIF(NSL!$C$12:$C$13,C13,NSL!#REF!)</f>
        <v>#REF!</v>
      </c>
      <c r="I13" s="55" t="e">
        <f>SUMIF(NSL!$C$15:$C$16,C13,NSL!#REF!)</f>
        <v>#REF!</v>
      </c>
      <c r="J13" s="55" t="e">
        <f>SUMIF(NSL!$C$18:$C$19,C13,NSL!#REF!)</f>
        <v>#REF!</v>
      </c>
      <c r="K13" s="55" t="e">
        <f>SUMIF(NSL!$C$21:$C$43,C13,NSL!#REF!)</f>
        <v>#REF!</v>
      </c>
      <c r="L13" s="65" t="e">
        <f>D13-BG13</f>
        <v>#REF!</v>
      </c>
      <c r="M13" s="55" t="e">
        <f>SUMIF(NSL!$C$53:$C$55,C13,NSL!#REF!)</f>
        <v>#REF!</v>
      </c>
      <c r="N13" s="55" t="e">
        <f>SUMIF(NSL!$C$57:$C$65,C13,NSL!#REF!)</f>
        <v>#REF!</v>
      </c>
      <c r="O13" s="55" t="e">
        <f>SUMIF(NSL!$C$67:$C$76,C13,NSL!#REF!)</f>
        <v>#REF!</v>
      </c>
      <c r="P13" s="55" t="e">
        <f>SUMIF(NSL!$C$78:$C$79,C13,NSL!#REF!)</f>
        <v>#REF!</v>
      </c>
      <c r="Q13" s="55" t="e">
        <f>SUMIF(NSL!$C$81:$C$173,C13,NSL!#REF!)</f>
        <v>#REF!</v>
      </c>
      <c r="R13" s="65" t="e">
        <f t="shared" si="7"/>
        <v>#REF!</v>
      </c>
      <c r="S13" s="55" t="e">
        <f>SUMIF(NSL!$C$176:$C$214,C13,NSL!#REF!)</f>
        <v>#REF!</v>
      </c>
      <c r="T13" s="55" t="e">
        <f>SUMIF(NSL!$C$216:$C$238,C13,NSL!#REF!)</f>
        <v>#REF!</v>
      </c>
      <c r="U13" s="55" t="e">
        <f>SUMIF(NSL!$C$240:$C$252,C13,NSL!#REF!)</f>
        <v>#REF!</v>
      </c>
      <c r="V13" s="55" t="e">
        <f>SUMIF(NSL!$C$254:$C$255,C13,NSL!#REF!)</f>
        <v>#REF!</v>
      </c>
      <c r="W13" s="55" t="e">
        <f>SUMIF(NSL!$C$257:$C$282,C13,NSL!#REF!)</f>
        <v>#REF!</v>
      </c>
      <c r="X13" s="55" t="e">
        <f>SUMIF(NSL!$C$284:$C$346,C13,NSL!#REF!)</f>
        <v>#REF!</v>
      </c>
      <c r="Y13" s="55" t="e">
        <f>SUMIF(NSL!$C$348:$C$436,C13,NSL!#REF!)</f>
        <v>#REF!</v>
      </c>
      <c r="Z13" s="55" t="e">
        <f>SUMIF(NSL!$C$438:$C$480,C13,NSL!#REF!)</f>
        <v>#REF!</v>
      </c>
      <c r="AA13" s="70" t="e">
        <f t="shared" si="5"/>
        <v>#REF!</v>
      </c>
      <c r="AB13" s="55" t="e">
        <f>SUMIF(NSL!$C$483:$C$679,C13,NSL!#REF!)</f>
        <v>#REF!</v>
      </c>
      <c r="AC13" s="55" t="e">
        <f>SUMIF(NSL!$C$681:$C$682,C13,NSL!#REF!)</f>
        <v>#REF!</v>
      </c>
      <c r="AD13" s="55" t="e">
        <f>SUMIF(NSL!$C$684:$C$692,C13,NSL!#REF!)</f>
        <v>#REF!</v>
      </c>
      <c r="AE13" s="55" t="e">
        <f>SUMIF(NSL!$C$694:$C$776,C13,NSL!#REF!)</f>
        <v>#REF!</v>
      </c>
      <c r="AF13" s="55" t="e">
        <f>SUMIF(NSL!$C$778:$C$810,C13,NSL!#REF!)</f>
        <v>#REF!</v>
      </c>
      <c r="AG13" s="55" t="e">
        <f>SUMIF(NSL!$C$812:$C$813,C13,NSL!#REF!)</f>
        <v>#REF!</v>
      </c>
      <c r="AH13" s="55" t="e">
        <f>SUMIF(NSL!$C$815:$C$816,C13,NSL!#REF!)</f>
        <v>#REF!</v>
      </c>
      <c r="AI13" s="55" t="e">
        <f>SUMIF(NSL!$C$818:$C$889,C13,NSL!#REF!)</f>
        <v>#REF!</v>
      </c>
      <c r="AJ13" s="55" t="e">
        <f>SUMIF(NSL!$C$891:$C$917,C13,NSL!#REF!)</f>
        <v>#REF!</v>
      </c>
      <c r="AK13" s="55" t="e">
        <f>SUMIF(NSL!$C$919:$C$981,C13,NSL!#REF!)</f>
        <v>#REF!</v>
      </c>
      <c r="AL13" s="55" t="e">
        <f>SUMIF(NSL!$C$983:$C$1000,C13,NSL!#REF!)</f>
        <v>#REF!</v>
      </c>
      <c r="AM13" s="55" t="e">
        <f>SUMIF(NSL!$C$1002:$C$1028,C13,NSL!#REF!)</f>
        <v>#REF!</v>
      </c>
      <c r="AN13" s="55" t="e">
        <f>SUMIF(NSL!$C$1030:$C$1045,C13,NSL!#REF!)</f>
        <v>#REF!</v>
      </c>
      <c r="AO13" s="55" t="e">
        <f>SUMIF(NSL!$C$1047:$C$1048,C13,NSL!#REF!)</f>
        <v>#REF!</v>
      </c>
      <c r="AP13" s="55" t="e">
        <f>SUMIF(NSL!$C$1050:$C$1074,C13,NSL!#REF!)</f>
        <v>#REF!</v>
      </c>
      <c r="AQ13" s="55" t="e">
        <f>SUMIF(NSL!$C$1076:$C$1099,C13,NSL!#REF!)</f>
        <v>#REF!</v>
      </c>
      <c r="AR13" s="55" t="e">
        <f>SUMIF(NSL!$C$1101:$C$1121,C13,NSL!#REF!)</f>
        <v>#REF!</v>
      </c>
      <c r="AS13" s="55" t="e">
        <f>SUMIF(NSL!$C$1123:$C$1164,C13,NSL!#REF!)</f>
        <v>#REF!</v>
      </c>
      <c r="AT13" s="55" t="e">
        <f>SUMIF(NSL!$C$1166:$C$1201,C13,NSL!#REF!)</f>
        <v>#REF!</v>
      </c>
      <c r="AU13" s="55" t="e">
        <f>SUMIF(NSL!$C$1203:$C$1223,C13,NSL!#REF!)</f>
        <v>#REF!</v>
      </c>
      <c r="AV13" s="55" t="e">
        <f>SUMIF(NSL!$C$1225:$C$1226,C13,NSL!#REF!)</f>
        <v>#REF!</v>
      </c>
      <c r="AW13" s="55" t="e">
        <f>SUMIF(NSL!$C$1228:$C$1244,C13,NSL!#REF!)</f>
        <v>#REF!</v>
      </c>
      <c r="AX13" s="55" t="e">
        <f>SUMIF(NSL!$C$1246:$C$1351,C13,NSL!#REF!)</f>
        <v>#REF!</v>
      </c>
      <c r="AY13" s="55" t="e">
        <f>SUMIF(NSL!$C$1353:$C$1434,C13,NSL!#REF!)</f>
        <v>#REF!</v>
      </c>
      <c r="AZ13" s="55" t="e">
        <f>SUMIF(NSL!$C$1436:$C$1440,C13,NSL!#REF!)</f>
        <v>#REF!</v>
      </c>
      <c r="BA13" s="55" t="e">
        <f>SUMIF(NSL!$C$1442:$C$1507,C13,NSL!#REF!)</f>
        <v>#REF!</v>
      </c>
      <c r="BB13" s="55" t="e">
        <f>SUMIF(NSL!$C$1509:$C$1540,C13,NSL!#REF!)</f>
        <v>#REF!</v>
      </c>
      <c r="BC13" s="55" t="e">
        <f>SUMIF(NSL!$C$1542:$C$1545,C13,NSL!#REF!)</f>
        <v>#REF!</v>
      </c>
      <c r="BD13" s="55" t="e">
        <f>SUMIF(NSL!$C$1547:$C$1560,C13,NSL!#REF!)</f>
        <v>#REF!</v>
      </c>
      <c r="BE13" s="55" t="e">
        <f>SUMIF(NSL!$C$1562:$C$1565,C13,NSL!#REF!)</f>
        <v>#REF!</v>
      </c>
      <c r="BF13" s="55" t="e">
        <f>SUMIF(NSL!$C$1567:$C$1569,C13,NSL!#REF!)</f>
        <v>#REF!</v>
      </c>
      <c r="BG13" s="65" t="e">
        <f>SUM(G13:K13)+SUM(M13:Q13)+SUM(S13:Z13)+SUM(AB13:BF13)</f>
        <v>#REF!</v>
      </c>
      <c r="BH13" s="53" t="e">
        <f>L60-BG13</f>
        <v>#REF!</v>
      </c>
      <c r="BI13" s="53" t="e">
        <f t="shared" si="6"/>
        <v>#REF!</v>
      </c>
    </row>
    <row r="14" spans="1:61" ht="15">
      <c r="A14" s="56" t="s">
        <v>19</v>
      </c>
      <c r="B14" s="13" t="s">
        <v>82</v>
      </c>
      <c r="C14" s="56" t="s">
        <v>21</v>
      </c>
      <c r="D14" s="52" t="e">
        <f>HTg!#REF!</f>
        <v>#REF!</v>
      </c>
      <c r="E14" s="65" t="e">
        <f t="shared" si="3"/>
        <v>#REF!</v>
      </c>
      <c r="F14" s="70" t="e">
        <f t="shared" si="4"/>
        <v>#REF!</v>
      </c>
      <c r="G14" s="55" t="e">
        <f>SUMIF(NSL!$C$9:$C$10,C14,NSL!#REF!)</f>
        <v>#REF!</v>
      </c>
      <c r="H14" s="55" t="e">
        <f>SUMIF(NSL!$C$12:$C$13,C14,NSL!#REF!)</f>
        <v>#REF!</v>
      </c>
      <c r="I14" s="55" t="e">
        <f>SUMIF(NSL!$C$15:$C$16,C14,NSL!#REF!)</f>
        <v>#REF!</v>
      </c>
      <c r="J14" s="55" t="e">
        <f>SUMIF(NSL!$C$18:$C$19,C14,NSL!#REF!)</f>
        <v>#REF!</v>
      </c>
      <c r="K14" s="55" t="e">
        <f>SUMIF(NSL!$C$21:$C$43,C14,NSL!#REF!)</f>
        <v>#REF!</v>
      </c>
      <c r="L14" s="55" t="e">
        <f>SUMIF(NSL!$C$45:$C$51,C14,NSL!#REF!)</f>
        <v>#REF!</v>
      </c>
      <c r="M14" s="65" t="e">
        <f>D14-BG14</f>
        <v>#REF!</v>
      </c>
      <c r="N14" s="55" t="e">
        <f>SUMIF(NSL!$C$57:$C$65,C14,NSL!#REF!)</f>
        <v>#REF!</v>
      </c>
      <c r="O14" s="55" t="e">
        <f>SUMIF(NSL!$C$67:$C$76,C14,NSL!#REF!)</f>
        <v>#REF!</v>
      </c>
      <c r="P14" s="55" t="e">
        <f>SUMIF(NSL!$C$78:$C$79,C14,NSL!#REF!)</f>
        <v>#REF!</v>
      </c>
      <c r="Q14" s="55" t="e">
        <f>SUMIF(NSL!$C$81:$C$173,C14,NSL!#REF!)</f>
        <v>#REF!</v>
      </c>
      <c r="R14" s="65" t="e">
        <f t="shared" si="7"/>
        <v>#REF!</v>
      </c>
      <c r="S14" s="55" t="e">
        <f>SUMIF(NSL!$C$176:$C$214,C14,NSL!#REF!)</f>
        <v>#REF!</v>
      </c>
      <c r="T14" s="55" t="e">
        <f>SUMIF(NSL!$C$216:$C$238,C14,NSL!#REF!)</f>
        <v>#REF!</v>
      </c>
      <c r="U14" s="55" t="e">
        <f>SUMIF(NSL!$C$240:$C$252,C14,NSL!#REF!)</f>
        <v>#REF!</v>
      </c>
      <c r="V14" s="55" t="e">
        <f>SUMIF(NSL!$C$254:$C$255,C14,NSL!#REF!)</f>
        <v>#REF!</v>
      </c>
      <c r="W14" s="55" t="e">
        <f>SUMIF(NSL!$C$257:$C$282,C14,NSL!#REF!)</f>
        <v>#REF!</v>
      </c>
      <c r="X14" s="55" t="e">
        <f>SUMIF(NSL!$C$284:$C$346,C14,NSL!#REF!)</f>
        <v>#REF!</v>
      </c>
      <c r="Y14" s="55" t="e">
        <f>SUMIF(NSL!$C$348:$C$436,C14,NSL!#REF!)</f>
        <v>#REF!</v>
      </c>
      <c r="Z14" s="55" t="e">
        <f>SUMIF(NSL!$C$438:$C$480,C14,NSL!#REF!)</f>
        <v>#REF!</v>
      </c>
      <c r="AA14" s="70" t="e">
        <f t="shared" si="5"/>
        <v>#REF!</v>
      </c>
      <c r="AB14" s="55" t="e">
        <f>SUMIF(NSL!$C$483:$C$679,C14,NSL!#REF!)</f>
        <v>#REF!</v>
      </c>
      <c r="AC14" s="55" t="e">
        <f>SUMIF(NSL!$C$681:$C$682,C14,NSL!#REF!)</f>
        <v>#REF!</v>
      </c>
      <c r="AD14" s="55" t="e">
        <f>SUMIF(NSL!$C$684:$C$692,C14,NSL!#REF!)</f>
        <v>#REF!</v>
      </c>
      <c r="AE14" s="55" t="e">
        <f>SUMIF(NSL!$C$694:$C$776,C14,NSL!#REF!)</f>
        <v>#REF!</v>
      </c>
      <c r="AF14" s="55" t="e">
        <f>SUMIF(NSL!$C$778:$C$810,C14,NSL!#REF!)</f>
        <v>#REF!</v>
      </c>
      <c r="AG14" s="55" t="e">
        <f>SUMIF(NSL!$C$812:$C$813,C14,NSL!#REF!)</f>
        <v>#REF!</v>
      </c>
      <c r="AH14" s="55" t="e">
        <f>SUMIF(NSL!$C$815:$C$816,C14,NSL!#REF!)</f>
        <v>#REF!</v>
      </c>
      <c r="AI14" s="55" t="e">
        <f>SUMIF(NSL!$C$818:$C$889,C14,NSL!#REF!)</f>
        <v>#REF!</v>
      </c>
      <c r="AJ14" s="55" t="e">
        <f>SUMIF(NSL!$C$891:$C$917,C14,NSL!#REF!)</f>
        <v>#REF!</v>
      </c>
      <c r="AK14" s="55" t="e">
        <f>SUMIF(NSL!$C$919:$C$981,C14,NSL!#REF!)</f>
        <v>#REF!</v>
      </c>
      <c r="AL14" s="55" t="e">
        <f>SUMIF(NSL!$C$983:$C$1000,C14,NSL!#REF!)</f>
        <v>#REF!</v>
      </c>
      <c r="AM14" s="55" t="e">
        <f>SUMIF(NSL!$C$1002:$C$1028,C14,NSL!#REF!)</f>
        <v>#REF!</v>
      </c>
      <c r="AN14" s="55" t="e">
        <f>SUMIF(NSL!$C$1030:$C$1045,C14,NSL!#REF!)</f>
        <v>#REF!</v>
      </c>
      <c r="AO14" s="55" t="e">
        <f>SUMIF(NSL!$C$1047:$C$1048,C14,NSL!#REF!)</f>
        <v>#REF!</v>
      </c>
      <c r="AP14" s="55" t="e">
        <f>SUMIF(NSL!$C$1050:$C$1074,C14,NSL!#REF!)</f>
        <v>#REF!</v>
      </c>
      <c r="AQ14" s="55" t="e">
        <f>SUMIF(NSL!$C$1076:$C$1099,C14,NSL!#REF!)</f>
        <v>#REF!</v>
      </c>
      <c r="AR14" s="55" t="e">
        <f>SUMIF(NSL!$C$1101:$C$1121,C14,NSL!#REF!)</f>
        <v>#REF!</v>
      </c>
      <c r="AS14" s="55" t="e">
        <f>SUMIF(NSL!$C$1123:$C$1164,C14,NSL!#REF!)</f>
        <v>#REF!</v>
      </c>
      <c r="AT14" s="55" t="e">
        <f>SUMIF(NSL!$C$1166:$C$1201,C14,NSL!#REF!)</f>
        <v>#REF!</v>
      </c>
      <c r="AU14" s="55" t="e">
        <f>SUMIF(NSL!$C$1203:$C$1223,C14,NSL!#REF!)</f>
        <v>#REF!</v>
      </c>
      <c r="AV14" s="55" t="e">
        <f>SUMIF(NSL!$C$1225:$C$1226,C14,NSL!#REF!)</f>
        <v>#REF!</v>
      </c>
      <c r="AW14" s="55" t="e">
        <f>SUMIF(NSL!$C$1228:$C$1244,C14,NSL!#REF!)</f>
        <v>#REF!</v>
      </c>
      <c r="AX14" s="55" t="e">
        <f>SUMIF(NSL!$C$1246:$C$1351,C14,NSL!#REF!)</f>
        <v>#REF!</v>
      </c>
      <c r="AY14" s="55" t="e">
        <f>SUMIF(NSL!$C$1353:$C$1434,C14,NSL!#REF!)</f>
        <v>#REF!</v>
      </c>
      <c r="AZ14" s="55" t="e">
        <f>SUMIF(NSL!$C$1436:$C$1440,C14,NSL!#REF!)</f>
        <v>#REF!</v>
      </c>
      <c r="BA14" s="55" t="e">
        <f>SUMIF(NSL!$C$1442:$C$1507,C14,NSL!#REF!)</f>
        <v>#REF!</v>
      </c>
      <c r="BB14" s="55" t="e">
        <f>SUMIF(NSL!$C$1509:$C$1540,C14,NSL!#REF!)</f>
        <v>#REF!</v>
      </c>
      <c r="BC14" s="55" t="e">
        <f>SUMIF(NSL!$C$1542:$C$1545,C14,NSL!#REF!)</f>
        <v>#REF!</v>
      </c>
      <c r="BD14" s="55" t="e">
        <f>SUMIF(NSL!$C$1547:$C$1560,C14,NSL!#REF!)</f>
        <v>#REF!</v>
      </c>
      <c r="BE14" s="55" t="e">
        <f>SUMIF(NSL!$C$1562:$C$1565,C14,NSL!#REF!)</f>
        <v>#REF!</v>
      </c>
      <c r="BF14" s="55" t="e">
        <f>SUMIF(NSL!$C$1567:$C$1569,C14,NSL!#REF!)</f>
        <v>#REF!</v>
      </c>
      <c r="BG14" s="65" t="e">
        <f>SUM(G14:L14)+SUM(N14:Q14)+SUM(S14:Z14)+SUM(AB14:BF14)</f>
        <v>#REF!</v>
      </c>
      <c r="BH14" s="53" t="e">
        <f>M60-BG14</f>
        <v>#REF!</v>
      </c>
      <c r="BI14" s="53" t="e">
        <f t="shared" si="6"/>
        <v>#REF!</v>
      </c>
    </row>
    <row r="15" spans="1:61" ht="15">
      <c r="A15" s="56" t="s">
        <v>84</v>
      </c>
      <c r="B15" s="13" t="s">
        <v>83</v>
      </c>
      <c r="C15" s="56" t="s">
        <v>22</v>
      </c>
      <c r="D15" s="52" t="e">
        <f>HTg!#REF!</f>
        <v>#REF!</v>
      </c>
      <c r="E15" s="65" t="e">
        <f t="shared" si="3"/>
        <v>#REF!</v>
      </c>
      <c r="F15" s="70" t="e">
        <f t="shared" si="4"/>
        <v>#REF!</v>
      </c>
      <c r="G15" s="55" t="e">
        <f>SUMIF(NSL!$C$9:$C$10,C15,NSL!#REF!)</f>
        <v>#REF!</v>
      </c>
      <c r="H15" s="55" t="e">
        <f>SUMIF(NSL!$C$12:$C$13,C15,NSL!#REF!)</f>
        <v>#REF!</v>
      </c>
      <c r="I15" s="55" t="e">
        <f>SUMIF(NSL!$C$15:$C$16,C15,NSL!#REF!)</f>
        <v>#REF!</v>
      </c>
      <c r="J15" s="55" t="e">
        <f>SUMIF(NSL!$C$18:$C$19,C15,NSL!#REF!)</f>
        <v>#REF!</v>
      </c>
      <c r="K15" s="55" t="e">
        <f>SUMIF(NSL!$C$21:$C$43,C15,NSL!#REF!)</f>
        <v>#REF!</v>
      </c>
      <c r="L15" s="55" t="e">
        <f>SUMIF(NSL!$C$45:$C$51,C15,NSL!#REF!)</f>
        <v>#REF!</v>
      </c>
      <c r="M15" s="55" t="e">
        <f>SUMIF(NSL!$C$53:$C$55,C15,NSL!#REF!)</f>
        <v>#REF!</v>
      </c>
      <c r="N15" s="65" t="e">
        <f>D15-BG15</f>
        <v>#REF!</v>
      </c>
      <c r="O15" s="55" t="e">
        <f>SUMIF(NSL!$C$67:$C$76,C15,NSL!#REF!)</f>
        <v>#REF!</v>
      </c>
      <c r="P15" s="55" t="e">
        <f>SUMIF(NSL!$C$78:$C$79,C15,NSL!#REF!)</f>
        <v>#REF!</v>
      </c>
      <c r="Q15" s="55" t="e">
        <f>SUMIF(NSL!$C$81:$C$173,C15,NSL!#REF!)</f>
        <v>#REF!</v>
      </c>
      <c r="R15" s="65" t="e">
        <f t="shared" si="7"/>
        <v>#REF!</v>
      </c>
      <c r="S15" s="55" t="e">
        <f>SUMIF(NSL!$C$176:$C$214,C15,NSL!#REF!)</f>
        <v>#REF!</v>
      </c>
      <c r="T15" s="55" t="e">
        <f>SUMIF(NSL!$C$216:$C$238,C15,NSL!#REF!)</f>
        <v>#REF!</v>
      </c>
      <c r="U15" s="55" t="e">
        <f>SUMIF(NSL!$C$240:$C$252,C15,NSL!#REF!)</f>
        <v>#REF!</v>
      </c>
      <c r="V15" s="55" t="e">
        <f>SUMIF(NSL!$C$254:$C$255,C15,NSL!#REF!)</f>
        <v>#REF!</v>
      </c>
      <c r="W15" s="55" t="e">
        <f>SUMIF(NSL!$C$257:$C$282,C15,NSL!#REF!)</f>
        <v>#REF!</v>
      </c>
      <c r="X15" s="55" t="e">
        <f>SUMIF(NSL!$C$284:$C$346,C15,NSL!#REF!)</f>
        <v>#REF!</v>
      </c>
      <c r="Y15" s="55" t="e">
        <f>SUMIF(NSL!$C$348:$C$436,C15,NSL!#REF!)</f>
        <v>#REF!</v>
      </c>
      <c r="Z15" s="55" t="e">
        <f>SUMIF(NSL!$C$438:$C$480,C15,NSL!#REF!)</f>
        <v>#REF!</v>
      </c>
      <c r="AA15" s="70" t="e">
        <f t="shared" si="5"/>
        <v>#REF!</v>
      </c>
      <c r="AB15" s="55" t="e">
        <f>SUMIF(NSL!$C$483:$C$679,C15,NSL!#REF!)</f>
        <v>#REF!</v>
      </c>
      <c r="AC15" s="55" t="e">
        <f>SUMIF(NSL!$C$681:$C$682,C15,NSL!#REF!)</f>
        <v>#REF!</v>
      </c>
      <c r="AD15" s="55" t="e">
        <f>SUMIF(NSL!$C$684:$C$692,C15,NSL!#REF!)</f>
        <v>#REF!</v>
      </c>
      <c r="AE15" s="55" t="e">
        <f>SUMIF(NSL!$C$694:$C$776,C15,NSL!#REF!)</f>
        <v>#REF!</v>
      </c>
      <c r="AF15" s="55" t="e">
        <f>SUMIF(NSL!$C$778:$C$810,C15,NSL!#REF!)</f>
        <v>#REF!</v>
      </c>
      <c r="AG15" s="55" t="e">
        <f>SUMIF(NSL!$C$812:$C$813,C15,NSL!#REF!)</f>
        <v>#REF!</v>
      </c>
      <c r="AH15" s="55" t="e">
        <f>SUMIF(NSL!$C$815:$C$816,C15,NSL!#REF!)</f>
        <v>#REF!</v>
      </c>
      <c r="AI15" s="55" t="e">
        <f>SUMIF(NSL!$C$818:$C$889,C15,NSL!#REF!)</f>
        <v>#REF!</v>
      </c>
      <c r="AJ15" s="55" t="e">
        <f>SUMIF(NSL!$C$891:$C$917,C15,NSL!#REF!)</f>
        <v>#REF!</v>
      </c>
      <c r="AK15" s="55" t="e">
        <f>SUMIF(NSL!$C$919:$C$981,C15,NSL!#REF!)</f>
        <v>#REF!</v>
      </c>
      <c r="AL15" s="55" t="e">
        <f>SUMIF(NSL!$C$983:$C$1000,C15,NSL!#REF!)</f>
        <v>#REF!</v>
      </c>
      <c r="AM15" s="55" t="e">
        <f>SUMIF(NSL!$C$1002:$C$1028,C15,NSL!#REF!)</f>
        <v>#REF!</v>
      </c>
      <c r="AN15" s="55" t="e">
        <f>SUMIF(NSL!$C$1030:$C$1045,C15,NSL!#REF!)</f>
        <v>#REF!</v>
      </c>
      <c r="AO15" s="55" t="e">
        <f>SUMIF(NSL!$C$1047:$C$1048,C15,NSL!#REF!)</f>
        <v>#REF!</v>
      </c>
      <c r="AP15" s="55" t="e">
        <f>SUMIF(NSL!$C$1050:$C$1074,C15,NSL!#REF!)</f>
        <v>#REF!</v>
      </c>
      <c r="AQ15" s="55" t="e">
        <f>SUMIF(NSL!$C$1076:$C$1099,C15,NSL!#REF!)</f>
        <v>#REF!</v>
      </c>
      <c r="AR15" s="55" t="e">
        <f>SUMIF(NSL!$C$1101:$C$1121,C15,NSL!#REF!)</f>
        <v>#REF!</v>
      </c>
      <c r="AS15" s="55" t="e">
        <f>SUMIF(NSL!$C$1123:$C$1164,C15,NSL!#REF!)</f>
        <v>#REF!</v>
      </c>
      <c r="AT15" s="55" t="e">
        <f>SUMIF(NSL!$C$1166:$C$1201,C15,NSL!#REF!)</f>
        <v>#REF!</v>
      </c>
      <c r="AU15" s="55" t="e">
        <f>SUMIF(NSL!$C$1203:$C$1223,C15,NSL!#REF!)</f>
        <v>#REF!</v>
      </c>
      <c r="AV15" s="55" t="e">
        <f>SUMIF(NSL!$C$1225:$C$1226,C15,NSL!#REF!)</f>
        <v>#REF!</v>
      </c>
      <c r="AW15" s="55" t="e">
        <f>SUMIF(NSL!$C$1228:$C$1244,C15,NSL!#REF!)</f>
        <v>#REF!</v>
      </c>
      <c r="AX15" s="55" t="e">
        <f>SUMIF(NSL!$C$1246:$C$1351,C15,NSL!#REF!)</f>
        <v>#REF!</v>
      </c>
      <c r="AY15" s="55" t="e">
        <f>SUMIF(NSL!$C$1353:$C$1434,C15,NSL!#REF!)</f>
        <v>#REF!</v>
      </c>
      <c r="AZ15" s="55" t="e">
        <f>SUMIF(NSL!$C$1436:$C$1440,C15,NSL!#REF!)</f>
        <v>#REF!</v>
      </c>
      <c r="BA15" s="55" t="e">
        <f>SUMIF(NSL!$C$1442:$C$1507,C15,NSL!#REF!)</f>
        <v>#REF!</v>
      </c>
      <c r="BB15" s="55" t="e">
        <f>SUMIF(NSL!$C$1509:$C$1540,C15,NSL!#REF!)</f>
        <v>#REF!</v>
      </c>
      <c r="BC15" s="55" t="e">
        <f>SUMIF(NSL!$C$1542:$C$1545,C15,NSL!#REF!)</f>
        <v>#REF!</v>
      </c>
      <c r="BD15" s="55" t="e">
        <f>SUMIF(NSL!$C$1547:$C$1560,C15,NSL!#REF!)</f>
        <v>#REF!</v>
      </c>
      <c r="BE15" s="55" t="e">
        <f>SUMIF(NSL!$C$1562:$C$1565,C15,NSL!#REF!)</f>
        <v>#REF!</v>
      </c>
      <c r="BF15" s="55" t="e">
        <f>SUMIF(NSL!$C$1567:$C$1569,C15,NSL!#REF!)</f>
        <v>#REF!</v>
      </c>
      <c r="BG15" s="65" t="e">
        <f>SUM(G15:M15)+SUM(O15:Q15)+SUM(S15:Z15)+SUM(AB15:BF15)</f>
        <v>#REF!</v>
      </c>
      <c r="BH15" s="53" t="e">
        <f>N60-BG15</f>
        <v>#REF!</v>
      </c>
      <c r="BI15" s="53" t="e">
        <f t="shared" si="6"/>
        <v>#REF!</v>
      </c>
    </row>
    <row r="16" spans="1:61" ht="15">
      <c r="A16" s="56" t="s">
        <v>93</v>
      </c>
      <c r="B16" s="13" t="s">
        <v>92</v>
      </c>
      <c r="C16" s="56" t="s">
        <v>23</v>
      </c>
      <c r="D16" s="52" t="e">
        <f>HTg!#REF!</f>
        <v>#REF!</v>
      </c>
      <c r="E16" s="65" t="e">
        <f t="shared" si="3"/>
        <v>#REF!</v>
      </c>
      <c r="F16" s="70" t="e">
        <f t="shared" si="4"/>
        <v>#REF!</v>
      </c>
      <c r="G16" s="55" t="e">
        <f>SUMIF(NSL!$C$9:$C$10,C16,NSL!#REF!)</f>
        <v>#REF!</v>
      </c>
      <c r="H16" s="55" t="e">
        <f>SUMIF(NSL!$C$12:$C$13,C16,NSL!#REF!)</f>
        <v>#REF!</v>
      </c>
      <c r="I16" s="55" t="e">
        <f>SUMIF(NSL!$C$15:$C$16,C16,NSL!#REF!)</f>
        <v>#REF!</v>
      </c>
      <c r="J16" s="55" t="e">
        <f>SUMIF(NSL!$C$18:$C$19,C16,NSL!#REF!)</f>
        <v>#REF!</v>
      </c>
      <c r="K16" s="55" t="e">
        <f>SUMIF(NSL!$C$21:$C$43,C16,NSL!#REF!)</f>
        <v>#REF!</v>
      </c>
      <c r="L16" s="55" t="e">
        <f>SUMIF(NSL!$C$45:$C$51,C16,NSL!#REF!)</f>
        <v>#REF!</v>
      </c>
      <c r="M16" s="55" t="e">
        <f>SUMIF(NSL!$C$53:$C$55,C16,NSL!#REF!)</f>
        <v>#REF!</v>
      </c>
      <c r="N16" s="55" t="e">
        <f>SUMIF(NSL!$C$57:$C$65,C16,NSL!#REF!)</f>
        <v>#REF!</v>
      </c>
      <c r="O16" s="65" t="e">
        <f>D16-BG16</f>
        <v>#REF!</v>
      </c>
      <c r="P16" s="55" t="e">
        <f>SUMIF(NSL!$C$78:$C$79,C16,NSL!#REF!)</f>
        <v>#REF!</v>
      </c>
      <c r="Q16" s="55" t="e">
        <f>SUMIF(NSL!$C$81:$C$173,C16,NSL!#REF!)</f>
        <v>#REF!</v>
      </c>
      <c r="R16" s="65" t="e">
        <f t="shared" si="7"/>
        <v>#REF!</v>
      </c>
      <c r="S16" s="55" t="e">
        <f>SUMIF(NSL!$C$176:$C$214,C16,NSL!#REF!)</f>
        <v>#REF!</v>
      </c>
      <c r="T16" s="55" t="e">
        <f>SUMIF(NSL!$C$216:$C$238,C16,NSL!#REF!)</f>
        <v>#REF!</v>
      </c>
      <c r="U16" s="55" t="e">
        <f>SUMIF(NSL!$C$240:$C$252,C16,NSL!#REF!)</f>
        <v>#REF!</v>
      </c>
      <c r="V16" s="55" t="e">
        <f>SUMIF(NSL!$C$254:$C$255,C16,NSL!#REF!)</f>
        <v>#REF!</v>
      </c>
      <c r="W16" s="55" t="e">
        <f>SUMIF(NSL!$C$257:$C$282,C16,NSL!#REF!)</f>
        <v>#REF!</v>
      </c>
      <c r="X16" s="55" t="e">
        <f>SUMIF(NSL!$C$284:$C$346,C16,NSL!#REF!)</f>
        <v>#REF!</v>
      </c>
      <c r="Y16" s="55" t="e">
        <f>SUMIF(NSL!$C$348:$C$436,C16,NSL!#REF!)</f>
        <v>#REF!</v>
      </c>
      <c r="Z16" s="55" t="e">
        <f>SUMIF(NSL!$C$438:$C$480,C16,NSL!#REF!)</f>
        <v>#REF!</v>
      </c>
      <c r="AA16" s="70" t="e">
        <f t="shared" si="5"/>
        <v>#REF!</v>
      </c>
      <c r="AB16" s="55" t="e">
        <f>SUMIF(NSL!$C$483:$C$679,C16,NSL!#REF!)</f>
        <v>#REF!</v>
      </c>
      <c r="AC16" s="55" t="e">
        <f>SUMIF(NSL!$C$681:$C$682,C16,NSL!#REF!)</f>
        <v>#REF!</v>
      </c>
      <c r="AD16" s="55" t="e">
        <f>SUMIF(NSL!$C$684:$C$692,C16,NSL!#REF!)</f>
        <v>#REF!</v>
      </c>
      <c r="AE16" s="55" t="e">
        <f>SUMIF(NSL!$C$694:$C$776,C16,NSL!#REF!)</f>
        <v>#REF!</v>
      </c>
      <c r="AF16" s="55" t="e">
        <f>SUMIF(NSL!$C$778:$C$810,C16,NSL!#REF!)</f>
        <v>#REF!</v>
      </c>
      <c r="AG16" s="55" t="e">
        <f>SUMIF(NSL!$C$812:$C$813,C16,NSL!#REF!)</f>
        <v>#REF!</v>
      </c>
      <c r="AH16" s="55" t="e">
        <f>SUMIF(NSL!$C$815:$C$816,C16,NSL!#REF!)</f>
        <v>#REF!</v>
      </c>
      <c r="AI16" s="55" t="e">
        <f>SUMIF(NSL!$C$818:$C$889,C16,NSL!#REF!)</f>
        <v>#REF!</v>
      </c>
      <c r="AJ16" s="55" t="e">
        <f>SUMIF(NSL!$C$891:$C$917,C16,NSL!#REF!)</f>
        <v>#REF!</v>
      </c>
      <c r="AK16" s="55" t="e">
        <f>SUMIF(NSL!$C$919:$C$981,C16,NSL!#REF!)</f>
        <v>#REF!</v>
      </c>
      <c r="AL16" s="55" t="e">
        <f>SUMIF(NSL!$C$983:$C$1000,C16,NSL!#REF!)</f>
        <v>#REF!</v>
      </c>
      <c r="AM16" s="55" t="e">
        <f>SUMIF(NSL!$C$1002:$C$1028,C16,NSL!#REF!)</f>
        <v>#REF!</v>
      </c>
      <c r="AN16" s="55" t="e">
        <f>SUMIF(NSL!$C$1030:$C$1045,C16,NSL!#REF!)</f>
        <v>#REF!</v>
      </c>
      <c r="AO16" s="55" t="e">
        <f>SUMIF(NSL!$C$1047:$C$1048,C16,NSL!#REF!)</f>
        <v>#REF!</v>
      </c>
      <c r="AP16" s="55" t="e">
        <f>SUMIF(NSL!$C$1050:$C$1074,C16,NSL!#REF!)</f>
        <v>#REF!</v>
      </c>
      <c r="AQ16" s="55" t="e">
        <f>SUMIF(NSL!$C$1076:$C$1099,C16,NSL!#REF!)</f>
        <v>#REF!</v>
      </c>
      <c r="AR16" s="55" t="e">
        <f>SUMIF(NSL!$C$1101:$C$1121,C16,NSL!#REF!)</f>
        <v>#REF!</v>
      </c>
      <c r="AS16" s="55" t="e">
        <f>SUMIF(NSL!$C$1123:$C$1164,C16,NSL!#REF!)</f>
        <v>#REF!</v>
      </c>
      <c r="AT16" s="55" t="e">
        <f>SUMIF(NSL!$C$1166:$C$1201,C16,NSL!#REF!)</f>
        <v>#REF!</v>
      </c>
      <c r="AU16" s="55" t="e">
        <f>SUMIF(NSL!$C$1203:$C$1223,C16,NSL!#REF!)</f>
        <v>#REF!</v>
      </c>
      <c r="AV16" s="55" t="e">
        <f>SUMIF(NSL!$C$1225:$C$1226,C16,NSL!#REF!)</f>
        <v>#REF!</v>
      </c>
      <c r="AW16" s="55" t="e">
        <f>SUMIF(NSL!$C$1228:$C$1244,C16,NSL!#REF!)</f>
        <v>#REF!</v>
      </c>
      <c r="AX16" s="55" t="e">
        <f>SUMIF(NSL!$C$1246:$C$1351,C16,NSL!#REF!)</f>
        <v>#REF!</v>
      </c>
      <c r="AY16" s="55" t="e">
        <f>SUMIF(NSL!$C$1353:$C$1434,C16,NSL!#REF!)</f>
        <v>#REF!</v>
      </c>
      <c r="AZ16" s="55" t="e">
        <f>SUMIF(NSL!$C$1436:$C$1440,C16,NSL!#REF!)</f>
        <v>#REF!</v>
      </c>
      <c r="BA16" s="55" t="e">
        <f>SUMIF(NSL!$C$1442:$C$1507,C16,NSL!#REF!)</f>
        <v>#REF!</v>
      </c>
      <c r="BB16" s="55" t="e">
        <f>SUMIF(NSL!$C$1509:$C$1540,C16,NSL!#REF!)</f>
        <v>#REF!</v>
      </c>
      <c r="BC16" s="55" t="e">
        <f>SUMIF(NSL!$C$1542:$C$1545,C16,NSL!#REF!)</f>
        <v>#REF!</v>
      </c>
      <c r="BD16" s="55" t="e">
        <f>SUMIF(NSL!$C$1547:$C$1560,C16,NSL!#REF!)</f>
        <v>#REF!</v>
      </c>
      <c r="BE16" s="55" t="e">
        <f>SUMIF(NSL!$C$1562:$C$1565,C16,NSL!#REF!)</f>
        <v>#REF!</v>
      </c>
      <c r="BF16" s="55" t="e">
        <f>SUMIF(NSL!$C$1567:$C$1569,C16,NSL!#REF!)</f>
        <v>#REF!</v>
      </c>
      <c r="BG16" s="65" t="e">
        <f>SUM(G16:N16)+SUM(P16:Q16)+SUM(S16:Z16)+SUM(AB16:BF16)</f>
        <v>#REF!</v>
      </c>
      <c r="BH16" s="53" t="e">
        <f>O60-BG16</f>
        <v>#REF!</v>
      </c>
      <c r="BI16" s="53" t="e">
        <f t="shared" si="6"/>
        <v>#REF!</v>
      </c>
    </row>
    <row r="17" spans="1:61" ht="15">
      <c r="A17" s="56" t="s">
        <v>107</v>
      </c>
      <c r="B17" s="13" t="s">
        <v>94</v>
      </c>
      <c r="C17" s="56" t="s">
        <v>24</v>
      </c>
      <c r="D17" s="52" t="e">
        <f>HTg!#REF!</f>
        <v>#REF!</v>
      </c>
      <c r="E17" s="65" t="e">
        <f t="shared" si="3"/>
        <v>#REF!</v>
      </c>
      <c r="F17" s="70" t="e">
        <f t="shared" si="4"/>
        <v>#REF!</v>
      </c>
      <c r="G17" s="55" t="e">
        <f>SUMIF(NSL!$C$9:$C$10,C17,NSL!#REF!)</f>
        <v>#REF!</v>
      </c>
      <c r="H17" s="55" t="e">
        <f>SUMIF(NSL!$C$12:$C$13,C17,NSL!#REF!)</f>
        <v>#REF!</v>
      </c>
      <c r="I17" s="55" t="e">
        <f>SUMIF(NSL!$C$15:$C$16,C17,NSL!#REF!)</f>
        <v>#REF!</v>
      </c>
      <c r="J17" s="55" t="e">
        <f>SUMIF(NSL!$C$18:$C$19,C17,NSL!#REF!)</f>
        <v>#REF!</v>
      </c>
      <c r="K17" s="55" t="e">
        <f>SUMIF(NSL!$C$21:$C$43,C17,NSL!#REF!)</f>
        <v>#REF!</v>
      </c>
      <c r="L17" s="55" t="e">
        <f>SUMIF(NSL!$C$45:$C$51,C17,NSL!#REF!)</f>
        <v>#REF!</v>
      </c>
      <c r="M17" s="55" t="e">
        <f>SUMIF(NSL!$C$53:$C$55,C17,NSL!#REF!)</f>
        <v>#REF!</v>
      </c>
      <c r="N17" s="55" t="e">
        <f>SUMIF(NSL!$C$57:$C$65,C17,NSL!#REF!)</f>
        <v>#REF!</v>
      </c>
      <c r="O17" s="55" t="e">
        <f>SUMIF(NSL!$C$67:$C$76,C17,NSL!#REF!)</f>
        <v>#REF!</v>
      </c>
      <c r="P17" s="65" t="e">
        <f>D17-BG17</f>
        <v>#REF!</v>
      </c>
      <c r="Q17" s="55" t="e">
        <f>SUMIF(NSL!$C$81:$C$173,C17,NSL!#REF!)</f>
        <v>#REF!</v>
      </c>
      <c r="R17" s="65" t="e">
        <f t="shared" si="7"/>
        <v>#REF!</v>
      </c>
      <c r="S17" s="55" t="e">
        <f>SUMIF(NSL!$C$176:$C$214,C17,NSL!#REF!)</f>
        <v>#REF!</v>
      </c>
      <c r="T17" s="55" t="e">
        <f>SUMIF(NSL!$C$216:$C$238,C17,NSL!#REF!)</f>
        <v>#REF!</v>
      </c>
      <c r="U17" s="55" t="e">
        <f>SUMIF(NSL!$C$240:$C$252,C17,NSL!#REF!)</f>
        <v>#REF!</v>
      </c>
      <c r="V17" s="55" t="e">
        <f>SUMIF(NSL!$C$254:$C$255,C17,NSL!#REF!)</f>
        <v>#REF!</v>
      </c>
      <c r="W17" s="55" t="e">
        <f>SUMIF(NSL!$C$257:$C$282,C17,NSL!#REF!)</f>
        <v>#REF!</v>
      </c>
      <c r="X17" s="55" t="e">
        <f>SUMIF(NSL!$C$284:$C$346,C17,NSL!#REF!)</f>
        <v>#REF!</v>
      </c>
      <c r="Y17" s="55" t="e">
        <f>SUMIF(NSL!$C$348:$C$436,C17,NSL!#REF!)</f>
        <v>#REF!</v>
      </c>
      <c r="Z17" s="55" t="e">
        <f>SUMIF(NSL!$C$438:$C$480,C17,NSL!#REF!)</f>
        <v>#REF!</v>
      </c>
      <c r="AA17" s="70" t="e">
        <f t="shared" si="5"/>
        <v>#REF!</v>
      </c>
      <c r="AB17" s="55" t="e">
        <f>SUMIF(NSL!$C$483:$C$679,C17,NSL!#REF!)</f>
        <v>#REF!</v>
      </c>
      <c r="AC17" s="55" t="e">
        <f>SUMIF(NSL!$C$681:$C$682,C17,NSL!#REF!)</f>
        <v>#REF!</v>
      </c>
      <c r="AD17" s="55" t="e">
        <f>SUMIF(NSL!$C$684:$C$692,C17,NSL!#REF!)</f>
        <v>#REF!</v>
      </c>
      <c r="AE17" s="55" t="e">
        <f>SUMIF(NSL!$C$694:$C$776,C17,NSL!#REF!)</f>
        <v>#REF!</v>
      </c>
      <c r="AF17" s="55" t="e">
        <f>SUMIF(NSL!$C$778:$C$810,C17,NSL!#REF!)</f>
        <v>#REF!</v>
      </c>
      <c r="AG17" s="55" t="e">
        <f>SUMIF(NSL!$C$812:$C$813,C17,NSL!#REF!)</f>
        <v>#REF!</v>
      </c>
      <c r="AH17" s="55" t="e">
        <f>SUMIF(NSL!$C$815:$C$816,C17,NSL!#REF!)</f>
        <v>#REF!</v>
      </c>
      <c r="AI17" s="55" t="e">
        <f>SUMIF(NSL!$C$818:$C$889,C17,NSL!#REF!)</f>
        <v>#REF!</v>
      </c>
      <c r="AJ17" s="55" t="e">
        <f>SUMIF(NSL!$C$891:$C$917,C17,NSL!#REF!)</f>
        <v>#REF!</v>
      </c>
      <c r="AK17" s="55" t="e">
        <f>SUMIF(NSL!$C$919:$C$981,C17,NSL!#REF!)</f>
        <v>#REF!</v>
      </c>
      <c r="AL17" s="55" t="e">
        <f>SUMIF(NSL!$C$983:$C$1000,C17,NSL!#REF!)</f>
        <v>#REF!</v>
      </c>
      <c r="AM17" s="55" t="e">
        <f>SUMIF(NSL!$C$1002:$C$1028,C17,NSL!#REF!)</f>
        <v>#REF!</v>
      </c>
      <c r="AN17" s="55" t="e">
        <f>SUMIF(NSL!$C$1030:$C$1045,C17,NSL!#REF!)</f>
        <v>#REF!</v>
      </c>
      <c r="AO17" s="55" t="e">
        <f>SUMIF(NSL!$C$1047:$C$1048,C17,NSL!#REF!)</f>
        <v>#REF!</v>
      </c>
      <c r="AP17" s="55" t="e">
        <f>SUMIF(NSL!$C$1050:$C$1074,C17,NSL!#REF!)</f>
        <v>#REF!</v>
      </c>
      <c r="AQ17" s="55" t="e">
        <f>SUMIF(NSL!$C$1076:$C$1099,C17,NSL!#REF!)</f>
        <v>#REF!</v>
      </c>
      <c r="AR17" s="55" t="e">
        <f>SUMIF(NSL!$C$1101:$C$1121,C17,NSL!#REF!)</f>
        <v>#REF!</v>
      </c>
      <c r="AS17" s="55" t="e">
        <f>SUMIF(NSL!$C$1123:$C$1164,C17,NSL!#REF!)</f>
        <v>#REF!</v>
      </c>
      <c r="AT17" s="55" t="e">
        <f>SUMIF(NSL!$C$1166:$C$1201,C17,NSL!#REF!)</f>
        <v>#REF!</v>
      </c>
      <c r="AU17" s="55" t="e">
        <f>SUMIF(NSL!$C$1203:$C$1223,C17,NSL!#REF!)</f>
        <v>#REF!</v>
      </c>
      <c r="AV17" s="55" t="e">
        <f>SUMIF(NSL!$C$1225:$C$1226,C17,NSL!#REF!)</f>
        <v>#REF!</v>
      </c>
      <c r="AW17" s="55" t="e">
        <f>SUMIF(NSL!$C$1228:$C$1244,C17,NSL!#REF!)</f>
        <v>#REF!</v>
      </c>
      <c r="AX17" s="55" t="e">
        <f>SUMIF(NSL!$C$1246:$C$1351,C17,NSL!#REF!)</f>
        <v>#REF!</v>
      </c>
      <c r="AY17" s="55" t="e">
        <f>SUMIF(NSL!$C$1353:$C$1434,C17,NSL!#REF!)</f>
        <v>#REF!</v>
      </c>
      <c r="AZ17" s="55" t="e">
        <f>SUMIF(NSL!$C$1436:$C$1440,C17,NSL!#REF!)</f>
        <v>#REF!</v>
      </c>
      <c r="BA17" s="55" t="e">
        <f>SUMIF(NSL!$C$1442:$C$1507,C17,NSL!#REF!)</f>
        <v>#REF!</v>
      </c>
      <c r="BB17" s="55" t="e">
        <f>SUMIF(NSL!$C$1509:$C$1540,C17,NSL!#REF!)</f>
        <v>#REF!</v>
      </c>
      <c r="BC17" s="55" t="e">
        <f>SUMIF(NSL!$C$1542:$C$1545,C17,NSL!#REF!)</f>
        <v>#REF!</v>
      </c>
      <c r="BD17" s="55" t="e">
        <f>SUMIF(NSL!$C$1547:$C$1560,C17,NSL!#REF!)</f>
        <v>#REF!</v>
      </c>
      <c r="BE17" s="55" t="e">
        <f>SUMIF(NSL!$C$1562:$C$1565,C17,NSL!#REF!)</f>
        <v>#REF!</v>
      </c>
      <c r="BF17" s="55" t="e">
        <f>SUMIF(NSL!$C$1567:$C$1569,C17,NSL!#REF!)</f>
        <v>#REF!</v>
      </c>
      <c r="BG17" s="65" t="e">
        <f>SUM(G17:O17)+Q17+SUM(S17:Z17)+SUM(AB17:BF17)</f>
        <v>#REF!</v>
      </c>
      <c r="BH17" s="53" t="e">
        <f>P60-BG17</f>
        <v>#REF!</v>
      </c>
      <c r="BI17" s="53" t="e">
        <f t="shared" si="6"/>
        <v>#REF!</v>
      </c>
    </row>
    <row r="18" spans="1:61" ht="15">
      <c r="A18" s="56" t="s">
        <v>118</v>
      </c>
      <c r="B18" s="15" t="s">
        <v>117</v>
      </c>
      <c r="C18" s="56" t="s">
        <v>25</v>
      </c>
      <c r="D18" s="52" t="e">
        <f>HTg!#REF!</f>
        <v>#REF!</v>
      </c>
      <c r="E18" s="65" t="e">
        <f t="shared" si="3"/>
        <v>#REF!</v>
      </c>
      <c r="F18" s="70" t="e">
        <f t="shared" si="4"/>
        <v>#REF!</v>
      </c>
      <c r="G18" s="55" t="e">
        <f>SUMIF(NSL!$C$9:$C$10,C18,NSL!#REF!)</f>
        <v>#REF!</v>
      </c>
      <c r="H18" s="55" t="e">
        <f>SUMIF(NSL!$C$12:$C$13,C18,NSL!#REF!)</f>
        <v>#REF!</v>
      </c>
      <c r="I18" s="55" t="e">
        <f>SUMIF(NSL!$C$15:$C$16,C18,NSL!#REF!)</f>
        <v>#REF!</v>
      </c>
      <c r="J18" s="55" t="e">
        <f>SUMIF(NSL!$C$18:$C$19,C18,NSL!#REF!)</f>
        <v>#REF!</v>
      </c>
      <c r="K18" s="55" t="e">
        <f>SUMIF(NSL!$C$21:$C$43,C18,NSL!#REF!)</f>
        <v>#REF!</v>
      </c>
      <c r="L18" s="55" t="e">
        <f>SUMIF(NSL!$C$45:$C$51,C18,NSL!#REF!)</f>
        <v>#REF!</v>
      </c>
      <c r="M18" s="55" t="e">
        <f>SUMIF(NSL!$C$53:$C$55,C18,NSL!#REF!)</f>
        <v>#REF!</v>
      </c>
      <c r="N18" s="55" t="e">
        <f>SUMIF(NSL!$C$57:$C$65,C18,NSL!#REF!)</f>
        <v>#REF!</v>
      </c>
      <c r="O18" s="55" t="e">
        <f>SUMIF(NSL!$C$67:$C$76,C18,NSL!#REF!)</f>
        <v>#REF!</v>
      </c>
      <c r="P18" s="55" t="e">
        <f>SUMIF(NSL!$C$78:$C$79,C18,NSL!#REF!)</f>
        <v>#REF!</v>
      </c>
      <c r="Q18" s="65" t="e">
        <f>D18-BG18</f>
        <v>#REF!</v>
      </c>
      <c r="R18" s="65" t="e">
        <f>SUM(S18:AA18)+SUM(AO18:BF18)</f>
        <v>#REF!</v>
      </c>
      <c r="S18" s="55" t="e">
        <f>SUMIF(NSL!$C$176:$C$214,C18,NSL!#REF!)</f>
        <v>#REF!</v>
      </c>
      <c r="T18" s="55" t="e">
        <f>SUMIF(NSL!$C$216:$C$238,C18,NSL!#REF!)</f>
        <v>#REF!</v>
      </c>
      <c r="U18" s="55" t="e">
        <f>SUMIF(NSL!$C$240:$C$252,C18,NSL!#REF!)</f>
        <v>#REF!</v>
      </c>
      <c r="V18" s="55" t="e">
        <f>SUMIF(NSL!$C$254:$C$255,C18,NSL!#REF!)</f>
        <v>#REF!</v>
      </c>
      <c r="W18" s="55" t="e">
        <f>SUMIF(NSL!$C$257:$C$282,C18,NSL!#REF!)</f>
        <v>#REF!</v>
      </c>
      <c r="X18" s="55" t="e">
        <f>SUMIF(NSL!$C$284:$C$346,C18,NSL!#REF!)</f>
        <v>#REF!</v>
      </c>
      <c r="Y18" s="55" t="e">
        <f>SUMIF(NSL!$C$348:$C$436,C18,NSL!#REF!)</f>
        <v>#REF!</v>
      </c>
      <c r="Z18" s="55" t="e">
        <f>SUMIF(NSL!$C$438:$C$480,C18,NSL!#REF!)</f>
        <v>#REF!</v>
      </c>
      <c r="AA18" s="70" t="e">
        <f t="shared" si="5"/>
        <v>#REF!</v>
      </c>
      <c r="AB18" s="55" t="e">
        <f>SUMIF(NSL!$C$483:$C$679,C18,NSL!#REF!)</f>
        <v>#REF!</v>
      </c>
      <c r="AC18" s="55" t="e">
        <f>SUMIF(NSL!$C$681:$C$682,C18,NSL!#REF!)</f>
        <v>#REF!</v>
      </c>
      <c r="AD18" s="55" t="e">
        <f>SUMIF(NSL!$C$684:$C$692,C18,NSL!#REF!)</f>
        <v>#REF!</v>
      </c>
      <c r="AE18" s="55" t="e">
        <f>SUMIF(NSL!$C$694:$C$776,C18,NSL!#REF!)</f>
        <v>#REF!</v>
      </c>
      <c r="AF18" s="55" t="e">
        <f>SUMIF(NSL!$C$778:$C$810,C18,NSL!#REF!)</f>
        <v>#REF!</v>
      </c>
      <c r="AG18" s="55" t="e">
        <f>SUMIF(NSL!$C$812:$C$813,C18,NSL!#REF!)</f>
        <v>#REF!</v>
      </c>
      <c r="AH18" s="55" t="e">
        <f>SUMIF(NSL!$C$815:$C$816,C18,NSL!#REF!)</f>
        <v>#REF!</v>
      </c>
      <c r="AI18" s="55" t="e">
        <f>SUMIF(NSL!$C$818:$C$889,C18,NSL!#REF!)</f>
        <v>#REF!</v>
      </c>
      <c r="AJ18" s="55" t="e">
        <f>SUMIF(NSL!$C$891:$C$917,C18,NSL!#REF!)</f>
        <v>#REF!</v>
      </c>
      <c r="AK18" s="55" t="e">
        <f>SUMIF(NSL!$C$919:$C$981,C18,NSL!#REF!)</f>
        <v>#REF!</v>
      </c>
      <c r="AL18" s="55" t="e">
        <f>SUMIF(NSL!$C$983:$C$1000,C18,NSL!#REF!)</f>
        <v>#REF!</v>
      </c>
      <c r="AM18" s="55" t="e">
        <f>SUMIF(NSL!$C$1002:$C$1028,C18,NSL!#REF!)</f>
        <v>#REF!</v>
      </c>
      <c r="AN18" s="55" t="e">
        <f>SUMIF(NSL!$C$1030:$C$1045,C18,NSL!#REF!)</f>
        <v>#REF!</v>
      </c>
      <c r="AO18" s="55" t="e">
        <f>SUMIF(NSL!$C$1047:$C$1048,C18,NSL!#REF!)</f>
        <v>#REF!</v>
      </c>
      <c r="AP18" s="55" t="e">
        <f>SUMIF(NSL!$C$1050:$C$1074,C18,NSL!#REF!)</f>
        <v>#REF!</v>
      </c>
      <c r="AQ18" s="55" t="e">
        <f>SUMIF(NSL!$C$1076:$C$1099,C18,NSL!#REF!)</f>
        <v>#REF!</v>
      </c>
      <c r="AR18" s="55" t="e">
        <f>SUMIF(NSL!$C$1101:$C$1121,C18,NSL!#REF!)</f>
        <v>#REF!</v>
      </c>
      <c r="AS18" s="55" t="e">
        <f>SUMIF(NSL!$C$1123:$C$1164,C18,NSL!#REF!)</f>
        <v>#REF!</v>
      </c>
      <c r="AT18" s="55" t="e">
        <f>SUMIF(NSL!$C$1166:$C$1201,C18,NSL!#REF!)</f>
        <v>#REF!</v>
      </c>
      <c r="AU18" s="55" t="e">
        <f>SUMIF(NSL!$C$1203:$C$1223,C18,NSL!#REF!)</f>
        <v>#REF!</v>
      </c>
      <c r="AV18" s="55" t="e">
        <f>SUMIF(NSL!$C$1225:$C$1226,C18,NSL!#REF!)</f>
        <v>#REF!</v>
      </c>
      <c r="AW18" s="55" t="e">
        <f>SUMIF(NSL!$C$1228:$C$1244,C18,NSL!#REF!)</f>
        <v>#REF!</v>
      </c>
      <c r="AX18" s="55" t="e">
        <f>SUMIF(NSL!$C$1246:$C$1351,C18,NSL!#REF!)</f>
        <v>#REF!</v>
      </c>
      <c r="AY18" s="55" t="e">
        <f>SUMIF(NSL!$C$1353:$C$1434,C18,NSL!#REF!)</f>
        <v>#REF!</v>
      </c>
      <c r="AZ18" s="55" t="e">
        <f>SUMIF(NSL!$C$1436:$C$1440,C18,NSL!#REF!)</f>
        <v>#REF!</v>
      </c>
      <c r="BA18" s="55" t="e">
        <f>SUMIF(NSL!$C$1442:$C$1507,C18,NSL!#REF!)</f>
        <v>#REF!</v>
      </c>
      <c r="BB18" s="55" t="e">
        <f>SUMIF(NSL!$C$1509:$C$1540,C18,NSL!#REF!)</f>
        <v>#REF!</v>
      </c>
      <c r="BC18" s="55" t="e">
        <f>SUMIF(NSL!$C$1542:$C$1545,C18,NSL!#REF!)</f>
        <v>#REF!</v>
      </c>
      <c r="BD18" s="55" t="e">
        <f>SUMIF(NSL!$C$1547:$C$1560,C18,NSL!#REF!)</f>
        <v>#REF!</v>
      </c>
      <c r="BE18" s="55" t="e">
        <f>SUMIF(NSL!$C$1562:$C$1565,C18,NSL!#REF!)</f>
        <v>#REF!</v>
      </c>
      <c r="BF18" s="55" t="e">
        <f>SUMIF(NSL!$C$1567:$C$1569,C18,NSL!#REF!)</f>
        <v>#REF!</v>
      </c>
      <c r="BG18" s="65" t="e">
        <f>SUM(G18:P18)+SUM(S18:Z18)+SUM(AB18:BF18)</f>
        <v>#REF!</v>
      </c>
      <c r="BH18" s="53" t="e">
        <f>Q60-BG18</f>
        <v>#REF!</v>
      </c>
      <c r="BI18" s="53" t="e">
        <f t="shared" si="6"/>
        <v>#REF!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 t="e">
        <f>HTg!#REF!</f>
        <v>#REF!</v>
      </c>
      <c r="E19" s="65" t="e">
        <f>SUM(E20:E28)+SUM(E42:E58)</f>
        <v>#REF!</v>
      </c>
      <c r="F19" s="70" t="e">
        <f>SUM(F20:F28)+SUM(F42:F58)</f>
        <v>#REF!</v>
      </c>
      <c r="G19" s="57" t="e">
        <f>SUM(G20:G28)+SUM(G42:G58)</f>
        <v>#REF!</v>
      </c>
      <c r="H19" s="57" t="e">
        <f t="shared" ref="H19:Q19" si="8">SUM(H20:H28)+SUM(H42:H58)</f>
        <v>#REF!</v>
      </c>
      <c r="I19" s="57" t="e">
        <f t="shared" si="8"/>
        <v>#REF!</v>
      </c>
      <c r="J19" s="57" t="e">
        <f t="shared" si="8"/>
        <v>#REF!</v>
      </c>
      <c r="K19" s="57" t="e">
        <f t="shared" si="8"/>
        <v>#REF!</v>
      </c>
      <c r="L19" s="57" t="e">
        <f t="shared" si="8"/>
        <v>#REF!</v>
      </c>
      <c r="M19" s="57" t="e">
        <f t="shared" si="8"/>
        <v>#REF!</v>
      </c>
      <c r="N19" s="57" t="e">
        <f t="shared" si="8"/>
        <v>#REF!</v>
      </c>
      <c r="O19" s="57" t="e">
        <f t="shared" si="8"/>
        <v>#REF!</v>
      </c>
      <c r="P19" s="57" t="e">
        <f t="shared" si="8"/>
        <v>#REF!</v>
      </c>
      <c r="Q19" s="57" t="e">
        <f t="shared" si="8"/>
        <v>#REF!</v>
      </c>
      <c r="R19" s="57" t="e">
        <f>D19-BG19</f>
        <v>#REF!</v>
      </c>
      <c r="S19" s="57" t="e">
        <f>SUM(S20:S28)+SUM(S42:S58)</f>
        <v>#REF!</v>
      </c>
      <c r="T19" s="57" t="e">
        <f t="shared" ref="T19:BF19" si="9">SUM(T20:T28)+SUM(T42:T58)</f>
        <v>#REF!</v>
      </c>
      <c r="U19" s="57" t="e">
        <f t="shared" si="9"/>
        <v>#REF!</v>
      </c>
      <c r="V19" s="57" t="e">
        <f t="shared" si="9"/>
        <v>#REF!</v>
      </c>
      <c r="W19" s="57" t="e">
        <f t="shared" si="9"/>
        <v>#REF!</v>
      </c>
      <c r="X19" s="57" t="e">
        <f t="shared" si="9"/>
        <v>#REF!</v>
      </c>
      <c r="Y19" s="57" t="e">
        <f t="shared" si="9"/>
        <v>#REF!</v>
      </c>
      <c r="Z19" s="57" t="e">
        <f t="shared" si="9"/>
        <v>#REF!</v>
      </c>
      <c r="AA19" s="72" t="e">
        <f t="shared" si="9"/>
        <v>#REF!</v>
      </c>
      <c r="AB19" s="57" t="e">
        <f t="shared" si="9"/>
        <v>#REF!</v>
      </c>
      <c r="AC19" s="57" t="e">
        <f t="shared" si="9"/>
        <v>#REF!</v>
      </c>
      <c r="AD19" s="57" t="e">
        <f t="shared" si="9"/>
        <v>#REF!</v>
      </c>
      <c r="AE19" s="57" t="e">
        <f t="shared" si="9"/>
        <v>#REF!</v>
      </c>
      <c r="AF19" s="57" t="e">
        <f t="shared" si="9"/>
        <v>#REF!</v>
      </c>
      <c r="AG19" s="57" t="e">
        <f t="shared" si="9"/>
        <v>#REF!</v>
      </c>
      <c r="AH19" s="57" t="e">
        <f t="shared" si="9"/>
        <v>#REF!</v>
      </c>
      <c r="AI19" s="57" t="e">
        <f t="shared" si="9"/>
        <v>#REF!</v>
      </c>
      <c r="AJ19" s="57" t="e">
        <f t="shared" si="9"/>
        <v>#REF!</v>
      </c>
      <c r="AK19" s="57" t="e">
        <f t="shared" si="9"/>
        <v>#REF!</v>
      </c>
      <c r="AL19" s="57" t="e">
        <f t="shared" si="9"/>
        <v>#REF!</v>
      </c>
      <c r="AM19" s="57" t="e">
        <f t="shared" si="9"/>
        <v>#REF!</v>
      </c>
      <c r="AN19" s="57" t="e">
        <f t="shared" si="9"/>
        <v>#REF!</v>
      </c>
      <c r="AO19" s="57" t="e">
        <f t="shared" si="9"/>
        <v>#REF!</v>
      </c>
      <c r="AP19" s="57" t="e">
        <f t="shared" si="9"/>
        <v>#REF!</v>
      </c>
      <c r="AQ19" s="57" t="e">
        <f t="shared" si="9"/>
        <v>#REF!</v>
      </c>
      <c r="AR19" s="57" t="e">
        <f t="shared" si="9"/>
        <v>#REF!</v>
      </c>
      <c r="AS19" s="57" t="e">
        <f t="shared" si="9"/>
        <v>#REF!</v>
      </c>
      <c r="AT19" s="57" t="e">
        <f t="shared" si="9"/>
        <v>#REF!</v>
      </c>
      <c r="AU19" s="57" t="e">
        <f t="shared" si="9"/>
        <v>#REF!</v>
      </c>
      <c r="AV19" s="57" t="e">
        <f t="shared" si="9"/>
        <v>#REF!</v>
      </c>
      <c r="AW19" s="57" t="e">
        <f t="shared" si="9"/>
        <v>#REF!</v>
      </c>
      <c r="AX19" s="57" t="e">
        <f t="shared" si="9"/>
        <v>#REF!</v>
      </c>
      <c r="AY19" s="57" t="e">
        <f t="shared" si="9"/>
        <v>#REF!</v>
      </c>
      <c r="AZ19" s="57" t="e">
        <f t="shared" si="9"/>
        <v>#REF!</v>
      </c>
      <c r="BA19" s="57" t="e">
        <f t="shared" si="9"/>
        <v>#REF!</v>
      </c>
      <c r="BB19" s="57" t="e">
        <f t="shared" si="9"/>
        <v>#REF!</v>
      </c>
      <c r="BC19" s="57" t="e">
        <f t="shared" si="9"/>
        <v>#REF!</v>
      </c>
      <c r="BD19" s="57" t="e">
        <f t="shared" si="9"/>
        <v>#REF!</v>
      </c>
      <c r="BE19" s="57" t="e">
        <f t="shared" si="9"/>
        <v>#REF!</v>
      </c>
      <c r="BF19" s="57" t="e">
        <f t="shared" si="9"/>
        <v>#REF!</v>
      </c>
      <c r="BG19" s="65" t="e">
        <f>SUM(BG20:BG28)+SUM(BG42:BG58)</f>
        <v>#REF!</v>
      </c>
      <c r="BH19" s="65" t="e">
        <f>R60-BG19</f>
        <v>#REF!</v>
      </c>
      <c r="BI19" s="65" t="e">
        <f>SUM(BI20:BI28)+SUM(BI42:BI58)</f>
        <v>#REF!</v>
      </c>
    </row>
    <row r="20" spans="1:61" ht="15">
      <c r="A20" s="8" t="s">
        <v>28</v>
      </c>
      <c r="B20" s="7" t="s">
        <v>85</v>
      </c>
      <c r="C20" s="8" t="s">
        <v>31</v>
      </c>
      <c r="D20" s="52" t="e">
        <f>HTg!#REF!</f>
        <v>#REF!</v>
      </c>
      <c r="E20" s="65" t="e">
        <f>SUM(F20,J20,K20,L20,M20,N20,O20,P20,Q20)</f>
        <v>#REF!</v>
      </c>
      <c r="F20" s="70" t="e">
        <f>G20+H20+I20</f>
        <v>#REF!</v>
      </c>
      <c r="G20" s="55" t="e">
        <f>SUMIF(NSL!$C$9:$C$10,C20,NSL!#REF!)</f>
        <v>#REF!</v>
      </c>
      <c r="H20" s="55" t="e">
        <f>SUMIF(NSL!$C$12:$C$13,C20,NSL!#REF!)</f>
        <v>#REF!</v>
      </c>
      <c r="I20" s="55" t="e">
        <f>SUMIF(NSL!$C$15:$C$16,C20,NSL!#REF!)</f>
        <v>#REF!</v>
      </c>
      <c r="J20" s="55" t="e">
        <f>SUMIF(NSL!$C$18:$C$19,C20,NSL!#REF!)</f>
        <v>#REF!</v>
      </c>
      <c r="K20" s="55" t="e">
        <f>SUMIF(NSL!$C$21:$C$43,C20,NSL!#REF!)</f>
        <v>#REF!</v>
      </c>
      <c r="L20" s="55" t="e">
        <f>SUMIF(NSL!$C$45:$C$51,C20,NSL!#REF!)</f>
        <v>#REF!</v>
      </c>
      <c r="M20" s="55" t="e">
        <f>SUMIF(NSL!$C$53:$C$55,C20,NSL!#REF!)</f>
        <v>#REF!</v>
      </c>
      <c r="N20" s="55" t="e">
        <f>SUMIF(NSL!$C$57:$C$65,C20,NSL!#REF!)</f>
        <v>#REF!</v>
      </c>
      <c r="O20" s="55" t="e">
        <f>SUMIF(NSL!$C$67:$C$76,C20,NSL!#REF!)</f>
        <v>#REF!</v>
      </c>
      <c r="P20" s="55" t="e">
        <f>SUMIF(NSL!$C$78:$C$79,C20,NSL!#REF!)</f>
        <v>#REF!</v>
      </c>
      <c r="Q20" s="55" t="e">
        <f>SUMIF(NSL!$C$81:$C$173,C20,NSL!#REF!)</f>
        <v>#REF!</v>
      </c>
      <c r="R20" s="65" t="e">
        <f>SUM(S20:Z20)+SUM(AB20:BF20)</f>
        <v>#REF!</v>
      </c>
      <c r="S20" s="65" t="e">
        <f>D20-BG20</f>
        <v>#REF!</v>
      </c>
      <c r="T20" s="55" t="e">
        <f>SUMIF(NSL!$C$216:$C$238,C20,NSL!#REF!)</f>
        <v>#REF!</v>
      </c>
      <c r="U20" s="55" t="e">
        <f>SUMIF(NSL!$C$240:$C$252,C20,NSL!#REF!)</f>
        <v>#REF!</v>
      </c>
      <c r="V20" s="55" t="e">
        <f>SUMIF(NSL!$C$254:$C$255,C20,NSL!#REF!)</f>
        <v>#REF!</v>
      </c>
      <c r="W20" s="55" t="e">
        <f>SUMIF(NSL!$C$257:$C$282,C20,NSL!#REF!)</f>
        <v>#REF!</v>
      </c>
      <c r="X20" s="55" t="e">
        <f>SUMIF(NSL!$C$284:$C$346,C20,NSL!#REF!)</f>
        <v>#REF!</v>
      </c>
      <c r="Y20" s="55" t="e">
        <f>SUMIF(NSL!$C$348:$C$436,C20,NSL!#REF!)</f>
        <v>#REF!</v>
      </c>
      <c r="Z20" s="55" t="e">
        <f>SUMIF(NSL!$C$438:$C$480,C20,NSL!#REF!)</f>
        <v>#REF!</v>
      </c>
      <c r="AA20" s="70" t="e">
        <f>SUM(AB20:AN20)</f>
        <v>#REF!</v>
      </c>
      <c r="AB20" s="55" t="e">
        <f>SUMIF(NSL!$C$483:$C$679,C20,NSL!#REF!)</f>
        <v>#REF!</v>
      </c>
      <c r="AC20" s="55" t="e">
        <f>SUMIF(NSL!$C$681:$C$682,C20,NSL!#REF!)</f>
        <v>#REF!</v>
      </c>
      <c r="AD20" s="55" t="e">
        <f>SUMIF(NSL!$C$684:$C$692,C20,NSL!#REF!)</f>
        <v>#REF!</v>
      </c>
      <c r="AE20" s="55" t="e">
        <f>SUMIF(NSL!$C$694:$C$776,C20,NSL!#REF!)</f>
        <v>#REF!</v>
      </c>
      <c r="AF20" s="55" t="e">
        <f>SUMIF(NSL!$C$778:$C$810,C20,NSL!#REF!)</f>
        <v>#REF!</v>
      </c>
      <c r="AG20" s="55" t="e">
        <f>SUMIF(NSL!$C$812:$C$813,C20,NSL!#REF!)</f>
        <v>#REF!</v>
      </c>
      <c r="AH20" s="55" t="e">
        <f>SUMIF(NSL!$C$815:$C$816,C20,NSL!#REF!)</f>
        <v>#REF!</v>
      </c>
      <c r="AI20" s="55" t="e">
        <f>SUMIF(NSL!$C$818:$C$889,C20,NSL!#REF!)</f>
        <v>#REF!</v>
      </c>
      <c r="AJ20" s="55" t="e">
        <f>SUMIF(NSL!$C$891:$C$917,C20,NSL!#REF!)</f>
        <v>#REF!</v>
      </c>
      <c r="AK20" s="55" t="e">
        <f>SUMIF(NSL!$C$919:$C$981,C20,NSL!#REF!)</f>
        <v>#REF!</v>
      </c>
      <c r="AL20" s="55" t="e">
        <f>SUMIF(NSL!$C$983:$C$1000,C20,NSL!#REF!)</f>
        <v>#REF!</v>
      </c>
      <c r="AM20" s="55" t="e">
        <f>SUMIF(NSL!$C$1002:$C$1028,C20,NSL!#REF!)</f>
        <v>#REF!</v>
      </c>
      <c r="AN20" s="55" t="e">
        <f>SUMIF(NSL!$C$1030:$C$1045,C20,NSL!#REF!)</f>
        <v>#REF!</v>
      </c>
      <c r="AO20" s="55" t="e">
        <f>SUMIF(NSL!$C$1047:$C$1048,C20,NSL!#REF!)</f>
        <v>#REF!</v>
      </c>
      <c r="AP20" s="55" t="e">
        <f>SUMIF(NSL!$C$1050:$C$1074,C20,NSL!#REF!)</f>
        <v>#REF!</v>
      </c>
      <c r="AQ20" s="55" t="e">
        <f>SUMIF(NSL!$C$1076:$C$1099,C20,NSL!#REF!)</f>
        <v>#REF!</v>
      </c>
      <c r="AR20" s="55" t="e">
        <f>SUMIF(NSL!$C$1101:$C$1121,C20,NSL!#REF!)</f>
        <v>#REF!</v>
      </c>
      <c r="AS20" s="55" t="e">
        <f>SUMIF(NSL!$C$1123:$C$1164,C20,NSL!#REF!)</f>
        <v>#REF!</v>
      </c>
      <c r="AT20" s="55" t="e">
        <f>SUMIF(NSL!$C$1166:$C$1201,C20,NSL!#REF!)</f>
        <v>#REF!</v>
      </c>
      <c r="AU20" s="55" t="e">
        <f>SUMIF(NSL!$C$1203:$C$1223,C20,NSL!#REF!)</f>
        <v>#REF!</v>
      </c>
      <c r="AV20" s="55" t="e">
        <f>SUMIF(NSL!$C$1225:$C$1226,C20,NSL!#REF!)</f>
        <v>#REF!</v>
      </c>
      <c r="AW20" s="55" t="e">
        <f>SUMIF(NSL!$C$1228:$C$1244,C20,NSL!#REF!)</f>
        <v>#REF!</v>
      </c>
      <c r="AX20" s="55" t="e">
        <f>SUMIF(NSL!$C$1246:$C$1351,C20,NSL!#REF!)</f>
        <v>#REF!</v>
      </c>
      <c r="AY20" s="55" t="e">
        <f>SUMIF(NSL!$C$1353:$C$1434,C20,NSL!#REF!)</f>
        <v>#REF!</v>
      </c>
      <c r="AZ20" s="55" t="e">
        <f>SUMIF(NSL!$C$1436:$C$1440,C20,NSL!#REF!)</f>
        <v>#REF!</v>
      </c>
      <c r="BA20" s="55" t="e">
        <f>SUMIF(NSL!$C$1442:$C$1507,C20,NSL!#REF!)</f>
        <v>#REF!</v>
      </c>
      <c r="BB20" s="55" t="e">
        <f>SUMIF(NSL!$C$1509:$C$1540,C20,NSL!#REF!)</f>
        <v>#REF!</v>
      </c>
      <c r="BC20" s="55" t="e">
        <f>SUMIF(NSL!$C$1542:$C$1545,C20,NSL!#REF!)</f>
        <v>#REF!</v>
      </c>
      <c r="BD20" s="55" t="e">
        <f>SUMIF(NSL!$C$1547:$C$1560,C20,NSL!#REF!)</f>
        <v>#REF!</v>
      </c>
      <c r="BE20" s="55" t="e">
        <f>SUMIF(NSL!$C$1562:$C$1565,C20,NSL!#REF!)</f>
        <v>#REF!</v>
      </c>
      <c r="BF20" s="55" t="e">
        <f>SUMIF(NSL!$C$1567:$C$1569,C20,NSL!#REF!)</f>
        <v>#REF!</v>
      </c>
      <c r="BG20" s="65" t="e">
        <f>SUM(G20:Q20)+SUM(T20:Z20)+SUM(AB20:BF20)</f>
        <v>#REF!</v>
      </c>
      <c r="BH20" s="53" t="e">
        <f>S60-BG20</f>
        <v>#REF!</v>
      </c>
      <c r="BI20" s="53" t="e">
        <f t="shared" si="6"/>
        <v>#REF!</v>
      </c>
    </row>
    <row r="21" spans="1:61" ht="15">
      <c r="A21" s="8" t="s">
        <v>30</v>
      </c>
      <c r="B21" s="7" t="s">
        <v>86</v>
      </c>
      <c r="C21" s="8" t="s">
        <v>33</v>
      </c>
      <c r="D21" s="52" t="e">
        <f>HTg!#REF!</f>
        <v>#REF!</v>
      </c>
      <c r="E21" s="65" t="e">
        <f t="shared" ref="E21:E59" si="10">SUM(F21,J21,K21,L21,M21,N21,O21,P21,Q21)</f>
        <v>#REF!</v>
      </c>
      <c r="F21" s="70" t="e">
        <f t="shared" ref="F21:F59" si="11">G21+H21+I21</f>
        <v>#REF!</v>
      </c>
      <c r="G21" s="55" t="e">
        <f>SUMIF(NSL!$C$9:$C$10,C21,NSL!#REF!)</f>
        <v>#REF!</v>
      </c>
      <c r="H21" s="55" t="e">
        <f>SUMIF(NSL!$C$12:$C$13,C21,NSL!#REF!)</f>
        <v>#REF!</v>
      </c>
      <c r="I21" s="55" t="e">
        <f>SUMIF(NSL!$C$15:$C$16,C21,NSL!#REF!)</f>
        <v>#REF!</v>
      </c>
      <c r="J21" s="55" t="e">
        <f>SUMIF(NSL!$C$18:$C$19,C21,NSL!#REF!)</f>
        <v>#REF!</v>
      </c>
      <c r="K21" s="55" t="e">
        <f>SUMIF(NSL!$C$21:$C$43,C21,NSL!#REF!)</f>
        <v>#REF!</v>
      </c>
      <c r="L21" s="55" t="e">
        <f>SUMIF(NSL!$C$45:$C$51,C21,NSL!#REF!)</f>
        <v>#REF!</v>
      </c>
      <c r="M21" s="55" t="e">
        <f>SUMIF(NSL!$C$53:$C$55,C21,NSL!#REF!)</f>
        <v>#REF!</v>
      </c>
      <c r="N21" s="55" t="e">
        <f>SUMIF(NSL!$C$57:$C$65,C21,NSL!#REF!)</f>
        <v>#REF!</v>
      </c>
      <c r="O21" s="55" t="e">
        <f>SUMIF(NSL!$C$67:$C$76,C21,NSL!#REF!)</f>
        <v>#REF!</v>
      </c>
      <c r="P21" s="55" t="e">
        <f>SUMIF(NSL!$C$78:$C$79,C21,NSL!#REF!)</f>
        <v>#REF!</v>
      </c>
      <c r="Q21" s="55" t="e">
        <f>SUMIF(NSL!$C$81:$C$173,C21,NSL!#REF!)</f>
        <v>#REF!</v>
      </c>
      <c r="R21" s="65" t="e">
        <f t="shared" ref="R21:R59" si="12">SUM(S21:Z21)+SUM(AB21:BF21)</f>
        <v>#REF!</v>
      </c>
      <c r="S21" s="55" t="e">
        <f>SUMIF(NSL!$C$176:$C$214,C21,NSL!#REF!)</f>
        <v>#REF!</v>
      </c>
      <c r="T21" s="65" t="e">
        <f>D21-BG21</f>
        <v>#REF!</v>
      </c>
      <c r="U21" s="55" t="e">
        <f>SUMIF(NSL!$C$240:$C$252,C21,NSL!#REF!)</f>
        <v>#REF!</v>
      </c>
      <c r="V21" s="55" t="e">
        <f>SUMIF(NSL!$C$254:$C$255,C21,NSL!#REF!)</f>
        <v>#REF!</v>
      </c>
      <c r="W21" s="55" t="e">
        <f>SUMIF(NSL!$C$257:$C$282,C21,NSL!#REF!)</f>
        <v>#REF!</v>
      </c>
      <c r="X21" s="55" t="e">
        <f>SUMIF(NSL!$C$284:$C$346,C21,NSL!#REF!)</f>
        <v>#REF!</v>
      </c>
      <c r="Y21" s="55" t="e">
        <f>SUMIF(NSL!$C$348:$C$436,C21,NSL!#REF!)</f>
        <v>#REF!</v>
      </c>
      <c r="Z21" s="55" t="e">
        <f>SUMIF(NSL!$C$438:$C$480,C21,NSL!#REF!)</f>
        <v>#REF!</v>
      </c>
      <c r="AA21" s="70" t="e">
        <f t="shared" ref="AA21:AA27" si="13">SUM(AB21:AN21)</f>
        <v>#REF!</v>
      </c>
      <c r="AB21" s="55" t="e">
        <f>SUMIF(NSL!$C$483:$C$679,C21,NSL!#REF!)</f>
        <v>#REF!</v>
      </c>
      <c r="AC21" s="55" t="e">
        <f>SUMIF(NSL!$C$681:$C$682,C21,NSL!#REF!)</f>
        <v>#REF!</v>
      </c>
      <c r="AD21" s="55" t="e">
        <f>SUMIF(NSL!$C$684:$C$692,C21,NSL!#REF!)</f>
        <v>#REF!</v>
      </c>
      <c r="AE21" s="55" t="e">
        <f>SUMIF(NSL!$C$694:$C$776,C21,NSL!#REF!)</f>
        <v>#REF!</v>
      </c>
      <c r="AF21" s="55" t="e">
        <f>SUMIF(NSL!$C$778:$C$810,C21,NSL!#REF!)</f>
        <v>#REF!</v>
      </c>
      <c r="AG21" s="55" t="e">
        <f>SUMIF(NSL!$C$812:$C$813,C21,NSL!#REF!)</f>
        <v>#REF!</v>
      </c>
      <c r="AH21" s="55" t="e">
        <f>SUMIF(NSL!$C$815:$C$816,C21,NSL!#REF!)</f>
        <v>#REF!</v>
      </c>
      <c r="AI21" s="55" t="e">
        <f>SUMIF(NSL!$C$818:$C$889,C21,NSL!#REF!)</f>
        <v>#REF!</v>
      </c>
      <c r="AJ21" s="55" t="e">
        <f>SUMIF(NSL!$C$891:$C$917,C21,NSL!#REF!)</f>
        <v>#REF!</v>
      </c>
      <c r="AK21" s="55" t="e">
        <f>SUMIF(NSL!$C$919:$C$981,C21,NSL!#REF!)</f>
        <v>#REF!</v>
      </c>
      <c r="AL21" s="55" t="e">
        <f>SUMIF(NSL!$C$983:$C$1000,C21,NSL!#REF!)</f>
        <v>#REF!</v>
      </c>
      <c r="AM21" s="55" t="e">
        <f>SUMIF(NSL!$C$1002:$C$1028,C21,NSL!#REF!)</f>
        <v>#REF!</v>
      </c>
      <c r="AN21" s="55" t="e">
        <f>SUMIF(NSL!$C$1030:$C$1045,C21,NSL!#REF!)</f>
        <v>#REF!</v>
      </c>
      <c r="AO21" s="55" t="e">
        <f>SUMIF(NSL!$C$1047:$C$1048,C21,NSL!#REF!)</f>
        <v>#REF!</v>
      </c>
      <c r="AP21" s="55" t="e">
        <f>SUMIF(NSL!$C$1050:$C$1074,C21,NSL!#REF!)</f>
        <v>#REF!</v>
      </c>
      <c r="AQ21" s="55" t="e">
        <f>SUMIF(NSL!$C$1076:$C$1099,C21,NSL!#REF!)</f>
        <v>#REF!</v>
      </c>
      <c r="AR21" s="55" t="e">
        <f>SUMIF(NSL!$C$1101:$C$1121,C21,NSL!#REF!)</f>
        <v>#REF!</v>
      </c>
      <c r="AS21" s="55" t="e">
        <f>SUMIF(NSL!$C$1123:$C$1164,C21,NSL!#REF!)</f>
        <v>#REF!</v>
      </c>
      <c r="AT21" s="55" t="e">
        <f>SUMIF(NSL!$C$1166:$C$1201,C21,NSL!#REF!)</f>
        <v>#REF!</v>
      </c>
      <c r="AU21" s="55" t="e">
        <f>SUMIF(NSL!$C$1203:$C$1223,C21,NSL!#REF!)</f>
        <v>#REF!</v>
      </c>
      <c r="AV21" s="55" t="e">
        <f>SUMIF(NSL!$C$1225:$C$1226,C21,NSL!#REF!)</f>
        <v>#REF!</v>
      </c>
      <c r="AW21" s="55" t="e">
        <f>SUMIF(NSL!$C$1228:$C$1244,C21,NSL!#REF!)</f>
        <v>#REF!</v>
      </c>
      <c r="AX21" s="55" t="e">
        <f>SUMIF(NSL!$C$1246:$C$1351,C21,NSL!#REF!)</f>
        <v>#REF!</v>
      </c>
      <c r="AY21" s="55" t="e">
        <f>SUMIF(NSL!$C$1353:$C$1434,C21,NSL!#REF!)</f>
        <v>#REF!</v>
      </c>
      <c r="AZ21" s="55" t="e">
        <f>SUMIF(NSL!$C$1436:$C$1440,C21,NSL!#REF!)</f>
        <v>#REF!</v>
      </c>
      <c r="BA21" s="55" t="e">
        <f>SUMIF(NSL!$C$1442:$C$1507,C21,NSL!#REF!)</f>
        <v>#REF!</v>
      </c>
      <c r="BB21" s="55" t="e">
        <f>SUMIF(NSL!$C$1509:$C$1540,C21,NSL!#REF!)</f>
        <v>#REF!</v>
      </c>
      <c r="BC21" s="55" t="e">
        <f>SUMIF(NSL!$C$1542:$C$1545,C21,NSL!#REF!)</f>
        <v>#REF!</v>
      </c>
      <c r="BD21" s="55" t="e">
        <f>SUMIF(NSL!$C$1547:$C$1560,C21,NSL!#REF!)</f>
        <v>#REF!</v>
      </c>
      <c r="BE21" s="55" t="e">
        <f>SUMIF(NSL!$C$1562:$C$1565,C21,NSL!#REF!)</f>
        <v>#REF!</v>
      </c>
      <c r="BF21" s="55" t="e">
        <f>SUMIF(NSL!$C$1567:$C$1569,C21,NSL!#REF!)</f>
        <v>#REF!</v>
      </c>
      <c r="BG21" s="65" t="e">
        <f>SUM(G21:Q21)+S21+SUM(U21:Z21)+SUM(AB21:BF21)</f>
        <v>#REF!</v>
      </c>
      <c r="BH21" s="53" t="e">
        <f>T60-BG21</f>
        <v>#REF!</v>
      </c>
      <c r="BI21" s="53" t="e">
        <f t="shared" si="6"/>
        <v>#REF!</v>
      </c>
    </row>
    <row r="22" spans="1:61" ht="15">
      <c r="A22" s="56" t="s">
        <v>32</v>
      </c>
      <c r="B22" s="7" t="s">
        <v>87</v>
      </c>
      <c r="C22" s="8" t="s">
        <v>35</v>
      </c>
      <c r="D22" s="52" t="e">
        <f>HTg!#REF!</f>
        <v>#REF!</v>
      </c>
      <c r="E22" s="65" t="e">
        <f t="shared" si="10"/>
        <v>#REF!</v>
      </c>
      <c r="F22" s="70" t="e">
        <f t="shared" si="11"/>
        <v>#REF!</v>
      </c>
      <c r="G22" s="55" t="e">
        <f>SUMIF(NSL!$C$9:$C$10,C22,NSL!#REF!)</f>
        <v>#REF!</v>
      </c>
      <c r="H22" s="55" t="e">
        <f>SUMIF(NSL!$C$12:$C$13,C22,NSL!#REF!)</f>
        <v>#REF!</v>
      </c>
      <c r="I22" s="55" t="e">
        <f>SUMIF(NSL!$C$15:$C$16,C22,NSL!#REF!)</f>
        <v>#REF!</v>
      </c>
      <c r="J22" s="55" t="e">
        <f>SUMIF(NSL!$C$18:$C$19,C22,NSL!#REF!)</f>
        <v>#REF!</v>
      </c>
      <c r="K22" s="55" t="e">
        <f>SUMIF(NSL!$C$21:$C$43,C22,NSL!#REF!)</f>
        <v>#REF!</v>
      </c>
      <c r="L22" s="55" t="e">
        <f>SUMIF(NSL!$C$45:$C$51,C22,NSL!#REF!)</f>
        <v>#REF!</v>
      </c>
      <c r="M22" s="55" t="e">
        <f>SUMIF(NSL!$C$53:$C$55,C22,NSL!#REF!)</f>
        <v>#REF!</v>
      </c>
      <c r="N22" s="55" t="e">
        <f>SUMIF(NSL!$C$57:$C$65,C22,NSL!#REF!)</f>
        <v>#REF!</v>
      </c>
      <c r="O22" s="55" t="e">
        <f>SUMIF(NSL!$C$67:$C$76,C22,NSL!#REF!)</f>
        <v>#REF!</v>
      </c>
      <c r="P22" s="55" t="e">
        <f>SUMIF(NSL!$C$78:$C$79,C22,NSL!#REF!)</f>
        <v>#REF!</v>
      </c>
      <c r="Q22" s="55" t="e">
        <f>SUMIF(NSL!$C$81:$C$173,C22,NSL!#REF!)</f>
        <v>#REF!</v>
      </c>
      <c r="R22" s="65" t="e">
        <f t="shared" si="12"/>
        <v>#REF!</v>
      </c>
      <c r="S22" s="55" t="e">
        <f>SUMIF(NSL!$C$176:$C$214,C22,NSL!#REF!)</f>
        <v>#REF!</v>
      </c>
      <c r="T22" s="55" t="e">
        <f>SUMIF(NSL!$C$216:$C$238,C22,NSL!#REF!)</f>
        <v>#REF!</v>
      </c>
      <c r="U22" s="65" t="e">
        <f>D22-BG22</f>
        <v>#REF!</v>
      </c>
      <c r="V22" s="55" t="e">
        <f>SUMIF(NSL!$C$254:$C$255,C22,NSL!#REF!)</f>
        <v>#REF!</v>
      </c>
      <c r="W22" s="55" t="e">
        <f>SUMIF(NSL!$C$257:$C$282,C22,NSL!#REF!)</f>
        <v>#REF!</v>
      </c>
      <c r="X22" s="55" t="e">
        <f>SUMIF(NSL!$C$284:$C$346,C22,NSL!#REF!)</f>
        <v>#REF!</v>
      </c>
      <c r="Y22" s="55" t="e">
        <f>SUMIF(NSL!$C$348:$C$436,C22,NSL!#REF!)</f>
        <v>#REF!</v>
      </c>
      <c r="Z22" s="55" t="e">
        <f>SUMIF(NSL!$C$438:$C$480,C22,NSL!#REF!)</f>
        <v>#REF!</v>
      </c>
      <c r="AA22" s="70" t="e">
        <f t="shared" si="13"/>
        <v>#REF!</v>
      </c>
      <c r="AB22" s="55" t="e">
        <f>SUMIF(NSL!$C$483:$C$679,C22,NSL!#REF!)</f>
        <v>#REF!</v>
      </c>
      <c r="AC22" s="55" t="e">
        <f>SUMIF(NSL!$C$681:$C$682,C22,NSL!#REF!)</f>
        <v>#REF!</v>
      </c>
      <c r="AD22" s="55" t="e">
        <f>SUMIF(NSL!$C$684:$C$692,C22,NSL!#REF!)</f>
        <v>#REF!</v>
      </c>
      <c r="AE22" s="55" t="e">
        <f>SUMIF(NSL!$C$694:$C$776,C22,NSL!#REF!)</f>
        <v>#REF!</v>
      </c>
      <c r="AF22" s="55" t="e">
        <f>SUMIF(NSL!$C$778:$C$810,C22,NSL!#REF!)</f>
        <v>#REF!</v>
      </c>
      <c r="AG22" s="55" t="e">
        <f>SUMIF(NSL!$C$812:$C$813,C22,NSL!#REF!)</f>
        <v>#REF!</v>
      </c>
      <c r="AH22" s="55" t="e">
        <f>SUMIF(NSL!$C$815:$C$816,C22,NSL!#REF!)</f>
        <v>#REF!</v>
      </c>
      <c r="AI22" s="55" t="e">
        <f>SUMIF(NSL!$C$818:$C$889,C22,NSL!#REF!)</f>
        <v>#REF!</v>
      </c>
      <c r="AJ22" s="55" t="e">
        <f>SUMIF(NSL!$C$891:$C$917,C22,NSL!#REF!)</f>
        <v>#REF!</v>
      </c>
      <c r="AK22" s="55" t="e">
        <f>SUMIF(NSL!$C$919:$C$981,C22,NSL!#REF!)</f>
        <v>#REF!</v>
      </c>
      <c r="AL22" s="55" t="e">
        <f>SUMIF(NSL!$C$983:$C$1000,C22,NSL!#REF!)</f>
        <v>#REF!</v>
      </c>
      <c r="AM22" s="55" t="e">
        <f>SUMIF(NSL!$C$1002:$C$1028,C22,NSL!#REF!)</f>
        <v>#REF!</v>
      </c>
      <c r="AN22" s="55" t="e">
        <f>SUMIF(NSL!$C$1030:$C$1045,C22,NSL!#REF!)</f>
        <v>#REF!</v>
      </c>
      <c r="AO22" s="55" t="e">
        <f>SUMIF(NSL!$C$1047:$C$1048,C22,NSL!#REF!)</f>
        <v>#REF!</v>
      </c>
      <c r="AP22" s="55" t="e">
        <f>SUMIF(NSL!$C$1050:$C$1074,C22,NSL!#REF!)</f>
        <v>#REF!</v>
      </c>
      <c r="AQ22" s="55" t="e">
        <f>SUMIF(NSL!$C$1076:$C$1099,C22,NSL!#REF!)</f>
        <v>#REF!</v>
      </c>
      <c r="AR22" s="55" t="e">
        <f>SUMIF(NSL!$C$1101:$C$1121,C22,NSL!#REF!)</f>
        <v>#REF!</v>
      </c>
      <c r="AS22" s="55" t="e">
        <f>SUMIF(NSL!$C$1123:$C$1164,C22,NSL!#REF!)</f>
        <v>#REF!</v>
      </c>
      <c r="AT22" s="55" t="e">
        <f>SUMIF(NSL!$C$1166:$C$1201,C22,NSL!#REF!)</f>
        <v>#REF!</v>
      </c>
      <c r="AU22" s="55" t="e">
        <f>SUMIF(NSL!$C$1203:$C$1223,C22,NSL!#REF!)</f>
        <v>#REF!</v>
      </c>
      <c r="AV22" s="55" t="e">
        <f>SUMIF(NSL!$C$1225:$C$1226,C22,NSL!#REF!)</f>
        <v>#REF!</v>
      </c>
      <c r="AW22" s="55" t="e">
        <f>SUMIF(NSL!$C$1228:$C$1244,C22,NSL!#REF!)</f>
        <v>#REF!</v>
      </c>
      <c r="AX22" s="55" t="e">
        <f>SUMIF(NSL!$C$1246:$C$1351,C22,NSL!#REF!)</f>
        <v>#REF!</v>
      </c>
      <c r="AY22" s="55" t="e">
        <f>SUMIF(NSL!$C$1353:$C$1434,C22,NSL!#REF!)</f>
        <v>#REF!</v>
      </c>
      <c r="AZ22" s="55" t="e">
        <f>SUMIF(NSL!$C$1436:$C$1440,C22,NSL!#REF!)</f>
        <v>#REF!</v>
      </c>
      <c r="BA22" s="55" t="e">
        <f>SUMIF(NSL!$C$1442:$C$1507,C22,NSL!#REF!)</f>
        <v>#REF!</v>
      </c>
      <c r="BB22" s="55" t="e">
        <f>SUMIF(NSL!$C$1509:$C$1540,C22,NSL!#REF!)</f>
        <v>#REF!</v>
      </c>
      <c r="BC22" s="55" t="e">
        <f>SUMIF(NSL!$C$1542:$C$1545,C22,NSL!#REF!)</f>
        <v>#REF!</v>
      </c>
      <c r="BD22" s="55" t="e">
        <f>SUMIF(NSL!$C$1547:$C$1560,C22,NSL!#REF!)</f>
        <v>#REF!</v>
      </c>
      <c r="BE22" s="55" t="e">
        <f>SUMIF(NSL!$C$1562:$C$1565,C22,NSL!#REF!)</f>
        <v>#REF!</v>
      </c>
      <c r="BF22" s="55" t="e">
        <f>SUMIF(NSL!$C$1567:$C$1569,C22,NSL!#REF!)</f>
        <v>#REF!</v>
      </c>
      <c r="BG22" s="65" t="e">
        <f>SUM(G22:Q22)+S22+T22+SUM(V22:Z22)+SUM(AB22:BF22)</f>
        <v>#REF!</v>
      </c>
      <c r="BH22" s="53" t="e">
        <f>U60-BG22</f>
        <v>#REF!</v>
      </c>
      <c r="BI22" s="53" t="e">
        <f t="shared" si="6"/>
        <v>#REF!</v>
      </c>
    </row>
    <row r="23" spans="1:61" ht="15">
      <c r="A23" s="56" t="s">
        <v>34</v>
      </c>
      <c r="B23" s="7" t="s">
        <v>119</v>
      </c>
      <c r="C23" s="8" t="s">
        <v>121</v>
      </c>
      <c r="D23" s="52" t="e">
        <f>HTg!#REF!</f>
        <v>#REF!</v>
      </c>
      <c r="E23" s="65" t="e">
        <f t="shared" si="10"/>
        <v>#REF!</v>
      </c>
      <c r="F23" s="70" t="e">
        <f t="shared" si="11"/>
        <v>#REF!</v>
      </c>
      <c r="G23" s="55" t="e">
        <f>SUMIF(NSL!$C$9:$C$10,C23,NSL!#REF!)</f>
        <v>#REF!</v>
      </c>
      <c r="H23" s="55" t="e">
        <f>SUMIF(NSL!$C$12:$C$13,C23,NSL!#REF!)</f>
        <v>#REF!</v>
      </c>
      <c r="I23" s="55" t="e">
        <f>SUMIF(NSL!$C$15:$C$16,C23,NSL!#REF!)</f>
        <v>#REF!</v>
      </c>
      <c r="J23" s="55" t="e">
        <f>SUMIF(NSL!$C$18:$C$19,C23,NSL!#REF!)</f>
        <v>#REF!</v>
      </c>
      <c r="K23" s="55" t="e">
        <f>SUMIF(NSL!$C$21:$C$43,C23,NSL!#REF!)</f>
        <v>#REF!</v>
      </c>
      <c r="L23" s="55" t="e">
        <f>SUMIF(NSL!$C$45:$C$51,C23,NSL!#REF!)</f>
        <v>#REF!</v>
      </c>
      <c r="M23" s="55" t="e">
        <f>SUMIF(NSL!$C$53:$C$55,C23,NSL!#REF!)</f>
        <v>#REF!</v>
      </c>
      <c r="N23" s="55" t="e">
        <f>SUMIF(NSL!$C$57:$C$65,C23,NSL!#REF!)</f>
        <v>#REF!</v>
      </c>
      <c r="O23" s="55" t="e">
        <f>SUMIF(NSL!$C$67:$C$76,C23,NSL!#REF!)</f>
        <v>#REF!</v>
      </c>
      <c r="P23" s="55" t="e">
        <f>SUMIF(NSL!$C$78:$C$79,C23,NSL!#REF!)</f>
        <v>#REF!</v>
      </c>
      <c r="Q23" s="55" t="e">
        <f>SUMIF(NSL!$C$81:$C$173,C23,NSL!#REF!)</f>
        <v>#REF!</v>
      </c>
      <c r="R23" s="65" t="e">
        <f t="shared" si="12"/>
        <v>#REF!</v>
      </c>
      <c r="S23" s="55" t="e">
        <f>SUMIF(NSL!$C$176:$C$214,C23,NSL!#REF!)</f>
        <v>#REF!</v>
      </c>
      <c r="T23" s="55" t="e">
        <f>SUMIF(NSL!$C$216:$C$238,C23,NSL!#REF!)</f>
        <v>#REF!</v>
      </c>
      <c r="U23" s="55" t="e">
        <f>SUMIF(NSL!$C$240:$C$252,C23,NSL!#REF!)</f>
        <v>#REF!</v>
      </c>
      <c r="V23" s="65" t="e">
        <f>D23-BG23</f>
        <v>#REF!</v>
      </c>
      <c r="W23" s="55" t="e">
        <f>SUMIF(NSL!$C$257:$C$282,C23,NSL!#REF!)</f>
        <v>#REF!</v>
      </c>
      <c r="X23" s="55" t="e">
        <f>SUMIF(NSL!$C$284:$C$346,C23,NSL!#REF!)</f>
        <v>#REF!</v>
      </c>
      <c r="Y23" s="55" t="e">
        <f>SUMIF(NSL!$C$348:$C$436,C23,NSL!#REF!)</f>
        <v>#REF!</v>
      </c>
      <c r="Z23" s="55" t="e">
        <f>SUMIF(NSL!$C$438:$C$480,C23,NSL!#REF!)</f>
        <v>#REF!</v>
      </c>
      <c r="AA23" s="70" t="e">
        <f t="shared" si="13"/>
        <v>#REF!</v>
      </c>
      <c r="AB23" s="55" t="e">
        <f>SUMIF(NSL!$C$483:$C$679,C23,NSL!#REF!)</f>
        <v>#REF!</v>
      </c>
      <c r="AC23" s="55" t="e">
        <f>SUMIF(NSL!$C$681:$C$682,C23,NSL!#REF!)</f>
        <v>#REF!</v>
      </c>
      <c r="AD23" s="55" t="e">
        <f>SUMIF(NSL!$C$684:$C$692,C23,NSL!#REF!)</f>
        <v>#REF!</v>
      </c>
      <c r="AE23" s="55" t="e">
        <f>SUMIF(NSL!$C$694:$C$776,C23,NSL!#REF!)</f>
        <v>#REF!</v>
      </c>
      <c r="AF23" s="55" t="e">
        <f>SUMIF(NSL!$C$778:$C$810,C23,NSL!#REF!)</f>
        <v>#REF!</v>
      </c>
      <c r="AG23" s="55" t="e">
        <f>SUMIF(NSL!$C$812:$C$813,C23,NSL!#REF!)</f>
        <v>#REF!</v>
      </c>
      <c r="AH23" s="55" t="e">
        <f>SUMIF(NSL!$C$815:$C$816,C23,NSL!#REF!)</f>
        <v>#REF!</v>
      </c>
      <c r="AI23" s="55" t="e">
        <f>SUMIF(NSL!$C$818:$C$889,C23,NSL!#REF!)</f>
        <v>#REF!</v>
      </c>
      <c r="AJ23" s="55" t="e">
        <f>SUMIF(NSL!$C$891:$C$917,C23,NSL!#REF!)</f>
        <v>#REF!</v>
      </c>
      <c r="AK23" s="55" t="e">
        <f>SUMIF(NSL!$C$919:$C$981,C23,NSL!#REF!)</f>
        <v>#REF!</v>
      </c>
      <c r="AL23" s="55" t="e">
        <f>SUMIF(NSL!$C$983:$C$1000,C23,NSL!#REF!)</f>
        <v>#REF!</v>
      </c>
      <c r="AM23" s="55" t="e">
        <f>SUMIF(NSL!$C$1002:$C$1028,C23,NSL!#REF!)</f>
        <v>#REF!</v>
      </c>
      <c r="AN23" s="55" t="e">
        <f>SUMIF(NSL!$C$1030:$C$1045,C23,NSL!#REF!)</f>
        <v>#REF!</v>
      </c>
      <c r="AO23" s="55" t="e">
        <f>SUMIF(NSL!$C$1047:$C$1048,C23,NSL!#REF!)</f>
        <v>#REF!</v>
      </c>
      <c r="AP23" s="55" t="e">
        <f>SUMIF(NSL!$C$1050:$C$1074,C23,NSL!#REF!)</f>
        <v>#REF!</v>
      </c>
      <c r="AQ23" s="55" t="e">
        <f>SUMIF(NSL!$C$1076:$C$1099,C23,NSL!#REF!)</f>
        <v>#REF!</v>
      </c>
      <c r="AR23" s="55" t="e">
        <f>SUMIF(NSL!$C$1101:$C$1121,C23,NSL!#REF!)</f>
        <v>#REF!</v>
      </c>
      <c r="AS23" s="55" t="e">
        <f>SUMIF(NSL!$C$1123:$C$1164,C23,NSL!#REF!)</f>
        <v>#REF!</v>
      </c>
      <c r="AT23" s="55" t="e">
        <f>SUMIF(NSL!$C$1166:$C$1201,C23,NSL!#REF!)</f>
        <v>#REF!</v>
      </c>
      <c r="AU23" s="55" t="e">
        <f>SUMIF(NSL!$C$1203:$C$1223,C23,NSL!#REF!)</f>
        <v>#REF!</v>
      </c>
      <c r="AV23" s="55" t="e">
        <f>SUMIF(NSL!$C$1225:$C$1226,C23,NSL!#REF!)</f>
        <v>#REF!</v>
      </c>
      <c r="AW23" s="55" t="e">
        <f>SUMIF(NSL!$C$1228:$C$1244,C23,NSL!#REF!)</f>
        <v>#REF!</v>
      </c>
      <c r="AX23" s="55" t="e">
        <f>SUMIF(NSL!$C$1246:$C$1351,C23,NSL!#REF!)</f>
        <v>#REF!</v>
      </c>
      <c r="AY23" s="55" t="e">
        <f>SUMIF(NSL!$C$1353:$C$1434,C23,NSL!#REF!)</f>
        <v>#REF!</v>
      </c>
      <c r="AZ23" s="55" t="e">
        <f>SUMIF(NSL!$C$1436:$C$1440,C23,NSL!#REF!)</f>
        <v>#REF!</v>
      </c>
      <c r="BA23" s="55" t="e">
        <f>SUMIF(NSL!$C$1442:$C$1507,C23,NSL!#REF!)</f>
        <v>#REF!</v>
      </c>
      <c r="BB23" s="55" t="e">
        <f>SUMIF(NSL!$C$1509:$C$1540,C23,NSL!#REF!)</f>
        <v>#REF!</v>
      </c>
      <c r="BC23" s="55" t="e">
        <f>SUMIF(NSL!$C$1542:$C$1545,C23,NSL!#REF!)</f>
        <v>#REF!</v>
      </c>
      <c r="BD23" s="55" t="e">
        <f>SUMIF(NSL!$C$1547:$C$1560,C23,NSL!#REF!)</f>
        <v>#REF!</v>
      </c>
      <c r="BE23" s="55" t="e">
        <f>SUMIF(NSL!$C$1562:$C$1565,C23,NSL!#REF!)</f>
        <v>#REF!</v>
      </c>
      <c r="BF23" s="55" t="e">
        <f>SUMIF(NSL!$C$1567:$C$1569,C23,NSL!#REF!)</f>
        <v>#REF!</v>
      </c>
      <c r="BG23" s="65" t="e">
        <f>SUM(G23:Q23)+SUM(S23:U23)+SUM(W23:Z23)+SUM(AB23:BF23)</f>
        <v>#REF!</v>
      </c>
      <c r="BH23" s="53" t="e">
        <f>V60-BG23</f>
        <v>#REF!</v>
      </c>
      <c r="BI23" s="53" t="e">
        <f t="shared" si="6"/>
        <v>#REF!</v>
      </c>
    </row>
    <row r="24" spans="1:61" ht="15">
      <c r="A24" s="56" t="s">
        <v>36</v>
      </c>
      <c r="B24" s="7" t="s">
        <v>120</v>
      </c>
      <c r="C24" s="8" t="s">
        <v>122</v>
      </c>
      <c r="D24" s="52" t="e">
        <f>HTg!#REF!</f>
        <v>#REF!</v>
      </c>
      <c r="E24" s="65" t="e">
        <f t="shared" si="10"/>
        <v>#REF!</v>
      </c>
      <c r="F24" s="70" t="e">
        <f t="shared" si="11"/>
        <v>#REF!</v>
      </c>
      <c r="G24" s="55" t="e">
        <f>SUMIF(NSL!$C$9:$C$10,C24,NSL!#REF!)</f>
        <v>#REF!</v>
      </c>
      <c r="H24" s="55" t="e">
        <f>SUMIF(NSL!$C$12:$C$13,C24,NSL!#REF!)</f>
        <v>#REF!</v>
      </c>
      <c r="I24" s="55" t="e">
        <f>SUMIF(NSL!$C$15:$C$16,C24,NSL!#REF!)</f>
        <v>#REF!</v>
      </c>
      <c r="J24" s="55" t="e">
        <f>SUMIF(NSL!$C$18:$C$19,C24,NSL!#REF!)</f>
        <v>#REF!</v>
      </c>
      <c r="K24" s="55" t="e">
        <f>SUMIF(NSL!$C$21:$C$43,C24,NSL!#REF!)</f>
        <v>#REF!</v>
      </c>
      <c r="L24" s="55" t="e">
        <f>SUMIF(NSL!$C$45:$C$51,C24,NSL!#REF!)</f>
        <v>#REF!</v>
      </c>
      <c r="M24" s="55" t="e">
        <f>SUMIF(NSL!$C$53:$C$55,C24,NSL!#REF!)</f>
        <v>#REF!</v>
      </c>
      <c r="N24" s="55" t="e">
        <f>SUMIF(NSL!$C$57:$C$65,C24,NSL!#REF!)</f>
        <v>#REF!</v>
      </c>
      <c r="O24" s="55" t="e">
        <f>SUMIF(NSL!$C$67:$C$76,C24,NSL!#REF!)</f>
        <v>#REF!</v>
      </c>
      <c r="P24" s="55" t="e">
        <f>SUMIF(NSL!$C$78:$C$79,C24,NSL!#REF!)</f>
        <v>#REF!</v>
      </c>
      <c r="Q24" s="55" t="e">
        <f>SUMIF(NSL!$C$81:$C$173,C24,NSL!#REF!)</f>
        <v>#REF!</v>
      </c>
      <c r="R24" s="65" t="e">
        <f t="shared" si="12"/>
        <v>#REF!</v>
      </c>
      <c r="S24" s="55" t="e">
        <f>SUMIF(NSL!$C$176:$C$214,C24,NSL!#REF!)</f>
        <v>#REF!</v>
      </c>
      <c r="T24" s="55" t="e">
        <f>SUMIF(NSL!$C$216:$C$238,C24,NSL!#REF!)</f>
        <v>#REF!</v>
      </c>
      <c r="U24" s="55" t="e">
        <f>SUMIF(NSL!$C$240:$C$252,C24,NSL!#REF!)</f>
        <v>#REF!</v>
      </c>
      <c r="V24" s="55" t="e">
        <f>SUMIF(NSL!$C$254:$C$255,C24,NSL!#REF!)</f>
        <v>#REF!</v>
      </c>
      <c r="W24" s="65" t="e">
        <f>D24-BG24</f>
        <v>#REF!</v>
      </c>
      <c r="X24" s="55" t="e">
        <f>SUMIF(NSL!$C$284:$C$346,C24,NSL!#REF!)</f>
        <v>#REF!</v>
      </c>
      <c r="Y24" s="55" t="e">
        <f>SUMIF(NSL!$C$348:$C$436,C24,NSL!#REF!)</f>
        <v>#REF!</v>
      </c>
      <c r="Z24" s="55" t="e">
        <f>SUMIF(NSL!$C$438:$C$480,C24,NSL!#REF!)</f>
        <v>#REF!</v>
      </c>
      <c r="AA24" s="70" t="e">
        <f t="shared" si="13"/>
        <v>#REF!</v>
      </c>
      <c r="AB24" s="55" t="e">
        <f>SUMIF(NSL!$C$483:$C$679,C24,NSL!#REF!)</f>
        <v>#REF!</v>
      </c>
      <c r="AC24" s="55" t="e">
        <f>SUMIF(NSL!$C$681:$C$682,C24,NSL!#REF!)</f>
        <v>#REF!</v>
      </c>
      <c r="AD24" s="55" t="e">
        <f>SUMIF(NSL!$C$684:$C$692,C24,NSL!#REF!)</f>
        <v>#REF!</v>
      </c>
      <c r="AE24" s="55" t="e">
        <f>SUMIF(NSL!$C$694:$C$776,C24,NSL!#REF!)</f>
        <v>#REF!</v>
      </c>
      <c r="AF24" s="55" t="e">
        <f>SUMIF(NSL!$C$778:$C$810,C24,NSL!#REF!)</f>
        <v>#REF!</v>
      </c>
      <c r="AG24" s="55" t="e">
        <f>SUMIF(NSL!$C$812:$C$813,C24,NSL!#REF!)</f>
        <v>#REF!</v>
      </c>
      <c r="AH24" s="55" t="e">
        <f>SUMIF(NSL!$C$815:$C$816,C24,NSL!#REF!)</f>
        <v>#REF!</v>
      </c>
      <c r="AI24" s="55" t="e">
        <f>SUMIF(NSL!$C$818:$C$889,C24,NSL!#REF!)</f>
        <v>#REF!</v>
      </c>
      <c r="AJ24" s="55" t="e">
        <f>SUMIF(NSL!$C$891:$C$917,C24,NSL!#REF!)</f>
        <v>#REF!</v>
      </c>
      <c r="AK24" s="55" t="e">
        <f>SUMIF(NSL!$C$919:$C$981,C24,NSL!#REF!)</f>
        <v>#REF!</v>
      </c>
      <c r="AL24" s="55" t="e">
        <f>SUMIF(NSL!$C$983:$C$1000,C24,NSL!#REF!)</f>
        <v>#REF!</v>
      </c>
      <c r="AM24" s="55" t="e">
        <f>SUMIF(NSL!$C$1002:$C$1028,C24,NSL!#REF!)</f>
        <v>#REF!</v>
      </c>
      <c r="AN24" s="55" t="e">
        <f>SUMIF(NSL!$C$1030:$C$1045,C24,NSL!#REF!)</f>
        <v>#REF!</v>
      </c>
      <c r="AO24" s="55" t="e">
        <f>SUMIF(NSL!$C$1047:$C$1048,C24,NSL!#REF!)</f>
        <v>#REF!</v>
      </c>
      <c r="AP24" s="55" t="e">
        <f>SUMIF(NSL!$C$1050:$C$1074,C24,NSL!#REF!)</f>
        <v>#REF!</v>
      </c>
      <c r="AQ24" s="55" t="e">
        <f>SUMIF(NSL!$C$1076:$C$1099,C24,NSL!#REF!)</f>
        <v>#REF!</v>
      </c>
      <c r="AR24" s="55" t="e">
        <f>SUMIF(NSL!$C$1101:$C$1121,C24,NSL!#REF!)</f>
        <v>#REF!</v>
      </c>
      <c r="AS24" s="55" t="e">
        <f>SUMIF(NSL!$C$1123:$C$1164,C24,NSL!#REF!)</f>
        <v>#REF!</v>
      </c>
      <c r="AT24" s="55" t="e">
        <f>SUMIF(NSL!$C$1166:$C$1201,C24,NSL!#REF!)</f>
        <v>#REF!</v>
      </c>
      <c r="AU24" s="55" t="e">
        <f>SUMIF(NSL!$C$1203:$C$1223,C24,NSL!#REF!)</f>
        <v>#REF!</v>
      </c>
      <c r="AV24" s="55" t="e">
        <f>SUMIF(NSL!$C$1225:$C$1226,C24,NSL!#REF!)</f>
        <v>#REF!</v>
      </c>
      <c r="AW24" s="55" t="e">
        <f>SUMIF(NSL!$C$1228:$C$1244,C24,NSL!#REF!)</f>
        <v>#REF!</v>
      </c>
      <c r="AX24" s="55" t="e">
        <f>SUMIF(NSL!$C$1246:$C$1351,C24,NSL!#REF!)</f>
        <v>#REF!</v>
      </c>
      <c r="AY24" s="55" t="e">
        <f>SUMIF(NSL!$C$1353:$C$1434,C24,NSL!#REF!)</f>
        <v>#REF!</v>
      </c>
      <c r="AZ24" s="55" t="e">
        <f>SUMIF(NSL!$C$1436:$C$1440,C24,NSL!#REF!)</f>
        <v>#REF!</v>
      </c>
      <c r="BA24" s="55" t="e">
        <f>SUMIF(NSL!$C$1442:$C$1507,C24,NSL!#REF!)</f>
        <v>#REF!</v>
      </c>
      <c r="BB24" s="55" t="e">
        <f>SUMIF(NSL!$C$1509:$C$1540,C24,NSL!#REF!)</f>
        <v>#REF!</v>
      </c>
      <c r="BC24" s="55" t="e">
        <f>SUMIF(NSL!$C$1542:$C$1545,C24,NSL!#REF!)</f>
        <v>#REF!</v>
      </c>
      <c r="BD24" s="55" t="e">
        <f>SUMIF(NSL!$C$1547:$C$1560,C24,NSL!#REF!)</f>
        <v>#REF!</v>
      </c>
      <c r="BE24" s="55" t="e">
        <f>SUMIF(NSL!$C$1562:$C$1565,C24,NSL!#REF!)</f>
        <v>#REF!</v>
      </c>
      <c r="BF24" s="55" t="e">
        <f>SUMIF(NSL!$C$1567:$C$1569,C24,NSL!#REF!)</f>
        <v>#REF!</v>
      </c>
      <c r="BG24" s="65" t="e">
        <f>SUM(G24:Q24)+S24+T24+U24+V24+X24+Y24+Z24+SUM(AB24:BF24)</f>
        <v>#REF!</v>
      </c>
      <c r="BH24" s="53" t="e">
        <f>W60-BG24</f>
        <v>#REF!</v>
      </c>
      <c r="BI24" s="53" t="e">
        <f t="shared" si="6"/>
        <v>#REF!</v>
      </c>
    </row>
    <row r="25" spans="1:61" ht="15">
      <c r="A25" s="56" t="s">
        <v>38</v>
      </c>
      <c r="B25" s="7" t="s">
        <v>123</v>
      </c>
      <c r="C25" s="8" t="s">
        <v>124</v>
      </c>
      <c r="D25" s="52" t="e">
        <f>HTg!#REF!</f>
        <v>#REF!</v>
      </c>
      <c r="E25" s="65" t="e">
        <f t="shared" si="10"/>
        <v>#REF!</v>
      </c>
      <c r="F25" s="70" t="e">
        <f t="shared" si="11"/>
        <v>#REF!</v>
      </c>
      <c r="G25" s="55" t="e">
        <f>SUMIF(NSL!$C$9:$C$10,C25,NSL!#REF!)</f>
        <v>#REF!</v>
      </c>
      <c r="H25" s="55" t="e">
        <f>SUMIF(NSL!$C$12:$C$13,C25,NSL!#REF!)</f>
        <v>#REF!</v>
      </c>
      <c r="I25" s="55" t="e">
        <f>SUMIF(NSL!$C$15:$C$16,C25,NSL!#REF!)</f>
        <v>#REF!</v>
      </c>
      <c r="J25" s="55" t="e">
        <f>SUMIF(NSL!$C$18:$C$19,C25,NSL!#REF!)</f>
        <v>#REF!</v>
      </c>
      <c r="K25" s="55" t="e">
        <f>SUMIF(NSL!$C$21:$C$43,C25,NSL!#REF!)</f>
        <v>#REF!</v>
      </c>
      <c r="L25" s="55" t="e">
        <f>SUMIF(NSL!$C$45:$C$51,C25,NSL!#REF!)</f>
        <v>#REF!</v>
      </c>
      <c r="M25" s="55" t="e">
        <f>SUMIF(NSL!$C$53:$C$55,C25,NSL!#REF!)</f>
        <v>#REF!</v>
      </c>
      <c r="N25" s="55" t="e">
        <f>SUMIF(NSL!$C$57:$C$65,C25,NSL!#REF!)</f>
        <v>#REF!</v>
      </c>
      <c r="O25" s="55" t="e">
        <f>SUMIF(NSL!$C$67:$C$76,C25,NSL!#REF!)</f>
        <v>#REF!</v>
      </c>
      <c r="P25" s="55" t="e">
        <f>SUMIF(NSL!$C$78:$C$79,C25,NSL!#REF!)</f>
        <v>#REF!</v>
      </c>
      <c r="Q25" s="55" t="e">
        <f>SUMIF(NSL!$C$81:$C$173,C25,NSL!#REF!)</f>
        <v>#REF!</v>
      </c>
      <c r="R25" s="65" t="e">
        <f t="shared" si="12"/>
        <v>#REF!</v>
      </c>
      <c r="S25" s="55" t="e">
        <f>SUMIF(NSL!$C$176:$C$214,C25,NSL!#REF!)</f>
        <v>#REF!</v>
      </c>
      <c r="T25" s="55" t="e">
        <f>SUMIF(NSL!$C$216:$C$238,C25,NSL!#REF!)</f>
        <v>#REF!</v>
      </c>
      <c r="U25" s="55" t="e">
        <f>SUMIF(NSL!$C$240:$C$252,C25,NSL!#REF!)</f>
        <v>#REF!</v>
      </c>
      <c r="V25" s="55" t="e">
        <f>SUMIF(NSL!$C$254:$C$255,C25,NSL!#REF!)</f>
        <v>#REF!</v>
      </c>
      <c r="W25" s="55" t="e">
        <f>SUMIF(NSL!$C$257:$C$282,C25,NSL!#REF!)</f>
        <v>#REF!</v>
      </c>
      <c r="X25" s="65" t="e">
        <f>D25-BG25</f>
        <v>#REF!</v>
      </c>
      <c r="Y25" s="55" t="e">
        <f>SUMIF(NSL!$C$348:$C$436,C25,NSL!#REF!)</f>
        <v>#REF!</v>
      </c>
      <c r="Z25" s="55" t="e">
        <f>SUMIF(NSL!$C$438:$C$480,C25,NSL!#REF!)</f>
        <v>#REF!</v>
      </c>
      <c r="AA25" s="70" t="e">
        <f t="shared" si="13"/>
        <v>#REF!</v>
      </c>
      <c r="AB25" s="55" t="e">
        <f>SUMIF(NSL!$C$483:$C$679,C25,NSL!#REF!)</f>
        <v>#REF!</v>
      </c>
      <c r="AC25" s="55" t="e">
        <f>SUMIF(NSL!$C$681:$C$682,C25,NSL!#REF!)</f>
        <v>#REF!</v>
      </c>
      <c r="AD25" s="55" t="e">
        <f>SUMIF(NSL!$C$684:$C$692,C25,NSL!#REF!)</f>
        <v>#REF!</v>
      </c>
      <c r="AE25" s="55" t="e">
        <f>SUMIF(NSL!$C$694:$C$776,C25,NSL!#REF!)</f>
        <v>#REF!</v>
      </c>
      <c r="AF25" s="55" t="e">
        <f>SUMIF(NSL!$C$778:$C$810,C25,NSL!#REF!)</f>
        <v>#REF!</v>
      </c>
      <c r="AG25" s="55" t="e">
        <f>SUMIF(NSL!$C$812:$C$813,C25,NSL!#REF!)</f>
        <v>#REF!</v>
      </c>
      <c r="AH25" s="55" t="e">
        <f>SUMIF(NSL!$C$815:$C$816,C25,NSL!#REF!)</f>
        <v>#REF!</v>
      </c>
      <c r="AI25" s="55" t="e">
        <f>SUMIF(NSL!$C$818:$C$889,C25,NSL!#REF!)</f>
        <v>#REF!</v>
      </c>
      <c r="AJ25" s="55" t="e">
        <f>SUMIF(NSL!$C$891:$C$917,C25,NSL!#REF!)</f>
        <v>#REF!</v>
      </c>
      <c r="AK25" s="55" t="e">
        <f>SUMIF(NSL!$C$919:$C$981,C25,NSL!#REF!)</f>
        <v>#REF!</v>
      </c>
      <c r="AL25" s="55" t="e">
        <f>SUMIF(NSL!$C$983:$C$1000,C25,NSL!#REF!)</f>
        <v>#REF!</v>
      </c>
      <c r="AM25" s="55" t="e">
        <f>SUMIF(NSL!$C$1002:$C$1028,C25,NSL!#REF!)</f>
        <v>#REF!</v>
      </c>
      <c r="AN25" s="55" t="e">
        <f>SUMIF(NSL!$C$1030:$C$1045,C25,NSL!#REF!)</f>
        <v>#REF!</v>
      </c>
      <c r="AO25" s="55" t="e">
        <f>SUMIF(NSL!$C$1047:$C$1048,C25,NSL!#REF!)</f>
        <v>#REF!</v>
      </c>
      <c r="AP25" s="55" t="e">
        <f>SUMIF(NSL!$C$1050:$C$1074,C25,NSL!#REF!)</f>
        <v>#REF!</v>
      </c>
      <c r="AQ25" s="55" t="e">
        <f>SUMIF(NSL!$C$1076:$C$1099,C25,NSL!#REF!)</f>
        <v>#REF!</v>
      </c>
      <c r="AR25" s="55" t="e">
        <f>SUMIF(NSL!$C$1101:$C$1121,C25,NSL!#REF!)</f>
        <v>#REF!</v>
      </c>
      <c r="AS25" s="55" t="e">
        <f>SUMIF(NSL!$C$1123:$C$1164,C25,NSL!#REF!)</f>
        <v>#REF!</v>
      </c>
      <c r="AT25" s="55" t="e">
        <f>SUMIF(NSL!$C$1166:$C$1201,C25,NSL!#REF!)</f>
        <v>#REF!</v>
      </c>
      <c r="AU25" s="55" t="e">
        <f>SUMIF(NSL!$C$1203:$C$1223,C25,NSL!#REF!)</f>
        <v>#REF!</v>
      </c>
      <c r="AV25" s="55" t="e">
        <f>SUMIF(NSL!$C$1225:$C$1226,C25,NSL!#REF!)</f>
        <v>#REF!</v>
      </c>
      <c r="AW25" s="55" t="e">
        <f>SUMIF(NSL!$C$1228:$C$1244,C25,NSL!#REF!)</f>
        <v>#REF!</v>
      </c>
      <c r="AX25" s="55" t="e">
        <f>SUMIF(NSL!$C$1246:$C$1351,C25,NSL!#REF!)</f>
        <v>#REF!</v>
      </c>
      <c r="AY25" s="55" t="e">
        <f>SUMIF(NSL!$C$1353:$C$1434,C25,NSL!#REF!)</f>
        <v>#REF!</v>
      </c>
      <c r="AZ25" s="55" t="e">
        <f>SUMIF(NSL!$C$1436:$C$1440,C25,NSL!#REF!)</f>
        <v>#REF!</v>
      </c>
      <c r="BA25" s="55" t="e">
        <f>SUMIF(NSL!$C$1442:$C$1507,C25,NSL!#REF!)</f>
        <v>#REF!</v>
      </c>
      <c r="BB25" s="55" t="e">
        <f>SUMIF(NSL!$C$1509:$C$1540,C25,NSL!#REF!)</f>
        <v>#REF!</v>
      </c>
      <c r="BC25" s="55" t="e">
        <f>SUMIF(NSL!$C$1542:$C$1545,C25,NSL!#REF!)</f>
        <v>#REF!</v>
      </c>
      <c r="BD25" s="55" t="e">
        <f>SUMIF(NSL!$C$1547:$C$1560,C25,NSL!#REF!)</f>
        <v>#REF!</v>
      </c>
      <c r="BE25" s="55" t="e">
        <f>SUMIF(NSL!$C$1562:$C$1565,C25,NSL!#REF!)</f>
        <v>#REF!</v>
      </c>
      <c r="BF25" s="55" t="e">
        <f>SUMIF(NSL!$C$1567:$C$1569,C25,NSL!#REF!)</f>
        <v>#REF!</v>
      </c>
      <c r="BG25" s="65" t="e">
        <f>SUM(G25:Q25)+SUM(S25:W25)+Y25+Z25+SUM(AB25:BF25)</f>
        <v>#REF!</v>
      </c>
      <c r="BH25" s="53" t="e">
        <f>X60-BG25</f>
        <v>#REF!</v>
      </c>
      <c r="BI25" s="53" t="e">
        <f t="shared" si="6"/>
        <v>#REF!</v>
      </c>
    </row>
    <row r="26" spans="1:61" ht="15">
      <c r="A26" s="56" t="s">
        <v>88</v>
      </c>
      <c r="B26" s="7" t="s">
        <v>125</v>
      </c>
      <c r="C26" s="8" t="s">
        <v>37</v>
      </c>
      <c r="D26" s="52" t="e">
        <f>HTg!#REF!</f>
        <v>#REF!</v>
      </c>
      <c r="E26" s="65" t="e">
        <f t="shared" si="10"/>
        <v>#REF!</v>
      </c>
      <c r="F26" s="70" t="e">
        <f t="shared" si="11"/>
        <v>#REF!</v>
      </c>
      <c r="G26" s="55" t="e">
        <f>SUMIF(NSL!$C$9:$C$10,C26,NSL!#REF!)</f>
        <v>#REF!</v>
      </c>
      <c r="H26" s="55" t="e">
        <f>SUMIF(NSL!$C$12:$C$13,C26,NSL!#REF!)</f>
        <v>#REF!</v>
      </c>
      <c r="I26" s="55" t="e">
        <f>SUMIF(NSL!$C$15:$C$16,C26,NSL!#REF!)</f>
        <v>#REF!</v>
      </c>
      <c r="J26" s="55" t="e">
        <f>SUMIF(NSL!$C$18:$C$19,C26,NSL!#REF!)</f>
        <v>#REF!</v>
      </c>
      <c r="K26" s="55" t="e">
        <f>SUMIF(NSL!$C$21:$C$43,C26,NSL!#REF!)</f>
        <v>#REF!</v>
      </c>
      <c r="L26" s="55" t="e">
        <f>SUMIF(NSL!$C$45:$C$51,C26,NSL!#REF!)</f>
        <v>#REF!</v>
      </c>
      <c r="M26" s="55" t="e">
        <f>SUMIF(NSL!$C$53:$C$55,C26,NSL!#REF!)</f>
        <v>#REF!</v>
      </c>
      <c r="N26" s="55" t="e">
        <f>SUMIF(NSL!$C$57:$C$65,C26,NSL!#REF!)</f>
        <v>#REF!</v>
      </c>
      <c r="O26" s="55" t="e">
        <f>SUMIF(NSL!$C$67:$C$76,C26,NSL!#REF!)</f>
        <v>#REF!</v>
      </c>
      <c r="P26" s="55" t="e">
        <f>SUMIF(NSL!$C$78:$C$79,C26,NSL!#REF!)</f>
        <v>#REF!</v>
      </c>
      <c r="Q26" s="55" t="e">
        <f>SUMIF(NSL!$C$81:$C$173,C26,NSL!#REF!)</f>
        <v>#REF!</v>
      </c>
      <c r="R26" s="65" t="e">
        <f t="shared" si="12"/>
        <v>#REF!</v>
      </c>
      <c r="S26" s="55" t="e">
        <f>SUMIF(NSL!$C$176:$C$214,C26,NSL!#REF!)</f>
        <v>#REF!</v>
      </c>
      <c r="T26" s="55" t="e">
        <f>SUMIF(NSL!$C$216:$C$238,C26,NSL!#REF!)</f>
        <v>#REF!</v>
      </c>
      <c r="U26" s="55" t="e">
        <f>SUMIF(NSL!$C$240:$C$252,C26,NSL!#REF!)</f>
        <v>#REF!</v>
      </c>
      <c r="V26" s="55" t="e">
        <f>SUMIF(NSL!$C$254:$C$255,C26,NSL!#REF!)</f>
        <v>#REF!</v>
      </c>
      <c r="W26" s="55" t="e">
        <f>SUMIF(NSL!$C$257:$C$282,C26,NSL!#REF!)</f>
        <v>#REF!</v>
      </c>
      <c r="X26" s="55" t="e">
        <f>SUMIF(NSL!$C$284:$C$346,C26,NSL!#REF!)</f>
        <v>#REF!</v>
      </c>
      <c r="Y26" s="65" t="e">
        <f>D26-BG26</f>
        <v>#REF!</v>
      </c>
      <c r="Z26" s="55" t="e">
        <f>SUMIF(NSL!$C$438:$C$480,C26,NSL!#REF!)</f>
        <v>#REF!</v>
      </c>
      <c r="AA26" s="70" t="e">
        <f t="shared" si="13"/>
        <v>#REF!</v>
      </c>
      <c r="AB26" s="55" t="e">
        <f>SUMIF(NSL!$C$483:$C$679,C26,NSL!#REF!)</f>
        <v>#REF!</v>
      </c>
      <c r="AC26" s="55" t="e">
        <f>SUMIF(NSL!$C$681:$C$682,C26,NSL!#REF!)</f>
        <v>#REF!</v>
      </c>
      <c r="AD26" s="55" t="e">
        <f>SUMIF(NSL!$C$684:$C$692,C26,NSL!#REF!)</f>
        <v>#REF!</v>
      </c>
      <c r="AE26" s="55" t="e">
        <f>SUMIF(NSL!$C$694:$C$776,C26,NSL!#REF!)</f>
        <v>#REF!</v>
      </c>
      <c r="AF26" s="55" t="e">
        <f>SUMIF(NSL!$C$778:$C$810,C26,NSL!#REF!)</f>
        <v>#REF!</v>
      </c>
      <c r="AG26" s="55" t="e">
        <f>SUMIF(NSL!$C$812:$C$813,C26,NSL!#REF!)</f>
        <v>#REF!</v>
      </c>
      <c r="AH26" s="55" t="e">
        <f>SUMIF(NSL!$C$815:$C$816,C26,NSL!#REF!)</f>
        <v>#REF!</v>
      </c>
      <c r="AI26" s="55" t="e">
        <f>SUMIF(NSL!$C$818:$C$889,C26,NSL!#REF!)</f>
        <v>#REF!</v>
      </c>
      <c r="AJ26" s="55" t="e">
        <f>SUMIF(NSL!$C$891:$C$917,C26,NSL!#REF!)</f>
        <v>#REF!</v>
      </c>
      <c r="AK26" s="55" t="e">
        <f>SUMIF(NSL!$C$919:$C$981,C26,NSL!#REF!)</f>
        <v>#REF!</v>
      </c>
      <c r="AL26" s="55" t="e">
        <f>SUMIF(NSL!$C$983:$C$1000,C26,NSL!#REF!)</f>
        <v>#REF!</v>
      </c>
      <c r="AM26" s="55" t="e">
        <f>SUMIF(NSL!$C$1002:$C$1028,C26,NSL!#REF!)</f>
        <v>#REF!</v>
      </c>
      <c r="AN26" s="55" t="e">
        <f>SUMIF(NSL!$C$1030:$C$1045,C26,NSL!#REF!)</f>
        <v>#REF!</v>
      </c>
      <c r="AO26" s="55" t="e">
        <f>SUMIF(NSL!$C$1047:$C$1048,C26,NSL!#REF!)</f>
        <v>#REF!</v>
      </c>
      <c r="AP26" s="55" t="e">
        <f>SUMIF(NSL!$C$1050:$C$1074,C26,NSL!#REF!)</f>
        <v>#REF!</v>
      </c>
      <c r="AQ26" s="55" t="e">
        <f>SUMIF(NSL!$C$1076:$C$1099,C26,NSL!#REF!)</f>
        <v>#REF!</v>
      </c>
      <c r="AR26" s="55" t="e">
        <f>SUMIF(NSL!$C$1101:$C$1121,C26,NSL!#REF!)</f>
        <v>#REF!</v>
      </c>
      <c r="AS26" s="55" t="e">
        <f>SUMIF(NSL!$C$1123:$C$1164,C26,NSL!#REF!)</f>
        <v>#REF!</v>
      </c>
      <c r="AT26" s="55" t="e">
        <f>SUMIF(NSL!$C$1166:$C$1201,C26,NSL!#REF!)</f>
        <v>#REF!</v>
      </c>
      <c r="AU26" s="55" t="e">
        <f>SUMIF(NSL!$C$1203:$C$1223,C26,NSL!#REF!)</f>
        <v>#REF!</v>
      </c>
      <c r="AV26" s="55" t="e">
        <f>SUMIF(NSL!$C$1225:$C$1226,C26,NSL!#REF!)</f>
        <v>#REF!</v>
      </c>
      <c r="AW26" s="55" t="e">
        <f>SUMIF(NSL!$C$1228:$C$1244,C26,NSL!#REF!)</f>
        <v>#REF!</v>
      </c>
      <c r="AX26" s="55" t="e">
        <f>SUMIF(NSL!$C$1246:$C$1351,C26,NSL!#REF!)</f>
        <v>#REF!</v>
      </c>
      <c r="AY26" s="55" t="e">
        <f>SUMIF(NSL!$C$1353:$C$1434,C26,NSL!#REF!)</f>
        <v>#REF!</v>
      </c>
      <c r="AZ26" s="55" t="e">
        <f>SUMIF(NSL!$C$1436:$C$1440,C26,NSL!#REF!)</f>
        <v>#REF!</v>
      </c>
      <c r="BA26" s="55" t="e">
        <f>SUMIF(NSL!$C$1442:$C$1507,C26,NSL!#REF!)</f>
        <v>#REF!</v>
      </c>
      <c r="BB26" s="55" t="e">
        <f>SUMIF(NSL!$C$1509:$C$1540,C26,NSL!#REF!)</f>
        <v>#REF!</v>
      </c>
      <c r="BC26" s="55" t="e">
        <f>SUMIF(NSL!$C$1542:$C$1545,C26,NSL!#REF!)</f>
        <v>#REF!</v>
      </c>
      <c r="BD26" s="55" t="e">
        <f>SUMIF(NSL!$C$1547:$C$1560,C26,NSL!#REF!)</f>
        <v>#REF!</v>
      </c>
      <c r="BE26" s="55" t="e">
        <f>SUMIF(NSL!$C$1562:$C$1565,C26,NSL!#REF!)</f>
        <v>#REF!</v>
      </c>
      <c r="BF26" s="55" t="e">
        <f>SUMIF(NSL!$C$1567:$C$1569,C26,NSL!#REF!)</f>
        <v>#REF!</v>
      </c>
      <c r="BG26" s="65" t="e">
        <f>SUM(G26:Q26)+SUM(S26:X26)+Z26+SUM(AB26:BF26)</f>
        <v>#REF!</v>
      </c>
      <c r="BH26" s="53" t="e">
        <f>Y60-BG26</f>
        <v>#REF!</v>
      </c>
      <c r="BI26" s="53" t="e">
        <f t="shared" si="6"/>
        <v>#REF!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 t="e">
        <f>HTg!#REF!</f>
        <v>#REF!</v>
      </c>
      <c r="E27" s="65" t="e">
        <f t="shared" si="10"/>
        <v>#REF!</v>
      </c>
      <c r="F27" s="70" t="e">
        <f t="shared" si="11"/>
        <v>#REF!</v>
      </c>
      <c r="G27" s="55" t="e">
        <f>SUMIF(NSL!$C$9:$C$10,C27,NSL!#REF!)</f>
        <v>#REF!</v>
      </c>
      <c r="H27" s="55" t="e">
        <f>SUMIF(NSL!$C$12:$C$13,C27,NSL!#REF!)</f>
        <v>#REF!</v>
      </c>
      <c r="I27" s="55" t="e">
        <f>SUMIF(NSL!$C$15:$C$16,C27,NSL!#REF!)</f>
        <v>#REF!</v>
      </c>
      <c r="J27" s="55" t="e">
        <f>SUMIF(NSL!$C$18:$C$19,C27,NSL!#REF!)</f>
        <v>#REF!</v>
      </c>
      <c r="K27" s="55" t="e">
        <f>SUMIF(NSL!$C$21:$C$43,C27,NSL!#REF!)</f>
        <v>#REF!</v>
      </c>
      <c r="L27" s="55" t="e">
        <f>SUMIF(NSL!$C$45:$C$51,C27,NSL!#REF!)</f>
        <v>#REF!</v>
      </c>
      <c r="M27" s="55" t="e">
        <f>SUMIF(NSL!$C$53:$C$55,C27,NSL!#REF!)</f>
        <v>#REF!</v>
      </c>
      <c r="N27" s="55" t="e">
        <f>SUMIF(NSL!$C$57:$C$65,C27,NSL!#REF!)</f>
        <v>#REF!</v>
      </c>
      <c r="O27" s="55" t="e">
        <f>SUMIF(NSL!$C$67:$C$76,C27,NSL!#REF!)</f>
        <v>#REF!</v>
      </c>
      <c r="P27" s="55" t="e">
        <f>SUMIF(NSL!$C$78:$C$79,C27,NSL!#REF!)</f>
        <v>#REF!</v>
      </c>
      <c r="Q27" s="55" t="e">
        <f>SUMIF(NSL!$C$81:$C$173,C27,NSL!#REF!)</f>
        <v>#REF!</v>
      </c>
      <c r="R27" s="65" t="e">
        <f t="shared" si="12"/>
        <v>#REF!</v>
      </c>
      <c r="S27" s="55" t="e">
        <f>SUMIF(NSL!$C$176:$C$214,C27,NSL!#REF!)</f>
        <v>#REF!</v>
      </c>
      <c r="T27" s="55" t="e">
        <f>SUMIF(NSL!$C$216:$C$238,C27,NSL!#REF!)</f>
        <v>#REF!</v>
      </c>
      <c r="U27" s="55" t="e">
        <f>SUMIF(NSL!$C$240:$C$252,C27,NSL!#REF!)</f>
        <v>#REF!</v>
      </c>
      <c r="V27" s="55" t="e">
        <f>SUMIF(NSL!$C$254:$C$255,C27,NSL!#REF!)</f>
        <v>#REF!</v>
      </c>
      <c r="W27" s="55" t="e">
        <f>SUMIF(NSL!$C$257:$C$282,C27,NSL!#REF!)</f>
        <v>#REF!</v>
      </c>
      <c r="X27" s="55" t="e">
        <f>SUMIF(NSL!$C$284:$C$346,C27,NSL!#REF!)</f>
        <v>#REF!</v>
      </c>
      <c r="Y27" s="55" t="e">
        <f>SUMIF(NSL!$C$348:$C$436,C27,NSL!#REF!)</f>
        <v>#REF!</v>
      </c>
      <c r="Z27" s="65" t="e">
        <f>D27-BG27</f>
        <v>#REF!</v>
      </c>
      <c r="AA27" s="70" t="e">
        <f t="shared" si="13"/>
        <v>#REF!</v>
      </c>
      <c r="AB27" s="55" t="e">
        <f>SUMIF(NSL!$C$483:$C$679,C27,NSL!#REF!)</f>
        <v>#REF!</v>
      </c>
      <c r="AC27" s="55" t="e">
        <f>SUMIF(NSL!$C$681:$C$682,C27,NSL!#REF!)</f>
        <v>#REF!</v>
      </c>
      <c r="AD27" s="55" t="e">
        <f>SUMIF(NSL!$C$684:$C$692,C27,NSL!#REF!)</f>
        <v>#REF!</v>
      </c>
      <c r="AE27" s="55" t="e">
        <f>SUMIF(NSL!$C$694:$C$776,C27,NSL!#REF!)</f>
        <v>#REF!</v>
      </c>
      <c r="AF27" s="55" t="e">
        <f>SUMIF(NSL!$C$778:$C$810,C27,NSL!#REF!)</f>
        <v>#REF!</v>
      </c>
      <c r="AG27" s="55" t="e">
        <f>SUMIF(NSL!$C$812:$C$813,C27,NSL!#REF!)</f>
        <v>#REF!</v>
      </c>
      <c r="AH27" s="55" t="e">
        <f>SUMIF(NSL!$C$815:$C$816,C27,NSL!#REF!)</f>
        <v>#REF!</v>
      </c>
      <c r="AI27" s="55" t="e">
        <f>SUMIF(NSL!$C$818:$C$889,C27,NSL!#REF!)</f>
        <v>#REF!</v>
      </c>
      <c r="AJ27" s="55" t="e">
        <f>SUMIF(NSL!$C$891:$C$917,C27,NSL!#REF!)</f>
        <v>#REF!</v>
      </c>
      <c r="AK27" s="55" t="e">
        <f>SUMIF(NSL!$C$919:$C$981,C27,NSL!#REF!)</f>
        <v>#REF!</v>
      </c>
      <c r="AL27" s="55" t="e">
        <f>SUMIF(NSL!$C$983:$C$1000,C27,NSL!#REF!)</f>
        <v>#REF!</v>
      </c>
      <c r="AM27" s="55" t="e">
        <f>SUMIF(NSL!$C$1002:$C$1028,C27,NSL!#REF!)</f>
        <v>#REF!</v>
      </c>
      <c r="AN27" s="55" t="e">
        <f>SUMIF(NSL!$C$1030:$C$1045,C27,NSL!#REF!)</f>
        <v>#REF!</v>
      </c>
      <c r="AO27" s="55" t="e">
        <f>SUMIF(NSL!$C$1047:$C$1048,C27,NSL!#REF!)</f>
        <v>#REF!</v>
      </c>
      <c r="AP27" s="55" t="e">
        <f>SUMIF(NSL!$C$1050:$C$1074,C27,NSL!#REF!)</f>
        <v>#REF!</v>
      </c>
      <c r="AQ27" s="55" t="e">
        <f>SUMIF(NSL!$C$1076:$C$1099,C27,NSL!#REF!)</f>
        <v>#REF!</v>
      </c>
      <c r="AR27" s="55" t="e">
        <f>SUMIF(NSL!$C$1101:$C$1121,C27,NSL!#REF!)</f>
        <v>#REF!</v>
      </c>
      <c r="AS27" s="55" t="e">
        <f>SUMIF(NSL!$C$1123:$C$1164,C27,NSL!#REF!)</f>
        <v>#REF!</v>
      </c>
      <c r="AT27" s="55" t="e">
        <f>SUMIF(NSL!$C$1166:$C$1201,C27,NSL!#REF!)</f>
        <v>#REF!</v>
      </c>
      <c r="AU27" s="55" t="e">
        <f>SUMIF(NSL!$C$1203:$C$1223,C27,NSL!#REF!)</f>
        <v>#REF!</v>
      </c>
      <c r="AV27" s="55" t="e">
        <f>SUMIF(NSL!$C$1225:$C$1226,C27,NSL!#REF!)</f>
        <v>#REF!</v>
      </c>
      <c r="AW27" s="55" t="e">
        <f>SUMIF(NSL!$C$1228:$C$1244,C27,NSL!#REF!)</f>
        <v>#REF!</v>
      </c>
      <c r="AX27" s="55" t="e">
        <f>SUMIF(NSL!$C$1246:$C$1351,C27,NSL!#REF!)</f>
        <v>#REF!</v>
      </c>
      <c r="AY27" s="55" t="e">
        <f>SUMIF(NSL!$C$1353:$C$1434,C27,NSL!#REF!)</f>
        <v>#REF!</v>
      </c>
      <c r="AZ27" s="55" t="e">
        <f>SUMIF(NSL!$C$1436:$C$1440,C27,NSL!#REF!)</f>
        <v>#REF!</v>
      </c>
      <c r="BA27" s="55" t="e">
        <f>SUMIF(NSL!$C$1442:$C$1507,C27,NSL!#REF!)</f>
        <v>#REF!</v>
      </c>
      <c r="BB27" s="55" t="e">
        <f>SUMIF(NSL!$C$1509:$C$1540,C27,NSL!#REF!)</f>
        <v>#REF!</v>
      </c>
      <c r="BC27" s="55" t="e">
        <f>SUMIF(NSL!$C$1542:$C$1545,C27,NSL!#REF!)</f>
        <v>#REF!</v>
      </c>
      <c r="BD27" s="55" t="e">
        <f>SUMIF(NSL!$C$1547:$C$1560,C27,NSL!#REF!)</f>
        <v>#REF!</v>
      </c>
      <c r="BE27" s="55" t="e">
        <f>SUMIF(NSL!$C$1562:$C$1565,C27,NSL!#REF!)</f>
        <v>#REF!</v>
      </c>
      <c r="BF27" s="55" t="e">
        <f>SUMIF(NSL!$C$1567:$C$1569,C27,NSL!#REF!)</f>
        <v>#REF!</v>
      </c>
      <c r="BG27" s="65" t="e">
        <f>SUM(G27:Q27)+SUM(S27:Y27)+SUM(AB27:BF27)</f>
        <v>#REF!</v>
      </c>
      <c r="BH27" s="58" t="e">
        <f>Z60-BG27</f>
        <v>#REF!</v>
      </c>
      <c r="BI27" s="53" t="e">
        <f t="shared" si="6"/>
        <v>#REF!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 t="e">
        <f>HTg!#REF!</f>
        <v>#REF!</v>
      </c>
      <c r="E28" s="65" t="e">
        <f t="shared" si="10"/>
        <v>#REF!</v>
      </c>
      <c r="F28" s="70" t="e">
        <f t="shared" si="11"/>
        <v>#REF!</v>
      </c>
      <c r="G28" s="72" t="e">
        <f>SUM(G29:G41)</f>
        <v>#REF!</v>
      </c>
      <c r="H28" s="72" t="e">
        <f t="shared" ref="H28:Z28" si="14">SUM(H29:H41)</f>
        <v>#REF!</v>
      </c>
      <c r="I28" s="72" t="e">
        <f t="shared" si="14"/>
        <v>#REF!</v>
      </c>
      <c r="J28" s="72" t="e">
        <f t="shared" si="14"/>
        <v>#REF!</v>
      </c>
      <c r="K28" s="72" t="e">
        <f t="shared" si="14"/>
        <v>#REF!</v>
      </c>
      <c r="L28" s="72" t="e">
        <f t="shared" si="14"/>
        <v>#REF!</v>
      </c>
      <c r="M28" s="72" t="e">
        <f t="shared" si="14"/>
        <v>#REF!</v>
      </c>
      <c r="N28" s="72" t="e">
        <f t="shared" si="14"/>
        <v>#REF!</v>
      </c>
      <c r="O28" s="72" t="e">
        <f t="shared" si="14"/>
        <v>#REF!</v>
      </c>
      <c r="P28" s="72" t="e">
        <f t="shared" si="14"/>
        <v>#REF!</v>
      </c>
      <c r="Q28" s="72" t="e">
        <f t="shared" si="14"/>
        <v>#REF!</v>
      </c>
      <c r="R28" s="65" t="e">
        <f>SUM(R29:R41)</f>
        <v>#REF!</v>
      </c>
      <c r="S28" s="72" t="e">
        <f t="shared" si="14"/>
        <v>#REF!</v>
      </c>
      <c r="T28" s="72" t="e">
        <f t="shared" si="14"/>
        <v>#REF!</v>
      </c>
      <c r="U28" s="72" t="e">
        <f t="shared" si="14"/>
        <v>#REF!</v>
      </c>
      <c r="V28" s="72" t="e">
        <f t="shared" si="14"/>
        <v>#REF!</v>
      </c>
      <c r="W28" s="72" t="e">
        <f t="shared" si="14"/>
        <v>#REF!</v>
      </c>
      <c r="X28" s="72" t="e">
        <f t="shared" si="14"/>
        <v>#REF!</v>
      </c>
      <c r="Y28" s="72" t="e">
        <f t="shared" si="14"/>
        <v>#REF!</v>
      </c>
      <c r="Z28" s="72" t="e">
        <f t="shared" si="14"/>
        <v>#REF!</v>
      </c>
      <c r="AA28" s="72" t="e">
        <f>D28-BG28</f>
        <v>#REF!</v>
      </c>
      <c r="AB28" s="72" t="e">
        <f t="shared" ref="AB28:BG28" si="15">SUM(AB29:AB41)</f>
        <v>#REF!</v>
      </c>
      <c r="AC28" s="72" t="e">
        <f t="shared" si="15"/>
        <v>#REF!</v>
      </c>
      <c r="AD28" s="72" t="e">
        <f t="shared" si="15"/>
        <v>#REF!</v>
      </c>
      <c r="AE28" s="72" t="e">
        <f t="shared" si="15"/>
        <v>#REF!</v>
      </c>
      <c r="AF28" s="72" t="e">
        <f t="shared" si="15"/>
        <v>#REF!</v>
      </c>
      <c r="AG28" s="72" t="e">
        <f t="shared" si="15"/>
        <v>#REF!</v>
      </c>
      <c r="AH28" s="72" t="e">
        <f t="shared" si="15"/>
        <v>#REF!</v>
      </c>
      <c r="AI28" s="72" t="e">
        <f t="shared" si="15"/>
        <v>#REF!</v>
      </c>
      <c r="AJ28" s="72" t="e">
        <f t="shared" si="15"/>
        <v>#REF!</v>
      </c>
      <c r="AK28" s="72" t="e">
        <f t="shared" si="15"/>
        <v>#REF!</v>
      </c>
      <c r="AL28" s="72" t="e">
        <f t="shared" si="15"/>
        <v>#REF!</v>
      </c>
      <c r="AM28" s="72" t="e">
        <f t="shared" si="15"/>
        <v>#REF!</v>
      </c>
      <c r="AN28" s="72" t="e">
        <f t="shared" si="15"/>
        <v>#REF!</v>
      </c>
      <c r="AO28" s="72" t="e">
        <f t="shared" si="15"/>
        <v>#REF!</v>
      </c>
      <c r="AP28" s="72" t="e">
        <f t="shared" si="15"/>
        <v>#REF!</v>
      </c>
      <c r="AQ28" s="72" t="e">
        <f t="shared" si="15"/>
        <v>#REF!</v>
      </c>
      <c r="AR28" s="72" t="e">
        <f t="shared" si="15"/>
        <v>#REF!</v>
      </c>
      <c r="AS28" s="72" t="e">
        <f t="shared" si="15"/>
        <v>#REF!</v>
      </c>
      <c r="AT28" s="72" t="e">
        <f t="shared" si="15"/>
        <v>#REF!</v>
      </c>
      <c r="AU28" s="72" t="e">
        <f t="shared" si="15"/>
        <v>#REF!</v>
      </c>
      <c r="AV28" s="72" t="e">
        <f t="shared" si="15"/>
        <v>#REF!</v>
      </c>
      <c r="AW28" s="72" t="e">
        <f t="shared" si="15"/>
        <v>#REF!</v>
      </c>
      <c r="AX28" s="72" t="e">
        <f t="shared" si="15"/>
        <v>#REF!</v>
      </c>
      <c r="AY28" s="72" t="e">
        <f t="shared" si="15"/>
        <v>#REF!</v>
      </c>
      <c r="AZ28" s="72" t="e">
        <f t="shared" si="15"/>
        <v>#REF!</v>
      </c>
      <c r="BA28" s="72" t="e">
        <f t="shared" si="15"/>
        <v>#REF!</v>
      </c>
      <c r="BB28" s="72" t="e">
        <f t="shared" si="15"/>
        <v>#REF!</v>
      </c>
      <c r="BC28" s="72" t="e">
        <f t="shared" si="15"/>
        <v>#REF!</v>
      </c>
      <c r="BD28" s="72" t="e">
        <f t="shared" si="15"/>
        <v>#REF!</v>
      </c>
      <c r="BE28" s="72" t="e">
        <f t="shared" si="15"/>
        <v>#REF!</v>
      </c>
      <c r="BF28" s="72" t="e">
        <f t="shared" si="15"/>
        <v>#REF!</v>
      </c>
      <c r="BG28" s="65" t="e">
        <f t="shared" si="15"/>
        <v>#REF!</v>
      </c>
      <c r="BH28" s="70" t="e">
        <f>AA60-BG28</f>
        <v>#REF!</v>
      </c>
      <c r="BI28" s="70" t="e">
        <f>SUM(BI29:BI41)</f>
        <v>#REF!</v>
      </c>
    </row>
    <row r="29" spans="1:61" ht="15">
      <c r="A29" s="56"/>
      <c r="B29" s="7" t="s">
        <v>166</v>
      </c>
      <c r="C29" s="8" t="s">
        <v>53</v>
      </c>
      <c r="D29" s="52" t="e">
        <f>HTg!#REF!</f>
        <v>#REF!</v>
      </c>
      <c r="E29" s="65" t="e">
        <f t="shared" si="10"/>
        <v>#REF!</v>
      </c>
      <c r="F29" s="70" t="e">
        <f t="shared" si="11"/>
        <v>#REF!</v>
      </c>
      <c r="G29" s="55" t="e">
        <f>SUMIF(NSL!$C$9:$C$10,C29,NSL!#REF!)</f>
        <v>#REF!</v>
      </c>
      <c r="H29" s="55" t="e">
        <f>SUMIF(NSL!$C$12:$C$13,C29,NSL!#REF!)</f>
        <v>#REF!</v>
      </c>
      <c r="I29" s="55" t="e">
        <f>SUMIF(NSL!$C$15:$C$16,C29,NSL!#REF!)</f>
        <v>#REF!</v>
      </c>
      <c r="J29" s="55" t="e">
        <f>SUMIF(NSL!$C$18:$C$19,C29,NSL!#REF!)</f>
        <v>#REF!</v>
      </c>
      <c r="K29" s="55" t="e">
        <f>SUMIF(NSL!$C$21:$C$43,C29,NSL!#REF!)</f>
        <v>#REF!</v>
      </c>
      <c r="L29" s="55" t="e">
        <f>SUMIF(NSL!$C$45:$C$51,C29,NSL!#REF!)</f>
        <v>#REF!</v>
      </c>
      <c r="M29" s="55" t="e">
        <f>SUMIF(NSL!$C$53:$C$55,C29,NSL!#REF!)</f>
        <v>#REF!</v>
      </c>
      <c r="N29" s="55" t="e">
        <f>SUMIF(NSL!$C$57:$C$65,C29,NSL!#REF!)</f>
        <v>#REF!</v>
      </c>
      <c r="O29" s="55" t="e">
        <f>SUMIF(NSL!$C$67:$C$76,C29,NSL!#REF!)</f>
        <v>#REF!</v>
      </c>
      <c r="P29" s="55" t="e">
        <f>SUMIF(NSL!$C$78:$C$79,C29,NSL!#REF!)</f>
        <v>#REF!</v>
      </c>
      <c r="Q29" s="55" t="e">
        <f>SUMIF(NSL!$C$81:$C$173,C29,NSL!#REF!)</f>
        <v>#REF!</v>
      </c>
      <c r="R29" s="65" t="e">
        <f t="shared" si="12"/>
        <v>#REF!</v>
      </c>
      <c r="S29" s="55" t="e">
        <f>SUMIF(NSL!$C$176:$C$214,C29,NSL!#REF!)</f>
        <v>#REF!</v>
      </c>
      <c r="T29" s="55" t="e">
        <f>SUMIF(NSL!$C$216:$C$238,C29,NSL!#REF!)</f>
        <v>#REF!</v>
      </c>
      <c r="U29" s="55" t="e">
        <f>SUMIF(NSL!$C$240:$C$252,C29,NSL!#REF!)</f>
        <v>#REF!</v>
      </c>
      <c r="V29" s="55" t="e">
        <f>SUMIF(NSL!$C$254:$C$255,C29,NSL!#REF!)</f>
        <v>#REF!</v>
      </c>
      <c r="W29" s="55" t="e">
        <f>SUMIF(NSL!$C$257:$C$282,C29,NSL!#REF!)</f>
        <v>#REF!</v>
      </c>
      <c r="X29" s="55" t="e">
        <f>SUMIF(NSL!$C$284:$C$346,C29,NSL!#REF!)</f>
        <v>#REF!</v>
      </c>
      <c r="Y29" s="55" t="e">
        <f>SUMIF(NSL!$C$348:$C$436,C29,NSL!#REF!)</f>
        <v>#REF!</v>
      </c>
      <c r="Z29" s="55" t="e">
        <f>SUMIF(NSL!$C$438:$C$480,C29,NSL!#REF!)</f>
        <v>#REF!</v>
      </c>
      <c r="AA29" s="72" t="e">
        <f>SUM(AB29:AN29)</f>
        <v>#REF!</v>
      </c>
      <c r="AB29" s="65" t="e">
        <f>D29-BG29</f>
        <v>#REF!</v>
      </c>
      <c r="AC29" s="55" t="e">
        <f>SUMIF(NSL!$C$681:$C$682,C29,NSL!#REF!)</f>
        <v>#REF!</v>
      </c>
      <c r="AD29" s="55" t="e">
        <f>SUMIF(NSL!$C$684:$C$692,C29,NSL!#REF!)</f>
        <v>#REF!</v>
      </c>
      <c r="AE29" s="55" t="e">
        <f>SUMIF(NSL!$C$694:$C$776,C29,NSL!#REF!)</f>
        <v>#REF!</v>
      </c>
      <c r="AF29" s="55" t="e">
        <f>SUMIF(NSL!$C$778:$C$810,C29,NSL!#REF!)</f>
        <v>#REF!</v>
      </c>
      <c r="AG29" s="55" t="e">
        <f>SUMIF(NSL!$C$812:$C$813,C29,NSL!#REF!)</f>
        <v>#REF!</v>
      </c>
      <c r="AH29" s="55" t="e">
        <f>SUMIF(NSL!$C$815:$C$816,C29,NSL!#REF!)</f>
        <v>#REF!</v>
      </c>
      <c r="AI29" s="55" t="e">
        <f>SUMIF(NSL!$C$818:$C$889,C29,NSL!#REF!)</f>
        <v>#REF!</v>
      </c>
      <c r="AJ29" s="55" t="e">
        <f>SUMIF(NSL!$C$891:$C$917,C29,NSL!#REF!)</f>
        <v>#REF!</v>
      </c>
      <c r="AK29" s="55" t="e">
        <f>SUMIF(NSL!$C$919:$C$981,C29,NSL!#REF!)</f>
        <v>#REF!</v>
      </c>
      <c r="AL29" s="55" t="e">
        <f>SUMIF(NSL!$C$983:$C$1000,C29,NSL!#REF!)</f>
        <v>#REF!</v>
      </c>
      <c r="AM29" s="55" t="e">
        <f>SUMIF(NSL!$C$1002:$C$1028,C29,NSL!#REF!)</f>
        <v>#REF!</v>
      </c>
      <c r="AN29" s="55" t="e">
        <f>SUMIF(NSL!$C$1030:$C$1045,C29,NSL!#REF!)</f>
        <v>#REF!</v>
      </c>
      <c r="AO29" s="55" t="e">
        <f>SUMIF(NSL!$C$1047:$C$1048,C29,NSL!#REF!)</f>
        <v>#REF!</v>
      </c>
      <c r="AP29" s="55" t="e">
        <f>SUMIF(NSL!$C$1050:$C$1074,C29,NSL!#REF!)</f>
        <v>#REF!</v>
      </c>
      <c r="AQ29" s="55" t="e">
        <f>SUMIF(NSL!$C$1076:$C$1099,C29,NSL!#REF!)</f>
        <v>#REF!</v>
      </c>
      <c r="AR29" s="55" t="e">
        <f>SUMIF(NSL!$C$1101:$C$1121,C29,NSL!#REF!)</f>
        <v>#REF!</v>
      </c>
      <c r="AS29" s="55" t="e">
        <f>SUMIF(NSL!$C$1123:$C$1164,C29,NSL!#REF!)</f>
        <v>#REF!</v>
      </c>
      <c r="AT29" s="55" t="e">
        <f>SUMIF(NSL!$C$1166:$C$1201,C29,NSL!#REF!)</f>
        <v>#REF!</v>
      </c>
      <c r="AU29" s="55" t="e">
        <f>SUMIF(NSL!$C$1203:$C$1223,C29,NSL!#REF!)</f>
        <v>#REF!</v>
      </c>
      <c r="AV29" s="55" t="e">
        <f>SUMIF(NSL!$C$1225:$C$1226,C29,NSL!#REF!)</f>
        <v>#REF!</v>
      </c>
      <c r="AW29" s="55" t="e">
        <f>SUMIF(NSL!$C$1228:$C$1244,C29,NSL!#REF!)</f>
        <v>#REF!</v>
      </c>
      <c r="AX29" s="55" t="e">
        <f>SUMIF(NSL!$C$1246:$C$1351,C29,NSL!#REF!)</f>
        <v>#REF!</v>
      </c>
      <c r="AY29" s="55" t="e">
        <f>SUMIF(NSL!$C$1353:$C$1434,C29,NSL!#REF!)</f>
        <v>#REF!</v>
      </c>
      <c r="AZ29" s="55" t="e">
        <f>SUMIF(NSL!$C$1436:$C$1440,C29,NSL!#REF!)</f>
        <v>#REF!</v>
      </c>
      <c r="BA29" s="55" t="e">
        <f>SUMIF(NSL!$C$1442:$C$1507,C29,NSL!#REF!)</f>
        <v>#REF!</v>
      </c>
      <c r="BB29" s="55" t="e">
        <f>SUMIF(NSL!$C$1509:$C$1540,C29,NSL!#REF!)</f>
        <v>#REF!</v>
      </c>
      <c r="BC29" s="55" t="e">
        <f>SUMIF(NSL!$C$1542:$C$1545,C29,NSL!#REF!)</f>
        <v>#REF!</v>
      </c>
      <c r="BD29" s="55" t="e">
        <f>SUMIF(NSL!$C$1547:$C$1560,C29,NSL!#REF!)</f>
        <v>#REF!</v>
      </c>
      <c r="BE29" s="55" t="e">
        <f>SUMIF(NSL!$C$1562:$C$1565,C29,NSL!#REF!)</f>
        <v>#REF!</v>
      </c>
      <c r="BF29" s="55" t="e">
        <f>SUMIF(NSL!$C$1567:$C$1569,C29,NSL!#REF!)</f>
        <v>#REF!</v>
      </c>
      <c r="BG29" s="65" t="e">
        <f>SUM(G29:Q29)+SUM(S29:Z29)+SUM(AC29:BF29)</f>
        <v>#REF!</v>
      </c>
      <c r="BH29" s="53" t="e">
        <f>AB60-BG29</f>
        <v>#REF!</v>
      </c>
      <c r="BI29" s="53" t="e">
        <f t="shared" si="6"/>
        <v>#REF!</v>
      </c>
    </row>
    <row r="30" spans="1:61" ht="15">
      <c r="A30" s="56"/>
      <c r="B30" s="7" t="s">
        <v>167</v>
      </c>
      <c r="C30" s="8" t="s">
        <v>58</v>
      </c>
      <c r="D30" s="52" t="e">
        <f>HTg!#REF!</f>
        <v>#REF!</v>
      </c>
      <c r="E30" s="65" t="e">
        <f t="shared" si="10"/>
        <v>#REF!</v>
      </c>
      <c r="F30" s="70" t="e">
        <f t="shared" si="11"/>
        <v>#REF!</v>
      </c>
      <c r="G30" s="55" t="e">
        <f>SUMIF(NSL!$C$9:$C$10,C30,NSL!#REF!)</f>
        <v>#REF!</v>
      </c>
      <c r="H30" s="55" t="e">
        <f>SUMIF(NSL!$C$12:$C$13,C30,NSL!#REF!)</f>
        <v>#REF!</v>
      </c>
      <c r="I30" s="55" t="e">
        <f>SUMIF(NSL!$C$15:$C$16,C30,NSL!#REF!)</f>
        <v>#REF!</v>
      </c>
      <c r="J30" s="55" t="e">
        <f>SUMIF(NSL!$C$18:$C$19,C30,NSL!#REF!)</f>
        <v>#REF!</v>
      </c>
      <c r="K30" s="55" t="e">
        <f>SUMIF(NSL!$C$21:$C$43,C30,NSL!#REF!)</f>
        <v>#REF!</v>
      </c>
      <c r="L30" s="55" t="e">
        <f>SUMIF(NSL!$C$45:$C$51,C30,NSL!#REF!)</f>
        <v>#REF!</v>
      </c>
      <c r="M30" s="55" t="e">
        <f>SUMIF(NSL!$C$53:$C$55,C30,NSL!#REF!)</f>
        <v>#REF!</v>
      </c>
      <c r="N30" s="55" t="e">
        <f>SUMIF(NSL!$C$57:$C$65,C30,NSL!#REF!)</f>
        <v>#REF!</v>
      </c>
      <c r="O30" s="55" t="e">
        <f>SUMIF(NSL!$C$67:$C$76,C30,NSL!#REF!)</f>
        <v>#REF!</v>
      </c>
      <c r="P30" s="55" t="e">
        <f>SUMIF(NSL!$C$78:$C$79,C30,NSL!#REF!)</f>
        <v>#REF!</v>
      </c>
      <c r="Q30" s="55" t="e">
        <f>SUMIF(NSL!$C$81:$C$173,C30,NSL!#REF!)</f>
        <v>#REF!</v>
      </c>
      <c r="R30" s="65" t="e">
        <f t="shared" si="12"/>
        <v>#REF!</v>
      </c>
      <c r="S30" s="55" t="e">
        <f>SUMIF(NSL!$C$176:$C$214,C30,NSL!#REF!)</f>
        <v>#REF!</v>
      </c>
      <c r="T30" s="55" t="e">
        <f>SUMIF(NSL!$C$216:$C$238,C30,NSL!#REF!)</f>
        <v>#REF!</v>
      </c>
      <c r="U30" s="55" t="e">
        <f>SUMIF(NSL!$C$240:$C$252,C30,NSL!#REF!)</f>
        <v>#REF!</v>
      </c>
      <c r="V30" s="55" t="e">
        <f>SUMIF(NSL!$C$254:$C$255,C30,NSL!#REF!)</f>
        <v>#REF!</v>
      </c>
      <c r="W30" s="55" t="e">
        <f>SUMIF(NSL!$C$257:$C$282,C30,NSL!#REF!)</f>
        <v>#REF!</v>
      </c>
      <c r="X30" s="55" t="e">
        <f>SUMIF(NSL!$C$284:$C$346,C30,NSL!#REF!)</f>
        <v>#REF!</v>
      </c>
      <c r="Y30" s="55" t="e">
        <f>SUMIF(NSL!$C$348:$C$436,C30,NSL!#REF!)</f>
        <v>#REF!</v>
      </c>
      <c r="Z30" s="55" t="e">
        <f>SUMIF(NSL!$C$438:$C$480,C30,NSL!#REF!)</f>
        <v>#REF!</v>
      </c>
      <c r="AA30" s="72" t="e">
        <f t="shared" ref="AA30:AA59" si="16">SUM(AB30:AN30)</f>
        <v>#REF!</v>
      </c>
      <c r="AB30" s="55" t="e">
        <f>SUMIF(NSL!$C$483:$C$679,C30,NSL!#REF!)</f>
        <v>#REF!</v>
      </c>
      <c r="AC30" s="65" t="e">
        <f>D30-BG30</f>
        <v>#REF!</v>
      </c>
      <c r="AD30" s="55" t="e">
        <f>SUMIF(NSL!$C$684:$C$692,C30,NSL!#REF!)</f>
        <v>#REF!</v>
      </c>
      <c r="AE30" s="55" t="e">
        <f>SUMIF(NSL!$C$694:$C$776,C30,NSL!#REF!)</f>
        <v>#REF!</v>
      </c>
      <c r="AF30" s="55" t="e">
        <f>SUMIF(NSL!$C$778:$C$810,C30,NSL!#REF!)</f>
        <v>#REF!</v>
      </c>
      <c r="AG30" s="55" t="e">
        <f>SUMIF(NSL!$C$812:$C$813,C30,NSL!#REF!)</f>
        <v>#REF!</v>
      </c>
      <c r="AH30" s="55" t="e">
        <f>SUMIF(NSL!$C$815:$C$816,C30,NSL!#REF!)</f>
        <v>#REF!</v>
      </c>
      <c r="AI30" s="55" t="e">
        <f>SUMIF(NSL!$C$818:$C$889,C30,NSL!#REF!)</f>
        <v>#REF!</v>
      </c>
      <c r="AJ30" s="55" t="e">
        <f>SUMIF(NSL!$C$891:$C$917,C30,NSL!#REF!)</f>
        <v>#REF!</v>
      </c>
      <c r="AK30" s="55" t="e">
        <f>SUMIF(NSL!$C$919:$C$981,C30,NSL!#REF!)</f>
        <v>#REF!</v>
      </c>
      <c r="AL30" s="55" t="e">
        <f>SUMIF(NSL!$C$983:$C$1000,C30,NSL!#REF!)</f>
        <v>#REF!</v>
      </c>
      <c r="AM30" s="55" t="e">
        <f>SUMIF(NSL!$C$1002:$C$1028,C30,NSL!#REF!)</f>
        <v>#REF!</v>
      </c>
      <c r="AN30" s="55" t="e">
        <f>SUMIF(NSL!$C$1030:$C$1045,C30,NSL!#REF!)</f>
        <v>#REF!</v>
      </c>
      <c r="AO30" s="55" t="e">
        <f>SUMIF(NSL!$C$1047:$C$1048,C30,NSL!#REF!)</f>
        <v>#REF!</v>
      </c>
      <c r="AP30" s="55" t="e">
        <f>SUMIF(NSL!$C$1050:$C$1074,C30,NSL!#REF!)</f>
        <v>#REF!</v>
      </c>
      <c r="AQ30" s="55" t="e">
        <f>SUMIF(NSL!$C$1076:$C$1099,C30,NSL!#REF!)</f>
        <v>#REF!</v>
      </c>
      <c r="AR30" s="55" t="e">
        <f>SUMIF(NSL!$C$1101:$C$1121,C30,NSL!#REF!)</f>
        <v>#REF!</v>
      </c>
      <c r="AS30" s="55" t="e">
        <f>SUMIF(NSL!$C$1123:$C$1164,C30,NSL!#REF!)</f>
        <v>#REF!</v>
      </c>
      <c r="AT30" s="55" t="e">
        <f>SUMIF(NSL!$C$1166:$C$1201,C30,NSL!#REF!)</f>
        <v>#REF!</v>
      </c>
      <c r="AU30" s="55" t="e">
        <f>SUMIF(NSL!$C$1203:$C$1223,C30,NSL!#REF!)</f>
        <v>#REF!</v>
      </c>
      <c r="AV30" s="55" t="e">
        <f>SUMIF(NSL!$C$1225:$C$1226,C30,NSL!#REF!)</f>
        <v>#REF!</v>
      </c>
      <c r="AW30" s="55" t="e">
        <f>SUMIF(NSL!$C$1228:$C$1244,C30,NSL!#REF!)</f>
        <v>#REF!</v>
      </c>
      <c r="AX30" s="55" t="e">
        <f>SUMIF(NSL!$C$1246:$C$1351,C30,NSL!#REF!)</f>
        <v>#REF!</v>
      </c>
      <c r="AY30" s="55" t="e">
        <f>SUMIF(NSL!$C$1353:$C$1434,C30,NSL!#REF!)</f>
        <v>#REF!</v>
      </c>
      <c r="AZ30" s="55" t="e">
        <f>SUMIF(NSL!$C$1436:$C$1440,C30,NSL!#REF!)</f>
        <v>#REF!</v>
      </c>
      <c r="BA30" s="55" t="e">
        <f>SUMIF(NSL!$C$1442:$C$1507,C30,NSL!#REF!)</f>
        <v>#REF!</v>
      </c>
      <c r="BB30" s="55" t="e">
        <f>SUMIF(NSL!$C$1509:$C$1540,C30,NSL!#REF!)</f>
        <v>#REF!</v>
      </c>
      <c r="BC30" s="55" t="e">
        <f>SUMIF(NSL!$C$1542:$C$1545,C30,NSL!#REF!)</f>
        <v>#REF!</v>
      </c>
      <c r="BD30" s="55" t="e">
        <f>SUMIF(NSL!$C$1547:$C$1560,C30,NSL!#REF!)</f>
        <v>#REF!</v>
      </c>
      <c r="BE30" s="55" t="e">
        <f>SUMIF(NSL!$C$1562:$C$1565,C30,NSL!#REF!)</f>
        <v>#REF!</v>
      </c>
      <c r="BF30" s="55" t="e">
        <f>SUMIF(NSL!$C$1567:$C$1569,C30,NSL!#REF!)</f>
        <v>#REF!</v>
      </c>
      <c r="BG30" s="65" t="e">
        <f>SUM(G30:Q30)+SUM(S30:Z30)+AB30+SUM(AD30:BF30)</f>
        <v>#REF!</v>
      </c>
      <c r="BH30" s="53" t="e">
        <f>AC60-BG30</f>
        <v>#REF!</v>
      </c>
      <c r="BI30" s="53" t="e">
        <f t="shared" si="6"/>
        <v>#REF!</v>
      </c>
    </row>
    <row r="31" spans="1:61" ht="15">
      <c r="A31" s="56"/>
      <c r="B31" s="7" t="s">
        <v>168</v>
      </c>
      <c r="C31" s="8" t="s">
        <v>54</v>
      </c>
      <c r="D31" s="52" t="e">
        <f>HTg!#REF!</f>
        <v>#REF!</v>
      </c>
      <c r="E31" s="65" t="e">
        <f t="shared" si="10"/>
        <v>#REF!</v>
      </c>
      <c r="F31" s="70" t="e">
        <f t="shared" si="11"/>
        <v>#REF!</v>
      </c>
      <c r="G31" s="55" t="e">
        <f>SUMIF(NSL!$C$9:$C$10,C31,NSL!#REF!)</f>
        <v>#REF!</v>
      </c>
      <c r="H31" s="55" t="e">
        <f>SUMIF(NSL!$C$12:$C$13,C31,NSL!#REF!)</f>
        <v>#REF!</v>
      </c>
      <c r="I31" s="55" t="e">
        <f>SUMIF(NSL!$C$15:$C$16,C31,NSL!#REF!)</f>
        <v>#REF!</v>
      </c>
      <c r="J31" s="55" t="e">
        <f>SUMIF(NSL!$C$18:$C$19,C31,NSL!#REF!)</f>
        <v>#REF!</v>
      </c>
      <c r="K31" s="55" t="e">
        <f>SUMIF(NSL!$C$21:$C$43,C31,NSL!#REF!)</f>
        <v>#REF!</v>
      </c>
      <c r="L31" s="55" t="e">
        <f>SUMIF(NSL!$C$45:$C$51,C31,NSL!#REF!)</f>
        <v>#REF!</v>
      </c>
      <c r="M31" s="55" t="e">
        <f>SUMIF(NSL!$C$53:$C$55,C31,NSL!#REF!)</f>
        <v>#REF!</v>
      </c>
      <c r="N31" s="55" t="e">
        <f>SUMIF(NSL!$C$57:$C$65,C31,NSL!#REF!)</f>
        <v>#REF!</v>
      </c>
      <c r="O31" s="55" t="e">
        <f>SUMIF(NSL!$C$67:$C$76,C31,NSL!#REF!)</f>
        <v>#REF!</v>
      </c>
      <c r="P31" s="55" t="e">
        <f>SUMIF(NSL!$C$78:$C$79,C31,NSL!#REF!)</f>
        <v>#REF!</v>
      </c>
      <c r="Q31" s="55" t="e">
        <f>SUMIF(NSL!$C$81:$C$173,C31,NSL!#REF!)</f>
        <v>#REF!</v>
      </c>
      <c r="R31" s="65" t="e">
        <f t="shared" si="12"/>
        <v>#REF!</v>
      </c>
      <c r="S31" s="55" t="e">
        <f>SUMIF(NSL!$C$176:$C$214,C31,NSL!#REF!)</f>
        <v>#REF!</v>
      </c>
      <c r="T31" s="55" t="e">
        <f>SUMIF(NSL!$C$216:$C$238,C31,NSL!#REF!)</f>
        <v>#REF!</v>
      </c>
      <c r="U31" s="55" t="e">
        <f>SUMIF(NSL!$C$240:$C$252,C31,NSL!#REF!)</f>
        <v>#REF!</v>
      </c>
      <c r="V31" s="55" t="e">
        <f>SUMIF(NSL!$C$254:$C$255,C31,NSL!#REF!)</f>
        <v>#REF!</v>
      </c>
      <c r="W31" s="55" t="e">
        <f>SUMIF(NSL!$C$257:$C$282,C31,NSL!#REF!)</f>
        <v>#REF!</v>
      </c>
      <c r="X31" s="55" t="e">
        <f>SUMIF(NSL!$C$284:$C$346,C31,NSL!#REF!)</f>
        <v>#REF!</v>
      </c>
      <c r="Y31" s="55" t="e">
        <f>SUMIF(NSL!$C$348:$C$436,C31,NSL!#REF!)</f>
        <v>#REF!</v>
      </c>
      <c r="Z31" s="55" t="e">
        <f>SUMIF(NSL!$C$438:$C$480,C31,NSL!#REF!)</f>
        <v>#REF!</v>
      </c>
      <c r="AA31" s="72" t="e">
        <f t="shared" si="16"/>
        <v>#REF!</v>
      </c>
      <c r="AB31" s="55" t="e">
        <f>SUMIF(NSL!$C$483:$C$679,C31,NSL!#REF!)</f>
        <v>#REF!</v>
      </c>
      <c r="AC31" s="55" t="e">
        <f>SUMIF(NSL!$C$681:$C$682,C31,NSL!#REF!)</f>
        <v>#REF!</v>
      </c>
      <c r="AD31" s="65" t="e">
        <f>D31-BG31</f>
        <v>#REF!</v>
      </c>
      <c r="AE31" s="55" t="e">
        <f>SUMIF(NSL!$C$694:$C$776,C31,NSL!#REF!)</f>
        <v>#REF!</v>
      </c>
      <c r="AF31" s="55" t="e">
        <f>SUMIF(NSL!$C$778:$C$810,C31,NSL!#REF!)</f>
        <v>#REF!</v>
      </c>
      <c r="AG31" s="55" t="e">
        <f>SUMIF(NSL!$C$812:$C$813,C31,NSL!#REF!)</f>
        <v>#REF!</v>
      </c>
      <c r="AH31" s="55" t="e">
        <f>SUMIF(NSL!$C$815:$C$816,C31,NSL!#REF!)</f>
        <v>#REF!</v>
      </c>
      <c r="AI31" s="55" t="e">
        <f>SUMIF(NSL!$C$818:$C$889,C31,NSL!#REF!)</f>
        <v>#REF!</v>
      </c>
      <c r="AJ31" s="55" t="e">
        <f>SUMIF(NSL!$C$891:$C$917,C31,NSL!#REF!)</f>
        <v>#REF!</v>
      </c>
      <c r="AK31" s="55" t="e">
        <f>SUMIF(NSL!$C$919:$C$981,C31,NSL!#REF!)</f>
        <v>#REF!</v>
      </c>
      <c r="AL31" s="55" t="e">
        <f>SUMIF(NSL!$C$983:$C$1000,C31,NSL!#REF!)</f>
        <v>#REF!</v>
      </c>
      <c r="AM31" s="55" t="e">
        <f>SUMIF(NSL!$C$1002:$C$1028,C31,NSL!#REF!)</f>
        <v>#REF!</v>
      </c>
      <c r="AN31" s="55" t="e">
        <f>SUMIF(NSL!$C$1030:$C$1045,C31,NSL!#REF!)</f>
        <v>#REF!</v>
      </c>
      <c r="AO31" s="55" t="e">
        <f>SUMIF(NSL!$C$1047:$C$1048,C31,NSL!#REF!)</f>
        <v>#REF!</v>
      </c>
      <c r="AP31" s="55" t="e">
        <f>SUMIF(NSL!$C$1050:$C$1074,C31,NSL!#REF!)</f>
        <v>#REF!</v>
      </c>
      <c r="AQ31" s="55" t="e">
        <f>SUMIF(NSL!$C$1076:$C$1099,C31,NSL!#REF!)</f>
        <v>#REF!</v>
      </c>
      <c r="AR31" s="55" t="e">
        <f>SUMIF(NSL!$C$1101:$C$1121,C31,NSL!#REF!)</f>
        <v>#REF!</v>
      </c>
      <c r="AS31" s="55" t="e">
        <f>SUMIF(NSL!$C$1123:$C$1164,C31,NSL!#REF!)</f>
        <v>#REF!</v>
      </c>
      <c r="AT31" s="55" t="e">
        <f>SUMIF(NSL!$C$1166:$C$1201,C31,NSL!#REF!)</f>
        <v>#REF!</v>
      </c>
      <c r="AU31" s="55" t="e">
        <f>SUMIF(NSL!$C$1203:$C$1223,C31,NSL!#REF!)</f>
        <v>#REF!</v>
      </c>
      <c r="AV31" s="55" t="e">
        <f>SUMIF(NSL!$C$1225:$C$1226,C31,NSL!#REF!)</f>
        <v>#REF!</v>
      </c>
      <c r="AW31" s="55" t="e">
        <f>SUMIF(NSL!$C$1228:$C$1244,C31,NSL!#REF!)</f>
        <v>#REF!</v>
      </c>
      <c r="AX31" s="55" t="e">
        <f>SUMIF(NSL!$C$1246:$C$1351,C31,NSL!#REF!)</f>
        <v>#REF!</v>
      </c>
      <c r="AY31" s="55" t="e">
        <f>SUMIF(NSL!$C$1353:$C$1434,C31,NSL!#REF!)</f>
        <v>#REF!</v>
      </c>
      <c r="AZ31" s="55" t="e">
        <f>SUMIF(NSL!$C$1436:$C$1440,C31,NSL!#REF!)</f>
        <v>#REF!</v>
      </c>
      <c r="BA31" s="55" t="e">
        <f>SUMIF(NSL!$C$1442:$C$1507,C31,NSL!#REF!)</f>
        <v>#REF!</v>
      </c>
      <c r="BB31" s="55" t="e">
        <f>SUMIF(NSL!$C$1509:$C$1540,C31,NSL!#REF!)</f>
        <v>#REF!</v>
      </c>
      <c r="BC31" s="55" t="e">
        <f>SUMIF(NSL!$C$1542:$C$1545,C31,NSL!#REF!)</f>
        <v>#REF!</v>
      </c>
      <c r="BD31" s="55" t="e">
        <f>SUMIF(NSL!$C$1547:$C$1560,C31,NSL!#REF!)</f>
        <v>#REF!</v>
      </c>
      <c r="BE31" s="55" t="e">
        <f>SUMIF(NSL!$C$1562:$C$1565,C31,NSL!#REF!)</f>
        <v>#REF!</v>
      </c>
      <c r="BF31" s="55" t="e">
        <f>SUMIF(NSL!$C$1567:$C$1569,C31,NSL!#REF!)</f>
        <v>#REF!</v>
      </c>
      <c r="BG31" s="65" t="e">
        <f>SUM(G31:Q31)+SUM(S31:Z31)+SUM(AB31:AC31)+SUM(AE31:BF31)</f>
        <v>#REF!</v>
      </c>
      <c r="BH31" s="53" t="e">
        <f>AD60-BG31</f>
        <v>#REF!</v>
      </c>
      <c r="BI31" s="53" t="e">
        <f t="shared" si="6"/>
        <v>#REF!</v>
      </c>
    </row>
    <row r="32" spans="1:61" ht="15">
      <c r="A32" s="56"/>
      <c r="B32" s="7" t="s">
        <v>169</v>
      </c>
      <c r="C32" s="8" t="s">
        <v>55</v>
      </c>
      <c r="D32" s="52" t="e">
        <f>HTg!#REF!</f>
        <v>#REF!</v>
      </c>
      <c r="E32" s="65" t="e">
        <f t="shared" si="10"/>
        <v>#REF!</v>
      </c>
      <c r="F32" s="70" t="e">
        <f t="shared" si="11"/>
        <v>#REF!</v>
      </c>
      <c r="G32" s="55" t="e">
        <f>SUMIF(NSL!$C$9:$C$10,C32,NSL!#REF!)</f>
        <v>#REF!</v>
      </c>
      <c r="H32" s="55" t="e">
        <f>SUMIF(NSL!$C$12:$C$13,C32,NSL!#REF!)</f>
        <v>#REF!</v>
      </c>
      <c r="I32" s="55" t="e">
        <f>SUMIF(NSL!$C$15:$C$16,C32,NSL!#REF!)</f>
        <v>#REF!</v>
      </c>
      <c r="J32" s="55" t="e">
        <f>SUMIF(NSL!$C$18:$C$19,C32,NSL!#REF!)</f>
        <v>#REF!</v>
      </c>
      <c r="K32" s="55" t="e">
        <f>SUMIF(NSL!$C$21:$C$43,C32,NSL!#REF!)</f>
        <v>#REF!</v>
      </c>
      <c r="L32" s="55" t="e">
        <f>SUMIF(NSL!$C$45:$C$51,C32,NSL!#REF!)</f>
        <v>#REF!</v>
      </c>
      <c r="M32" s="55" t="e">
        <f>SUMIF(NSL!$C$53:$C$55,C32,NSL!#REF!)</f>
        <v>#REF!</v>
      </c>
      <c r="N32" s="55" t="e">
        <f>SUMIF(NSL!$C$57:$C$65,C32,NSL!#REF!)</f>
        <v>#REF!</v>
      </c>
      <c r="O32" s="55" t="e">
        <f>SUMIF(NSL!$C$67:$C$76,C32,NSL!#REF!)</f>
        <v>#REF!</v>
      </c>
      <c r="P32" s="55" t="e">
        <f>SUMIF(NSL!$C$78:$C$79,C32,NSL!#REF!)</f>
        <v>#REF!</v>
      </c>
      <c r="Q32" s="55" t="e">
        <f>SUMIF(NSL!$C$81:$C$173,C32,NSL!#REF!)</f>
        <v>#REF!</v>
      </c>
      <c r="R32" s="65" t="e">
        <f t="shared" si="12"/>
        <v>#REF!</v>
      </c>
      <c r="S32" s="55" t="e">
        <f>SUMIF(NSL!$C$176:$C$214,C32,NSL!#REF!)</f>
        <v>#REF!</v>
      </c>
      <c r="T32" s="55" t="e">
        <f>SUMIF(NSL!$C$216:$C$238,C32,NSL!#REF!)</f>
        <v>#REF!</v>
      </c>
      <c r="U32" s="55" t="e">
        <f>SUMIF(NSL!$C$240:$C$252,C32,NSL!#REF!)</f>
        <v>#REF!</v>
      </c>
      <c r="V32" s="55" t="e">
        <f>SUMIF(NSL!$C$254:$C$255,C32,NSL!#REF!)</f>
        <v>#REF!</v>
      </c>
      <c r="W32" s="55" t="e">
        <f>SUMIF(NSL!$C$257:$C$282,C32,NSL!#REF!)</f>
        <v>#REF!</v>
      </c>
      <c r="X32" s="55" t="e">
        <f>SUMIF(NSL!$C$284:$C$346,C32,NSL!#REF!)</f>
        <v>#REF!</v>
      </c>
      <c r="Y32" s="55" t="e">
        <f>SUMIF(NSL!$C$348:$C$436,C32,NSL!#REF!)</f>
        <v>#REF!</v>
      </c>
      <c r="Z32" s="55" t="e">
        <f>SUMIF(NSL!$C$438:$C$480,C32,NSL!#REF!)</f>
        <v>#REF!</v>
      </c>
      <c r="AA32" s="72" t="e">
        <f t="shared" si="16"/>
        <v>#REF!</v>
      </c>
      <c r="AB32" s="55" t="e">
        <f>SUMIF(NSL!$C$483:$C$679,C32,NSL!#REF!)</f>
        <v>#REF!</v>
      </c>
      <c r="AC32" s="55" t="e">
        <f>SUMIF(NSL!$C$681:$C$682,C32,NSL!#REF!)</f>
        <v>#REF!</v>
      </c>
      <c r="AD32" s="55" t="e">
        <f>SUMIF(NSL!$C$684:$C$692,C32,NSL!#REF!)</f>
        <v>#REF!</v>
      </c>
      <c r="AE32" s="65" t="e">
        <f>D32-BG32</f>
        <v>#REF!</v>
      </c>
      <c r="AF32" s="55" t="e">
        <f>SUMIF(NSL!$C$778:$C$810,C32,NSL!#REF!)</f>
        <v>#REF!</v>
      </c>
      <c r="AG32" s="55" t="e">
        <f>SUMIF(NSL!$C$812:$C$813,C32,NSL!#REF!)</f>
        <v>#REF!</v>
      </c>
      <c r="AH32" s="55" t="e">
        <f>SUMIF(NSL!$C$815:$C$816,C32,NSL!#REF!)</f>
        <v>#REF!</v>
      </c>
      <c r="AI32" s="55" t="e">
        <f>SUMIF(NSL!$C$818:$C$889,C32,NSL!#REF!)</f>
        <v>#REF!</v>
      </c>
      <c r="AJ32" s="55" t="e">
        <f>SUMIF(NSL!$C$891:$C$917,C32,NSL!#REF!)</f>
        <v>#REF!</v>
      </c>
      <c r="AK32" s="55" t="e">
        <f>SUMIF(NSL!$C$919:$C$981,C32,NSL!#REF!)</f>
        <v>#REF!</v>
      </c>
      <c r="AL32" s="55" t="e">
        <f>SUMIF(NSL!$C$983:$C$1000,C32,NSL!#REF!)</f>
        <v>#REF!</v>
      </c>
      <c r="AM32" s="55" t="e">
        <f>SUMIF(NSL!$C$1002:$C$1028,C32,NSL!#REF!)</f>
        <v>#REF!</v>
      </c>
      <c r="AN32" s="55" t="e">
        <f>SUMIF(NSL!$C$1030:$C$1045,C32,NSL!#REF!)</f>
        <v>#REF!</v>
      </c>
      <c r="AO32" s="55" t="e">
        <f>SUMIF(NSL!$C$1047:$C$1048,C32,NSL!#REF!)</f>
        <v>#REF!</v>
      </c>
      <c r="AP32" s="55" t="e">
        <f>SUMIF(NSL!$C$1050:$C$1074,C32,NSL!#REF!)</f>
        <v>#REF!</v>
      </c>
      <c r="AQ32" s="55" t="e">
        <f>SUMIF(NSL!$C$1076:$C$1099,C32,NSL!#REF!)</f>
        <v>#REF!</v>
      </c>
      <c r="AR32" s="55" t="e">
        <f>SUMIF(NSL!$C$1101:$C$1121,C32,NSL!#REF!)</f>
        <v>#REF!</v>
      </c>
      <c r="AS32" s="55" t="e">
        <f>SUMIF(NSL!$C$1123:$C$1164,C32,NSL!#REF!)</f>
        <v>#REF!</v>
      </c>
      <c r="AT32" s="55" t="e">
        <f>SUMIF(NSL!$C$1166:$C$1201,C32,NSL!#REF!)</f>
        <v>#REF!</v>
      </c>
      <c r="AU32" s="55" t="e">
        <f>SUMIF(NSL!$C$1203:$C$1223,C32,NSL!#REF!)</f>
        <v>#REF!</v>
      </c>
      <c r="AV32" s="55" t="e">
        <f>SUMIF(NSL!$C$1225:$C$1226,C32,NSL!#REF!)</f>
        <v>#REF!</v>
      </c>
      <c r="AW32" s="55" t="e">
        <f>SUMIF(NSL!$C$1228:$C$1244,C32,NSL!#REF!)</f>
        <v>#REF!</v>
      </c>
      <c r="AX32" s="55" t="e">
        <f>SUMIF(NSL!$C$1246:$C$1351,C32,NSL!#REF!)</f>
        <v>#REF!</v>
      </c>
      <c r="AY32" s="55" t="e">
        <f>SUMIF(NSL!$C$1353:$C$1434,C32,NSL!#REF!)</f>
        <v>#REF!</v>
      </c>
      <c r="AZ32" s="55" t="e">
        <f>SUMIF(NSL!$C$1436:$C$1440,C32,NSL!#REF!)</f>
        <v>#REF!</v>
      </c>
      <c r="BA32" s="55" t="e">
        <f>SUMIF(NSL!$C$1442:$C$1507,C32,NSL!#REF!)</f>
        <v>#REF!</v>
      </c>
      <c r="BB32" s="55" t="e">
        <f>SUMIF(NSL!$C$1509:$C$1540,C32,NSL!#REF!)</f>
        <v>#REF!</v>
      </c>
      <c r="BC32" s="55" t="e">
        <f>SUMIF(NSL!$C$1542:$C$1545,C32,NSL!#REF!)</f>
        <v>#REF!</v>
      </c>
      <c r="BD32" s="55" t="e">
        <f>SUMIF(NSL!$C$1547:$C$1560,C32,NSL!#REF!)</f>
        <v>#REF!</v>
      </c>
      <c r="BE32" s="55" t="e">
        <f>SUMIF(NSL!$C$1562:$C$1565,C32,NSL!#REF!)</f>
        <v>#REF!</v>
      </c>
      <c r="BF32" s="55" t="e">
        <f>SUMIF(NSL!$C$1567:$C$1569,C32,NSL!#REF!)</f>
        <v>#REF!</v>
      </c>
      <c r="BG32" s="65" t="e">
        <f>SUM(G32:Q32)+SUM(S32:Z32)+SUM(AB32:AD32)+SUM(AF32:BF32)</f>
        <v>#REF!</v>
      </c>
      <c r="BH32" s="53" t="e">
        <f>AE60-BG32</f>
        <v>#REF!</v>
      </c>
      <c r="BI32" s="53" t="e">
        <f t="shared" si="6"/>
        <v>#REF!</v>
      </c>
    </row>
    <row r="33" spans="1:61" ht="15">
      <c r="A33" s="56"/>
      <c r="B33" s="7" t="s">
        <v>170</v>
      </c>
      <c r="C33" s="8" t="s">
        <v>56</v>
      </c>
      <c r="D33" s="52" t="e">
        <f>HTg!#REF!</f>
        <v>#REF!</v>
      </c>
      <c r="E33" s="65" t="e">
        <f t="shared" si="10"/>
        <v>#REF!</v>
      </c>
      <c r="F33" s="70" t="e">
        <f t="shared" si="11"/>
        <v>#REF!</v>
      </c>
      <c r="G33" s="55" t="e">
        <f>SUMIF(NSL!$C$9:$C$10,C33,NSL!#REF!)</f>
        <v>#REF!</v>
      </c>
      <c r="H33" s="55" t="e">
        <f>SUMIF(NSL!$C$12:$C$13,C33,NSL!#REF!)</f>
        <v>#REF!</v>
      </c>
      <c r="I33" s="55" t="e">
        <f>SUMIF(NSL!$C$15:$C$16,C33,NSL!#REF!)</f>
        <v>#REF!</v>
      </c>
      <c r="J33" s="55" t="e">
        <f>SUMIF(NSL!$C$18:$C$19,C33,NSL!#REF!)</f>
        <v>#REF!</v>
      </c>
      <c r="K33" s="55" t="e">
        <f>SUMIF(NSL!$C$21:$C$43,C33,NSL!#REF!)</f>
        <v>#REF!</v>
      </c>
      <c r="L33" s="55" t="e">
        <f>SUMIF(NSL!$C$45:$C$51,C33,NSL!#REF!)</f>
        <v>#REF!</v>
      </c>
      <c r="M33" s="55" t="e">
        <f>SUMIF(NSL!$C$53:$C$55,C33,NSL!#REF!)</f>
        <v>#REF!</v>
      </c>
      <c r="N33" s="55" t="e">
        <f>SUMIF(NSL!$C$57:$C$65,C33,NSL!#REF!)</f>
        <v>#REF!</v>
      </c>
      <c r="O33" s="55" t="e">
        <f>SUMIF(NSL!$C$67:$C$76,C33,NSL!#REF!)</f>
        <v>#REF!</v>
      </c>
      <c r="P33" s="55" t="e">
        <f>SUMIF(NSL!$C$78:$C$79,C33,NSL!#REF!)</f>
        <v>#REF!</v>
      </c>
      <c r="Q33" s="55" t="e">
        <f>SUMIF(NSL!$C$81:$C$173,C33,NSL!#REF!)</f>
        <v>#REF!</v>
      </c>
      <c r="R33" s="65" t="e">
        <f t="shared" si="12"/>
        <v>#REF!</v>
      </c>
      <c r="S33" s="55" t="e">
        <f>SUMIF(NSL!$C$176:$C$214,C33,NSL!#REF!)</f>
        <v>#REF!</v>
      </c>
      <c r="T33" s="55" t="e">
        <f>SUMIF(NSL!$C$216:$C$238,C33,NSL!#REF!)</f>
        <v>#REF!</v>
      </c>
      <c r="U33" s="55" t="e">
        <f>SUMIF(NSL!$C$240:$C$252,C33,NSL!#REF!)</f>
        <v>#REF!</v>
      </c>
      <c r="V33" s="55" t="e">
        <f>SUMIF(NSL!$C$254:$C$255,C33,NSL!#REF!)</f>
        <v>#REF!</v>
      </c>
      <c r="W33" s="55" t="e">
        <f>SUMIF(NSL!$C$257:$C$282,C33,NSL!#REF!)</f>
        <v>#REF!</v>
      </c>
      <c r="X33" s="55" t="e">
        <f>SUMIF(NSL!$C$284:$C$346,C33,NSL!#REF!)</f>
        <v>#REF!</v>
      </c>
      <c r="Y33" s="55" t="e">
        <f>SUMIF(NSL!$C$348:$C$436,C33,NSL!#REF!)</f>
        <v>#REF!</v>
      </c>
      <c r="Z33" s="55" t="e">
        <f>SUMIF(NSL!$C$438:$C$480,C33,NSL!#REF!)</f>
        <v>#REF!</v>
      </c>
      <c r="AA33" s="72" t="e">
        <f t="shared" si="16"/>
        <v>#REF!</v>
      </c>
      <c r="AB33" s="55" t="e">
        <f>SUMIF(NSL!$C$483:$C$679,C33,NSL!#REF!)</f>
        <v>#REF!</v>
      </c>
      <c r="AC33" s="55" t="e">
        <f>SUMIF(NSL!$C$681:$C$682,C33,NSL!#REF!)</f>
        <v>#REF!</v>
      </c>
      <c r="AD33" s="55" t="e">
        <f>SUMIF(NSL!$C$684:$C$692,C33,NSL!#REF!)</f>
        <v>#REF!</v>
      </c>
      <c r="AE33" s="55" t="e">
        <f>SUMIF(NSL!$C$694:$C$776,C33,NSL!#REF!)</f>
        <v>#REF!</v>
      </c>
      <c r="AF33" s="65" t="e">
        <f>D33-BG33</f>
        <v>#REF!</v>
      </c>
      <c r="AG33" s="55" t="e">
        <f>SUMIF(NSL!$C$812:$C$813,C33,NSL!#REF!)</f>
        <v>#REF!</v>
      </c>
      <c r="AH33" s="55" t="e">
        <f>SUMIF(NSL!$C$815:$C$816,C33,NSL!#REF!)</f>
        <v>#REF!</v>
      </c>
      <c r="AI33" s="55" t="e">
        <f>SUMIF(NSL!$C$818:$C$889,C33,NSL!#REF!)</f>
        <v>#REF!</v>
      </c>
      <c r="AJ33" s="55" t="e">
        <f>SUMIF(NSL!$C$891:$C$917,C33,NSL!#REF!)</f>
        <v>#REF!</v>
      </c>
      <c r="AK33" s="55" t="e">
        <f>SUMIF(NSL!$C$919:$C$981,C33,NSL!#REF!)</f>
        <v>#REF!</v>
      </c>
      <c r="AL33" s="55" t="e">
        <f>SUMIF(NSL!$C$983:$C$1000,C33,NSL!#REF!)</f>
        <v>#REF!</v>
      </c>
      <c r="AM33" s="55" t="e">
        <f>SUMIF(NSL!$C$1002:$C$1028,C33,NSL!#REF!)</f>
        <v>#REF!</v>
      </c>
      <c r="AN33" s="55" t="e">
        <f>SUMIF(NSL!$C$1030:$C$1045,C33,NSL!#REF!)</f>
        <v>#REF!</v>
      </c>
      <c r="AO33" s="55" t="e">
        <f>SUMIF(NSL!$C$1047:$C$1048,C33,NSL!#REF!)</f>
        <v>#REF!</v>
      </c>
      <c r="AP33" s="55" t="e">
        <f>SUMIF(NSL!$C$1050:$C$1074,C33,NSL!#REF!)</f>
        <v>#REF!</v>
      </c>
      <c r="AQ33" s="55" t="e">
        <f>SUMIF(NSL!$C$1076:$C$1099,C33,NSL!#REF!)</f>
        <v>#REF!</v>
      </c>
      <c r="AR33" s="55" t="e">
        <f>SUMIF(NSL!$C$1101:$C$1121,C33,NSL!#REF!)</f>
        <v>#REF!</v>
      </c>
      <c r="AS33" s="55" t="e">
        <f>SUMIF(NSL!$C$1123:$C$1164,C33,NSL!#REF!)</f>
        <v>#REF!</v>
      </c>
      <c r="AT33" s="55" t="e">
        <f>SUMIF(NSL!$C$1166:$C$1201,C33,NSL!#REF!)</f>
        <v>#REF!</v>
      </c>
      <c r="AU33" s="55" t="e">
        <f>SUMIF(NSL!$C$1203:$C$1223,C33,NSL!#REF!)</f>
        <v>#REF!</v>
      </c>
      <c r="AV33" s="55" t="e">
        <f>SUMIF(NSL!$C$1225:$C$1226,C33,NSL!#REF!)</f>
        <v>#REF!</v>
      </c>
      <c r="AW33" s="55" t="e">
        <f>SUMIF(NSL!$C$1228:$C$1244,C33,NSL!#REF!)</f>
        <v>#REF!</v>
      </c>
      <c r="AX33" s="55" t="e">
        <f>SUMIF(NSL!$C$1246:$C$1351,C33,NSL!#REF!)</f>
        <v>#REF!</v>
      </c>
      <c r="AY33" s="55" t="e">
        <f>SUMIF(NSL!$C$1353:$C$1434,C33,NSL!#REF!)</f>
        <v>#REF!</v>
      </c>
      <c r="AZ33" s="55" t="e">
        <f>SUMIF(NSL!$C$1436:$C$1440,C33,NSL!#REF!)</f>
        <v>#REF!</v>
      </c>
      <c r="BA33" s="55" t="e">
        <f>SUMIF(NSL!$C$1442:$C$1507,C33,NSL!#REF!)</f>
        <v>#REF!</v>
      </c>
      <c r="BB33" s="55" t="e">
        <f>SUMIF(NSL!$C$1509:$C$1540,C33,NSL!#REF!)</f>
        <v>#REF!</v>
      </c>
      <c r="BC33" s="55" t="e">
        <f>SUMIF(NSL!$C$1542:$C$1545,C33,NSL!#REF!)</f>
        <v>#REF!</v>
      </c>
      <c r="BD33" s="55" t="e">
        <f>SUMIF(NSL!$C$1547:$C$1560,C33,NSL!#REF!)</f>
        <v>#REF!</v>
      </c>
      <c r="BE33" s="55" t="e">
        <f>SUMIF(NSL!$C$1562:$C$1565,C33,NSL!#REF!)</f>
        <v>#REF!</v>
      </c>
      <c r="BF33" s="55" t="e">
        <f>SUMIF(NSL!$C$1567:$C$1569,C33,NSL!#REF!)</f>
        <v>#REF!</v>
      </c>
      <c r="BG33" s="65" t="e">
        <f>SUM(G33:Q33)+SUM(S33:Z33)+SUM(AB33:AE33)+SUM(AG33:BF33)</f>
        <v>#REF!</v>
      </c>
      <c r="BH33" s="53" t="e">
        <f>AF60-BG33</f>
        <v>#REF!</v>
      </c>
      <c r="BI33" s="53" t="e">
        <f t="shared" si="6"/>
        <v>#REF!</v>
      </c>
    </row>
    <row r="34" spans="1:61" ht="30">
      <c r="A34" s="56"/>
      <c r="B34" s="7" t="s">
        <v>171</v>
      </c>
      <c r="C34" s="8" t="s">
        <v>57</v>
      </c>
      <c r="D34" s="52" t="e">
        <f>HTg!#REF!</f>
        <v>#REF!</v>
      </c>
      <c r="E34" s="65" t="e">
        <f t="shared" si="10"/>
        <v>#REF!</v>
      </c>
      <c r="F34" s="70" t="e">
        <f t="shared" si="11"/>
        <v>#REF!</v>
      </c>
      <c r="G34" s="55" t="e">
        <f>SUMIF(NSL!$C$9:$C$10,C34,NSL!#REF!)</f>
        <v>#REF!</v>
      </c>
      <c r="H34" s="55" t="e">
        <f>SUMIF(NSL!$C$12:$C$13,C34,NSL!#REF!)</f>
        <v>#REF!</v>
      </c>
      <c r="I34" s="55" t="e">
        <f>SUMIF(NSL!$C$15:$C$16,C34,NSL!#REF!)</f>
        <v>#REF!</v>
      </c>
      <c r="J34" s="55" t="e">
        <f>SUMIF(NSL!$C$18:$C$19,C34,NSL!#REF!)</f>
        <v>#REF!</v>
      </c>
      <c r="K34" s="55" t="e">
        <f>SUMIF(NSL!$C$21:$C$43,C34,NSL!#REF!)</f>
        <v>#REF!</v>
      </c>
      <c r="L34" s="55" t="e">
        <f>SUMIF(NSL!$C$45:$C$51,C34,NSL!#REF!)</f>
        <v>#REF!</v>
      </c>
      <c r="M34" s="55" t="e">
        <f>SUMIF(NSL!$C$53:$C$55,C34,NSL!#REF!)</f>
        <v>#REF!</v>
      </c>
      <c r="N34" s="55" t="e">
        <f>SUMIF(NSL!$C$57:$C$65,C34,NSL!#REF!)</f>
        <v>#REF!</v>
      </c>
      <c r="O34" s="55" t="e">
        <f>SUMIF(NSL!$C$67:$C$76,C34,NSL!#REF!)</f>
        <v>#REF!</v>
      </c>
      <c r="P34" s="55" t="e">
        <f>SUMIF(NSL!$C$78:$C$79,C34,NSL!#REF!)</f>
        <v>#REF!</v>
      </c>
      <c r="Q34" s="55" t="e">
        <f>SUMIF(NSL!$C$81:$C$173,C34,NSL!#REF!)</f>
        <v>#REF!</v>
      </c>
      <c r="R34" s="65" t="e">
        <f t="shared" si="12"/>
        <v>#REF!</v>
      </c>
      <c r="S34" s="55" t="e">
        <f>SUMIF(NSL!$C$176:$C$214,C34,NSL!#REF!)</f>
        <v>#REF!</v>
      </c>
      <c r="T34" s="55" t="e">
        <f>SUMIF(NSL!$C$216:$C$238,C34,NSL!#REF!)</f>
        <v>#REF!</v>
      </c>
      <c r="U34" s="55" t="e">
        <f>SUMIF(NSL!$C$240:$C$252,C34,NSL!#REF!)</f>
        <v>#REF!</v>
      </c>
      <c r="V34" s="55" t="e">
        <f>SUMIF(NSL!$C$254:$C$255,C34,NSL!#REF!)</f>
        <v>#REF!</v>
      </c>
      <c r="W34" s="55" t="e">
        <f>SUMIF(NSL!$C$257:$C$282,C34,NSL!#REF!)</f>
        <v>#REF!</v>
      </c>
      <c r="X34" s="55" t="e">
        <f>SUMIF(NSL!$C$284:$C$346,C34,NSL!#REF!)</f>
        <v>#REF!</v>
      </c>
      <c r="Y34" s="55" t="e">
        <f>SUMIF(NSL!$C$348:$C$436,C34,NSL!#REF!)</f>
        <v>#REF!</v>
      </c>
      <c r="Z34" s="55" t="e">
        <f>SUMIF(NSL!$C$438:$C$480,C34,NSL!#REF!)</f>
        <v>#REF!</v>
      </c>
      <c r="AA34" s="72" t="e">
        <f t="shared" si="16"/>
        <v>#REF!</v>
      </c>
      <c r="AB34" s="55" t="e">
        <f>SUMIF(NSL!$C$483:$C$679,C34,NSL!#REF!)</f>
        <v>#REF!</v>
      </c>
      <c r="AC34" s="55" t="e">
        <f>SUMIF(NSL!$C$681:$C$682,C34,NSL!#REF!)</f>
        <v>#REF!</v>
      </c>
      <c r="AD34" s="55" t="e">
        <f>SUMIF(NSL!$C$684:$C$692,C34,NSL!#REF!)</f>
        <v>#REF!</v>
      </c>
      <c r="AE34" s="55" t="e">
        <f>SUMIF(NSL!$C$694:$C$776,C34,NSL!#REF!)</f>
        <v>#REF!</v>
      </c>
      <c r="AF34" s="55" t="e">
        <f>SUMIF(NSL!$C$778:$C$810,C34,NSL!#REF!)</f>
        <v>#REF!</v>
      </c>
      <c r="AG34" s="65" t="e">
        <f>D34-BG34</f>
        <v>#REF!</v>
      </c>
      <c r="AH34" s="55" t="e">
        <f>SUMIF(NSL!$C$815:$C$816,C34,NSL!#REF!)</f>
        <v>#REF!</v>
      </c>
      <c r="AI34" s="55" t="e">
        <f>SUMIF(NSL!$C$818:$C$889,C34,NSL!#REF!)</f>
        <v>#REF!</v>
      </c>
      <c r="AJ34" s="55" t="e">
        <f>SUMIF(NSL!$C$891:$C$917,C34,NSL!#REF!)</f>
        <v>#REF!</v>
      </c>
      <c r="AK34" s="55" t="e">
        <f>SUMIF(NSL!$C$919:$C$981,C34,NSL!#REF!)</f>
        <v>#REF!</v>
      </c>
      <c r="AL34" s="55" t="e">
        <f>SUMIF(NSL!$C$983:$C$1000,C34,NSL!#REF!)</f>
        <v>#REF!</v>
      </c>
      <c r="AM34" s="55" t="e">
        <f>SUMIF(NSL!$C$1002:$C$1028,C34,NSL!#REF!)</f>
        <v>#REF!</v>
      </c>
      <c r="AN34" s="55" t="e">
        <f>SUMIF(NSL!$C$1030:$C$1045,C34,NSL!#REF!)</f>
        <v>#REF!</v>
      </c>
      <c r="AO34" s="55" t="e">
        <f>SUMIF(NSL!$C$1047:$C$1048,C34,NSL!#REF!)</f>
        <v>#REF!</v>
      </c>
      <c r="AP34" s="55" t="e">
        <f>SUMIF(NSL!$C$1050:$C$1074,C34,NSL!#REF!)</f>
        <v>#REF!</v>
      </c>
      <c r="AQ34" s="55" t="e">
        <f>SUMIF(NSL!$C$1076:$C$1099,C34,NSL!#REF!)</f>
        <v>#REF!</v>
      </c>
      <c r="AR34" s="55" t="e">
        <f>SUMIF(NSL!$C$1101:$C$1121,C34,NSL!#REF!)</f>
        <v>#REF!</v>
      </c>
      <c r="AS34" s="55" t="e">
        <f>SUMIF(NSL!$C$1123:$C$1164,C34,NSL!#REF!)</f>
        <v>#REF!</v>
      </c>
      <c r="AT34" s="55" t="e">
        <f>SUMIF(NSL!$C$1166:$C$1201,C34,NSL!#REF!)</f>
        <v>#REF!</v>
      </c>
      <c r="AU34" s="55" t="e">
        <f>SUMIF(NSL!$C$1203:$C$1223,C34,NSL!#REF!)</f>
        <v>#REF!</v>
      </c>
      <c r="AV34" s="55" t="e">
        <f>SUMIF(NSL!$C$1225:$C$1226,C34,NSL!#REF!)</f>
        <v>#REF!</v>
      </c>
      <c r="AW34" s="55" t="e">
        <f>SUMIF(NSL!$C$1228:$C$1244,C34,NSL!#REF!)</f>
        <v>#REF!</v>
      </c>
      <c r="AX34" s="55" t="e">
        <f>SUMIF(NSL!$C$1246:$C$1351,C34,NSL!#REF!)</f>
        <v>#REF!</v>
      </c>
      <c r="AY34" s="55" t="e">
        <f>SUMIF(NSL!$C$1353:$C$1434,C34,NSL!#REF!)</f>
        <v>#REF!</v>
      </c>
      <c r="AZ34" s="55" t="e">
        <f>SUMIF(NSL!$C$1436:$C$1440,C34,NSL!#REF!)</f>
        <v>#REF!</v>
      </c>
      <c r="BA34" s="55" t="e">
        <f>SUMIF(NSL!$C$1442:$C$1507,C34,NSL!#REF!)</f>
        <v>#REF!</v>
      </c>
      <c r="BB34" s="55" t="e">
        <f>SUMIF(NSL!$C$1509:$C$1540,C34,NSL!#REF!)</f>
        <v>#REF!</v>
      </c>
      <c r="BC34" s="55" t="e">
        <f>SUMIF(NSL!$C$1542:$C$1545,C34,NSL!#REF!)</f>
        <v>#REF!</v>
      </c>
      <c r="BD34" s="55" t="e">
        <f>SUMIF(NSL!$C$1547:$C$1560,C34,NSL!#REF!)</f>
        <v>#REF!</v>
      </c>
      <c r="BE34" s="55" t="e">
        <f>SUMIF(NSL!$C$1562:$C$1565,C34,NSL!#REF!)</f>
        <v>#REF!</v>
      </c>
      <c r="BF34" s="55" t="e">
        <f>SUMIF(NSL!$C$1567:$C$1569,C34,NSL!#REF!)</f>
        <v>#REF!</v>
      </c>
      <c r="BG34" s="65" t="e">
        <f>SUM(G34:Q34)+SUM(S34:Z34)+SUM(AB34:AF34)+SUM(AH34:BF34)</f>
        <v>#REF!</v>
      </c>
      <c r="BH34" s="53" t="e">
        <f>AG60-BG34</f>
        <v>#REF!</v>
      </c>
      <c r="BI34" s="53" t="e">
        <f t="shared" si="6"/>
        <v>#REF!</v>
      </c>
    </row>
    <row r="35" spans="1:61" ht="15">
      <c r="A35" s="56"/>
      <c r="B35" s="7" t="s">
        <v>172</v>
      </c>
      <c r="C35" s="8" t="s">
        <v>176</v>
      </c>
      <c r="D35" s="52" t="e">
        <f>HTg!#REF!</f>
        <v>#REF!</v>
      </c>
      <c r="E35" s="65" t="e">
        <f t="shared" si="10"/>
        <v>#REF!</v>
      </c>
      <c r="F35" s="70" t="e">
        <f t="shared" si="11"/>
        <v>#REF!</v>
      </c>
      <c r="G35" s="55" t="e">
        <f>SUMIF(NSL!$C$9:$C$10,C35,NSL!#REF!)</f>
        <v>#REF!</v>
      </c>
      <c r="H35" s="55" t="e">
        <f>SUMIF(NSL!$C$12:$C$13,C35,NSL!#REF!)</f>
        <v>#REF!</v>
      </c>
      <c r="I35" s="55" t="e">
        <f>SUMIF(NSL!$C$15:$C$16,C35,NSL!#REF!)</f>
        <v>#REF!</v>
      </c>
      <c r="J35" s="55" t="e">
        <f>SUMIF(NSL!$C$18:$C$19,C35,NSL!#REF!)</f>
        <v>#REF!</v>
      </c>
      <c r="K35" s="55" t="e">
        <f>SUMIF(NSL!$C$21:$C$43,C35,NSL!#REF!)</f>
        <v>#REF!</v>
      </c>
      <c r="L35" s="55" t="e">
        <f>SUMIF(NSL!$C$45:$C$51,C35,NSL!#REF!)</f>
        <v>#REF!</v>
      </c>
      <c r="M35" s="55" t="e">
        <f>SUMIF(NSL!$C$53:$C$55,C35,NSL!#REF!)</f>
        <v>#REF!</v>
      </c>
      <c r="N35" s="55" t="e">
        <f>SUMIF(NSL!$C$57:$C$65,C35,NSL!#REF!)</f>
        <v>#REF!</v>
      </c>
      <c r="O35" s="55" t="e">
        <f>SUMIF(NSL!$C$67:$C$76,C35,NSL!#REF!)</f>
        <v>#REF!</v>
      </c>
      <c r="P35" s="55" t="e">
        <f>SUMIF(NSL!$C$78:$C$79,C35,NSL!#REF!)</f>
        <v>#REF!</v>
      </c>
      <c r="Q35" s="55" t="e">
        <f>SUMIF(NSL!$C$81:$C$173,C35,NSL!#REF!)</f>
        <v>#REF!</v>
      </c>
      <c r="R35" s="65" t="e">
        <f t="shared" si="12"/>
        <v>#REF!</v>
      </c>
      <c r="S35" s="55" t="e">
        <f>SUMIF(NSL!$C$176:$C$214,C35,NSL!#REF!)</f>
        <v>#REF!</v>
      </c>
      <c r="T35" s="55" t="e">
        <f>SUMIF(NSL!$C$216:$C$238,C35,NSL!#REF!)</f>
        <v>#REF!</v>
      </c>
      <c r="U35" s="55" t="e">
        <f>SUMIF(NSL!$C$240:$C$252,C35,NSL!#REF!)</f>
        <v>#REF!</v>
      </c>
      <c r="V35" s="55" t="e">
        <f>SUMIF(NSL!$C$254:$C$255,C35,NSL!#REF!)</f>
        <v>#REF!</v>
      </c>
      <c r="W35" s="55" t="e">
        <f>SUMIF(NSL!$C$257:$C$282,C35,NSL!#REF!)</f>
        <v>#REF!</v>
      </c>
      <c r="X35" s="55" t="e">
        <f>SUMIF(NSL!$C$284:$C$346,C35,NSL!#REF!)</f>
        <v>#REF!</v>
      </c>
      <c r="Y35" s="55" t="e">
        <f>SUMIF(NSL!$C$348:$C$436,C35,NSL!#REF!)</f>
        <v>#REF!</v>
      </c>
      <c r="Z35" s="55" t="e">
        <f>SUMIF(NSL!$C$438:$C$480,C35,NSL!#REF!)</f>
        <v>#REF!</v>
      </c>
      <c r="AA35" s="72" t="e">
        <f t="shared" si="16"/>
        <v>#REF!</v>
      </c>
      <c r="AB35" s="55" t="e">
        <f>SUMIF(NSL!$C$483:$C$679,C35,NSL!#REF!)</f>
        <v>#REF!</v>
      </c>
      <c r="AC35" s="55" t="e">
        <f>SUMIF(NSL!$C$681:$C$682,C35,NSL!#REF!)</f>
        <v>#REF!</v>
      </c>
      <c r="AD35" s="55" t="e">
        <f>SUMIF(NSL!$C$684:$C$692,C35,NSL!#REF!)</f>
        <v>#REF!</v>
      </c>
      <c r="AE35" s="55" t="e">
        <f>SUMIF(NSL!$C$694:$C$776,C35,NSL!#REF!)</f>
        <v>#REF!</v>
      </c>
      <c r="AF35" s="55" t="e">
        <f>SUMIF(NSL!$C$778:$C$810,C35,NSL!#REF!)</f>
        <v>#REF!</v>
      </c>
      <c r="AG35" s="55" t="e">
        <f>SUMIF(NSL!$C$812:$C$813,C35,NSL!#REF!)</f>
        <v>#REF!</v>
      </c>
      <c r="AH35" s="65" t="e">
        <f>D35-BG35</f>
        <v>#REF!</v>
      </c>
      <c r="AI35" s="55" t="e">
        <f>SUMIF(NSL!$C$818:$C$889,C35,NSL!#REF!)</f>
        <v>#REF!</v>
      </c>
      <c r="AJ35" s="55" t="e">
        <f>SUMIF(NSL!$C$891:$C$917,C35,NSL!#REF!)</f>
        <v>#REF!</v>
      </c>
      <c r="AK35" s="55" t="e">
        <f>SUMIF(NSL!$C$919:$C$981,C35,NSL!#REF!)</f>
        <v>#REF!</v>
      </c>
      <c r="AL35" s="55" t="e">
        <f>SUMIF(NSL!$C$983:$C$1000,C35,NSL!#REF!)</f>
        <v>#REF!</v>
      </c>
      <c r="AM35" s="55" t="e">
        <f>SUMIF(NSL!$C$1002:$C$1028,C35,NSL!#REF!)</f>
        <v>#REF!</v>
      </c>
      <c r="AN35" s="55" t="e">
        <f>SUMIF(NSL!$C$1030:$C$1045,C35,NSL!#REF!)</f>
        <v>#REF!</v>
      </c>
      <c r="AO35" s="55" t="e">
        <f>SUMIF(NSL!$C$1047:$C$1048,C35,NSL!#REF!)</f>
        <v>#REF!</v>
      </c>
      <c r="AP35" s="55" t="e">
        <f>SUMIF(NSL!$C$1050:$C$1074,C35,NSL!#REF!)</f>
        <v>#REF!</v>
      </c>
      <c r="AQ35" s="55" t="e">
        <f>SUMIF(NSL!$C$1076:$C$1099,C35,NSL!#REF!)</f>
        <v>#REF!</v>
      </c>
      <c r="AR35" s="55" t="e">
        <f>SUMIF(NSL!$C$1101:$C$1121,C35,NSL!#REF!)</f>
        <v>#REF!</v>
      </c>
      <c r="AS35" s="55" t="e">
        <f>SUMIF(NSL!$C$1123:$C$1164,C35,NSL!#REF!)</f>
        <v>#REF!</v>
      </c>
      <c r="AT35" s="55" t="e">
        <f>SUMIF(NSL!$C$1166:$C$1201,C35,NSL!#REF!)</f>
        <v>#REF!</v>
      </c>
      <c r="AU35" s="55" t="e">
        <f>SUMIF(NSL!$C$1203:$C$1223,C35,NSL!#REF!)</f>
        <v>#REF!</v>
      </c>
      <c r="AV35" s="55" t="e">
        <f>SUMIF(NSL!$C$1225:$C$1226,C35,NSL!#REF!)</f>
        <v>#REF!</v>
      </c>
      <c r="AW35" s="55" t="e">
        <f>SUMIF(NSL!$C$1228:$C$1244,C35,NSL!#REF!)</f>
        <v>#REF!</v>
      </c>
      <c r="AX35" s="55" t="e">
        <f>SUMIF(NSL!$C$1246:$C$1351,C35,NSL!#REF!)</f>
        <v>#REF!</v>
      </c>
      <c r="AY35" s="55" t="e">
        <f>SUMIF(NSL!$C$1353:$C$1434,C35,NSL!#REF!)</f>
        <v>#REF!</v>
      </c>
      <c r="AZ35" s="55" t="e">
        <f>SUMIF(NSL!$C$1436:$C$1440,C35,NSL!#REF!)</f>
        <v>#REF!</v>
      </c>
      <c r="BA35" s="55" t="e">
        <f>SUMIF(NSL!$C$1442:$C$1507,C35,NSL!#REF!)</f>
        <v>#REF!</v>
      </c>
      <c r="BB35" s="55" t="e">
        <f>SUMIF(NSL!$C$1509:$C$1540,C35,NSL!#REF!)</f>
        <v>#REF!</v>
      </c>
      <c r="BC35" s="55" t="e">
        <f>SUMIF(NSL!$C$1542:$C$1545,C35,NSL!#REF!)</f>
        <v>#REF!</v>
      </c>
      <c r="BD35" s="55" t="e">
        <f>SUMIF(NSL!$C$1547:$C$1560,C35,NSL!#REF!)</f>
        <v>#REF!</v>
      </c>
      <c r="BE35" s="55" t="e">
        <f>SUMIF(NSL!$C$1562:$C$1565,C35,NSL!#REF!)</f>
        <v>#REF!</v>
      </c>
      <c r="BF35" s="55" t="e">
        <f>SUMIF(NSL!$C$1567:$C$1569,C35,NSL!#REF!)</f>
        <v>#REF!</v>
      </c>
      <c r="BG35" s="65" t="e">
        <f>SUM(G35:Q35)+SUM(S35:Z35)+SUM(AB35:AG35)+SUM(AI35:BF35)</f>
        <v>#REF!</v>
      </c>
      <c r="BH35" s="53" t="e">
        <f>AH60-BG35</f>
        <v>#REF!</v>
      </c>
      <c r="BI35" s="53" t="e">
        <f t="shared" si="6"/>
        <v>#REF!</v>
      </c>
    </row>
    <row r="36" spans="1:61" ht="15">
      <c r="A36" s="56"/>
      <c r="B36" s="7" t="s">
        <v>161</v>
      </c>
      <c r="C36" s="8" t="s">
        <v>49</v>
      </c>
      <c r="D36" s="52" t="e">
        <f>HTg!#REF!</f>
        <v>#REF!</v>
      </c>
      <c r="E36" s="65" t="e">
        <f t="shared" si="10"/>
        <v>#REF!</v>
      </c>
      <c r="F36" s="70" t="e">
        <f t="shared" si="11"/>
        <v>#REF!</v>
      </c>
      <c r="G36" s="55" t="e">
        <f>SUMIF(NSL!$C$9:$C$10,C36,NSL!#REF!)</f>
        <v>#REF!</v>
      </c>
      <c r="H36" s="55" t="e">
        <f>SUMIF(NSL!$C$12:$C$13,C36,NSL!#REF!)</f>
        <v>#REF!</v>
      </c>
      <c r="I36" s="55" t="e">
        <f>SUMIF(NSL!$C$15:$C$16,C36,NSL!#REF!)</f>
        <v>#REF!</v>
      </c>
      <c r="J36" s="55" t="e">
        <f>SUMIF(NSL!$C$18:$C$19,C36,NSL!#REF!)</f>
        <v>#REF!</v>
      </c>
      <c r="K36" s="55" t="e">
        <f>SUMIF(NSL!$C$21:$C$43,C36,NSL!#REF!)</f>
        <v>#REF!</v>
      </c>
      <c r="L36" s="55" t="e">
        <f>SUMIF(NSL!$C$45:$C$51,C36,NSL!#REF!)</f>
        <v>#REF!</v>
      </c>
      <c r="M36" s="55" t="e">
        <f>SUMIF(NSL!$C$53:$C$55,C36,NSL!#REF!)</f>
        <v>#REF!</v>
      </c>
      <c r="N36" s="55" t="e">
        <f>SUMIF(NSL!$C$57:$C$65,C36,NSL!#REF!)</f>
        <v>#REF!</v>
      </c>
      <c r="O36" s="55" t="e">
        <f>SUMIF(NSL!$C$67:$C$76,C36,NSL!#REF!)</f>
        <v>#REF!</v>
      </c>
      <c r="P36" s="55" t="e">
        <f>SUMIF(NSL!$C$78:$C$79,C36,NSL!#REF!)</f>
        <v>#REF!</v>
      </c>
      <c r="Q36" s="55" t="e">
        <f>SUMIF(NSL!$C$81:$C$173,C36,NSL!#REF!)</f>
        <v>#REF!</v>
      </c>
      <c r="R36" s="65" t="e">
        <f t="shared" si="12"/>
        <v>#REF!</v>
      </c>
      <c r="S36" s="55" t="e">
        <f>SUMIF(NSL!$C$176:$C$214,C36,NSL!#REF!)</f>
        <v>#REF!</v>
      </c>
      <c r="T36" s="55" t="e">
        <f>SUMIF(NSL!$C$216:$C$238,C36,NSL!#REF!)</f>
        <v>#REF!</v>
      </c>
      <c r="U36" s="55" t="e">
        <f>SUMIF(NSL!$C$240:$C$252,C36,NSL!#REF!)</f>
        <v>#REF!</v>
      </c>
      <c r="V36" s="55" t="e">
        <f>SUMIF(NSL!$C$254:$C$255,C36,NSL!#REF!)</f>
        <v>#REF!</v>
      </c>
      <c r="W36" s="55" t="e">
        <f>SUMIF(NSL!$C$257:$C$282,C36,NSL!#REF!)</f>
        <v>#REF!</v>
      </c>
      <c r="X36" s="55" t="e">
        <f>SUMIF(NSL!$C$284:$C$346,C36,NSL!#REF!)</f>
        <v>#REF!</v>
      </c>
      <c r="Y36" s="55" t="e">
        <f>SUMIF(NSL!$C$348:$C$436,C36,NSL!#REF!)</f>
        <v>#REF!</v>
      </c>
      <c r="Z36" s="55" t="e">
        <f>SUMIF(NSL!$C$438:$C$480,C36,NSL!#REF!)</f>
        <v>#REF!</v>
      </c>
      <c r="AA36" s="72" t="e">
        <f t="shared" si="16"/>
        <v>#REF!</v>
      </c>
      <c r="AB36" s="55" t="e">
        <f>SUMIF(NSL!$C$483:$C$679,C36,NSL!#REF!)</f>
        <v>#REF!</v>
      </c>
      <c r="AC36" s="55" t="e">
        <f>SUMIF(NSL!$C$681:$C$682,C36,NSL!#REF!)</f>
        <v>#REF!</v>
      </c>
      <c r="AD36" s="55" t="e">
        <f>SUMIF(NSL!$C$684:$C$692,C36,NSL!#REF!)</f>
        <v>#REF!</v>
      </c>
      <c r="AE36" s="55" t="e">
        <f>SUMIF(NSL!$C$694:$C$776,C36,NSL!#REF!)</f>
        <v>#REF!</v>
      </c>
      <c r="AF36" s="55" t="e">
        <f>SUMIF(NSL!$C$778:$C$810,C36,NSL!#REF!)</f>
        <v>#REF!</v>
      </c>
      <c r="AG36" s="55" t="e">
        <f>SUMIF(NSL!$C$812:$C$813,C36,NSL!#REF!)</f>
        <v>#REF!</v>
      </c>
      <c r="AH36" s="55" t="e">
        <f>SUMIF(NSL!$C$815:$C$816,C36,NSL!#REF!)</f>
        <v>#REF!</v>
      </c>
      <c r="AI36" s="65" t="e">
        <f>D36-BG36</f>
        <v>#REF!</v>
      </c>
      <c r="AJ36" s="55" t="e">
        <f>SUMIF(NSL!$C$891:$C$917,C36,NSL!#REF!)</f>
        <v>#REF!</v>
      </c>
      <c r="AK36" s="55" t="e">
        <f>SUMIF(NSL!$C$919:$C$981,C36,NSL!#REF!)</f>
        <v>#REF!</v>
      </c>
      <c r="AL36" s="55" t="e">
        <f>SUMIF(NSL!$C$983:$C$1000,C36,NSL!#REF!)</f>
        <v>#REF!</v>
      </c>
      <c r="AM36" s="55" t="e">
        <f>SUMIF(NSL!$C$1002:$C$1028,C36,NSL!#REF!)</f>
        <v>#REF!</v>
      </c>
      <c r="AN36" s="55" t="e">
        <f>SUMIF(NSL!$C$1030:$C$1045,C36,NSL!#REF!)</f>
        <v>#REF!</v>
      </c>
      <c r="AO36" s="55" t="e">
        <f>SUMIF(NSL!$C$1047:$C$1048,C36,NSL!#REF!)</f>
        <v>#REF!</v>
      </c>
      <c r="AP36" s="55" t="e">
        <f>SUMIF(NSL!$C$1050:$C$1074,C36,NSL!#REF!)</f>
        <v>#REF!</v>
      </c>
      <c r="AQ36" s="55" t="e">
        <f>SUMIF(NSL!$C$1076:$C$1099,C36,NSL!#REF!)</f>
        <v>#REF!</v>
      </c>
      <c r="AR36" s="55" t="e">
        <f>SUMIF(NSL!$C$1101:$C$1121,C36,NSL!#REF!)</f>
        <v>#REF!</v>
      </c>
      <c r="AS36" s="55" t="e">
        <f>SUMIF(NSL!$C$1123:$C$1164,C36,NSL!#REF!)</f>
        <v>#REF!</v>
      </c>
      <c r="AT36" s="55" t="e">
        <f>SUMIF(NSL!$C$1166:$C$1201,C36,NSL!#REF!)</f>
        <v>#REF!</v>
      </c>
      <c r="AU36" s="55" t="e">
        <f>SUMIF(NSL!$C$1203:$C$1223,C36,NSL!#REF!)</f>
        <v>#REF!</v>
      </c>
      <c r="AV36" s="55" t="e">
        <f>SUMIF(NSL!$C$1225:$C$1226,C36,NSL!#REF!)</f>
        <v>#REF!</v>
      </c>
      <c r="AW36" s="55" t="e">
        <f>SUMIF(NSL!$C$1228:$C$1244,C36,NSL!#REF!)</f>
        <v>#REF!</v>
      </c>
      <c r="AX36" s="55" t="e">
        <f>SUMIF(NSL!$C$1246:$C$1351,C36,NSL!#REF!)</f>
        <v>#REF!</v>
      </c>
      <c r="AY36" s="55" t="e">
        <f>SUMIF(NSL!$C$1353:$C$1434,C36,NSL!#REF!)</f>
        <v>#REF!</v>
      </c>
      <c r="AZ36" s="55" t="e">
        <f>SUMIF(NSL!$C$1436:$C$1440,C36,NSL!#REF!)</f>
        <v>#REF!</v>
      </c>
      <c r="BA36" s="55" t="e">
        <f>SUMIF(NSL!$C$1442:$C$1507,C36,NSL!#REF!)</f>
        <v>#REF!</v>
      </c>
      <c r="BB36" s="55" t="e">
        <f>SUMIF(NSL!$C$1509:$C$1540,C36,NSL!#REF!)</f>
        <v>#REF!</v>
      </c>
      <c r="BC36" s="55" t="e">
        <f>SUMIF(NSL!$C$1542:$C$1545,C36,NSL!#REF!)</f>
        <v>#REF!</v>
      </c>
      <c r="BD36" s="55" t="e">
        <f>SUMIF(NSL!$C$1547:$C$1560,C36,NSL!#REF!)</f>
        <v>#REF!</v>
      </c>
      <c r="BE36" s="55" t="e">
        <f>SUMIF(NSL!$C$1562:$C$1565,C36,NSL!#REF!)</f>
        <v>#REF!</v>
      </c>
      <c r="BF36" s="55" t="e">
        <f>SUMIF(NSL!$C$1567:$C$1569,C36,NSL!#REF!)</f>
        <v>#REF!</v>
      </c>
      <c r="BG36" s="65" t="e">
        <f>SUM(G36:Q36)+SUM(S36:Z36)+SUM(AB36:AH36)+SUM(AJ36:BF36)</f>
        <v>#REF!</v>
      </c>
      <c r="BH36" s="53" t="e">
        <f>AI60-BG36</f>
        <v>#REF!</v>
      </c>
      <c r="BI36" s="53" t="e">
        <f t="shared" si="6"/>
        <v>#REF!</v>
      </c>
    </row>
    <row r="37" spans="1:61" ht="15">
      <c r="A37" s="56"/>
      <c r="B37" s="7" t="s">
        <v>162</v>
      </c>
      <c r="C37" s="8" t="s">
        <v>50</v>
      </c>
      <c r="D37" s="52" t="e">
        <f>HTg!#REF!</f>
        <v>#REF!</v>
      </c>
      <c r="E37" s="65" t="e">
        <f t="shared" si="10"/>
        <v>#REF!</v>
      </c>
      <c r="F37" s="70" t="e">
        <f t="shared" si="11"/>
        <v>#REF!</v>
      </c>
      <c r="G37" s="55" t="e">
        <f>SUMIF(NSL!$C$9:$C$10,C37,NSL!#REF!)</f>
        <v>#REF!</v>
      </c>
      <c r="H37" s="55" t="e">
        <f>SUMIF(NSL!$C$12:$C$13,C37,NSL!#REF!)</f>
        <v>#REF!</v>
      </c>
      <c r="I37" s="55" t="e">
        <f>SUMIF(NSL!$C$15:$C$16,C37,NSL!#REF!)</f>
        <v>#REF!</v>
      </c>
      <c r="J37" s="55" t="e">
        <f>SUMIF(NSL!$C$18:$C$19,C37,NSL!#REF!)</f>
        <v>#REF!</v>
      </c>
      <c r="K37" s="55" t="e">
        <f>SUMIF(NSL!$C$21:$C$43,C37,NSL!#REF!)</f>
        <v>#REF!</v>
      </c>
      <c r="L37" s="55" t="e">
        <f>SUMIF(NSL!$C$45:$C$51,C37,NSL!#REF!)</f>
        <v>#REF!</v>
      </c>
      <c r="M37" s="55" t="e">
        <f>SUMIF(NSL!$C$53:$C$55,C37,NSL!#REF!)</f>
        <v>#REF!</v>
      </c>
      <c r="N37" s="55" t="e">
        <f>SUMIF(NSL!$C$57:$C$65,C37,NSL!#REF!)</f>
        <v>#REF!</v>
      </c>
      <c r="O37" s="55" t="e">
        <f>SUMIF(NSL!$C$67:$C$76,C37,NSL!#REF!)</f>
        <v>#REF!</v>
      </c>
      <c r="P37" s="55" t="e">
        <f>SUMIF(NSL!$C$78:$C$79,C37,NSL!#REF!)</f>
        <v>#REF!</v>
      </c>
      <c r="Q37" s="55" t="e">
        <f>SUMIF(NSL!$C$81:$C$173,C37,NSL!#REF!)</f>
        <v>#REF!</v>
      </c>
      <c r="R37" s="65" t="e">
        <f t="shared" si="12"/>
        <v>#REF!</v>
      </c>
      <c r="S37" s="55" t="e">
        <f>SUMIF(NSL!$C$176:$C$214,C37,NSL!#REF!)</f>
        <v>#REF!</v>
      </c>
      <c r="T37" s="55" t="e">
        <f>SUMIF(NSL!$C$216:$C$238,C37,NSL!#REF!)</f>
        <v>#REF!</v>
      </c>
      <c r="U37" s="55" t="e">
        <f>SUMIF(NSL!$C$240:$C$252,C37,NSL!#REF!)</f>
        <v>#REF!</v>
      </c>
      <c r="V37" s="55" t="e">
        <f>SUMIF(NSL!$C$254:$C$255,C37,NSL!#REF!)</f>
        <v>#REF!</v>
      </c>
      <c r="W37" s="55" t="e">
        <f>SUMIF(NSL!$C$257:$C$282,C37,NSL!#REF!)</f>
        <v>#REF!</v>
      </c>
      <c r="X37" s="55" t="e">
        <f>SUMIF(NSL!$C$284:$C$346,C37,NSL!#REF!)</f>
        <v>#REF!</v>
      </c>
      <c r="Y37" s="55" t="e">
        <f>SUMIF(NSL!$C$348:$C$436,C37,NSL!#REF!)</f>
        <v>#REF!</v>
      </c>
      <c r="Z37" s="55" t="e">
        <f>SUMIF(NSL!$C$438:$C$480,C37,NSL!#REF!)</f>
        <v>#REF!</v>
      </c>
      <c r="AA37" s="72" t="e">
        <f t="shared" si="16"/>
        <v>#REF!</v>
      </c>
      <c r="AB37" s="55" t="e">
        <f>SUMIF(NSL!$C$483:$C$679,C37,NSL!#REF!)</f>
        <v>#REF!</v>
      </c>
      <c r="AC37" s="55" t="e">
        <f>SUMIF(NSL!$C$681:$C$682,C37,NSL!#REF!)</f>
        <v>#REF!</v>
      </c>
      <c r="AD37" s="55" t="e">
        <f>SUMIF(NSL!$C$684:$C$692,C37,NSL!#REF!)</f>
        <v>#REF!</v>
      </c>
      <c r="AE37" s="55" t="e">
        <f>SUMIF(NSL!$C$694:$C$776,C37,NSL!#REF!)</f>
        <v>#REF!</v>
      </c>
      <c r="AF37" s="55" t="e">
        <f>SUMIF(NSL!$C$778:$C$810,C37,NSL!#REF!)</f>
        <v>#REF!</v>
      </c>
      <c r="AG37" s="55" t="e">
        <f>SUMIF(NSL!$C$812:$C$813,C37,NSL!#REF!)</f>
        <v>#REF!</v>
      </c>
      <c r="AH37" s="55" t="e">
        <f>SUMIF(NSL!$C$815:$C$816,C37,NSL!#REF!)</f>
        <v>#REF!</v>
      </c>
      <c r="AI37" s="55" t="e">
        <f>SUMIF(NSL!$C$818:$C$889,C37,NSL!#REF!)</f>
        <v>#REF!</v>
      </c>
      <c r="AJ37" s="65" t="e">
        <f>D37-BG37</f>
        <v>#REF!</v>
      </c>
      <c r="AK37" s="55" t="e">
        <f>SUMIF(NSL!$C$919:$C$981,C37,NSL!#REF!)</f>
        <v>#REF!</v>
      </c>
      <c r="AL37" s="55" t="e">
        <f>SUMIF(NSL!$C$983:$C$1000,C37,NSL!#REF!)</f>
        <v>#REF!</v>
      </c>
      <c r="AM37" s="55" t="e">
        <f>SUMIF(NSL!$C$1002:$C$1028,C37,NSL!#REF!)</f>
        <v>#REF!</v>
      </c>
      <c r="AN37" s="55" t="e">
        <f>SUMIF(NSL!$C$1030:$C$1045,C37,NSL!#REF!)</f>
        <v>#REF!</v>
      </c>
      <c r="AO37" s="55" t="e">
        <f>SUMIF(NSL!$C$1047:$C$1048,C37,NSL!#REF!)</f>
        <v>#REF!</v>
      </c>
      <c r="AP37" s="55" t="e">
        <f>SUMIF(NSL!$C$1050:$C$1074,C37,NSL!#REF!)</f>
        <v>#REF!</v>
      </c>
      <c r="AQ37" s="55" t="e">
        <f>SUMIF(NSL!$C$1076:$C$1099,C37,NSL!#REF!)</f>
        <v>#REF!</v>
      </c>
      <c r="AR37" s="55" t="e">
        <f>SUMIF(NSL!$C$1101:$C$1121,C37,NSL!#REF!)</f>
        <v>#REF!</v>
      </c>
      <c r="AS37" s="55" t="e">
        <f>SUMIF(NSL!$C$1123:$C$1164,C37,NSL!#REF!)</f>
        <v>#REF!</v>
      </c>
      <c r="AT37" s="55" t="e">
        <f>SUMIF(NSL!$C$1166:$C$1201,C37,NSL!#REF!)</f>
        <v>#REF!</v>
      </c>
      <c r="AU37" s="55" t="e">
        <f>SUMIF(NSL!$C$1203:$C$1223,C37,NSL!#REF!)</f>
        <v>#REF!</v>
      </c>
      <c r="AV37" s="55" t="e">
        <f>SUMIF(NSL!$C$1225:$C$1226,C37,NSL!#REF!)</f>
        <v>#REF!</v>
      </c>
      <c r="AW37" s="55" t="e">
        <f>SUMIF(NSL!$C$1228:$C$1244,C37,NSL!#REF!)</f>
        <v>#REF!</v>
      </c>
      <c r="AX37" s="55" t="e">
        <f>SUMIF(NSL!$C$1246:$C$1351,C37,NSL!#REF!)</f>
        <v>#REF!</v>
      </c>
      <c r="AY37" s="55" t="e">
        <f>SUMIF(NSL!$C$1353:$C$1434,C37,NSL!#REF!)</f>
        <v>#REF!</v>
      </c>
      <c r="AZ37" s="55" t="e">
        <f>SUMIF(NSL!$C$1436:$C$1440,C37,NSL!#REF!)</f>
        <v>#REF!</v>
      </c>
      <c r="BA37" s="55" t="e">
        <f>SUMIF(NSL!$C$1442:$C$1507,C37,NSL!#REF!)</f>
        <v>#REF!</v>
      </c>
      <c r="BB37" s="55" t="e">
        <f>SUMIF(NSL!$C$1509:$C$1540,C37,NSL!#REF!)</f>
        <v>#REF!</v>
      </c>
      <c r="BC37" s="55" t="e">
        <f>SUMIF(NSL!$C$1542:$C$1545,C37,NSL!#REF!)</f>
        <v>#REF!</v>
      </c>
      <c r="BD37" s="55" t="e">
        <f>SUMIF(NSL!$C$1547:$C$1560,C37,NSL!#REF!)</f>
        <v>#REF!</v>
      </c>
      <c r="BE37" s="55" t="e">
        <f>SUMIF(NSL!$C$1562:$C$1565,C37,NSL!#REF!)</f>
        <v>#REF!</v>
      </c>
      <c r="BF37" s="55" t="e">
        <f>SUMIF(NSL!$C$1567:$C$1569,C37,NSL!#REF!)</f>
        <v>#REF!</v>
      </c>
      <c r="BG37" s="65" t="e">
        <f>SUM(G37:Q37)+SUM(S37:Z37)+SUM(AB37:AI37)+SUM(AK37:BF37)</f>
        <v>#REF!</v>
      </c>
      <c r="BH37" s="53" t="e">
        <f>AJ60-BG37</f>
        <v>#REF!</v>
      </c>
      <c r="BI37" s="53" t="e">
        <f t="shared" si="6"/>
        <v>#REF!</v>
      </c>
    </row>
    <row r="38" spans="1:61" ht="15">
      <c r="A38" s="56"/>
      <c r="B38" s="7" t="s">
        <v>173</v>
      </c>
      <c r="C38" s="8" t="s">
        <v>51</v>
      </c>
      <c r="D38" s="52" t="e">
        <f>HTg!#REF!</f>
        <v>#REF!</v>
      </c>
      <c r="E38" s="65" t="e">
        <f t="shared" si="10"/>
        <v>#REF!</v>
      </c>
      <c r="F38" s="70" t="e">
        <f t="shared" si="11"/>
        <v>#REF!</v>
      </c>
      <c r="G38" s="55" t="e">
        <f>SUMIF(NSL!$C$9:$C$10,C38,NSL!#REF!)</f>
        <v>#REF!</v>
      </c>
      <c r="H38" s="55" t="e">
        <f>SUMIF(NSL!$C$12:$C$13,C38,NSL!#REF!)</f>
        <v>#REF!</v>
      </c>
      <c r="I38" s="55" t="e">
        <f>SUMIF(NSL!$C$15:$C$16,C38,NSL!#REF!)</f>
        <v>#REF!</v>
      </c>
      <c r="J38" s="55" t="e">
        <f>SUMIF(NSL!$C$18:$C$19,C38,NSL!#REF!)</f>
        <v>#REF!</v>
      </c>
      <c r="K38" s="55" t="e">
        <f>SUMIF(NSL!$C$21:$C$43,C38,NSL!#REF!)</f>
        <v>#REF!</v>
      </c>
      <c r="L38" s="55" t="e">
        <f>SUMIF(NSL!$C$45:$C$51,C38,NSL!#REF!)</f>
        <v>#REF!</v>
      </c>
      <c r="M38" s="55" t="e">
        <f>SUMIF(NSL!$C$53:$C$55,C38,NSL!#REF!)</f>
        <v>#REF!</v>
      </c>
      <c r="N38" s="55" t="e">
        <f>SUMIF(NSL!$C$57:$C$65,C38,NSL!#REF!)</f>
        <v>#REF!</v>
      </c>
      <c r="O38" s="55" t="e">
        <f>SUMIF(NSL!$C$67:$C$76,C38,NSL!#REF!)</f>
        <v>#REF!</v>
      </c>
      <c r="P38" s="55" t="e">
        <f>SUMIF(NSL!$C$78:$C$79,C38,NSL!#REF!)</f>
        <v>#REF!</v>
      </c>
      <c r="Q38" s="55" t="e">
        <f>SUMIF(NSL!$C$81:$C$173,C38,NSL!#REF!)</f>
        <v>#REF!</v>
      </c>
      <c r="R38" s="65" t="e">
        <f t="shared" si="12"/>
        <v>#REF!</v>
      </c>
      <c r="S38" s="55" t="e">
        <f>SUMIF(NSL!$C$176:$C$214,C38,NSL!#REF!)</f>
        <v>#REF!</v>
      </c>
      <c r="T38" s="55" t="e">
        <f>SUMIF(NSL!$C$216:$C$238,C38,NSL!#REF!)</f>
        <v>#REF!</v>
      </c>
      <c r="U38" s="55" t="e">
        <f>SUMIF(NSL!$C$240:$C$252,C38,NSL!#REF!)</f>
        <v>#REF!</v>
      </c>
      <c r="V38" s="55" t="e">
        <f>SUMIF(NSL!$C$254:$C$255,C38,NSL!#REF!)</f>
        <v>#REF!</v>
      </c>
      <c r="W38" s="55" t="e">
        <f>SUMIF(NSL!$C$257:$C$282,C38,NSL!#REF!)</f>
        <v>#REF!</v>
      </c>
      <c r="X38" s="55" t="e">
        <f>SUMIF(NSL!$C$284:$C$346,C38,NSL!#REF!)</f>
        <v>#REF!</v>
      </c>
      <c r="Y38" s="55" t="e">
        <f>SUMIF(NSL!$C$348:$C$436,C38,NSL!#REF!)</f>
        <v>#REF!</v>
      </c>
      <c r="Z38" s="55" t="e">
        <f>SUMIF(NSL!$C$438:$C$480,C38,NSL!#REF!)</f>
        <v>#REF!</v>
      </c>
      <c r="AA38" s="72" t="e">
        <f t="shared" si="16"/>
        <v>#REF!</v>
      </c>
      <c r="AB38" s="55" t="e">
        <f>SUMIF(NSL!$C$483:$C$679,C38,NSL!#REF!)</f>
        <v>#REF!</v>
      </c>
      <c r="AC38" s="55" t="e">
        <f>SUMIF(NSL!$C$681:$C$682,C38,NSL!#REF!)</f>
        <v>#REF!</v>
      </c>
      <c r="AD38" s="55" t="e">
        <f>SUMIF(NSL!$C$684:$C$692,C38,NSL!#REF!)</f>
        <v>#REF!</v>
      </c>
      <c r="AE38" s="55" t="e">
        <f>SUMIF(NSL!$C$694:$C$776,C38,NSL!#REF!)</f>
        <v>#REF!</v>
      </c>
      <c r="AF38" s="55" t="e">
        <f>SUMIF(NSL!$C$778:$C$810,C38,NSL!#REF!)</f>
        <v>#REF!</v>
      </c>
      <c r="AG38" s="55" t="e">
        <f>SUMIF(NSL!$C$812:$C$813,C38,NSL!#REF!)</f>
        <v>#REF!</v>
      </c>
      <c r="AH38" s="55" t="e">
        <f>SUMIF(NSL!$C$815:$C$816,C38,NSL!#REF!)</f>
        <v>#REF!</v>
      </c>
      <c r="AI38" s="55" t="e">
        <f>SUMIF(NSL!$C$818:$C$889,C38,NSL!#REF!)</f>
        <v>#REF!</v>
      </c>
      <c r="AJ38" s="55" t="e">
        <f>SUMIF(NSL!$C$891:$C$917,C38,NSL!#REF!)</f>
        <v>#REF!</v>
      </c>
      <c r="AK38" s="65" t="e">
        <f>D38-BG38</f>
        <v>#REF!</v>
      </c>
      <c r="AL38" s="55" t="e">
        <f>SUMIF(NSL!$C$983:$C$1000,C38,NSL!#REF!)</f>
        <v>#REF!</v>
      </c>
      <c r="AM38" s="55" t="e">
        <f>SUMIF(NSL!$C$1002:$C$1028,C38,NSL!#REF!)</f>
        <v>#REF!</v>
      </c>
      <c r="AN38" s="55" t="e">
        <f>SUMIF(NSL!$C$1030:$C$1045,C38,NSL!#REF!)</f>
        <v>#REF!</v>
      </c>
      <c r="AO38" s="55" t="e">
        <f>SUMIF(NSL!$C$1047:$C$1048,C38,NSL!#REF!)</f>
        <v>#REF!</v>
      </c>
      <c r="AP38" s="55" t="e">
        <f>SUMIF(NSL!$C$1050:$C$1074,C38,NSL!#REF!)</f>
        <v>#REF!</v>
      </c>
      <c r="AQ38" s="55" t="e">
        <f>SUMIF(NSL!$C$1076:$C$1099,C38,NSL!#REF!)</f>
        <v>#REF!</v>
      </c>
      <c r="AR38" s="55" t="e">
        <f>SUMIF(NSL!$C$1101:$C$1121,C38,NSL!#REF!)</f>
        <v>#REF!</v>
      </c>
      <c r="AS38" s="55" t="e">
        <f>SUMIF(NSL!$C$1123:$C$1164,C38,NSL!#REF!)</f>
        <v>#REF!</v>
      </c>
      <c r="AT38" s="55" t="e">
        <f>SUMIF(NSL!$C$1166:$C$1201,C38,NSL!#REF!)</f>
        <v>#REF!</v>
      </c>
      <c r="AU38" s="55" t="e">
        <f>SUMIF(NSL!$C$1203:$C$1223,C38,NSL!#REF!)</f>
        <v>#REF!</v>
      </c>
      <c r="AV38" s="55" t="e">
        <f>SUMIF(NSL!$C$1225:$C$1226,C38,NSL!#REF!)</f>
        <v>#REF!</v>
      </c>
      <c r="AW38" s="55" t="e">
        <f>SUMIF(NSL!$C$1228:$C$1244,C38,NSL!#REF!)</f>
        <v>#REF!</v>
      </c>
      <c r="AX38" s="55" t="e">
        <f>SUMIF(NSL!$C$1246:$C$1351,C38,NSL!#REF!)</f>
        <v>#REF!</v>
      </c>
      <c r="AY38" s="55" t="e">
        <f>SUMIF(NSL!$C$1353:$C$1434,C38,NSL!#REF!)</f>
        <v>#REF!</v>
      </c>
      <c r="AZ38" s="55" t="e">
        <f>SUMIF(NSL!$C$1436:$C$1440,C38,NSL!#REF!)</f>
        <v>#REF!</v>
      </c>
      <c r="BA38" s="55" t="e">
        <f>SUMIF(NSL!$C$1442:$C$1507,C38,NSL!#REF!)</f>
        <v>#REF!</v>
      </c>
      <c r="BB38" s="55" t="e">
        <f>SUMIF(NSL!$C$1509:$C$1540,C38,NSL!#REF!)</f>
        <v>#REF!</v>
      </c>
      <c r="BC38" s="55" t="e">
        <f>SUMIF(NSL!$C$1542:$C$1545,C38,NSL!#REF!)</f>
        <v>#REF!</v>
      </c>
      <c r="BD38" s="55" t="e">
        <f>SUMIF(NSL!$C$1547:$C$1560,C38,NSL!#REF!)</f>
        <v>#REF!</v>
      </c>
      <c r="BE38" s="55" t="e">
        <f>SUMIF(NSL!$C$1562:$C$1565,C38,NSL!#REF!)</f>
        <v>#REF!</v>
      </c>
      <c r="BF38" s="55" t="e">
        <f>SUMIF(NSL!$C$1567:$C$1569,C38,NSL!#REF!)</f>
        <v>#REF!</v>
      </c>
      <c r="BG38" s="65" t="e">
        <f>SUM(G38:Q38)+SUM(S38:Z38)+SUM(AB38:AJ38)+SUM(AL38:BF38)</f>
        <v>#REF!</v>
      </c>
      <c r="BH38" s="53" t="e">
        <f>AK60-BG38</f>
        <v>#REF!</v>
      </c>
      <c r="BI38" s="53" t="e">
        <f t="shared" si="6"/>
        <v>#REF!</v>
      </c>
    </row>
    <row r="39" spans="1:61" ht="15">
      <c r="A39" s="56"/>
      <c r="B39" s="7" t="s">
        <v>174</v>
      </c>
      <c r="C39" s="8" t="s">
        <v>52</v>
      </c>
      <c r="D39" s="52" t="e">
        <f>HTg!#REF!</f>
        <v>#REF!</v>
      </c>
      <c r="E39" s="65" t="e">
        <f t="shared" si="10"/>
        <v>#REF!</v>
      </c>
      <c r="F39" s="70" t="e">
        <f t="shared" si="11"/>
        <v>#REF!</v>
      </c>
      <c r="G39" s="55" t="e">
        <f>SUMIF(NSL!$C$9:$C$10,C39,NSL!#REF!)</f>
        <v>#REF!</v>
      </c>
      <c r="H39" s="55" t="e">
        <f>SUMIF(NSL!$C$12:$C$13,C39,NSL!#REF!)</f>
        <v>#REF!</v>
      </c>
      <c r="I39" s="55" t="e">
        <f>SUMIF(NSL!$C$15:$C$16,C39,NSL!#REF!)</f>
        <v>#REF!</v>
      </c>
      <c r="J39" s="55" t="e">
        <f>SUMIF(NSL!$C$18:$C$19,C39,NSL!#REF!)</f>
        <v>#REF!</v>
      </c>
      <c r="K39" s="55" t="e">
        <f>SUMIF(NSL!$C$21:$C$43,C39,NSL!#REF!)</f>
        <v>#REF!</v>
      </c>
      <c r="L39" s="55" t="e">
        <f>SUMIF(NSL!$C$45:$C$51,C39,NSL!#REF!)</f>
        <v>#REF!</v>
      </c>
      <c r="M39" s="55" t="e">
        <f>SUMIF(NSL!$C$53:$C$55,C39,NSL!#REF!)</f>
        <v>#REF!</v>
      </c>
      <c r="N39" s="55" t="e">
        <f>SUMIF(NSL!$C$57:$C$65,C39,NSL!#REF!)</f>
        <v>#REF!</v>
      </c>
      <c r="O39" s="55" t="e">
        <f>SUMIF(NSL!$C$67:$C$76,C39,NSL!#REF!)</f>
        <v>#REF!</v>
      </c>
      <c r="P39" s="55" t="e">
        <f>SUMIF(NSL!$C$78:$C$79,C39,NSL!#REF!)</f>
        <v>#REF!</v>
      </c>
      <c r="Q39" s="55" t="e">
        <f>SUMIF(NSL!$C$81:$C$173,C39,NSL!#REF!)</f>
        <v>#REF!</v>
      </c>
      <c r="R39" s="65" t="e">
        <f t="shared" si="12"/>
        <v>#REF!</v>
      </c>
      <c r="S39" s="55" t="e">
        <f>SUMIF(NSL!$C$176:$C$214,C39,NSL!#REF!)</f>
        <v>#REF!</v>
      </c>
      <c r="T39" s="55" t="e">
        <f>SUMIF(NSL!$C$216:$C$238,C39,NSL!#REF!)</f>
        <v>#REF!</v>
      </c>
      <c r="U39" s="55" t="e">
        <f>SUMIF(NSL!$C$240:$C$252,C39,NSL!#REF!)</f>
        <v>#REF!</v>
      </c>
      <c r="V39" s="55" t="e">
        <f>SUMIF(NSL!$C$254:$C$255,C39,NSL!#REF!)</f>
        <v>#REF!</v>
      </c>
      <c r="W39" s="55" t="e">
        <f>SUMIF(NSL!$C$257:$C$282,C39,NSL!#REF!)</f>
        <v>#REF!</v>
      </c>
      <c r="X39" s="55" t="e">
        <f>SUMIF(NSL!$C$284:$C$346,C39,NSL!#REF!)</f>
        <v>#REF!</v>
      </c>
      <c r="Y39" s="55" t="e">
        <f>SUMIF(NSL!$C$348:$C$436,C39,NSL!#REF!)</f>
        <v>#REF!</v>
      </c>
      <c r="Z39" s="55" t="e">
        <f>SUMIF(NSL!$C$438:$C$480,C39,NSL!#REF!)</f>
        <v>#REF!</v>
      </c>
      <c r="AA39" s="72" t="e">
        <f t="shared" si="16"/>
        <v>#REF!</v>
      </c>
      <c r="AB39" s="55" t="e">
        <f>SUMIF(NSL!$C$483:$C$679,C39,NSL!#REF!)</f>
        <v>#REF!</v>
      </c>
      <c r="AC39" s="55" t="e">
        <f>SUMIF(NSL!$C$681:$C$682,C39,NSL!#REF!)</f>
        <v>#REF!</v>
      </c>
      <c r="AD39" s="55" t="e">
        <f>SUMIF(NSL!$C$684:$C$692,C39,NSL!#REF!)</f>
        <v>#REF!</v>
      </c>
      <c r="AE39" s="55" t="e">
        <f>SUMIF(NSL!$C$694:$C$776,C39,NSL!#REF!)</f>
        <v>#REF!</v>
      </c>
      <c r="AF39" s="55" t="e">
        <f>SUMIF(NSL!$C$778:$C$810,C39,NSL!#REF!)</f>
        <v>#REF!</v>
      </c>
      <c r="AG39" s="55" t="e">
        <f>SUMIF(NSL!$C$812:$C$813,C39,NSL!#REF!)</f>
        <v>#REF!</v>
      </c>
      <c r="AH39" s="55" t="e">
        <f>SUMIF(NSL!$C$815:$C$816,C39,NSL!#REF!)</f>
        <v>#REF!</v>
      </c>
      <c r="AI39" s="55" t="e">
        <f>SUMIF(NSL!$C$818:$C$889,C39,NSL!#REF!)</f>
        <v>#REF!</v>
      </c>
      <c r="AJ39" s="55" t="e">
        <f>SUMIF(NSL!$C$891:$C$917,C39,NSL!#REF!)</f>
        <v>#REF!</v>
      </c>
      <c r="AK39" s="55" t="e">
        <f>SUMIF(NSL!$C$919:$C$981,C39,NSL!#REF!)</f>
        <v>#REF!</v>
      </c>
      <c r="AL39" s="65" t="e">
        <f>D39-BG39</f>
        <v>#REF!</v>
      </c>
      <c r="AM39" s="55" t="e">
        <f>SUMIF(NSL!$C$1002:$C$1028,C39,NSL!#REF!)</f>
        <v>#REF!</v>
      </c>
      <c r="AN39" s="55" t="e">
        <f>SUMIF(NSL!$C$1030:$C$1045,C39,NSL!#REF!)</f>
        <v>#REF!</v>
      </c>
      <c r="AO39" s="55" t="e">
        <f>SUMIF(NSL!$C$1047:$C$1048,C39,NSL!#REF!)</f>
        <v>#REF!</v>
      </c>
      <c r="AP39" s="55" t="e">
        <f>SUMIF(NSL!$C$1050:$C$1074,C39,NSL!#REF!)</f>
        <v>#REF!</v>
      </c>
      <c r="AQ39" s="55" t="e">
        <f>SUMIF(NSL!$C$1076:$C$1099,C39,NSL!#REF!)</f>
        <v>#REF!</v>
      </c>
      <c r="AR39" s="55" t="e">
        <f>SUMIF(NSL!$C$1101:$C$1121,C39,NSL!#REF!)</f>
        <v>#REF!</v>
      </c>
      <c r="AS39" s="55" t="e">
        <f>SUMIF(NSL!$C$1123:$C$1164,C39,NSL!#REF!)</f>
        <v>#REF!</v>
      </c>
      <c r="AT39" s="55" t="e">
        <f>SUMIF(NSL!$C$1166:$C$1201,C39,NSL!#REF!)</f>
        <v>#REF!</v>
      </c>
      <c r="AU39" s="55" t="e">
        <f>SUMIF(NSL!$C$1203:$C$1223,C39,NSL!#REF!)</f>
        <v>#REF!</v>
      </c>
      <c r="AV39" s="55" t="e">
        <f>SUMIF(NSL!$C$1225:$C$1226,C39,NSL!#REF!)</f>
        <v>#REF!</v>
      </c>
      <c r="AW39" s="55" t="e">
        <f>SUMIF(NSL!$C$1228:$C$1244,C39,NSL!#REF!)</f>
        <v>#REF!</v>
      </c>
      <c r="AX39" s="55" t="e">
        <f>SUMIF(NSL!$C$1246:$C$1351,C39,NSL!#REF!)</f>
        <v>#REF!</v>
      </c>
      <c r="AY39" s="55" t="e">
        <f>SUMIF(NSL!$C$1353:$C$1434,C39,NSL!#REF!)</f>
        <v>#REF!</v>
      </c>
      <c r="AZ39" s="55" t="e">
        <f>SUMIF(NSL!$C$1436:$C$1440,C39,NSL!#REF!)</f>
        <v>#REF!</v>
      </c>
      <c r="BA39" s="55" t="e">
        <f>SUMIF(NSL!$C$1442:$C$1507,C39,NSL!#REF!)</f>
        <v>#REF!</v>
      </c>
      <c r="BB39" s="55" t="e">
        <f>SUMIF(NSL!$C$1509:$C$1540,C39,NSL!#REF!)</f>
        <v>#REF!</v>
      </c>
      <c r="BC39" s="55" t="e">
        <f>SUMIF(NSL!$C$1542:$C$1545,C39,NSL!#REF!)</f>
        <v>#REF!</v>
      </c>
      <c r="BD39" s="55" t="e">
        <f>SUMIF(NSL!$C$1547:$C$1560,C39,NSL!#REF!)</f>
        <v>#REF!</v>
      </c>
      <c r="BE39" s="55" t="e">
        <f>SUMIF(NSL!$C$1562:$C$1565,C39,NSL!#REF!)</f>
        <v>#REF!</v>
      </c>
      <c r="BF39" s="55" t="e">
        <f>SUMIF(NSL!$C$1567:$C$1569,C39,NSL!#REF!)</f>
        <v>#REF!</v>
      </c>
      <c r="BG39" s="65" t="e">
        <f>SUM(G39:Q39)+SUM(S39:Z39)+SUM(AB39:AK39)+SUM(AM39:BF39)</f>
        <v>#REF!</v>
      </c>
      <c r="BH39" s="53" t="e">
        <f>AL60-BG39</f>
        <v>#REF!</v>
      </c>
      <c r="BI39" s="53" t="e">
        <f t="shared" si="6"/>
        <v>#REF!</v>
      </c>
    </row>
    <row r="40" spans="1:61" ht="15">
      <c r="A40" s="56"/>
      <c r="B40" s="7" t="s">
        <v>163</v>
      </c>
      <c r="C40" s="8" t="s">
        <v>59</v>
      </c>
      <c r="D40" s="52" t="e">
        <f>HTg!#REF!</f>
        <v>#REF!</v>
      </c>
      <c r="E40" s="65" t="e">
        <f t="shared" si="10"/>
        <v>#REF!</v>
      </c>
      <c r="F40" s="70" t="e">
        <f t="shared" si="11"/>
        <v>#REF!</v>
      </c>
      <c r="G40" s="55" t="e">
        <f>SUMIF(NSL!$C$9:$C$10,C40,NSL!#REF!)</f>
        <v>#REF!</v>
      </c>
      <c r="H40" s="55" t="e">
        <f>SUMIF(NSL!$C$12:$C$13,C40,NSL!#REF!)</f>
        <v>#REF!</v>
      </c>
      <c r="I40" s="55" t="e">
        <f>SUMIF(NSL!$C$15:$C$16,C40,NSL!#REF!)</f>
        <v>#REF!</v>
      </c>
      <c r="J40" s="55" t="e">
        <f>SUMIF(NSL!$C$18:$C$19,C40,NSL!#REF!)</f>
        <v>#REF!</v>
      </c>
      <c r="K40" s="55" t="e">
        <f>SUMIF(NSL!$C$21:$C$43,C40,NSL!#REF!)</f>
        <v>#REF!</v>
      </c>
      <c r="L40" s="55" t="e">
        <f>SUMIF(NSL!$C$45:$C$51,C40,NSL!#REF!)</f>
        <v>#REF!</v>
      </c>
      <c r="M40" s="55" t="e">
        <f>SUMIF(NSL!$C$53:$C$55,C40,NSL!#REF!)</f>
        <v>#REF!</v>
      </c>
      <c r="N40" s="55" t="e">
        <f>SUMIF(NSL!$C$57:$C$65,C40,NSL!#REF!)</f>
        <v>#REF!</v>
      </c>
      <c r="O40" s="55" t="e">
        <f>SUMIF(NSL!$C$67:$C$76,C40,NSL!#REF!)</f>
        <v>#REF!</v>
      </c>
      <c r="P40" s="55" t="e">
        <f>SUMIF(NSL!$C$78:$C$79,C40,NSL!#REF!)</f>
        <v>#REF!</v>
      </c>
      <c r="Q40" s="55" t="e">
        <f>SUMIF(NSL!$C$81:$C$173,C40,NSL!#REF!)</f>
        <v>#REF!</v>
      </c>
      <c r="R40" s="65" t="e">
        <f t="shared" si="12"/>
        <v>#REF!</v>
      </c>
      <c r="S40" s="55" t="e">
        <f>SUMIF(NSL!$C$176:$C$214,C40,NSL!#REF!)</f>
        <v>#REF!</v>
      </c>
      <c r="T40" s="55" t="e">
        <f>SUMIF(NSL!$C$216:$C$238,C40,NSL!#REF!)</f>
        <v>#REF!</v>
      </c>
      <c r="U40" s="55" t="e">
        <f>SUMIF(NSL!$C$240:$C$252,C40,NSL!#REF!)</f>
        <v>#REF!</v>
      </c>
      <c r="V40" s="55" t="e">
        <f>SUMIF(NSL!$C$254:$C$255,C40,NSL!#REF!)</f>
        <v>#REF!</v>
      </c>
      <c r="W40" s="55" t="e">
        <f>SUMIF(NSL!$C$257:$C$282,C40,NSL!#REF!)</f>
        <v>#REF!</v>
      </c>
      <c r="X40" s="55" t="e">
        <f>SUMIF(NSL!$C$284:$C$346,C40,NSL!#REF!)</f>
        <v>#REF!</v>
      </c>
      <c r="Y40" s="55" t="e">
        <f>SUMIF(NSL!$C$348:$C$436,C40,NSL!#REF!)</f>
        <v>#REF!</v>
      </c>
      <c r="Z40" s="55" t="e">
        <f>SUMIF(NSL!$C$438:$C$480,C40,NSL!#REF!)</f>
        <v>#REF!</v>
      </c>
      <c r="AA40" s="72" t="e">
        <f t="shared" si="16"/>
        <v>#REF!</v>
      </c>
      <c r="AB40" s="55" t="e">
        <f>SUMIF(NSL!$C$483:$C$679,C40,NSL!#REF!)</f>
        <v>#REF!</v>
      </c>
      <c r="AC40" s="55" t="e">
        <f>SUMIF(NSL!$C$681:$C$682,C40,NSL!#REF!)</f>
        <v>#REF!</v>
      </c>
      <c r="AD40" s="55" t="e">
        <f>SUMIF(NSL!$C$684:$C$692,C40,NSL!#REF!)</f>
        <v>#REF!</v>
      </c>
      <c r="AE40" s="55" t="e">
        <f>SUMIF(NSL!$C$694:$C$776,C40,NSL!#REF!)</f>
        <v>#REF!</v>
      </c>
      <c r="AF40" s="55" t="e">
        <f>SUMIF(NSL!$C$778:$C$810,C40,NSL!#REF!)</f>
        <v>#REF!</v>
      </c>
      <c r="AG40" s="55" t="e">
        <f>SUMIF(NSL!$C$812:$C$813,C40,NSL!#REF!)</f>
        <v>#REF!</v>
      </c>
      <c r="AH40" s="55" t="e">
        <f>SUMIF(NSL!$C$815:$C$816,C40,NSL!#REF!)</f>
        <v>#REF!</v>
      </c>
      <c r="AI40" s="55" t="e">
        <f>SUMIF(NSL!$C$818:$C$889,C40,NSL!#REF!)</f>
        <v>#REF!</v>
      </c>
      <c r="AJ40" s="55" t="e">
        <f>SUMIF(NSL!$C$891:$C$917,C40,NSL!#REF!)</f>
        <v>#REF!</v>
      </c>
      <c r="AK40" s="55" t="e">
        <f>SUMIF(NSL!$C$919:$C$981,C40,NSL!#REF!)</f>
        <v>#REF!</v>
      </c>
      <c r="AL40" s="55" t="e">
        <f>SUMIF(NSL!$C$983:$C$1000,C40,NSL!#REF!)</f>
        <v>#REF!</v>
      </c>
      <c r="AM40" s="65" t="e">
        <f>D40-BG40</f>
        <v>#REF!</v>
      </c>
      <c r="AN40" s="55" t="e">
        <f>SUMIF(NSL!$C$1030:$C$1045,C40,NSL!#REF!)</f>
        <v>#REF!</v>
      </c>
      <c r="AO40" s="55" t="e">
        <f>SUMIF(NSL!$C$1047:$C$1048,C40,NSL!#REF!)</f>
        <v>#REF!</v>
      </c>
      <c r="AP40" s="55" t="e">
        <f>SUMIF(NSL!$C$1050:$C$1074,C40,NSL!#REF!)</f>
        <v>#REF!</v>
      </c>
      <c r="AQ40" s="55" t="e">
        <f>SUMIF(NSL!$C$1076:$C$1099,C40,NSL!#REF!)</f>
        <v>#REF!</v>
      </c>
      <c r="AR40" s="55" t="e">
        <f>SUMIF(NSL!$C$1101:$C$1121,C40,NSL!#REF!)</f>
        <v>#REF!</v>
      </c>
      <c r="AS40" s="55" t="e">
        <f>SUMIF(NSL!$C$1123:$C$1164,C40,NSL!#REF!)</f>
        <v>#REF!</v>
      </c>
      <c r="AT40" s="55" t="e">
        <f>SUMIF(NSL!$C$1166:$C$1201,C40,NSL!#REF!)</f>
        <v>#REF!</v>
      </c>
      <c r="AU40" s="55" t="e">
        <f>SUMIF(NSL!$C$1203:$C$1223,C40,NSL!#REF!)</f>
        <v>#REF!</v>
      </c>
      <c r="AV40" s="55" t="e">
        <f>SUMIF(NSL!$C$1225:$C$1226,C40,NSL!#REF!)</f>
        <v>#REF!</v>
      </c>
      <c r="AW40" s="55" t="e">
        <f>SUMIF(NSL!$C$1228:$C$1244,C40,NSL!#REF!)</f>
        <v>#REF!</v>
      </c>
      <c r="AX40" s="55" t="e">
        <f>SUMIF(NSL!$C$1246:$C$1351,C40,NSL!#REF!)</f>
        <v>#REF!</v>
      </c>
      <c r="AY40" s="55" t="e">
        <f>SUMIF(NSL!$C$1353:$C$1434,C40,NSL!#REF!)</f>
        <v>#REF!</v>
      </c>
      <c r="AZ40" s="55" t="e">
        <f>SUMIF(NSL!$C$1436:$C$1440,C40,NSL!#REF!)</f>
        <v>#REF!</v>
      </c>
      <c r="BA40" s="55" t="e">
        <f>SUMIF(NSL!$C$1442:$C$1507,C40,NSL!#REF!)</f>
        <v>#REF!</v>
      </c>
      <c r="BB40" s="55" t="e">
        <f>SUMIF(NSL!$C$1509:$C$1540,C40,NSL!#REF!)</f>
        <v>#REF!</v>
      </c>
      <c r="BC40" s="55" t="e">
        <f>SUMIF(NSL!$C$1542:$C$1545,C40,NSL!#REF!)</f>
        <v>#REF!</v>
      </c>
      <c r="BD40" s="55" t="e">
        <f>SUMIF(NSL!$C$1547:$C$1560,C40,NSL!#REF!)</f>
        <v>#REF!</v>
      </c>
      <c r="BE40" s="55" t="e">
        <f>SUMIF(NSL!$C$1562:$C$1565,C40,NSL!#REF!)</f>
        <v>#REF!</v>
      </c>
      <c r="BF40" s="55" t="e">
        <f>SUMIF(NSL!$C$1567:$C$1569,C40,NSL!#REF!)</f>
        <v>#REF!</v>
      </c>
      <c r="BG40" s="65" t="e">
        <f>SUM(G40:Q40)+SUM(S40:Z40)+SUM(AB40:AL40)+SUM(AN40:BF40)</f>
        <v>#REF!</v>
      </c>
      <c r="BH40" s="53" t="e">
        <f>AM60-BG40</f>
        <v>#REF!</v>
      </c>
      <c r="BI40" s="53" t="e">
        <f t="shared" si="6"/>
        <v>#REF!</v>
      </c>
    </row>
    <row r="41" spans="1:61" ht="15">
      <c r="A41" s="56"/>
      <c r="B41" s="7" t="s">
        <v>175</v>
      </c>
      <c r="C41" s="8" t="s">
        <v>177</v>
      </c>
      <c r="D41" s="52" t="e">
        <f>HTg!#REF!</f>
        <v>#REF!</v>
      </c>
      <c r="E41" s="65" t="e">
        <f t="shared" si="10"/>
        <v>#REF!</v>
      </c>
      <c r="F41" s="70" t="e">
        <f t="shared" si="11"/>
        <v>#REF!</v>
      </c>
      <c r="G41" s="55" t="e">
        <f>SUMIF(NSL!$C$9:$C$10,C41,NSL!#REF!)</f>
        <v>#REF!</v>
      </c>
      <c r="H41" s="55" t="e">
        <f>SUMIF(NSL!$C$12:$C$13,C41,NSL!#REF!)</f>
        <v>#REF!</v>
      </c>
      <c r="I41" s="55" t="e">
        <f>SUMIF(NSL!$C$15:$C$16,C41,NSL!#REF!)</f>
        <v>#REF!</v>
      </c>
      <c r="J41" s="55" t="e">
        <f>SUMIF(NSL!$C$18:$C$19,C41,NSL!#REF!)</f>
        <v>#REF!</v>
      </c>
      <c r="K41" s="55" t="e">
        <f>SUMIF(NSL!$C$21:$C$43,C41,NSL!#REF!)</f>
        <v>#REF!</v>
      </c>
      <c r="L41" s="55" t="e">
        <f>SUMIF(NSL!$C$45:$C$51,C41,NSL!#REF!)</f>
        <v>#REF!</v>
      </c>
      <c r="M41" s="55" t="e">
        <f>SUMIF(NSL!$C$53:$C$55,C41,NSL!#REF!)</f>
        <v>#REF!</v>
      </c>
      <c r="N41" s="55" t="e">
        <f>SUMIF(NSL!$C$57:$C$65,C41,NSL!#REF!)</f>
        <v>#REF!</v>
      </c>
      <c r="O41" s="55" t="e">
        <f>SUMIF(NSL!$C$67:$C$76,C41,NSL!#REF!)</f>
        <v>#REF!</v>
      </c>
      <c r="P41" s="55" t="e">
        <f>SUMIF(NSL!$C$78:$C$79,C41,NSL!#REF!)</f>
        <v>#REF!</v>
      </c>
      <c r="Q41" s="55" t="e">
        <f>SUMIF(NSL!$C$81:$C$173,C41,NSL!#REF!)</f>
        <v>#REF!</v>
      </c>
      <c r="R41" s="65" t="e">
        <f t="shared" si="12"/>
        <v>#REF!</v>
      </c>
      <c r="S41" s="55" t="e">
        <f>SUMIF(NSL!$C$176:$C$214,C41,NSL!#REF!)</f>
        <v>#REF!</v>
      </c>
      <c r="T41" s="55" t="e">
        <f>SUMIF(NSL!$C$216:$C$238,C41,NSL!#REF!)</f>
        <v>#REF!</v>
      </c>
      <c r="U41" s="55" t="e">
        <f>SUMIF(NSL!$C$240:$C$252,C41,NSL!#REF!)</f>
        <v>#REF!</v>
      </c>
      <c r="V41" s="55" t="e">
        <f>SUMIF(NSL!$C$254:$C$255,C41,NSL!#REF!)</f>
        <v>#REF!</v>
      </c>
      <c r="W41" s="55" t="e">
        <f>SUMIF(NSL!$C$257:$C$282,C41,NSL!#REF!)</f>
        <v>#REF!</v>
      </c>
      <c r="X41" s="55" t="e">
        <f>SUMIF(NSL!$C$284:$C$346,C41,NSL!#REF!)</f>
        <v>#REF!</v>
      </c>
      <c r="Y41" s="55" t="e">
        <f>SUMIF(NSL!$C$348:$C$436,C41,NSL!#REF!)</f>
        <v>#REF!</v>
      </c>
      <c r="Z41" s="55" t="e">
        <f>SUMIF(NSL!$C$438:$C$480,C41,NSL!#REF!)</f>
        <v>#REF!</v>
      </c>
      <c r="AA41" s="72" t="e">
        <f t="shared" si="16"/>
        <v>#REF!</v>
      </c>
      <c r="AB41" s="55" t="e">
        <f>SUMIF(NSL!$C$483:$C$679,C41,NSL!#REF!)</f>
        <v>#REF!</v>
      </c>
      <c r="AC41" s="55" t="e">
        <f>SUMIF(NSL!$C$681:$C$682,C41,NSL!#REF!)</f>
        <v>#REF!</v>
      </c>
      <c r="AD41" s="55" t="e">
        <f>SUMIF(NSL!$C$684:$C$692,C41,NSL!#REF!)</f>
        <v>#REF!</v>
      </c>
      <c r="AE41" s="55" t="e">
        <f>SUMIF(NSL!$C$694:$C$776,C41,NSL!#REF!)</f>
        <v>#REF!</v>
      </c>
      <c r="AF41" s="55" t="e">
        <f>SUMIF(NSL!$C$778:$C$810,C41,NSL!#REF!)</f>
        <v>#REF!</v>
      </c>
      <c r="AG41" s="55" t="e">
        <f>SUMIF(NSL!$C$812:$C$813,C41,NSL!#REF!)</f>
        <v>#REF!</v>
      </c>
      <c r="AH41" s="55" t="e">
        <f>SUMIF(NSL!$C$815:$C$816,C41,NSL!#REF!)</f>
        <v>#REF!</v>
      </c>
      <c r="AI41" s="55" t="e">
        <f>SUMIF(NSL!$C$818:$C$889,C41,NSL!#REF!)</f>
        <v>#REF!</v>
      </c>
      <c r="AJ41" s="55" t="e">
        <f>SUMIF(NSL!$C$891:$C$917,C41,NSL!#REF!)</f>
        <v>#REF!</v>
      </c>
      <c r="AK41" s="55" t="e">
        <f>SUMIF(NSL!$C$919:$C$981,C41,NSL!#REF!)</f>
        <v>#REF!</v>
      </c>
      <c r="AL41" s="55" t="e">
        <f>SUMIF(NSL!$C$983:$C$1000,C41,NSL!#REF!)</f>
        <v>#REF!</v>
      </c>
      <c r="AM41" s="55" t="e">
        <f>SUMIF(NSL!$C$1002:$C$1028,C41,NSL!#REF!)</f>
        <v>#REF!</v>
      </c>
      <c r="AN41" s="65" t="e">
        <f>D41-BG41</f>
        <v>#REF!</v>
      </c>
      <c r="AO41" s="55" t="e">
        <f>SUMIF(NSL!$C$1047:$C$1048,C41,NSL!#REF!)</f>
        <v>#REF!</v>
      </c>
      <c r="AP41" s="55" t="e">
        <f>SUMIF(NSL!$C$1050:$C$1074,C41,NSL!#REF!)</f>
        <v>#REF!</v>
      </c>
      <c r="AQ41" s="55" t="e">
        <f>SUMIF(NSL!$C$1076:$C$1099,C41,NSL!#REF!)</f>
        <v>#REF!</v>
      </c>
      <c r="AR41" s="55" t="e">
        <f>SUMIF(NSL!$C$1101:$C$1121,C41,NSL!#REF!)</f>
        <v>#REF!</v>
      </c>
      <c r="AS41" s="55" t="e">
        <f>SUMIF(NSL!$C$1123:$C$1164,C41,NSL!#REF!)</f>
        <v>#REF!</v>
      </c>
      <c r="AT41" s="55" t="e">
        <f>SUMIF(NSL!$C$1166:$C$1201,C41,NSL!#REF!)</f>
        <v>#REF!</v>
      </c>
      <c r="AU41" s="55" t="e">
        <f>SUMIF(NSL!$C$1203:$C$1223,C41,NSL!#REF!)</f>
        <v>#REF!</v>
      </c>
      <c r="AV41" s="55" t="e">
        <f>SUMIF(NSL!$C$1225:$C$1226,C41,NSL!#REF!)</f>
        <v>#REF!</v>
      </c>
      <c r="AW41" s="55" t="e">
        <f>SUMIF(NSL!$C$1228:$C$1244,C41,NSL!#REF!)</f>
        <v>#REF!</v>
      </c>
      <c r="AX41" s="55" t="e">
        <f>SUMIF(NSL!$C$1246:$C$1351,C41,NSL!#REF!)</f>
        <v>#REF!</v>
      </c>
      <c r="AY41" s="55" t="e">
        <f>SUMIF(NSL!$C$1353:$C$1434,C41,NSL!#REF!)</f>
        <v>#REF!</v>
      </c>
      <c r="AZ41" s="55" t="e">
        <f>SUMIF(NSL!$C$1436:$C$1440,C41,NSL!#REF!)</f>
        <v>#REF!</v>
      </c>
      <c r="BA41" s="55" t="e">
        <f>SUMIF(NSL!$C$1442:$C$1507,C41,NSL!#REF!)</f>
        <v>#REF!</v>
      </c>
      <c r="BB41" s="55" t="e">
        <f>SUMIF(NSL!$C$1509:$C$1540,C41,NSL!#REF!)</f>
        <v>#REF!</v>
      </c>
      <c r="BC41" s="55" t="e">
        <f>SUMIF(NSL!$C$1542:$C$1545,C41,NSL!#REF!)</f>
        <v>#REF!</v>
      </c>
      <c r="BD41" s="55" t="e">
        <f>SUMIF(NSL!$C$1547:$C$1560,C41,NSL!#REF!)</f>
        <v>#REF!</v>
      </c>
      <c r="BE41" s="55" t="e">
        <f>SUMIF(NSL!$C$1562:$C$1565,C41,NSL!#REF!)</f>
        <v>#REF!</v>
      </c>
      <c r="BF41" s="55" t="e">
        <f>SUMIF(NSL!$C$1567:$C$1569,C41,NSL!#REF!)</f>
        <v>#REF!</v>
      </c>
      <c r="BG41" s="65" t="e">
        <f>SUM(G41:Q41)+SUM(S41:Z41)+SUM(AB41:AM41)+SUM(AO41:BF41)</f>
        <v>#REF!</v>
      </c>
      <c r="BH41" s="53" t="e">
        <f>AN60-BG41</f>
        <v>#REF!</v>
      </c>
      <c r="BI41" s="53" t="e">
        <f t="shared" si="6"/>
        <v>#REF!</v>
      </c>
    </row>
    <row r="42" spans="1:61" ht="15">
      <c r="A42" s="8" t="s">
        <v>91</v>
      </c>
      <c r="B42" s="13" t="s">
        <v>127</v>
      </c>
      <c r="C42" s="8" t="s">
        <v>63</v>
      </c>
      <c r="D42" s="52" t="e">
        <f>HTg!#REF!</f>
        <v>#REF!</v>
      </c>
      <c r="E42" s="65" t="e">
        <f t="shared" si="10"/>
        <v>#REF!</v>
      </c>
      <c r="F42" s="70" t="e">
        <f t="shared" si="11"/>
        <v>#REF!</v>
      </c>
      <c r="G42" s="55" t="e">
        <f>SUMIF(NSL!$C$9:$C$10,C42,NSL!#REF!)</f>
        <v>#REF!</v>
      </c>
      <c r="H42" s="55" t="e">
        <f>SUMIF(NSL!$C$12:$C$13,C42,NSL!#REF!)</f>
        <v>#REF!</v>
      </c>
      <c r="I42" s="55" t="e">
        <f>SUMIF(NSL!$C$15:$C$16,C42,NSL!#REF!)</f>
        <v>#REF!</v>
      </c>
      <c r="J42" s="55" t="e">
        <f>SUMIF(NSL!$C$18:$C$19,C42,NSL!#REF!)</f>
        <v>#REF!</v>
      </c>
      <c r="K42" s="55" t="e">
        <f>SUMIF(NSL!$C$21:$C$43,C42,NSL!#REF!)</f>
        <v>#REF!</v>
      </c>
      <c r="L42" s="55" t="e">
        <f>SUMIF(NSL!$C$45:$C$51,C42,NSL!#REF!)</f>
        <v>#REF!</v>
      </c>
      <c r="M42" s="55" t="e">
        <f>SUMIF(NSL!$C$53:$C$55,C42,NSL!#REF!)</f>
        <v>#REF!</v>
      </c>
      <c r="N42" s="55" t="e">
        <f>SUMIF(NSL!$C$57:$C$65,C42,NSL!#REF!)</f>
        <v>#REF!</v>
      </c>
      <c r="O42" s="55" t="e">
        <f>SUMIF(NSL!$C$67:$C$76,C42,NSL!#REF!)</f>
        <v>#REF!</v>
      </c>
      <c r="P42" s="55" t="e">
        <f>SUMIF(NSL!$C$78:$C$79,C42,NSL!#REF!)</f>
        <v>#REF!</v>
      </c>
      <c r="Q42" s="55" t="e">
        <f>SUMIF(NSL!$C$81:$C$173,C42,NSL!#REF!)</f>
        <v>#REF!</v>
      </c>
      <c r="R42" s="65" t="e">
        <f t="shared" si="12"/>
        <v>#REF!</v>
      </c>
      <c r="S42" s="55" t="e">
        <f>SUMIF(NSL!$C$176:$C$214,C42,NSL!#REF!)</f>
        <v>#REF!</v>
      </c>
      <c r="T42" s="55" t="e">
        <f>SUMIF(NSL!$C$216:$C$238,C42,NSL!#REF!)</f>
        <v>#REF!</v>
      </c>
      <c r="U42" s="55" t="e">
        <f>SUMIF(NSL!$C$240:$C$252,C42,NSL!#REF!)</f>
        <v>#REF!</v>
      </c>
      <c r="V42" s="55" t="e">
        <f>SUMIF(NSL!$C$254:$C$255,C42,NSL!#REF!)</f>
        <v>#REF!</v>
      </c>
      <c r="W42" s="55" t="e">
        <f>SUMIF(NSL!$C$257:$C$282,C42,NSL!#REF!)</f>
        <v>#REF!</v>
      </c>
      <c r="X42" s="55" t="e">
        <f>SUMIF(NSL!$C$284:$C$346,C42,NSL!#REF!)</f>
        <v>#REF!</v>
      </c>
      <c r="Y42" s="55" t="e">
        <f>SUMIF(NSL!$C$348:$C$436,C42,NSL!#REF!)</f>
        <v>#REF!</v>
      </c>
      <c r="Z42" s="55" t="e">
        <f>SUMIF(NSL!$C$438:$C$480,C42,NSL!#REF!)</f>
        <v>#REF!</v>
      </c>
      <c r="AA42" s="72" t="e">
        <f t="shared" si="16"/>
        <v>#REF!</v>
      </c>
      <c r="AB42" s="55" t="e">
        <f>SUMIF(NSL!$C$483:$C$679,C42,NSL!#REF!)</f>
        <v>#REF!</v>
      </c>
      <c r="AC42" s="55" t="e">
        <f>SUMIF(NSL!$C$681:$C$682,C42,NSL!#REF!)</f>
        <v>#REF!</v>
      </c>
      <c r="AD42" s="55" t="e">
        <f>SUMIF(NSL!$C$684:$C$692,C42,NSL!#REF!)</f>
        <v>#REF!</v>
      </c>
      <c r="AE42" s="55" t="e">
        <f>SUMIF(NSL!$C$694:$C$776,C42,NSL!#REF!)</f>
        <v>#REF!</v>
      </c>
      <c r="AF42" s="55" t="e">
        <f>SUMIF(NSL!$C$778:$C$810,C42,NSL!#REF!)</f>
        <v>#REF!</v>
      </c>
      <c r="AG42" s="55" t="e">
        <f>SUMIF(NSL!$C$812:$C$813,C42,NSL!#REF!)</f>
        <v>#REF!</v>
      </c>
      <c r="AH42" s="55" t="e">
        <f>SUMIF(NSL!$C$815:$C$816,C42,NSL!#REF!)</f>
        <v>#REF!</v>
      </c>
      <c r="AI42" s="55" t="e">
        <f>SUMIF(NSL!$C$818:$C$889,C42,NSL!#REF!)</f>
        <v>#REF!</v>
      </c>
      <c r="AJ42" s="55" t="e">
        <f>SUMIF(NSL!$C$891:$C$917,C42,NSL!#REF!)</f>
        <v>#REF!</v>
      </c>
      <c r="AK42" s="55" t="e">
        <f>SUMIF(NSL!$C$919:$C$981,C42,NSL!#REF!)</f>
        <v>#REF!</v>
      </c>
      <c r="AL42" s="55" t="e">
        <f>SUMIF(NSL!$C$983:$C$1000,C42,NSL!#REF!)</f>
        <v>#REF!</v>
      </c>
      <c r="AM42" s="55" t="e">
        <f>SUMIF(NSL!$C$1002:$C$1028,C42,NSL!#REF!)</f>
        <v>#REF!</v>
      </c>
      <c r="AN42" s="55" t="e">
        <f>SUMIF(NSL!$C$1030:$C$1045,C42,NSL!#REF!)</f>
        <v>#REF!</v>
      </c>
      <c r="AO42" s="65" t="e">
        <f>D42-BG42</f>
        <v>#REF!</v>
      </c>
      <c r="AP42" s="55" t="e">
        <f>SUMIF(NSL!$C$1050:$C$1074,C42,NSL!#REF!)</f>
        <v>#REF!</v>
      </c>
      <c r="AQ42" s="55" t="e">
        <f>SUMIF(NSL!$C$1076:$C$1099,C42,NSL!#REF!)</f>
        <v>#REF!</v>
      </c>
      <c r="AR42" s="55" t="e">
        <f>SUMIF(NSL!$C$1101:$C$1121,C42,NSL!#REF!)</f>
        <v>#REF!</v>
      </c>
      <c r="AS42" s="55" t="e">
        <f>SUMIF(NSL!$C$1123:$C$1164,C42,NSL!#REF!)</f>
        <v>#REF!</v>
      </c>
      <c r="AT42" s="55" t="e">
        <f>SUMIF(NSL!$C$1166:$C$1201,C42,NSL!#REF!)</f>
        <v>#REF!</v>
      </c>
      <c r="AU42" s="55" t="e">
        <f>SUMIF(NSL!$C$1203:$C$1223,C42,NSL!#REF!)</f>
        <v>#REF!</v>
      </c>
      <c r="AV42" s="55" t="e">
        <f>SUMIF(NSL!$C$1225:$C$1226,C42,NSL!#REF!)</f>
        <v>#REF!</v>
      </c>
      <c r="AW42" s="55" t="e">
        <f>SUMIF(NSL!$C$1228:$C$1244,C42,NSL!#REF!)</f>
        <v>#REF!</v>
      </c>
      <c r="AX42" s="55" t="e">
        <f>SUMIF(NSL!$C$1246:$C$1351,C42,NSL!#REF!)</f>
        <v>#REF!</v>
      </c>
      <c r="AY42" s="55" t="e">
        <f>SUMIF(NSL!$C$1353:$C$1434,C42,NSL!#REF!)</f>
        <v>#REF!</v>
      </c>
      <c r="AZ42" s="55" t="e">
        <f>SUMIF(NSL!$C$1436:$C$1440,C42,NSL!#REF!)</f>
        <v>#REF!</v>
      </c>
      <c r="BA42" s="55" t="e">
        <f>SUMIF(NSL!$C$1442:$C$1507,C42,NSL!#REF!)</f>
        <v>#REF!</v>
      </c>
      <c r="BB42" s="55" t="e">
        <f>SUMIF(NSL!$C$1509:$C$1540,C42,NSL!#REF!)</f>
        <v>#REF!</v>
      </c>
      <c r="BC42" s="55" t="e">
        <f>SUMIF(NSL!$C$1542:$C$1545,C42,NSL!#REF!)</f>
        <v>#REF!</v>
      </c>
      <c r="BD42" s="55" t="e">
        <f>SUMIF(NSL!$C$1547:$C$1560,C42,NSL!#REF!)</f>
        <v>#REF!</v>
      </c>
      <c r="BE42" s="55" t="e">
        <f>SUMIF(NSL!$C$1562:$C$1565,C42,NSL!#REF!)</f>
        <v>#REF!</v>
      </c>
      <c r="BF42" s="55" t="e">
        <f>SUMIF(NSL!$C$1567:$C$1569,C42,NSL!#REF!)</f>
        <v>#REF!</v>
      </c>
      <c r="BG42" s="65" t="e">
        <f>SUM(G42:Q42)+SUM(S42:Z42)+SUM(AB42:AN42)+SUM(AP42:BF42)</f>
        <v>#REF!</v>
      </c>
      <c r="BH42" s="53" t="e">
        <f>AO60-BG42</f>
        <v>#REF!</v>
      </c>
      <c r="BI42" s="53" t="e">
        <f>BH42+D42</f>
        <v>#REF!</v>
      </c>
    </row>
    <row r="43" spans="1:61" ht="15">
      <c r="A43" s="8" t="s">
        <v>95</v>
      </c>
      <c r="B43" s="7" t="s">
        <v>126</v>
      </c>
      <c r="C43" s="8" t="s">
        <v>41</v>
      </c>
      <c r="D43" s="52" t="e">
        <f>HTg!#REF!</f>
        <v>#REF!</v>
      </c>
      <c r="E43" s="65" t="e">
        <f t="shared" si="10"/>
        <v>#REF!</v>
      </c>
      <c r="F43" s="70" t="e">
        <f t="shared" si="11"/>
        <v>#REF!</v>
      </c>
      <c r="G43" s="55" t="e">
        <f>SUMIF(NSL!$C$9:$C$10,C43,NSL!#REF!)</f>
        <v>#REF!</v>
      </c>
      <c r="H43" s="55" t="e">
        <f>SUMIF(NSL!$C$12:$C$13,C43,NSL!#REF!)</f>
        <v>#REF!</v>
      </c>
      <c r="I43" s="55" t="e">
        <f>SUMIF(NSL!$C$15:$C$16,C43,NSL!#REF!)</f>
        <v>#REF!</v>
      </c>
      <c r="J43" s="55" t="e">
        <f>SUMIF(NSL!$C$18:$C$19,C43,NSL!#REF!)</f>
        <v>#REF!</v>
      </c>
      <c r="K43" s="55" t="e">
        <f>SUMIF(NSL!$C$21:$C$43,C43,NSL!#REF!)</f>
        <v>#REF!</v>
      </c>
      <c r="L43" s="55" t="e">
        <f>SUMIF(NSL!$C$45:$C$51,C43,NSL!#REF!)</f>
        <v>#REF!</v>
      </c>
      <c r="M43" s="55" t="e">
        <f>SUMIF(NSL!$C$53:$C$55,C43,NSL!#REF!)</f>
        <v>#REF!</v>
      </c>
      <c r="N43" s="55" t="e">
        <f>SUMIF(NSL!$C$57:$C$65,C43,NSL!#REF!)</f>
        <v>#REF!</v>
      </c>
      <c r="O43" s="55" t="e">
        <f>SUMIF(NSL!$C$67:$C$76,C43,NSL!#REF!)</f>
        <v>#REF!</v>
      </c>
      <c r="P43" s="55" t="e">
        <f>SUMIF(NSL!$C$78:$C$79,C43,NSL!#REF!)</f>
        <v>#REF!</v>
      </c>
      <c r="Q43" s="55" t="e">
        <f>SUMIF(NSL!$C$81:$C$173,C43,NSL!#REF!)</f>
        <v>#REF!</v>
      </c>
      <c r="R43" s="65" t="e">
        <f t="shared" si="12"/>
        <v>#REF!</v>
      </c>
      <c r="S43" s="55" t="e">
        <f>SUMIF(NSL!$C$176:$C$214,C43,NSL!#REF!)</f>
        <v>#REF!</v>
      </c>
      <c r="T43" s="55" t="e">
        <f>SUMIF(NSL!$C$216:$C$238,C43,NSL!#REF!)</f>
        <v>#REF!</v>
      </c>
      <c r="U43" s="55" t="e">
        <f>SUMIF(NSL!$C$240:$C$252,C43,NSL!#REF!)</f>
        <v>#REF!</v>
      </c>
      <c r="V43" s="55" t="e">
        <f>SUMIF(NSL!$C$254:$C$255,C43,NSL!#REF!)</f>
        <v>#REF!</v>
      </c>
      <c r="W43" s="55" t="e">
        <f>SUMIF(NSL!$C$257:$C$282,C43,NSL!#REF!)</f>
        <v>#REF!</v>
      </c>
      <c r="X43" s="55" t="e">
        <f>SUMIF(NSL!$C$284:$C$346,C43,NSL!#REF!)</f>
        <v>#REF!</v>
      </c>
      <c r="Y43" s="55" t="e">
        <f>SUMIF(NSL!$C$348:$C$436,C43,NSL!#REF!)</f>
        <v>#REF!</v>
      </c>
      <c r="Z43" s="55" t="e">
        <f>SUMIF(NSL!$C$438:$C$480,C43,NSL!#REF!)</f>
        <v>#REF!</v>
      </c>
      <c r="AA43" s="72" t="e">
        <f t="shared" si="16"/>
        <v>#REF!</v>
      </c>
      <c r="AB43" s="55" t="e">
        <f>SUMIF(NSL!$C$483:$C$679,C43,NSL!#REF!)</f>
        <v>#REF!</v>
      </c>
      <c r="AC43" s="55" t="e">
        <f>SUMIF(NSL!$C$681:$C$682,C43,NSL!#REF!)</f>
        <v>#REF!</v>
      </c>
      <c r="AD43" s="55" t="e">
        <f>SUMIF(NSL!$C$684:$C$692,C43,NSL!#REF!)</f>
        <v>#REF!</v>
      </c>
      <c r="AE43" s="55" t="e">
        <f>SUMIF(NSL!$C$694:$C$776,C43,NSL!#REF!)</f>
        <v>#REF!</v>
      </c>
      <c r="AF43" s="55" t="e">
        <f>SUMIF(NSL!$C$778:$C$810,C43,NSL!#REF!)</f>
        <v>#REF!</v>
      </c>
      <c r="AG43" s="55" t="e">
        <f>SUMIF(NSL!$C$812:$C$813,C43,NSL!#REF!)</f>
        <v>#REF!</v>
      </c>
      <c r="AH43" s="55" t="e">
        <f>SUMIF(NSL!$C$815:$C$816,C43,NSL!#REF!)</f>
        <v>#REF!</v>
      </c>
      <c r="AI43" s="55" t="e">
        <f>SUMIF(NSL!$C$818:$C$889,C43,NSL!#REF!)</f>
        <v>#REF!</v>
      </c>
      <c r="AJ43" s="55" t="e">
        <f>SUMIF(NSL!$C$891:$C$917,C43,NSL!#REF!)</f>
        <v>#REF!</v>
      </c>
      <c r="AK43" s="55" t="e">
        <f>SUMIF(NSL!$C$919:$C$981,C43,NSL!#REF!)</f>
        <v>#REF!</v>
      </c>
      <c r="AL43" s="55" t="e">
        <f>SUMIF(NSL!$C$983:$C$1000,C43,NSL!#REF!)</f>
        <v>#REF!</v>
      </c>
      <c r="AM43" s="55" t="e">
        <f>SUMIF(NSL!$C$1002:$C$1028,C43,NSL!#REF!)</f>
        <v>#REF!</v>
      </c>
      <c r="AN43" s="55" t="e">
        <f>SUMIF(NSL!$C$1030:$C$1045,C43,NSL!#REF!)</f>
        <v>#REF!</v>
      </c>
      <c r="AO43" s="55" t="e">
        <f>SUMIF(NSL!$C$1047:$C$1048,C43,NSL!#REF!)</f>
        <v>#REF!</v>
      </c>
      <c r="AP43" s="65" t="e">
        <f>D43-BG43</f>
        <v>#REF!</v>
      </c>
      <c r="AQ43" s="55" t="e">
        <f>SUMIF(NSL!$C$1076:$C$1099,C43,NSL!#REF!)</f>
        <v>#REF!</v>
      </c>
      <c r="AR43" s="55" t="e">
        <f>SUMIF(NSL!$C$1101:$C$1121,C43,NSL!#REF!)</f>
        <v>#REF!</v>
      </c>
      <c r="AS43" s="55" t="e">
        <f>SUMIF(NSL!$C$1123:$C$1164,C43,NSL!#REF!)</f>
        <v>#REF!</v>
      </c>
      <c r="AT43" s="55" t="e">
        <f>SUMIF(NSL!$C$1166:$C$1201,C43,NSL!#REF!)</f>
        <v>#REF!</v>
      </c>
      <c r="AU43" s="55" t="e">
        <f>SUMIF(NSL!$C$1203:$C$1223,C43,NSL!#REF!)</f>
        <v>#REF!</v>
      </c>
      <c r="AV43" s="55" t="e">
        <f>SUMIF(NSL!$C$1225:$C$1226,C43,NSL!#REF!)</f>
        <v>#REF!</v>
      </c>
      <c r="AW43" s="55" t="e">
        <f>SUMIF(NSL!$C$1228:$C$1244,C43,NSL!#REF!)</f>
        <v>#REF!</v>
      </c>
      <c r="AX43" s="55" t="e">
        <f>SUMIF(NSL!$C$1246:$C$1351,C43,NSL!#REF!)</f>
        <v>#REF!</v>
      </c>
      <c r="AY43" s="55" t="e">
        <f>SUMIF(NSL!$C$1353:$C$1434,C43,NSL!#REF!)</f>
        <v>#REF!</v>
      </c>
      <c r="AZ43" s="55" t="e">
        <f>SUMIF(NSL!$C$1436:$C$1440,C43,NSL!#REF!)</f>
        <v>#REF!</v>
      </c>
      <c r="BA43" s="55" t="e">
        <f>SUMIF(NSL!$C$1442:$C$1507,C43,NSL!#REF!)</f>
        <v>#REF!</v>
      </c>
      <c r="BB43" s="55" t="e">
        <f>SUMIF(NSL!$C$1509:$C$1540,C43,NSL!#REF!)</f>
        <v>#REF!</v>
      </c>
      <c r="BC43" s="55" t="e">
        <f>SUMIF(NSL!$C$1542:$C$1545,C43,NSL!#REF!)</f>
        <v>#REF!</v>
      </c>
      <c r="BD43" s="55" t="e">
        <f>SUMIF(NSL!$C$1547:$C$1560,C43,NSL!#REF!)</f>
        <v>#REF!</v>
      </c>
      <c r="BE43" s="55" t="e">
        <f>SUMIF(NSL!$C$1562:$C$1565,C43,NSL!#REF!)</f>
        <v>#REF!</v>
      </c>
      <c r="BF43" s="55" t="e">
        <f>SUMIF(NSL!$C$1567:$C$1569,C43,NSL!#REF!)</f>
        <v>#REF!</v>
      </c>
      <c r="BG43" s="65" t="e">
        <f>SUM(G43:Q43)+SUM(S43:Z43)+SUM(AB43:AO43)+SUM(AQ43:BF43)</f>
        <v>#REF!</v>
      </c>
      <c r="BH43" s="53" t="e">
        <f>AP60-BG43</f>
        <v>#REF!</v>
      </c>
      <c r="BI43" s="53" t="e">
        <f t="shared" si="6"/>
        <v>#REF!</v>
      </c>
    </row>
    <row r="44" spans="1:61" ht="15">
      <c r="A44" s="8" t="s">
        <v>96</v>
      </c>
      <c r="B44" s="7" t="s">
        <v>101</v>
      </c>
      <c r="C44" s="8" t="s">
        <v>42</v>
      </c>
      <c r="D44" s="52" t="e">
        <f>HTg!#REF!</f>
        <v>#REF!</v>
      </c>
      <c r="E44" s="65" t="e">
        <f t="shared" si="10"/>
        <v>#REF!</v>
      </c>
      <c r="F44" s="70" t="e">
        <f t="shared" si="11"/>
        <v>#REF!</v>
      </c>
      <c r="G44" s="55" t="e">
        <f>SUMIF(NSL!$C$9:$C$10,C44,NSL!#REF!)</f>
        <v>#REF!</v>
      </c>
      <c r="H44" s="55" t="e">
        <f>SUMIF(NSL!$C$12:$C$13,C44,NSL!#REF!)</f>
        <v>#REF!</v>
      </c>
      <c r="I44" s="55" t="e">
        <f>SUMIF(NSL!$C$15:$C$16,C44,NSL!#REF!)</f>
        <v>#REF!</v>
      </c>
      <c r="J44" s="55" t="e">
        <f>SUMIF(NSL!$C$18:$C$19,C44,NSL!#REF!)</f>
        <v>#REF!</v>
      </c>
      <c r="K44" s="55" t="e">
        <f>SUMIF(NSL!$C$21:$C$43,C44,NSL!#REF!)</f>
        <v>#REF!</v>
      </c>
      <c r="L44" s="55" t="e">
        <f>SUMIF(NSL!$C$45:$C$51,C44,NSL!#REF!)</f>
        <v>#REF!</v>
      </c>
      <c r="M44" s="55" t="e">
        <f>SUMIF(NSL!$C$53:$C$55,C44,NSL!#REF!)</f>
        <v>#REF!</v>
      </c>
      <c r="N44" s="55" t="e">
        <f>SUMIF(NSL!$C$57:$C$65,C44,NSL!#REF!)</f>
        <v>#REF!</v>
      </c>
      <c r="O44" s="55" t="e">
        <f>SUMIF(NSL!$C$67:$C$76,C44,NSL!#REF!)</f>
        <v>#REF!</v>
      </c>
      <c r="P44" s="55" t="e">
        <f>SUMIF(NSL!$C$78:$C$79,C44,NSL!#REF!)</f>
        <v>#REF!</v>
      </c>
      <c r="Q44" s="55" t="e">
        <f>SUMIF(NSL!$C$81:$C$173,C44,NSL!#REF!)</f>
        <v>#REF!</v>
      </c>
      <c r="R44" s="65" t="e">
        <f t="shared" si="12"/>
        <v>#REF!</v>
      </c>
      <c r="S44" s="55" t="e">
        <f>SUMIF(NSL!$C$176:$C$214,C44,NSL!#REF!)</f>
        <v>#REF!</v>
      </c>
      <c r="T44" s="55" t="e">
        <f>SUMIF(NSL!$C$216:$C$238,C44,NSL!#REF!)</f>
        <v>#REF!</v>
      </c>
      <c r="U44" s="55" t="e">
        <f>SUMIF(NSL!$C$240:$C$252,C44,NSL!#REF!)</f>
        <v>#REF!</v>
      </c>
      <c r="V44" s="55" t="e">
        <f>SUMIF(NSL!$C$254:$C$255,C44,NSL!#REF!)</f>
        <v>#REF!</v>
      </c>
      <c r="W44" s="55" t="e">
        <f>SUMIF(NSL!$C$257:$C$282,C44,NSL!#REF!)</f>
        <v>#REF!</v>
      </c>
      <c r="X44" s="55" t="e">
        <f>SUMIF(NSL!$C$284:$C$346,C44,NSL!#REF!)</f>
        <v>#REF!</v>
      </c>
      <c r="Y44" s="55" t="e">
        <f>SUMIF(NSL!$C$348:$C$436,C44,NSL!#REF!)</f>
        <v>#REF!</v>
      </c>
      <c r="Z44" s="55" t="e">
        <f>SUMIF(NSL!$C$438:$C$480,C44,NSL!#REF!)</f>
        <v>#REF!</v>
      </c>
      <c r="AA44" s="72" t="e">
        <f t="shared" si="16"/>
        <v>#REF!</v>
      </c>
      <c r="AB44" s="55" t="e">
        <f>SUMIF(NSL!$C$483:$C$679,C44,NSL!#REF!)</f>
        <v>#REF!</v>
      </c>
      <c r="AC44" s="55" t="e">
        <f>SUMIF(NSL!$C$681:$C$682,C44,NSL!#REF!)</f>
        <v>#REF!</v>
      </c>
      <c r="AD44" s="55" t="e">
        <f>SUMIF(NSL!$C$684:$C$692,C44,NSL!#REF!)</f>
        <v>#REF!</v>
      </c>
      <c r="AE44" s="55" t="e">
        <f>SUMIF(NSL!$C$694:$C$776,C44,NSL!#REF!)</f>
        <v>#REF!</v>
      </c>
      <c r="AF44" s="55" t="e">
        <f>SUMIF(NSL!$C$778:$C$810,C44,NSL!#REF!)</f>
        <v>#REF!</v>
      </c>
      <c r="AG44" s="55" t="e">
        <f>SUMIF(NSL!$C$812:$C$813,C44,NSL!#REF!)</f>
        <v>#REF!</v>
      </c>
      <c r="AH44" s="55" t="e">
        <f>SUMIF(NSL!$C$815:$C$816,C44,NSL!#REF!)</f>
        <v>#REF!</v>
      </c>
      <c r="AI44" s="55" t="e">
        <f>SUMIF(NSL!$C$818:$C$889,C44,NSL!#REF!)</f>
        <v>#REF!</v>
      </c>
      <c r="AJ44" s="55" t="e">
        <f>SUMIF(NSL!$C$891:$C$917,C44,NSL!#REF!)</f>
        <v>#REF!</v>
      </c>
      <c r="AK44" s="55" t="e">
        <f>SUMIF(NSL!$C$919:$C$981,C44,NSL!#REF!)</f>
        <v>#REF!</v>
      </c>
      <c r="AL44" s="55" t="e">
        <f>SUMIF(NSL!$C$983:$C$1000,C44,NSL!#REF!)</f>
        <v>#REF!</v>
      </c>
      <c r="AM44" s="55" t="e">
        <f>SUMIF(NSL!$C$1002:$C$1028,C44,NSL!#REF!)</f>
        <v>#REF!</v>
      </c>
      <c r="AN44" s="55" t="e">
        <f>SUMIF(NSL!$C$1030:$C$1045,C44,NSL!#REF!)</f>
        <v>#REF!</v>
      </c>
      <c r="AO44" s="55" t="e">
        <f>SUMIF(NSL!$C$1047:$C$1048,C44,NSL!#REF!)</f>
        <v>#REF!</v>
      </c>
      <c r="AP44" s="55" t="e">
        <f>SUMIF(NSL!$C$1050:$C$1074,C44,NSL!#REF!)</f>
        <v>#REF!</v>
      </c>
      <c r="AQ44" s="65" t="e">
        <f>D44-BG44</f>
        <v>#REF!</v>
      </c>
      <c r="AR44" s="55" t="e">
        <f>SUMIF(NSL!$C$1101:$C$1121,C44,NSL!#REF!)</f>
        <v>#REF!</v>
      </c>
      <c r="AS44" s="55" t="e">
        <f>SUMIF(NSL!$C$1123:$C$1164,C44,NSL!#REF!)</f>
        <v>#REF!</v>
      </c>
      <c r="AT44" s="55" t="e">
        <f>SUMIF(NSL!$C$1166:$C$1201,C44,NSL!#REF!)</f>
        <v>#REF!</v>
      </c>
      <c r="AU44" s="55" t="e">
        <f>SUMIF(NSL!$C$1203:$C$1223,C44,NSL!#REF!)</f>
        <v>#REF!</v>
      </c>
      <c r="AV44" s="55" t="e">
        <f>SUMIF(NSL!$C$1225:$C$1226,C44,NSL!#REF!)</f>
        <v>#REF!</v>
      </c>
      <c r="AW44" s="55" t="e">
        <f>SUMIF(NSL!$C$1228:$C$1244,C44,NSL!#REF!)</f>
        <v>#REF!</v>
      </c>
      <c r="AX44" s="55" t="e">
        <f>SUMIF(NSL!$C$1246:$C$1351,C44,NSL!#REF!)</f>
        <v>#REF!</v>
      </c>
      <c r="AY44" s="55" t="e">
        <f>SUMIF(NSL!$C$1353:$C$1434,C44,NSL!#REF!)</f>
        <v>#REF!</v>
      </c>
      <c r="AZ44" s="55" t="e">
        <f>SUMIF(NSL!$C$1436:$C$1440,C44,NSL!#REF!)</f>
        <v>#REF!</v>
      </c>
      <c r="BA44" s="55" t="e">
        <f>SUMIF(NSL!$C$1442:$C$1507,C44,NSL!#REF!)</f>
        <v>#REF!</v>
      </c>
      <c r="BB44" s="55" t="e">
        <f>SUMIF(NSL!$C$1509:$C$1540,C44,NSL!#REF!)</f>
        <v>#REF!</v>
      </c>
      <c r="BC44" s="55" t="e">
        <f>SUMIF(NSL!$C$1542:$C$1545,C44,NSL!#REF!)</f>
        <v>#REF!</v>
      </c>
      <c r="BD44" s="55" t="e">
        <f>SUMIF(NSL!$C$1547:$C$1560,C44,NSL!#REF!)</f>
        <v>#REF!</v>
      </c>
      <c r="BE44" s="55" t="e">
        <f>SUMIF(NSL!$C$1562:$C$1565,C44,NSL!#REF!)</f>
        <v>#REF!</v>
      </c>
      <c r="BF44" s="55" t="e">
        <f>SUMIF(NSL!$C$1567:$C$1569,C44,NSL!#REF!)</f>
        <v>#REF!</v>
      </c>
      <c r="BG44" s="65" t="e">
        <f>SUM(G44:Q44)+SUM(S44:Z44)+SUM(AB44:AP44)+SUM(AR44:BF44)</f>
        <v>#REF!</v>
      </c>
      <c r="BH44" s="53" t="e">
        <f>AQ60-BG44</f>
        <v>#REF!</v>
      </c>
      <c r="BI44" s="53" t="e">
        <f t="shared" si="6"/>
        <v>#REF!</v>
      </c>
    </row>
    <row r="45" spans="1:61" ht="15">
      <c r="A45" s="8" t="s">
        <v>97</v>
      </c>
      <c r="B45" s="7" t="s">
        <v>146</v>
      </c>
      <c r="C45" s="8" t="s">
        <v>64</v>
      </c>
      <c r="D45" s="52" t="e">
        <f>HTg!#REF!</f>
        <v>#REF!</v>
      </c>
      <c r="E45" s="65" t="e">
        <f t="shared" si="10"/>
        <v>#REF!</v>
      </c>
      <c r="F45" s="70" t="e">
        <f t="shared" si="11"/>
        <v>#REF!</v>
      </c>
      <c r="G45" s="55" t="e">
        <f>SUMIF(NSL!$C$9:$C$10,C45,NSL!#REF!)</f>
        <v>#REF!</v>
      </c>
      <c r="H45" s="55" t="e">
        <f>SUMIF(NSL!$C$12:$C$13,C45,NSL!#REF!)</f>
        <v>#REF!</v>
      </c>
      <c r="I45" s="55" t="e">
        <f>SUMIF(NSL!$C$15:$C$16,C45,NSL!#REF!)</f>
        <v>#REF!</v>
      </c>
      <c r="J45" s="55" t="e">
        <f>SUMIF(NSL!$C$18:$C$19,C45,NSL!#REF!)</f>
        <v>#REF!</v>
      </c>
      <c r="K45" s="55" t="e">
        <f>SUMIF(NSL!$C$21:$C$43,C45,NSL!#REF!)</f>
        <v>#REF!</v>
      </c>
      <c r="L45" s="55" t="e">
        <f>SUMIF(NSL!$C$45:$C$51,C45,NSL!#REF!)</f>
        <v>#REF!</v>
      </c>
      <c r="M45" s="55" t="e">
        <f>SUMIF(NSL!$C$53:$C$55,C45,NSL!#REF!)</f>
        <v>#REF!</v>
      </c>
      <c r="N45" s="55" t="e">
        <f>SUMIF(NSL!$C$57:$C$65,C45,NSL!#REF!)</f>
        <v>#REF!</v>
      </c>
      <c r="O45" s="55" t="e">
        <f>SUMIF(NSL!$C$67:$C$76,C45,NSL!#REF!)</f>
        <v>#REF!</v>
      </c>
      <c r="P45" s="55" t="e">
        <f>SUMIF(NSL!$C$78:$C$79,C45,NSL!#REF!)</f>
        <v>#REF!</v>
      </c>
      <c r="Q45" s="55" t="e">
        <f>SUMIF(NSL!$C$81:$C$173,C45,NSL!#REF!)</f>
        <v>#REF!</v>
      </c>
      <c r="R45" s="65" t="e">
        <f t="shared" si="12"/>
        <v>#REF!</v>
      </c>
      <c r="S45" s="55" t="e">
        <f>SUMIF(NSL!$C$176:$C$214,C45,NSL!#REF!)</f>
        <v>#REF!</v>
      </c>
      <c r="T45" s="55" t="e">
        <f>SUMIF(NSL!$C$216:$C$238,C45,NSL!#REF!)</f>
        <v>#REF!</v>
      </c>
      <c r="U45" s="55" t="e">
        <f>SUMIF(NSL!$C$240:$C$252,C45,NSL!#REF!)</f>
        <v>#REF!</v>
      </c>
      <c r="V45" s="55" t="e">
        <f>SUMIF(NSL!$C$254:$C$255,C45,NSL!#REF!)</f>
        <v>#REF!</v>
      </c>
      <c r="W45" s="55" t="e">
        <f>SUMIF(NSL!$C$257:$C$282,C45,NSL!#REF!)</f>
        <v>#REF!</v>
      </c>
      <c r="X45" s="55" t="e">
        <f>SUMIF(NSL!$C$284:$C$346,C45,NSL!#REF!)</f>
        <v>#REF!</v>
      </c>
      <c r="Y45" s="55" t="e">
        <f>SUMIF(NSL!$C$348:$C$436,C45,NSL!#REF!)</f>
        <v>#REF!</v>
      </c>
      <c r="Z45" s="55" t="e">
        <f>SUMIF(NSL!$C$438:$C$480,C45,NSL!#REF!)</f>
        <v>#REF!</v>
      </c>
      <c r="AA45" s="72" t="e">
        <f t="shared" si="16"/>
        <v>#REF!</v>
      </c>
      <c r="AB45" s="55" t="e">
        <f>SUMIF(NSL!$C$483:$C$679,C45,NSL!#REF!)</f>
        <v>#REF!</v>
      </c>
      <c r="AC45" s="55" t="e">
        <f>SUMIF(NSL!$C$681:$C$682,C45,NSL!#REF!)</f>
        <v>#REF!</v>
      </c>
      <c r="AD45" s="55" t="e">
        <f>SUMIF(NSL!$C$684:$C$692,C45,NSL!#REF!)</f>
        <v>#REF!</v>
      </c>
      <c r="AE45" s="55" t="e">
        <f>SUMIF(NSL!$C$694:$C$776,C45,NSL!#REF!)</f>
        <v>#REF!</v>
      </c>
      <c r="AF45" s="55" t="e">
        <f>SUMIF(NSL!$C$778:$C$810,C45,NSL!#REF!)</f>
        <v>#REF!</v>
      </c>
      <c r="AG45" s="55" t="e">
        <f>SUMIF(NSL!$C$812:$C$813,C45,NSL!#REF!)</f>
        <v>#REF!</v>
      </c>
      <c r="AH45" s="55" t="e">
        <f>SUMIF(NSL!$C$815:$C$816,C45,NSL!#REF!)</f>
        <v>#REF!</v>
      </c>
      <c r="AI45" s="55" t="e">
        <f>SUMIF(NSL!$C$818:$C$889,C45,NSL!#REF!)</f>
        <v>#REF!</v>
      </c>
      <c r="AJ45" s="55" t="e">
        <f>SUMIF(NSL!$C$891:$C$917,C45,NSL!#REF!)</f>
        <v>#REF!</v>
      </c>
      <c r="AK45" s="55" t="e">
        <f>SUMIF(NSL!$C$919:$C$981,C45,NSL!#REF!)</f>
        <v>#REF!</v>
      </c>
      <c r="AL45" s="55" t="e">
        <f>SUMIF(NSL!$C$983:$C$1000,C45,NSL!#REF!)</f>
        <v>#REF!</v>
      </c>
      <c r="AM45" s="55" t="e">
        <f>SUMIF(NSL!$C$1002:$C$1028,C45,NSL!#REF!)</f>
        <v>#REF!</v>
      </c>
      <c r="AN45" s="55" t="e">
        <f>SUMIF(NSL!$C$1030:$C$1045,C45,NSL!#REF!)</f>
        <v>#REF!</v>
      </c>
      <c r="AO45" s="55" t="e">
        <f>SUMIF(NSL!$C$1047:$C$1048,C45,NSL!#REF!)</f>
        <v>#REF!</v>
      </c>
      <c r="AP45" s="55" t="e">
        <f>SUMIF(NSL!$C$1050:$C$1074,C45,NSL!#REF!)</f>
        <v>#REF!</v>
      </c>
      <c r="AQ45" s="55" t="e">
        <f>SUMIF(NSL!$C$1076:$C$1099,C45,NSL!#REF!)</f>
        <v>#REF!</v>
      </c>
      <c r="AR45" s="65" t="e">
        <f>D45-BG45</f>
        <v>#REF!</v>
      </c>
      <c r="AS45" s="55" t="e">
        <f>SUMIF(NSL!$C$1123:$C$1164,C45,NSL!#REF!)</f>
        <v>#REF!</v>
      </c>
      <c r="AT45" s="55" t="e">
        <f>SUMIF(NSL!$C$1166:$C$1201,C45,NSL!#REF!)</f>
        <v>#REF!</v>
      </c>
      <c r="AU45" s="55" t="e">
        <f>SUMIF(NSL!$C$1203:$C$1223,C45,NSL!#REF!)</f>
        <v>#REF!</v>
      </c>
      <c r="AV45" s="55" t="e">
        <f>SUMIF(NSL!$C$1225:$C$1226,C45,NSL!#REF!)</f>
        <v>#REF!</v>
      </c>
      <c r="AW45" s="55" t="e">
        <f>SUMIF(NSL!$C$1228:$C$1244,C45,NSL!#REF!)</f>
        <v>#REF!</v>
      </c>
      <c r="AX45" s="55" t="e">
        <f>SUMIF(NSL!$C$1246:$C$1351,C45,NSL!#REF!)</f>
        <v>#REF!</v>
      </c>
      <c r="AY45" s="55" t="e">
        <f>SUMIF(NSL!$C$1353:$C$1434,C45,NSL!#REF!)</f>
        <v>#REF!</v>
      </c>
      <c r="AZ45" s="55" t="e">
        <f>SUMIF(NSL!$C$1436:$C$1440,C45,NSL!#REF!)</f>
        <v>#REF!</v>
      </c>
      <c r="BA45" s="55" t="e">
        <f>SUMIF(NSL!$C$1442:$C$1507,C45,NSL!#REF!)</f>
        <v>#REF!</v>
      </c>
      <c r="BB45" s="55" t="e">
        <f>SUMIF(NSL!$C$1509:$C$1540,C45,NSL!#REF!)</f>
        <v>#REF!</v>
      </c>
      <c r="BC45" s="55" t="e">
        <f>SUMIF(NSL!$C$1542:$C$1545,C45,NSL!#REF!)</f>
        <v>#REF!</v>
      </c>
      <c r="BD45" s="55" t="e">
        <f>SUMIF(NSL!$C$1547:$C$1560,C45,NSL!#REF!)</f>
        <v>#REF!</v>
      </c>
      <c r="BE45" s="55" t="e">
        <f>SUMIF(NSL!$C$1562:$C$1565,C45,NSL!#REF!)</f>
        <v>#REF!</v>
      </c>
      <c r="BF45" s="55" t="e">
        <f>SUMIF(NSL!$C$1567:$C$1569,C45,NSL!#REF!)</f>
        <v>#REF!</v>
      </c>
      <c r="BG45" s="65" t="e">
        <f>SUM(G45:Q45)+SUM(S45:Z45)+SUM(AB45:AQ45)+SUM(AS45:BF45)</f>
        <v>#REF!</v>
      </c>
      <c r="BH45" s="53" t="e">
        <f>AR60-BG45</f>
        <v>#REF!</v>
      </c>
      <c r="BI45" s="53" t="e">
        <f t="shared" si="6"/>
        <v>#REF!</v>
      </c>
    </row>
    <row r="46" spans="1:61" ht="15">
      <c r="A46" s="8" t="s">
        <v>103</v>
      </c>
      <c r="B46" s="7" t="s">
        <v>147</v>
      </c>
      <c r="C46" s="8" t="s">
        <v>62</v>
      </c>
      <c r="D46" s="52" t="e">
        <f>HTg!#REF!</f>
        <v>#REF!</v>
      </c>
      <c r="E46" s="65" t="e">
        <f t="shared" si="10"/>
        <v>#REF!</v>
      </c>
      <c r="F46" s="70" t="e">
        <f t="shared" si="11"/>
        <v>#REF!</v>
      </c>
      <c r="G46" s="55" t="e">
        <f>SUMIF(NSL!$C$9:$C$10,C46,NSL!#REF!)</f>
        <v>#REF!</v>
      </c>
      <c r="H46" s="55" t="e">
        <f>SUMIF(NSL!$C$12:$C$13,C46,NSL!#REF!)</f>
        <v>#REF!</v>
      </c>
      <c r="I46" s="55" t="e">
        <f>SUMIF(NSL!$C$15:$C$16,C46,NSL!#REF!)</f>
        <v>#REF!</v>
      </c>
      <c r="J46" s="55" t="e">
        <f>SUMIF(NSL!$C$18:$C$19,C46,NSL!#REF!)</f>
        <v>#REF!</v>
      </c>
      <c r="K46" s="55" t="e">
        <f>SUMIF(NSL!$C$21:$C$43,C46,NSL!#REF!)</f>
        <v>#REF!</v>
      </c>
      <c r="L46" s="55" t="e">
        <f>SUMIF(NSL!$C$45:$C$51,C46,NSL!#REF!)</f>
        <v>#REF!</v>
      </c>
      <c r="M46" s="55" t="e">
        <f>SUMIF(NSL!$C$53:$C$55,C46,NSL!#REF!)</f>
        <v>#REF!</v>
      </c>
      <c r="N46" s="55" t="e">
        <f>SUMIF(NSL!$C$57:$C$65,C46,NSL!#REF!)</f>
        <v>#REF!</v>
      </c>
      <c r="O46" s="55" t="e">
        <f>SUMIF(NSL!$C$67:$C$76,C46,NSL!#REF!)</f>
        <v>#REF!</v>
      </c>
      <c r="P46" s="55" t="e">
        <f>SUMIF(NSL!$C$78:$C$79,C46,NSL!#REF!)</f>
        <v>#REF!</v>
      </c>
      <c r="Q46" s="55" t="e">
        <f>SUMIF(NSL!$C$81:$C$173,C46,NSL!#REF!)</f>
        <v>#REF!</v>
      </c>
      <c r="R46" s="65" t="e">
        <f t="shared" si="12"/>
        <v>#REF!</v>
      </c>
      <c r="S46" s="55" t="e">
        <f>SUMIF(NSL!$C$176:$C$214,C46,NSL!#REF!)</f>
        <v>#REF!</v>
      </c>
      <c r="T46" s="55" t="e">
        <f>SUMIF(NSL!$C$216:$C$238,C46,NSL!#REF!)</f>
        <v>#REF!</v>
      </c>
      <c r="U46" s="55" t="e">
        <f>SUMIF(NSL!$C$240:$C$252,C46,NSL!#REF!)</f>
        <v>#REF!</v>
      </c>
      <c r="V46" s="55" t="e">
        <f>SUMIF(NSL!$C$254:$C$255,C46,NSL!#REF!)</f>
        <v>#REF!</v>
      </c>
      <c r="W46" s="55" t="e">
        <f>SUMIF(NSL!$C$257:$C$282,C46,NSL!#REF!)</f>
        <v>#REF!</v>
      </c>
      <c r="X46" s="55" t="e">
        <f>SUMIF(NSL!$C$284:$C$346,C46,NSL!#REF!)</f>
        <v>#REF!</v>
      </c>
      <c r="Y46" s="55" t="e">
        <f>SUMIF(NSL!$C$348:$C$436,C46,NSL!#REF!)</f>
        <v>#REF!</v>
      </c>
      <c r="Z46" s="55" t="e">
        <f>SUMIF(NSL!$C$438:$C$480,C46,NSL!#REF!)</f>
        <v>#REF!</v>
      </c>
      <c r="AA46" s="72" t="e">
        <f t="shared" si="16"/>
        <v>#REF!</v>
      </c>
      <c r="AB46" s="55" t="e">
        <f>SUMIF(NSL!$C$483:$C$679,C46,NSL!#REF!)</f>
        <v>#REF!</v>
      </c>
      <c r="AC46" s="55" t="e">
        <f>SUMIF(NSL!$C$681:$C$682,C46,NSL!#REF!)</f>
        <v>#REF!</v>
      </c>
      <c r="AD46" s="55" t="e">
        <f>SUMIF(NSL!$C$684:$C$692,C46,NSL!#REF!)</f>
        <v>#REF!</v>
      </c>
      <c r="AE46" s="55" t="e">
        <f>SUMIF(NSL!$C$694:$C$776,C46,NSL!#REF!)</f>
        <v>#REF!</v>
      </c>
      <c r="AF46" s="55" t="e">
        <f>SUMIF(NSL!$C$778:$C$810,C46,NSL!#REF!)</f>
        <v>#REF!</v>
      </c>
      <c r="AG46" s="55" t="e">
        <f>SUMIF(NSL!$C$812:$C$813,C46,NSL!#REF!)</f>
        <v>#REF!</v>
      </c>
      <c r="AH46" s="55" t="e">
        <f>SUMIF(NSL!$C$815:$C$816,C46,NSL!#REF!)</f>
        <v>#REF!</v>
      </c>
      <c r="AI46" s="55" t="e">
        <f>SUMIF(NSL!$C$818:$C$889,C46,NSL!#REF!)</f>
        <v>#REF!</v>
      </c>
      <c r="AJ46" s="55" t="e">
        <f>SUMIF(NSL!$C$891:$C$917,C46,NSL!#REF!)</f>
        <v>#REF!</v>
      </c>
      <c r="AK46" s="55" t="e">
        <f>SUMIF(NSL!$C$919:$C$981,C46,NSL!#REF!)</f>
        <v>#REF!</v>
      </c>
      <c r="AL46" s="55" t="e">
        <f>SUMIF(NSL!$C$983:$C$1000,C46,NSL!#REF!)</f>
        <v>#REF!</v>
      </c>
      <c r="AM46" s="55" t="e">
        <f>SUMIF(NSL!$C$1002:$C$1028,C46,NSL!#REF!)</f>
        <v>#REF!</v>
      </c>
      <c r="AN46" s="55" t="e">
        <f>SUMIF(NSL!$C$1030:$C$1045,C46,NSL!#REF!)</f>
        <v>#REF!</v>
      </c>
      <c r="AO46" s="55" t="e">
        <f>SUMIF(NSL!$C$1047:$C$1048,C46,NSL!#REF!)</f>
        <v>#REF!</v>
      </c>
      <c r="AP46" s="55" t="e">
        <f>SUMIF(NSL!$C$1050:$C$1074,C46,NSL!#REF!)</f>
        <v>#REF!</v>
      </c>
      <c r="AQ46" s="55" t="e">
        <f>SUMIF(NSL!$C$1076:$C$1099,C46,NSL!#REF!)</f>
        <v>#REF!</v>
      </c>
      <c r="AR46" s="55" t="e">
        <f>SUMIF(NSL!$C$1101:$C$1121,C46,NSL!#REF!)</f>
        <v>#REF!</v>
      </c>
      <c r="AS46" s="65" t="e">
        <f>D46-BG46</f>
        <v>#REF!</v>
      </c>
      <c r="AT46" s="55" t="e">
        <f>SUMIF(NSL!$C$1166:$C$1201,C46,NSL!#REF!)</f>
        <v>#REF!</v>
      </c>
      <c r="AU46" s="55" t="e">
        <f>SUMIF(NSL!$C$1203:$C$1223,C46,NSL!#REF!)</f>
        <v>#REF!</v>
      </c>
      <c r="AV46" s="55" t="e">
        <f>SUMIF(NSL!$C$1225:$C$1226,C46,NSL!#REF!)</f>
        <v>#REF!</v>
      </c>
      <c r="AW46" s="55" t="e">
        <f>SUMIF(NSL!$C$1228:$C$1244,C46,NSL!#REF!)</f>
        <v>#REF!</v>
      </c>
      <c r="AX46" s="55" t="e">
        <f>SUMIF(NSL!$C$1246:$C$1351,C46,NSL!#REF!)</f>
        <v>#REF!</v>
      </c>
      <c r="AY46" s="55" t="e">
        <f>SUMIF(NSL!$C$1353:$C$1434,C46,NSL!#REF!)</f>
        <v>#REF!</v>
      </c>
      <c r="AZ46" s="55" t="e">
        <f>SUMIF(NSL!$C$1436:$C$1440,C46,NSL!#REF!)</f>
        <v>#REF!</v>
      </c>
      <c r="BA46" s="55" t="e">
        <f>SUMIF(NSL!$C$1442:$C$1507,C46,NSL!#REF!)</f>
        <v>#REF!</v>
      </c>
      <c r="BB46" s="55" t="e">
        <f>SUMIF(NSL!$C$1509:$C$1540,C46,NSL!#REF!)</f>
        <v>#REF!</v>
      </c>
      <c r="BC46" s="55" t="e">
        <f>SUMIF(NSL!$C$1542:$C$1545,C46,NSL!#REF!)</f>
        <v>#REF!</v>
      </c>
      <c r="BD46" s="55" t="e">
        <f>SUMIF(NSL!$C$1547:$C$1560,C46,NSL!#REF!)</f>
        <v>#REF!</v>
      </c>
      <c r="BE46" s="55" t="e">
        <f>SUMIF(NSL!$C$1562:$C$1565,C46,NSL!#REF!)</f>
        <v>#REF!</v>
      </c>
      <c r="BF46" s="55" t="e">
        <f>SUMIF(NSL!$C$1567:$C$1569,C46,NSL!#REF!)</f>
        <v>#REF!</v>
      </c>
      <c r="BG46" s="65" t="e">
        <f>SUM(G46:Q46)+SUM(S46:Z46)+SUM(AB46:AR46)+SUM(AT46:BF46)</f>
        <v>#REF!</v>
      </c>
      <c r="BH46" s="53" t="e">
        <f>AS60-BG46</f>
        <v>#REF!</v>
      </c>
      <c r="BI46" s="53" t="e">
        <f t="shared" si="6"/>
        <v>#REF!</v>
      </c>
    </row>
    <row r="47" spans="1:61" ht="15">
      <c r="A47" s="8" t="s">
        <v>104</v>
      </c>
      <c r="B47" s="9" t="s">
        <v>128</v>
      </c>
      <c r="C47" s="8" t="s">
        <v>29</v>
      </c>
      <c r="D47" s="52" t="e">
        <f>HTg!#REF!</f>
        <v>#REF!</v>
      </c>
      <c r="E47" s="65" t="e">
        <f t="shared" si="10"/>
        <v>#REF!</v>
      </c>
      <c r="F47" s="70" t="e">
        <f t="shared" si="11"/>
        <v>#REF!</v>
      </c>
      <c r="G47" s="55" t="e">
        <f>SUMIF(NSL!$C$9:$C$10,C47,NSL!#REF!)</f>
        <v>#REF!</v>
      </c>
      <c r="H47" s="55" t="e">
        <f>SUMIF(NSL!$C$12:$C$13,C47,NSL!#REF!)</f>
        <v>#REF!</v>
      </c>
      <c r="I47" s="55" t="e">
        <f>SUMIF(NSL!$C$15:$C$16,C47,NSL!#REF!)</f>
        <v>#REF!</v>
      </c>
      <c r="J47" s="55" t="e">
        <f>SUMIF(NSL!$C$18:$C$19,C47,NSL!#REF!)</f>
        <v>#REF!</v>
      </c>
      <c r="K47" s="55" t="e">
        <f>SUMIF(NSL!$C$21:$C$43,C47,NSL!#REF!)</f>
        <v>#REF!</v>
      </c>
      <c r="L47" s="55" t="e">
        <f>SUMIF(NSL!$C$45:$C$51,C47,NSL!#REF!)</f>
        <v>#REF!</v>
      </c>
      <c r="M47" s="55" t="e">
        <f>SUMIF(NSL!$C$53:$C$55,C47,NSL!#REF!)</f>
        <v>#REF!</v>
      </c>
      <c r="N47" s="55" t="e">
        <f>SUMIF(NSL!$C$57:$C$65,C47,NSL!#REF!)</f>
        <v>#REF!</v>
      </c>
      <c r="O47" s="55" t="e">
        <f>SUMIF(NSL!$C$67:$C$76,C47,NSL!#REF!)</f>
        <v>#REF!</v>
      </c>
      <c r="P47" s="55" t="e">
        <f>SUMIF(NSL!$C$78:$C$79,C47,NSL!#REF!)</f>
        <v>#REF!</v>
      </c>
      <c r="Q47" s="55" t="e">
        <f>SUMIF(NSL!$C$81:$C$173,C47,NSL!#REF!)</f>
        <v>#REF!</v>
      </c>
      <c r="R47" s="65" t="e">
        <f t="shared" si="12"/>
        <v>#REF!</v>
      </c>
      <c r="S47" s="55" t="e">
        <f>SUMIF(NSL!$C$176:$C$214,C47,NSL!#REF!)</f>
        <v>#REF!</v>
      </c>
      <c r="T47" s="55" t="e">
        <f>SUMIF(NSL!$C$216:$C$238,C47,NSL!#REF!)</f>
        <v>#REF!</v>
      </c>
      <c r="U47" s="55" t="e">
        <f>SUMIF(NSL!$C$240:$C$252,C47,NSL!#REF!)</f>
        <v>#REF!</v>
      </c>
      <c r="V47" s="55" t="e">
        <f>SUMIF(NSL!$C$254:$C$255,C47,NSL!#REF!)</f>
        <v>#REF!</v>
      </c>
      <c r="W47" s="55" t="e">
        <f>SUMIF(NSL!$C$257:$C$282,C47,NSL!#REF!)</f>
        <v>#REF!</v>
      </c>
      <c r="X47" s="55" t="e">
        <f>SUMIF(NSL!$C$284:$C$346,C47,NSL!#REF!)</f>
        <v>#REF!</v>
      </c>
      <c r="Y47" s="55" t="e">
        <f>SUMIF(NSL!$C$348:$C$436,C47,NSL!#REF!)</f>
        <v>#REF!</v>
      </c>
      <c r="Z47" s="55" t="e">
        <f>SUMIF(NSL!$C$438:$C$480,C47,NSL!#REF!)</f>
        <v>#REF!</v>
      </c>
      <c r="AA47" s="72" t="e">
        <f t="shared" si="16"/>
        <v>#REF!</v>
      </c>
      <c r="AB47" s="55" t="e">
        <f>SUMIF(NSL!$C$483:$C$679,C47,NSL!#REF!)</f>
        <v>#REF!</v>
      </c>
      <c r="AC47" s="55" t="e">
        <f>SUMIF(NSL!$C$681:$C$682,C47,NSL!#REF!)</f>
        <v>#REF!</v>
      </c>
      <c r="AD47" s="55" t="e">
        <f>SUMIF(NSL!$C$684:$C$692,C47,NSL!#REF!)</f>
        <v>#REF!</v>
      </c>
      <c r="AE47" s="55" t="e">
        <f>SUMIF(NSL!$C$694:$C$776,C47,NSL!#REF!)</f>
        <v>#REF!</v>
      </c>
      <c r="AF47" s="55" t="e">
        <f>SUMIF(NSL!$C$778:$C$810,C47,NSL!#REF!)</f>
        <v>#REF!</v>
      </c>
      <c r="AG47" s="55" t="e">
        <f>SUMIF(NSL!$C$812:$C$813,C47,NSL!#REF!)</f>
        <v>#REF!</v>
      </c>
      <c r="AH47" s="55" t="e">
        <f>SUMIF(NSL!$C$815:$C$816,C47,NSL!#REF!)</f>
        <v>#REF!</v>
      </c>
      <c r="AI47" s="55" t="e">
        <f>SUMIF(NSL!$C$818:$C$889,C47,NSL!#REF!)</f>
        <v>#REF!</v>
      </c>
      <c r="AJ47" s="55" t="e">
        <f>SUMIF(NSL!$C$891:$C$917,C47,NSL!#REF!)</f>
        <v>#REF!</v>
      </c>
      <c r="AK47" s="55" t="e">
        <f>SUMIF(NSL!$C$919:$C$981,C47,NSL!#REF!)</f>
        <v>#REF!</v>
      </c>
      <c r="AL47" s="55" t="e">
        <f>SUMIF(NSL!$C$983:$C$1000,C47,NSL!#REF!)</f>
        <v>#REF!</v>
      </c>
      <c r="AM47" s="55" t="e">
        <f>SUMIF(NSL!$C$1002:$C$1028,C47,NSL!#REF!)</f>
        <v>#REF!</v>
      </c>
      <c r="AN47" s="55" t="e">
        <f>SUMIF(NSL!$C$1030:$C$1045,C47,NSL!#REF!)</f>
        <v>#REF!</v>
      </c>
      <c r="AO47" s="55" t="e">
        <f>SUMIF(NSL!$C$1047:$C$1048,C47,NSL!#REF!)</f>
        <v>#REF!</v>
      </c>
      <c r="AP47" s="55" t="e">
        <f>SUMIF(NSL!$C$1050:$C$1074,C47,NSL!#REF!)</f>
        <v>#REF!</v>
      </c>
      <c r="AQ47" s="55" t="e">
        <f>SUMIF(NSL!$C$1076:$C$1099,C47,NSL!#REF!)</f>
        <v>#REF!</v>
      </c>
      <c r="AR47" s="55" t="e">
        <f>SUMIF(NSL!$C$1101:$C$1121,C47,NSL!#REF!)</f>
        <v>#REF!</v>
      </c>
      <c r="AS47" s="55" t="e">
        <f>SUMIF(NSL!$C$1123:$C$1164,C47,NSL!#REF!)</f>
        <v>#REF!</v>
      </c>
      <c r="AT47" s="65" t="e">
        <f>D47-BG47</f>
        <v>#REF!</v>
      </c>
      <c r="AU47" s="55" t="e">
        <f>SUMIF(NSL!$C$1203:$C$1223,C47,NSL!#REF!)</f>
        <v>#REF!</v>
      </c>
      <c r="AV47" s="55" t="e">
        <f>SUMIF(NSL!$C$1225:$C$1226,C47,NSL!#REF!)</f>
        <v>#REF!</v>
      </c>
      <c r="AW47" s="55" t="e">
        <f>SUMIF(NSL!$C$1228:$C$1244,C47,NSL!#REF!)</f>
        <v>#REF!</v>
      </c>
      <c r="AX47" s="55" t="e">
        <f>SUMIF(NSL!$C$1246:$C$1351,C47,NSL!#REF!)</f>
        <v>#REF!</v>
      </c>
      <c r="AY47" s="55" t="e">
        <f>SUMIF(NSL!$C$1353:$C$1434,C47,NSL!#REF!)</f>
        <v>#REF!</v>
      </c>
      <c r="AZ47" s="55" t="e">
        <f>SUMIF(NSL!$C$1436:$C$1440,C47,NSL!#REF!)</f>
        <v>#REF!</v>
      </c>
      <c r="BA47" s="55" t="e">
        <f>SUMIF(NSL!$C$1442:$C$1507,C47,NSL!#REF!)</f>
        <v>#REF!</v>
      </c>
      <c r="BB47" s="55" t="e">
        <f>SUMIF(NSL!$C$1509:$C$1540,C47,NSL!#REF!)</f>
        <v>#REF!</v>
      </c>
      <c r="BC47" s="55" t="e">
        <f>SUMIF(NSL!$C$1542:$C$1545,C47,NSL!#REF!)</f>
        <v>#REF!</v>
      </c>
      <c r="BD47" s="55" t="e">
        <f>SUMIF(NSL!$C$1547:$C$1560,C47,NSL!#REF!)</f>
        <v>#REF!</v>
      </c>
      <c r="BE47" s="55" t="e">
        <f>SUMIF(NSL!$C$1562:$C$1565,C47,NSL!#REF!)</f>
        <v>#REF!</v>
      </c>
      <c r="BF47" s="55" t="e">
        <f>SUMIF(NSL!$C$1567:$C$1569,C47,NSL!#REF!)</f>
        <v>#REF!</v>
      </c>
      <c r="BG47" s="65" t="e">
        <f>SUM(G47:Q47)+SUM(S47:Z47)+SUM(AB47:AS47)+SUM(AU47:BF47)</f>
        <v>#REF!</v>
      </c>
      <c r="BH47" s="53" t="e">
        <f>AT60-BG47</f>
        <v>#REF!</v>
      </c>
      <c r="BI47" s="53" t="e">
        <f t="shared" si="6"/>
        <v>#REF!</v>
      </c>
    </row>
    <row r="48" spans="1:61" ht="30">
      <c r="A48" s="8" t="s">
        <v>105</v>
      </c>
      <c r="B48" s="9" t="s">
        <v>129</v>
      </c>
      <c r="C48" s="8" t="s">
        <v>130</v>
      </c>
      <c r="D48" s="52" t="e">
        <f>HTg!#REF!</f>
        <v>#REF!</v>
      </c>
      <c r="E48" s="65" t="e">
        <f t="shared" si="10"/>
        <v>#REF!</v>
      </c>
      <c r="F48" s="70" t="e">
        <f t="shared" si="11"/>
        <v>#REF!</v>
      </c>
      <c r="G48" s="55" t="e">
        <f>SUMIF(NSL!$C$9:$C$10,C48,NSL!#REF!)</f>
        <v>#REF!</v>
      </c>
      <c r="H48" s="55" t="e">
        <f>SUMIF(NSL!$C$12:$C$13,C48,NSL!#REF!)</f>
        <v>#REF!</v>
      </c>
      <c r="I48" s="55" t="e">
        <f>SUMIF(NSL!$C$15:$C$16,C48,NSL!#REF!)</f>
        <v>#REF!</v>
      </c>
      <c r="J48" s="55" t="e">
        <f>SUMIF(NSL!$C$18:$C$19,C48,NSL!#REF!)</f>
        <v>#REF!</v>
      </c>
      <c r="K48" s="55" t="e">
        <f>SUMIF(NSL!$C$21:$C$43,C48,NSL!#REF!)</f>
        <v>#REF!</v>
      </c>
      <c r="L48" s="55" t="e">
        <f>SUMIF(NSL!$C$45:$C$51,C48,NSL!#REF!)</f>
        <v>#REF!</v>
      </c>
      <c r="M48" s="55" t="e">
        <f>SUMIF(NSL!$C$53:$C$55,C48,NSL!#REF!)</f>
        <v>#REF!</v>
      </c>
      <c r="N48" s="55" t="e">
        <f>SUMIF(NSL!$C$57:$C$65,C48,NSL!#REF!)</f>
        <v>#REF!</v>
      </c>
      <c r="O48" s="55" t="e">
        <f>SUMIF(NSL!$C$67:$C$76,C48,NSL!#REF!)</f>
        <v>#REF!</v>
      </c>
      <c r="P48" s="55" t="e">
        <f>SUMIF(NSL!$C$78:$C$79,C48,NSL!#REF!)</f>
        <v>#REF!</v>
      </c>
      <c r="Q48" s="55" t="e">
        <f>SUMIF(NSL!$C$81:$C$173,C48,NSL!#REF!)</f>
        <v>#REF!</v>
      </c>
      <c r="R48" s="65" t="e">
        <f t="shared" si="12"/>
        <v>#REF!</v>
      </c>
      <c r="S48" s="55" t="e">
        <f>SUMIF(NSL!$C$176:$C$214,C48,NSL!#REF!)</f>
        <v>#REF!</v>
      </c>
      <c r="T48" s="55" t="e">
        <f>SUMIF(NSL!$C$216:$C$238,C48,NSL!#REF!)</f>
        <v>#REF!</v>
      </c>
      <c r="U48" s="55" t="e">
        <f>SUMIF(NSL!$C$240:$C$252,C48,NSL!#REF!)</f>
        <v>#REF!</v>
      </c>
      <c r="V48" s="55" t="e">
        <f>SUMIF(NSL!$C$254:$C$255,C48,NSL!#REF!)</f>
        <v>#REF!</v>
      </c>
      <c r="W48" s="55" t="e">
        <f>SUMIF(NSL!$C$257:$C$282,C48,NSL!#REF!)</f>
        <v>#REF!</v>
      </c>
      <c r="X48" s="55" t="e">
        <f>SUMIF(NSL!$C$284:$C$346,C48,NSL!#REF!)</f>
        <v>#REF!</v>
      </c>
      <c r="Y48" s="55" t="e">
        <f>SUMIF(NSL!$C$348:$C$436,C48,NSL!#REF!)</f>
        <v>#REF!</v>
      </c>
      <c r="Z48" s="55" t="e">
        <f>SUMIF(NSL!$C$438:$C$480,C48,NSL!#REF!)</f>
        <v>#REF!</v>
      </c>
      <c r="AA48" s="72" t="e">
        <f t="shared" si="16"/>
        <v>#REF!</v>
      </c>
      <c r="AB48" s="55" t="e">
        <f>SUMIF(NSL!$C$483:$C$679,C48,NSL!#REF!)</f>
        <v>#REF!</v>
      </c>
      <c r="AC48" s="55" t="e">
        <f>SUMIF(NSL!$C$681:$C$682,C48,NSL!#REF!)</f>
        <v>#REF!</v>
      </c>
      <c r="AD48" s="55" t="e">
        <f>SUMIF(NSL!$C$684:$C$692,C48,NSL!#REF!)</f>
        <v>#REF!</v>
      </c>
      <c r="AE48" s="55" t="e">
        <f>SUMIF(NSL!$C$694:$C$776,C48,NSL!#REF!)</f>
        <v>#REF!</v>
      </c>
      <c r="AF48" s="55" t="e">
        <f>SUMIF(NSL!$C$778:$C$810,C48,NSL!#REF!)</f>
        <v>#REF!</v>
      </c>
      <c r="AG48" s="55" t="e">
        <f>SUMIF(NSL!$C$812:$C$813,C48,NSL!#REF!)</f>
        <v>#REF!</v>
      </c>
      <c r="AH48" s="55" t="e">
        <f>SUMIF(NSL!$C$815:$C$816,C48,NSL!#REF!)</f>
        <v>#REF!</v>
      </c>
      <c r="AI48" s="55" t="e">
        <f>SUMIF(NSL!$C$818:$C$889,C48,NSL!#REF!)</f>
        <v>#REF!</v>
      </c>
      <c r="AJ48" s="55" t="e">
        <f>SUMIF(NSL!$C$891:$C$917,C48,NSL!#REF!)</f>
        <v>#REF!</v>
      </c>
      <c r="AK48" s="55" t="e">
        <f>SUMIF(NSL!$C$919:$C$981,C48,NSL!#REF!)</f>
        <v>#REF!</v>
      </c>
      <c r="AL48" s="55" t="e">
        <f>SUMIF(NSL!$C$983:$C$1000,C48,NSL!#REF!)</f>
        <v>#REF!</v>
      </c>
      <c r="AM48" s="55" t="e">
        <f>SUMIF(NSL!$C$1002:$C$1028,C48,NSL!#REF!)</f>
        <v>#REF!</v>
      </c>
      <c r="AN48" s="55" t="e">
        <f>SUMIF(NSL!$C$1030:$C$1045,C48,NSL!#REF!)</f>
        <v>#REF!</v>
      </c>
      <c r="AO48" s="55" t="e">
        <f>SUMIF(NSL!$C$1047:$C$1048,C48,NSL!#REF!)</f>
        <v>#REF!</v>
      </c>
      <c r="AP48" s="55" t="e">
        <f>SUMIF(NSL!$C$1050:$C$1074,C48,NSL!#REF!)</f>
        <v>#REF!</v>
      </c>
      <c r="AQ48" s="55" t="e">
        <f>SUMIF(NSL!$C$1076:$C$1099,C48,NSL!#REF!)</f>
        <v>#REF!</v>
      </c>
      <c r="AR48" s="55" t="e">
        <f>SUMIF(NSL!$C$1101:$C$1121,C48,NSL!#REF!)</f>
        <v>#REF!</v>
      </c>
      <c r="AS48" s="55" t="e">
        <f>SUMIF(NSL!$C$1123:$C$1164,C48,NSL!#REF!)</f>
        <v>#REF!</v>
      </c>
      <c r="AT48" s="55" t="e">
        <f>SUMIF(NSL!$C$1166:$C$1201,C48,NSL!#REF!)</f>
        <v>#REF!</v>
      </c>
      <c r="AU48" s="65" t="e">
        <f>D48-BG48</f>
        <v>#REF!</v>
      </c>
      <c r="AV48" s="55" t="e">
        <f>SUMIF(NSL!$C$1225:$C$1226,C48,NSL!#REF!)</f>
        <v>#REF!</v>
      </c>
      <c r="AW48" s="55" t="e">
        <f>SUMIF(NSL!$C$1228:$C$1244,C48,NSL!#REF!)</f>
        <v>#REF!</v>
      </c>
      <c r="AX48" s="55" t="e">
        <f>SUMIF(NSL!$C$1246:$C$1351,C48,NSL!#REF!)</f>
        <v>#REF!</v>
      </c>
      <c r="AY48" s="55" t="e">
        <f>SUMIF(NSL!$C$1353:$C$1434,C48,NSL!#REF!)</f>
        <v>#REF!</v>
      </c>
      <c r="AZ48" s="55" t="e">
        <f>SUMIF(NSL!$C$1436:$C$1440,C48,NSL!#REF!)</f>
        <v>#REF!</v>
      </c>
      <c r="BA48" s="55" t="e">
        <f>SUMIF(NSL!$C$1442:$C$1507,C48,NSL!#REF!)</f>
        <v>#REF!</v>
      </c>
      <c r="BB48" s="55" t="e">
        <f>SUMIF(NSL!$C$1509:$C$1540,C48,NSL!#REF!)</f>
        <v>#REF!</v>
      </c>
      <c r="BC48" s="55" t="e">
        <f>SUMIF(NSL!$C$1542:$C$1545,C48,NSL!#REF!)</f>
        <v>#REF!</v>
      </c>
      <c r="BD48" s="55" t="e">
        <f>SUMIF(NSL!$C$1547:$C$1560,C48,NSL!#REF!)</f>
        <v>#REF!</v>
      </c>
      <c r="BE48" s="55" t="e">
        <f>SUMIF(NSL!$C$1562:$C$1565,C48,NSL!#REF!)</f>
        <v>#REF!</v>
      </c>
      <c r="BF48" s="55" t="e">
        <f>SUMIF(NSL!$C$1567:$C$1569,C48,NSL!#REF!)</f>
        <v>#REF!</v>
      </c>
      <c r="BG48" s="65" t="e">
        <f>SUM(G48:Q48)+SUM(S48:Z48)+SUM(AB48:AT48)+SUM(AV48:BF48)</f>
        <v>#REF!</v>
      </c>
      <c r="BH48" s="53" t="e">
        <f>AU60-BG48</f>
        <v>#REF!</v>
      </c>
      <c r="BI48" s="53" t="e">
        <f t="shared" si="6"/>
        <v>#REF!</v>
      </c>
    </row>
    <row r="49" spans="1:61" ht="15">
      <c r="A49" s="8" t="s">
        <v>135</v>
      </c>
      <c r="B49" s="9" t="s">
        <v>148</v>
      </c>
      <c r="C49" s="8" t="s">
        <v>149</v>
      </c>
      <c r="D49" s="52" t="e">
        <f>HTg!#REF!</f>
        <v>#REF!</v>
      </c>
      <c r="E49" s="65" t="e">
        <f t="shared" si="10"/>
        <v>#REF!</v>
      </c>
      <c r="F49" s="70" t="e">
        <f t="shared" si="11"/>
        <v>#REF!</v>
      </c>
      <c r="G49" s="55" t="e">
        <f>SUMIF(NSL!$C$9:$C$10,C49,NSL!#REF!)</f>
        <v>#REF!</v>
      </c>
      <c r="H49" s="55" t="e">
        <f>SUMIF(NSL!$C$12:$C$13,C49,NSL!#REF!)</f>
        <v>#REF!</v>
      </c>
      <c r="I49" s="55" t="e">
        <f>SUMIF(NSL!$C$15:$C$16,C49,NSL!#REF!)</f>
        <v>#REF!</v>
      </c>
      <c r="J49" s="55" t="e">
        <f>SUMIF(NSL!$C$18:$C$19,C49,NSL!#REF!)</f>
        <v>#REF!</v>
      </c>
      <c r="K49" s="55" t="e">
        <f>SUMIF(NSL!$C$21:$C$43,C49,NSL!#REF!)</f>
        <v>#REF!</v>
      </c>
      <c r="L49" s="55" t="e">
        <f>SUMIF(NSL!$C$45:$C$51,C49,NSL!#REF!)</f>
        <v>#REF!</v>
      </c>
      <c r="M49" s="55" t="e">
        <f>SUMIF(NSL!$C$53:$C$55,C49,NSL!#REF!)</f>
        <v>#REF!</v>
      </c>
      <c r="N49" s="55" t="e">
        <f>SUMIF(NSL!$C$57:$C$65,C49,NSL!#REF!)</f>
        <v>#REF!</v>
      </c>
      <c r="O49" s="55" t="e">
        <f>SUMIF(NSL!$C$67:$C$76,C49,NSL!#REF!)</f>
        <v>#REF!</v>
      </c>
      <c r="P49" s="55" t="e">
        <f>SUMIF(NSL!$C$78:$C$79,C49,NSL!#REF!)</f>
        <v>#REF!</v>
      </c>
      <c r="Q49" s="55" t="e">
        <f>SUMIF(NSL!$C$81:$C$173,C49,NSL!#REF!)</f>
        <v>#REF!</v>
      </c>
      <c r="R49" s="65" t="e">
        <f t="shared" si="12"/>
        <v>#REF!</v>
      </c>
      <c r="S49" s="55" t="e">
        <f>SUMIF(NSL!$C$176:$C$214,C49,NSL!#REF!)</f>
        <v>#REF!</v>
      </c>
      <c r="T49" s="55" t="e">
        <f>SUMIF(NSL!$C$216:$C$238,C49,NSL!#REF!)</f>
        <v>#REF!</v>
      </c>
      <c r="U49" s="55" t="e">
        <f>SUMIF(NSL!$C$240:$C$252,C49,NSL!#REF!)</f>
        <v>#REF!</v>
      </c>
      <c r="V49" s="55" t="e">
        <f>SUMIF(NSL!$C$254:$C$255,C49,NSL!#REF!)</f>
        <v>#REF!</v>
      </c>
      <c r="W49" s="55" t="e">
        <f>SUMIF(NSL!$C$257:$C$282,C49,NSL!#REF!)</f>
        <v>#REF!</v>
      </c>
      <c r="X49" s="55" t="e">
        <f>SUMIF(NSL!$C$284:$C$346,C49,NSL!#REF!)</f>
        <v>#REF!</v>
      </c>
      <c r="Y49" s="55" t="e">
        <f>SUMIF(NSL!$C$348:$C$436,C49,NSL!#REF!)</f>
        <v>#REF!</v>
      </c>
      <c r="Z49" s="55" t="e">
        <f>SUMIF(NSL!$C$438:$C$480,C49,NSL!#REF!)</f>
        <v>#REF!</v>
      </c>
      <c r="AA49" s="72" t="e">
        <f t="shared" si="16"/>
        <v>#REF!</v>
      </c>
      <c r="AB49" s="55" t="e">
        <f>SUMIF(NSL!$C$483:$C$679,C49,NSL!#REF!)</f>
        <v>#REF!</v>
      </c>
      <c r="AC49" s="55" t="e">
        <f>SUMIF(NSL!$C$681:$C$682,C49,NSL!#REF!)</f>
        <v>#REF!</v>
      </c>
      <c r="AD49" s="55" t="e">
        <f>SUMIF(NSL!$C$684:$C$692,C49,NSL!#REF!)</f>
        <v>#REF!</v>
      </c>
      <c r="AE49" s="55" t="e">
        <f>SUMIF(NSL!$C$694:$C$776,C49,NSL!#REF!)</f>
        <v>#REF!</v>
      </c>
      <c r="AF49" s="55" t="e">
        <f>SUMIF(NSL!$C$778:$C$810,C49,NSL!#REF!)</f>
        <v>#REF!</v>
      </c>
      <c r="AG49" s="55" t="e">
        <f>SUMIF(NSL!$C$812:$C$813,C49,NSL!#REF!)</f>
        <v>#REF!</v>
      </c>
      <c r="AH49" s="55" t="e">
        <f>SUMIF(NSL!$C$815:$C$816,C49,NSL!#REF!)</f>
        <v>#REF!</v>
      </c>
      <c r="AI49" s="55" t="e">
        <f>SUMIF(NSL!$C$818:$C$889,C49,NSL!#REF!)</f>
        <v>#REF!</v>
      </c>
      <c r="AJ49" s="55" t="e">
        <f>SUMIF(NSL!$C$891:$C$917,C49,NSL!#REF!)</f>
        <v>#REF!</v>
      </c>
      <c r="AK49" s="55" t="e">
        <f>SUMIF(NSL!$C$919:$C$981,C49,NSL!#REF!)</f>
        <v>#REF!</v>
      </c>
      <c r="AL49" s="55" t="e">
        <f>SUMIF(NSL!$C$983:$C$1000,C49,NSL!#REF!)</f>
        <v>#REF!</v>
      </c>
      <c r="AM49" s="55" t="e">
        <f>SUMIF(NSL!$C$1002:$C$1028,C49,NSL!#REF!)</f>
        <v>#REF!</v>
      </c>
      <c r="AN49" s="55" t="e">
        <f>SUMIF(NSL!$C$1030:$C$1045,C49,NSL!#REF!)</f>
        <v>#REF!</v>
      </c>
      <c r="AO49" s="55" t="e">
        <f>SUMIF(NSL!$C$1047:$C$1048,C49,NSL!#REF!)</f>
        <v>#REF!</v>
      </c>
      <c r="AP49" s="55" t="e">
        <f>SUMIF(NSL!$C$1050:$C$1074,C49,NSL!#REF!)</f>
        <v>#REF!</v>
      </c>
      <c r="AQ49" s="55" t="e">
        <f>SUMIF(NSL!$C$1076:$C$1099,C49,NSL!#REF!)</f>
        <v>#REF!</v>
      </c>
      <c r="AR49" s="55" t="e">
        <f>SUMIF(NSL!$C$1101:$C$1121,C49,NSL!#REF!)</f>
        <v>#REF!</v>
      </c>
      <c r="AS49" s="55" t="e">
        <f>SUMIF(NSL!$C$1123:$C$1164,C49,NSL!#REF!)</f>
        <v>#REF!</v>
      </c>
      <c r="AT49" s="55" t="e">
        <f>SUMIF(NSL!$C$1166:$C$1201,C49,NSL!#REF!)</f>
        <v>#REF!</v>
      </c>
      <c r="AU49" s="55" t="e">
        <f>SUMIF(NSL!$C$1203:$C$1223,C49,NSL!#REF!)</f>
        <v>#REF!</v>
      </c>
      <c r="AV49" s="65" t="e">
        <f>D49-BG49</f>
        <v>#REF!</v>
      </c>
      <c r="AW49" s="55" t="e">
        <f>SUMIF(NSL!$C$1228:$C$1244,C49,NSL!#REF!)</f>
        <v>#REF!</v>
      </c>
      <c r="AX49" s="55" t="e">
        <f>SUMIF(NSL!$C$1246:$C$1351,C49,NSL!#REF!)</f>
        <v>#REF!</v>
      </c>
      <c r="AY49" s="55" t="e">
        <f>SUMIF(NSL!$C$1353:$C$1434,C49,NSL!#REF!)</f>
        <v>#REF!</v>
      </c>
      <c r="AZ49" s="55" t="e">
        <f>SUMIF(NSL!$C$1436:$C$1440,C49,NSL!#REF!)</f>
        <v>#REF!</v>
      </c>
      <c r="BA49" s="55" t="e">
        <f>SUMIF(NSL!$C$1442:$C$1507,C49,NSL!#REF!)</f>
        <v>#REF!</v>
      </c>
      <c r="BB49" s="55" t="e">
        <f>SUMIF(NSL!$C$1509:$C$1540,C49,NSL!#REF!)</f>
        <v>#REF!</v>
      </c>
      <c r="BC49" s="55" t="e">
        <f>SUMIF(NSL!$C$1542:$C$1545,C49,NSL!#REF!)</f>
        <v>#REF!</v>
      </c>
      <c r="BD49" s="55" t="e">
        <f>SUMIF(NSL!$C$1547:$C$1560,C49,NSL!#REF!)</f>
        <v>#REF!</v>
      </c>
      <c r="BE49" s="55" t="e">
        <f>SUMIF(NSL!$C$1562:$C$1565,C49,NSL!#REF!)</f>
        <v>#REF!</v>
      </c>
      <c r="BF49" s="55" t="e">
        <f>SUMIF(NSL!$C$1567:$C$1569,C49,NSL!#REF!)</f>
        <v>#REF!</v>
      </c>
      <c r="BG49" s="65" t="e">
        <f>SUM(G49:Q49)+SUM(S49:Z49)+SUM(AB49:AU49)+SUM(AW49:BF49)</f>
        <v>#REF!</v>
      </c>
      <c r="BH49" s="53" t="e">
        <f>AV60-BG49</f>
        <v>#REF!</v>
      </c>
      <c r="BI49" s="53" t="e">
        <f t="shared" si="6"/>
        <v>#REF!</v>
      </c>
    </row>
    <row r="50" spans="1:61" ht="15">
      <c r="A50" s="8" t="s">
        <v>136</v>
      </c>
      <c r="B50" s="9" t="s">
        <v>150</v>
      </c>
      <c r="C50" s="8" t="s">
        <v>43</v>
      </c>
      <c r="D50" s="52" t="e">
        <f>HTg!#REF!</f>
        <v>#REF!</v>
      </c>
      <c r="E50" s="65" t="e">
        <f t="shared" si="10"/>
        <v>#REF!</v>
      </c>
      <c r="F50" s="70" t="e">
        <f t="shared" si="11"/>
        <v>#REF!</v>
      </c>
      <c r="G50" s="55" t="e">
        <f>SUMIF(NSL!$C$9:$C$10,C50,NSL!#REF!)</f>
        <v>#REF!</v>
      </c>
      <c r="H50" s="55" t="e">
        <f>SUMIF(NSL!$C$12:$C$13,C50,NSL!#REF!)</f>
        <v>#REF!</v>
      </c>
      <c r="I50" s="55" t="e">
        <f>SUMIF(NSL!$C$15:$C$16,C50,NSL!#REF!)</f>
        <v>#REF!</v>
      </c>
      <c r="J50" s="55" t="e">
        <f>SUMIF(NSL!$C$18:$C$19,C50,NSL!#REF!)</f>
        <v>#REF!</v>
      </c>
      <c r="K50" s="55" t="e">
        <f>SUMIF(NSL!$C$21:$C$43,C50,NSL!#REF!)</f>
        <v>#REF!</v>
      </c>
      <c r="L50" s="55" t="e">
        <f>SUMIF(NSL!$C$45:$C$51,C50,NSL!#REF!)</f>
        <v>#REF!</v>
      </c>
      <c r="M50" s="55" t="e">
        <f>SUMIF(NSL!$C$53:$C$55,C50,NSL!#REF!)</f>
        <v>#REF!</v>
      </c>
      <c r="N50" s="55" t="e">
        <f>SUMIF(NSL!$C$57:$C$65,C50,NSL!#REF!)</f>
        <v>#REF!</v>
      </c>
      <c r="O50" s="55" t="e">
        <f>SUMIF(NSL!$C$67:$C$76,C50,NSL!#REF!)</f>
        <v>#REF!</v>
      </c>
      <c r="P50" s="55" t="e">
        <f>SUMIF(NSL!$C$78:$C$79,C50,NSL!#REF!)</f>
        <v>#REF!</v>
      </c>
      <c r="Q50" s="55" t="e">
        <f>SUMIF(NSL!$C$81:$C$173,C50,NSL!#REF!)</f>
        <v>#REF!</v>
      </c>
      <c r="R50" s="65" t="e">
        <f t="shared" si="12"/>
        <v>#REF!</v>
      </c>
      <c r="S50" s="55" t="e">
        <f>SUMIF(NSL!$C$176:$C$214,C50,NSL!#REF!)</f>
        <v>#REF!</v>
      </c>
      <c r="T50" s="55" t="e">
        <f>SUMIF(NSL!$C$216:$C$238,C50,NSL!#REF!)</f>
        <v>#REF!</v>
      </c>
      <c r="U50" s="55" t="e">
        <f>SUMIF(NSL!$C$240:$C$252,C50,NSL!#REF!)</f>
        <v>#REF!</v>
      </c>
      <c r="V50" s="55" t="e">
        <f>SUMIF(NSL!$C$254:$C$255,C50,NSL!#REF!)</f>
        <v>#REF!</v>
      </c>
      <c r="W50" s="55" t="e">
        <f>SUMIF(NSL!$C$257:$C$282,C50,NSL!#REF!)</f>
        <v>#REF!</v>
      </c>
      <c r="X50" s="55" t="e">
        <f>SUMIF(NSL!$C$284:$C$346,C50,NSL!#REF!)</f>
        <v>#REF!</v>
      </c>
      <c r="Y50" s="55" t="e">
        <f>SUMIF(NSL!$C$348:$C$436,C50,NSL!#REF!)</f>
        <v>#REF!</v>
      </c>
      <c r="Z50" s="55" t="e">
        <f>SUMIF(NSL!$C$438:$C$480,C50,NSL!#REF!)</f>
        <v>#REF!</v>
      </c>
      <c r="AA50" s="72" t="e">
        <f t="shared" si="16"/>
        <v>#REF!</v>
      </c>
      <c r="AB50" s="55" t="e">
        <f>SUMIF(NSL!$C$483:$C$679,C50,NSL!#REF!)</f>
        <v>#REF!</v>
      </c>
      <c r="AC50" s="55" t="e">
        <f>SUMIF(NSL!$C$681:$C$682,C50,NSL!#REF!)</f>
        <v>#REF!</v>
      </c>
      <c r="AD50" s="55" t="e">
        <f>SUMIF(NSL!$C$684:$C$692,C50,NSL!#REF!)</f>
        <v>#REF!</v>
      </c>
      <c r="AE50" s="55" t="e">
        <f>SUMIF(NSL!$C$694:$C$776,C50,NSL!#REF!)</f>
        <v>#REF!</v>
      </c>
      <c r="AF50" s="55" t="e">
        <f>SUMIF(NSL!$C$778:$C$810,C50,NSL!#REF!)</f>
        <v>#REF!</v>
      </c>
      <c r="AG50" s="55" t="e">
        <f>SUMIF(NSL!$C$812:$C$813,C50,NSL!#REF!)</f>
        <v>#REF!</v>
      </c>
      <c r="AH50" s="55" t="e">
        <f>SUMIF(NSL!$C$815:$C$816,C50,NSL!#REF!)</f>
        <v>#REF!</v>
      </c>
      <c r="AI50" s="55" t="e">
        <f>SUMIF(NSL!$C$818:$C$889,C50,NSL!#REF!)</f>
        <v>#REF!</v>
      </c>
      <c r="AJ50" s="55" t="e">
        <f>SUMIF(NSL!$C$891:$C$917,C50,NSL!#REF!)</f>
        <v>#REF!</v>
      </c>
      <c r="AK50" s="55" t="e">
        <f>SUMIF(NSL!$C$919:$C$981,C50,NSL!#REF!)</f>
        <v>#REF!</v>
      </c>
      <c r="AL50" s="55" t="e">
        <f>SUMIF(NSL!$C$983:$C$1000,C50,NSL!#REF!)</f>
        <v>#REF!</v>
      </c>
      <c r="AM50" s="55" t="e">
        <f>SUMIF(NSL!$C$1002:$C$1028,C50,NSL!#REF!)</f>
        <v>#REF!</v>
      </c>
      <c r="AN50" s="55" t="e">
        <f>SUMIF(NSL!$C$1030:$C$1045,C50,NSL!#REF!)</f>
        <v>#REF!</v>
      </c>
      <c r="AO50" s="55" t="e">
        <f>SUMIF(NSL!$C$1047:$C$1048,C50,NSL!#REF!)</f>
        <v>#REF!</v>
      </c>
      <c r="AP50" s="55" t="e">
        <f>SUMIF(NSL!$C$1050:$C$1074,C50,NSL!#REF!)</f>
        <v>#REF!</v>
      </c>
      <c r="AQ50" s="55" t="e">
        <f>SUMIF(NSL!$C$1076:$C$1099,C50,NSL!#REF!)</f>
        <v>#REF!</v>
      </c>
      <c r="AR50" s="55" t="e">
        <f>SUMIF(NSL!$C$1101:$C$1121,C50,NSL!#REF!)</f>
        <v>#REF!</v>
      </c>
      <c r="AS50" s="55" t="e">
        <f>SUMIF(NSL!$C$1123:$C$1164,C50,NSL!#REF!)</f>
        <v>#REF!</v>
      </c>
      <c r="AT50" s="55" t="e">
        <f>SUMIF(NSL!$C$1166:$C$1201,C50,NSL!#REF!)</f>
        <v>#REF!</v>
      </c>
      <c r="AU50" s="55" t="e">
        <f>SUMIF(NSL!$C$1203:$C$1223,C50,NSL!#REF!)</f>
        <v>#REF!</v>
      </c>
      <c r="AV50" s="55" t="e">
        <f>SUMIF(NSL!$C$1225:$C$1226,C50,NSL!#REF!)</f>
        <v>#REF!</v>
      </c>
      <c r="AW50" s="65" t="e">
        <f>D50-BG50</f>
        <v>#REF!</v>
      </c>
      <c r="AX50" s="55" t="e">
        <f>SUMIF(NSL!$C$1246:$C$1351,C50,NSL!#REF!)</f>
        <v>#REF!</v>
      </c>
      <c r="AY50" s="55" t="e">
        <f>SUMIF(NSL!$C$1353:$C$1434,C50,NSL!#REF!)</f>
        <v>#REF!</v>
      </c>
      <c r="AZ50" s="55" t="e">
        <f>SUMIF(NSL!$C$1436:$C$1440,C50,NSL!#REF!)</f>
        <v>#REF!</v>
      </c>
      <c r="BA50" s="55" t="e">
        <f>SUMIF(NSL!$C$1442:$C$1507,C50,NSL!#REF!)</f>
        <v>#REF!</v>
      </c>
      <c r="BB50" s="55" t="e">
        <f>SUMIF(NSL!$C$1509:$C$1540,C50,NSL!#REF!)</f>
        <v>#REF!</v>
      </c>
      <c r="BC50" s="55" t="e">
        <f>SUMIF(NSL!$C$1542:$C$1545,C50,NSL!#REF!)</f>
        <v>#REF!</v>
      </c>
      <c r="BD50" s="55" t="e">
        <f>SUMIF(NSL!$C$1547:$C$1560,C50,NSL!#REF!)</f>
        <v>#REF!</v>
      </c>
      <c r="BE50" s="55" t="e">
        <f>SUMIF(NSL!$C$1562:$C$1565,C50,NSL!#REF!)</f>
        <v>#REF!</v>
      </c>
      <c r="BF50" s="55" t="e">
        <f>SUMIF(NSL!$C$1567:$C$1569,C50,NSL!#REF!)</f>
        <v>#REF!</v>
      </c>
      <c r="BG50" s="65" t="e">
        <f>SUM(G50:Q50)+SUM(S50:Z50)+SUM(AB50:AV50)+SUM(AX50:BF50)</f>
        <v>#REF!</v>
      </c>
      <c r="BH50" s="53" t="e">
        <f>AW60-BG50</f>
        <v>#REF!</v>
      </c>
      <c r="BI50" s="53" t="e">
        <f t="shared" si="6"/>
        <v>#REF!</v>
      </c>
    </row>
    <row r="51" spans="1:61" ht="30">
      <c r="A51" s="8" t="s">
        <v>137</v>
      </c>
      <c r="B51" s="9" t="s">
        <v>131</v>
      </c>
      <c r="C51" s="8" t="s">
        <v>45</v>
      </c>
      <c r="D51" s="52" t="e">
        <f>HTg!#REF!</f>
        <v>#REF!</v>
      </c>
      <c r="E51" s="65" t="e">
        <f t="shared" si="10"/>
        <v>#REF!</v>
      </c>
      <c r="F51" s="70" t="e">
        <f t="shared" si="11"/>
        <v>#REF!</v>
      </c>
      <c r="G51" s="55" t="e">
        <f>SUMIF(NSL!$C$9:$C$10,C51,NSL!#REF!)</f>
        <v>#REF!</v>
      </c>
      <c r="H51" s="55" t="e">
        <f>SUMIF(NSL!$C$12:$C$13,C51,NSL!#REF!)</f>
        <v>#REF!</v>
      </c>
      <c r="I51" s="55" t="e">
        <f>SUMIF(NSL!$C$15:$C$16,C51,NSL!#REF!)</f>
        <v>#REF!</v>
      </c>
      <c r="J51" s="55" t="e">
        <f>SUMIF(NSL!$C$18:$C$19,C51,NSL!#REF!)</f>
        <v>#REF!</v>
      </c>
      <c r="K51" s="55" t="e">
        <f>SUMIF(NSL!$C$21:$C$43,C51,NSL!#REF!)</f>
        <v>#REF!</v>
      </c>
      <c r="L51" s="55" t="e">
        <f>SUMIF(NSL!$C$45:$C$51,C51,NSL!#REF!)</f>
        <v>#REF!</v>
      </c>
      <c r="M51" s="55" t="e">
        <f>SUMIF(NSL!$C$53:$C$55,C51,NSL!#REF!)</f>
        <v>#REF!</v>
      </c>
      <c r="N51" s="55" t="e">
        <f>SUMIF(NSL!$C$57:$C$65,C51,NSL!#REF!)</f>
        <v>#REF!</v>
      </c>
      <c r="O51" s="55" t="e">
        <f>SUMIF(NSL!$C$67:$C$76,C51,NSL!#REF!)</f>
        <v>#REF!</v>
      </c>
      <c r="P51" s="55" t="e">
        <f>SUMIF(NSL!$C$78:$C$79,C51,NSL!#REF!)</f>
        <v>#REF!</v>
      </c>
      <c r="Q51" s="55" t="e">
        <f>SUMIF(NSL!$C$81:$C$173,C51,NSL!#REF!)</f>
        <v>#REF!</v>
      </c>
      <c r="R51" s="65" t="e">
        <f t="shared" si="12"/>
        <v>#REF!</v>
      </c>
      <c r="S51" s="55" t="e">
        <f>SUMIF(NSL!$C$176:$C$214,C51,NSL!#REF!)</f>
        <v>#REF!</v>
      </c>
      <c r="T51" s="55" t="e">
        <f>SUMIF(NSL!$C$216:$C$238,C51,NSL!#REF!)</f>
        <v>#REF!</v>
      </c>
      <c r="U51" s="55" t="e">
        <f>SUMIF(NSL!$C$240:$C$252,C51,NSL!#REF!)</f>
        <v>#REF!</v>
      </c>
      <c r="V51" s="55" t="e">
        <f>SUMIF(NSL!$C$254:$C$255,C51,NSL!#REF!)</f>
        <v>#REF!</v>
      </c>
      <c r="W51" s="55" t="e">
        <f>SUMIF(NSL!$C$257:$C$282,C51,NSL!#REF!)</f>
        <v>#REF!</v>
      </c>
      <c r="X51" s="55" t="e">
        <f>SUMIF(NSL!$C$284:$C$346,C51,NSL!#REF!)</f>
        <v>#REF!</v>
      </c>
      <c r="Y51" s="55" t="e">
        <f>SUMIF(NSL!$C$348:$C$436,C51,NSL!#REF!)</f>
        <v>#REF!</v>
      </c>
      <c r="Z51" s="55" t="e">
        <f>SUMIF(NSL!$C$438:$C$480,C51,NSL!#REF!)</f>
        <v>#REF!</v>
      </c>
      <c r="AA51" s="72" t="e">
        <f t="shared" si="16"/>
        <v>#REF!</v>
      </c>
      <c r="AB51" s="55" t="e">
        <f>SUMIF(NSL!$C$483:$C$679,C51,NSL!#REF!)</f>
        <v>#REF!</v>
      </c>
      <c r="AC51" s="55" t="e">
        <f>SUMIF(NSL!$C$681:$C$682,C51,NSL!#REF!)</f>
        <v>#REF!</v>
      </c>
      <c r="AD51" s="55" t="e">
        <f>SUMIF(NSL!$C$684:$C$692,C51,NSL!#REF!)</f>
        <v>#REF!</v>
      </c>
      <c r="AE51" s="55" t="e">
        <f>SUMIF(NSL!$C$694:$C$776,C51,NSL!#REF!)</f>
        <v>#REF!</v>
      </c>
      <c r="AF51" s="55" t="e">
        <f>SUMIF(NSL!$C$778:$C$810,C51,NSL!#REF!)</f>
        <v>#REF!</v>
      </c>
      <c r="AG51" s="55" t="e">
        <f>SUMIF(NSL!$C$812:$C$813,C51,NSL!#REF!)</f>
        <v>#REF!</v>
      </c>
      <c r="AH51" s="55" t="e">
        <f>SUMIF(NSL!$C$815:$C$816,C51,NSL!#REF!)</f>
        <v>#REF!</v>
      </c>
      <c r="AI51" s="55" t="e">
        <f>SUMIF(NSL!$C$818:$C$889,C51,NSL!#REF!)</f>
        <v>#REF!</v>
      </c>
      <c r="AJ51" s="55" t="e">
        <f>SUMIF(NSL!$C$891:$C$917,C51,NSL!#REF!)</f>
        <v>#REF!</v>
      </c>
      <c r="AK51" s="55" t="e">
        <f>SUMIF(NSL!$C$919:$C$981,C51,NSL!#REF!)</f>
        <v>#REF!</v>
      </c>
      <c r="AL51" s="55" t="e">
        <f>SUMIF(NSL!$C$983:$C$1000,C51,NSL!#REF!)</f>
        <v>#REF!</v>
      </c>
      <c r="AM51" s="55" t="e">
        <f>SUMIF(NSL!$C$1002:$C$1028,C51,NSL!#REF!)</f>
        <v>#REF!</v>
      </c>
      <c r="AN51" s="55" t="e">
        <f>SUMIF(NSL!$C$1030:$C$1045,C51,NSL!#REF!)</f>
        <v>#REF!</v>
      </c>
      <c r="AO51" s="55" t="e">
        <f>SUMIF(NSL!$C$1047:$C$1048,C51,NSL!#REF!)</f>
        <v>#REF!</v>
      </c>
      <c r="AP51" s="55" t="e">
        <f>SUMIF(NSL!$C$1050:$C$1074,C51,NSL!#REF!)</f>
        <v>#REF!</v>
      </c>
      <c r="AQ51" s="55" t="e">
        <f>SUMIF(NSL!$C$1076:$C$1099,C51,NSL!#REF!)</f>
        <v>#REF!</v>
      </c>
      <c r="AR51" s="55" t="e">
        <f>SUMIF(NSL!$C$1101:$C$1121,C51,NSL!#REF!)</f>
        <v>#REF!</v>
      </c>
      <c r="AS51" s="55" t="e">
        <f>SUMIF(NSL!$C$1123:$C$1164,C51,NSL!#REF!)</f>
        <v>#REF!</v>
      </c>
      <c r="AT51" s="55" t="e">
        <f>SUMIF(NSL!$C$1166:$C$1201,C51,NSL!#REF!)</f>
        <v>#REF!</v>
      </c>
      <c r="AU51" s="55" t="e">
        <f>SUMIF(NSL!$C$1203:$C$1223,C51,NSL!#REF!)</f>
        <v>#REF!</v>
      </c>
      <c r="AV51" s="55" t="e">
        <f>SUMIF(NSL!$C$1225:$C$1226,C51,NSL!#REF!)</f>
        <v>#REF!</v>
      </c>
      <c r="AW51" s="55" t="e">
        <f>SUMIF(NSL!$C$1228:$C$1244,C51,NSL!#REF!)</f>
        <v>#REF!</v>
      </c>
      <c r="AX51" s="65" t="e">
        <f>D51-BG51</f>
        <v>#REF!</v>
      </c>
      <c r="AY51" s="55" t="e">
        <f>SUMIF(NSL!$C$1353:$C$1434,C51,NSL!#REF!)</f>
        <v>#REF!</v>
      </c>
      <c r="AZ51" s="55" t="e">
        <f>SUMIF(NSL!$C$1436:$C$1440,C51,NSL!#REF!)</f>
        <v>#REF!</v>
      </c>
      <c r="BA51" s="55" t="e">
        <f>SUMIF(NSL!$C$1442:$C$1507,C51,NSL!#REF!)</f>
        <v>#REF!</v>
      </c>
      <c r="BB51" s="55" t="e">
        <f>SUMIF(NSL!$C$1509:$C$1540,C51,NSL!#REF!)</f>
        <v>#REF!</v>
      </c>
      <c r="BC51" s="55" t="e">
        <f>SUMIF(NSL!$C$1542:$C$1545,C51,NSL!#REF!)</f>
        <v>#REF!</v>
      </c>
      <c r="BD51" s="55" t="e">
        <f>SUMIF(NSL!$C$1547:$C$1560,C51,NSL!#REF!)</f>
        <v>#REF!</v>
      </c>
      <c r="BE51" s="55" t="e">
        <f>SUMIF(NSL!$C$1562:$C$1565,C51,NSL!#REF!)</f>
        <v>#REF!</v>
      </c>
      <c r="BF51" s="55" t="e">
        <f>SUMIF(NSL!$C$1567:$C$1569,C51,NSL!#REF!)</f>
        <v>#REF!</v>
      </c>
      <c r="BG51" s="65" t="e">
        <f>SUM(G51:Q51)+SUM(S51:Z51)+SUM(AB51:AW51)+SUM(AY51:BF51)</f>
        <v>#REF!</v>
      </c>
      <c r="BH51" s="58" t="e">
        <f>AX60-BG51</f>
        <v>#REF!</v>
      </c>
      <c r="BI51" s="53" t="e">
        <f t="shared" si="6"/>
        <v>#REF!</v>
      </c>
    </row>
    <row r="52" spans="1:61" ht="30">
      <c r="A52" s="8" t="s">
        <v>138</v>
      </c>
      <c r="B52" s="9" t="s">
        <v>132</v>
      </c>
      <c r="C52" s="8" t="s">
        <v>39</v>
      </c>
      <c r="D52" s="52" t="e">
        <f>HTg!#REF!</f>
        <v>#REF!</v>
      </c>
      <c r="E52" s="65" t="e">
        <f t="shared" si="10"/>
        <v>#REF!</v>
      </c>
      <c r="F52" s="70" t="e">
        <f t="shared" si="11"/>
        <v>#REF!</v>
      </c>
      <c r="G52" s="55" t="e">
        <f>SUMIF(NSL!$C$9:$C$10,C52,NSL!#REF!)</f>
        <v>#REF!</v>
      </c>
      <c r="H52" s="55" t="e">
        <f>SUMIF(NSL!$C$12:$C$13,C52,NSL!#REF!)</f>
        <v>#REF!</v>
      </c>
      <c r="I52" s="55" t="e">
        <f>SUMIF(NSL!$C$15:$C$16,C52,NSL!#REF!)</f>
        <v>#REF!</v>
      </c>
      <c r="J52" s="55" t="e">
        <f>SUMIF(NSL!$C$18:$C$19,C52,NSL!#REF!)</f>
        <v>#REF!</v>
      </c>
      <c r="K52" s="55" t="e">
        <f>SUMIF(NSL!$C$21:$C$43,C52,NSL!#REF!)</f>
        <v>#REF!</v>
      </c>
      <c r="L52" s="55" t="e">
        <f>SUMIF(NSL!$C$45:$C$51,C52,NSL!#REF!)</f>
        <v>#REF!</v>
      </c>
      <c r="M52" s="55" t="e">
        <f>SUMIF(NSL!$C$53:$C$55,C52,NSL!#REF!)</f>
        <v>#REF!</v>
      </c>
      <c r="N52" s="55" t="e">
        <f>SUMIF(NSL!$C$57:$C$65,C52,NSL!#REF!)</f>
        <v>#REF!</v>
      </c>
      <c r="O52" s="55" t="e">
        <f>SUMIF(NSL!$C$67:$C$76,C52,NSL!#REF!)</f>
        <v>#REF!</v>
      </c>
      <c r="P52" s="55" t="e">
        <f>SUMIF(NSL!$C$78:$C$79,C52,NSL!#REF!)</f>
        <v>#REF!</v>
      </c>
      <c r="Q52" s="55" t="e">
        <f>SUMIF(NSL!$C$81:$C$173,C52,NSL!#REF!)</f>
        <v>#REF!</v>
      </c>
      <c r="R52" s="65" t="e">
        <f t="shared" si="12"/>
        <v>#REF!</v>
      </c>
      <c r="S52" s="55" t="e">
        <f>SUMIF(NSL!$C$176:$C$214,C52,NSL!#REF!)</f>
        <v>#REF!</v>
      </c>
      <c r="T52" s="55" t="e">
        <f>SUMIF(NSL!$C$216:$C$238,C52,NSL!#REF!)</f>
        <v>#REF!</v>
      </c>
      <c r="U52" s="55" t="e">
        <f>SUMIF(NSL!$C$240:$C$252,C52,NSL!#REF!)</f>
        <v>#REF!</v>
      </c>
      <c r="V52" s="55" t="e">
        <f>SUMIF(NSL!$C$254:$C$255,C52,NSL!#REF!)</f>
        <v>#REF!</v>
      </c>
      <c r="W52" s="55" t="e">
        <f>SUMIF(NSL!$C$257:$C$282,C52,NSL!#REF!)</f>
        <v>#REF!</v>
      </c>
      <c r="X52" s="55" t="e">
        <f>SUMIF(NSL!$C$284:$C$346,C52,NSL!#REF!)</f>
        <v>#REF!</v>
      </c>
      <c r="Y52" s="55" t="e">
        <f>SUMIF(NSL!$C$348:$C$436,C52,NSL!#REF!)</f>
        <v>#REF!</v>
      </c>
      <c r="Z52" s="55" t="e">
        <f>SUMIF(NSL!$C$438:$C$480,C52,NSL!#REF!)</f>
        <v>#REF!</v>
      </c>
      <c r="AA52" s="72" t="e">
        <f t="shared" si="16"/>
        <v>#REF!</v>
      </c>
      <c r="AB52" s="55" t="e">
        <f>SUMIF(NSL!$C$483:$C$679,C52,NSL!#REF!)</f>
        <v>#REF!</v>
      </c>
      <c r="AC52" s="55" t="e">
        <f>SUMIF(NSL!$C$681:$C$682,C52,NSL!#REF!)</f>
        <v>#REF!</v>
      </c>
      <c r="AD52" s="55" t="e">
        <f>SUMIF(NSL!$C$684:$C$692,C52,NSL!#REF!)</f>
        <v>#REF!</v>
      </c>
      <c r="AE52" s="55" t="e">
        <f>SUMIF(NSL!$C$694:$C$776,C52,NSL!#REF!)</f>
        <v>#REF!</v>
      </c>
      <c r="AF52" s="55" t="e">
        <f>SUMIF(NSL!$C$778:$C$810,C52,NSL!#REF!)</f>
        <v>#REF!</v>
      </c>
      <c r="AG52" s="55" t="e">
        <f>SUMIF(NSL!$C$812:$C$813,C52,NSL!#REF!)</f>
        <v>#REF!</v>
      </c>
      <c r="AH52" s="55" t="e">
        <f>SUMIF(NSL!$C$815:$C$816,C52,NSL!#REF!)</f>
        <v>#REF!</v>
      </c>
      <c r="AI52" s="55" t="e">
        <f>SUMIF(NSL!$C$818:$C$889,C52,NSL!#REF!)</f>
        <v>#REF!</v>
      </c>
      <c r="AJ52" s="55" t="e">
        <f>SUMIF(NSL!$C$891:$C$917,C52,NSL!#REF!)</f>
        <v>#REF!</v>
      </c>
      <c r="AK52" s="55" t="e">
        <f>SUMIF(NSL!$C$919:$C$981,C52,NSL!#REF!)</f>
        <v>#REF!</v>
      </c>
      <c r="AL52" s="55" t="e">
        <f>SUMIF(NSL!$C$983:$C$1000,C52,NSL!#REF!)</f>
        <v>#REF!</v>
      </c>
      <c r="AM52" s="55" t="e">
        <f>SUMIF(NSL!$C$1002:$C$1028,C52,NSL!#REF!)</f>
        <v>#REF!</v>
      </c>
      <c r="AN52" s="55" t="e">
        <f>SUMIF(NSL!$C$1030:$C$1045,C52,NSL!#REF!)</f>
        <v>#REF!</v>
      </c>
      <c r="AO52" s="55" t="e">
        <f>SUMIF(NSL!$C$1047:$C$1048,C52,NSL!#REF!)</f>
        <v>#REF!</v>
      </c>
      <c r="AP52" s="55" t="e">
        <f>SUMIF(NSL!$C$1050:$C$1074,C52,NSL!#REF!)</f>
        <v>#REF!</v>
      </c>
      <c r="AQ52" s="55" t="e">
        <f>SUMIF(NSL!$C$1076:$C$1099,C52,NSL!#REF!)</f>
        <v>#REF!</v>
      </c>
      <c r="AR52" s="55" t="e">
        <f>SUMIF(NSL!$C$1101:$C$1121,C52,NSL!#REF!)</f>
        <v>#REF!</v>
      </c>
      <c r="AS52" s="55" t="e">
        <f>SUMIF(NSL!$C$1123:$C$1164,C52,NSL!#REF!)</f>
        <v>#REF!</v>
      </c>
      <c r="AT52" s="55" t="e">
        <f>SUMIF(NSL!$C$1166:$C$1201,C52,NSL!#REF!)</f>
        <v>#REF!</v>
      </c>
      <c r="AU52" s="55" t="e">
        <f>SUMIF(NSL!$C$1203:$C$1223,C52,NSL!#REF!)</f>
        <v>#REF!</v>
      </c>
      <c r="AV52" s="55" t="e">
        <f>SUMIF(NSL!$C$1225:$C$1226,C52,NSL!#REF!)</f>
        <v>#REF!</v>
      </c>
      <c r="AW52" s="55" t="e">
        <f>SUMIF(NSL!$C$1228:$C$1244,C52,NSL!#REF!)</f>
        <v>#REF!</v>
      </c>
      <c r="AX52" s="55" t="e">
        <f>SUMIF(NSL!$C$1246:$C$1351,C52,NSL!#REF!)</f>
        <v>#REF!</v>
      </c>
      <c r="AY52" s="65" t="e">
        <f>D52-BG52</f>
        <v>#REF!</v>
      </c>
      <c r="AZ52" s="55" t="e">
        <f>SUMIF(NSL!$C$1436:$C$1440,C52,NSL!#REF!)</f>
        <v>#REF!</v>
      </c>
      <c r="BA52" s="55" t="e">
        <f>SUMIF(NSL!$C$1442:$C$1507,C52,NSL!#REF!)</f>
        <v>#REF!</v>
      </c>
      <c r="BB52" s="55" t="e">
        <f>SUMIF(NSL!$C$1509:$C$1540,C52,NSL!#REF!)</f>
        <v>#REF!</v>
      </c>
      <c r="BC52" s="55" t="e">
        <f>SUMIF(NSL!$C$1542:$C$1545,C52,NSL!#REF!)</f>
        <v>#REF!</v>
      </c>
      <c r="BD52" s="55" t="e">
        <f>SUMIF(NSL!$C$1547:$C$1560,C52,NSL!#REF!)</f>
        <v>#REF!</v>
      </c>
      <c r="BE52" s="55" t="e">
        <f>SUMIF(NSL!$C$1562:$C$1565,C52,NSL!#REF!)</f>
        <v>#REF!</v>
      </c>
      <c r="BF52" s="55" t="e">
        <f>SUMIF(NSL!$C$1567:$C$1569,C52,NSL!#REF!)</f>
        <v>#REF!</v>
      </c>
      <c r="BG52" s="65" t="e">
        <f>SUM(G52:Q52)+SUM(S52:Z52)+SUM(AB52:AX52)+SUM(AZ52:BF52)</f>
        <v>#REF!</v>
      </c>
      <c r="BH52" s="58" t="e">
        <f>AY60-BG52</f>
        <v>#REF!</v>
      </c>
      <c r="BI52" s="53" t="e">
        <f t="shared" si="6"/>
        <v>#REF!</v>
      </c>
    </row>
    <row r="53" spans="1:61" ht="15">
      <c r="A53" s="8" t="s">
        <v>139</v>
      </c>
      <c r="B53" s="9" t="s">
        <v>133</v>
      </c>
      <c r="C53" s="8" t="s">
        <v>151</v>
      </c>
      <c r="D53" s="52" t="e">
        <f>HTg!#REF!</f>
        <v>#REF!</v>
      </c>
      <c r="E53" s="65" t="e">
        <f t="shared" si="10"/>
        <v>#REF!</v>
      </c>
      <c r="F53" s="70" t="e">
        <f t="shared" si="11"/>
        <v>#REF!</v>
      </c>
      <c r="G53" s="55" t="e">
        <f>SUMIF(NSL!$C$9:$C$10,C53,NSL!#REF!)</f>
        <v>#REF!</v>
      </c>
      <c r="H53" s="55" t="e">
        <f>SUMIF(NSL!$C$12:$C$13,C53,NSL!#REF!)</f>
        <v>#REF!</v>
      </c>
      <c r="I53" s="55" t="e">
        <f>SUMIF(NSL!$C$15:$C$16,C53,NSL!#REF!)</f>
        <v>#REF!</v>
      </c>
      <c r="J53" s="55" t="e">
        <f>SUMIF(NSL!$C$18:$C$19,C53,NSL!#REF!)</f>
        <v>#REF!</v>
      </c>
      <c r="K53" s="55" t="e">
        <f>SUMIF(NSL!$C$21:$C$43,C53,NSL!#REF!)</f>
        <v>#REF!</v>
      </c>
      <c r="L53" s="55" t="e">
        <f>SUMIF(NSL!$C$45:$C$51,C53,NSL!#REF!)</f>
        <v>#REF!</v>
      </c>
      <c r="M53" s="55" t="e">
        <f>SUMIF(NSL!$C$53:$C$55,C53,NSL!#REF!)</f>
        <v>#REF!</v>
      </c>
      <c r="N53" s="55" t="e">
        <f>SUMIF(NSL!$C$57:$C$65,C53,NSL!#REF!)</f>
        <v>#REF!</v>
      </c>
      <c r="O53" s="55" t="e">
        <f>SUMIF(NSL!$C$67:$C$76,C53,NSL!#REF!)</f>
        <v>#REF!</v>
      </c>
      <c r="P53" s="55" t="e">
        <f>SUMIF(NSL!$C$78:$C$79,C53,NSL!#REF!)</f>
        <v>#REF!</v>
      </c>
      <c r="Q53" s="55" t="e">
        <f>SUMIF(NSL!$C$81:$C$173,C53,NSL!#REF!)</f>
        <v>#REF!</v>
      </c>
      <c r="R53" s="65" t="e">
        <f t="shared" si="12"/>
        <v>#REF!</v>
      </c>
      <c r="S53" s="55" t="e">
        <f>SUMIF(NSL!$C$176:$C$214,C53,NSL!#REF!)</f>
        <v>#REF!</v>
      </c>
      <c r="T53" s="55" t="e">
        <f>SUMIF(NSL!$C$216:$C$238,C53,NSL!#REF!)</f>
        <v>#REF!</v>
      </c>
      <c r="U53" s="55" t="e">
        <f>SUMIF(NSL!$C$240:$C$252,C53,NSL!#REF!)</f>
        <v>#REF!</v>
      </c>
      <c r="V53" s="55" t="e">
        <f>SUMIF(NSL!$C$254:$C$255,C53,NSL!#REF!)</f>
        <v>#REF!</v>
      </c>
      <c r="W53" s="55" t="e">
        <f>SUMIF(NSL!$C$257:$C$282,C53,NSL!#REF!)</f>
        <v>#REF!</v>
      </c>
      <c r="X53" s="55" t="e">
        <f>SUMIF(NSL!$C$284:$C$346,C53,NSL!#REF!)</f>
        <v>#REF!</v>
      </c>
      <c r="Y53" s="55" t="e">
        <f>SUMIF(NSL!$C$348:$C$436,C53,NSL!#REF!)</f>
        <v>#REF!</v>
      </c>
      <c r="Z53" s="55" t="e">
        <f>SUMIF(NSL!$C$438:$C$480,C53,NSL!#REF!)</f>
        <v>#REF!</v>
      </c>
      <c r="AA53" s="72" t="e">
        <f t="shared" si="16"/>
        <v>#REF!</v>
      </c>
      <c r="AB53" s="55" t="e">
        <f>SUMIF(NSL!$C$483:$C$679,C53,NSL!#REF!)</f>
        <v>#REF!</v>
      </c>
      <c r="AC53" s="55" t="e">
        <f>SUMIF(NSL!$C$681:$C$682,C53,NSL!#REF!)</f>
        <v>#REF!</v>
      </c>
      <c r="AD53" s="55" t="e">
        <f>SUMIF(NSL!$C$684:$C$692,C53,NSL!#REF!)</f>
        <v>#REF!</v>
      </c>
      <c r="AE53" s="55" t="e">
        <f>SUMIF(NSL!$C$694:$C$776,C53,NSL!#REF!)</f>
        <v>#REF!</v>
      </c>
      <c r="AF53" s="55" t="e">
        <f>SUMIF(NSL!$C$778:$C$810,C53,NSL!#REF!)</f>
        <v>#REF!</v>
      </c>
      <c r="AG53" s="55" t="e">
        <f>SUMIF(NSL!$C$812:$C$813,C53,NSL!#REF!)</f>
        <v>#REF!</v>
      </c>
      <c r="AH53" s="55" t="e">
        <f>SUMIF(NSL!$C$815:$C$816,C53,NSL!#REF!)</f>
        <v>#REF!</v>
      </c>
      <c r="AI53" s="55" t="e">
        <f>SUMIF(NSL!$C$818:$C$889,C53,NSL!#REF!)</f>
        <v>#REF!</v>
      </c>
      <c r="AJ53" s="55" t="e">
        <f>SUMIF(NSL!$C$891:$C$917,C53,NSL!#REF!)</f>
        <v>#REF!</v>
      </c>
      <c r="AK53" s="55" t="e">
        <f>SUMIF(NSL!$C$919:$C$981,C53,NSL!#REF!)</f>
        <v>#REF!</v>
      </c>
      <c r="AL53" s="55" t="e">
        <f>SUMIF(NSL!$C$983:$C$1000,C53,NSL!#REF!)</f>
        <v>#REF!</v>
      </c>
      <c r="AM53" s="55" t="e">
        <f>SUMIF(NSL!$C$1002:$C$1028,C53,NSL!#REF!)</f>
        <v>#REF!</v>
      </c>
      <c r="AN53" s="55" t="e">
        <f>SUMIF(NSL!$C$1030:$C$1045,C53,NSL!#REF!)</f>
        <v>#REF!</v>
      </c>
      <c r="AO53" s="55" t="e">
        <f>SUMIF(NSL!$C$1047:$C$1048,C53,NSL!#REF!)</f>
        <v>#REF!</v>
      </c>
      <c r="AP53" s="55" t="e">
        <f>SUMIF(NSL!$C$1050:$C$1074,C53,NSL!#REF!)</f>
        <v>#REF!</v>
      </c>
      <c r="AQ53" s="55" t="e">
        <f>SUMIF(NSL!$C$1076:$C$1099,C53,NSL!#REF!)</f>
        <v>#REF!</v>
      </c>
      <c r="AR53" s="55" t="e">
        <f>SUMIF(NSL!$C$1101:$C$1121,C53,NSL!#REF!)</f>
        <v>#REF!</v>
      </c>
      <c r="AS53" s="55" t="e">
        <f>SUMIF(NSL!$C$1123:$C$1164,C53,NSL!#REF!)</f>
        <v>#REF!</v>
      </c>
      <c r="AT53" s="55" t="e">
        <f>SUMIF(NSL!$C$1166:$C$1201,C53,NSL!#REF!)</f>
        <v>#REF!</v>
      </c>
      <c r="AU53" s="55" t="e">
        <f>SUMIF(NSL!$C$1203:$C$1223,C53,NSL!#REF!)</f>
        <v>#REF!</v>
      </c>
      <c r="AV53" s="55" t="e">
        <f>SUMIF(NSL!$C$1225:$C$1226,C53,NSL!#REF!)</f>
        <v>#REF!</v>
      </c>
      <c r="AW53" s="55" t="e">
        <f>SUMIF(NSL!$C$1228:$C$1244,C53,NSL!#REF!)</f>
        <v>#REF!</v>
      </c>
      <c r="AX53" s="55" t="e">
        <f>SUMIF(NSL!$C$1246:$C$1351,C53,NSL!#REF!)</f>
        <v>#REF!</v>
      </c>
      <c r="AY53" s="55" t="e">
        <f>SUMIF(NSL!$C$1353:$C$1434,C53,NSL!#REF!)</f>
        <v>#REF!</v>
      </c>
      <c r="AZ53" s="65" t="e">
        <f>D53-BG53</f>
        <v>#REF!</v>
      </c>
      <c r="BA53" s="55" t="e">
        <f>SUMIF(NSL!$C$1442:$C$1507,C53,NSL!#REF!)</f>
        <v>#REF!</v>
      </c>
      <c r="BB53" s="55" t="e">
        <f>SUMIF(NSL!$C$1509:$C$1540,C53,NSL!#REF!)</f>
        <v>#REF!</v>
      </c>
      <c r="BC53" s="55" t="e">
        <f>SUMIF(NSL!$C$1542:$C$1545,C53,NSL!#REF!)</f>
        <v>#REF!</v>
      </c>
      <c r="BD53" s="55" t="e">
        <f>SUMIF(NSL!$C$1547:$C$1560,C53,NSL!#REF!)</f>
        <v>#REF!</v>
      </c>
      <c r="BE53" s="55" t="e">
        <f>SUMIF(NSL!$C$1562:$C$1565,C53,NSL!#REF!)</f>
        <v>#REF!</v>
      </c>
      <c r="BF53" s="55" t="e">
        <f>SUMIF(NSL!$C$1567:$C$1569,C53,NSL!#REF!)</f>
        <v>#REF!</v>
      </c>
      <c r="BG53" s="65" t="e">
        <f>SUM(G53:Q53)+SUM(S53:Z53)+SUM(AB53:AY53)+SUM(BA53:BF53)</f>
        <v>#REF!</v>
      </c>
      <c r="BH53" s="58" t="e">
        <f>AZ60-BG53</f>
        <v>#REF!</v>
      </c>
      <c r="BI53" s="53" t="e">
        <f t="shared" si="6"/>
        <v>#REF!</v>
      </c>
    </row>
    <row r="54" spans="1:61" ht="15">
      <c r="A54" s="8" t="s">
        <v>140</v>
      </c>
      <c r="B54" s="9" t="s">
        <v>134</v>
      </c>
      <c r="C54" s="8" t="s">
        <v>152</v>
      </c>
      <c r="D54" s="52" t="e">
        <f>HTg!#REF!</f>
        <v>#REF!</v>
      </c>
      <c r="E54" s="65" t="e">
        <f t="shared" si="10"/>
        <v>#REF!</v>
      </c>
      <c r="F54" s="70" t="e">
        <f t="shared" si="11"/>
        <v>#REF!</v>
      </c>
      <c r="G54" s="55" t="e">
        <f>SUMIF(NSL!$C$9:$C$10,C54,NSL!#REF!)</f>
        <v>#REF!</v>
      </c>
      <c r="H54" s="55" t="e">
        <f>SUMIF(NSL!$C$12:$C$13,C54,NSL!#REF!)</f>
        <v>#REF!</v>
      </c>
      <c r="I54" s="55" t="e">
        <f>SUMIF(NSL!$C$15:$C$16,C54,NSL!#REF!)</f>
        <v>#REF!</v>
      </c>
      <c r="J54" s="55" t="e">
        <f>SUMIF(NSL!$C$18:$C$19,C54,NSL!#REF!)</f>
        <v>#REF!</v>
      </c>
      <c r="K54" s="55" t="e">
        <f>SUMIF(NSL!$C$21:$C$43,C54,NSL!#REF!)</f>
        <v>#REF!</v>
      </c>
      <c r="L54" s="55" t="e">
        <f>SUMIF(NSL!$C$45:$C$51,C54,NSL!#REF!)</f>
        <v>#REF!</v>
      </c>
      <c r="M54" s="55" t="e">
        <f>SUMIF(NSL!$C$53:$C$55,C54,NSL!#REF!)</f>
        <v>#REF!</v>
      </c>
      <c r="N54" s="55" t="e">
        <f>SUMIF(NSL!$C$57:$C$65,C54,NSL!#REF!)</f>
        <v>#REF!</v>
      </c>
      <c r="O54" s="55" t="e">
        <f>SUMIF(NSL!$C$67:$C$76,C54,NSL!#REF!)</f>
        <v>#REF!</v>
      </c>
      <c r="P54" s="55" t="e">
        <f>SUMIF(NSL!$C$78:$C$79,C54,NSL!#REF!)</f>
        <v>#REF!</v>
      </c>
      <c r="Q54" s="55" t="e">
        <f>SUMIF(NSL!$C$81:$C$173,C54,NSL!#REF!)</f>
        <v>#REF!</v>
      </c>
      <c r="R54" s="65" t="e">
        <f t="shared" si="12"/>
        <v>#REF!</v>
      </c>
      <c r="S54" s="55" t="e">
        <f>SUMIF(NSL!$C$176:$C$214,C54,NSL!#REF!)</f>
        <v>#REF!</v>
      </c>
      <c r="T54" s="55" t="e">
        <f>SUMIF(NSL!$C$216:$C$238,C54,NSL!#REF!)</f>
        <v>#REF!</v>
      </c>
      <c r="U54" s="55" t="e">
        <f>SUMIF(NSL!$C$240:$C$252,C54,NSL!#REF!)</f>
        <v>#REF!</v>
      </c>
      <c r="V54" s="55" t="e">
        <f>SUMIF(NSL!$C$254:$C$255,C54,NSL!#REF!)</f>
        <v>#REF!</v>
      </c>
      <c r="W54" s="55" t="e">
        <f>SUMIF(NSL!$C$257:$C$282,C54,NSL!#REF!)</f>
        <v>#REF!</v>
      </c>
      <c r="X54" s="55" t="e">
        <f>SUMIF(NSL!$C$284:$C$346,C54,NSL!#REF!)</f>
        <v>#REF!</v>
      </c>
      <c r="Y54" s="55" t="e">
        <f>SUMIF(NSL!$C$348:$C$436,C54,NSL!#REF!)</f>
        <v>#REF!</v>
      </c>
      <c r="Z54" s="55" t="e">
        <f>SUMIF(NSL!$C$438:$C$480,C54,NSL!#REF!)</f>
        <v>#REF!</v>
      </c>
      <c r="AA54" s="72" t="e">
        <f t="shared" si="16"/>
        <v>#REF!</v>
      </c>
      <c r="AB54" s="55" t="e">
        <f>SUMIF(NSL!$C$483:$C$679,C54,NSL!#REF!)</f>
        <v>#REF!</v>
      </c>
      <c r="AC54" s="55" t="e">
        <f>SUMIF(NSL!$C$681:$C$682,C54,NSL!#REF!)</f>
        <v>#REF!</v>
      </c>
      <c r="AD54" s="55" t="e">
        <f>SUMIF(NSL!$C$684:$C$692,C54,NSL!#REF!)</f>
        <v>#REF!</v>
      </c>
      <c r="AE54" s="55" t="e">
        <f>SUMIF(NSL!$C$694:$C$776,C54,NSL!#REF!)</f>
        <v>#REF!</v>
      </c>
      <c r="AF54" s="55" t="e">
        <f>SUMIF(NSL!$C$778:$C$810,C54,NSL!#REF!)</f>
        <v>#REF!</v>
      </c>
      <c r="AG54" s="55" t="e">
        <f>SUMIF(NSL!$C$812:$C$813,C54,NSL!#REF!)</f>
        <v>#REF!</v>
      </c>
      <c r="AH54" s="55" t="e">
        <f>SUMIF(NSL!$C$815:$C$816,C54,NSL!#REF!)</f>
        <v>#REF!</v>
      </c>
      <c r="AI54" s="55" t="e">
        <f>SUMIF(NSL!$C$818:$C$889,C54,NSL!#REF!)</f>
        <v>#REF!</v>
      </c>
      <c r="AJ54" s="55" t="e">
        <f>SUMIF(NSL!$C$891:$C$917,C54,NSL!#REF!)</f>
        <v>#REF!</v>
      </c>
      <c r="AK54" s="55" t="e">
        <f>SUMIF(NSL!$C$919:$C$981,C54,NSL!#REF!)</f>
        <v>#REF!</v>
      </c>
      <c r="AL54" s="55" t="e">
        <f>SUMIF(NSL!$C$983:$C$1000,C54,NSL!#REF!)</f>
        <v>#REF!</v>
      </c>
      <c r="AM54" s="55" t="e">
        <f>SUMIF(NSL!$C$1002:$C$1028,C54,NSL!#REF!)</f>
        <v>#REF!</v>
      </c>
      <c r="AN54" s="55" t="e">
        <f>SUMIF(NSL!$C$1030:$C$1045,C54,NSL!#REF!)</f>
        <v>#REF!</v>
      </c>
      <c r="AO54" s="55" t="e">
        <f>SUMIF(NSL!$C$1047:$C$1048,C54,NSL!#REF!)</f>
        <v>#REF!</v>
      </c>
      <c r="AP54" s="55" t="e">
        <f>SUMIF(NSL!$C$1050:$C$1074,C54,NSL!#REF!)</f>
        <v>#REF!</v>
      </c>
      <c r="AQ54" s="55" t="e">
        <f>SUMIF(NSL!$C$1076:$C$1099,C54,NSL!#REF!)</f>
        <v>#REF!</v>
      </c>
      <c r="AR54" s="55" t="e">
        <f>SUMIF(NSL!$C$1101:$C$1121,C54,NSL!#REF!)</f>
        <v>#REF!</v>
      </c>
      <c r="AS54" s="55" t="e">
        <f>SUMIF(NSL!$C$1123:$C$1164,C54,NSL!#REF!)</f>
        <v>#REF!</v>
      </c>
      <c r="AT54" s="55" t="e">
        <f>SUMIF(NSL!$C$1166:$C$1201,C54,NSL!#REF!)</f>
        <v>#REF!</v>
      </c>
      <c r="AU54" s="55" t="e">
        <f>SUMIF(NSL!$C$1203:$C$1223,C54,NSL!#REF!)</f>
        <v>#REF!</v>
      </c>
      <c r="AV54" s="55" t="e">
        <f>SUMIF(NSL!$C$1225:$C$1226,C54,NSL!#REF!)</f>
        <v>#REF!</v>
      </c>
      <c r="AW54" s="55" t="e">
        <f>SUMIF(NSL!$C$1228:$C$1244,C54,NSL!#REF!)</f>
        <v>#REF!</v>
      </c>
      <c r="AX54" s="55" t="e">
        <f>SUMIF(NSL!$C$1246:$C$1351,C54,NSL!#REF!)</f>
        <v>#REF!</v>
      </c>
      <c r="AY54" s="55" t="e">
        <f>SUMIF(NSL!$C$1353:$C$1434,C54,NSL!#REF!)</f>
        <v>#REF!</v>
      </c>
      <c r="AZ54" s="55" t="e">
        <f>SUMIF(NSL!$C$1436:$C$1440,C54,NSL!#REF!)</f>
        <v>#REF!</v>
      </c>
      <c r="BA54" s="65" t="e">
        <f>D54-BG54</f>
        <v>#REF!</v>
      </c>
      <c r="BB54" s="55" t="e">
        <f>SUMIF(NSL!$C$1509:$C$1540,C54,NSL!#REF!)</f>
        <v>#REF!</v>
      </c>
      <c r="BC54" s="55" t="e">
        <f>SUMIF(NSL!$C$1542:$C$1545,C54,NSL!#REF!)</f>
        <v>#REF!</v>
      </c>
      <c r="BD54" s="55" t="e">
        <f>SUMIF(NSL!$C$1547:$C$1560,C54,NSL!#REF!)</f>
        <v>#REF!</v>
      </c>
      <c r="BE54" s="55" t="e">
        <f>SUMIF(NSL!$C$1562:$C$1565,C54,NSL!#REF!)</f>
        <v>#REF!</v>
      </c>
      <c r="BF54" s="55" t="e">
        <f>SUMIF(NSL!$C$1567:$C$1569,C54,NSL!#REF!)</f>
        <v>#REF!</v>
      </c>
      <c r="BG54" s="65" t="e">
        <f>SUM(G54:Q54)+SUM(S54:Z54)+SUM(AB54:AZ54)+SUM(BB54:BF54)</f>
        <v>#REF!</v>
      </c>
      <c r="BH54" s="58" t="e">
        <f>BA60-BG54</f>
        <v>#REF!</v>
      </c>
      <c r="BI54" s="53" t="e">
        <f t="shared" si="6"/>
        <v>#REF!</v>
      </c>
    </row>
    <row r="55" spans="1:61" ht="15">
      <c r="A55" s="8" t="s">
        <v>141</v>
      </c>
      <c r="B55" s="9" t="s">
        <v>153</v>
      </c>
      <c r="C55" s="8" t="s">
        <v>44</v>
      </c>
      <c r="D55" s="52" t="e">
        <f>HTg!#REF!</f>
        <v>#REF!</v>
      </c>
      <c r="E55" s="65" t="e">
        <f t="shared" si="10"/>
        <v>#REF!</v>
      </c>
      <c r="F55" s="70" t="e">
        <f t="shared" si="11"/>
        <v>#REF!</v>
      </c>
      <c r="G55" s="55" t="e">
        <f>SUMIF(NSL!$C$9:$C$10,C55,NSL!#REF!)</f>
        <v>#REF!</v>
      </c>
      <c r="H55" s="55" t="e">
        <f>SUMIF(NSL!$C$12:$C$13,C55,NSL!#REF!)</f>
        <v>#REF!</v>
      </c>
      <c r="I55" s="55" t="e">
        <f>SUMIF(NSL!$C$15:$C$16,C55,NSL!#REF!)</f>
        <v>#REF!</v>
      </c>
      <c r="J55" s="55" t="e">
        <f>SUMIF(NSL!$C$18:$C$19,C55,NSL!#REF!)</f>
        <v>#REF!</v>
      </c>
      <c r="K55" s="55" t="e">
        <f>SUMIF(NSL!$C$21:$C$43,C55,NSL!#REF!)</f>
        <v>#REF!</v>
      </c>
      <c r="L55" s="55" t="e">
        <f>SUMIF(NSL!$C$45:$C$51,C55,NSL!#REF!)</f>
        <v>#REF!</v>
      </c>
      <c r="M55" s="55" t="e">
        <f>SUMIF(NSL!$C$53:$C$55,C55,NSL!#REF!)</f>
        <v>#REF!</v>
      </c>
      <c r="N55" s="55" t="e">
        <f>SUMIF(NSL!$C$57:$C$65,C55,NSL!#REF!)</f>
        <v>#REF!</v>
      </c>
      <c r="O55" s="55" t="e">
        <f>SUMIF(NSL!$C$67:$C$76,C55,NSL!#REF!)</f>
        <v>#REF!</v>
      </c>
      <c r="P55" s="55" t="e">
        <f>SUMIF(NSL!$C$78:$C$79,C55,NSL!#REF!)</f>
        <v>#REF!</v>
      </c>
      <c r="Q55" s="55" t="e">
        <f>SUMIF(NSL!$C$81:$C$173,C55,NSL!#REF!)</f>
        <v>#REF!</v>
      </c>
      <c r="R55" s="65" t="e">
        <f t="shared" si="12"/>
        <v>#REF!</v>
      </c>
      <c r="S55" s="55" t="e">
        <f>SUMIF(NSL!$C$176:$C$214,C55,NSL!#REF!)</f>
        <v>#REF!</v>
      </c>
      <c r="T55" s="55" t="e">
        <f>SUMIF(NSL!$C$216:$C$238,C55,NSL!#REF!)</f>
        <v>#REF!</v>
      </c>
      <c r="U55" s="55" t="e">
        <f>SUMIF(NSL!$C$240:$C$252,C55,NSL!#REF!)</f>
        <v>#REF!</v>
      </c>
      <c r="V55" s="55" t="e">
        <f>SUMIF(NSL!$C$254:$C$255,C55,NSL!#REF!)</f>
        <v>#REF!</v>
      </c>
      <c r="W55" s="55" t="e">
        <f>SUMIF(NSL!$C$257:$C$282,C55,NSL!#REF!)</f>
        <v>#REF!</v>
      </c>
      <c r="X55" s="55" t="e">
        <f>SUMIF(NSL!$C$284:$C$346,C55,NSL!#REF!)</f>
        <v>#REF!</v>
      </c>
      <c r="Y55" s="55" t="e">
        <f>SUMIF(NSL!$C$348:$C$436,C55,NSL!#REF!)</f>
        <v>#REF!</v>
      </c>
      <c r="Z55" s="55" t="e">
        <f>SUMIF(NSL!$C$438:$C$480,C55,NSL!#REF!)</f>
        <v>#REF!</v>
      </c>
      <c r="AA55" s="72" t="e">
        <f t="shared" si="16"/>
        <v>#REF!</v>
      </c>
      <c r="AB55" s="55" t="e">
        <f>SUMIF(NSL!$C$483:$C$679,C55,NSL!#REF!)</f>
        <v>#REF!</v>
      </c>
      <c r="AC55" s="55" t="e">
        <f>SUMIF(NSL!$C$681:$C$682,C55,NSL!#REF!)</f>
        <v>#REF!</v>
      </c>
      <c r="AD55" s="55" t="e">
        <f>SUMIF(NSL!$C$684:$C$692,C55,NSL!#REF!)</f>
        <v>#REF!</v>
      </c>
      <c r="AE55" s="55" t="e">
        <f>SUMIF(NSL!$C$694:$C$776,C55,NSL!#REF!)</f>
        <v>#REF!</v>
      </c>
      <c r="AF55" s="55" t="e">
        <f>SUMIF(NSL!$C$778:$C$810,C55,NSL!#REF!)</f>
        <v>#REF!</v>
      </c>
      <c r="AG55" s="55" t="e">
        <f>SUMIF(NSL!$C$812:$C$813,C55,NSL!#REF!)</f>
        <v>#REF!</v>
      </c>
      <c r="AH55" s="55" t="e">
        <f>SUMIF(NSL!$C$815:$C$816,C55,NSL!#REF!)</f>
        <v>#REF!</v>
      </c>
      <c r="AI55" s="55" t="e">
        <f>SUMIF(NSL!$C$818:$C$889,C55,NSL!#REF!)</f>
        <v>#REF!</v>
      </c>
      <c r="AJ55" s="55" t="e">
        <f>SUMIF(NSL!$C$891:$C$917,C55,NSL!#REF!)</f>
        <v>#REF!</v>
      </c>
      <c r="AK55" s="55" t="e">
        <f>SUMIF(NSL!$C$919:$C$981,C55,NSL!#REF!)</f>
        <v>#REF!</v>
      </c>
      <c r="AL55" s="55" t="e">
        <f>SUMIF(NSL!$C$983:$C$1000,C55,NSL!#REF!)</f>
        <v>#REF!</v>
      </c>
      <c r="AM55" s="55" t="e">
        <f>SUMIF(NSL!$C$1002:$C$1028,C55,NSL!#REF!)</f>
        <v>#REF!</v>
      </c>
      <c r="AN55" s="55" t="e">
        <f>SUMIF(NSL!$C$1030:$C$1045,C55,NSL!#REF!)</f>
        <v>#REF!</v>
      </c>
      <c r="AO55" s="55" t="e">
        <f>SUMIF(NSL!$C$1047:$C$1048,C55,NSL!#REF!)</f>
        <v>#REF!</v>
      </c>
      <c r="AP55" s="55" t="e">
        <f>SUMIF(NSL!$C$1050:$C$1074,C55,NSL!#REF!)</f>
        <v>#REF!</v>
      </c>
      <c r="AQ55" s="55" t="e">
        <f>SUMIF(NSL!$C$1076:$C$1099,C55,NSL!#REF!)</f>
        <v>#REF!</v>
      </c>
      <c r="AR55" s="55" t="e">
        <f>SUMIF(NSL!$C$1101:$C$1121,C55,NSL!#REF!)</f>
        <v>#REF!</v>
      </c>
      <c r="AS55" s="55" t="e">
        <f>SUMIF(NSL!$C$1123:$C$1164,C55,NSL!#REF!)</f>
        <v>#REF!</v>
      </c>
      <c r="AT55" s="55" t="e">
        <f>SUMIF(NSL!$C$1166:$C$1201,C55,NSL!#REF!)</f>
        <v>#REF!</v>
      </c>
      <c r="AU55" s="55" t="e">
        <f>SUMIF(NSL!$C$1203:$C$1223,C55,NSL!#REF!)</f>
        <v>#REF!</v>
      </c>
      <c r="AV55" s="55" t="e">
        <f>SUMIF(NSL!$C$1225:$C$1226,C55,NSL!#REF!)</f>
        <v>#REF!</v>
      </c>
      <c r="AW55" s="55" t="e">
        <f>SUMIF(NSL!$C$1228:$C$1244,C55,NSL!#REF!)</f>
        <v>#REF!</v>
      </c>
      <c r="AX55" s="55" t="e">
        <f>SUMIF(NSL!$C$1246:$C$1351,C55,NSL!#REF!)</f>
        <v>#REF!</v>
      </c>
      <c r="AY55" s="55" t="e">
        <f>SUMIF(NSL!$C$1353:$C$1434,C55,NSL!#REF!)</f>
        <v>#REF!</v>
      </c>
      <c r="AZ55" s="55" t="e">
        <f>SUMIF(NSL!$C$1436:$C$1440,C55,NSL!#REF!)</f>
        <v>#REF!</v>
      </c>
      <c r="BA55" s="55" t="e">
        <f>SUMIF(NSL!$C$1442:$C$1507,C55,NSL!#REF!)</f>
        <v>#REF!</v>
      </c>
      <c r="BB55" s="65" t="e">
        <f>D55-BG55</f>
        <v>#REF!</v>
      </c>
      <c r="BC55" s="55" t="e">
        <f>SUMIF(NSL!$C$1542:$C$1545,C55,NSL!#REF!)</f>
        <v>#REF!</v>
      </c>
      <c r="BD55" s="55" t="e">
        <f>SUMIF(NSL!$C$1547:$C$1560,C55,NSL!#REF!)</f>
        <v>#REF!</v>
      </c>
      <c r="BE55" s="55" t="e">
        <f>SUMIF(NSL!$C$1562:$C$1565,C55,NSL!#REF!)</f>
        <v>#REF!</v>
      </c>
      <c r="BF55" s="55" t="e">
        <f>SUMIF(NSL!$C$1567:$C$1569,C55,NSL!#REF!)</f>
        <v>#REF!</v>
      </c>
      <c r="BG55" s="65" t="e">
        <f>SUM(G55:Q55)+SUM(S55:Z55)+SUM(AB55:BA55)+SUM(BC55:BF55)</f>
        <v>#REF!</v>
      </c>
      <c r="BH55" s="58" t="e">
        <f>BB60-BG55</f>
        <v>#REF!</v>
      </c>
      <c r="BI55" s="53" t="e">
        <f t="shared" si="6"/>
        <v>#REF!</v>
      </c>
    </row>
    <row r="56" spans="1:61" ht="15">
      <c r="A56" s="8" t="s">
        <v>142</v>
      </c>
      <c r="B56" s="9" t="s">
        <v>154</v>
      </c>
      <c r="C56" s="8" t="s">
        <v>47</v>
      </c>
      <c r="D56" s="52" t="e">
        <f>HTg!#REF!</f>
        <v>#REF!</v>
      </c>
      <c r="E56" s="65" t="e">
        <f t="shared" si="10"/>
        <v>#REF!</v>
      </c>
      <c r="F56" s="70" t="e">
        <f t="shared" si="11"/>
        <v>#REF!</v>
      </c>
      <c r="G56" s="55" t="e">
        <f>SUMIF(NSL!$C$9:$C$10,C56,NSL!#REF!)</f>
        <v>#REF!</v>
      </c>
      <c r="H56" s="55" t="e">
        <f>SUMIF(NSL!$C$12:$C$13,C56,NSL!#REF!)</f>
        <v>#REF!</v>
      </c>
      <c r="I56" s="55" t="e">
        <f>SUMIF(NSL!$C$15:$C$16,C56,NSL!#REF!)</f>
        <v>#REF!</v>
      </c>
      <c r="J56" s="55" t="e">
        <f>SUMIF(NSL!$C$18:$C$19,C56,NSL!#REF!)</f>
        <v>#REF!</v>
      </c>
      <c r="K56" s="55" t="e">
        <f>SUMIF(NSL!$C$21:$C$43,C56,NSL!#REF!)</f>
        <v>#REF!</v>
      </c>
      <c r="L56" s="55" t="e">
        <f>SUMIF(NSL!$C$45:$C$51,C56,NSL!#REF!)</f>
        <v>#REF!</v>
      </c>
      <c r="M56" s="55" t="e">
        <f>SUMIF(NSL!$C$53:$C$55,C56,NSL!#REF!)</f>
        <v>#REF!</v>
      </c>
      <c r="N56" s="55" t="e">
        <f>SUMIF(NSL!$C$57:$C$65,C56,NSL!#REF!)</f>
        <v>#REF!</v>
      </c>
      <c r="O56" s="55" t="e">
        <f>SUMIF(NSL!$C$67:$C$76,C56,NSL!#REF!)</f>
        <v>#REF!</v>
      </c>
      <c r="P56" s="55" t="e">
        <f>SUMIF(NSL!$C$78:$C$79,C56,NSL!#REF!)</f>
        <v>#REF!</v>
      </c>
      <c r="Q56" s="55" t="e">
        <f>SUMIF(NSL!$C$81:$C$173,C56,NSL!#REF!)</f>
        <v>#REF!</v>
      </c>
      <c r="R56" s="65" t="e">
        <f t="shared" si="12"/>
        <v>#REF!</v>
      </c>
      <c r="S56" s="55" t="e">
        <f>SUMIF(NSL!$C$176:$C$214,C56,NSL!#REF!)</f>
        <v>#REF!</v>
      </c>
      <c r="T56" s="55" t="e">
        <f>SUMIF(NSL!$C$216:$C$238,C56,NSL!#REF!)</f>
        <v>#REF!</v>
      </c>
      <c r="U56" s="55" t="e">
        <f>SUMIF(NSL!$C$240:$C$252,C56,NSL!#REF!)</f>
        <v>#REF!</v>
      </c>
      <c r="V56" s="55" t="e">
        <f>SUMIF(NSL!$C$254:$C$255,C56,NSL!#REF!)</f>
        <v>#REF!</v>
      </c>
      <c r="W56" s="55" t="e">
        <f>SUMIF(NSL!$C$257:$C$282,C56,NSL!#REF!)</f>
        <v>#REF!</v>
      </c>
      <c r="X56" s="55" t="e">
        <f>SUMIF(NSL!$C$284:$C$346,C56,NSL!#REF!)</f>
        <v>#REF!</v>
      </c>
      <c r="Y56" s="55" t="e">
        <f>SUMIF(NSL!$C$348:$C$436,C56,NSL!#REF!)</f>
        <v>#REF!</v>
      </c>
      <c r="Z56" s="55" t="e">
        <f>SUMIF(NSL!$C$438:$C$480,C56,NSL!#REF!)</f>
        <v>#REF!</v>
      </c>
      <c r="AA56" s="72" t="e">
        <f t="shared" si="16"/>
        <v>#REF!</v>
      </c>
      <c r="AB56" s="55" t="e">
        <f>SUMIF(NSL!$C$483:$C$679,C56,NSL!#REF!)</f>
        <v>#REF!</v>
      </c>
      <c r="AC56" s="55" t="e">
        <f>SUMIF(NSL!$C$681:$C$682,C56,NSL!#REF!)</f>
        <v>#REF!</v>
      </c>
      <c r="AD56" s="55" t="e">
        <f>SUMIF(NSL!$C$684:$C$692,C56,NSL!#REF!)</f>
        <v>#REF!</v>
      </c>
      <c r="AE56" s="55" t="e">
        <f>SUMIF(NSL!$C$694:$C$776,C56,NSL!#REF!)</f>
        <v>#REF!</v>
      </c>
      <c r="AF56" s="55" t="e">
        <f>SUMIF(NSL!$C$778:$C$810,C56,NSL!#REF!)</f>
        <v>#REF!</v>
      </c>
      <c r="AG56" s="55" t="e">
        <f>SUMIF(NSL!$C$812:$C$813,C56,NSL!#REF!)</f>
        <v>#REF!</v>
      </c>
      <c r="AH56" s="55" t="e">
        <f>SUMIF(NSL!$C$815:$C$816,C56,NSL!#REF!)</f>
        <v>#REF!</v>
      </c>
      <c r="AI56" s="55" t="e">
        <f>SUMIF(NSL!$C$818:$C$889,C56,NSL!#REF!)</f>
        <v>#REF!</v>
      </c>
      <c r="AJ56" s="55" t="e">
        <f>SUMIF(NSL!$C$891:$C$917,C56,NSL!#REF!)</f>
        <v>#REF!</v>
      </c>
      <c r="AK56" s="55" t="e">
        <f>SUMIF(NSL!$C$919:$C$981,C56,NSL!#REF!)</f>
        <v>#REF!</v>
      </c>
      <c r="AL56" s="55" t="e">
        <f>SUMIF(NSL!$C$983:$C$1000,C56,NSL!#REF!)</f>
        <v>#REF!</v>
      </c>
      <c r="AM56" s="55" t="e">
        <f>SUMIF(NSL!$C$1002:$C$1028,C56,NSL!#REF!)</f>
        <v>#REF!</v>
      </c>
      <c r="AN56" s="55" t="e">
        <f>SUMIF(NSL!$C$1030:$C$1045,C56,NSL!#REF!)</f>
        <v>#REF!</v>
      </c>
      <c r="AO56" s="55" t="e">
        <f>SUMIF(NSL!$C$1047:$C$1048,C56,NSL!#REF!)</f>
        <v>#REF!</v>
      </c>
      <c r="AP56" s="55" t="e">
        <f>SUMIF(NSL!$C$1050:$C$1074,C56,NSL!#REF!)</f>
        <v>#REF!</v>
      </c>
      <c r="AQ56" s="55" t="e">
        <f>SUMIF(NSL!$C$1076:$C$1099,C56,NSL!#REF!)</f>
        <v>#REF!</v>
      </c>
      <c r="AR56" s="55" t="e">
        <f>SUMIF(NSL!$C$1101:$C$1121,C56,NSL!#REF!)</f>
        <v>#REF!</v>
      </c>
      <c r="AS56" s="55" t="e">
        <f>SUMIF(NSL!$C$1123:$C$1164,C56,NSL!#REF!)</f>
        <v>#REF!</v>
      </c>
      <c r="AT56" s="55" t="e">
        <f>SUMIF(NSL!$C$1166:$C$1201,C56,NSL!#REF!)</f>
        <v>#REF!</v>
      </c>
      <c r="AU56" s="55" t="e">
        <f>SUMIF(NSL!$C$1203:$C$1223,C56,NSL!#REF!)</f>
        <v>#REF!</v>
      </c>
      <c r="AV56" s="55" t="e">
        <f>SUMIF(NSL!$C$1225:$C$1226,C56,NSL!#REF!)</f>
        <v>#REF!</v>
      </c>
      <c r="AW56" s="55" t="e">
        <f>SUMIF(NSL!$C$1228:$C$1244,C56,NSL!#REF!)</f>
        <v>#REF!</v>
      </c>
      <c r="AX56" s="55" t="e">
        <f>SUMIF(NSL!$C$1246:$C$1351,C56,NSL!#REF!)</f>
        <v>#REF!</v>
      </c>
      <c r="AY56" s="55" t="e">
        <f>SUMIF(NSL!$C$1353:$C$1434,C56,NSL!#REF!)</f>
        <v>#REF!</v>
      </c>
      <c r="AZ56" s="55" t="e">
        <f>SUMIF(NSL!$C$1436:$C$1440,C56,NSL!#REF!)</f>
        <v>#REF!</v>
      </c>
      <c r="BA56" s="55" t="e">
        <f>SUMIF(NSL!$C$1442:$C$1507,C56,NSL!#REF!)</f>
        <v>#REF!</v>
      </c>
      <c r="BB56" s="55" t="e">
        <f>SUMIF(NSL!$C$1509:$C$1540,C56,NSL!#REF!)</f>
        <v>#REF!</v>
      </c>
      <c r="BC56" s="65" t="e">
        <f>D56-BG56</f>
        <v>#REF!</v>
      </c>
      <c r="BD56" s="55" t="e">
        <f>SUMIF(NSL!$C$1547:$C$1560,C56,NSL!#REF!)</f>
        <v>#REF!</v>
      </c>
      <c r="BE56" s="55" t="e">
        <f>SUMIF(NSL!$C$1562:$C$1565,C56,NSL!#REF!)</f>
        <v>#REF!</v>
      </c>
      <c r="BF56" s="55" t="e">
        <f>SUMIF(NSL!$C$1567:$C$1569,C56,NSL!#REF!)</f>
        <v>#REF!</v>
      </c>
      <c r="BG56" s="65" t="e">
        <f>SUM(G56:Q56)+SUM(S56:Z56)+SUM(AB56:BB56)+SUM(BD56:BF56)</f>
        <v>#REF!</v>
      </c>
      <c r="BH56" s="58" t="e">
        <f>BC60-BG56</f>
        <v>#REF!</v>
      </c>
      <c r="BI56" s="53" t="e">
        <f t="shared" si="6"/>
        <v>#REF!</v>
      </c>
    </row>
    <row r="57" spans="1:61" ht="15">
      <c r="A57" s="8" t="s">
        <v>143</v>
      </c>
      <c r="B57" s="9" t="s">
        <v>98</v>
      </c>
      <c r="C57" s="8" t="s">
        <v>46</v>
      </c>
      <c r="D57" s="52" t="e">
        <f>HTg!#REF!</f>
        <v>#REF!</v>
      </c>
      <c r="E57" s="65" t="e">
        <f t="shared" si="10"/>
        <v>#REF!</v>
      </c>
      <c r="F57" s="70" t="e">
        <f t="shared" si="11"/>
        <v>#REF!</v>
      </c>
      <c r="G57" s="55" t="e">
        <f>SUMIF(NSL!$C$9:$C$10,C57,NSL!#REF!)</f>
        <v>#REF!</v>
      </c>
      <c r="H57" s="55" t="e">
        <f>SUMIF(NSL!$C$12:$C$13,C57,NSL!#REF!)</f>
        <v>#REF!</v>
      </c>
      <c r="I57" s="55" t="e">
        <f>SUMIF(NSL!$C$15:$C$16,C57,NSL!#REF!)</f>
        <v>#REF!</v>
      </c>
      <c r="J57" s="55" t="e">
        <f>SUMIF(NSL!$C$18:$C$19,C57,NSL!#REF!)</f>
        <v>#REF!</v>
      </c>
      <c r="K57" s="55" t="e">
        <f>SUMIF(NSL!$C$21:$C$43,C57,NSL!#REF!)</f>
        <v>#REF!</v>
      </c>
      <c r="L57" s="55" t="e">
        <f>SUMIF(NSL!$C$45:$C$51,C57,NSL!#REF!)</f>
        <v>#REF!</v>
      </c>
      <c r="M57" s="55" t="e">
        <f>SUMIF(NSL!$C$53:$C$55,C57,NSL!#REF!)</f>
        <v>#REF!</v>
      </c>
      <c r="N57" s="55" t="e">
        <f>SUMIF(NSL!$C$57:$C$65,C57,NSL!#REF!)</f>
        <v>#REF!</v>
      </c>
      <c r="O57" s="55" t="e">
        <f>SUMIF(NSL!$C$67:$C$76,C57,NSL!#REF!)</f>
        <v>#REF!</v>
      </c>
      <c r="P57" s="55" t="e">
        <f>SUMIF(NSL!$C$78:$C$79,C57,NSL!#REF!)</f>
        <v>#REF!</v>
      </c>
      <c r="Q57" s="55" t="e">
        <f>SUMIF(NSL!$C$81:$C$173,C57,NSL!#REF!)</f>
        <v>#REF!</v>
      </c>
      <c r="R57" s="65" t="e">
        <f t="shared" si="12"/>
        <v>#REF!</v>
      </c>
      <c r="S57" s="55" t="e">
        <f>SUMIF(NSL!$C$176:$C$214,C57,NSL!#REF!)</f>
        <v>#REF!</v>
      </c>
      <c r="T57" s="55" t="e">
        <f>SUMIF(NSL!$C$216:$C$238,C57,NSL!#REF!)</f>
        <v>#REF!</v>
      </c>
      <c r="U57" s="55" t="e">
        <f>SUMIF(NSL!$C$240:$C$252,C57,NSL!#REF!)</f>
        <v>#REF!</v>
      </c>
      <c r="V57" s="55" t="e">
        <f>SUMIF(NSL!$C$254:$C$255,C57,NSL!#REF!)</f>
        <v>#REF!</v>
      </c>
      <c r="W57" s="55" t="e">
        <f>SUMIF(NSL!$C$257:$C$282,C57,NSL!#REF!)</f>
        <v>#REF!</v>
      </c>
      <c r="X57" s="55" t="e">
        <f>SUMIF(NSL!$C$284:$C$346,C57,NSL!#REF!)</f>
        <v>#REF!</v>
      </c>
      <c r="Y57" s="55" t="e">
        <f>SUMIF(NSL!$C$348:$C$436,C57,NSL!#REF!)</f>
        <v>#REF!</v>
      </c>
      <c r="Z57" s="55" t="e">
        <f>SUMIF(NSL!$C$438:$C$480,C57,NSL!#REF!)</f>
        <v>#REF!</v>
      </c>
      <c r="AA57" s="72" t="e">
        <f t="shared" si="16"/>
        <v>#REF!</v>
      </c>
      <c r="AB57" s="55" t="e">
        <f>SUMIF(NSL!$C$483:$C$679,C57,NSL!#REF!)</f>
        <v>#REF!</v>
      </c>
      <c r="AC57" s="55" t="e">
        <f>SUMIF(NSL!$C$681:$C$682,C57,NSL!#REF!)</f>
        <v>#REF!</v>
      </c>
      <c r="AD57" s="55" t="e">
        <f>SUMIF(NSL!$C$684:$C$692,C57,NSL!#REF!)</f>
        <v>#REF!</v>
      </c>
      <c r="AE57" s="55" t="e">
        <f>SUMIF(NSL!$C$694:$C$776,C57,NSL!#REF!)</f>
        <v>#REF!</v>
      </c>
      <c r="AF57" s="55" t="e">
        <f>SUMIF(NSL!$C$778:$C$810,C57,NSL!#REF!)</f>
        <v>#REF!</v>
      </c>
      <c r="AG57" s="55" t="e">
        <f>SUMIF(NSL!$C$812:$C$813,C57,NSL!#REF!)</f>
        <v>#REF!</v>
      </c>
      <c r="AH57" s="55" t="e">
        <f>SUMIF(NSL!$C$815:$C$816,C57,NSL!#REF!)</f>
        <v>#REF!</v>
      </c>
      <c r="AI57" s="55" t="e">
        <f>SUMIF(NSL!$C$818:$C$889,C57,NSL!#REF!)</f>
        <v>#REF!</v>
      </c>
      <c r="AJ57" s="55" t="e">
        <f>SUMIF(NSL!$C$891:$C$917,C57,NSL!#REF!)</f>
        <v>#REF!</v>
      </c>
      <c r="AK57" s="55" t="e">
        <f>SUMIF(NSL!$C$919:$C$981,C57,NSL!#REF!)</f>
        <v>#REF!</v>
      </c>
      <c r="AL57" s="55" t="e">
        <f>SUMIF(NSL!$C$983:$C$1000,C57,NSL!#REF!)</f>
        <v>#REF!</v>
      </c>
      <c r="AM57" s="55" t="e">
        <f>SUMIF(NSL!$C$1002:$C$1028,C57,NSL!#REF!)</f>
        <v>#REF!</v>
      </c>
      <c r="AN57" s="55" t="e">
        <f>SUMIF(NSL!$C$1030:$C$1045,C57,NSL!#REF!)</f>
        <v>#REF!</v>
      </c>
      <c r="AO57" s="55" t="e">
        <f>SUMIF(NSL!$C$1047:$C$1048,C57,NSL!#REF!)</f>
        <v>#REF!</v>
      </c>
      <c r="AP57" s="55" t="e">
        <f>SUMIF(NSL!$C$1050:$C$1074,C57,NSL!#REF!)</f>
        <v>#REF!</v>
      </c>
      <c r="AQ57" s="55" t="e">
        <f>SUMIF(NSL!$C$1076:$C$1099,C57,NSL!#REF!)</f>
        <v>#REF!</v>
      </c>
      <c r="AR57" s="55" t="e">
        <f>SUMIF(NSL!$C$1101:$C$1121,C57,NSL!#REF!)</f>
        <v>#REF!</v>
      </c>
      <c r="AS57" s="55" t="e">
        <f>SUMIF(NSL!$C$1123:$C$1164,C57,NSL!#REF!)</f>
        <v>#REF!</v>
      </c>
      <c r="AT57" s="55" t="e">
        <f>SUMIF(NSL!$C$1166:$C$1201,C57,NSL!#REF!)</f>
        <v>#REF!</v>
      </c>
      <c r="AU57" s="55" t="e">
        <f>SUMIF(NSL!$C$1203:$C$1223,C57,NSL!#REF!)</f>
        <v>#REF!</v>
      </c>
      <c r="AV57" s="55" t="e">
        <f>SUMIF(NSL!$C$1225:$C$1226,C57,NSL!#REF!)</f>
        <v>#REF!</v>
      </c>
      <c r="AW57" s="55" t="e">
        <f>SUMIF(NSL!$C$1228:$C$1244,C57,NSL!#REF!)</f>
        <v>#REF!</v>
      </c>
      <c r="AX57" s="55" t="e">
        <f>SUMIF(NSL!$C$1246:$C$1351,C57,NSL!#REF!)</f>
        <v>#REF!</v>
      </c>
      <c r="AY57" s="55" t="e">
        <f>SUMIF(NSL!$C$1353:$C$1434,C57,NSL!#REF!)</f>
        <v>#REF!</v>
      </c>
      <c r="AZ57" s="55" t="e">
        <f>SUMIF(NSL!$C$1436:$C$1440,C57,NSL!#REF!)</f>
        <v>#REF!</v>
      </c>
      <c r="BA57" s="55" t="e">
        <f>SUMIF(NSL!$C$1442:$C$1507,C57,NSL!#REF!)</f>
        <v>#REF!</v>
      </c>
      <c r="BB57" s="55" t="e">
        <f>SUMIF(NSL!$C$1509:$C$1540,C57,NSL!#REF!)</f>
        <v>#REF!</v>
      </c>
      <c r="BC57" s="55" t="e">
        <f>SUMIF(NSL!$C$1542:$C$1545,C57,NSL!#REF!)</f>
        <v>#REF!</v>
      </c>
      <c r="BD57" s="65" t="e">
        <f>D57-BG57</f>
        <v>#REF!</v>
      </c>
      <c r="BE57" s="55" t="e">
        <f>SUMIF(NSL!$C$1562:$C$1565,C57,NSL!#REF!)</f>
        <v>#REF!</v>
      </c>
      <c r="BF57" s="55" t="e">
        <f>SUMIF(NSL!$C$1567:$C$1569,C57,NSL!#REF!)</f>
        <v>#REF!</v>
      </c>
      <c r="BG57" s="65" t="e">
        <f>SUM(G57:Q57)+SUM(S57:Z57)+SUM(AB57:BC57)+SUM(BF57)</f>
        <v>#REF!</v>
      </c>
      <c r="BH57" s="58" t="e">
        <f>BD60-BG57</f>
        <v>#REF!</v>
      </c>
      <c r="BI57" s="53" t="e">
        <f t="shared" si="6"/>
        <v>#REF!</v>
      </c>
    </row>
    <row r="58" spans="1:61" ht="15">
      <c r="A58" s="8" t="s">
        <v>144</v>
      </c>
      <c r="B58" s="9" t="s">
        <v>155</v>
      </c>
      <c r="C58" s="8" t="s">
        <v>60</v>
      </c>
      <c r="D58" s="52" t="e">
        <f>HTg!#REF!</f>
        <v>#REF!</v>
      </c>
      <c r="E58" s="65" t="e">
        <f t="shared" si="10"/>
        <v>#REF!</v>
      </c>
      <c r="F58" s="70" t="e">
        <f t="shared" si="11"/>
        <v>#REF!</v>
      </c>
      <c r="G58" s="55" t="e">
        <f>SUMIF(NSL!$C$9:$C$10,C58,NSL!#REF!)</f>
        <v>#REF!</v>
      </c>
      <c r="H58" s="55" t="e">
        <f>SUMIF(NSL!$C$12:$C$13,C58,NSL!#REF!)</f>
        <v>#REF!</v>
      </c>
      <c r="I58" s="55" t="e">
        <f>SUMIF(NSL!$C$15:$C$16,C58,NSL!#REF!)</f>
        <v>#REF!</v>
      </c>
      <c r="J58" s="55" t="e">
        <f>SUMIF(NSL!$C$18:$C$19,C58,NSL!#REF!)</f>
        <v>#REF!</v>
      </c>
      <c r="K58" s="55" t="e">
        <f>SUMIF(NSL!$C$21:$C$43,C58,NSL!#REF!)</f>
        <v>#REF!</v>
      </c>
      <c r="L58" s="55" t="e">
        <f>SUMIF(NSL!$C$45:$C$51,C58,NSL!#REF!)</f>
        <v>#REF!</v>
      </c>
      <c r="M58" s="55" t="e">
        <f>SUMIF(NSL!$C$53:$C$55,C58,NSL!#REF!)</f>
        <v>#REF!</v>
      </c>
      <c r="N58" s="55" t="e">
        <f>SUMIF(NSL!$C$57:$C$65,C58,NSL!#REF!)</f>
        <v>#REF!</v>
      </c>
      <c r="O58" s="55" t="e">
        <f>SUMIF(NSL!$C$67:$C$76,C58,NSL!#REF!)</f>
        <v>#REF!</v>
      </c>
      <c r="P58" s="55" t="e">
        <f>SUMIF(NSL!$C$78:$C$79,C58,NSL!#REF!)</f>
        <v>#REF!</v>
      </c>
      <c r="Q58" s="55" t="e">
        <f>SUMIF(NSL!$C$81:$C$173,C58,NSL!#REF!)</f>
        <v>#REF!</v>
      </c>
      <c r="R58" s="65" t="e">
        <f t="shared" si="12"/>
        <v>#REF!</v>
      </c>
      <c r="S58" s="55" t="e">
        <f>SUMIF(NSL!$C$176:$C$214,C58,NSL!#REF!)</f>
        <v>#REF!</v>
      </c>
      <c r="T58" s="55" t="e">
        <f>SUMIF(NSL!$C$216:$C$238,C58,NSL!#REF!)</f>
        <v>#REF!</v>
      </c>
      <c r="U58" s="55" t="e">
        <f>SUMIF(NSL!$C$240:$C$252,C58,NSL!#REF!)</f>
        <v>#REF!</v>
      </c>
      <c r="V58" s="55" t="e">
        <f>SUMIF(NSL!$C$254:$C$255,C58,NSL!#REF!)</f>
        <v>#REF!</v>
      </c>
      <c r="W58" s="55" t="e">
        <f>SUMIF(NSL!$C$257:$C$282,C58,NSL!#REF!)</f>
        <v>#REF!</v>
      </c>
      <c r="X58" s="55" t="e">
        <f>SUMIF(NSL!$C$284:$C$346,C58,NSL!#REF!)</f>
        <v>#REF!</v>
      </c>
      <c r="Y58" s="55" t="e">
        <f>SUMIF(NSL!$C$348:$C$436,C58,NSL!#REF!)</f>
        <v>#REF!</v>
      </c>
      <c r="Z58" s="55" t="e">
        <f>SUMIF(NSL!$C$438:$C$480,C58,NSL!#REF!)</f>
        <v>#REF!</v>
      </c>
      <c r="AA58" s="72" t="e">
        <f t="shared" si="16"/>
        <v>#REF!</v>
      </c>
      <c r="AB58" s="55" t="e">
        <f>SUMIF(NSL!$C$483:$C$679,C58,NSL!#REF!)</f>
        <v>#REF!</v>
      </c>
      <c r="AC58" s="55" t="e">
        <f>SUMIF(NSL!$C$681:$C$682,C58,NSL!#REF!)</f>
        <v>#REF!</v>
      </c>
      <c r="AD58" s="55" t="e">
        <f>SUMIF(NSL!$C$684:$C$692,C58,NSL!#REF!)</f>
        <v>#REF!</v>
      </c>
      <c r="AE58" s="55" t="e">
        <f>SUMIF(NSL!$C$694:$C$776,C58,NSL!#REF!)</f>
        <v>#REF!</v>
      </c>
      <c r="AF58" s="55" t="e">
        <f>SUMIF(NSL!$C$778:$C$810,C58,NSL!#REF!)</f>
        <v>#REF!</v>
      </c>
      <c r="AG58" s="55" t="e">
        <f>SUMIF(NSL!$C$812:$C$813,C58,NSL!#REF!)</f>
        <v>#REF!</v>
      </c>
      <c r="AH58" s="55" t="e">
        <f>SUMIF(NSL!$C$815:$C$816,C58,NSL!#REF!)</f>
        <v>#REF!</v>
      </c>
      <c r="AI58" s="55" t="e">
        <f>SUMIF(NSL!$C$818:$C$889,C58,NSL!#REF!)</f>
        <v>#REF!</v>
      </c>
      <c r="AJ58" s="55" t="e">
        <f>SUMIF(NSL!$C$891:$C$917,C58,NSL!#REF!)</f>
        <v>#REF!</v>
      </c>
      <c r="AK58" s="55" t="e">
        <f>SUMIF(NSL!$C$919:$C$981,C58,NSL!#REF!)</f>
        <v>#REF!</v>
      </c>
      <c r="AL58" s="55" t="e">
        <f>SUMIF(NSL!$C$983:$C$1000,C58,NSL!#REF!)</f>
        <v>#REF!</v>
      </c>
      <c r="AM58" s="55" t="e">
        <f>SUMIF(NSL!$C$1002:$C$1028,C58,NSL!#REF!)</f>
        <v>#REF!</v>
      </c>
      <c r="AN58" s="55" t="e">
        <f>SUMIF(NSL!$C$1030:$C$1045,C58,NSL!#REF!)</f>
        <v>#REF!</v>
      </c>
      <c r="AO58" s="55" t="e">
        <f>SUMIF(NSL!$C$1047:$C$1048,C58,NSL!#REF!)</f>
        <v>#REF!</v>
      </c>
      <c r="AP58" s="55" t="e">
        <f>SUMIF(NSL!$C$1050:$C$1074,C58,NSL!#REF!)</f>
        <v>#REF!</v>
      </c>
      <c r="AQ58" s="55" t="e">
        <f>SUMIF(NSL!$C$1076:$C$1099,C58,NSL!#REF!)</f>
        <v>#REF!</v>
      </c>
      <c r="AR58" s="55" t="e">
        <f>SUMIF(NSL!$C$1101:$C$1121,C58,NSL!#REF!)</f>
        <v>#REF!</v>
      </c>
      <c r="AS58" s="55" t="e">
        <f>SUMIF(NSL!$C$1123:$C$1164,C58,NSL!#REF!)</f>
        <v>#REF!</v>
      </c>
      <c r="AT58" s="55" t="e">
        <f>SUMIF(NSL!$C$1166:$C$1201,C58,NSL!#REF!)</f>
        <v>#REF!</v>
      </c>
      <c r="AU58" s="55" t="e">
        <f>SUMIF(NSL!$C$1203:$C$1223,C58,NSL!#REF!)</f>
        <v>#REF!</v>
      </c>
      <c r="AV58" s="55" t="e">
        <f>SUMIF(NSL!$C$1225:$C$1226,C58,NSL!#REF!)</f>
        <v>#REF!</v>
      </c>
      <c r="AW58" s="55" t="e">
        <f>SUMIF(NSL!$C$1228:$C$1244,C58,NSL!#REF!)</f>
        <v>#REF!</v>
      </c>
      <c r="AX58" s="55" t="e">
        <f>SUMIF(NSL!$C$1246:$C$1351,C58,NSL!#REF!)</f>
        <v>#REF!</v>
      </c>
      <c r="AY58" s="55" t="e">
        <f>SUMIF(NSL!$C$1353:$C$1434,C58,NSL!#REF!)</f>
        <v>#REF!</v>
      </c>
      <c r="AZ58" s="55" t="e">
        <f>SUMIF(NSL!$C$1436:$C$1440,C58,NSL!#REF!)</f>
        <v>#REF!</v>
      </c>
      <c r="BA58" s="55" t="e">
        <f>SUMIF(NSL!$C$1442:$C$1507,C58,NSL!#REF!)</f>
        <v>#REF!</v>
      </c>
      <c r="BB58" s="55" t="e">
        <f>SUMIF(NSL!$C$1509:$C$1540,C58,NSL!#REF!)</f>
        <v>#REF!</v>
      </c>
      <c r="BC58" s="55" t="e">
        <f>SUMIF(NSL!$C$1542:$C$1545,C58,NSL!#REF!)</f>
        <v>#REF!</v>
      </c>
      <c r="BD58" s="55" t="e">
        <f>SUMIF(NSL!$C$1547:$C$1560,C58,NSL!#REF!)</f>
        <v>#REF!</v>
      </c>
      <c r="BE58" s="65" t="e">
        <f>D58-BG58</f>
        <v>#REF!</v>
      </c>
      <c r="BF58" s="55" t="e">
        <f>SUMIF(NSL!$C$1567:$C$1569,C58,NSL!#REF!)</f>
        <v>#REF!</v>
      </c>
      <c r="BG58" s="65" t="e">
        <f>SUM(G58:Q58)+SUM(S58:Z58)+SUM(AB58:BD58)+BF58</f>
        <v>#REF!</v>
      </c>
      <c r="BH58" s="58" t="e">
        <f>BE60-BG58</f>
        <v>#REF!</v>
      </c>
      <c r="BI58" s="53" t="e">
        <f t="shared" si="6"/>
        <v>#REF!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 t="e">
        <f>HTg!#REF!</f>
        <v>#REF!</v>
      </c>
      <c r="E59" s="65" t="e">
        <f t="shared" si="10"/>
        <v>#REF!</v>
      </c>
      <c r="F59" s="70" t="e">
        <f t="shared" si="11"/>
        <v>#REF!</v>
      </c>
      <c r="G59" s="76" t="e">
        <f>SUMIF(NSL!$C$9:$C$10,C59,NSL!#REF!)</f>
        <v>#REF!</v>
      </c>
      <c r="H59" s="76" t="e">
        <f>SUMIF(NSL!$C$12:$C$13,C59,NSL!#REF!)</f>
        <v>#REF!</v>
      </c>
      <c r="I59" s="76" t="e">
        <f>SUMIF(NSL!$C$15:$C$16,C59,NSL!#REF!)</f>
        <v>#REF!</v>
      </c>
      <c r="J59" s="76" t="e">
        <f>SUMIF(NSL!$C$18:$C$19,C59,NSL!#REF!)</f>
        <v>#REF!</v>
      </c>
      <c r="K59" s="76" t="e">
        <f>SUMIF(NSL!$C$21:$C$43,C59,NSL!#REF!)</f>
        <v>#REF!</v>
      </c>
      <c r="L59" s="76" t="e">
        <f>SUMIF(NSL!$C$45:$C$51,C59,NSL!#REF!)</f>
        <v>#REF!</v>
      </c>
      <c r="M59" s="76" t="e">
        <f>SUMIF(NSL!$C$53:$C$55,C59,NSL!#REF!)</f>
        <v>#REF!</v>
      </c>
      <c r="N59" s="76" t="e">
        <f>SUMIF(NSL!$C$57:$C$65,C59,NSL!#REF!)</f>
        <v>#REF!</v>
      </c>
      <c r="O59" s="76" t="e">
        <f>SUMIF(NSL!$C$67:$C$76,C59,NSL!#REF!)</f>
        <v>#REF!</v>
      </c>
      <c r="P59" s="76" t="e">
        <f>SUMIF(NSL!$C$78:$C$79,C59,NSL!#REF!)</f>
        <v>#REF!</v>
      </c>
      <c r="Q59" s="76" t="e">
        <f>SUMIF(NSL!$C$81:$C$173,C59,NSL!#REF!)</f>
        <v>#REF!</v>
      </c>
      <c r="R59" s="65" t="e">
        <f t="shared" si="12"/>
        <v>#REF!</v>
      </c>
      <c r="S59" s="76" t="e">
        <f>SUMIF(NSL!$C$176:$C$214,C59,NSL!#REF!)</f>
        <v>#REF!</v>
      </c>
      <c r="T59" s="76" t="e">
        <f>SUMIF(NSL!$C$216:$C$238,C59,NSL!#REF!)</f>
        <v>#REF!</v>
      </c>
      <c r="U59" s="76" t="e">
        <f>SUMIF(NSL!$C$240:$C$252,C59,NSL!#REF!)</f>
        <v>#REF!</v>
      </c>
      <c r="V59" s="76" t="e">
        <f>SUMIF(NSL!$C$254:$C$255,C59,NSL!#REF!)</f>
        <v>#REF!</v>
      </c>
      <c r="W59" s="76" t="e">
        <f>SUMIF(NSL!$C$257:$C$282,C59,NSL!#REF!)</f>
        <v>#REF!</v>
      </c>
      <c r="X59" s="76" t="e">
        <f>SUMIF(NSL!$C$284:$C$346,C59,NSL!#REF!)</f>
        <v>#REF!</v>
      </c>
      <c r="Y59" s="76" t="e">
        <f>SUMIF(NSL!$C$348:$C$436,C59,NSL!#REF!)</f>
        <v>#REF!</v>
      </c>
      <c r="Z59" s="76" t="e">
        <f>SUMIF(NSL!$C$438:$C$480,C59,NSL!#REF!)</f>
        <v>#REF!</v>
      </c>
      <c r="AA59" s="72" t="e">
        <f t="shared" si="16"/>
        <v>#REF!</v>
      </c>
      <c r="AB59" s="76" t="e">
        <f>SUMIF(NSL!$C$483:$C$679,C59,NSL!#REF!)</f>
        <v>#REF!</v>
      </c>
      <c r="AC59" s="76" t="e">
        <f>SUMIF(NSL!$C$681:$C$682,C59,NSL!#REF!)</f>
        <v>#REF!</v>
      </c>
      <c r="AD59" s="76" t="e">
        <f>SUMIF(NSL!$C$684:$C$692,C59,NSL!#REF!)</f>
        <v>#REF!</v>
      </c>
      <c r="AE59" s="76" t="e">
        <f>SUMIF(NSL!$C$694:$C$776,C59,NSL!#REF!)</f>
        <v>#REF!</v>
      </c>
      <c r="AF59" s="76" t="e">
        <f>SUMIF(NSL!$C$778:$C$810,C59,NSL!#REF!)</f>
        <v>#REF!</v>
      </c>
      <c r="AG59" s="76" t="e">
        <f>SUMIF(NSL!$C$812:$C$813,C59,NSL!#REF!)</f>
        <v>#REF!</v>
      </c>
      <c r="AH59" s="76" t="e">
        <f>SUMIF(NSL!$C$815:$C$816,C59,NSL!#REF!)</f>
        <v>#REF!</v>
      </c>
      <c r="AI59" s="76" t="e">
        <f>SUMIF(NSL!$C$818:$C$889,C59,NSL!#REF!)</f>
        <v>#REF!</v>
      </c>
      <c r="AJ59" s="76" t="e">
        <f>SUMIF(NSL!$C$891:$C$917,C59,NSL!#REF!)</f>
        <v>#REF!</v>
      </c>
      <c r="AK59" s="76" t="e">
        <f>SUMIF(NSL!$C$919:$C$981,C59,NSL!#REF!)</f>
        <v>#REF!</v>
      </c>
      <c r="AL59" s="76" t="e">
        <f>SUMIF(NSL!$C$983:$C$1000,C59,NSL!#REF!)</f>
        <v>#REF!</v>
      </c>
      <c r="AM59" s="76" t="e">
        <f>SUMIF(NSL!$C$1002:$C$1028,C59,NSL!#REF!)</f>
        <v>#REF!</v>
      </c>
      <c r="AN59" s="76" t="e">
        <f>SUMIF(NSL!$C$1030:$C$1045,C59,NSL!#REF!)</f>
        <v>#REF!</v>
      </c>
      <c r="AO59" s="76" t="e">
        <f>SUMIF(NSL!$C$1047:$C$1048,C59,NSL!#REF!)</f>
        <v>#REF!</v>
      </c>
      <c r="AP59" s="76" t="e">
        <f>SUMIF(NSL!$C$1050:$C$1074,C59,NSL!#REF!)</f>
        <v>#REF!</v>
      </c>
      <c r="AQ59" s="76" t="e">
        <f>SUMIF(NSL!$C$1076:$C$1099,C59,NSL!#REF!)</f>
        <v>#REF!</v>
      </c>
      <c r="AR59" s="76" t="e">
        <f>SUMIF(NSL!$C$1101:$C$1121,C59,NSL!#REF!)</f>
        <v>#REF!</v>
      </c>
      <c r="AS59" s="76" t="e">
        <f>SUMIF(NSL!$C$1123:$C$1164,C59,NSL!#REF!)</f>
        <v>#REF!</v>
      </c>
      <c r="AT59" s="76" t="e">
        <f>SUMIF(NSL!$C$1166:$C$1201,C59,NSL!#REF!)</f>
        <v>#REF!</v>
      </c>
      <c r="AU59" s="76" t="e">
        <f>SUMIF(NSL!$C$1203:$C$1223,C59,NSL!#REF!)</f>
        <v>#REF!</v>
      </c>
      <c r="AV59" s="76" t="e">
        <f>SUMIF(NSL!$C$1225:$C$1226,C59,NSL!#REF!)</f>
        <v>#REF!</v>
      </c>
      <c r="AW59" s="76" t="e">
        <f>SUMIF(NSL!$C$1228:$C$1244,C59,NSL!#REF!)</f>
        <v>#REF!</v>
      </c>
      <c r="AX59" s="76" t="e">
        <f>SUMIF(NSL!$C$1246:$C$1351,C59,NSL!#REF!)</f>
        <v>#REF!</v>
      </c>
      <c r="AY59" s="76" t="e">
        <f>SUMIF(NSL!$C$1353:$C$1434,C59,NSL!#REF!)</f>
        <v>#REF!</v>
      </c>
      <c r="AZ59" s="76" t="e">
        <f>SUMIF(NSL!$C$1436:$C$1440,C59,NSL!#REF!)</f>
        <v>#REF!</v>
      </c>
      <c r="BA59" s="76" t="e">
        <f>SUMIF(NSL!$C$1442:$C$1507,C59,NSL!#REF!)</f>
        <v>#REF!</v>
      </c>
      <c r="BB59" s="76" t="e">
        <f>SUMIF(NSL!$C$1509:$C$1540,C59,NSL!#REF!)</f>
        <v>#REF!</v>
      </c>
      <c r="BC59" s="76" t="e">
        <f>SUMIF(NSL!$C$1542:$C$1545,C59,NSL!#REF!)</f>
        <v>#REF!</v>
      </c>
      <c r="BD59" s="76" t="e">
        <f>SUMIF(NSL!$C$1547:$C$1560,C59,NSL!#REF!)</f>
        <v>#REF!</v>
      </c>
      <c r="BE59" s="76" t="e">
        <f>SUMIF(NSL!$C$1562:$C$1565,C59,NSL!#REF!)</f>
        <v>#REF!</v>
      </c>
      <c r="BF59" s="77" t="e">
        <f>D59-BG59</f>
        <v>#REF!</v>
      </c>
      <c r="BG59" s="65" t="e">
        <f>SUM(G59:Q59)+SUM(S59:Z59)+SUM(AB59:BE59)</f>
        <v>#REF!</v>
      </c>
      <c r="BH59" s="77" t="e">
        <f>BF60-BG59</f>
        <v>#REF!</v>
      </c>
      <c r="BI59" s="65" t="e">
        <f t="shared" si="6"/>
        <v>#REF!</v>
      </c>
    </row>
    <row r="60" spans="1:61">
      <c r="A60" s="608" t="s">
        <v>214</v>
      </c>
      <c r="B60" s="608"/>
      <c r="C60" s="51"/>
      <c r="D60" s="53"/>
      <c r="E60" s="65" t="e">
        <f>E5-E6</f>
        <v>#REF!</v>
      </c>
      <c r="F60" s="70" t="e">
        <f>F5-F7</f>
        <v>#REF!</v>
      </c>
      <c r="G60" s="53" t="e">
        <f>G5-G8</f>
        <v>#REF!</v>
      </c>
      <c r="H60" s="53" t="e">
        <f>H5-H9</f>
        <v>#REF!</v>
      </c>
      <c r="I60" s="53" t="e">
        <f>I5-I10</f>
        <v>#REF!</v>
      </c>
      <c r="J60" s="53" t="e">
        <f>J5-J11</f>
        <v>#REF!</v>
      </c>
      <c r="K60" s="53" t="e">
        <f>K5-K12</f>
        <v>#REF!</v>
      </c>
      <c r="L60" s="53" t="e">
        <f>L5-L13</f>
        <v>#REF!</v>
      </c>
      <c r="M60" s="53" t="e">
        <f>M5-M14</f>
        <v>#REF!</v>
      </c>
      <c r="N60" s="53" t="e">
        <f>N5-N15</f>
        <v>#REF!</v>
      </c>
      <c r="O60" s="53" t="e">
        <f>O5-O16</f>
        <v>#REF!</v>
      </c>
      <c r="P60" s="53" t="e">
        <f>P5-P17</f>
        <v>#REF!</v>
      </c>
      <c r="Q60" s="53" t="e">
        <f>Q5-Q18</f>
        <v>#REF!</v>
      </c>
      <c r="R60" s="65" t="e">
        <f>R5-R19</f>
        <v>#REF!</v>
      </c>
      <c r="S60" s="53" t="e">
        <f>S5-S20</f>
        <v>#REF!</v>
      </c>
      <c r="T60" s="53" t="e">
        <f>T5-T21</f>
        <v>#REF!</v>
      </c>
      <c r="U60" s="53" t="e">
        <f>U5-U22</f>
        <v>#REF!</v>
      </c>
      <c r="V60" s="53" t="e">
        <f>V5-V23</f>
        <v>#REF!</v>
      </c>
      <c r="W60" s="53" t="e">
        <f>W5-W24</f>
        <v>#REF!</v>
      </c>
      <c r="X60" s="53" t="e">
        <f>X5-X25</f>
        <v>#REF!</v>
      </c>
      <c r="Y60" s="53" t="e">
        <f>Y5-Y26</f>
        <v>#REF!</v>
      </c>
      <c r="Z60" s="53" t="e">
        <f>Z5-Z27</f>
        <v>#REF!</v>
      </c>
      <c r="AA60" s="70" t="e">
        <f>AA5-AA28</f>
        <v>#REF!</v>
      </c>
      <c r="AB60" s="53" t="e">
        <f>AB5-AB29</f>
        <v>#REF!</v>
      </c>
      <c r="AC60" s="53" t="e">
        <f>AC5-AC30</f>
        <v>#REF!</v>
      </c>
      <c r="AD60" s="53" t="e">
        <f>AD5-AD31</f>
        <v>#REF!</v>
      </c>
      <c r="AE60" s="53" t="e">
        <f>AE5-AE32</f>
        <v>#REF!</v>
      </c>
      <c r="AF60" s="53" t="e">
        <f>AF5-AF33</f>
        <v>#REF!</v>
      </c>
      <c r="AG60" s="53" t="e">
        <f>AG5-AG34</f>
        <v>#REF!</v>
      </c>
      <c r="AH60" s="53" t="e">
        <f>AH5-AH35</f>
        <v>#REF!</v>
      </c>
      <c r="AI60" s="53" t="e">
        <f>AI5-AI36</f>
        <v>#REF!</v>
      </c>
      <c r="AJ60" s="53" t="e">
        <f>AJ5-AJ37</f>
        <v>#REF!</v>
      </c>
      <c r="AK60" s="53" t="e">
        <f>AK5-AK38</f>
        <v>#REF!</v>
      </c>
      <c r="AL60" s="53" t="e">
        <f>AL5-AL39</f>
        <v>#REF!</v>
      </c>
      <c r="AM60" s="53" t="e">
        <f>AM5-AM40</f>
        <v>#REF!</v>
      </c>
      <c r="AN60" s="53" t="e">
        <f>AN5-AN41</f>
        <v>#REF!</v>
      </c>
      <c r="AO60" s="53" t="e">
        <f>AO5-AO42</f>
        <v>#REF!</v>
      </c>
      <c r="AP60" s="53" t="e">
        <f>AP5-AP43</f>
        <v>#REF!</v>
      </c>
      <c r="AQ60" s="53" t="e">
        <f>AQ5-AQ44</f>
        <v>#REF!</v>
      </c>
      <c r="AR60" s="53" t="e">
        <f>AR5-AR45</f>
        <v>#REF!</v>
      </c>
      <c r="AS60" s="53" t="e">
        <f>AS5-AS46</f>
        <v>#REF!</v>
      </c>
      <c r="AT60" s="53" t="e">
        <f>AT5-AT47</f>
        <v>#REF!</v>
      </c>
      <c r="AU60" s="53" t="e">
        <f>AU5-AU48</f>
        <v>#REF!</v>
      </c>
      <c r="AV60" s="53" t="e">
        <f>AV5-AV49</f>
        <v>#REF!</v>
      </c>
      <c r="AW60" s="53" t="e">
        <f>AW5-AW50</f>
        <v>#REF!</v>
      </c>
      <c r="AX60" s="53" t="e">
        <f>AX5-AX51</f>
        <v>#REF!</v>
      </c>
      <c r="AY60" s="53" t="e">
        <f>AY5-AY52</f>
        <v>#REF!</v>
      </c>
      <c r="AZ60" s="53" t="e">
        <f>AZ5-AZ53</f>
        <v>#REF!</v>
      </c>
      <c r="BA60" s="53" t="e">
        <f>BA5-BA54</f>
        <v>#REF!</v>
      </c>
      <c r="BB60" s="53" t="e">
        <f>BB5-BB55</f>
        <v>#REF!</v>
      </c>
      <c r="BC60" s="53" t="e">
        <f>BC5-BC56</f>
        <v>#REF!</v>
      </c>
      <c r="BD60" s="53" t="e">
        <f>BD5-BD57</f>
        <v>#REF!</v>
      </c>
      <c r="BE60" s="53" t="e">
        <f>BE5-BE58</f>
        <v>#REF!</v>
      </c>
      <c r="BF60" s="53" t="e">
        <f>BF5-BF59</f>
        <v>#REF!</v>
      </c>
      <c r="BG60" s="65" t="e">
        <f>SUM(E60,R60,BF60)</f>
        <v>#REF!</v>
      </c>
      <c r="BH60" s="53"/>
      <c r="BI60" s="53"/>
    </row>
    <row r="61" spans="1:61">
      <c r="A61" s="608" t="s">
        <v>215</v>
      </c>
      <c r="B61" s="608"/>
      <c r="C61" s="51"/>
      <c r="D61" s="53"/>
      <c r="E61" s="65" t="e">
        <f>E5</f>
        <v>#REF!</v>
      </c>
      <c r="F61" s="70" t="e">
        <f t="shared" ref="F61:Y61" si="17">F5</f>
        <v>#REF!</v>
      </c>
      <c r="G61" s="53" t="e">
        <f t="shared" si="17"/>
        <v>#REF!</v>
      </c>
      <c r="H61" s="53" t="e">
        <f t="shared" si="17"/>
        <v>#REF!</v>
      </c>
      <c r="I61" s="53" t="e">
        <f t="shared" si="17"/>
        <v>#REF!</v>
      </c>
      <c r="J61" s="53" t="e">
        <f t="shared" si="17"/>
        <v>#REF!</v>
      </c>
      <c r="K61" s="53" t="e">
        <f t="shared" si="17"/>
        <v>#REF!</v>
      </c>
      <c r="L61" s="53" t="e">
        <f t="shared" si="17"/>
        <v>#REF!</v>
      </c>
      <c r="M61" s="53" t="e">
        <f t="shared" si="17"/>
        <v>#REF!</v>
      </c>
      <c r="N61" s="53" t="e">
        <f t="shared" si="17"/>
        <v>#REF!</v>
      </c>
      <c r="O61" s="53" t="e">
        <f t="shared" si="17"/>
        <v>#REF!</v>
      </c>
      <c r="P61" s="53" t="e">
        <f t="shared" si="17"/>
        <v>#REF!</v>
      </c>
      <c r="Q61" s="53" t="e">
        <f t="shared" si="17"/>
        <v>#REF!</v>
      </c>
      <c r="R61" s="65" t="e">
        <f t="shared" si="17"/>
        <v>#REF!</v>
      </c>
      <c r="S61" s="53" t="e">
        <f t="shared" si="17"/>
        <v>#REF!</v>
      </c>
      <c r="T61" s="53" t="e">
        <f t="shared" si="17"/>
        <v>#REF!</v>
      </c>
      <c r="U61" s="53" t="e">
        <f t="shared" si="17"/>
        <v>#REF!</v>
      </c>
      <c r="V61" s="53" t="e">
        <f t="shared" si="17"/>
        <v>#REF!</v>
      </c>
      <c r="W61" s="53" t="e">
        <f t="shared" si="17"/>
        <v>#REF!</v>
      </c>
      <c r="X61" s="53" t="e">
        <f t="shared" si="17"/>
        <v>#REF!</v>
      </c>
      <c r="Y61" s="53" t="e">
        <f t="shared" si="17"/>
        <v>#REF!</v>
      </c>
      <c r="Z61" s="53" t="e">
        <f>Z5</f>
        <v>#REF!</v>
      </c>
      <c r="AA61" s="70" t="e">
        <f t="shared" ref="AA61:BF61" si="18">AA5</f>
        <v>#REF!</v>
      </c>
      <c r="AB61" s="53" t="e">
        <f t="shared" si="18"/>
        <v>#REF!</v>
      </c>
      <c r="AC61" s="53" t="e">
        <f t="shared" si="18"/>
        <v>#REF!</v>
      </c>
      <c r="AD61" s="53" t="e">
        <f t="shared" si="18"/>
        <v>#REF!</v>
      </c>
      <c r="AE61" s="53" t="e">
        <f t="shared" si="18"/>
        <v>#REF!</v>
      </c>
      <c r="AF61" s="53" t="e">
        <f t="shared" si="18"/>
        <v>#REF!</v>
      </c>
      <c r="AG61" s="53" t="e">
        <f t="shared" si="18"/>
        <v>#REF!</v>
      </c>
      <c r="AH61" s="53" t="e">
        <f t="shared" si="18"/>
        <v>#REF!</v>
      </c>
      <c r="AI61" s="53" t="e">
        <f t="shared" si="18"/>
        <v>#REF!</v>
      </c>
      <c r="AJ61" s="53" t="e">
        <f t="shared" si="18"/>
        <v>#REF!</v>
      </c>
      <c r="AK61" s="53" t="e">
        <f t="shared" si="18"/>
        <v>#REF!</v>
      </c>
      <c r="AL61" s="53" t="e">
        <f t="shared" si="18"/>
        <v>#REF!</v>
      </c>
      <c r="AM61" s="53" t="e">
        <f t="shared" si="18"/>
        <v>#REF!</v>
      </c>
      <c r="AN61" s="53" t="e">
        <f t="shared" si="18"/>
        <v>#REF!</v>
      </c>
      <c r="AO61" s="53" t="e">
        <f t="shared" si="18"/>
        <v>#REF!</v>
      </c>
      <c r="AP61" s="53" t="e">
        <f t="shared" si="18"/>
        <v>#REF!</v>
      </c>
      <c r="AQ61" s="53" t="e">
        <f t="shared" si="18"/>
        <v>#REF!</v>
      </c>
      <c r="AR61" s="53" t="e">
        <f t="shared" si="18"/>
        <v>#REF!</v>
      </c>
      <c r="AS61" s="53" t="e">
        <f t="shared" si="18"/>
        <v>#REF!</v>
      </c>
      <c r="AT61" s="53" t="e">
        <f t="shared" si="18"/>
        <v>#REF!</v>
      </c>
      <c r="AU61" s="53" t="e">
        <f t="shared" si="18"/>
        <v>#REF!</v>
      </c>
      <c r="AV61" s="53" t="e">
        <f t="shared" si="18"/>
        <v>#REF!</v>
      </c>
      <c r="AW61" s="53" t="e">
        <f t="shared" si="18"/>
        <v>#REF!</v>
      </c>
      <c r="AX61" s="53" t="e">
        <f t="shared" si="18"/>
        <v>#REF!</v>
      </c>
      <c r="AY61" s="53" t="e">
        <f t="shared" si="18"/>
        <v>#REF!</v>
      </c>
      <c r="AZ61" s="53" t="e">
        <f t="shared" si="18"/>
        <v>#REF!</v>
      </c>
      <c r="BA61" s="53" t="e">
        <f t="shared" si="18"/>
        <v>#REF!</v>
      </c>
      <c r="BB61" s="53" t="e">
        <f t="shared" si="18"/>
        <v>#REF!</v>
      </c>
      <c r="BC61" s="53" t="e">
        <f t="shared" si="18"/>
        <v>#REF!</v>
      </c>
      <c r="BD61" s="53" t="e">
        <f t="shared" si="18"/>
        <v>#REF!</v>
      </c>
      <c r="BE61" s="53" t="e">
        <f t="shared" si="18"/>
        <v>#REF!</v>
      </c>
      <c r="BF61" s="53" t="e">
        <f t="shared" si="18"/>
        <v>#REF!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9"/>
  <sheetViews>
    <sheetView zoomScale="110" zoomScaleNormal="110" workbookViewId="0">
      <pane xSplit="4" ySplit="5" topLeftCell="E6" activePane="bottomRight" state="frozen"/>
      <selection activeCell="K18" sqref="K18"/>
      <selection pane="topRight" activeCell="K18" sqref="K18"/>
      <selection pane="bottomLeft" activeCell="K18" sqref="K18"/>
      <selection pane="bottomRight" activeCell="K18" sqref="K18"/>
    </sheetView>
  </sheetViews>
  <sheetFormatPr defaultColWidth="9" defaultRowHeight="12.75"/>
  <cols>
    <col min="1" max="1" width="5.375" style="225" customWidth="1"/>
    <col min="2" max="2" width="33.875" style="82" customWidth="1"/>
    <col min="3" max="3" width="6.125" style="82" bestFit="1" customWidth="1"/>
    <col min="4" max="4" width="11" style="82" customWidth="1"/>
    <col min="5" max="6" width="11" style="82" hidden="1" customWidth="1"/>
    <col min="7" max="7" width="10" style="82" customWidth="1"/>
    <col min="8" max="8" width="7" style="82" customWidth="1"/>
    <col min="9" max="9" width="8.5" style="1" customWidth="1"/>
    <col min="10" max="11" width="9.625" style="1" bestFit="1" customWidth="1"/>
    <col min="12" max="12" width="9.5" style="1" bestFit="1" customWidth="1"/>
    <col min="13" max="13" width="9.625" style="1" bestFit="1" customWidth="1"/>
    <col min="14" max="19" width="8.5" style="1" customWidth="1"/>
    <col min="20" max="21" width="9.625" style="1" bestFit="1" customWidth="1"/>
    <col min="22" max="22" width="8.5" style="17" customWidth="1"/>
    <col min="23" max="23" width="8.5" style="1" customWidth="1"/>
    <col min="24" max="24" width="5.125" style="82" customWidth="1"/>
    <col min="25" max="16384" width="9" style="82"/>
  </cols>
  <sheetData>
    <row r="1" spans="1:23" s="81" customFormat="1" ht="15.75">
      <c r="A1" s="618" t="s">
        <v>310</v>
      </c>
      <c r="B1" s="618"/>
      <c r="C1" s="618"/>
      <c r="D1" s="80"/>
      <c r="E1" s="80"/>
      <c r="F1" s="80"/>
      <c r="G1" s="80"/>
      <c r="H1" s="80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30"/>
      <c r="W1" s="129"/>
    </row>
    <row r="2" spans="1:23">
      <c r="I2" s="224">
        <v>1</v>
      </c>
      <c r="J2" s="224">
        <v>2</v>
      </c>
      <c r="K2" s="224">
        <v>3</v>
      </c>
      <c r="L2" s="224">
        <v>4</v>
      </c>
      <c r="M2" s="224">
        <v>5</v>
      </c>
      <c r="N2" s="224">
        <v>6</v>
      </c>
      <c r="O2" s="224">
        <v>7</v>
      </c>
      <c r="P2" s="224">
        <v>8</v>
      </c>
      <c r="Q2" s="224">
        <v>9</v>
      </c>
      <c r="R2" s="224">
        <v>10</v>
      </c>
      <c r="S2" s="224">
        <v>11</v>
      </c>
      <c r="T2" s="224">
        <v>12</v>
      </c>
      <c r="U2" s="224">
        <v>13</v>
      </c>
      <c r="V2" s="224">
        <v>14</v>
      </c>
      <c r="W2" s="224">
        <v>15</v>
      </c>
    </row>
    <row r="3" spans="1:23" ht="21" customHeight="1">
      <c r="A3" s="619" t="s">
        <v>1</v>
      </c>
      <c r="B3" s="620" t="s">
        <v>2</v>
      </c>
      <c r="C3" s="620" t="s">
        <v>3</v>
      </c>
      <c r="D3" s="621" t="s">
        <v>311</v>
      </c>
      <c r="E3" s="614" t="s">
        <v>218</v>
      </c>
      <c r="F3" s="615"/>
      <c r="G3" s="208"/>
      <c r="H3" s="208"/>
      <c r="I3" s="613" t="s">
        <v>4</v>
      </c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  <c r="V3" s="613"/>
      <c r="W3" s="613"/>
    </row>
    <row r="4" spans="1:23" s="98" customFormat="1" ht="42.75" customHeight="1">
      <c r="A4" s="619"/>
      <c r="B4" s="620"/>
      <c r="C4" s="620"/>
      <c r="D4" s="621"/>
      <c r="E4" s="616"/>
      <c r="F4" s="617"/>
      <c r="G4" s="209"/>
      <c r="H4" s="209"/>
      <c r="I4" s="131" t="str">
        <f>HTg!G4</f>
        <v>Thị trấn Đình Cả</v>
      </c>
      <c r="J4" s="131" t="str">
        <f>HTg!H4</f>
        <v>Xã Sảng Mộc</v>
      </c>
      <c r="K4" s="131" t="str">
        <f>HTg!I4</f>
        <v>Xã Nghinh Tường</v>
      </c>
      <c r="L4" s="131" t="str">
        <f>HTg!J4</f>
        <v>Xã Thần Sa</v>
      </c>
      <c r="M4" s="131" t="str">
        <f>HTg!K4</f>
        <v>Xã Vũ Chấn</v>
      </c>
      <c r="N4" s="131" t="str">
        <f>HTg!L4</f>
        <v>Xã Thượng Nung</v>
      </c>
      <c r="O4" s="131" t="str">
        <f>HTg!M4</f>
        <v>Xã Phú Thượng</v>
      </c>
      <c r="P4" s="131" t="str">
        <f>HTg!N4</f>
        <v>Xã Cúc Đường</v>
      </c>
      <c r="Q4" s="131" t="str">
        <f>HTg!O4</f>
        <v>Xã La Hiên</v>
      </c>
      <c r="R4" s="131" t="str">
        <f>HTg!P4</f>
        <v>Xã Lâu Thượng</v>
      </c>
      <c r="S4" s="131" t="str">
        <f>HTg!Q4</f>
        <v>Xã Tràng Xá</v>
      </c>
      <c r="T4" s="131" t="str">
        <f>HTg!R4</f>
        <v>Xã Phương Giao</v>
      </c>
      <c r="U4" s="131" t="str">
        <f>HTg!S4</f>
        <v>Xã Liên Minh</v>
      </c>
      <c r="V4" s="131" t="str">
        <f>HTg!T4</f>
        <v>Xã Dân Tiến</v>
      </c>
      <c r="W4" s="131" t="str">
        <f>HTg!U4</f>
        <v>Xã Bình Long</v>
      </c>
    </row>
    <row r="5" spans="1:23" s="86" customFormat="1" ht="15">
      <c r="A5" s="226" t="s">
        <v>99</v>
      </c>
      <c r="B5" s="84" t="s">
        <v>165</v>
      </c>
      <c r="C5" s="83"/>
      <c r="D5" s="85">
        <f>D6+D19+D59</f>
        <v>83839.490000000005</v>
      </c>
      <c r="E5" s="85" t="e">
        <f>#REF!</f>
        <v>#REF!</v>
      </c>
      <c r="F5" s="85" t="e">
        <f>E5-D5</f>
        <v>#REF!</v>
      </c>
      <c r="G5" s="85">
        <f>'12CH'!BI6</f>
        <v>83839.490000000005</v>
      </c>
      <c r="H5" s="85">
        <f>G5-D5</f>
        <v>0</v>
      </c>
      <c r="I5" s="28">
        <f t="shared" ref="I5:W5" si="0">I6+I19+I59</f>
        <v>1053.1200000000001</v>
      </c>
      <c r="J5" s="28">
        <f t="shared" si="0"/>
        <v>9678.7799999999988</v>
      </c>
      <c r="K5" s="28">
        <f t="shared" si="0"/>
        <v>8458.64</v>
      </c>
      <c r="L5" s="28">
        <f t="shared" si="0"/>
        <v>10224.189999999999</v>
      </c>
      <c r="M5" s="28">
        <f t="shared" si="0"/>
        <v>7614.22</v>
      </c>
      <c r="N5" s="28">
        <f t="shared" si="0"/>
        <v>4384.1200000000008</v>
      </c>
      <c r="O5" s="28">
        <f t="shared" si="0"/>
        <v>5562.57</v>
      </c>
      <c r="P5" s="28">
        <f t="shared" si="0"/>
        <v>3358.1100000000006</v>
      </c>
      <c r="Q5" s="28">
        <f t="shared" si="0"/>
        <v>3797.45</v>
      </c>
      <c r="R5" s="28">
        <f t="shared" si="0"/>
        <v>3361.7000000000003</v>
      </c>
      <c r="S5" s="28">
        <f t="shared" si="0"/>
        <v>4571.0599999999995</v>
      </c>
      <c r="T5" s="28">
        <f t="shared" si="0"/>
        <v>5982.0899999999992</v>
      </c>
      <c r="U5" s="28">
        <f t="shared" si="0"/>
        <v>7347.38</v>
      </c>
      <c r="V5" s="28">
        <f t="shared" si="0"/>
        <v>5546.0400000000009</v>
      </c>
      <c r="W5" s="28">
        <f t="shared" si="0"/>
        <v>2900.0200000000004</v>
      </c>
    </row>
    <row r="6" spans="1:23" ht="15">
      <c r="A6" s="226">
        <v>1</v>
      </c>
      <c r="B6" s="87" t="s">
        <v>7</v>
      </c>
      <c r="C6" s="83" t="s">
        <v>8</v>
      </c>
      <c r="D6" s="85">
        <f>SUM(D7:D18)-D8-D9-D10</f>
        <v>76282.61</v>
      </c>
      <c r="E6" s="85" t="e">
        <f>#REF!</f>
        <v>#REF!</v>
      </c>
      <c r="F6" s="85" t="e">
        <f t="shared" ref="F6:F59" si="1">E6-D6</f>
        <v>#REF!</v>
      </c>
      <c r="G6" s="85">
        <f>'12CH'!BI7</f>
        <v>76282.61</v>
      </c>
      <c r="H6" s="85">
        <f t="shared" ref="H6:H59" si="2">G6-D6</f>
        <v>0</v>
      </c>
      <c r="I6" s="28">
        <f t="shared" ref="I6:W6" si="3">SUM(I7:I18)-I8-I9-I10</f>
        <v>819.1</v>
      </c>
      <c r="J6" s="28">
        <f t="shared" si="3"/>
        <v>9174.31</v>
      </c>
      <c r="K6" s="28">
        <f t="shared" si="3"/>
        <v>8249.25</v>
      </c>
      <c r="L6" s="28">
        <f t="shared" si="3"/>
        <v>9532.9699999999993</v>
      </c>
      <c r="M6" s="28">
        <f t="shared" si="3"/>
        <v>7365.37</v>
      </c>
      <c r="N6" s="28">
        <f t="shared" si="3"/>
        <v>4218.2800000000007</v>
      </c>
      <c r="O6" s="28">
        <f t="shared" si="3"/>
        <v>5189.1799999999994</v>
      </c>
      <c r="P6" s="28">
        <f t="shared" si="3"/>
        <v>2943.5000000000005</v>
      </c>
      <c r="Q6" s="28">
        <f t="shared" si="3"/>
        <v>2342.0099999999998</v>
      </c>
      <c r="R6" s="28">
        <f t="shared" si="3"/>
        <v>2885.9300000000003</v>
      </c>
      <c r="S6" s="28">
        <f t="shared" si="3"/>
        <v>3769.7899999999995</v>
      </c>
      <c r="T6" s="28">
        <f t="shared" si="3"/>
        <v>5772.5099999999993</v>
      </c>
      <c r="U6" s="28">
        <f t="shared" si="3"/>
        <v>6880.16</v>
      </c>
      <c r="V6" s="28">
        <f t="shared" si="3"/>
        <v>4519.8600000000006</v>
      </c>
      <c r="W6" s="28">
        <f t="shared" si="3"/>
        <v>2620.3900000000003</v>
      </c>
    </row>
    <row r="7" spans="1:23" ht="15">
      <c r="A7" s="227" t="s">
        <v>10</v>
      </c>
      <c r="B7" s="89" t="s">
        <v>106</v>
      </c>
      <c r="C7" s="88" t="s">
        <v>9</v>
      </c>
      <c r="D7" s="230">
        <f t="shared" ref="D7:D13" si="4">SUM(I7:W7)</f>
        <v>3519.23</v>
      </c>
      <c r="E7" s="230" t="e">
        <f>#REF!</f>
        <v>#REF!</v>
      </c>
      <c r="F7" s="230" t="e">
        <f t="shared" si="1"/>
        <v>#REF!</v>
      </c>
      <c r="G7" s="230">
        <f>'12CH'!BI8</f>
        <v>3519.23</v>
      </c>
      <c r="H7" s="230">
        <f t="shared" si="2"/>
        <v>0</v>
      </c>
      <c r="I7" s="164">
        <f>I8+I9+I10</f>
        <v>25.57</v>
      </c>
      <c r="J7" s="164">
        <f t="shared" ref="J7:W7" si="5">J8+J9+J10</f>
        <v>195.1</v>
      </c>
      <c r="K7" s="164">
        <f t="shared" si="5"/>
        <v>221.41000000000003</v>
      </c>
      <c r="L7" s="164">
        <f t="shared" si="5"/>
        <v>192.45999999999998</v>
      </c>
      <c r="M7" s="164">
        <f t="shared" si="5"/>
        <v>221.62</v>
      </c>
      <c r="N7" s="164">
        <f t="shared" si="5"/>
        <v>115.03999999999999</v>
      </c>
      <c r="O7" s="164">
        <f t="shared" si="5"/>
        <v>247.37</v>
      </c>
      <c r="P7" s="164">
        <f t="shared" si="5"/>
        <v>114.89999999999999</v>
      </c>
      <c r="Q7" s="164">
        <f t="shared" si="5"/>
        <v>316.59999999999997</v>
      </c>
      <c r="R7" s="164">
        <f t="shared" si="5"/>
        <v>306</v>
      </c>
      <c r="S7" s="164">
        <f t="shared" si="5"/>
        <v>328.76</v>
      </c>
      <c r="T7" s="164">
        <f t="shared" si="5"/>
        <v>258.79999999999995</v>
      </c>
      <c r="U7" s="164">
        <f t="shared" si="5"/>
        <v>282.39</v>
      </c>
      <c r="V7" s="164">
        <f t="shared" si="5"/>
        <v>365.33000000000004</v>
      </c>
      <c r="W7" s="164">
        <f t="shared" si="5"/>
        <v>327.88</v>
      </c>
    </row>
    <row r="8" spans="1:23" ht="17.25" customHeight="1">
      <c r="A8" s="227"/>
      <c r="B8" s="90" t="s">
        <v>189</v>
      </c>
      <c r="C8" s="88" t="s">
        <v>11</v>
      </c>
      <c r="D8" s="230">
        <f t="shared" si="4"/>
        <v>2214.4299999999998</v>
      </c>
      <c r="E8" s="230" t="e">
        <f>#REF!</f>
        <v>#REF!</v>
      </c>
      <c r="F8" s="230" t="e">
        <f t="shared" si="1"/>
        <v>#REF!</v>
      </c>
      <c r="G8" s="230">
        <f>'12CH'!BI9</f>
        <v>2214.4300000000003</v>
      </c>
      <c r="H8" s="230">
        <f t="shared" si="2"/>
        <v>0</v>
      </c>
      <c r="I8" s="164">
        <f>'X1'!BI8</f>
        <v>15.259999999999998</v>
      </c>
      <c r="J8" s="164">
        <f>'X2'!BI8</f>
        <v>108</v>
      </c>
      <c r="K8" s="164">
        <f>'X3'!BI8</f>
        <v>167.16000000000003</v>
      </c>
      <c r="L8" s="164">
        <f>'X4'!BI8</f>
        <v>2.9999999999997584E-2</v>
      </c>
      <c r="M8" s="164">
        <f>'X5'!BI8</f>
        <v>171.01</v>
      </c>
      <c r="N8" s="164">
        <f>'X6'!BI8</f>
        <v>62.839999999999996</v>
      </c>
      <c r="O8" s="164">
        <f>'X7'!BI8</f>
        <v>225.12</v>
      </c>
      <c r="P8" s="164">
        <f>'X8'!BI8</f>
        <v>102.88</v>
      </c>
      <c r="Q8" s="164">
        <f>'X9'!BI8</f>
        <v>236.32</v>
      </c>
      <c r="R8" s="164">
        <f>'X10'!BI8</f>
        <v>251.76000000000002</v>
      </c>
      <c r="S8" s="164">
        <f>'X11'!BI8</f>
        <v>147.54</v>
      </c>
      <c r="T8" s="164">
        <f>'X12'!BI8</f>
        <v>96.32</v>
      </c>
      <c r="U8" s="164">
        <f>'X13'!BI8</f>
        <v>212.72</v>
      </c>
      <c r="V8" s="164">
        <f>'X14'!BI8</f>
        <v>197.67000000000002</v>
      </c>
      <c r="W8" s="164">
        <f>'X15'!BI8</f>
        <v>219.8</v>
      </c>
    </row>
    <row r="9" spans="1:23" ht="15">
      <c r="A9" s="227"/>
      <c r="B9" s="90" t="s">
        <v>191</v>
      </c>
      <c r="C9" s="88" t="s">
        <v>12</v>
      </c>
      <c r="D9" s="230">
        <f t="shared" si="4"/>
        <v>1304.53</v>
      </c>
      <c r="E9" s="230" t="e">
        <f>#REF!</f>
        <v>#REF!</v>
      </c>
      <c r="F9" s="230" t="e">
        <f t="shared" si="1"/>
        <v>#REF!</v>
      </c>
      <c r="G9" s="230">
        <f>'12CH'!BI10</f>
        <v>1304.53</v>
      </c>
      <c r="H9" s="230">
        <f t="shared" si="2"/>
        <v>0</v>
      </c>
      <c r="I9" s="164">
        <f>'X1'!BI9</f>
        <v>10.31</v>
      </c>
      <c r="J9" s="164">
        <f>'X2'!BI9</f>
        <v>87.1</v>
      </c>
      <c r="K9" s="164">
        <f>'X3'!BI9</f>
        <v>54.25</v>
      </c>
      <c r="L9" s="164">
        <f>'X4'!BI9</f>
        <v>192.42999999999998</v>
      </c>
      <c r="M9" s="164">
        <f>'X5'!BI9</f>
        <v>50.61</v>
      </c>
      <c r="N9" s="164">
        <f>'X6'!BI9</f>
        <v>52.2</v>
      </c>
      <c r="O9" s="164">
        <f>'X7'!BI9</f>
        <v>22.25</v>
      </c>
      <c r="P9" s="164">
        <f>'X8'!BI9</f>
        <v>12.02</v>
      </c>
      <c r="Q9" s="164">
        <f>'X9'!BI9</f>
        <v>80.279999999999987</v>
      </c>
      <c r="R9" s="164">
        <f>'X10'!BI9</f>
        <v>54.24</v>
      </c>
      <c r="S9" s="164">
        <f>'X11'!BI9</f>
        <v>181.22</v>
      </c>
      <c r="T9" s="164">
        <f>'X12'!BI9</f>
        <v>162.20999999999998</v>
      </c>
      <c r="U9" s="164">
        <f>'X13'!BI9</f>
        <v>69.67</v>
      </c>
      <c r="V9" s="164">
        <f>'X14'!BI9</f>
        <v>167.66</v>
      </c>
      <c r="W9" s="164">
        <f>'X15'!BI9</f>
        <v>108.08</v>
      </c>
    </row>
    <row r="10" spans="1:23" ht="15">
      <c r="A10" s="227"/>
      <c r="B10" s="90" t="s">
        <v>192</v>
      </c>
      <c r="C10" s="88" t="s">
        <v>14</v>
      </c>
      <c r="D10" s="230">
        <f t="shared" si="4"/>
        <v>0.27</v>
      </c>
      <c r="E10" s="230" t="e">
        <f>#REF!</f>
        <v>#REF!</v>
      </c>
      <c r="F10" s="230" t="e">
        <f t="shared" si="1"/>
        <v>#REF!</v>
      </c>
      <c r="G10" s="230">
        <f>'12CH'!BI11</f>
        <v>0.27</v>
      </c>
      <c r="H10" s="230">
        <f t="shared" si="2"/>
        <v>0</v>
      </c>
      <c r="I10" s="164">
        <f>'X1'!BI10</f>
        <v>0</v>
      </c>
      <c r="J10" s="164">
        <f>'X2'!BI10</f>
        <v>0</v>
      </c>
      <c r="K10" s="164">
        <f>'X3'!BI10</f>
        <v>0</v>
      </c>
      <c r="L10" s="164">
        <f>'X4'!BI10</f>
        <v>0</v>
      </c>
      <c r="M10" s="164">
        <f>'X5'!BI10</f>
        <v>0</v>
      </c>
      <c r="N10" s="164">
        <f>'X6'!BI10</f>
        <v>0</v>
      </c>
      <c r="O10" s="164">
        <f>'X7'!BI10</f>
        <v>0</v>
      </c>
      <c r="P10" s="164">
        <f>'X8'!BI10</f>
        <v>0</v>
      </c>
      <c r="Q10" s="164">
        <f>'X9'!BI10</f>
        <v>0</v>
      </c>
      <c r="R10" s="164">
        <f>'X10'!BI10</f>
        <v>0</v>
      </c>
      <c r="S10" s="164">
        <f>'X11'!BI10</f>
        <v>0</v>
      </c>
      <c r="T10" s="164">
        <f>'X12'!BI10</f>
        <v>0.27</v>
      </c>
      <c r="U10" s="164">
        <f>'X13'!BI10</f>
        <v>0</v>
      </c>
      <c r="V10" s="164">
        <f>'X14'!BI10</f>
        <v>0</v>
      </c>
      <c r="W10" s="164">
        <f>'X15'!BI10</f>
        <v>0</v>
      </c>
    </row>
    <row r="11" spans="1:23" s="93" customFormat="1" ht="15">
      <c r="A11" s="228" t="s">
        <v>269</v>
      </c>
      <c r="B11" s="92" t="s">
        <v>116</v>
      </c>
      <c r="C11" s="91" t="s">
        <v>16</v>
      </c>
      <c r="D11" s="230">
        <f t="shared" si="4"/>
        <v>3306.0699999999997</v>
      </c>
      <c r="E11" s="230" t="e">
        <f>#REF!</f>
        <v>#REF!</v>
      </c>
      <c r="F11" s="230" t="e">
        <f t="shared" si="1"/>
        <v>#REF!</v>
      </c>
      <c r="G11" s="230">
        <f>'12CH'!BI12</f>
        <v>3306.0699999999993</v>
      </c>
      <c r="H11" s="230">
        <f t="shared" si="2"/>
        <v>0</v>
      </c>
      <c r="I11" s="164">
        <f>'X1'!BI11</f>
        <v>56.08</v>
      </c>
      <c r="J11" s="164">
        <f>'X2'!BI11</f>
        <v>175.74</v>
      </c>
      <c r="K11" s="164">
        <f>'X3'!BI11</f>
        <v>145.63</v>
      </c>
      <c r="L11" s="164">
        <f>'X4'!BI11</f>
        <v>129.34</v>
      </c>
      <c r="M11" s="164">
        <f>'X5'!BI11</f>
        <v>161.17000000000002</v>
      </c>
      <c r="N11" s="164">
        <f>'X6'!BI11</f>
        <v>241.33</v>
      </c>
      <c r="O11" s="164">
        <f>'X7'!BI11</f>
        <v>187.87</v>
      </c>
      <c r="P11" s="164">
        <f>'X8'!BI11</f>
        <v>95</v>
      </c>
      <c r="Q11" s="164">
        <f>'X9'!BI11</f>
        <v>87.91</v>
      </c>
      <c r="R11" s="164">
        <f>'X10'!BI11</f>
        <v>60.339999999999996</v>
      </c>
      <c r="S11" s="164">
        <f>'X11'!BI11</f>
        <v>859.41000000000008</v>
      </c>
      <c r="T11" s="164">
        <f>'X12'!BI11</f>
        <v>287.64</v>
      </c>
      <c r="U11" s="164">
        <f>'X13'!BI11</f>
        <v>113.54000000000002</v>
      </c>
      <c r="V11" s="164">
        <f>'X14'!BI11</f>
        <v>517.6099999999999</v>
      </c>
      <c r="W11" s="164">
        <f>'X15'!BI11</f>
        <v>187.46</v>
      </c>
    </row>
    <row r="12" spans="1:23" ht="15">
      <c r="A12" s="228" t="s">
        <v>15</v>
      </c>
      <c r="B12" s="92" t="s">
        <v>80</v>
      </c>
      <c r="C12" s="91" t="s">
        <v>18</v>
      </c>
      <c r="D12" s="230">
        <f t="shared" si="4"/>
        <v>3795.59</v>
      </c>
      <c r="E12" s="230" t="e">
        <f>#REF!</f>
        <v>#REF!</v>
      </c>
      <c r="F12" s="230" t="e">
        <f t="shared" si="1"/>
        <v>#REF!</v>
      </c>
      <c r="G12" s="230">
        <f>'12CH'!BI13</f>
        <v>3795.59</v>
      </c>
      <c r="H12" s="230">
        <f t="shared" si="2"/>
        <v>0</v>
      </c>
      <c r="I12" s="164">
        <f>'X1'!BI12</f>
        <v>111.6</v>
      </c>
      <c r="J12" s="164">
        <f>'X2'!BI12</f>
        <v>90.97</v>
      </c>
      <c r="K12" s="164">
        <f>'X3'!BI12</f>
        <v>36.300000000000011</v>
      </c>
      <c r="L12" s="164">
        <f>'X4'!BI12</f>
        <v>151.82999999999998</v>
      </c>
      <c r="M12" s="164">
        <f>'X5'!BI12</f>
        <v>9.8899999999999864</v>
      </c>
      <c r="N12" s="164">
        <f>'X6'!BI12</f>
        <v>348.16999999999996</v>
      </c>
      <c r="O12" s="164">
        <f>'X7'!BI12</f>
        <v>480.96000000000004</v>
      </c>
      <c r="P12" s="164">
        <f>'X8'!BI12</f>
        <v>77.800000000000011</v>
      </c>
      <c r="Q12" s="164">
        <f>'X9'!BI12</f>
        <v>119.30000000000007</v>
      </c>
      <c r="R12" s="164">
        <f>'X10'!BI12</f>
        <v>292.59000000000003</v>
      </c>
      <c r="S12" s="164">
        <f>'X11'!BI12</f>
        <v>785.31</v>
      </c>
      <c r="T12" s="164">
        <f>'X12'!BI12</f>
        <v>434.08</v>
      </c>
      <c r="U12" s="164">
        <f>'X13'!BI12</f>
        <v>322.73</v>
      </c>
      <c r="V12" s="164">
        <f>'X14'!BI12</f>
        <v>189.69000000000003</v>
      </c>
      <c r="W12" s="164">
        <f>'X15'!BI12</f>
        <v>344.37</v>
      </c>
    </row>
    <row r="13" spans="1:23" ht="15">
      <c r="A13" s="228" t="s">
        <v>17</v>
      </c>
      <c r="B13" s="92" t="s">
        <v>81</v>
      </c>
      <c r="C13" s="91" t="s">
        <v>20</v>
      </c>
      <c r="D13" s="230">
        <f t="shared" si="4"/>
        <v>15753.080000000002</v>
      </c>
      <c r="E13" s="230" t="e">
        <f>#REF!</f>
        <v>#REF!</v>
      </c>
      <c r="F13" s="230" t="e">
        <f t="shared" si="1"/>
        <v>#REF!</v>
      </c>
      <c r="G13" s="230">
        <f>'12CH'!BI14</f>
        <v>15753.080000000002</v>
      </c>
      <c r="H13" s="230">
        <f t="shared" si="2"/>
        <v>0</v>
      </c>
      <c r="I13" s="164">
        <f>'X1'!BI13</f>
        <v>0</v>
      </c>
      <c r="J13" s="164">
        <f>'X2'!BI13</f>
        <v>3161.23</v>
      </c>
      <c r="K13" s="164">
        <f>'X3'!BI13</f>
        <v>3074.6400000000003</v>
      </c>
      <c r="L13" s="164">
        <f>'X4'!BI13</f>
        <v>2296.86</v>
      </c>
      <c r="M13" s="164">
        <f>'X5'!BI13</f>
        <v>1642.8400000000001</v>
      </c>
      <c r="N13" s="164">
        <f>'X6'!BI13</f>
        <v>0</v>
      </c>
      <c r="O13" s="164">
        <f>'X7'!BI13</f>
        <v>788.8</v>
      </c>
      <c r="P13" s="164">
        <f>'X8'!BI13</f>
        <v>0</v>
      </c>
      <c r="Q13" s="164">
        <f>'X9'!BI13</f>
        <v>101.93</v>
      </c>
      <c r="R13" s="164">
        <f>'X10'!BI13</f>
        <v>1764.38</v>
      </c>
      <c r="S13" s="164">
        <f>'X11'!BI13</f>
        <v>515.66</v>
      </c>
      <c r="T13" s="164">
        <f>'X12'!BI13</f>
        <v>713.04000000000008</v>
      </c>
      <c r="U13" s="164">
        <f>'X13'!BI13</f>
        <v>1693.7</v>
      </c>
      <c r="V13" s="164">
        <f>'X14'!BI13</f>
        <v>0</v>
      </c>
      <c r="W13" s="164">
        <f>'X15'!BI13</f>
        <v>0</v>
      </c>
    </row>
    <row r="14" spans="1:23" ht="15">
      <c r="A14" s="228" t="s">
        <v>19</v>
      </c>
      <c r="B14" s="92" t="s">
        <v>82</v>
      </c>
      <c r="C14" s="91" t="s">
        <v>21</v>
      </c>
      <c r="D14" s="230">
        <f>SUM(I14:W14)</f>
        <v>18704.89</v>
      </c>
      <c r="E14" s="230" t="e">
        <f>#REF!</f>
        <v>#REF!</v>
      </c>
      <c r="F14" s="230" t="e">
        <f t="shared" si="1"/>
        <v>#REF!</v>
      </c>
      <c r="G14" s="230">
        <f>'12CH'!BI15</f>
        <v>18704.89</v>
      </c>
      <c r="H14" s="230">
        <f t="shared" si="2"/>
        <v>0</v>
      </c>
      <c r="I14" s="164">
        <f>'X1'!BI14</f>
        <v>452.19</v>
      </c>
      <c r="J14" s="164">
        <f>'X2'!BI14</f>
        <v>2364</v>
      </c>
      <c r="K14" s="164">
        <f>'X3'!BI14</f>
        <v>1951.7999999999997</v>
      </c>
      <c r="L14" s="164">
        <f>'X4'!BI14</f>
        <v>5615.5300000000007</v>
      </c>
      <c r="M14" s="164">
        <f>'X5'!BI14</f>
        <v>2016.1799999999998</v>
      </c>
      <c r="N14" s="164">
        <f>'X6'!BI14</f>
        <v>3493.18</v>
      </c>
      <c r="O14" s="164">
        <f>'X7'!BI14</f>
        <v>1614.9199999999998</v>
      </c>
      <c r="P14" s="164">
        <f>'X8'!BI14</f>
        <v>1190.6500000000001</v>
      </c>
      <c r="Q14" s="164">
        <f>'X9'!BI14</f>
        <v>6.4400000000000013</v>
      </c>
      <c r="R14" s="164">
        <f>'X10'!BI14</f>
        <v>0</v>
      </c>
      <c r="S14" s="164">
        <f>'X11'!BI14</f>
        <v>0</v>
      </c>
      <c r="T14" s="164">
        <f>'X12'!BI14</f>
        <v>0</v>
      </c>
      <c r="U14" s="164">
        <f>'X13'!BI14</f>
        <v>0</v>
      </c>
      <c r="V14" s="164">
        <f>'X14'!BI14</f>
        <v>0</v>
      </c>
      <c r="W14" s="164">
        <f>'X15'!BI14</f>
        <v>0</v>
      </c>
    </row>
    <row r="15" spans="1:23" s="93" customFormat="1" ht="15">
      <c r="A15" s="228" t="s">
        <v>84</v>
      </c>
      <c r="B15" s="92" t="s">
        <v>83</v>
      </c>
      <c r="C15" s="91" t="s">
        <v>22</v>
      </c>
      <c r="D15" s="230">
        <f>SUM(I15:W15)</f>
        <v>30427.74</v>
      </c>
      <c r="E15" s="230" t="e">
        <f>#REF!</f>
        <v>#REF!</v>
      </c>
      <c r="F15" s="230" t="e">
        <f t="shared" si="1"/>
        <v>#REF!</v>
      </c>
      <c r="G15" s="230">
        <f>'12CH'!BI16</f>
        <v>30427.739999999998</v>
      </c>
      <c r="H15" s="230">
        <f t="shared" si="2"/>
        <v>0</v>
      </c>
      <c r="I15" s="164">
        <f>'X1'!BI15</f>
        <v>155.15</v>
      </c>
      <c r="J15" s="164">
        <f>'X2'!BI15</f>
        <v>3135.8499999999995</v>
      </c>
      <c r="K15" s="164">
        <f>'X3'!BI15</f>
        <v>2802.3199999999997</v>
      </c>
      <c r="L15" s="164">
        <f>'X4'!BI15</f>
        <v>1112.3700000000001</v>
      </c>
      <c r="M15" s="164">
        <f>'X5'!BI15</f>
        <v>3265.3</v>
      </c>
      <c r="N15" s="164">
        <f>'X6'!BI15</f>
        <v>0</v>
      </c>
      <c r="O15" s="164">
        <f>'X7'!BI15</f>
        <v>1841.9399999999998</v>
      </c>
      <c r="P15" s="164">
        <f>'X8'!BI15</f>
        <v>1381.1000000000001</v>
      </c>
      <c r="Q15" s="164">
        <f>'X9'!BI15</f>
        <v>1573.13</v>
      </c>
      <c r="R15" s="164">
        <f>'X10'!BI15</f>
        <v>431.94999999999993</v>
      </c>
      <c r="S15" s="164">
        <f>'X11'!BI15</f>
        <v>1188.04</v>
      </c>
      <c r="T15" s="164">
        <f>'X12'!BI15</f>
        <v>4034.2</v>
      </c>
      <c r="U15" s="164">
        <f>'X13'!BI15</f>
        <v>4346.82</v>
      </c>
      <c r="V15" s="164">
        <f>'X14'!BI15</f>
        <v>3421.7200000000003</v>
      </c>
      <c r="W15" s="164">
        <f>'X15'!BI15</f>
        <v>1737.85</v>
      </c>
    </row>
    <row r="16" spans="1:23" s="93" customFormat="1" ht="15">
      <c r="A16" s="228" t="s">
        <v>93</v>
      </c>
      <c r="B16" s="92" t="s">
        <v>92</v>
      </c>
      <c r="C16" s="91" t="s">
        <v>23</v>
      </c>
      <c r="D16" s="230">
        <f>SUM(I16:W16)</f>
        <v>275.76</v>
      </c>
      <c r="E16" s="230" t="e">
        <f>#REF!</f>
        <v>#REF!</v>
      </c>
      <c r="F16" s="230" t="e">
        <f t="shared" si="1"/>
        <v>#REF!</v>
      </c>
      <c r="G16" s="230">
        <f>'12CH'!BI17</f>
        <v>275.76000000000005</v>
      </c>
      <c r="H16" s="230">
        <f t="shared" si="2"/>
        <v>0</v>
      </c>
      <c r="I16" s="164">
        <f>'X1'!BI16</f>
        <v>13.509999999999998</v>
      </c>
      <c r="J16" s="164">
        <f>'X2'!BI16</f>
        <v>15.120000000000001</v>
      </c>
      <c r="K16" s="164">
        <f>'X3'!BI16</f>
        <v>15.15</v>
      </c>
      <c r="L16" s="164">
        <f>'X4'!BI16</f>
        <v>9.5800000000000018</v>
      </c>
      <c r="M16" s="164">
        <f>'X5'!BI16</f>
        <v>16.329999999999998</v>
      </c>
      <c r="N16" s="164">
        <f>'X6'!BI16</f>
        <v>12.559999999999999</v>
      </c>
      <c r="O16" s="164">
        <f>'X7'!BI16</f>
        <v>23.539999999999996</v>
      </c>
      <c r="P16" s="164">
        <f>'X8'!BI16</f>
        <v>17.419999999999998</v>
      </c>
      <c r="Q16" s="164">
        <f>'X9'!BI16</f>
        <v>25.3</v>
      </c>
      <c r="R16" s="164">
        <f>'X10'!BI16</f>
        <v>29.27</v>
      </c>
      <c r="S16" s="164">
        <f>'X11'!BI16</f>
        <v>27.61</v>
      </c>
      <c r="T16" s="164">
        <f>'X12'!BI16</f>
        <v>7.7999999999999989</v>
      </c>
      <c r="U16" s="164">
        <f>'X13'!BI16</f>
        <v>24.310000000000002</v>
      </c>
      <c r="V16" s="164">
        <f>'X14'!BI16</f>
        <v>19.209999999999997</v>
      </c>
      <c r="W16" s="164">
        <f>'X15'!BI16</f>
        <v>19.049999999999997</v>
      </c>
    </row>
    <row r="17" spans="1:23" ht="15">
      <c r="A17" s="228" t="s">
        <v>107</v>
      </c>
      <c r="B17" s="92" t="s">
        <v>94</v>
      </c>
      <c r="C17" s="91" t="s">
        <v>24</v>
      </c>
      <c r="D17" s="230">
        <f>SUM(I17:W17)</f>
        <v>0</v>
      </c>
      <c r="E17" s="230" t="e">
        <f>#REF!</f>
        <v>#REF!</v>
      </c>
      <c r="F17" s="230" t="e">
        <f t="shared" si="1"/>
        <v>#REF!</v>
      </c>
      <c r="G17" s="230">
        <f>'12CH'!BI18</f>
        <v>0</v>
      </c>
      <c r="H17" s="230">
        <f t="shared" si="2"/>
        <v>0</v>
      </c>
      <c r="I17" s="164">
        <f>'X1'!BI17</f>
        <v>0</v>
      </c>
      <c r="J17" s="164">
        <f>'X2'!BI17</f>
        <v>0</v>
      </c>
      <c r="K17" s="164">
        <f>'X3'!BI17</f>
        <v>0</v>
      </c>
      <c r="L17" s="164">
        <f>'X4'!BI17</f>
        <v>0</v>
      </c>
      <c r="M17" s="164">
        <f>'X5'!BI17</f>
        <v>0</v>
      </c>
      <c r="N17" s="164">
        <f>'X6'!BI17</f>
        <v>0</v>
      </c>
      <c r="O17" s="164">
        <f>'X7'!BI17</f>
        <v>0</v>
      </c>
      <c r="P17" s="164">
        <f>'X8'!BI17</f>
        <v>0</v>
      </c>
      <c r="Q17" s="164">
        <f>'X9'!BI17</f>
        <v>0</v>
      </c>
      <c r="R17" s="164">
        <f>'X10'!BI17</f>
        <v>0</v>
      </c>
      <c r="S17" s="164">
        <f>'X11'!BI17</f>
        <v>0</v>
      </c>
      <c r="T17" s="164">
        <f>'X12'!BI17</f>
        <v>0</v>
      </c>
      <c r="U17" s="164">
        <f>'X13'!BI17</f>
        <v>0</v>
      </c>
      <c r="V17" s="164">
        <f>'X14'!BI17</f>
        <v>0</v>
      </c>
      <c r="W17" s="164">
        <f>'X15'!BI17</f>
        <v>0</v>
      </c>
    </row>
    <row r="18" spans="1:23" ht="15">
      <c r="A18" s="228" t="s">
        <v>118</v>
      </c>
      <c r="B18" s="92" t="s">
        <v>117</v>
      </c>
      <c r="C18" s="91" t="s">
        <v>25</v>
      </c>
      <c r="D18" s="230">
        <f>SUM(I18:W18)</f>
        <v>500.24999999999994</v>
      </c>
      <c r="E18" s="230" t="e">
        <f>#REF!</f>
        <v>#REF!</v>
      </c>
      <c r="F18" s="230" t="e">
        <f t="shared" si="1"/>
        <v>#REF!</v>
      </c>
      <c r="G18" s="230">
        <f>'12CH'!BI19</f>
        <v>500.25</v>
      </c>
      <c r="H18" s="230">
        <f t="shared" si="2"/>
        <v>0</v>
      </c>
      <c r="I18" s="164">
        <f>'X1'!BI18</f>
        <v>5</v>
      </c>
      <c r="J18" s="164">
        <f>'X2'!BI18</f>
        <v>36.299999999999997</v>
      </c>
      <c r="K18" s="164">
        <f>'X3'!BI18</f>
        <v>2</v>
      </c>
      <c r="L18" s="164">
        <f>'X4'!BI18</f>
        <v>25</v>
      </c>
      <c r="M18" s="164">
        <f>'X5'!BI18</f>
        <v>32.04</v>
      </c>
      <c r="N18" s="164">
        <f>'X6'!BI18</f>
        <v>8</v>
      </c>
      <c r="O18" s="164">
        <f>'X7'!BI18</f>
        <v>3.7800000000000002</v>
      </c>
      <c r="P18" s="164">
        <f>'X8'!BI18</f>
        <v>66.63</v>
      </c>
      <c r="Q18" s="164">
        <f>'X9'!BI18</f>
        <v>111.4</v>
      </c>
      <c r="R18" s="164">
        <f>'X10'!BI18</f>
        <v>1.4</v>
      </c>
      <c r="S18" s="164">
        <f>'X11'!BI18</f>
        <v>65</v>
      </c>
      <c r="T18" s="164">
        <f>'X12'!BI18</f>
        <v>36.95000000000001</v>
      </c>
      <c r="U18" s="164">
        <f>'X13'!BI18</f>
        <v>96.67</v>
      </c>
      <c r="V18" s="164">
        <f>'X14'!BI18</f>
        <v>6.3</v>
      </c>
      <c r="W18" s="164">
        <f>'X15'!BI18</f>
        <v>3.7800000000000002</v>
      </c>
    </row>
    <row r="19" spans="1:23" ht="15">
      <c r="A19" s="229">
        <v>2</v>
      </c>
      <c r="B19" s="95" t="s">
        <v>26</v>
      </c>
      <c r="C19" s="94" t="s">
        <v>27</v>
      </c>
      <c r="D19" s="85">
        <f>SUM(D20:D28)+SUM(D42:D58)</f>
        <v>6441.6099999999988</v>
      </c>
      <c r="E19" s="85" t="e">
        <f>#REF!</f>
        <v>#REF!</v>
      </c>
      <c r="F19" s="85" t="e">
        <f t="shared" si="1"/>
        <v>#REF!</v>
      </c>
      <c r="G19" s="85">
        <f>'12CH'!BI20</f>
        <v>6441.61</v>
      </c>
      <c r="H19" s="85">
        <f t="shared" si="2"/>
        <v>0</v>
      </c>
      <c r="I19" s="28">
        <f>SUM(I20:I28)+SUM(I42:I58)</f>
        <v>234.02</v>
      </c>
      <c r="J19" s="28">
        <f t="shared" ref="J19:W19" si="6">SUM(J20:J28)+SUM(J42:J58)</f>
        <v>504.47</v>
      </c>
      <c r="K19" s="28">
        <f t="shared" si="6"/>
        <v>209.39</v>
      </c>
      <c r="L19" s="28">
        <f t="shared" si="6"/>
        <v>691.22</v>
      </c>
      <c r="M19" s="28">
        <f t="shared" si="6"/>
        <v>248.84999999999997</v>
      </c>
      <c r="N19" s="28">
        <f t="shared" si="6"/>
        <v>165.84000000000003</v>
      </c>
      <c r="O19" s="28">
        <f t="shared" si="6"/>
        <v>332.78999999999996</v>
      </c>
      <c r="P19" s="28">
        <f t="shared" si="6"/>
        <v>414.61</v>
      </c>
      <c r="Q19" s="28">
        <f t="shared" si="6"/>
        <v>974.59000000000015</v>
      </c>
      <c r="R19" s="28">
        <f t="shared" si="6"/>
        <v>475.77</v>
      </c>
      <c r="S19" s="28">
        <f t="shared" si="6"/>
        <v>679.78000000000009</v>
      </c>
      <c r="T19" s="28">
        <f t="shared" si="6"/>
        <v>209.26</v>
      </c>
      <c r="U19" s="28">
        <f t="shared" si="6"/>
        <v>461.66999999999996</v>
      </c>
      <c r="V19" s="28">
        <f t="shared" si="6"/>
        <v>563.6400000000001</v>
      </c>
      <c r="W19" s="28">
        <f t="shared" si="6"/>
        <v>275.71000000000004</v>
      </c>
    </row>
    <row r="20" spans="1:23" ht="15">
      <c r="A20" s="227" t="s">
        <v>28</v>
      </c>
      <c r="B20" s="89" t="s">
        <v>85</v>
      </c>
      <c r="C20" s="88" t="s">
        <v>31</v>
      </c>
      <c r="D20" s="230">
        <f t="shared" ref="D20:D59" si="7">SUM(I20:W20)</f>
        <v>606.03</v>
      </c>
      <c r="E20" s="230" t="e">
        <f>#REF!</f>
        <v>#REF!</v>
      </c>
      <c r="F20" s="230" t="e">
        <f t="shared" si="1"/>
        <v>#REF!</v>
      </c>
      <c r="G20" s="230">
        <f>'12CH'!BI21</f>
        <v>606.03</v>
      </c>
      <c r="H20" s="230">
        <f t="shared" si="2"/>
        <v>0</v>
      </c>
      <c r="I20" s="164">
        <f>'X1'!BI20</f>
        <v>4.57</v>
      </c>
      <c r="J20" s="164">
        <f>'X2'!BI20</f>
        <v>0</v>
      </c>
      <c r="K20" s="164">
        <f>'X3'!BI20</f>
        <v>1.5</v>
      </c>
      <c r="L20" s="164">
        <f>'X4'!BI20</f>
        <v>1.2</v>
      </c>
      <c r="M20" s="164">
        <f>'X5'!BI20</f>
        <v>1.7</v>
      </c>
      <c r="N20" s="164">
        <f>'X6'!BI20</f>
        <v>11.1</v>
      </c>
      <c r="O20" s="164">
        <f>'X7'!BI20</f>
        <v>27.01</v>
      </c>
      <c r="P20" s="164">
        <f>'X8'!BI20</f>
        <v>47.67</v>
      </c>
      <c r="Q20" s="164">
        <f>'X9'!BI20</f>
        <v>25.95</v>
      </c>
      <c r="R20" s="164">
        <f>'X10'!BI20</f>
        <v>64</v>
      </c>
      <c r="S20" s="164">
        <f>'X11'!BI20</f>
        <v>283.91000000000003</v>
      </c>
      <c r="T20" s="164">
        <f>'X12'!BI20</f>
        <v>1</v>
      </c>
      <c r="U20" s="164">
        <f>'X13'!BI20</f>
        <v>0</v>
      </c>
      <c r="V20" s="164">
        <f>'X14'!BI20</f>
        <v>129.92000000000002</v>
      </c>
      <c r="W20" s="164">
        <f>'X15'!BI20</f>
        <v>6.5</v>
      </c>
    </row>
    <row r="21" spans="1:23" s="93" customFormat="1" ht="15">
      <c r="A21" s="227" t="s">
        <v>30</v>
      </c>
      <c r="B21" s="89" t="s">
        <v>86</v>
      </c>
      <c r="C21" s="88" t="s">
        <v>33</v>
      </c>
      <c r="D21" s="230">
        <f t="shared" si="7"/>
        <v>10.350000000000003</v>
      </c>
      <c r="E21" s="230" t="e">
        <f>#REF!</f>
        <v>#REF!</v>
      </c>
      <c r="F21" s="230" t="e">
        <f t="shared" si="1"/>
        <v>#REF!</v>
      </c>
      <c r="G21" s="230">
        <f>'12CH'!BI22</f>
        <v>10.35</v>
      </c>
      <c r="H21" s="230">
        <f t="shared" si="2"/>
        <v>0</v>
      </c>
      <c r="I21" s="164">
        <f>'X1'!BI21</f>
        <v>4.54</v>
      </c>
      <c r="J21" s="164">
        <f>'X2'!BI21</f>
        <v>0.3</v>
      </c>
      <c r="K21" s="164">
        <f>'X3'!BI21</f>
        <v>0.3</v>
      </c>
      <c r="L21" s="164">
        <f>'X4'!BI21</f>
        <v>0.3</v>
      </c>
      <c r="M21" s="164">
        <f>'X5'!BI21</f>
        <v>0.3</v>
      </c>
      <c r="N21" s="164">
        <f>'X6'!BI21</f>
        <v>0.3</v>
      </c>
      <c r="O21" s="164">
        <f>'X7'!BI21</f>
        <v>0.3</v>
      </c>
      <c r="P21" s="164">
        <f>'X8'!BI21</f>
        <v>0.61</v>
      </c>
      <c r="Q21" s="164">
        <f>'X9'!BI21</f>
        <v>1.3</v>
      </c>
      <c r="R21" s="164">
        <f>'X10'!BI21</f>
        <v>0.3</v>
      </c>
      <c r="S21" s="164">
        <f>'X11'!BI21</f>
        <v>0.6</v>
      </c>
      <c r="T21" s="164">
        <f>'X12'!BI21</f>
        <v>0.3</v>
      </c>
      <c r="U21" s="164">
        <f>'X13'!BI21</f>
        <v>0.30000000000000004</v>
      </c>
      <c r="V21" s="164">
        <f>'X14'!BI21</f>
        <v>0.3</v>
      </c>
      <c r="W21" s="164">
        <f>'X15'!BI21</f>
        <v>0.3</v>
      </c>
    </row>
    <row r="22" spans="1:23" ht="15">
      <c r="A22" s="228" t="s">
        <v>32</v>
      </c>
      <c r="B22" s="89" t="s">
        <v>87</v>
      </c>
      <c r="C22" s="88" t="s">
        <v>35</v>
      </c>
      <c r="D22" s="230">
        <f t="shared" si="7"/>
        <v>0</v>
      </c>
      <c r="E22" s="230" t="e">
        <f>#REF!</f>
        <v>#REF!</v>
      </c>
      <c r="F22" s="230" t="e">
        <f t="shared" si="1"/>
        <v>#REF!</v>
      </c>
      <c r="G22" s="230">
        <f>'12CH'!BI23</f>
        <v>0</v>
      </c>
      <c r="H22" s="230">
        <f t="shared" si="2"/>
        <v>0</v>
      </c>
      <c r="I22" s="164">
        <f>'X1'!BI22</f>
        <v>0</v>
      </c>
      <c r="J22" s="164">
        <f>'X2'!BI22</f>
        <v>0</v>
      </c>
      <c r="K22" s="164">
        <f>'X3'!BI22</f>
        <v>0</v>
      </c>
      <c r="L22" s="164">
        <f>'X4'!BI22</f>
        <v>0</v>
      </c>
      <c r="M22" s="164">
        <f>'X5'!BI22</f>
        <v>0</v>
      </c>
      <c r="N22" s="164">
        <f>'X6'!BI22</f>
        <v>0</v>
      </c>
      <c r="O22" s="164">
        <f>'X7'!BI22</f>
        <v>0</v>
      </c>
      <c r="P22" s="164">
        <f>'X8'!BI22</f>
        <v>0</v>
      </c>
      <c r="Q22" s="164">
        <f>'X9'!BI22</f>
        <v>0</v>
      </c>
      <c r="R22" s="164">
        <f>'X10'!BI22</f>
        <v>0</v>
      </c>
      <c r="S22" s="164">
        <f>'X11'!BI22</f>
        <v>0</v>
      </c>
      <c r="T22" s="164">
        <f>'X12'!BI22</f>
        <v>0</v>
      </c>
      <c r="U22" s="164">
        <f>'X13'!BI22</f>
        <v>0</v>
      </c>
      <c r="V22" s="164">
        <f>'X14'!BI22</f>
        <v>0</v>
      </c>
      <c r="W22" s="164">
        <f>'X15'!BI22</f>
        <v>0</v>
      </c>
    </row>
    <row r="23" spans="1:23" ht="15">
      <c r="A23" s="228" t="s">
        <v>34</v>
      </c>
      <c r="B23" s="89" t="s">
        <v>119</v>
      </c>
      <c r="C23" s="88" t="s">
        <v>121</v>
      </c>
      <c r="D23" s="230">
        <f t="shared" si="7"/>
        <v>0</v>
      </c>
      <c r="E23" s="230" t="e">
        <f>#REF!</f>
        <v>#REF!</v>
      </c>
      <c r="F23" s="230" t="e">
        <f t="shared" si="1"/>
        <v>#REF!</v>
      </c>
      <c r="G23" s="230">
        <f>'12CH'!BI24</f>
        <v>0</v>
      </c>
      <c r="H23" s="230">
        <f t="shared" si="2"/>
        <v>0</v>
      </c>
      <c r="I23" s="164">
        <f>'X1'!BI23</f>
        <v>0</v>
      </c>
      <c r="J23" s="164">
        <f>'X2'!BI23</f>
        <v>0</v>
      </c>
      <c r="K23" s="164">
        <f>'X3'!BI23</f>
        <v>0</v>
      </c>
      <c r="L23" s="164">
        <f>'X4'!BI23</f>
        <v>0</v>
      </c>
      <c r="M23" s="164">
        <f>'X5'!BI23</f>
        <v>0</v>
      </c>
      <c r="N23" s="164">
        <f>'X6'!BI23</f>
        <v>0</v>
      </c>
      <c r="O23" s="164">
        <f>'X7'!BI23</f>
        <v>0</v>
      </c>
      <c r="P23" s="164">
        <f>'X8'!BI23</f>
        <v>0</v>
      </c>
      <c r="Q23" s="164">
        <f>'X9'!BI23</f>
        <v>0</v>
      </c>
      <c r="R23" s="164">
        <f>'X10'!BI23</f>
        <v>0</v>
      </c>
      <c r="S23" s="164">
        <f>'X11'!BI23</f>
        <v>0</v>
      </c>
      <c r="T23" s="164">
        <f>'X12'!BI23</f>
        <v>0</v>
      </c>
      <c r="U23" s="164">
        <f>'X13'!BI23</f>
        <v>0</v>
      </c>
      <c r="V23" s="164">
        <f>'X14'!BI23</f>
        <v>0</v>
      </c>
      <c r="W23" s="164">
        <f>'X15'!BI23</f>
        <v>0</v>
      </c>
    </row>
    <row r="24" spans="1:23" ht="15">
      <c r="A24" s="228" t="s">
        <v>36</v>
      </c>
      <c r="B24" s="89" t="s">
        <v>120</v>
      </c>
      <c r="C24" s="88" t="s">
        <v>122</v>
      </c>
      <c r="D24" s="230">
        <f t="shared" si="7"/>
        <v>145.54000000000002</v>
      </c>
      <c r="E24" s="230" t="e">
        <f>#REF!</f>
        <v>#REF!</v>
      </c>
      <c r="F24" s="230" t="e">
        <f t="shared" si="1"/>
        <v>#REF!</v>
      </c>
      <c r="G24" s="230">
        <f>'12CH'!BI25</f>
        <v>145.54</v>
      </c>
      <c r="H24" s="230">
        <f t="shared" si="2"/>
        <v>0</v>
      </c>
      <c r="I24" s="164">
        <f>'X1'!BI24</f>
        <v>0</v>
      </c>
      <c r="J24" s="164">
        <f>'X2'!BI24</f>
        <v>0</v>
      </c>
      <c r="K24" s="164">
        <f>'X3'!BI24</f>
        <v>0</v>
      </c>
      <c r="L24" s="164">
        <f>'X4'!BI24</f>
        <v>0</v>
      </c>
      <c r="M24" s="164">
        <f>'X5'!BI24</f>
        <v>0</v>
      </c>
      <c r="N24" s="164">
        <f>'X6'!BI24</f>
        <v>0</v>
      </c>
      <c r="O24" s="164">
        <f>'X7'!BI24</f>
        <v>10.85</v>
      </c>
      <c r="P24" s="164">
        <f>'X8'!BI24</f>
        <v>10</v>
      </c>
      <c r="Q24" s="164">
        <f>'X9'!BI24</f>
        <v>45.2</v>
      </c>
      <c r="R24" s="164">
        <f>'X10'!BI24</f>
        <v>64.489999999999995</v>
      </c>
      <c r="S24" s="164">
        <f>'X11'!BI24</f>
        <v>14.999999999999998</v>
      </c>
      <c r="T24" s="164">
        <f>'X12'!BI24</f>
        <v>0</v>
      </c>
      <c r="U24" s="164">
        <f>'X13'!BI24</f>
        <v>0</v>
      </c>
      <c r="V24" s="164">
        <f>'X14'!BI24</f>
        <v>0</v>
      </c>
      <c r="W24" s="164">
        <f>'X15'!BI24</f>
        <v>0</v>
      </c>
    </row>
    <row r="25" spans="1:23" ht="15">
      <c r="A25" s="228" t="s">
        <v>38</v>
      </c>
      <c r="B25" s="89" t="s">
        <v>123</v>
      </c>
      <c r="C25" s="88" t="s">
        <v>124</v>
      </c>
      <c r="D25" s="230">
        <f t="shared" si="7"/>
        <v>120.04000000000002</v>
      </c>
      <c r="E25" s="230" t="e">
        <f>#REF!</f>
        <v>#REF!</v>
      </c>
      <c r="F25" s="230" t="e">
        <f t="shared" si="1"/>
        <v>#REF!</v>
      </c>
      <c r="G25" s="230">
        <f>'12CH'!BI26</f>
        <v>120.04</v>
      </c>
      <c r="H25" s="230">
        <f t="shared" si="2"/>
        <v>0</v>
      </c>
      <c r="I25" s="164">
        <f>'X1'!BI25</f>
        <v>14.069999999999999</v>
      </c>
      <c r="J25" s="164">
        <f>'X2'!BI25</f>
        <v>0</v>
      </c>
      <c r="K25" s="164">
        <f>'X3'!BI25</f>
        <v>1.05</v>
      </c>
      <c r="L25" s="164">
        <f>'X4'!BI25</f>
        <v>72.64</v>
      </c>
      <c r="M25" s="164">
        <f>'X5'!BI25</f>
        <v>0.12</v>
      </c>
      <c r="N25" s="164">
        <f>'X6'!BI25</f>
        <v>5.2799999999999994</v>
      </c>
      <c r="O25" s="164">
        <f>'X7'!BI25</f>
        <v>9.4700000000000006</v>
      </c>
      <c r="P25" s="164">
        <f>'X8'!BI25</f>
        <v>3.12</v>
      </c>
      <c r="Q25" s="164">
        <f>'X9'!BI25</f>
        <v>10.23</v>
      </c>
      <c r="R25" s="164">
        <f>'X10'!BI25</f>
        <v>0.2</v>
      </c>
      <c r="S25" s="164">
        <f>'X11'!BI25</f>
        <v>1.2</v>
      </c>
      <c r="T25" s="164">
        <f>'X12'!BI25</f>
        <v>0.26</v>
      </c>
      <c r="U25" s="164">
        <f>'X13'!BI25</f>
        <v>2.2999999999999998</v>
      </c>
      <c r="V25" s="164">
        <f>'X14'!BI25</f>
        <v>0</v>
      </c>
      <c r="W25" s="164">
        <f>'X15'!BI25</f>
        <v>0.1</v>
      </c>
    </row>
    <row r="26" spans="1:23" s="93" customFormat="1" ht="15">
      <c r="A26" s="228" t="s">
        <v>88</v>
      </c>
      <c r="B26" s="89" t="s">
        <v>125</v>
      </c>
      <c r="C26" s="88" t="s">
        <v>37</v>
      </c>
      <c r="D26" s="230">
        <f t="shared" si="7"/>
        <v>98.11999999999999</v>
      </c>
      <c r="E26" s="230" t="e">
        <f>#REF!</f>
        <v>#REF!</v>
      </c>
      <c r="F26" s="230" t="e">
        <f t="shared" si="1"/>
        <v>#REF!</v>
      </c>
      <c r="G26" s="230">
        <f>'12CH'!BI27</f>
        <v>98.12</v>
      </c>
      <c r="H26" s="230">
        <f t="shared" si="2"/>
        <v>0</v>
      </c>
      <c r="I26" s="164">
        <f>'X1'!BI26</f>
        <v>1.8199999999999998</v>
      </c>
      <c r="J26" s="164">
        <f>'X2'!BI26</f>
        <v>2.5</v>
      </c>
      <c r="K26" s="164">
        <f>'X3'!BI26</f>
        <v>1.37</v>
      </c>
      <c r="L26" s="164">
        <f>'X4'!BI26</f>
        <v>1.51</v>
      </c>
      <c r="M26" s="164">
        <f>'X5'!BI26</f>
        <v>10.089999999999998</v>
      </c>
      <c r="N26" s="164">
        <f>'X6'!BI26</f>
        <v>0</v>
      </c>
      <c r="O26" s="164">
        <f>'X7'!BI26</f>
        <v>0.33999999999999997</v>
      </c>
      <c r="P26" s="164">
        <f>'X8'!BI26</f>
        <v>0.97</v>
      </c>
      <c r="Q26" s="164">
        <f>'X9'!BI26</f>
        <v>30.48</v>
      </c>
      <c r="R26" s="164">
        <f>'X10'!BI26</f>
        <v>12.319999999999999</v>
      </c>
      <c r="S26" s="164">
        <f>'X11'!BI26</f>
        <v>6.09</v>
      </c>
      <c r="T26" s="164">
        <f>'X12'!BI26</f>
        <v>1.2</v>
      </c>
      <c r="U26" s="164">
        <f>'X13'!BI26</f>
        <v>12.190000000000001</v>
      </c>
      <c r="V26" s="164">
        <f>'X14'!BI26</f>
        <v>6.05</v>
      </c>
      <c r="W26" s="164">
        <f>'X15'!BI26</f>
        <v>11.19</v>
      </c>
    </row>
    <row r="27" spans="1:23" ht="15">
      <c r="A27" s="228" t="s">
        <v>89</v>
      </c>
      <c r="B27" s="89" t="s">
        <v>145</v>
      </c>
      <c r="C27" s="88" t="s">
        <v>40</v>
      </c>
      <c r="D27" s="230">
        <f t="shared" si="7"/>
        <v>878.07</v>
      </c>
      <c r="E27" s="230" t="e">
        <f>#REF!</f>
        <v>#REF!</v>
      </c>
      <c r="F27" s="230" t="e">
        <f t="shared" si="1"/>
        <v>#REF!</v>
      </c>
      <c r="G27" s="230">
        <f>'12CH'!BI28</f>
        <v>878.06999999999994</v>
      </c>
      <c r="H27" s="230">
        <f t="shared" si="2"/>
        <v>0</v>
      </c>
      <c r="I27" s="164">
        <f>'X1'!BI27</f>
        <v>0.28000000000000003</v>
      </c>
      <c r="J27" s="164">
        <f>'X2'!BI27</f>
        <v>235.85000000000002</v>
      </c>
      <c r="K27" s="164">
        <f>'X3'!BI27</f>
        <v>0</v>
      </c>
      <c r="L27" s="164">
        <f>'X4'!BI27</f>
        <v>373.81</v>
      </c>
      <c r="M27" s="164">
        <f>'X5'!BI27</f>
        <v>0</v>
      </c>
      <c r="N27" s="164">
        <f>'X6'!BI27</f>
        <v>0</v>
      </c>
      <c r="O27" s="164">
        <f>'X7'!BI27</f>
        <v>0</v>
      </c>
      <c r="P27" s="164">
        <f>'X8'!BI27</f>
        <v>115.57000000000001</v>
      </c>
      <c r="Q27" s="164">
        <f>'X9'!BI27</f>
        <v>10.8</v>
      </c>
      <c r="R27" s="164">
        <f>'X10'!BI27</f>
        <v>0</v>
      </c>
      <c r="S27" s="164">
        <f>'X11'!BI27</f>
        <v>0</v>
      </c>
      <c r="T27" s="164">
        <f>'X12'!BI27</f>
        <v>0</v>
      </c>
      <c r="U27" s="164">
        <f>'X13'!BI27</f>
        <v>141.76</v>
      </c>
      <c r="V27" s="164">
        <f>'X14'!BI27</f>
        <v>0</v>
      </c>
      <c r="W27" s="164">
        <f>'X15'!BI27</f>
        <v>0</v>
      </c>
    </row>
    <row r="28" spans="1:23" ht="30">
      <c r="A28" s="228" t="s">
        <v>90</v>
      </c>
      <c r="B28" s="89" t="s">
        <v>164</v>
      </c>
      <c r="C28" s="88" t="s">
        <v>48</v>
      </c>
      <c r="D28" s="230">
        <f t="shared" si="7"/>
        <v>1504.73</v>
      </c>
      <c r="E28" s="230" t="e">
        <f>#REF!</f>
        <v>#REF!</v>
      </c>
      <c r="F28" s="230" t="e">
        <f t="shared" si="1"/>
        <v>#REF!</v>
      </c>
      <c r="G28" s="230">
        <f>'12CH'!BI29</f>
        <v>1504.7300000000002</v>
      </c>
      <c r="H28" s="230">
        <f t="shared" si="2"/>
        <v>0</v>
      </c>
      <c r="I28" s="164">
        <f>SUM(I29:I41)</f>
        <v>60.74</v>
      </c>
      <c r="J28" s="164">
        <f t="shared" ref="J28:W28" si="8">SUM(J29:J41)</f>
        <v>83.72</v>
      </c>
      <c r="K28" s="164">
        <f t="shared" si="8"/>
        <v>84.89</v>
      </c>
      <c r="L28" s="164">
        <f t="shared" si="8"/>
        <v>72.97999999999999</v>
      </c>
      <c r="M28" s="164">
        <f t="shared" si="8"/>
        <v>99.509999999999991</v>
      </c>
      <c r="N28" s="164">
        <f t="shared" si="8"/>
        <v>64.02000000000001</v>
      </c>
      <c r="O28" s="164">
        <f t="shared" si="8"/>
        <v>92.68</v>
      </c>
      <c r="P28" s="164">
        <f t="shared" si="8"/>
        <v>84.26</v>
      </c>
      <c r="Q28" s="164">
        <f t="shared" si="8"/>
        <v>102.59000000000002</v>
      </c>
      <c r="R28" s="164">
        <f t="shared" si="8"/>
        <v>80.650000000000006</v>
      </c>
      <c r="S28" s="164">
        <f t="shared" si="8"/>
        <v>144.11000000000001</v>
      </c>
      <c r="T28" s="164">
        <f t="shared" si="8"/>
        <v>136.83000000000001</v>
      </c>
      <c r="U28" s="164">
        <f t="shared" si="8"/>
        <v>119.96</v>
      </c>
      <c r="V28" s="164">
        <f t="shared" si="8"/>
        <v>158.87</v>
      </c>
      <c r="W28" s="164">
        <f t="shared" si="8"/>
        <v>118.92000000000002</v>
      </c>
    </row>
    <row r="29" spans="1:23" ht="15">
      <c r="A29" s="228"/>
      <c r="B29" s="89" t="s">
        <v>166</v>
      </c>
      <c r="C29" s="88" t="s">
        <v>53</v>
      </c>
      <c r="D29" s="230">
        <f t="shared" si="7"/>
        <v>25.619999999999997</v>
      </c>
      <c r="E29" s="230" t="e">
        <f>#REF!</f>
        <v>#REF!</v>
      </c>
      <c r="F29" s="230" t="e">
        <f t="shared" si="1"/>
        <v>#REF!</v>
      </c>
      <c r="G29" s="230">
        <f>'12CH'!BI30</f>
        <v>25.619999999999997</v>
      </c>
      <c r="H29" s="230">
        <f t="shared" si="2"/>
        <v>0</v>
      </c>
      <c r="I29" s="164">
        <f>'X1'!BI29</f>
        <v>1.8000000000000003</v>
      </c>
      <c r="J29" s="164">
        <f>'X2'!BI29</f>
        <v>1.27</v>
      </c>
      <c r="K29" s="164">
        <f>'X3'!BI29</f>
        <v>1.1299999999999999</v>
      </c>
      <c r="L29" s="164">
        <f>'X4'!BI29</f>
        <v>1.36</v>
      </c>
      <c r="M29" s="164">
        <f>'X5'!BI29</f>
        <v>2.0999999999999996</v>
      </c>
      <c r="N29" s="164">
        <f>'X6'!BI29</f>
        <v>2.0100000000000002</v>
      </c>
      <c r="O29" s="164">
        <f>'X7'!BI29</f>
        <v>1.6400000000000001</v>
      </c>
      <c r="P29" s="164">
        <f>'X8'!BI29</f>
        <v>1.6600000000000001</v>
      </c>
      <c r="Q29" s="164">
        <f>'X9'!BI29</f>
        <v>1.8</v>
      </c>
      <c r="R29" s="164">
        <f>'X10'!BI29</f>
        <v>1.31</v>
      </c>
      <c r="S29" s="164">
        <f>'X11'!BI29</f>
        <v>2.2300000000000004</v>
      </c>
      <c r="T29" s="164">
        <f>'X12'!BI29</f>
        <v>1.6099999999999999</v>
      </c>
      <c r="U29" s="164">
        <f>'X13'!BI29</f>
        <v>1.1499999999999999</v>
      </c>
      <c r="V29" s="164">
        <f>'X14'!BI29</f>
        <v>1.54</v>
      </c>
      <c r="W29" s="164">
        <f>'X15'!BI29</f>
        <v>3.01</v>
      </c>
    </row>
    <row r="30" spans="1:23" ht="15">
      <c r="A30" s="228"/>
      <c r="B30" s="89" t="s">
        <v>167</v>
      </c>
      <c r="C30" s="88" t="s">
        <v>58</v>
      </c>
      <c r="D30" s="230">
        <f t="shared" si="7"/>
        <v>0</v>
      </c>
      <c r="E30" s="230" t="e">
        <f>#REF!</f>
        <v>#REF!</v>
      </c>
      <c r="F30" s="230" t="e">
        <f t="shared" si="1"/>
        <v>#REF!</v>
      </c>
      <c r="G30" s="230">
        <f>'12CH'!BI31</f>
        <v>0</v>
      </c>
      <c r="H30" s="230">
        <f t="shared" si="2"/>
        <v>0</v>
      </c>
      <c r="I30" s="164">
        <f>'X1'!BI30</f>
        <v>0</v>
      </c>
      <c r="J30" s="164">
        <f>'X2'!BI30</f>
        <v>0</v>
      </c>
      <c r="K30" s="164">
        <f>'X3'!BI30</f>
        <v>0</v>
      </c>
      <c r="L30" s="164">
        <f>'X4'!BI30</f>
        <v>0</v>
      </c>
      <c r="M30" s="164">
        <f>'X5'!BI30</f>
        <v>0</v>
      </c>
      <c r="N30" s="164">
        <f>'X6'!BI30</f>
        <v>0</v>
      </c>
      <c r="O30" s="164">
        <f>'X7'!BI30</f>
        <v>0</v>
      </c>
      <c r="P30" s="164">
        <f>'X8'!BI30</f>
        <v>0</v>
      </c>
      <c r="Q30" s="164">
        <f>'X9'!BI30</f>
        <v>0</v>
      </c>
      <c r="R30" s="164">
        <f>'X10'!BI30</f>
        <v>0</v>
      </c>
      <c r="S30" s="164">
        <f>'X11'!BI30</f>
        <v>0</v>
      </c>
      <c r="T30" s="164">
        <f>'X12'!BI30</f>
        <v>0</v>
      </c>
      <c r="U30" s="164">
        <f>'X13'!BI30</f>
        <v>0</v>
      </c>
      <c r="V30" s="164">
        <f>'X14'!BI30</f>
        <v>0</v>
      </c>
      <c r="W30" s="164">
        <f>'X15'!BI30</f>
        <v>0</v>
      </c>
    </row>
    <row r="31" spans="1:23" ht="15">
      <c r="A31" s="228"/>
      <c r="B31" s="89" t="s">
        <v>168</v>
      </c>
      <c r="C31" s="88" t="s">
        <v>54</v>
      </c>
      <c r="D31" s="230">
        <f t="shared" si="7"/>
        <v>6.42</v>
      </c>
      <c r="E31" s="230" t="e">
        <f>#REF!</f>
        <v>#REF!</v>
      </c>
      <c r="F31" s="230" t="e">
        <f t="shared" si="1"/>
        <v>#REF!</v>
      </c>
      <c r="G31" s="230">
        <f>'12CH'!BI32</f>
        <v>6.419999999999999</v>
      </c>
      <c r="H31" s="230">
        <f t="shared" si="2"/>
        <v>0</v>
      </c>
      <c r="I31" s="164">
        <f>'X1'!BI31</f>
        <v>3.5599999999999996</v>
      </c>
      <c r="J31" s="164">
        <f>'X2'!BI31</f>
        <v>0.17</v>
      </c>
      <c r="K31" s="164">
        <f>'X3'!BI31</f>
        <v>0.49</v>
      </c>
      <c r="L31" s="164">
        <f>'X4'!BI31</f>
        <v>0.14000000000000001</v>
      </c>
      <c r="M31" s="164">
        <f>'X5'!BI31</f>
        <v>0.23</v>
      </c>
      <c r="N31" s="164">
        <f>'X6'!BI31</f>
        <v>0.17</v>
      </c>
      <c r="O31" s="164">
        <f>'X7'!BI31</f>
        <v>0.1</v>
      </c>
      <c r="P31" s="164">
        <f>'X8'!BI31</f>
        <v>0.28000000000000003</v>
      </c>
      <c r="Q31" s="164">
        <f>'X9'!BI31</f>
        <v>0.17</v>
      </c>
      <c r="R31" s="164">
        <f>'X10'!BI31</f>
        <v>0.12</v>
      </c>
      <c r="S31" s="164">
        <f>'X11'!BI31</f>
        <v>0.39</v>
      </c>
      <c r="T31" s="164">
        <f>'X12'!BI31</f>
        <v>0.11</v>
      </c>
      <c r="U31" s="164">
        <f>'X13'!BI31</f>
        <v>0.13</v>
      </c>
      <c r="V31" s="164">
        <f>'X14'!BI31</f>
        <v>0.2</v>
      </c>
      <c r="W31" s="164">
        <f>'X15'!BI31</f>
        <v>0.16</v>
      </c>
    </row>
    <row r="32" spans="1:23" ht="15">
      <c r="A32" s="228"/>
      <c r="B32" s="89" t="s">
        <v>169</v>
      </c>
      <c r="C32" s="88" t="s">
        <v>55</v>
      </c>
      <c r="D32" s="230">
        <f t="shared" si="7"/>
        <v>72.909999999999982</v>
      </c>
      <c r="E32" s="230" t="e">
        <f>#REF!</f>
        <v>#REF!</v>
      </c>
      <c r="F32" s="230" t="e">
        <f t="shared" si="1"/>
        <v>#REF!</v>
      </c>
      <c r="G32" s="230">
        <f>'12CH'!BI33</f>
        <v>72.91</v>
      </c>
      <c r="H32" s="230">
        <f t="shared" si="2"/>
        <v>0</v>
      </c>
      <c r="I32" s="164">
        <f>'X1'!BI32</f>
        <v>6.35</v>
      </c>
      <c r="J32" s="164">
        <f>'X2'!BI32</f>
        <v>4.6100000000000003</v>
      </c>
      <c r="K32" s="164">
        <f>'X3'!BI32</f>
        <v>2.9499999999999997</v>
      </c>
      <c r="L32" s="164">
        <f>'X4'!BI32</f>
        <v>4.38</v>
      </c>
      <c r="M32" s="164">
        <f>'X5'!BI32</f>
        <v>3.28</v>
      </c>
      <c r="N32" s="164">
        <f>'X6'!BI32</f>
        <v>3.65</v>
      </c>
      <c r="O32" s="164">
        <f>'X7'!BI32</f>
        <v>4.43</v>
      </c>
      <c r="P32" s="164">
        <f>'X8'!BI32</f>
        <v>5.15</v>
      </c>
      <c r="Q32" s="164">
        <f>'X9'!BI32</f>
        <v>5.26</v>
      </c>
      <c r="R32" s="164">
        <f>'X10'!BI32</f>
        <v>2.59</v>
      </c>
      <c r="S32" s="164">
        <f>'X11'!BI32</f>
        <v>11.280000000000001</v>
      </c>
      <c r="T32" s="164">
        <f>'X12'!BI32</f>
        <v>3.7199999999999998</v>
      </c>
      <c r="U32" s="164">
        <f>'X13'!BI32</f>
        <v>4.8900000000000006</v>
      </c>
      <c r="V32" s="164">
        <f>'X14'!BI32</f>
        <v>5.46</v>
      </c>
      <c r="W32" s="164">
        <f>'X15'!BI32</f>
        <v>4.91</v>
      </c>
    </row>
    <row r="33" spans="1:23" ht="15">
      <c r="A33" s="228"/>
      <c r="B33" s="89" t="s">
        <v>170</v>
      </c>
      <c r="C33" s="88" t="s">
        <v>56</v>
      </c>
      <c r="D33" s="230">
        <f t="shared" si="7"/>
        <v>25.86</v>
      </c>
      <c r="E33" s="230" t="e">
        <f>#REF!</f>
        <v>#REF!</v>
      </c>
      <c r="F33" s="230" t="e">
        <f t="shared" si="1"/>
        <v>#REF!</v>
      </c>
      <c r="G33" s="230">
        <f>'12CH'!BI34</f>
        <v>25.859999999999996</v>
      </c>
      <c r="H33" s="230">
        <f t="shared" si="2"/>
        <v>0</v>
      </c>
      <c r="I33" s="164">
        <f>'X1'!BI33</f>
        <v>7</v>
      </c>
      <c r="J33" s="164">
        <f>'X2'!BI33</f>
        <v>1</v>
      </c>
      <c r="K33" s="164">
        <f>'X3'!BI33</f>
        <v>1.2</v>
      </c>
      <c r="L33" s="164">
        <f>'X4'!BI33</f>
        <v>1.2100000000000002</v>
      </c>
      <c r="M33" s="164">
        <f>'X5'!BI33</f>
        <v>1.5</v>
      </c>
      <c r="N33" s="164">
        <f>'X6'!BI33</f>
        <v>1.6</v>
      </c>
      <c r="O33" s="164">
        <f>'X7'!BI33</f>
        <v>2.3600000000000003</v>
      </c>
      <c r="P33" s="164">
        <f>'X8'!BI33</f>
        <v>3.52</v>
      </c>
      <c r="Q33" s="164">
        <f>'X9'!BI33</f>
        <v>0.42</v>
      </c>
      <c r="R33" s="164">
        <f>'X10'!BI33</f>
        <v>1.7000000000000002</v>
      </c>
      <c r="S33" s="164">
        <f>'X11'!BI33</f>
        <v>0.95</v>
      </c>
      <c r="T33" s="164">
        <f>'X12'!BI33</f>
        <v>1.5</v>
      </c>
      <c r="U33" s="164">
        <f>'X13'!BI33</f>
        <v>0</v>
      </c>
      <c r="V33" s="164">
        <f>'X14'!BI33</f>
        <v>0</v>
      </c>
      <c r="W33" s="164">
        <f>'X15'!BI33</f>
        <v>1.9</v>
      </c>
    </row>
    <row r="34" spans="1:23" ht="13.5" customHeight="1">
      <c r="A34" s="228"/>
      <c r="B34" s="89" t="s">
        <v>171</v>
      </c>
      <c r="C34" s="88" t="s">
        <v>57</v>
      </c>
      <c r="D34" s="230">
        <f t="shared" si="7"/>
        <v>0</v>
      </c>
      <c r="E34" s="230" t="e">
        <f>#REF!</f>
        <v>#REF!</v>
      </c>
      <c r="F34" s="230" t="e">
        <f t="shared" si="1"/>
        <v>#REF!</v>
      </c>
      <c r="G34" s="230">
        <f>'12CH'!BI35</f>
        <v>0</v>
      </c>
      <c r="H34" s="230">
        <f t="shared" si="2"/>
        <v>0</v>
      </c>
      <c r="I34" s="164">
        <f>'X1'!BI34</f>
        <v>0</v>
      </c>
      <c r="J34" s="164">
        <f>'X2'!BI34</f>
        <v>0</v>
      </c>
      <c r="K34" s="164">
        <f>'X3'!BI34</f>
        <v>0</v>
      </c>
      <c r="L34" s="164">
        <f>'X4'!BI34</f>
        <v>0</v>
      </c>
      <c r="M34" s="164">
        <f>'X5'!BI34</f>
        <v>0</v>
      </c>
      <c r="N34" s="164">
        <f>'X6'!BI34</f>
        <v>0</v>
      </c>
      <c r="O34" s="164">
        <f>'X7'!BI34</f>
        <v>0</v>
      </c>
      <c r="P34" s="164">
        <f>'X8'!BI34</f>
        <v>0</v>
      </c>
      <c r="Q34" s="164">
        <f>'X9'!BI34</f>
        <v>0</v>
      </c>
      <c r="R34" s="164">
        <f>'X10'!BI34</f>
        <v>0</v>
      </c>
      <c r="S34" s="164">
        <f>'X11'!BI34</f>
        <v>0</v>
      </c>
      <c r="T34" s="164">
        <f>'X12'!BI34</f>
        <v>0</v>
      </c>
      <c r="U34" s="164">
        <f>'X13'!BI34</f>
        <v>0</v>
      </c>
      <c r="V34" s="164">
        <f>'X14'!BI34</f>
        <v>0</v>
      </c>
      <c r="W34" s="164">
        <f>'X15'!BI34</f>
        <v>0</v>
      </c>
    </row>
    <row r="35" spans="1:23" ht="15">
      <c r="A35" s="228"/>
      <c r="B35" s="89" t="s">
        <v>172</v>
      </c>
      <c r="C35" s="88" t="s">
        <v>176</v>
      </c>
      <c r="D35" s="230">
        <f t="shared" si="7"/>
        <v>0</v>
      </c>
      <c r="E35" s="230" t="e">
        <f>#REF!</f>
        <v>#REF!</v>
      </c>
      <c r="F35" s="230" t="e">
        <f t="shared" si="1"/>
        <v>#REF!</v>
      </c>
      <c r="G35" s="230">
        <f>'12CH'!BI36</f>
        <v>0</v>
      </c>
      <c r="H35" s="230">
        <f t="shared" si="2"/>
        <v>0</v>
      </c>
      <c r="I35" s="164">
        <f>'X1'!BI35</f>
        <v>0</v>
      </c>
      <c r="J35" s="164">
        <f>'X2'!BI35</f>
        <v>0</v>
      </c>
      <c r="K35" s="164">
        <f>'X3'!BI35</f>
        <v>0</v>
      </c>
      <c r="L35" s="164">
        <f>'X4'!BI35</f>
        <v>0</v>
      </c>
      <c r="M35" s="164">
        <f>'X5'!BI35</f>
        <v>0</v>
      </c>
      <c r="N35" s="164">
        <f>'X6'!BI35</f>
        <v>0</v>
      </c>
      <c r="O35" s="164">
        <f>'X7'!BI35</f>
        <v>0</v>
      </c>
      <c r="P35" s="164">
        <f>'X8'!BI35</f>
        <v>0</v>
      </c>
      <c r="Q35" s="164">
        <f>'X9'!BI35</f>
        <v>0</v>
      </c>
      <c r="R35" s="164">
        <f>'X10'!BI35</f>
        <v>0</v>
      </c>
      <c r="S35" s="164">
        <f>'X11'!BI35</f>
        <v>0</v>
      </c>
      <c r="T35" s="164">
        <f>'X12'!BI35</f>
        <v>0</v>
      </c>
      <c r="U35" s="164">
        <f>'X13'!BI35</f>
        <v>0</v>
      </c>
      <c r="V35" s="164">
        <f>'X14'!BI35</f>
        <v>0</v>
      </c>
      <c r="W35" s="164">
        <f>'X15'!BI35</f>
        <v>0</v>
      </c>
    </row>
    <row r="36" spans="1:23" ht="15">
      <c r="A36" s="228"/>
      <c r="B36" s="89" t="s">
        <v>161</v>
      </c>
      <c r="C36" s="88" t="s">
        <v>49</v>
      </c>
      <c r="D36" s="230">
        <f t="shared" si="7"/>
        <v>1053.1500000000001</v>
      </c>
      <c r="E36" s="230" t="e">
        <f>#REF!</f>
        <v>#REF!</v>
      </c>
      <c r="F36" s="230" t="e">
        <f t="shared" si="1"/>
        <v>#REF!</v>
      </c>
      <c r="G36" s="230">
        <f>'12CH'!BI37</f>
        <v>1053.1500000000003</v>
      </c>
      <c r="H36" s="230">
        <f t="shared" si="2"/>
        <v>0</v>
      </c>
      <c r="I36" s="164">
        <f>'X1'!BI36</f>
        <v>31.950000000000003</v>
      </c>
      <c r="J36" s="164">
        <f>'X2'!BI36</f>
        <v>65.48</v>
      </c>
      <c r="K36" s="164">
        <f>'X3'!BI36</f>
        <v>59.480000000000004</v>
      </c>
      <c r="L36" s="164">
        <f>'X4'!BI36</f>
        <v>52.75</v>
      </c>
      <c r="M36" s="164">
        <f>'X5'!BI36</f>
        <v>77.569999999999993</v>
      </c>
      <c r="N36" s="164">
        <f>'X6'!BI36</f>
        <v>45.910000000000004</v>
      </c>
      <c r="O36" s="164">
        <f>'X7'!BI36</f>
        <v>70.5</v>
      </c>
      <c r="P36" s="164">
        <f>'X8'!BI36</f>
        <v>53.319999999999993</v>
      </c>
      <c r="Q36" s="164">
        <f>'X9'!BI36</f>
        <v>76.53</v>
      </c>
      <c r="R36" s="164">
        <f>'X10'!BI36</f>
        <v>50.850000000000009</v>
      </c>
      <c r="S36" s="164">
        <f>'X11'!BI36</f>
        <v>99.690000000000012</v>
      </c>
      <c r="T36" s="164">
        <f>'X12'!BI36</f>
        <v>120.64999999999999</v>
      </c>
      <c r="U36" s="164">
        <f>'X13'!BI36</f>
        <v>95.7</v>
      </c>
      <c r="V36" s="164">
        <f>'X14'!BI36</f>
        <v>74.319999999999993</v>
      </c>
      <c r="W36" s="164">
        <f>'X15'!BI36</f>
        <v>78.45</v>
      </c>
    </row>
    <row r="37" spans="1:23" ht="15">
      <c r="A37" s="228"/>
      <c r="B37" s="89" t="s">
        <v>162</v>
      </c>
      <c r="C37" s="88" t="s">
        <v>50</v>
      </c>
      <c r="D37" s="230">
        <f t="shared" si="7"/>
        <v>242.04</v>
      </c>
      <c r="E37" s="230" t="e">
        <f>#REF!</f>
        <v>#REF!</v>
      </c>
      <c r="F37" s="230" t="e">
        <f t="shared" si="1"/>
        <v>#REF!</v>
      </c>
      <c r="G37" s="230">
        <f>'12CH'!BI38</f>
        <v>242.04</v>
      </c>
      <c r="H37" s="230">
        <f t="shared" si="2"/>
        <v>0</v>
      </c>
      <c r="I37" s="164">
        <f>'X1'!BI37</f>
        <v>4.3099999999999996</v>
      </c>
      <c r="J37" s="164">
        <f>'X2'!BI37</f>
        <v>7.34</v>
      </c>
      <c r="K37" s="164">
        <f>'X3'!BI37</f>
        <v>15.07</v>
      </c>
      <c r="L37" s="164">
        <f>'X4'!BI37</f>
        <v>9.0399999999999991</v>
      </c>
      <c r="M37" s="164">
        <f>'X5'!BI37</f>
        <v>9.5</v>
      </c>
      <c r="N37" s="164">
        <f>'X6'!BI37</f>
        <v>6.8699999999999992</v>
      </c>
      <c r="O37" s="164">
        <f>'X7'!BI37</f>
        <v>10.210000000000001</v>
      </c>
      <c r="P37" s="164">
        <f>'X8'!BI37</f>
        <v>14.37</v>
      </c>
      <c r="Q37" s="164">
        <f>'X9'!BI37</f>
        <v>12.59</v>
      </c>
      <c r="R37" s="164">
        <f>'X10'!BI37</f>
        <v>17.84</v>
      </c>
      <c r="S37" s="164">
        <f>'X11'!BI37</f>
        <v>23.98</v>
      </c>
      <c r="T37" s="164">
        <f>'X12'!BI37</f>
        <v>3.6999999999999997</v>
      </c>
      <c r="U37" s="164">
        <f>'X13'!BI37</f>
        <v>11.799999999999999</v>
      </c>
      <c r="V37" s="164">
        <f>'X14'!BI37</f>
        <v>69.709999999999994</v>
      </c>
      <c r="W37" s="164">
        <f>'X15'!BI37</f>
        <v>25.71</v>
      </c>
    </row>
    <row r="38" spans="1:23" ht="15">
      <c r="A38" s="228"/>
      <c r="B38" s="89" t="s">
        <v>173</v>
      </c>
      <c r="C38" s="88" t="s">
        <v>51</v>
      </c>
      <c r="D38" s="230">
        <f t="shared" si="7"/>
        <v>63.7</v>
      </c>
      <c r="E38" s="230" t="e">
        <f>#REF!</f>
        <v>#REF!</v>
      </c>
      <c r="F38" s="230" t="e">
        <f t="shared" si="1"/>
        <v>#REF!</v>
      </c>
      <c r="G38" s="230">
        <f>'12CH'!BI39</f>
        <v>63.699999999999996</v>
      </c>
      <c r="H38" s="230">
        <f t="shared" si="2"/>
        <v>0</v>
      </c>
      <c r="I38" s="164">
        <f>'X1'!BI38</f>
        <v>3.39</v>
      </c>
      <c r="J38" s="164">
        <f>'X2'!BI38</f>
        <v>3.5500000000000003</v>
      </c>
      <c r="K38" s="164">
        <f>'X3'!BI38</f>
        <v>3.5100000000000002</v>
      </c>
      <c r="L38" s="164">
        <f>'X4'!BI38</f>
        <v>3.69</v>
      </c>
      <c r="M38" s="164">
        <f>'X5'!BI38</f>
        <v>4.8100000000000005</v>
      </c>
      <c r="N38" s="164">
        <f>'X6'!BI38</f>
        <v>3.13</v>
      </c>
      <c r="O38" s="164">
        <f>'X7'!BI38</f>
        <v>3.4200000000000004</v>
      </c>
      <c r="P38" s="164">
        <f>'X8'!BI38</f>
        <v>5.12</v>
      </c>
      <c r="Q38" s="164">
        <f>'X9'!BI38</f>
        <v>4.42</v>
      </c>
      <c r="R38" s="164">
        <f>'X10'!BI38</f>
        <v>4.58</v>
      </c>
      <c r="S38" s="164">
        <f>'X11'!BI38</f>
        <v>4.41</v>
      </c>
      <c r="T38" s="164">
        <f>'X12'!BI38</f>
        <v>4.5600000000000005</v>
      </c>
      <c r="U38" s="164">
        <f>'X13'!BI38</f>
        <v>5.68</v>
      </c>
      <c r="V38" s="164">
        <f>'X14'!BI38</f>
        <v>5.22</v>
      </c>
      <c r="W38" s="164">
        <f>'X15'!BI38</f>
        <v>4.2100000000000009</v>
      </c>
    </row>
    <row r="39" spans="1:23" ht="15">
      <c r="A39" s="228"/>
      <c r="B39" s="89" t="s">
        <v>174</v>
      </c>
      <c r="C39" s="88" t="s">
        <v>52</v>
      </c>
      <c r="D39" s="230">
        <f t="shared" si="7"/>
        <v>0.75</v>
      </c>
      <c r="E39" s="230" t="e">
        <f>#REF!</f>
        <v>#REF!</v>
      </c>
      <c r="F39" s="230" t="e">
        <f t="shared" si="1"/>
        <v>#REF!</v>
      </c>
      <c r="G39" s="230">
        <f>'12CH'!BI40</f>
        <v>0.75</v>
      </c>
      <c r="H39" s="230">
        <f t="shared" si="2"/>
        <v>0</v>
      </c>
      <c r="I39" s="164">
        <f>'X1'!BI39</f>
        <v>0.23</v>
      </c>
      <c r="J39" s="164">
        <f>'X2'!BI39</f>
        <v>0</v>
      </c>
      <c r="K39" s="164">
        <f>'X3'!BI39</f>
        <v>0.01</v>
      </c>
      <c r="L39" s="164">
        <f>'X4'!BI39</f>
        <v>0</v>
      </c>
      <c r="M39" s="164">
        <f>'X5'!BI39</f>
        <v>0.02</v>
      </c>
      <c r="N39" s="164">
        <f>'X6'!BI39</f>
        <v>0.1</v>
      </c>
      <c r="O39" s="164">
        <f>'X7'!BI39</f>
        <v>0.02</v>
      </c>
      <c r="P39" s="164">
        <f>'X8'!BI39</f>
        <v>0.05</v>
      </c>
      <c r="Q39" s="164">
        <f>'X9'!BI39</f>
        <v>0</v>
      </c>
      <c r="R39" s="164">
        <f>'X10'!BI39</f>
        <v>0</v>
      </c>
      <c r="S39" s="164">
        <f>'X11'!BI39</f>
        <v>0.06</v>
      </c>
      <c r="T39" s="164">
        <f>'X12'!BI39</f>
        <v>0.08</v>
      </c>
      <c r="U39" s="164">
        <f>'X13'!BI39</f>
        <v>0.01</v>
      </c>
      <c r="V39" s="164">
        <f>'X14'!BI39</f>
        <v>0.15</v>
      </c>
      <c r="W39" s="164">
        <f>'X15'!BI39</f>
        <v>0.02</v>
      </c>
    </row>
    <row r="40" spans="1:23" ht="15">
      <c r="A40" s="228"/>
      <c r="B40" s="89" t="s">
        <v>163</v>
      </c>
      <c r="C40" s="88" t="s">
        <v>59</v>
      </c>
      <c r="D40" s="230">
        <f t="shared" si="7"/>
        <v>14.280000000000001</v>
      </c>
      <c r="E40" s="230" t="e">
        <f>#REF!</f>
        <v>#REF!</v>
      </c>
      <c r="F40" s="230" t="e">
        <f t="shared" si="1"/>
        <v>#REF!</v>
      </c>
      <c r="G40" s="230">
        <f>'12CH'!BI41</f>
        <v>14.280000000000001</v>
      </c>
      <c r="H40" s="230">
        <f t="shared" si="2"/>
        <v>0</v>
      </c>
      <c r="I40" s="164">
        <f>'X1'!BI40</f>
        <v>2.15</v>
      </c>
      <c r="J40" s="164">
        <f>'X2'!BI40</f>
        <v>0.3</v>
      </c>
      <c r="K40" s="164">
        <f>'X3'!BI40</f>
        <v>1.05</v>
      </c>
      <c r="L40" s="164">
        <f>'X4'!BI40</f>
        <v>0.41000000000000003</v>
      </c>
      <c r="M40" s="164">
        <f>'X5'!BI40</f>
        <v>0.5</v>
      </c>
      <c r="N40" s="164">
        <f>'X6'!BI40</f>
        <v>0.57999999999999996</v>
      </c>
      <c r="O40" s="164">
        <f>'X7'!BI40</f>
        <v>0</v>
      </c>
      <c r="P40" s="164">
        <f>'X8'!BI40</f>
        <v>0.79</v>
      </c>
      <c r="Q40" s="164">
        <f>'X9'!BI40</f>
        <v>1.4</v>
      </c>
      <c r="R40" s="164">
        <f>'X10'!BI40</f>
        <v>1.66</v>
      </c>
      <c r="S40" s="164">
        <f>'X11'!BI40</f>
        <v>1.1200000000000001</v>
      </c>
      <c r="T40" s="164">
        <f>'X12'!BI40</f>
        <v>0.9</v>
      </c>
      <c r="U40" s="164">
        <f>'X13'!BI40</f>
        <v>0.60000000000000009</v>
      </c>
      <c r="V40" s="164">
        <f>'X14'!BI40</f>
        <v>2.27</v>
      </c>
      <c r="W40" s="164">
        <f>'X15'!BI40</f>
        <v>0.55000000000000004</v>
      </c>
    </row>
    <row r="41" spans="1:23" ht="15">
      <c r="A41" s="228"/>
      <c r="B41" s="89" t="s">
        <v>175</v>
      </c>
      <c r="C41" s="88" t="s">
        <v>177</v>
      </c>
      <c r="D41" s="230">
        <f t="shared" si="7"/>
        <v>0</v>
      </c>
      <c r="E41" s="230" t="e">
        <f>#REF!</f>
        <v>#REF!</v>
      </c>
      <c r="F41" s="230" t="e">
        <f t="shared" si="1"/>
        <v>#REF!</v>
      </c>
      <c r="G41" s="230">
        <f>'12CH'!BI42</f>
        <v>0</v>
      </c>
      <c r="H41" s="230">
        <f t="shared" si="2"/>
        <v>0</v>
      </c>
      <c r="I41" s="164">
        <f>'X1'!BI41</f>
        <v>0</v>
      </c>
      <c r="J41" s="164">
        <f>'X2'!BI41</f>
        <v>0</v>
      </c>
      <c r="K41" s="164">
        <f>'X3'!BI41</f>
        <v>0</v>
      </c>
      <c r="L41" s="164">
        <f>'X4'!BI41</f>
        <v>0</v>
      </c>
      <c r="M41" s="164">
        <f>'X5'!BI41</f>
        <v>0</v>
      </c>
      <c r="N41" s="164">
        <f>'X6'!BI41</f>
        <v>0</v>
      </c>
      <c r="O41" s="164">
        <f>'X7'!BI41</f>
        <v>0</v>
      </c>
      <c r="P41" s="164">
        <f>'X8'!BI41</f>
        <v>0</v>
      </c>
      <c r="Q41" s="164">
        <f>'X9'!BI41</f>
        <v>0</v>
      </c>
      <c r="R41" s="164">
        <f>'X10'!BI41</f>
        <v>0</v>
      </c>
      <c r="S41" s="164">
        <f>'X11'!BI41</f>
        <v>0</v>
      </c>
      <c r="T41" s="164">
        <f>'X12'!BI41</f>
        <v>0</v>
      </c>
      <c r="U41" s="164">
        <f>'X13'!BI41</f>
        <v>0</v>
      </c>
      <c r="V41" s="164">
        <f>'X14'!BI41</f>
        <v>0</v>
      </c>
      <c r="W41" s="164">
        <f>'X15'!BI41</f>
        <v>0</v>
      </c>
    </row>
    <row r="42" spans="1:23" ht="15">
      <c r="A42" s="227" t="s">
        <v>91</v>
      </c>
      <c r="B42" s="92" t="s">
        <v>127</v>
      </c>
      <c r="C42" s="88" t="s">
        <v>63</v>
      </c>
      <c r="D42" s="230">
        <f t="shared" si="7"/>
        <v>0</v>
      </c>
      <c r="E42" s="230" t="e">
        <f>#REF!</f>
        <v>#REF!</v>
      </c>
      <c r="F42" s="230" t="e">
        <f t="shared" si="1"/>
        <v>#REF!</v>
      </c>
      <c r="G42" s="230">
        <f>'12CH'!BI43</f>
        <v>0</v>
      </c>
      <c r="H42" s="230">
        <f t="shared" si="2"/>
        <v>0</v>
      </c>
      <c r="I42" s="164">
        <f>'X1'!BI42</f>
        <v>0</v>
      </c>
      <c r="J42" s="164">
        <f>'X2'!BI42</f>
        <v>0</v>
      </c>
      <c r="K42" s="164">
        <f>'X3'!BI42</f>
        <v>0</v>
      </c>
      <c r="L42" s="164">
        <f>'X4'!BI42</f>
        <v>0</v>
      </c>
      <c r="M42" s="164">
        <f>'X5'!BI42</f>
        <v>0</v>
      </c>
      <c r="N42" s="164">
        <f>'X6'!BI42</f>
        <v>0</v>
      </c>
      <c r="O42" s="164">
        <f>'X7'!BI42</f>
        <v>0</v>
      </c>
      <c r="P42" s="164">
        <f>'X8'!BI42</f>
        <v>0</v>
      </c>
      <c r="Q42" s="164">
        <f>'X9'!BI42</f>
        <v>0</v>
      </c>
      <c r="R42" s="164">
        <f>'X10'!BI42</f>
        <v>0</v>
      </c>
      <c r="S42" s="164">
        <f>'X11'!BI42</f>
        <v>0</v>
      </c>
      <c r="T42" s="164">
        <f>'X12'!BI42</f>
        <v>0</v>
      </c>
      <c r="U42" s="164">
        <f>'X13'!BI42</f>
        <v>0</v>
      </c>
      <c r="V42" s="164">
        <f>'X14'!BI42</f>
        <v>0</v>
      </c>
      <c r="W42" s="164">
        <f>'X15'!BI42</f>
        <v>0</v>
      </c>
    </row>
    <row r="43" spans="1:23" ht="15">
      <c r="A43" s="227" t="s">
        <v>95</v>
      </c>
      <c r="B43" s="89" t="s">
        <v>126</v>
      </c>
      <c r="C43" s="88" t="s">
        <v>41</v>
      </c>
      <c r="D43" s="230">
        <f t="shared" si="7"/>
        <v>28.25</v>
      </c>
      <c r="E43" s="230" t="e">
        <f>#REF!</f>
        <v>#REF!</v>
      </c>
      <c r="F43" s="230" t="e">
        <f t="shared" si="1"/>
        <v>#REF!</v>
      </c>
      <c r="G43" s="230">
        <f>'12CH'!BI44</f>
        <v>28.25</v>
      </c>
      <c r="H43" s="230">
        <f t="shared" si="2"/>
        <v>0</v>
      </c>
      <c r="I43" s="164">
        <f>'X1'!BI43</f>
        <v>0.62</v>
      </c>
      <c r="J43" s="164">
        <f>'X2'!BI43</f>
        <v>0</v>
      </c>
      <c r="K43" s="164">
        <f>'X3'!BI43</f>
        <v>0</v>
      </c>
      <c r="L43" s="164">
        <f>'X4'!BI43</f>
        <v>11.86</v>
      </c>
      <c r="M43" s="164">
        <f>'X5'!BI43</f>
        <v>0</v>
      </c>
      <c r="N43" s="164">
        <f>'X6'!BI43</f>
        <v>0</v>
      </c>
      <c r="O43" s="164">
        <f>'X7'!BI43</f>
        <v>4.5200000000000005</v>
      </c>
      <c r="P43" s="164">
        <f>'X8'!BI43</f>
        <v>0</v>
      </c>
      <c r="Q43" s="164">
        <f>'X9'!BI43</f>
        <v>0</v>
      </c>
      <c r="R43" s="164">
        <f>'X10'!BI43</f>
        <v>0</v>
      </c>
      <c r="S43" s="164">
        <f>'X11'!BI43</f>
        <v>6.8</v>
      </c>
      <c r="T43" s="164">
        <f>'X12'!BI43</f>
        <v>0</v>
      </c>
      <c r="U43" s="164">
        <f>'X13'!BI43</f>
        <v>2.39</v>
      </c>
      <c r="V43" s="164">
        <f>'X14'!BI43</f>
        <v>0.04</v>
      </c>
      <c r="W43" s="164">
        <f>'X15'!BI43</f>
        <v>2.02</v>
      </c>
    </row>
    <row r="44" spans="1:23" s="93" customFormat="1" ht="15">
      <c r="A44" s="227" t="s">
        <v>96</v>
      </c>
      <c r="B44" s="89" t="s">
        <v>101</v>
      </c>
      <c r="C44" s="88" t="s">
        <v>42</v>
      </c>
      <c r="D44" s="230">
        <f t="shared" si="7"/>
        <v>21.47</v>
      </c>
      <c r="E44" s="230" t="e">
        <f>#REF!</f>
        <v>#REF!</v>
      </c>
      <c r="F44" s="230" t="e">
        <f t="shared" si="1"/>
        <v>#REF!</v>
      </c>
      <c r="G44" s="230">
        <f>'12CH'!BI45</f>
        <v>21.470000000000002</v>
      </c>
      <c r="H44" s="230">
        <f t="shared" si="2"/>
        <v>0</v>
      </c>
      <c r="I44" s="164">
        <f>'X1'!BI44</f>
        <v>1.22</v>
      </c>
      <c r="J44" s="164">
        <f>'X2'!BI44</f>
        <v>0</v>
      </c>
      <c r="K44" s="164">
        <f>'X3'!BI44</f>
        <v>1</v>
      </c>
      <c r="L44" s="164">
        <f>'X4'!BI44</f>
        <v>0</v>
      </c>
      <c r="M44" s="164">
        <f>'X5'!BI44</f>
        <v>3</v>
      </c>
      <c r="N44" s="164">
        <f>'X6'!BI44</f>
        <v>0</v>
      </c>
      <c r="O44" s="164">
        <f>'X7'!BI44</f>
        <v>0</v>
      </c>
      <c r="P44" s="164">
        <f>'X8'!BI44</f>
        <v>5</v>
      </c>
      <c r="Q44" s="164">
        <f>'X9'!BI44</f>
        <v>0.2</v>
      </c>
      <c r="R44" s="164">
        <f>'X10'!BI44</f>
        <v>0</v>
      </c>
      <c r="S44" s="164">
        <f>'X11'!BI44</f>
        <v>0.25</v>
      </c>
      <c r="T44" s="164">
        <f>'X12'!BI44</f>
        <v>3</v>
      </c>
      <c r="U44" s="164">
        <f>'X13'!BI44</f>
        <v>6.7</v>
      </c>
      <c r="V44" s="164">
        <f>'X14'!BI44</f>
        <v>1</v>
      </c>
      <c r="W44" s="164">
        <f>'X15'!BI44</f>
        <v>0.1</v>
      </c>
    </row>
    <row r="45" spans="1:23" ht="15">
      <c r="A45" s="227" t="s">
        <v>97</v>
      </c>
      <c r="B45" s="89" t="s">
        <v>146</v>
      </c>
      <c r="C45" s="88" t="s">
        <v>64</v>
      </c>
      <c r="D45" s="230">
        <f t="shared" si="7"/>
        <v>961.08</v>
      </c>
      <c r="E45" s="230" t="e">
        <f>#REF!</f>
        <v>#REF!</v>
      </c>
      <c r="F45" s="230" t="e">
        <f t="shared" si="1"/>
        <v>#REF!</v>
      </c>
      <c r="G45" s="230">
        <f>'12CH'!BI46</f>
        <v>961.07999999999993</v>
      </c>
      <c r="H45" s="230">
        <f t="shared" si="2"/>
        <v>0</v>
      </c>
      <c r="I45" s="164">
        <f>'X1'!BI45</f>
        <v>0</v>
      </c>
      <c r="J45" s="164">
        <f>'X2'!BI45</f>
        <v>37.18</v>
      </c>
      <c r="K45" s="164">
        <f>'X3'!BI45</f>
        <v>21.4</v>
      </c>
      <c r="L45" s="164">
        <f>'X4'!BI45</f>
        <v>42.41</v>
      </c>
      <c r="M45" s="164">
        <f>'X5'!BI45</f>
        <v>41.39</v>
      </c>
      <c r="N45" s="164">
        <f>'X6'!BI45</f>
        <v>32.270000000000003</v>
      </c>
      <c r="O45" s="164">
        <f>'X7'!BI45</f>
        <v>71.27</v>
      </c>
      <c r="P45" s="164">
        <f>'X8'!BI45</f>
        <v>55.67</v>
      </c>
      <c r="Q45" s="164">
        <f>'X9'!BI45</f>
        <v>174.53999999999996</v>
      </c>
      <c r="R45" s="164">
        <f>'X10'!BI45</f>
        <v>79.740000000000009</v>
      </c>
      <c r="S45" s="164">
        <f>'X11'!BI45</f>
        <v>121.26000000000002</v>
      </c>
      <c r="T45" s="164">
        <f>'X12'!BI45</f>
        <v>47.85</v>
      </c>
      <c r="U45" s="164">
        <f>'X13'!BI45</f>
        <v>60.589999999999996</v>
      </c>
      <c r="V45" s="164">
        <f>'X14'!BI45</f>
        <v>106.14</v>
      </c>
      <c r="W45" s="164">
        <f>'X15'!BI45</f>
        <v>69.37</v>
      </c>
    </row>
    <row r="46" spans="1:23" ht="15">
      <c r="A46" s="227" t="s">
        <v>103</v>
      </c>
      <c r="B46" s="89" t="s">
        <v>147</v>
      </c>
      <c r="C46" s="88" t="s">
        <v>62</v>
      </c>
      <c r="D46" s="230">
        <f t="shared" si="7"/>
        <v>72.66</v>
      </c>
      <c r="E46" s="230" t="e">
        <f>#REF!</f>
        <v>#REF!</v>
      </c>
      <c r="F46" s="230" t="e">
        <f t="shared" si="1"/>
        <v>#REF!</v>
      </c>
      <c r="G46" s="230">
        <f>'12CH'!BI47</f>
        <v>72.66</v>
      </c>
      <c r="H46" s="230">
        <f t="shared" si="2"/>
        <v>0</v>
      </c>
      <c r="I46" s="164">
        <f>'X1'!BI46</f>
        <v>72.66</v>
      </c>
      <c r="J46" s="164">
        <f>'X2'!BI46</f>
        <v>0</v>
      </c>
      <c r="K46" s="164">
        <f>'X3'!BI46</f>
        <v>0</v>
      </c>
      <c r="L46" s="164">
        <f>'X4'!BI46</f>
        <v>0</v>
      </c>
      <c r="M46" s="164">
        <f>'X5'!BI46</f>
        <v>0</v>
      </c>
      <c r="N46" s="164">
        <f>'X6'!BI46</f>
        <v>0</v>
      </c>
      <c r="O46" s="164">
        <f>'X7'!BI46</f>
        <v>0</v>
      </c>
      <c r="P46" s="164">
        <f>'X8'!BI46</f>
        <v>0</v>
      </c>
      <c r="Q46" s="164">
        <f>'X9'!BI46</f>
        <v>0</v>
      </c>
      <c r="R46" s="164">
        <f>'X10'!BI46</f>
        <v>0</v>
      </c>
      <c r="S46" s="164">
        <f>'X11'!BI46</f>
        <v>0</v>
      </c>
      <c r="T46" s="164">
        <f>'X12'!BI46</f>
        <v>0</v>
      </c>
      <c r="U46" s="164">
        <f>'X13'!BI46</f>
        <v>0</v>
      </c>
      <c r="V46" s="164">
        <f>'X14'!BI46</f>
        <v>0</v>
      </c>
      <c r="W46" s="164">
        <f>'X15'!BI46</f>
        <v>0</v>
      </c>
    </row>
    <row r="47" spans="1:23" s="93" customFormat="1" ht="15">
      <c r="A47" s="227" t="s">
        <v>104</v>
      </c>
      <c r="B47" s="96" t="s">
        <v>128</v>
      </c>
      <c r="C47" s="97" t="s">
        <v>29</v>
      </c>
      <c r="D47" s="230">
        <f t="shared" si="7"/>
        <v>19.859999999999996</v>
      </c>
      <c r="E47" s="230" t="e">
        <f>#REF!</f>
        <v>#REF!</v>
      </c>
      <c r="F47" s="230" t="e">
        <f t="shared" si="1"/>
        <v>#REF!</v>
      </c>
      <c r="G47" s="230">
        <f>'12CH'!BI48</f>
        <v>19.86</v>
      </c>
      <c r="H47" s="230">
        <f t="shared" si="2"/>
        <v>0</v>
      </c>
      <c r="I47" s="164">
        <f>'X1'!BI47</f>
        <v>7.22</v>
      </c>
      <c r="J47" s="164">
        <f>'X2'!BI47</f>
        <v>1.5599999999999998</v>
      </c>
      <c r="K47" s="164">
        <f>'X3'!BI47</f>
        <v>0.61</v>
      </c>
      <c r="L47" s="164">
        <f>'X4'!BI47</f>
        <v>0.51</v>
      </c>
      <c r="M47" s="164">
        <f>'X5'!BI47</f>
        <v>0.4</v>
      </c>
      <c r="N47" s="164">
        <f>'X6'!BI47</f>
        <v>0.92</v>
      </c>
      <c r="O47" s="164">
        <f>'X7'!BI47</f>
        <v>2.02</v>
      </c>
      <c r="P47" s="164">
        <f>'X8'!BI47</f>
        <v>1.46</v>
      </c>
      <c r="Q47" s="164">
        <f>'X9'!BI47</f>
        <v>0.69</v>
      </c>
      <c r="R47" s="164">
        <f>'X10'!BI47</f>
        <v>0.57000000000000006</v>
      </c>
      <c r="S47" s="164">
        <f>'X11'!BI47</f>
        <v>0.53</v>
      </c>
      <c r="T47" s="164">
        <f>'X12'!BI47</f>
        <v>1.81</v>
      </c>
      <c r="U47" s="164">
        <f>'X13'!BI47</f>
        <v>0.4</v>
      </c>
      <c r="V47" s="164">
        <f>'X14'!BI47</f>
        <v>0.53</v>
      </c>
      <c r="W47" s="164">
        <f>'X15'!BI47</f>
        <v>0.63</v>
      </c>
    </row>
    <row r="48" spans="1:23" s="93" customFormat="1" ht="15">
      <c r="A48" s="227" t="s">
        <v>105</v>
      </c>
      <c r="B48" s="96" t="s">
        <v>129</v>
      </c>
      <c r="C48" s="97" t="s">
        <v>130</v>
      </c>
      <c r="D48" s="230">
        <f t="shared" si="7"/>
        <v>12.24</v>
      </c>
      <c r="E48" s="230" t="e">
        <f>#REF!</f>
        <v>#REF!</v>
      </c>
      <c r="F48" s="230" t="e">
        <f t="shared" si="1"/>
        <v>#REF!</v>
      </c>
      <c r="G48" s="230">
        <f>'12CH'!BI49</f>
        <v>12.239999999999998</v>
      </c>
      <c r="H48" s="230">
        <f t="shared" si="2"/>
        <v>0</v>
      </c>
      <c r="I48" s="164">
        <f>'X1'!BI48</f>
        <v>1.84</v>
      </c>
      <c r="J48" s="164">
        <f>'X2'!BI48</f>
        <v>0.65</v>
      </c>
      <c r="K48" s="164">
        <f>'X3'!BI48</f>
        <v>0.71999999999999986</v>
      </c>
      <c r="L48" s="164">
        <f>'X4'!BI48</f>
        <v>0.25</v>
      </c>
      <c r="M48" s="164">
        <f>'X5'!BI48</f>
        <v>0.62999999999999989</v>
      </c>
      <c r="N48" s="164">
        <f>'X6'!BI48</f>
        <v>0.75000000000000011</v>
      </c>
      <c r="O48" s="164">
        <f>'X7'!BI48</f>
        <v>1.01</v>
      </c>
      <c r="P48" s="164">
        <f>'X8'!BI48</f>
        <v>1.6500000000000001</v>
      </c>
      <c r="Q48" s="164">
        <f>'X9'!BI48</f>
        <v>0.87</v>
      </c>
      <c r="R48" s="164">
        <f>'X10'!BI48</f>
        <v>1</v>
      </c>
      <c r="S48" s="164">
        <f>'X11'!BI48</f>
        <v>0.8</v>
      </c>
      <c r="T48" s="164">
        <f>'X12'!BI48</f>
        <v>0.60000000000000009</v>
      </c>
      <c r="U48" s="164">
        <f>'X13'!BI48</f>
        <v>0.75</v>
      </c>
      <c r="V48" s="164">
        <f>'X14'!BI48</f>
        <v>0.39999999999999997</v>
      </c>
      <c r="W48" s="164">
        <f>'X15'!BI48</f>
        <v>0.32000000000000006</v>
      </c>
    </row>
    <row r="49" spans="1:23" s="231" customFormat="1" ht="15">
      <c r="A49" s="227" t="s">
        <v>135</v>
      </c>
      <c r="B49" s="96" t="s">
        <v>148</v>
      </c>
      <c r="C49" s="97" t="s">
        <v>149</v>
      </c>
      <c r="D49" s="230">
        <f t="shared" si="7"/>
        <v>0</v>
      </c>
      <c r="E49" s="230" t="e">
        <f>#REF!</f>
        <v>#REF!</v>
      </c>
      <c r="F49" s="230" t="e">
        <f t="shared" si="1"/>
        <v>#REF!</v>
      </c>
      <c r="G49" s="230">
        <f>'12CH'!BI50</f>
        <v>0</v>
      </c>
      <c r="H49" s="230">
        <f t="shared" si="2"/>
        <v>0</v>
      </c>
      <c r="I49" s="164">
        <f>'X1'!BI49</f>
        <v>0</v>
      </c>
      <c r="J49" s="164">
        <f>'X2'!BI49</f>
        <v>0</v>
      </c>
      <c r="K49" s="164">
        <f>'X3'!BI49</f>
        <v>0</v>
      </c>
      <c r="L49" s="164">
        <f>'X4'!BI49</f>
        <v>0</v>
      </c>
      <c r="M49" s="164">
        <f>'X5'!BI49</f>
        <v>0</v>
      </c>
      <c r="N49" s="164">
        <f>'X6'!BI49</f>
        <v>0</v>
      </c>
      <c r="O49" s="164">
        <f>'X7'!BI49</f>
        <v>0</v>
      </c>
      <c r="P49" s="164">
        <f>'X8'!BI49</f>
        <v>0</v>
      </c>
      <c r="Q49" s="164">
        <f>'X9'!BI49</f>
        <v>0</v>
      </c>
      <c r="R49" s="164">
        <f>'X10'!BI49</f>
        <v>0</v>
      </c>
      <c r="S49" s="164">
        <f>'X11'!BI49</f>
        <v>0</v>
      </c>
      <c r="T49" s="164">
        <f>'X12'!BI49</f>
        <v>0</v>
      </c>
      <c r="U49" s="164">
        <f>'X13'!BI49</f>
        <v>0</v>
      </c>
      <c r="V49" s="164">
        <f>'X14'!BI49</f>
        <v>0</v>
      </c>
      <c r="W49" s="164">
        <f>'X15'!BI49</f>
        <v>0</v>
      </c>
    </row>
    <row r="50" spans="1:23" s="93" customFormat="1" ht="15">
      <c r="A50" s="227" t="s">
        <v>136</v>
      </c>
      <c r="B50" s="96" t="s">
        <v>150</v>
      </c>
      <c r="C50" s="97" t="s">
        <v>43</v>
      </c>
      <c r="D50" s="230">
        <f t="shared" si="7"/>
        <v>3.24</v>
      </c>
      <c r="E50" s="230" t="e">
        <f>#REF!</f>
        <v>#REF!</v>
      </c>
      <c r="F50" s="230" t="e">
        <f t="shared" si="1"/>
        <v>#REF!</v>
      </c>
      <c r="G50" s="230">
        <f>'12CH'!BI51</f>
        <v>3.24</v>
      </c>
      <c r="H50" s="230">
        <f t="shared" si="2"/>
        <v>0</v>
      </c>
      <c r="I50" s="164">
        <f>'X1'!BI50</f>
        <v>1.88</v>
      </c>
      <c r="J50" s="164">
        <f>'X2'!BI50</f>
        <v>0.09</v>
      </c>
      <c r="K50" s="164">
        <f>'X3'!BI50</f>
        <v>0</v>
      </c>
      <c r="L50" s="164">
        <f>'X4'!BI50</f>
        <v>0.2</v>
      </c>
      <c r="M50" s="164">
        <f>'X5'!BI50</f>
        <v>0</v>
      </c>
      <c r="N50" s="164">
        <f>'X6'!BI50</f>
        <v>0.21</v>
      </c>
      <c r="O50" s="164">
        <f>'X7'!BI50</f>
        <v>0</v>
      </c>
      <c r="P50" s="164">
        <f>'X8'!BI50</f>
        <v>0.2</v>
      </c>
      <c r="Q50" s="164">
        <f>'X9'!BI50</f>
        <v>0</v>
      </c>
      <c r="R50" s="164">
        <f>'X10'!BI50</f>
        <v>0.5</v>
      </c>
      <c r="S50" s="164">
        <f>'X11'!BI50</f>
        <v>0.1</v>
      </c>
      <c r="T50" s="164">
        <f>'X12'!BI50</f>
        <v>0</v>
      </c>
      <c r="U50" s="164">
        <f>'X13'!BI50</f>
        <v>0</v>
      </c>
      <c r="V50" s="164">
        <f>'X14'!BI50</f>
        <v>0.06</v>
      </c>
      <c r="W50" s="164">
        <f>'X15'!BI50</f>
        <v>0</v>
      </c>
    </row>
    <row r="51" spans="1:23" ht="30">
      <c r="A51" s="227" t="s">
        <v>137</v>
      </c>
      <c r="B51" s="96" t="s">
        <v>131</v>
      </c>
      <c r="C51" s="97" t="s">
        <v>45</v>
      </c>
      <c r="D51" s="230">
        <f t="shared" si="7"/>
        <v>119.27</v>
      </c>
      <c r="E51" s="230" t="e">
        <f>#REF!</f>
        <v>#REF!</v>
      </c>
      <c r="F51" s="230" t="e">
        <f t="shared" si="1"/>
        <v>#REF!</v>
      </c>
      <c r="G51" s="230">
        <f>'12CH'!BI52</f>
        <v>119.26999999999998</v>
      </c>
      <c r="H51" s="230">
        <f t="shared" si="2"/>
        <v>0</v>
      </c>
      <c r="I51" s="164">
        <f>'X1'!BI51</f>
        <v>14.09</v>
      </c>
      <c r="J51" s="164">
        <f>'X2'!BI51</f>
        <v>6.18</v>
      </c>
      <c r="K51" s="164">
        <f>'X3'!BI51</f>
        <v>14.09</v>
      </c>
      <c r="L51" s="164">
        <f>'X4'!BI51</f>
        <v>15.35</v>
      </c>
      <c r="M51" s="164">
        <f>'X5'!BI51</f>
        <v>9.83</v>
      </c>
      <c r="N51" s="164">
        <f>'X6'!BI51</f>
        <v>2.83</v>
      </c>
      <c r="O51" s="164">
        <f>'X7'!BI51</f>
        <v>12.94</v>
      </c>
      <c r="P51" s="164">
        <f>'X8'!BI51</f>
        <v>3.0700000000000003</v>
      </c>
      <c r="Q51" s="164">
        <f>'X9'!BI51</f>
        <v>3.2</v>
      </c>
      <c r="R51" s="164">
        <f>'X10'!BI51</f>
        <v>8.1000000000000014</v>
      </c>
      <c r="S51" s="164">
        <f>'X11'!BI51</f>
        <v>6.91</v>
      </c>
      <c r="T51" s="164">
        <f>'X12'!BI51</f>
        <v>2.4699999999999998</v>
      </c>
      <c r="U51" s="164">
        <f>'X13'!BI51</f>
        <v>14.07</v>
      </c>
      <c r="V51" s="164">
        <f>'X14'!BI51</f>
        <v>2.98</v>
      </c>
      <c r="W51" s="164">
        <f>'X15'!BI51</f>
        <v>3.16</v>
      </c>
    </row>
    <row r="52" spans="1:23" ht="14.25" customHeight="1">
      <c r="A52" s="227" t="s">
        <v>138</v>
      </c>
      <c r="B52" s="96" t="s">
        <v>132</v>
      </c>
      <c r="C52" s="97" t="s">
        <v>39</v>
      </c>
      <c r="D52" s="230">
        <f t="shared" si="7"/>
        <v>895.55999999999983</v>
      </c>
      <c r="E52" s="230" t="e">
        <f>#REF!</f>
        <v>#REF!</v>
      </c>
      <c r="F52" s="230" t="e">
        <f t="shared" si="1"/>
        <v>#REF!</v>
      </c>
      <c r="G52" s="230">
        <f>'12CH'!BI53</f>
        <v>895.56000000000017</v>
      </c>
      <c r="H52" s="230">
        <f t="shared" si="2"/>
        <v>0</v>
      </c>
      <c r="I52" s="164">
        <f>'X1'!BI52</f>
        <v>17.79</v>
      </c>
      <c r="J52" s="164">
        <f>'X2'!BI52</f>
        <v>5</v>
      </c>
      <c r="K52" s="164">
        <f>'X3'!BI52</f>
        <v>0</v>
      </c>
      <c r="L52" s="164">
        <f>'X4'!BI52</f>
        <v>35.11</v>
      </c>
      <c r="M52" s="164">
        <f>'X5'!BI52</f>
        <v>0</v>
      </c>
      <c r="N52" s="164">
        <f>'X6'!BI52</f>
        <v>5.35</v>
      </c>
      <c r="O52" s="164">
        <f>'X7'!BI52</f>
        <v>33.57</v>
      </c>
      <c r="P52" s="164">
        <f>'X8'!BI52</f>
        <v>56.480000000000004</v>
      </c>
      <c r="Q52" s="164">
        <f>'X9'!BI52</f>
        <v>530.30999999999995</v>
      </c>
      <c r="R52" s="164">
        <f>'X10'!BI52</f>
        <v>143.10999999999999</v>
      </c>
      <c r="S52" s="164">
        <f>'X11'!BI52</f>
        <v>4</v>
      </c>
      <c r="T52" s="164">
        <f>'X12'!BI52</f>
        <v>0</v>
      </c>
      <c r="U52" s="164">
        <f>'X13'!BI52</f>
        <v>21.159999999999997</v>
      </c>
      <c r="V52" s="164">
        <f>'X14'!BI52</f>
        <v>43.68</v>
      </c>
      <c r="W52" s="164">
        <f>'X15'!BI52</f>
        <v>0</v>
      </c>
    </row>
    <row r="53" spans="1:23" s="93" customFormat="1" ht="15">
      <c r="A53" s="227" t="s">
        <v>139</v>
      </c>
      <c r="B53" s="96" t="s">
        <v>133</v>
      </c>
      <c r="C53" s="97" t="s">
        <v>151</v>
      </c>
      <c r="D53" s="230">
        <f t="shared" si="7"/>
        <v>0</v>
      </c>
      <c r="E53" s="230" t="e">
        <f>#REF!</f>
        <v>#REF!</v>
      </c>
      <c r="F53" s="230" t="e">
        <f t="shared" si="1"/>
        <v>#REF!</v>
      </c>
      <c r="G53" s="230">
        <f>'12CH'!BI54</f>
        <v>0</v>
      </c>
      <c r="H53" s="230">
        <f t="shared" si="2"/>
        <v>0</v>
      </c>
      <c r="I53" s="164">
        <f>'X1'!BI53</f>
        <v>0</v>
      </c>
      <c r="J53" s="164">
        <f>'X2'!BI53</f>
        <v>0</v>
      </c>
      <c r="K53" s="164">
        <f>'X3'!BI53</f>
        <v>0</v>
      </c>
      <c r="L53" s="164">
        <f>'X4'!BI53</f>
        <v>0</v>
      </c>
      <c r="M53" s="164">
        <f>'X5'!BI53</f>
        <v>0</v>
      </c>
      <c r="N53" s="164">
        <f>'X6'!BI53</f>
        <v>0</v>
      </c>
      <c r="O53" s="164">
        <f>'X7'!BI53</f>
        <v>0</v>
      </c>
      <c r="P53" s="164">
        <f>'X8'!BI53</f>
        <v>0</v>
      </c>
      <c r="Q53" s="164">
        <f>'X9'!BI53</f>
        <v>0</v>
      </c>
      <c r="R53" s="164">
        <f>'X10'!BI53</f>
        <v>0</v>
      </c>
      <c r="S53" s="164">
        <f>'X11'!BI53</f>
        <v>0</v>
      </c>
      <c r="T53" s="164">
        <f>'X12'!BI53</f>
        <v>0</v>
      </c>
      <c r="U53" s="164">
        <f>'X13'!BI53</f>
        <v>0</v>
      </c>
      <c r="V53" s="164">
        <f>'X14'!BI53</f>
        <v>0</v>
      </c>
      <c r="W53" s="164">
        <f>'X15'!BI53</f>
        <v>0</v>
      </c>
    </row>
    <row r="54" spans="1:23" s="93" customFormat="1" ht="15">
      <c r="A54" s="227" t="s">
        <v>140</v>
      </c>
      <c r="B54" s="96" t="s">
        <v>134</v>
      </c>
      <c r="C54" s="97" t="s">
        <v>152</v>
      </c>
      <c r="D54" s="230">
        <f t="shared" si="7"/>
        <v>24.240000000000002</v>
      </c>
      <c r="E54" s="230" t="e">
        <f>#REF!</f>
        <v>#REF!</v>
      </c>
      <c r="F54" s="230" t="e">
        <f t="shared" si="1"/>
        <v>#REF!</v>
      </c>
      <c r="G54" s="230">
        <f>'12CH'!BI55</f>
        <v>24.240000000000002</v>
      </c>
      <c r="H54" s="230">
        <f t="shared" si="2"/>
        <v>0</v>
      </c>
      <c r="I54" s="164">
        <f>'X1'!BI54</f>
        <v>6.66</v>
      </c>
      <c r="J54" s="164">
        <f>'X2'!BI54</f>
        <v>2</v>
      </c>
      <c r="K54" s="164">
        <f>'X3'!BI54</f>
        <v>1.8000000000000003</v>
      </c>
      <c r="L54" s="164">
        <f>'X4'!BI54</f>
        <v>0</v>
      </c>
      <c r="M54" s="164">
        <f>'X5'!BI54</f>
        <v>0</v>
      </c>
      <c r="N54" s="164">
        <f>'X6'!BI54</f>
        <v>0.94</v>
      </c>
      <c r="O54" s="164">
        <f>'X7'!BI54</f>
        <v>1.25</v>
      </c>
      <c r="P54" s="164">
        <f>'X8'!BI54</f>
        <v>0.05</v>
      </c>
      <c r="Q54" s="164">
        <f>'X9'!BI54</f>
        <v>0.71</v>
      </c>
      <c r="R54" s="164">
        <f>'X10'!BI54</f>
        <v>2.21</v>
      </c>
      <c r="S54" s="164">
        <f>'X11'!BI54</f>
        <v>2.1399999999999997</v>
      </c>
      <c r="T54" s="164">
        <f>'X12'!BI54</f>
        <v>0</v>
      </c>
      <c r="U54" s="164">
        <f>'X13'!BI54</f>
        <v>5.6000000000000005</v>
      </c>
      <c r="V54" s="164">
        <f>'X14'!BI54</f>
        <v>0.88000000000000012</v>
      </c>
      <c r="W54" s="164">
        <f>'X15'!BI54</f>
        <v>0</v>
      </c>
    </row>
    <row r="55" spans="1:23" ht="15">
      <c r="A55" s="227" t="s">
        <v>141</v>
      </c>
      <c r="B55" s="96" t="s">
        <v>153</v>
      </c>
      <c r="C55" s="97" t="s">
        <v>44</v>
      </c>
      <c r="D55" s="230">
        <f t="shared" si="7"/>
        <v>6.74</v>
      </c>
      <c r="E55" s="230" t="e">
        <f>#REF!</f>
        <v>#REF!</v>
      </c>
      <c r="F55" s="230" t="e">
        <f t="shared" si="1"/>
        <v>#REF!</v>
      </c>
      <c r="G55" s="230">
        <f>'12CH'!BI56</f>
        <v>6.74</v>
      </c>
      <c r="H55" s="230">
        <f t="shared" si="2"/>
        <v>0</v>
      </c>
      <c r="I55" s="164">
        <f>'X1'!BI55</f>
        <v>0.06</v>
      </c>
      <c r="J55" s="164">
        <f>'X2'!BI55</f>
        <v>0</v>
      </c>
      <c r="K55" s="164">
        <f>'X3'!BI55</f>
        <v>0</v>
      </c>
      <c r="L55" s="164">
        <f>'X4'!BI55</f>
        <v>1.58</v>
      </c>
      <c r="M55" s="164">
        <f>'X5'!BI55</f>
        <v>0</v>
      </c>
      <c r="N55" s="164">
        <f>'X6'!BI55</f>
        <v>0.37</v>
      </c>
      <c r="O55" s="164">
        <f>'X7'!BI55</f>
        <v>0</v>
      </c>
      <c r="P55" s="164">
        <f>'X8'!BI55</f>
        <v>0.05</v>
      </c>
      <c r="Q55" s="164">
        <f>'X9'!BI55</f>
        <v>0.13</v>
      </c>
      <c r="R55" s="164">
        <f>'X10'!BI55</f>
        <v>0</v>
      </c>
      <c r="S55" s="164">
        <f>'X11'!BI55</f>
        <v>1.08</v>
      </c>
      <c r="T55" s="164">
        <f>'X12'!BI55</f>
        <v>0.74</v>
      </c>
      <c r="U55" s="164">
        <f>'X13'!BI55</f>
        <v>1.95</v>
      </c>
      <c r="V55" s="164">
        <f>'X14'!BI55</f>
        <v>0.51</v>
      </c>
      <c r="W55" s="164">
        <f>'X15'!BI55</f>
        <v>0.27</v>
      </c>
    </row>
    <row r="56" spans="1:23" ht="15">
      <c r="A56" s="227" t="s">
        <v>142</v>
      </c>
      <c r="B56" s="96" t="s">
        <v>154</v>
      </c>
      <c r="C56" s="97" t="s">
        <v>47</v>
      </c>
      <c r="D56" s="230">
        <f t="shared" si="7"/>
        <v>893.15</v>
      </c>
      <c r="E56" s="230" t="e">
        <f>#REF!</f>
        <v>#REF!</v>
      </c>
      <c r="F56" s="230" t="e">
        <f t="shared" si="1"/>
        <v>#REF!</v>
      </c>
      <c r="G56" s="230">
        <f>'12CH'!BI57</f>
        <v>893.15000000000009</v>
      </c>
      <c r="H56" s="230">
        <f t="shared" si="2"/>
        <v>0</v>
      </c>
      <c r="I56" s="164">
        <f>'X1'!BI56</f>
        <v>23.96</v>
      </c>
      <c r="J56" s="164">
        <f>'X2'!BI56</f>
        <v>129.44</v>
      </c>
      <c r="K56" s="164">
        <f>'X3'!BI56</f>
        <v>80.66</v>
      </c>
      <c r="L56" s="164">
        <f>'X4'!BI56</f>
        <v>61.510000000000005</v>
      </c>
      <c r="M56" s="164">
        <f>'X5'!BI56</f>
        <v>81.88000000000001</v>
      </c>
      <c r="N56" s="164">
        <f>'X6'!BI56</f>
        <v>41</v>
      </c>
      <c r="O56" s="164">
        <f>'X7'!BI56</f>
        <v>62.64</v>
      </c>
      <c r="P56" s="164">
        <f>'X8'!BI56</f>
        <v>28.78</v>
      </c>
      <c r="Q56" s="164">
        <f>'X9'!BI56</f>
        <v>35.32</v>
      </c>
      <c r="R56" s="164">
        <f>'X10'!BI56</f>
        <v>18.28</v>
      </c>
      <c r="S56" s="164">
        <f>'X11'!BI56</f>
        <v>85</v>
      </c>
      <c r="T56" s="164">
        <f>'X12'!BI56</f>
        <v>12.9</v>
      </c>
      <c r="U56" s="164">
        <f>'X13'!BI56</f>
        <v>71.55</v>
      </c>
      <c r="V56" s="164">
        <f>'X14'!BI56</f>
        <v>97.399999999999991</v>
      </c>
      <c r="W56" s="164">
        <f>'X15'!BI56</f>
        <v>62.83</v>
      </c>
    </row>
    <row r="57" spans="1:23" s="93" customFormat="1" ht="15">
      <c r="A57" s="227" t="s">
        <v>143</v>
      </c>
      <c r="B57" s="96" t="s">
        <v>98</v>
      </c>
      <c r="C57" s="97" t="s">
        <v>46</v>
      </c>
      <c r="D57" s="230">
        <f t="shared" si="7"/>
        <v>20.97</v>
      </c>
      <c r="E57" s="230" t="e">
        <f>#REF!</f>
        <v>#REF!</v>
      </c>
      <c r="F57" s="230" t="e">
        <f t="shared" si="1"/>
        <v>#REF!</v>
      </c>
      <c r="G57" s="230">
        <f>'12CH'!BI58</f>
        <v>20.97</v>
      </c>
      <c r="H57" s="230">
        <f t="shared" si="2"/>
        <v>0</v>
      </c>
      <c r="I57" s="164">
        <f>'X1'!BI57</f>
        <v>0</v>
      </c>
      <c r="J57" s="164">
        <f>'X2'!BI57</f>
        <v>0</v>
      </c>
      <c r="K57" s="164">
        <f>'X3'!BI57</f>
        <v>0</v>
      </c>
      <c r="L57" s="164">
        <f>'X4'!BI57</f>
        <v>0</v>
      </c>
      <c r="M57" s="164">
        <f>'X5'!BI57</f>
        <v>0</v>
      </c>
      <c r="N57" s="164">
        <f>'X6'!BI57</f>
        <v>0.5</v>
      </c>
      <c r="O57" s="164">
        <f>'X7'!BI57</f>
        <v>2.92</v>
      </c>
      <c r="P57" s="164">
        <f>'X8'!BI57</f>
        <v>0</v>
      </c>
      <c r="Q57" s="164">
        <f>'X9'!BI57</f>
        <v>2.0699999999999998</v>
      </c>
      <c r="R57" s="164">
        <f>'X10'!BI57</f>
        <v>0.3</v>
      </c>
      <c r="S57" s="164">
        <f>'X11'!BI57</f>
        <v>0</v>
      </c>
      <c r="T57" s="164">
        <f>'X12'!BI57</f>
        <v>0.3</v>
      </c>
      <c r="U57" s="164">
        <f>'X13'!BI57</f>
        <v>0</v>
      </c>
      <c r="V57" s="164">
        <f>'X14'!BI57</f>
        <v>14.88</v>
      </c>
      <c r="W57" s="164">
        <f>'X15'!BI57</f>
        <v>0</v>
      </c>
    </row>
    <row r="58" spans="1:23" s="93" customFormat="1" ht="15">
      <c r="A58" s="227" t="s">
        <v>144</v>
      </c>
      <c r="B58" s="96" t="s">
        <v>155</v>
      </c>
      <c r="C58" s="97" t="s">
        <v>60</v>
      </c>
      <c r="D58" s="230">
        <f t="shared" si="7"/>
        <v>0</v>
      </c>
      <c r="E58" s="230" t="e">
        <f>#REF!</f>
        <v>#REF!</v>
      </c>
      <c r="F58" s="230" t="e">
        <f t="shared" si="1"/>
        <v>#REF!</v>
      </c>
      <c r="G58" s="230">
        <f>'12CH'!BI59</f>
        <v>0</v>
      </c>
      <c r="H58" s="230">
        <f t="shared" si="2"/>
        <v>0</v>
      </c>
      <c r="I58" s="164">
        <f>'X1'!BI58</f>
        <v>0</v>
      </c>
      <c r="J58" s="164">
        <f>'X2'!BI58</f>
        <v>0</v>
      </c>
      <c r="K58" s="164">
        <f>'X3'!BI58</f>
        <v>0</v>
      </c>
      <c r="L58" s="164">
        <f>'X4'!BI58</f>
        <v>0</v>
      </c>
      <c r="M58" s="164">
        <f>'X5'!BI58</f>
        <v>0</v>
      </c>
      <c r="N58" s="164">
        <f>'X6'!BI58</f>
        <v>0</v>
      </c>
      <c r="O58" s="164">
        <f>'X7'!BI58</f>
        <v>0</v>
      </c>
      <c r="P58" s="164">
        <f>'X8'!BI58</f>
        <v>0</v>
      </c>
      <c r="Q58" s="164">
        <f>'X9'!BI58</f>
        <v>0</v>
      </c>
      <c r="R58" s="164">
        <f>'X10'!BI58</f>
        <v>0</v>
      </c>
      <c r="S58" s="164">
        <f>'X11'!BI58</f>
        <v>0</v>
      </c>
      <c r="T58" s="164">
        <f>'X12'!BI58</f>
        <v>0</v>
      </c>
      <c r="U58" s="164">
        <f>'X13'!BI58</f>
        <v>0</v>
      </c>
      <c r="V58" s="164">
        <f>'X14'!BI58</f>
        <v>0</v>
      </c>
      <c r="W58" s="164">
        <f>'X15'!BI58</f>
        <v>0</v>
      </c>
    </row>
    <row r="59" spans="1:23" s="93" customFormat="1" ht="15">
      <c r="A59" s="226">
        <v>3</v>
      </c>
      <c r="B59" s="87" t="s">
        <v>61</v>
      </c>
      <c r="C59" s="83" t="s">
        <v>102</v>
      </c>
      <c r="D59" s="85">
        <f t="shared" si="7"/>
        <v>1115.27</v>
      </c>
      <c r="E59" s="85" t="e">
        <f>#REF!</f>
        <v>#REF!</v>
      </c>
      <c r="F59" s="85" t="e">
        <f t="shared" si="1"/>
        <v>#REF!</v>
      </c>
      <c r="G59" s="85">
        <f>'12CH'!BI60</f>
        <v>1115.27</v>
      </c>
      <c r="H59" s="85">
        <f t="shared" si="2"/>
        <v>0</v>
      </c>
      <c r="I59" s="28">
        <f>'X1'!BI59</f>
        <v>0</v>
      </c>
      <c r="J59" s="28">
        <f>'X2'!BI59</f>
        <v>0</v>
      </c>
      <c r="K59" s="28">
        <f>'X3'!BI59</f>
        <v>0</v>
      </c>
      <c r="L59" s="28">
        <f>'X4'!BI59</f>
        <v>0</v>
      </c>
      <c r="M59" s="28">
        <f>'X5'!BI59</f>
        <v>0</v>
      </c>
      <c r="N59" s="28">
        <f>'X6'!BI59</f>
        <v>0</v>
      </c>
      <c r="O59" s="28">
        <f>'X7'!BI59</f>
        <v>40.6</v>
      </c>
      <c r="P59" s="28">
        <f>'X8'!BI59</f>
        <v>0</v>
      </c>
      <c r="Q59" s="28">
        <f>'X9'!BI59</f>
        <v>480.84999999999997</v>
      </c>
      <c r="R59" s="28">
        <f>'X10'!BI59</f>
        <v>0</v>
      </c>
      <c r="S59" s="28">
        <f>'X11'!BI59</f>
        <v>121.49000000000001</v>
      </c>
      <c r="T59" s="28">
        <f>'X12'!BI59</f>
        <v>0.31999999999999995</v>
      </c>
      <c r="U59" s="28">
        <f>'X13'!BI59</f>
        <v>5.55</v>
      </c>
      <c r="V59" s="28">
        <f>'X14'!BI59</f>
        <v>462.53999999999996</v>
      </c>
      <c r="W59" s="28">
        <f>'X15'!BI59</f>
        <v>3.92</v>
      </c>
    </row>
  </sheetData>
  <mergeCells count="7">
    <mergeCell ref="I3:W3"/>
    <mergeCell ref="E3:F4"/>
    <mergeCell ref="A1:C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Z1569"/>
  <sheetViews>
    <sheetView showZeros="0" zoomScaleNormal="100" workbookViewId="0">
      <pane xSplit="9" ySplit="5" topLeftCell="J1495" activePane="bottomRight" state="frozen"/>
      <selection activeCell="J1522" sqref="J1522"/>
      <selection pane="topRight" activeCell="J1522" sqref="J1522"/>
      <selection pane="bottomLeft" activeCell="J1522" sqref="J1522"/>
      <selection pane="bottomRight" activeCell="J1522" sqref="J1522"/>
    </sheetView>
  </sheetViews>
  <sheetFormatPr defaultColWidth="9" defaultRowHeight="12.75" customHeight="1"/>
  <cols>
    <col min="1" max="1" width="6.125" style="44" customWidth="1"/>
    <col min="2" max="2" width="25.625" style="43" customWidth="1"/>
    <col min="3" max="3" width="5.875" style="30" customWidth="1"/>
    <col min="4" max="4" width="6.625" style="30" customWidth="1"/>
    <col min="5" max="5" width="8.875" style="138" customWidth="1"/>
    <col min="6" max="9" width="6.625" style="30" hidden="1" customWidth="1"/>
    <col min="10" max="12" width="6.625" style="30" customWidth="1"/>
    <col min="13" max="13" width="6.5" style="30" customWidth="1"/>
    <col min="14" max="16" width="6.625" style="30" customWidth="1"/>
    <col min="17" max="17" width="7.75" style="30" customWidth="1"/>
    <col min="18" max="18" width="9" style="30" customWidth="1"/>
    <col min="19" max="19" width="7.625" style="30" customWidth="1"/>
    <col min="20" max="20" width="7.5" style="30" customWidth="1"/>
    <col min="21" max="21" width="7.75" style="30" customWidth="1"/>
    <col min="22" max="22" width="6.625" style="30" customWidth="1"/>
    <col min="23" max="23" width="7.75" style="30" customWidth="1"/>
    <col min="24" max="24" width="6.625" style="30" customWidth="1"/>
    <col min="25" max="25" width="7.625" style="30" customWidth="1"/>
    <col min="26" max="16384" width="9" style="30"/>
  </cols>
  <sheetData>
    <row r="1" spans="1:25" ht="12.75" customHeight="1">
      <c r="A1" s="623" t="s">
        <v>208</v>
      </c>
      <c r="B1" s="623"/>
      <c r="C1" s="623"/>
      <c r="D1" s="623"/>
      <c r="E1" s="623"/>
      <c r="F1" s="29"/>
      <c r="G1" s="29"/>
      <c r="H1" s="29"/>
      <c r="I1" s="29"/>
      <c r="J1" s="29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29"/>
      <c r="X1" s="29"/>
      <c r="Y1" s="29"/>
    </row>
    <row r="2" spans="1:25" ht="12.75" customHeight="1">
      <c r="E2" s="135" t="s">
        <v>0</v>
      </c>
    </row>
    <row r="3" spans="1:25" s="34" customFormat="1" ht="12.75" customHeight="1">
      <c r="A3" s="625" t="s">
        <v>1</v>
      </c>
      <c r="B3" s="626" t="s">
        <v>70</v>
      </c>
      <c r="C3" s="627" t="s">
        <v>71</v>
      </c>
      <c r="D3" s="627" t="s">
        <v>72</v>
      </c>
      <c r="E3" s="624" t="s">
        <v>73</v>
      </c>
      <c r="F3" s="31" t="s">
        <v>79</v>
      </c>
      <c r="G3" s="31"/>
      <c r="H3" s="31"/>
      <c r="I3" s="31"/>
      <c r="J3" s="46" t="s">
        <v>74</v>
      </c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8"/>
    </row>
    <row r="4" spans="1:25" s="34" customFormat="1" ht="44.25" customHeight="1">
      <c r="A4" s="625"/>
      <c r="B4" s="626"/>
      <c r="C4" s="627"/>
      <c r="D4" s="627"/>
      <c r="E4" s="624"/>
      <c r="F4" s="45" t="s">
        <v>75</v>
      </c>
      <c r="G4" s="45" t="s">
        <v>76</v>
      </c>
      <c r="H4" s="45" t="s">
        <v>77</v>
      </c>
      <c r="I4" s="45" t="s">
        <v>78</v>
      </c>
      <c r="J4" s="14" t="str">
        <f>HTg!G4</f>
        <v>Thị trấn Đình Cả</v>
      </c>
      <c r="K4" s="14" t="str">
        <f>HTg!H4</f>
        <v>Xã Sảng Mộc</v>
      </c>
      <c r="L4" s="14" t="str">
        <f>HTg!I4</f>
        <v>Xã Nghinh Tường</v>
      </c>
      <c r="M4" s="14" t="str">
        <f>HTg!J4</f>
        <v>Xã Thần Sa</v>
      </c>
      <c r="N4" s="14" t="str">
        <f>HTg!K4</f>
        <v>Xã Vũ Chấn</v>
      </c>
      <c r="O4" s="14" t="str">
        <f>HTg!L4</f>
        <v>Xã Thượng Nung</v>
      </c>
      <c r="P4" s="14" t="str">
        <f>HTg!M4</f>
        <v>Xã Phú Thượng</v>
      </c>
      <c r="Q4" s="14" t="str">
        <f>HTg!N4</f>
        <v>Xã Cúc Đường</v>
      </c>
      <c r="R4" s="14" t="str">
        <f>HTg!O4</f>
        <v>Xã La Hiên</v>
      </c>
      <c r="S4" s="14" t="str">
        <f>HTg!P4</f>
        <v>Xã Lâu Thượng</v>
      </c>
      <c r="T4" s="14" t="str">
        <f>HTg!Q4</f>
        <v>Xã Tràng Xá</v>
      </c>
      <c r="U4" s="14" t="str">
        <f>HTg!R4</f>
        <v>Xã Phương Giao</v>
      </c>
      <c r="V4" s="14" t="str">
        <f>HTg!S4</f>
        <v>Xã Liên Minh</v>
      </c>
      <c r="W4" s="14" t="str">
        <f>HTg!T4</f>
        <v>Xã Dân Tiến</v>
      </c>
      <c r="X4" s="14" t="str">
        <f>HTg!U4</f>
        <v>Xã Bình Long</v>
      </c>
      <c r="Y4" s="48"/>
    </row>
    <row r="5" spans="1:25" s="34" customFormat="1" ht="12.75" customHeight="1">
      <c r="A5" s="23"/>
      <c r="B5" s="24" t="s">
        <v>6</v>
      </c>
      <c r="C5" s="23"/>
      <c r="D5" s="23"/>
      <c r="E5" s="349">
        <f t="shared" ref="E5:X5" si="0">E6+E174+E1566</f>
        <v>8665.6899999999987</v>
      </c>
      <c r="F5" s="32">
        <f t="shared" si="0"/>
        <v>0</v>
      </c>
      <c r="G5" s="32">
        <f t="shared" si="0"/>
        <v>0</v>
      </c>
      <c r="H5" s="32">
        <f t="shared" si="0"/>
        <v>0</v>
      </c>
      <c r="I5" s="32">
        <f t="shared" si="0"/>
        <v>0</v>
      </c>
      <c r="J5" s="32">
        <f t="shared" si="0"/>
        <v>211.49</v>
      </c>
      <c r="K5" s="32">
        <f t="shared" si="0"/>
        <v>550.29999999999995</v>
      </c>
      <c r="L5" s="32">
        <f t="shared" si="0"/>
        <v>847.70000000000027</v>
      </c>
      <c r="M5" s="32">
        <f t="shared" si="0"/>
        <v>604.62999999999988</v>
      </c>
      <c r="N5" s="32">
        <f t="shared" si="0"/>
        <v>405.05</v>
      </c>
      <c r="O5" s="32">
        <f t="shared" si="0"/>
        <v>410.8</v>
      </c>
      <c r="P5" s="32">
        <f t="shared" si="0"/>
        <v>323.96000000000004</v>
      </c>
      <c r="Q5" s="32">
        <f t="shared" si="0"/>
        <v>436.84999999999997</v>
      </c>
      <c r="R5" s="32">
        <f t="shared" si="0"/>
        <v>1433.5</v>
      </c>
      <c r="S5" s="32">
        <f t="shared" si="0"/>
        <v>455.23</v>
      </c>
      <c r="T5" s="32">
        <f t="shared" si="0"/>
        <v>932.73</v>
      </c>
      <c r="U5" s="32">
        <f t="shared" si="0"/>
        <v>431.90999999999997</v>
      </c>
      <c r="V5" s="32">
        <f t="shared" si="0"/>
        <v>823.13999999999976</v>
      </c>
      <c r="W5" s="32">
        <f t="shared" si="0"/>
        <v>643.63</v>
      </c>
      <c r="X5" s="32">
        <f t="shared" si="0"/>
        <v>154.76999999999998</v>
      </c>
      <c r="Y5" s="33"/>
    </row>
    <row r="6" spans="1:25" s="34" customFormat="1" ht="12.75" customHeight="1">
      <c r="A6" s="23">
        <v>1</v>
      </c>
      <c r="B6" s="24" t="s">
        <v>7</v>
      </c>
      <c r="C6" s="25"/>
      <c r="D6" s="23" t="s">
        <v>8</v>
      </c>
      <c r="E6" s="136">
        <f t="shared" ref="E6:X6" si="1">E7+E17+E20+E44+E52+E56+E66+E77+E80</f>
        <v>5723.7699999999995</v>
      </c>
      <c r="F6" s="32">
        <f t="shared" si="1"/>
        <v>0</v>
      </c>
      <c r="G6" s="32">
        <f t="shared" si="1"/>
        <v>0</v>
      </c>
      <c r="H6" s="32">
        <f t="shared" si="1"/>
        <v>0</v>
      </c>
      <c r="I6" s="32">
        <f t="shared" si="1"/>
        <v>0</v>
      </c>
      <c r="J6" s="32">
        <f t="shared" si="1"/>
        <v>94.91</v>
      </c>
      <c r="K6" s="32">
        <f t="shared" si="1"/>
        <v>365.27999999999986</v>
      </c>
      <c r="L6" s="32">
        <f t="shared" si="1"/>
        <v>785.13000000000022</v>
      </c>
      <c r="M6" s="32">
        <f t="shared" si="1"/>
        <v>257.58999999999997</v>
      </c>
      <c r="N6" s="32">
        <f t="shared" si="1"/>
        <v>348.69</v>
      </c>
      <c r="O6" s="32">
        <f t="shared" si="1"/>
        <v>350.59000000000003</v>
      </c>
      <c r="P6" s="32">
        <f t="shared" si="1"/>
        <v>206.19000000000003</v>
      </c>
      <c r="Q6" s="32">
        <f t="shared" si="1"/>
        <v>230.19</v>
      </c>
      <c r="R6" s="32">
        <f t="shared" si="1"/>
        <v>849.81</v>
      </c>
      <c r="S6" s="32">
        <f t="shared" si="1"/>
        <v>187.04</v>
      </c>
      <c r="T6" s="32">
        <f t="shared" si="1"/>
        <v>546.5</v>
      </c>
      <c r="U6" s="32">
        <f t="shared" si="1"/>
        <v>376.54999999999995</v>
      </c>
      <c r="V6" s="32">
        <f t="shared" si="1"/>
        <v>610.87999999999977</v>
      </c>
      <c r="W6" s="32">
        <f t="shared" si="1"/>
        <v>425.84999999999997</v>
      </c>
      <c r="X6" s="32">
        <f t="shared" si="1"/>
        <v>88.57</v>
      </c>
      <c r="Y6" s="33"/>
    </row>
    <row r="7" spans="1:25" ht="12.75" customHeight="1">
      <c r="A7" s="22" t="s">
        <v>10</v>
      </c>
      <c r="B7" s="26" t="s">
        <v>106</v>
      </c>
      <c r="C7" s="27"/>
      <c r="D7" s="22" t="s">
        <v>9</v>
      </c>
      <c r="E7" s="137">
        <f t="shared" ref="E7:X7" si="2">E8+E11+E14</f>
        <v>0</v>
      </c>
      <c r="F7" s="35">
        <f t="shared" si="2"/>
        <v>0</v>
      </c>
      <c r="G7" s="35">
        <f t="shared" si="2"/>
        <v>0</v>
      </c>
      <c r="H7" s="35">
        <f t="shared" si="2"/>
        <v>0</v>
      </c>
      <c r="I7" s="35">
        <f t="shared" si="2"/>
        <v>0</v>
      </c>
      <c r="J7" s="35">
        <f t="shared" si="2"/>
        <v>0</v>
      </c>
      <c r="K7" s="35">
        <f t="shared" si="2"/>
        <v>0</v>
      </c>
      <c r="L7" s="35">
        <f t="shared" si="2"/>
        <v>0</v>
      </c>
      <c r="M7" s="35">
        <f t="shared" si="2"/>
        <v>0</v>
      </c>
      <c r="N7" s="35">
        <f t="shared" si="2"/>
        <v>0</v>
      </c>
      <c r="O7" s="35">
        <f t="shared" si="2"/>
        <v>0</v>
      </c>
      <c r="P7" s="35">
        <f t="shared" si="2"/>
        <v>0</v>
      </c>
      <c r="Q7" s="35">
        <f t="shared" si="2"/>
        <v>0</v>
      </c>
      <c r="R7" s="35">
        <f t="shared" si="2"/>
        <v>0</v>
      </c>
      <c r="S7" s="35">
        <f t="shared" si="2"/>
        <v>0</v>
      </c>
      <c r="T7" s="35">
        <f t="shared" si="2"/>
        <v>0</v>
      </c>
      <c r="U7" s="35">
        <f t="shared" si="2"/>
        <v>0</v>
      </c>
      <c r="V7" s="35">
        <f t="shared" si="2"/>
        <v>0</v>
      </c>
      <c r="W7" s="35">
        <f t="shared" si="2"/>
        <v>0</v>
      </c>
      <c r="X7" s="35">
        <f t="shared" si="2"/>
        <v>0</v>
      </c>
      <c r="Y7" s="36"/>
    </row>
    <row r="8" spans="1:25" s="186" customFormat="1" ht="12.75" customHeight="1">
      <c r="A8" s="180" t="s">
        <v>65</v>
      </c>
      <c r="B8" s="181" t="s">
        <v>189</v>
      </c>
      <c r="C8" s="182"/>
      <c r="D8" s="180" t="s">
        <v>11</v>
      </c>
      <c r="E8" s="183">
        <f t="shared" ref="E8:X8" si="3">SUM(E9:E10)</f>
        <v>0</v>
      </c>
      <c r="F8" s="183">
        <f t="shared" si="3"/>
        <v>0</v>
      </c>
      <c r="G8" s="183">
        <f t="shared" si="3"/>
        <v>0</v>
      </c>
      <c r="H8" s="183">
        <f t="shared" si="3"/>
        <v>0</v>
      </c>
      <c r="I8" s="183">
        <f t="shared" si="3"/>
        <v>0</v>
      </c>
      <c r="J8" s="183">
        <f t="shared" si="3"/>
        <v>0</v>
      </c>
      <c r="K8" s="183">
        <f t="shared" si="3"/>
        <v>0</v>
      </c>
      <c r="L8" s="183">
        <f t="shared" si="3"/>
        <v>0</v>
      </c>
      <c r="M8" s="183">
        <f t="shared" si="3"/>
        <v>0</v>
      </c>
      <c r="N8" s="183">
        <f t="shared" si="3"/>
        <v>0</v>
      </c>
      <c r="O8" s="183">
        <f t="shared" si="3"/>
        <v>0</v>
      </c>
      <c r="P8" s="183">
        <f t="shared" si="3"/>
        <v>0</v>
      </c>
      <c r="Q8" s="183">
        <f t="shared" si="3"/>
        <v>0</v>
      </c>
      <c r="R8" s="183">
        <f t="shared" si="3"/>
        <v>0</v>
      </c>
      <c r="S8" s="183">
        <f t="shared" si="3"/>
        <v>0</v>
      </c>
      <c r="T8" s="183">
        <f t="shared" si="3"/>
        <v>0</v>
      </c>
      <c r="U8" s="183">
        <f t="shared" si="3"/>
        <v>0</v>
      </c>
      <c r="V8" s="183">
        <f t="shared" si="3"/>
        <v>0</v>
      </c>
      <c r="W8" s="183">
        <f t="shared" si="3"/>
        <v>0</v>
      </c>
      <c r="X8" s="183">
        <f t="shared" si="3"/>
        <v>0</v>
      </c>
      <c r="Y8" s="185"/>
    </row>
    <row r="9" spans="1:25" ht="12.75" customHeight="1">
      <c r="A9" s="22"/>
      <c r="B9" s="26"/>
      <c r="C9" s="27"/>
      <c r="D9" s="22"/>
      <c r="E9" s="137">
        <f>SUM(J9:X9)</f>
        <v>0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6"/>
    </row>
    <row r="10" spans="1:25" ht="12.75" customHeight="1">
      <c r="A10" s="22"/>
      <c r="B10" s="26"/>
      <c r="C10" s="27"/>
      <c r="D10" s="22"/>
      <c r="E10" s="137">
        <f>SUM(J10:X10)</f>
        <v>0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6"/>
    </row>
    <row r="11" spans="1:25" s="186" customFormat="1" ht="12.75" customHeight="1">
      <c r="A11" s="180" t="s">
        <v>66</v>
      </c>
      <c r="B11" s="216" t="s">
        <v>191</v>
      </c>
      <c r="C11" s="182"/>
      <c r="D11" s="180" t="s">
        <v>12</v>
      </c>
      <c r="E11" s="183">
        <f t="shared" ref="E11:X11" si="4">SUM(E12:E13)</f>
        <v>0</v>
      </c>
      <c r="F11" s="183">
        <f t="shared" si="4"/>
        <v>0</v>
      </c>
      <c r="G11" s="183">
        <f t="shared" si="4"/>
        <v>0</v>
      </c>
      <c r="H11" s="183">
        <f t="shared" si="4"/>
        <v>0</v>
      </c>
      <c r="I11" s="183">
        <f t="shared" si="4"/>
        <v>0</v>
      </c>
      <c r="J11" s="183">
        <f t="shared" si="4"/>
        <v>0</v>
      </c>
      <c r="K11" s="183">
        <f t="shared" si="4"/>
        <v>0</v>
      </c>
      <c r="L11" s="183">
        <f t="shared" si="4"/>
        <v>0</v>
      </c>
      <c r="M11" s="183">
        <f t="shared" si="4"/>
        <v>0</v>
      </c>
      <c r="N11" s="183">
        <f t="shared" si="4"/>
        <v>0</v>
      </c>
      <c r="O11" s="183">
        <f t="shared" si="4"/>
        <v>0</v>
      </c>
      <c r="P11" s="183">
        <f t="shared" si="4"/>
        <v>0</v>
      </c>
      <c r="Q11" s="183">
        <f t="shared" si="4"/>
        <v>0</v>
      </c>
      <c r="R11" s="183">
        <f t="shared" si="4"/>
        <v>0</v>
      </c>
      <c r="S11" s="183">
        <f t="shared" si="4"/>
        <v>0</v>
      </c>
      <c r="T11" s="183">
        <f t="shared" si="4"/>
        <v>0</v>
      </c>
      <c r="U11" s="183">
        <f t="shared" si="4"/>
        <v>0</v>
      </c>
      <c r="V11" s="183">
        <f t="shared" si="4"/>
        <v>0</v>
      </c>
      <c r="W11" s="183">
        <f t="shared" si="4"/>
        <v>0</v>
      </c>
      <c r="X11" s="183">
        <f t="shared" si="4"/>
        <v>0</v>
      </c>
      <c r="Y11" s="185"/>
    </row>
    <row r="12" spans="1:25" ht="12.75" customHeight="1">
      <c r="A12" s="22"/>
      <c r="B12" s="20"/>
      <c r="C12" s="27"/>
      <c r="D12" s="22"/>
      <c r="E12" s="137">
        <f>SUM(J12:X12)</f>
        <v>0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6"/>
    </row>
    <row r="13" spans="1:25" ht="12.75" customHeight="1">
      <c r="A13" s="22"/>
      <c r="B13" s="26"/>
      <c r="C13" s="27"/>
      <c r="D13" s="22"/>
      <c r="E13" s="137">
        <f>SUM(J13:X13)</f>
        <v>0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6"/>
    </row>
    <row r="14" spans="1:25" s="186" customFormat="1" ht="12.75" customHeight="1">
      <c r="A14" s="180" t="s">
        <v>209</v>
      </c>
      <c r="B14" s="216" t="s">
        <v>192</v>
      </c>
      <c r="C14" s="182"/>
      <c r="D14" s="180" t="s">
        <v>14</v>
      </c>
      <c r="E14" s="183">
        <f t="shared" ref="E14:X14" si="5">SUM(E15:E16)</f>
        <v>0</v>
      </c>
      <c r="F14" s="183">
        <f t="shared" si="5"/>
        <v>0</v>
      </c>
      <c r="G14" s="183">
        <f t="shared" si="5"/>
        <v>0</v>
      </c>
      <c r="H14" s="183">
        <f t="shared" si="5"/>
        <v>0</v>
      </c>
      <c r="I14" s="183">
        <f t="shared" si="5"/>
        <v>0</v>
      </c>
      <c r="J14" s="183">
        <f t="shared" si="5"/>
        <v>0</v>
      </c>
      <c r="K14" s="183">
        <f t="shared" si="5"/>
        <v>0</v>
      </c>
      <c r="L14" s="183">
        <f t="shared" si="5"/>
        <v>0</v>
      </c>
      <c r="M14" s="183">
        <f t="shared" si="5"/>
        <v>0</v>
      </c>
      <c r="N14" s="183">
        <f t="shared" si="5"/>
        <v>0</v>
      </c>
      <c r="O14" s="183">
        <f t="shared" si="5"/>
        <v>0</v>
      </c>
      <c r="P14" s="183">
        <f t="shared" si="5"/>
        <v>0</v>
      </c>
      <c r="Q14" s="183">
        <f t="shared" si="5"/>
        <v>0</v>
      </c>
      <c r="R14" s="183">
        <f t="shared" si="5"/>
        <v>0</v>
      </c>
      <c r="S14" s="183">
        <f t="shared" si="5"/>
        <v>0</v>
      </c>
      <c r="T14" s="183">
        <f t="shared" si="5"/>
        <v>0</v>
      </c>
      <c r="U14" s="183">
        <f t="shared" si="5"/>
        <v>0</v>
      </c>
      <c r="V14" s="183">
        <f t="shared" si="5"/>
        <v>0</v>
      </c>
      <c r="W14" s="183">
        <f t="shared" si="5"/>
        <v>0</v>
      </c>
      <c r="X14" s="183">
        <f t="shared" si="5"/>
        <v>0</v>
      </c>
      <c r="Y14" s="185"/>
    </row>
    <row r="15" spans="1:25" ht="12.75" customHeight="1">
      <c r="A15" s="22"/>
      <c r="B15" s="26"/>
      <c r="C15" s="27"/>
      <c r="D15" s="22"/>
      <c r="E15" s="137">
        <f>SUM(J15:X15)</f>
        <v>0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6"/>
    </row>
    <row r="16" spans="1:25" ht="12.75" customHeight="1">
      <c r="A16" s="22"/>
      <c r="B16" s="26"/>
      <c r="C16" s="27"/>
      <c r="D16" s="22"/>
      <c r="E16" s="137">
        <f>SUM(J16:X16)</f>
        <v>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6"/>
    </row>
    <row r="17" spans="1:25" s="186" customFormat="1" ht="12.75" customHeight="1">
      <c r="A17" s="180" t="s">
        <v>13</v>
      </c>
      <c r="B17" s="181" t="s">
        <v>116</v>
      </c>
      <c r="C17" s="182"/>
      <c r="D17" s="180" t="s">
        <v>16</v>
      </c>
      <c r="E17" s="183">
        <f t="shared" ref="E17:X17" si="6">SUM(E18:E19)</f>
        <v>0</v>
      </c>
      <c r="F17" s="183">
        <f t="shared" si="6"/>
        <v>0</v>
      </c>
      <c r="G17" s="183">
        <f t="shared" si="6"/>
        <v>0</v>
      </c>
      <c r="H17" s="183">
        <f t="shared" si="6"/>
        <v>0</v>
      </c>
      <c r="I17" s="183">
        <f t="shared" si="6"/>
        <v>0</v>
      </c>
      <c r="J17" s="183">
        <f t="shared" si="6"/>
        <v>0</v>
      </c>
      <c r="K17" s="183">
        <f t="shared" si="6"/>
        <v>0</v>
      </c>
      <c r="L17" s="183">
        <f t="shared" si="6"/>
        <v>0</v>
      </c>
      <c r="M17" s="183">
        <f t="shared" si="6"/>
        <v>0</v>
      </c>
      <c r="N17" s="183">
        <f t="shared" si="6"/>
        <v>0</v>
      </c>
      <c r="O17" s="183">
        <f t="shared" si="6"/>
        <v>0</v>
      </c>
      <c r="P17" s="183">
        <f t="shared" si="6"/>
        <v>0</v>
      </c>
      <c r="Q17" s="183">
        <f t="shared" si="6"/>
        <v>0</v>
      </c>
      <c r="R17" s="183">
        <f t="shared" si="6"/>
        <v>0</v>
      </c>
      <c r="S17" s="183">
        <f t="shared" si="6"/>
        <v>0</v>
      </c>
      <c r="T17" s="183">
        <f t="shared" si="6"/>
        <v>0</v>
      </c>
      <c r="U17" s="183">
        <f t="shared" si="6"/>
        <v>0</v>
      </c>
      <c r="V17" s="183">
        <f t="shared" si="6"/>
        <v>0</v>
      </c>
      <c r="W17" s="183">
        <f t="shared" si="6"/>
        <v>0</v>
      </c>
      <c r="X17" s="183">
        <f t="shared" si="6"/>
        <v>0</v>
      </c>
      <c r="Y17" s="185"/>
    </row>
    <row r="18" spans="1:25" ht="12.75" customHeight="1">
      <c r="A18" s="22"/>
      <c r="B18" s="26"/>
      <c r="C18" s="27"/>
      <c r="D18" s="22"/>
      <c r="E18" s="137">
        <f>SUM(J18:X18)</f>
        <v>0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6"/>
    </row>
    <row r="19" spans="1:25" ht="12.75" customHeight="1">
      <c r="A19" s="22"/>
      <c r="B19" s="26"/>
      <c r="C19" s="27"/>
      <c r="D19" s="22"/>
      <c r="E19" s="137">
        <f>SUM(J19:X19)</f>
        <v>0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6"/>
    </row>
    <row r="20" spans="1:25" s="186" customFormat="1" ht="12.75" customHeight="1">
      <c r="A20" s="180" t="s">
        <v>15</v>
      </c>
      <c r="B20" s="187" t="s">
        <v>80</v>
      </c>
      <c r="C20" s="188"/>
      <c r="D20" s="189" t="s">
        <v>18</v>
      </c>
      <c r="E20" s="183">
        <f t="shared" ref="E20:X20" si="7">SUM(E21:E43)</f>
        <v>1568.7499999999998</v>
      </c>
      <c r="F20" s="183">
        <f t="shared" si="7"/>
        <v>0</v>
      </c>
      <c r="G20" s="183">
        <f t="shared" si="7"/>
        <v>0</v>
      </c>
      <c r="H20" s="183">
        <f t="shared" si="7"/>
        <v>0</v>
      </c>
      <c r="I20" s="183">
        <f t="shared" si="7"/>
        <v>0</v>
      </c>
      <c r="J20" s="183">
        <f t="shared" si="7"/>
        <v>67.87</v>
      </c>
      <c r="K20" s="183">
        <f t="shared" si="7"/>
        <v>25</v>
      </c>
      <c r="L20" s="183">
        <f t="shared" si="7"/>
        <v>21</v>
      </c>
      <c r="M20" s="183">
        <f t="shared" si="7"/>
        <v>103.48</v>
      </c>
      <c r="N20" s="183">
        <f t="shared" si="7"/>
        <v>25</v>
      </c>
      <c r="O20" s="183">
        <f t="shared" si="7"/>
        <v>256.44</v>
      </c>
      <c r="P20" s="183">
        <f t="shared" si="7"/>
        <v>153.53000000000003</v>
      </c>
      <c r="Q20" s="183">
        <f t="shared" si="7"/>
        <v>58</v>
      </c>
      <c r="R20" s="183">
        <f t="shared" si="7"/>
        <v>18.07</v>
      </c>
      <c r="S20" s="183">
        <f t="shared" si="7"/>
        <v>61.91</v>
      </c>
      <c r="T20" s="183">
        <f t="shared" si="7"/>
        <v>315.48</v>
      </c>
      <c r="U20" s="183">
        <f t="shared" si="7"/>
        <v>317.08999999999997</v>
      </c>
      <c r="V20" s="183">
        <f t="shared" si="7"/>
        <v>34.31</v>
      </c>
      <c r="W20" s="183">
        <f t="shared" si="7"/>
        <v>27</v>
      </c>
      <c r="X20" s="183">
        <f t="shared" si="7"/>
        <v>84.57</v>
      </c>
      <c r="Y20" s="185"/>
    </row>
    <row r="21" spans="1:25" ht="12.75" customHeight="1">
      <c r="A21" s="22"/>
      <c r="B21" s="26"/>
      <c r="C21" s="27" t="s">
        <v>12</v>
      </c>
      <c r="D21" s="22"/>
      <c r="E21" s="137">
        <f t="shared" ref="E21:E30" si="8">SUM(J21:X21)</f>
        <v>0.5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>
        <v>0.5</v>
      </c>
      <c r="V21" s="35"/>
      <c r="W21" s="35"/>
      <c r="X21" s="35"/>
      <c r="Y21" s="36"/>
    </row>
    <row r="22" spans="1:25" ht="12.75" customHeight="1">
      <c r="A22" s="22"/>
      <c r="B22" s="26"/>
      <c r="C22" s="27" t="s">
        <v>16</v>
      </c>
      <c r="D22" s="22"/>
      <c r="E22" s="137">
        <f t="shared" si="8"/>
        <v>1.2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>
        <v>1.2</v>
      </c>
      <c r="V22" s="35"/>
      <c r="W22" s="35"/>
      <c r="X22" s="35"/>
      <c r="Y22" s="36"/>
    </row>
    <row r="23" spans="1:25" ht="12.75" customHeight="1">
      <c r="A23" s="22"/>
      <c r="B23" s="26"/>
      <c r="C23" s="27" t="s">
        <v>22</v>
      </c>
      <c r="D23" s="22"/>
      <c r="E23" s="137">
        <f t="shared" si="8"/>
        <v>0.3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>
        <v>0.3</v>
      </c>
      <c r="V23" s="35"/>
      <c r="W23" s="35"/>
      <c r="X23" s="35"/>
      <c r="Y23" s="36"/>
    </row>
    <row r="24" spans="1:25" ht="12.75" customHeight="1">
      <c r="A24" s="22"/>
      <c r="B24" s="26"/>
      <c r="C24" s="27" t="s">
        <v>12</v>
      </c>
      <c r="D24" s="22"/>
      <c r="E24" s="137">
        <f t="shared" si="8"/>
        <v>5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>
        <v>5</v>
      </c>
      <c r="T24" s="35"/>
      <c r="U24" s="35"/>
      <c r="V24" s="35"/>
      <c r="W24" s="35"/>
      <c r="X24" s="35"/>
      <c r="Y24" s="36"/>
    </row>
    <row r="25" spans="1:25" ht="12.75" customHeight="1">
      <c r="A25" s="22"/>
      <c r="B25" s="26"/>
      <c r="C25" s="27" t="s">
        <v>12</v>
      </c>
      <c r="D25" s="22"/>
      <c r="E25" s="137">
        <f t="shared" si="8"/>
        <v>5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>
        <v>5</v>
      </c>
      <c r="T25" s="35"/>
      <c r="U25" s="35"/>
      <c r="V25" s="35"/>
      <c r="W25" s="35"/>
      <c r="X25" s="35"/>
      <c r="Y25" s="36"/>
    </row>
    <row r="26" spans="1:25" ht="12.75" customHeight="1">
      <c r="A26" s="22"/>
      <c r="B26" s="26"/>
      <c r="C26" s="27" t="s">
        <v>22</v>
      </c>
      <c r="D26" s="22"/>
      <c r="E26" s="137">
        <f t="shared" si="8"/>
        <v>35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>
        <v>35</v>
      </c>
      <c r="R26" s="35"/>
      <c r="S26" s="35"/>
      <c r="T26" s="35"/>
      <c r="U26" s="35"/>
      <c r="V26" s="35"/>
      <c r="W26" s="35"/>
      <c r="X26" s="35"/>
      <c r="Y26" s="36"/>
    </row>
    <row r="27" spans="1:25" ht="12.75" customHeight="1">
      <c r="A27" s="22"/>
      <c r="B27" s="26"/>
      <c r="C27" s="27" t="s">
        <v>11</v>
      </c>
      <c r="D27" s="22"/>
      <c r="E27" s="137">
        <f t="shared" si="8"/>
        <v>10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>
        <v>10</v>
      </c>
      <c r="Y27" s="36"/>
    </row>
    <row r="28" spans="1:25" ht="12.75" customHeight="1">
      <c r="A28" s="22"/>
      <c r="B28" s="26"/>
      <c r="C28" s="27" t="s">
        <v>12</v>
      </c>
      <c r="D28" s="22"/>
      <c r="E28" s="137">
        <f t="shared" si="8"/>
        <v>10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>
        <v>10</v>
      </c>
      <c r="Y28" s="36"/>
    </row>
    <row r="29" spans="1:25" ht="12.75" customHeight="1">
      <c r="A29" s="22"/>
      <c r="B29" s="26"/>
      <c r="C29" s="27" t="s">
        <v>16</v>
      </c>
      <c r="D29" s="22"/>
      <c r="E29" s="137">
        <f t="shared" si="8"/>
        <v>10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>
        <v>10</v>
      </c>
      <c r="Y29" s="36"/>
    </row>
    <row r="30" spans="1:25" ht="12.75" customHeight="1">
      <c r="A30" s="22"/>
      <c r="B30" s="26"/>
      <c r="C30" s="27" t="s">
        <v>11</v>
      </c>
      <c r="D30" s="22"/>
      <c r="E30" s="137">
        <f t="shared" si="8"/>
        <v>7.0000000000000007E-2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>
        <v>7.0000000000000007E-2</v>
      </c>
      <c r="S30" s="35"/>
      <c r="T30" s="35"/>
      <c r="U30" s="35"/>
      <c r="V30" s="35"/>
      <c r="W30" s="35"/>
      <c r="X30" s="35"/>
      <c r="Y30" s="36"/>
    </row>
    <row r="31" spans="1:25" ht="12.75" customHeight="1">
      <c r="A31" s="22"/>
      <c r="B31" s="26"/>
      <c r="C31" s="27"/>
      <c r="D31" s="22"/>
      <c r="E31" s="137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6"/>
    </row>
    <row r="32" spans="1:25" ht="12.75" customHeight="1">
      <c r="A32" s="22"/>
      <c r="B32" s="26"/>
      <c r="C32" s="27" t="s">
        <v>11</v>
      </c>
      <c r="D32" s="22">
        <v>50</v>
      </c>
      <c r="E32" s="137">
        <f>SUM(J32:X32)</f>
        <v>50</v>
      </c>
      <c r="F32" s="35"/>
      <c r="G32" s="35"/>
      <c r="H32" s="35"/>
      <c r="I32" s="35"/>
      <c r="J32" s="35">
        <v>2</v>
      </c>
      <c r="K32" s="35">
        <v>5</v>
      </c>
      <c r="L32" s="35">
        <v>5</v>
      </c>
      <c r="M32" s="35"/>
      <c r="N32" s="35">
        <v>4</v>
      </c>
      <c r="O32" s="35">
        <v>3</v>
      </c>
      <c r="P32" s="35">
        <v>2</v>
      </c>
      <c r="Q32" s="35">
        <v>5</v>
      </c>
      <c r="R32" s="35">
        <v>3</v>
      </c>
      <c r="S32" s="35">
        <v>4</v>
      </c>
      <c r="T32" s="35">
        <v>3</v>
      </c>
      <c r="U32" s="35">
        <v>5</v>
      </c>
      <c r="V32" s="35">
        <v>2</v>
      </c>
      <c r="W32" s="35">
        <v>5</v>
      </c>
      <c r="X32" s="35">
        <v>2</v>
      </c>
      <c r="Y32" s="36"/>
    </row>
    <row r="33" spans="1:25" ht="12.75" customHeight="1">
      <c r="A33" s="22"/>
      <c r="B33" s="26"/>
      <c r="C33" s="27" t="s">
        <v>12</v>
      </c>
      <c r="D33" s="22">
        <v>50</v>
      </c>
      <c r="E33" s="137">
        <f>SUM(J33:X33)</f>
        <v>50</v>
      </c>
      <c r="F33" s="35"/>
      <c r="G33" s="35"/>
      <c r="H33" s="35"/>
      <c r="I33" s="35"/>
      <c r="J33" s="35">
        <v>3</v>
      </c>
      <c r="K33" s="35">
        <v>5</v>
      </c>
      <c r="L33" s="35">
        <v>4</v>
      </c>
      <c r="M33" s="35">
        <v>3</v>
      </c>
      <c r="N33" s="35">
        <v>5</v>
      </c>
      <c r="O33" s="35">
        <v>4</v>
      </c>
      <c r="P33" s="137"/>
      <c r="Q33" s="137"/>
      <c r="R33" s="35">
        <v>2</v>
      </c>
      <c r="S33" s="137"/>
      <c r="T33" s="35">
        <v>4</v>
      </c>
      <c r="U33" s="35">
        <v>4</v>
      </c>
      <c r="V33" s="35">
        <v>3</v>
      </c>
      <c r="W33" s="35">
        <v>8</v>
      </c>
      <c r="X33" s="35">
        <v>5</v>
      </c>
      <c r="Y33" s="36"/>
    </row>
    <row r="34" spans="1:25" ht="12.75" customHeight="1">
      <c r="A34" s="22"/>
      <c r="B34" s="26"/>
      <c r="C34" s="27" t="s">
        <v>16</v>
      </c>
      <c r="D34" s="22">
        <v>50</v>
      </c>
      <c r="E34" s="137">
        <f>SUM(J34:X34)</f>
        <v>50</v>
      </c>
      <c r="F34" s="35"/>
      <c r="G34" s="35"/>
      <c r="H34" s="35"/>
      <c r="I34" s="35"/>
      <c r="J34" s="35">
        <v>3</v>
      </c>
      <c r="K34" s="35">
        <v>5</v>
      </c>
      <c r="L34" s="35">
        <v>7</v>
      </c>
      <c r="M34" s="35">
        <v>1</v>
      </c>
      <c r="N34" s="35">
        <v>1</v>
      </c>
      <c r="O34" s="35">
        <v>3</v>
      </c>
      <c r="P34" s="35">
        <v>2</v>
      </c>
      <c r="Q34" s="35">
        <v>8</v>
      </c>
      <c r="R34" s="35">
        <v>3</v>
      </c>
      <c r="S34" s="35">
        <v>3</v>
      </c>
      <c r="T34" s="35">
        <v>2</v>
      </c>
      <c r="U34" s="35">
        <v>5</v>
      </c>
      <c r="V34" s="35">
        <v>1</v>
      </c>
      <c r="W34" s="35">
        <v>4</v>
      </c>
      <c r="X34" s="35">
        <v>2</v>
      </c>
      <c r="Y34" s="36"/>
    </row>
    <row r="35" spans="1:25" ht="12.75" customHeight="1">
      <c r="A35" s="22"/>
      <c r="B35" s="26"/>
      <c r="C35" s="27" t="s">
        <v>22</v>
      </c>
      <c r="D35" s="22">
        <v>150</v>
      </c>
      <c r="E35" s="137">
        <f>SUM(J35:X35)</f>
        <v>150</v>
      </c>
      <c r="F35" s="35"/>
      <c r="G35" s="35"/>
      <c r="H35" s="35"/>
      <c r="I35" s="35"/>
      <c r="J35" s="35">
        <v>5</v>
      </c>
      <c r="K35" s="35">
        <v>10</v>
      </c>
      <c r="L35" s="35">
        <v>5</v>
      </c>
      <c r="M35" s="35">
        <v>20</v>
      </c>
      <c r="N35" s="35">
        <v>15</v>
      </c>
      <c r="O35" s="35">
        <v>20</v>
      </c>
      <c r="P35" s="35">
        <v>15</v>
      </c>
      <c r="Q35" s="35">
        <v>10</v>
      </c>
      <c r="R35" s="35">
        <v>10</v>
      </c>
      <c r="S35" s="35">
        <v>8</v>
      </c>
      <c r="T35" s="35">
        <v>3</v>
      </c>
      <c r="U35" s="35">
        <v>10</v>
      </c>
      <c r="V35" s="35">
        <v>5</v>
      </c>
      <c r="W35" s="35">
        <v>10</v>
      </c>
      <c r="X35" s="35">
        <v>4</v>
      </c>
      <c r="Y35" s="36"/>
    </row>
    <row r="36" spans="1:25" ht="12.75" customHeight="1">
      <c r="A36" s="22"/>
      <c r="B36" s="26"/>
      <c r="C36" s="27"/>
      <c r="D36" s="22"/>
      <c r="E36" s="137">
        <f>SUM(J36:X36)</f>
        <v>0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6"/>
    </row>
    <row r="37" spans="1:25" ht="12.75" customHeight="1">
      <c r="A37" s="22"/>
      <c r="B37" s="26"/>
      <c r="C37" s="27"/>
      <c r="D37" s="22"/>
      <c r="E37" s="137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6"/>
    </row>
    <row r="38" spans="1:25" ht="12.75" customHeight="1">
      <c r="A38" s="22"/>
      <c r="B38" s="26"/>
      <c r="C38" s="459" t="s">
        <v>22</v>
      </c>
      <c r="D38" s="458"/>
      <c r="E38" s="469">
        <f t="shared" ref="E38:E40" si="9">SUM(J38:X38)</f>
        <v>1191.6799999999998</v>
      </c>
      <c r="F38" s="460"/>
      <c r="G38" s="460"/>
      <c r="H38" s="460"/>
      <c r="I38" s="460"/>
      <c r="J38" s="460">
        <f>55.08+6-6.21</f>
        <v>54.87</v>
      </c>
      <c r="K38" s="460"/>
      <c r="L38" s="460"/>
      <c r="M38" s="460">
        <v>79.48</v>
      </c>
      <c r="N38" s="460"/>
      <c r="O38" s="460">
        <f>235.31-8.87</f>
        <v>226.44</v>
      </c>
      <c r="P38" s="460">
        <f>238.33-44.8-9-50</f>
        <v>134.53000000000003</v>
      </c>
      <c r="Q38" s="460"/>
      <c r="R38" s="460"/>
      <c r="S38" s="460">
        <v>36.909999999999997</v>
      </c>
      <c r="T38" s="460">
        <f>374.22-50+0.12-20.86</f>
        <v>303.48</v>
      </c>
      <c r="U38" s="460">
        <f>341.09-50</f>
        <v>291.08999999999997</v>
      </c>
      <c r="V38" s="460">
        <f>31.02-0.5+0.79-8</f>
        <v>23.31</v>
      </c>
      <c r="W38" s="460"/>
      <c r="X38" s="460">
        <f>49.08-3.04-4.47</f>
        <v>41.57</v>
      </c>
      <c r="Y38" s="36"/>
    </row>
    <row r="39" spans="1:25" ht="12.75" customHeight="1">
      <c r="A39" s="22"/>
      <c r="B39" s="26"/>
      <c r="C39" s="459"/>
      <c r="D39" s="459"/>
      <c r="E39" s="469">
        <f t="shared" si="9"/>
        <v>0</v>
      </c>
      <c r="F39" s="460"/>
      <c r="G39" s="460"/>
      <c r="H39" s="460"/>
      <c r="I39" s="460"/>
      <c r="J39" s="460"/>
      <c r="K39" s="460"/>
      <c r="L39" s="460"/>
      <c r="M39" s="460"/>
      <c r="N39" s="460"/>
      <c r="O39" s="460"/>
      <c r="P39" s="460"/>
      <c r="Q39" s="460"/>
      <c r="R39" s="460"/>
      <c r="S39" s="460"/>
      <c r="T39" s="460"/>
      <c r="U39" s="460"/>
      <c r="V39" s="460"/>
      <c r="W39" s="460"/>
      <c r="X39" s="460"/>
      <c r="Y39" s="36"/>
    </row>
    <row r="40" spans="1:25" ht="12.75" customHeight="1">
      <c r="A40" s="22"/>
      <c r="B40" s="26"/>
      <c r="C40" s="461"/>
      <c r="D40" s="458"/>
      <c r="E40" s="469">
        <f t="shared" si="9"/>
        <v>0</v>
      </c>
      <c r="F40" s="460"/>
      <c r="G40" s="460"/>
      <c r="H40" s="460"/>
      <c r="I40" s="460"/>
      <c r="J40" s="460"/>
      <c r="K40" s="460"/>
      <c r="L40" s="460"/>
      <c r="M40" s="460"/>
      <c r="N40" s="460"/>
      <c r="O40" s="460"/>
      <c r="P40" s="460"/>
      <c r="Q40" s="460"/>
      <c r="R40" s="460"/>
      <c r="S40" s="460"/>
      <c r="T40" s="460"/>
      <c r="U40" s="460"/>
      <c r="V40" s="460"/>
      <c r="W40" s="460"/>
      <c r="X40" s="460"/>
      <c r="Y40" s="36"/>
    </row>
    <row r="41" spans="1:25" ht="12.75" customHeight="1">
      <c r="A41" s="22"/>
      <c r="B41" s="26"/>
      <c r="C41" s="27"/>
      <c r="D41" s="22"/>
      <c r="E41" s="137">
        <f>SUM(J41:X41)</f>
        <v>0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6"/>
    </row>
    <row r="42" spans="1:25" ht="12.75" customHeight="1">
      <c r="A42" s="22"/>
      <c r="B42" s="26"/>
      <c r="C42" s="27"/>
      <c r="D42" s="22"/>
      <c r="E42" s="137">
        <f>SUM(J42:X42)</f>
        <v>0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6"/>
    </row>
    <row r="43" spans="1:25" ht="12.75" customHeight="1">
      <c r="A43" s="22"/>
      <c r="B43" s="26"/>
      <c r="C43" s="27"/>
      <c r="D43" s="22"/>
      <c r="E43" s="137">
        <f>SUM(J43:X43)</f>
        <v>0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6"/>
    </row>
    <row r="44" spans="1:25" s="186" customFormat="1" ht="12.75" customHeight="1">
      <c r="A44" s="180" t="s">
        <v>17</v>
      </c>
      <c r="B44" s="187" t="s">
        <v>81</v>
      </c>
      <c r="C44" s="188"/>
      <c r="D44" s="189" t="s">
        <v>20</v>
      </c>
      <c r="E44" s="183">
        <f t="shared" ref="E44:X44" si="10">SUM(E45:E51)</f>
        <v>529.04</v>
      </c>
      <c r="F44" s="183">
        <f t="shared" si="10"/>
        <v>0</v>
      </c>
      <c r="G44" s="183">
        <f t="shared" si="10"/>
        <v>0</v>
      </c>
      <c r="H44" s="183">
        <f t="shared" si="10"/>
        <v>0</v>
      </c>
      <c r="I44" s="183">
        <f t="shared" si="10"/>
        <v>0</v>
      </c>
      <c r="J44" s="183">
        <f t="shared" si="10"/>
        <v>0</v>
      </c>
      <c r="K44" s="183">
        <f t="shared" si="10"/>
        <v>0</v>
      </c>
      <c r="L44" s="183">
        <f t="shared" si="10"/>
        <v>487.99</v>
      </c>
      <c r="M44" s="183">
        <f t="shared" si="10"/>
        <v>0</v>
      </c>
      <c r="N44" s="183">
        <f t="shared" si="10"/>
        <v>40.15</v>
      </c>
      <c r="O44" s="183">
        <f t="shared" si="10"/>
        <v>0</v>
      </c>
      <c r="P44" s="183">
        <f t="shared" si="10"/>
        <v>0</v>
      </c>
      <c r="Q44" s="183">
        <f t="shared" si="10"/>
        <v>0</v>
      </c>
      <c r="R44" s="183">
        <f t="shared" si="10"/>
        <v>0.9</v>
      </c>
      <c r="S44" s="183">
        <f t="shared" si="10"/>
        <v>0</v>
      </c>
      <c r="T44" s="183">
        <f t="shared" si="10"/>
        <v>0</v>
      </c>
      <c r="U44" s="183">
        <f t="shared" si="10"/>
        <v>0</v>
      </c>
      <c r="V44" s="183">
        <f t="shared" si="10"/>
        <v>0</v>
      </c>
      <c r="W44" s="183">
        <f t="shared" si="10"/>
        <v>0</v>
      </c>
      <c r="X44" s="183">
        <f t="shared" si="10"/>
        <v>0</v>
      </c>
      <c r="Y44" s="185"/>
    </row>
    <row r="45" spans="1:25" ht="12.75" customHeight="1">
      <c r="A45" s="22"/>
      <c r="B45" s="26"/>
      <c r="C45" s="27"/>
      <c r="D45" s="22"/>
      <c r="E45" s="137">
        <f>SUM(J45:X45)</f>
        <v>0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6"/>
    </row>
    <row r="46" spans="1:25" ht="12.75" customHeight="1">
      <c r="A46" s="22"/>
      <c r="B46" s="26"/>
      <c r="C46" s="459" t="s">
        <v>21</v>
      </c>
      <c r="D46" s="458"/>
      <c r="E46" s="469">
        <f t="shared" ref="E46:E49" si="11">SUM(J46:X46)</f>
        <v>529.04</v>
      </c>
      <c r="F46" s="460"/>
      <c r="G46" s="460"/>
      <c r="H46" s="460"/>
      <c r="I46" s="460"/>
      <c r="J46" s="460"/>
      <c r="K46" s="460"/>
      <c r="L46" s="460">
        <v>487.99</v>
      </c>
      <c r="M46" s="460"/>
      <c r="N46" s="460">
        <f>40.25-0.1</f>
        <v>40.15</v>
      </c>
      <c r="O46" s="460"/>
      <c r="P46" s="460"/>
      <c r="Q46" s="460"/>
      <c r="R46" s="460">
        <v>0.9</v>
      </c>
      <c r="S46" s="460"/>
      <c r="T46" s="460"/>
      <c r="U46" s="460"/>
      <c r="V46" s="460"/>
      <c r="W46" s="460"/>
      <c r="X46" s="460"/>
      <c r="Y46" s="36"/>
    </row>
    <row r="47" spans="1:25" ht="12.75" customHeight="1">
      <c r="A47" s="22"/>
      <c r="B47" s="26"/>
      <c r="C47" s="459"/>
      <c r="D47" s="458"/>
      <c r="E47" s="469">
        <f t="shared" si="11"/>
        <v>0</v>
      </c>
      <c r="F47" s="460"/>
      <c r="G47" s="460"/>
      <c r="H47" s="460"/>
      <c r="I47" s="460"/>
      <c r="J47" s="460"/>
      <c r="K47" s="460"/>
      <c r="L47" s="460"/>
      <c r="M47" s="460"/>
      <c r="N47" s="460"/>
      <c r="O47" s="460"/>
      <c r="P47" s="460"/>
      <c r="Q47" s="460"/>
      <c r="R47" s="460"/>
      <c r="S47" s="460"/>
      <c r="T47" s="460"/>
      <c r="U47" s="460"/>
      <c r="V47" s="460"/>
      <c r="W47" s="460"/>
      <c r="X47" s="460"/>
      <c r="Y47" s="36"/>
    </row>
    <row r="48" spans="1:25" ht="12.75" customHeight="1">
      <c r="A48" s="22"/>
      <c r="B48" s="26"/>
      <c r="C48" s="459"/>
      <c r="D48" s="458"/>
      <c r="E48" s="469">
        <f t="shared" si="11"/>
        <v>0</v>
      </c>
      <c r="F48" s="460"/>
      <c r="G48" s="460"/>
      <c r="H48" s="460"/>
      <c r="I48" s="460"/>
      <c r="J48" s="460"/>
      <c r="K48" s="460"/>
      <c r="L48" s="460"/>
      <c r="M48" s="460"/>
      <c r="N48" s="460"/>
      <c r="O48" s="460"/>
      <c r="P48" s="460"/>
      <c r="Q48" s="460"/>
      <c r="R48" s="460"/>
      <c r="S48" s="460"/>
      <c r="T48" s="460"/>
      <c r="U48" s="460"/>
      <c r="V48" s="460"/>
      <c r="W48" s="460"/>
      <c r="X48" s="460"/>
      <c r="Y48" s="36"/>
    </row>
    <row r="49" spans="1:25" ht="12.75" customHeight="1">
      <c r="A49" s="22"/>
      <c r="B49" s="26"/>
      <c r="C49" s="459"/>
      <c r="D49" s="458"/>
      <c r="E49" s="469">
        <f t="shared" si="11"/>
        <v>0</v>
      </c>
      <c r="F49" s="460"/>
      <c r="G49" s="460"/>
      <c r="H49" s="460"/>
      <c r="I49" s="460"/>
      <c r="J49" s="460"/>
      <c r="K49" s="460"/>
      <c r="L49" s="460"/>
      <c r="M49" s="460"/>
      <c r="N49" s="460"/>
      <c r="O49" s="460"/>
      <c r="P49" s="460"/>
      <c r="Q49" s="460"/>
      <c r="R49" s="460"/>
      <c r="S49" s="460"/>
      <c r="T49" s="460"/>
      <c r="U49" s="460"/>
      <c r="V49" s="460"/>
      <c r="W49" s="460"/>
      <c r="X49" s="460"/>
      <c r="Y49" s="36"/>
    </row>
    <row r="50" spans="1:25" ht="12.75" customHeight="1">
      <c r="A50" s="22"/>
      <c r="B50" s="26"/>
      <c r="C50" s="27"/>
      <c r="D50" s="22"/>
      <c r="E50" s="137">
        <f>SUM(J50:X50)</f>
        <v>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6"/>
    </row>
    <row r="51" spans="1:25" ht="12.75" customHeight="1">
      <c r="A51" s="22"/>
      <c r="B51" s="26"/>
      <c r="C51" s="27"/>
      <c r="D51" s="22"/>
      <c r="E51" s="137">
        <f>SUM(J51:X51)</f>
        <v>0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6"/>
    </row>
    <row r="52" spans="1:25" s="186" customFormat="1" ht="12.75" customHeight="1">
      <c r="A52" s="180" t="s">
        <v>19</v>
      </c>
      <c r="B52" s="187" t="s">
        <v>82</v>
      </c>
      <c r="C52" s="188"/>
      <c r="D52" s="189" t="s">
        <v>21</v>
      </c>
      <c r="E52" s="183">
        <f t="shared" ref="E52:X52" si="12">SUM(E53:E55)</f>
        <v>0</v>
      </c>
      <c r="F52" s="183">
        <f t="shared" si="12"/>
        <v>0</v>
      </c>
      <c r="G52" s="183">
        <f t="shared" si="12"/>
        <v>0</v>
      </c>
      <c r="H52" s="183">
        <f t="shared" si="12"/>
        <v>0</v>
      </c>
      <c r="I52" s="183">
        <f t="shared" si="12"/>
        <v>0</v>
      </c>
      <c r="J52" s="183">
        <f t="shared" si="12"/>
        <v>0</v>
      </c>
      <c r="K52" s="183">
        <f t="shared" si="12"/>
        <v>0</v>
      </c>
      <c r="L52" s="183">
        <f t="shared" si="12"/>
        <v>0</v>
      </c>
      <c r="M52" s="183">
        <f t="shared" si="12"/>
        <v>0</v>
      </c>
      <c r="N52" s="183">
        <f t="shared" si="12"/>
        <v>0</v>
      </c>
      <c r="O52" s="183">
        <f t="shared" si="12"/>
        <v>0</v>
      </c>
      <c r="P52" s="183">
        <f t="shared" si="12"/>
        <v>0</v>
      </c>
      <c r="Q52" s="183">
        <f t="shared" si="12"/>
        <v>0</v>
      </c>
      <c r="R52" s="183">
        <f t="shared" si="12"/>
        <v>0</v>
      </c>
      <c r="S52" s="183">
        <f t="shared" si="12"/>
        <v>0</v>
      </c>
      <c r="T52" s="183">
        <f t="shared" si="12"/>
        <v>0</v>
      </c>
      <c r="U52" s="183">
        <f t="shared" si="12"/>
        <v>0</v>
      </c>
      <c r="V52" s="183">
        <f t="shared" si="12"/>
        <v>0</v>
      </c>
      <c r="W52" s="183">
        <f t="shared" si="12"/>
        <v>0</v>
      </c>
      <c r="X52" s="183">
        <f t="shared" si="12"/>
        <v>0</v>
      </c>
      <c r="Y52" s="185"/>
    </row>
    <row r="53" spans="1:25" ht="12.75" customHeight="1">
      <c r="A53" s="22"/>
      <c r="B53" s="26"/>
      <c r="C53" s="27"/>
      <c r="D53" s="22"/>
      <c r="E53" s="137">
        <f>SUM(J53:X53)</f>
        <v>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6"/>
    </row>
    <row r="54" spans="1:25" ht="12.75" customHeight="1">
      <c r="A54" s="22"/>
      <c r="B54" s="26"/>
      <c r="C54" s="27"/>
      <c r="D54" s="22"/>
      <c r="E54" s="137">
        <f>SUM(J54:X54)</f>
        <v>0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6"/>
    </row>
    <row r="55" spans="1:25" ht="12.75" customHeight="1">
      <c r="A55" s="22"/>
      <c r="B55" s="26"/>
      <c r="C55" s="27"/>
      <c r="D55" s="22"/>
      <c r="E55" s="137">
        <f>SUM(J55:X55)</f>
        <v>0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6"/>
    </row>
    <row r="56" spans="1:25" s="186" customFormat="1" ht="12.75" customHeight="1">
      <c r="A56" s="180" t="s">
        <v>84</v>
      </c>
      <c r="B56" s="187" t="s">
        <v>83</v>
      </c>
      <c r="C56" s="188"/>
      <c r="D56" s="189" t="s">
        <v>22</v>
      </c>
      <c r="E56" s="183">
        <f t="shared" ref="E56:X56" si="13">SUM(E57:E65)</f>
        <v>3097.0899999999997</v>
      </c>
      <c r="F56" s="183">
        <f t="shared" si="13"/>
        <v>0</v>
      </c>
      <c r="G56" s="183">
        <f t="shared" si="13"/>
        <v>0</v>
      </c>
      <c r="H56" s="183">
        <f t="shared" si="13"/>
        <v>0</v>
      </c>
      <c r="I56" s="183">
        <f t="shared" si="13"/>
        <v>0</v>
      </c>
      <c r="J56" s="183">
        <f t="shared" si="13"/>
        <v>20.939999999999998</v>
      </c>
      <c r="K56" s="183">
        <f t="shared" si="13"/>
        <v>301.67999999999984</v>
      </c>
      <c r="L56" s="183">
        <f t="shared" si="13"/>
        <v>271.54000000000019</v>
      </c>
      <c r="M56" s="183">
        <f t="shared" si="13"/>
        <v>127.41</v>
      </c>
      <c r="N56" s="183">
        <f t="shared" si="13"/>
        <v>250.29</v>
      </c>
      <c r="O56" s="183">
        <f t="shared" si="13"/>
        <v>81.8</v>
      </c>
      <c r="P56" s="183">
        <f t="shared" si="13"/>
        <v>47.760000000000005</v>
      </c>
      <c r="Q56" s="183">
        <f t="shared" si="13"/>
        <v>103.00999999999999</v>
      </c>
      <c r="R56" s="183">
        <f t="shared" si="13"/>
        <v>718.39</v>
      </c>
      <c r="S56" s="183">
        <f t="shared" si="13"/>
        <v>123.22999999999999</v>
      </c>
      <c r="T56" s="183">
        <f t="shared" si="13"/>
        <v>163.62</v>
      </c>
      <c r="U56" s="183">
        <f t="shared" si="13"/>
        <v>20.309999999999999</v>
      </c>
      <c r="V56" s="183">
        <f t="shared" si="13"/>
        <v>477.45999999999981</v>
      </c>
      <c r="W56" s="183">
        <f t="shared" si="13"/>
        <v>389.65</v>
      </c>
      <c r="X56" s="183">
        <f t="shared" si="13"/>
        <v>0</v>
      </c>
      <c r="Y56" s="185"/>
    </row>
    <row r="57" spans="1:25" ht="12.75" customHeight="1">
      <c r="A57" s="22"/>
      <c r="B57" s="26"/>
      <c r="C57" s="27" t="s">
        <v>102</v>
      </c>
      <c r="D57" s="22">
        <v>850</v>
      </c>
      <c r="E57" s="137">
        <f>SUM(J57:X57)</f>
        <v>850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>
        <v>15</v>
      </c>
      <c r="Q57" s="35"/>
      <c r="R57" s="35">
        <v>330</v>
      </c>
      <c r="S57" s="35"/>
      <c r="T57" s="35">
        <v>150</v>
      </c>
      <c r="U57" s="35"/>
      <c r="V57" s="35">
        <v>5</v>
      </c>
      <c r="W57" s="35">
        <v>350</v>
      </c>
      <c r="X57" s="35"/>
      <c r="Y57" s="36"/>
    </row>
    <row r="58" spans="1:25" ht="12.75" customHeight="1">
      <c r="A58" s="22"/>
      <c r="B58" s="26"/>
      <c r="C58" s="27"/>
      <c r="D58" s="22"/>
      <c r="E58" s="137">
        <f>SUM(J58:X58)</f>
        <v>0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6"/>
    </row>
    <row r="59" spans="1:25" ht="12.75" customHeight="1">
      <c r="A59" s="22"/>
      <c r="B59" s="26"/>
      <c r="C59" s="459" t="s">
        <v>21</v>
      </c>
      <c r="D59" s="458"/>
      <c r="E59" s="469">
        <f t="shared" ref="E59:E61" si="14">SUM(J59:X59)</f>
        <v>695.59000000000015</v>
      </c>
      <c r="F59" s="460"/>
      <c r="G59" s="460"/>
      <c r="H59" s="460"/>
      <c r="I59" s="460"/>
      <c r="J59" s="460">
        <v>20.939999999999998</v>
      </c>
      <c r="K59" s="460">
        <v>190.38999999999987</v>
      </c>
      <c r="L59" s="460">
        <v>151.29000000000019</v>
      </c>
      <c r="M59" s="460">
        <f>52.84+3.88</f>
        <v>56.720000000000006</v>
      </c>
      <c r="N59" s="460">
        <f>120.65+0.1</f>
        <v>120.75</v>
      </c>
      <c r="O59" s="460">
        <v>81.8</v>
      </c>
      <c r="P59" s="460">
        <v>12.59</v>
      </c>
      <c r="Q59" s="460">
        <v>58.86</v>
      </c>
      <c r="R59" s="460">
        <v>2.2499999999999991</v>
      </c>
      <c r="S59" s="460"/>
      <c r="T59" s="460"/>
      <c r="U59" s="460"/>
      <c r="V59" s="460"/>
      <c r="W59" s="460"/>
      <c r="X59" s="460"/>
      <c r="Y59" s="36"/>
    </row>
    <row r="60" spans="1:25" ht="12.75" customHeight="1">
      <c r="A60" s="22"/>
      <c r="B60" s="26"/>
      <c r="C60" s="459" t="s">
        <v>20</v>
      </c>
      <c r="D60" s="458"/>
      <c r="E60" s="469">
        <f t="shared" si="14"/>
        <v>693.52999999999975</v>
      </c>
      <c r="F60" s="460"/>
      <c r="G60" s="460"/>
      <c r="H60" s="460"/>
      <c r="I60" s="460"/>
      <c r="J60" s="460"/>
      <c r="K60" s="460">
        <v>26.41</v>
      </c>
      <c r="L60" s="460"/>
      <c r="M60" s="460">
        <v>23.01</v>
      </c>
      <c r="N60" s="460"/>
      <c r="O60" s="460"/>
      <c r="P60" s="460">
        <v>20.170000000000002</v>
      </c>
      <c r="Q60" s="460"/>
      <c r="R60" s="460"/>
      <c r="S60" s="460">
        <v>117.55</v>
      </c>
      <c r="T60" s="460">
        <v>13.620000000000005</v>
      </c>
      <c r="U60" s="460">
        <v>20.309999999999999</v>
      </c>
      <c r="V60" s="460">
        <v>472.45999999999981</v>
      </c>
      <c r="W60" s="460"/>
      <c r="X60" s="460"/>
      <c r="Y60" s="36"/>
    </row>
    <row r="61" spans="1:25" ht="12.75" customHeight="1">
      <c r="A61" s="22"/>
      <c r="B61" s="26"/>
      <c r="C61" s="459" t="s">
        <v>18</v>
      </c>
      <c r="D61" s="458"/>
      <c r="E61" s="469">
        <f t="shared" si="14"/>
        <v>857.96999999999991</v>
      </c>
      <c r="F61" s="460"/>
      <c r="G61" s="460"/>
      <c r="H61" s="460"/>
      <c r="I61" s="460"/>
      <c r="J61" s="460"/>
      <c r="K61" s="460">
        <v>84.88</v>
      </c>
      <c r="L61" s="460">
        <f>120.36-0.11</f>
        <v>120.25</v>
      </c>
      <c r="M61" s="460">
        <f>37.49+10.2-0.01</f>
        <v>47.68</v>
      </c>
      <c r="N61" s="460">
        <f>129.54</f>
        <v>129.54</v>
      </c>
      <c r="O61" s="460"/>
      <c r="P61" s="460"/>
      <c r="Q61" s="460">
        <f>8.13-1.2+37.22</f>
        <v>44.15</v>
      </c>
      <c r="R61" s="460">
        <f>333.45-0.78+53.47</f>
        <v>386.14</v>
      </c>
      <c r="S61" s="460">
        <f>10-4.32</f>
        <v>5.68</v>
      </c>
      <c r="T61" s="460"/>
      <c r="U61" s="460"/>
      <c r="V61" s="460"/>
      <c r="W61" s="460">
        <f>42.43-2.78</f>
        <v>39.65</v>
      </c>
      <c r="X61" s="460"/>
      <c r="Y61" s="36"/>
    </row>
    <row r="62" spans="1:25" ht="12.75" customHeight="1">
      <c r="A62" s="22"/>
      <c r="B62" s="26"/>
      <c r="C62" s="27"/>
      <c r="D62" s="22"/>
      <c r="E62" s="137">
        <f>SUM(J62:X62)</f>
        <v>0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6"/>
    </row>
    <row r="63" spans="1:25" ht="12.75" customHeight="1">
      <c r="A63" s="22"/>
      <c r="B63" s="26"/>
      <c r="C63" s="27"/>
      <c r="D63" s="22"/>
      <c r="E63" s="137">
        <f>SUM(J63:X63)</f>
        <v>0</v>
      </c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6"/>
    </row>
    <row r="64" spans="1:25" ht="12.75" customHeight="1">
      <c r="A64" s="22"/>
      <c r="B64" s="26"/>
      <c r="C64" s="27"/>
      <c r="D64" s="22"/>
      <c r="E64" s="137">
        <f>SUM(J64:X64)</f>
        <v>0</v>
      </c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6"/>
    </row>
    <row r="65" spans="1:25" ht="12.75" customHeight="1">
      <c r="A65" s="22"/>
      <c r="B65" s="26"/>
      <c r="C65" s="27"/>
      <c r="D65" s="22"/>
      <c r="E65" s="137">
        <f>SUM(J65:X65)</f>
        <v>0</v>
      </c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6"/>
    </row>
    <row r="66" spans="1:25" s="186" customFormat="1" ht="12.75" customHeight="1">
      <c r="A66" s="180" t="s">
        <v>93</v>
      </c>
      <c r="B66" s="181" t="s">
        <v>190</v>
      </c>
      <c r="C66" s="182"/>
      <c r="D66" s="180" t="s">
        <v>23</v>
      </c>
      <c r="E66" s="183">
        <f t="shared" ref="E66:X66" si="15">SUM(E67:E76)</f>
        <v>32</v>
      </c>
      <c r="F66" s="183">
        <f t="shared" si="15"/>
        <v>0</v>
      </c>
      <c r="G66" s="183">
        <f t="shared" si="15"/>
        <v>0</v>
      </c>
      <c r="H66" s="183">
        <f t="shared" si="15"/>
        <v>0</v>
      </c>
      <c r="I66" s="183">
        <f t="shared" si="15"/>
        <v>0</v>
      </c>
      <c r="J66" s="183">
        <f t="shared" si="15"/>
        <v>1.1000000000000001</v>
      </c>
      <c r="K66" s="183">
        <f t="shared" si="15"/>
        <v>2.3000000000000003</v>
      </c>
      <c r="L66" s="183">
        <f t="shared" si="15"/>
        <v>2.5999999999999996</v>
      </c>
      <c r="M66" s="183">
        <f t="shared" si="15"/>
        <v>1.7000000000000002</v>
      </c>
      <c r="N66" s="183">
        <f t="shared" si="15"/>
        <v>2.25</v>
      </c>
      <c r="O66" s="183">
        <f t="shared" si="15"/>
        <v>4.3499999999999996</v>
      </c>
      <c r="P66" s="183">
        <f t="shared" si="15"/>
        <v>1.9000000000000001</v>
      </c>
      <c r="Q66" s="183">
        <f t="shared" si="15"/>
        <v>2.5500000000000003</v>
      </c>
      <c r="R66" s="183">
        <f t="shared" si="15"/>
        <v>1.05</v>
      </c>
      <c r="S66" s="183">
        <f t="shared" si="15"/>
        <v>0.5</v>
      </c>
      <c r="T66" s="183">
        <f t="shared" si="15"/>
        <v>2.4</v>
      </c>
      <c r="U66" s="183">
        <f t="shared" si="15"/>
        <v>2.15</v>
      </c>
      <c r="V66" s="183">
        <f t="shared" si="15"/>
        <v>2.25</v>
      </c>
      <c r="W66" s="183">
        <f t="shared" si="15"/>
        <v>2.9</v>
      </c>
      <c r="X66" s="183">
        <f t="shared" si="15"/>
        <v>2</v>
      </c>
      <c r="Y66" s="185"/>
    </row>
    <row r="67" spans="1:25" ht="12.75" customHeight="1">
      <c r="A67" s="22"/>
      <c r="B67" s="26"/>
      <c r="C67" s="27" t="s">
        <v>11</v>
      </c>
      <c r="D67" s="263">
        <v>10</v>
      </c>
      <c r="E67" s="137">
        <f t="shared" ref="E67:E76" si="16">SUM(J67:X67)</f>
        <v>9.9999999999999982</v>
      </c>
      <c r="F67" s="35"/>
      <c r="G67" s="35"/>
      <c r="H67" s="35"/>
      <c r="I67" s="35"/>
      <c r="J67" s="35">
        <v>0.2</v>
      </c>
      <c r="K67" s="35">
        <v>1.5</v>
      </c>
      <c r="L67" s="35">
        <v>1</v>
      </c>
      <c r="M67" s="35"/>
      <c r="N67" s="35">
        <v>0.65</v>
      </c>
      <c r="O67" s="35">
        <v>0.8</v>
      </c>
      <c r="P67" s="35">
        <v>0.7</v>
      </c>
      <c r="Q67" s="35">
        <v>1</v>
      </c>
      <c r="R67" s="35">
        <v>0.1</v>
      </c>
      <c r="S67" s="35">
        <v>0.1</v>
      </c>
      <c r="T67" s="35">
        <v>0.5</v>
      </c>
      <c r="U67" s="35">
        <v>0.65</v>
      </c>
      <c r="V67" s="35">
        <v>1</v>
      </c>
      <c r="W67" s="35">
        <v>1.2</v>
      </c>
      <c r="X67" s="35">
        <v>0.6</v>
      </c>
      <c r="Y67" s="36"/>
    </row>
    <row r="68" spans="1:25" ht="12.75" customHeight="1">
      <c r="A68" s="22"/>
      <c r="B68" s="26"/>
      <c r="C68" s="27" t="s">
        <v>12</v>
      </c>
      <c r="D68" s="263">
        <v>10</v>
      </c>
      <c r="E68" s="137">
        <f t="shared" si="16"/>
        <v>10</v>
      </c>
      <c r="F68" s="35"/>
      <c r="G68" s="35"/>
      <c r="H68" s="35"/>
      <c r="I68" s="35"/>
      <c r="J68" s="35">
        <v>0.1</v>
      </c>
      <c r="K68" s="35">
        <v>0.5</v>
      </c>
      <c r="L68" s="35">
        <v>0.8</v>
      </c>
      <c r="M68" s="35">
        <v>1</v>
      </c>
      <c r="N68" s="35">
        <v>1.2</v>
      </c>
      <c r="O68" s="35">
        <v>0.6</v>
      </c>
      <c r="P68" s="35">
        <v>0.4</v>
      </c>
      <c r="Q68" s="35">
        <v>0.6</v>
      </c>
      <c r="R68" s="35">
        <v>0.45</v>
      </c>
      <c r="S68" s="35">
        <v>0.15</v>
      </c>
      <c r="T68" s="35">
        <v>1.2</v>
      </c>
      <c r="U68" s="35">
        <v>0.8</v>
      </c>
      <c r="V68" s="35">
        <v>0.6</v>
      </c>
      <c r="W68" s="35">
        <v>0.75</v>
      </c>
      <c r="X68" s="35">
        <v>0.85</v>
      </c>
      <c r="Y68" s="36"/>
    </row>
    <row r="69" spans="1:25" ht="12.75" customHeight="1">
      <c r="A69" s="22"/>
      <c r="B69" s="26"/>
      <c r="C69" s="27" t="s">
        <v>16</v>
      </c>
      <c r="D69" s="263">
        <v>5</v>
      </c>
      <c r="E69" s="137">
        <f t="shared" si="16"/>
        <v>5</v>
      </c>
      <c r="F69" s="35"/>
      <c r="G69" s="35"/>
      <c r="H69" s="35"/>
      <c r="I69" s="35"/>
      <c r="J69" s="35">
        <v>0.3</v>
      </c>
      <c r="K69" s="35">
        <v>0.1</v>
      </c>
      <c r="L69" s="35">
        <v>0.5</v>
      </c>
      <c r="M69" s="35">
        <v>0.6</v>
      </c>
      <c r="N69" s="35">
        <v>0.1</v>
      </c>
      <c r="O69" s="35">
        <v>0.2</v>
      </c>
      <c r="P69" s="35">
        <v>0.5</v>
      </c>
      <c r="Q69" s="35">
        <v>0.35</v>
      </c>
      <c r="R69" s="35">
        <v>0.2</v>
      </c>
      <c r="S69" s="35">
        <v>0.15</v>
      </c>
      <c r="T69" s="35">
        <v>0.55000000000000004</v>
      </c>
      <c r="U69" s="35">
        <v>0.4</v>
      </c>
      <c r="V69" s="35">
        <v>0.3</v>
      </c>
      <c r="W69" s="35">
        <v>0.65</v>
      </c>
      <c r="X69" s="35">
        <v>0.1</v>
      </c>
      <c r="Y69" s="36"/>
    </row>
    <row r="70" spans="1:25" ht="12.75" customHeight="1">
      <c r="A70" s="22"/>
      <c r="B70" s="26"/>
      <c r="C70" s="27" t="s">
        <v>18</v>
      </c>
      <c r="D70" s="263">
        <v>5</v>
      </c>
      <c r="E70" s="137">
        <f t="shared" si="16"/>
        <v>5</v>
      </c>
      <c r="F70" s="35"/>
      <c r="G70" s="35"/>
      <c r="H70" s="35"/>
      <c r="I70" s="35"/>
      <c r="J70" s="35">
        <v>0.5</v>
      </c>
      <c r="K70" s="35">
        <v>0.2</v>
      </c>
      <c r="L70" s="35">
        <v>0.3</v>
      </c>
      <c r="M70" s="35">
        <v>0.1</v>
      </c>
      <c r="N70" s="35">
        <v>0.3</v>
      </c>
      <c r="O70" s="35">
        <v>0.75</v>
      </c>
      <c r="P70" s="35">
        <v>0.3</v>
      </c>
      <c r="Q70" s="35">
        <v>0.6</v>
      </c>
      <c r="R70" s="35">
        <v>0.3</v>
      </c>
      <c r="S70" s="35">
        <v>0.1</v>
      </c>
      <c r="T70" s="35">
        <v>0.15</v>
      </c>
      <c r="U70" s="35">
        <v>0.3</v>
      </c>
      <c r="V70" s="35">
        <v>0.35</v>
      </c>
      <c r="W70" s="35">
        <v>0.3</v>
      </c>
      <c r="X70" s="35">
        <v>0.45</v>
      </c>
      <c r="Y70" s="36"/>
    </row>
    <row r="71" spans="1:25" ht="12.75" customHeight="1">
      <c r="A71" s="22"/>
      <c r="B71" s="26"/>
      <c r="C71" s="27"/>
      <c r="D71" s="22"/>
      <c r="E71" s="137">
        <f t="shared" si="16"/>
        <v>0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6"/>
    </row>
    <row r="72" spans="1:25" ht="12.75" customHeight="1">
      <c r="A72" s="22"/>
      <c r="B72" s="26"/>
      <c r="C72" s="27" t="s">
        <v>11</v>
      </c>
      <c r="D72" s="22"/>
      <c r="E72" s="137">
        <f t="shared" si="16"/>
        <v>2</v>
      </c>
      <c r="F72" s="35"/>
      <c r="G72" s="35"/>
      <c r="H72" s="35"/>
      <c r="I72" s="35"/>
      <c r="J72" s="35"/>
      <c r="K72" s="35"/>
      <c r="L72" s="35"/>
      <c r="M72" s="35"/>
      <c r="N72" s="35"/>
      <c r="O72" s="35">
        <v>2</v>
      </c>
      <c r="P72" s="35"/>
      <c r="Q72" s="35"/>
      <c r="R72" s="35"/>
      <c r="S72" s="35"/>
      <c r="T72" s="35"/>
      <c r="U72" s="35"/>
      <c r="V72" s="35"/>
      <c r="W72" s="35"/>
      <c r="X72" s="35"/>
      <c r="Y72" s="36"/>
    </row>
    <row r="73" spans="1:25" ht="12.75" customHeight="1">
      <c r="A73" s="22"/>
      <c r="B73" s="26"/>
      <c r="C73" s="27"/>
      <c r="D73" s="22"/>
      <c r="E73" s="137">
        <f t="shared" si="16"/>
        <v>0</v>
      </c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6"/>
    </row>
    <row r="74" spans="1:25" ht="12.75" customHeight="1">
      <c r="A74" s="22"/>
      <c r="B74" s="26" t="s">
        <v>342</v>
      </c>
      <c r="C74" s="27"/>
      <c r="D74" s="22"/>
      <c r="E74" s="137">
        <f t="shared" si="16"/>
        <v>0</v>
      </c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6"/>
    </row>
    <row r="75" spans="1:25" ht="12.75" customHeight="1">
      <c r="A75" s="22"/>
      <c r="B75" s="26"/>
      <c r="C75" s="27"/>
      <c r="D75" s="22"/>
      <c r="E75" s="137">
        <f t="shared" si="16"/>
        <v>0</v>
      </c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6"/>
    </row>
    <row r="76" spans="1:25" ht="12.75" customHeight="1">
      <c r="A76" s="22"/>
      <c r="B76" s="26"/>
      <c r="C76" s="27"/>
      <c r="D76" s="22"/>
      <c r="E76" s="137">
        <f t="shared" si="16"/>
        <v>0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6"/>
    </row>
    <row r="77" spans="1:25" s="195" customFormat="1" ht="12.75" customHeight="1">
      <c r="A77" s="190" t="s">
        <v>107</v>
      </c>
      <c r="B77" s="191" t="s">
        <v>67</v>
      </c>
      <c r="C77" s="192"/>
      <c r="D77" s="190" t="s">
        <v>24</v>
      </c>
      <c r="E77" s="193">
        <f t="shared" ref="E77:X77" si="17">SUM(E78:E79)</f>
        <v>0</v>
      </c>
      <c r="F77" s="193">
        <f t="shared" si="17"/>
        <v>0</v>
      </c>
      <c r="G77" s="193">
        <f t="shared" si="17"/>
        <v>0</v>
      </c>
      <c r="H77" s="193">
        <f t="shared" si="17"/>
        <v>0</v>
      </c>
      <c r="I77" s="193">
        <f t="shared" si="17"/>
        <v>0</v>
      </c>
      <c r="J77" s="193">
        <f t="shared" si="17"/>
        <v>0</v>
      </c>
      <c r="K77" s="193">
        <f t="shared" si="17"/>
        <v>0</v>
      </c>
      <c r="L77" s="193">
        <f t="shared" si="17"/>
        <v>0</v>
      </c>
      <c r="M77" s="193">
        <f t="shared" si="17"/>
        <v>0</v>
      </c>
      <c r="N77" s="193">
        <f t="shared" si="17"/>
        <v>0</v>
      </c>
      <c r="O77" s="193">
        <f t="shared" si="17"/>
        <v>0</v>
      </c>
      <c r="P77" s="193">
        <f t="shared" si="17"/>
        <v>0</v>
      </c>
      <c r="Q77" s="193">
        <f t="shared" si="17"/>
        <v>0</v>
      </c>
      <c r="R77" s="193">
        <f t="shared" si="17"/>
        <v>0</v>
      </c>
      <c r="S77" s="193">
        <f t="shared" si="17"/>
        <v>0</v>
      </c>
      <c r="T77" s="193">
        <f t="shared" si="17"/>
        <v>0</v>
      </c>
      <c r="U77" s="193">
        <f t="shared" si="17"/>
        <v>0</v>
      </c>
      <c r="V77" s="193">
        <f t="shared" si="17"/>
        <v>0</v>
      </c>
      <c r="W77" s="193">
        <f t="shared" si="17"/>
        <v>0</v>
      </c>
      <c r="X77" s="193">
        <f t="shared" si="17"/>
        <v>0</v>
      </c>
      <c r="Y77" s="194"/>
    </row>
    <row r="78" spans="1:25" s="42" customFormat="1" ht="12.75" customHeight="1">
      <c r="A78" s="39"/>
      <c r="B78" s="37"/>
      <c r="C78" s="38"/>
      <c r="D78" s="39"/>
      <c r="E78" s="137">
        <f>SUM(J78:X78)</f>
        <v>0</v>
      </c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1"/>
    </row>
    <row r="79" spans="1:25" s="42" customFormat="1" ht="12.75" customHeight="1">
      <c r="A79" s="39"/>
      <c r="B79" s="37"/>
      <c r="C79" s="38"/>
      <c r="D79" s="39"/>
      <c r="E79" s="137">
        <f>SUM(J79:X79)</f>
        <v>0</v>
      </c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1"/>
    </row>
    <row r="80" spans="1:25" s="195" customFormat="1" ht="12.75" customHeight="1">
      <c r="A80" s="190" t="s">
        <v>118</v>
      </c>
      <c r="B80" s="191" t="s">
        <v>68</v>
      </c>
      <c r="C80" s="192"/>
      <c r="D80" s="190" t="s">
        <v>25</v>
      </c>
      <c r="E80" s="193">
        <f t="shared" ref="E80:X80" si="18">SUM(E81:E173)</f>
        <v>496.89000000000004</v>
      </c>
      <c r="F80" s="193">
        <f t="shared" si="18"/>
        <v>0</v>
      </c>
      <c r="G80" s="193">
        <f t="shared" si="18"/>
        <v>0</v>
      </c>
      <c r="H80" s="193">
        <f t="shared" si="18"/>
        <v>0</v>
      </c>
      <c r="I80" s="193">
        <f t="shared" si="18"/>
        <v>0</v>
      </c>
      <c r="J80" s="193">
        <f t="shared" si="18"/>
        <v>5</v>
      </c>
      <c r="K80" s="193">
        <f t="shared" si="18"/>
        <v>36.299999999999997</v>
      </c>
      <c r="L80" s="193">
        <f t="shared" si="18"/>
        <v>2</v>
      </c>
      <c r="M80" s="193">
        <f t="shared" si="18"/>
        <v>25</v>
      </c>
      <c r="N80" s="193">
        <f t="shared" si="18"/>
        <v>31</v>
      </c>
      <c r="O80" s="193">
        <f t="shared" si="18"/>
        <v>8</v>
      </c>
      <c r="P80" s="193">
        <f t="shared" si="18"/>
        <v>3</v>
      </c>
      <c r="Q80" s="193">
        <f t="shared" si="18"/>
        <v>66.63</v>
      </c>
      <c r="R80" s="193">
        <f t="shared" si="18"/>
        <v>111.4</v>
      </c>
      <c r="S80" s="193">
        <f t="shared" si="18"/>
        <v>1.4</v>
      </c>
      <c r="T80" s="193">
        <f t="shared" si="18"/>
        <v>65</v>
      </c>
      <c r="U80" s="193">
        <f t="shared" si="18"/>
        <v>37</v>
      </c>
      <c r="V80" s="193">
        <f t="shared" si="18"/>
        <v>96.860000000000014</v>
      </c>
      <c r="W80" s="193">
        <f t="shared" si="18"/>
        <v>6.3</v>
      </c>
      <c r="X80" s="193">
        <f t="shared" si="18"/>
        <v>2</v>
      </c>
      <c r="Y80" s="194"/>
    </row>
    <row r="81" spans="1:25" s="42" customFormat="1" ht="12.75" customHeight="1">
      <c r="A81" s="39"/>
      <c r="B81" s="37"/>
      <c r="C81" s="38" t="s">
        <v>16</v>
      </c>
      <c r="D81" s="39"/>
      <c r="E81" s="137">
        <f t="shared" ref="E81:E114" si="19">SUM(J81:X81)</f>
        <v>5</v>
      </c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>
        <v>5</v>
      </c>
      <c r="W81" s="40"/>
      <c r="X81" s="40"/>
      <c r="Y81" s="41"/>
    </row>
    <row r="82" spans="1:25" s="42" customFormat="1" ht="12.75" customHeight="1">
      <c r="A82" s="39"/>
      <c r="B82" s="37"/>
      <c r="C82" s="38" t="s">
        <v>18</v>
      </c>
      <c r="D82" s="39"/>
      <c r="E82" s="137">
        <f t="shared" si="19"/>
        <v>5.5</v>
      </c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>
        <v>5.5</v>
      </c>
      <c r="W82" s="40"/>
      <c r="X82" s="40"/>
      <c r="Y82" s="41"/>
    </row>
    <row r="83" spans="1:25" s="42" customFormat="1" ht="12.75" customHeight="1">
      <c r="A83" s="39"/>
      <c r="B83" s="37"/>
      <c r="C83" s="38" t="s">
        <v>22</v>
      </c>
      <c r="D83" s="39"/>
      <c r="E83" s="137">
        <f t="shared" si="19"/>
        <v>2.5</v>
      </c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>
        <v>2.5</v>
      </c>
      <c r="W83" s="40"/>
      <c r="X83" s="40"/>
      <c r="Y83" s="41"/>
    </row>
    <row r="84" spans="1:25" s="42" customFormat="1" ht="12.75" customHeight="1">
      <c r="A84" s="39"/>
      <c r="B84" s="37"/>
      <c r="C84" s="38" t="s">
        <v>16</v>
      </c>
      <c r="D84" s="39"/>
      <c r="E84" s="137">
        <f t="shared" si="19"/>
        <v>0.4</v>
      </c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>
        <v>0.4</v>
      </c>
      <c r="W84" s="40"/>
      <c r="X84" s="40"/>
      <c r="Y84" s="41"/>
    </row>
    <row r="85" spans="1:25" s="42" customFormat="1" ht="12.75" customHeight="1">
      <c r="A85" s="39"/>
      <c r="B85" s="37"/>
      <c r="C85" s="38" t="s">
        <v>18</v>
      </c>
      <c r="D85" s="39"/>
      <c r="E85" s="137">
        <f t="shared" si="19"/>
        <v>0.02</v>
      </c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>
        <v>0.02</v>
      </c>
      <c r="W85" s="40"/>
      <c r="X85" s="40"/>
      <c r="Y85" s="41"/>
    </row>
    <row r="86" spans="1:25" s="42" customFormat="1" ht="12.75" customHeight="1">
      <c r="A86" s="39"/>
      <c r="B86" s="37"/>
      <c r="C86" s="38" t="s">
        <v>22</v>
      </c>
      <c r="D86" s="39"/>
      <c r="E86" s="137">
        <f t="shared" si="19"/>
        <v>4.58</v>
      </c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>
        <v>4.58</v>
      </c>
      <c r="W86" s="40"/>
      <c r="X86" s="40"/>
      <c r="Y86" s="41"/>
    </row>
    <row r="87" spans="1:25" s="42" customFormat="1" ht="12.75" customHeight="1">
      <c r="A87" s="39"/>
      <c r="B87" s="37"/>
      <c r="C87" s="38" t="s">
        <v>16</v>
      </c>
      <c r="D87" s="39"/>
      <c r="E87" s="137">
        <f t="shared" si="19"/>
        <v>0.4</v>
      </c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>
        <v>0.4</v>
      </c>
      <c r="W87" s="40"/>
      <c r="X87" s="40"/>
      <c r="Y87" s="41"/>
    </row>
    <row r="88" spans="1:25" s="42" customFormat="1" ht="12.75" customHeight="1">
      <c r="A88" s="39"/>
      <c r="B88" s="37"/>
      <c r="C88" s="38" t="s">
        <v>22</v>
      </c>
      <c r="D88" s="39"/>
      <c r="E88" s="137">
        <f t="shared" si="19"/>
        <v>1.54</v>
      </c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>
        <v>1.54</v>
      </c>
      <c r="W88" s="40"/>
      <c r="X88" s="40"/>
      <c r="Y88" s="41"/>
    </row>
    <row r="89" spans="1:25" s="42" customFormat="1" ht="12.75" customHeight="1">
      <c r="A89" s="39"/>
      <c r="B89" s="37"/>
      <c r="C89" s="38" t="s">
        <v>23</v>
      </c>
      <c r="D89" s="39"/>
      <c r="E89" s="137">
        <f t="shared" si="19"/>
        <v>0.06</v>
      </c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>
        <v>0.06</v>
      </c>
      <c r="W89" s="40"/>
      <c r="X89" s="40"/>
      <c r="Y89" s="41"/>
    </row>
    <row r="90" spans="1:25" s="42" customFormat="1" ht="12.75" customHeight="1">
      <c r="A90" s="39"/>
      <c r="B90" s="37"/>
      <c r="C90" s="38" t="s">
        <v>12</v>
      </c>
      <c r="D90" s="39"/>
      <c r="E90" s="137">
        <f t="shared" si="19"/>
        <v>0.01</v>
      </c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>
        <v>0.01</v>
      </c>
      <c r="W90" s="40"/>
      <c r="X90" s="40"/>
      <c r="Y90" s="41"/>
    </row>
    <row r="91" spans="1:25" s="42" customFormat="1" ht="12.75" customHeight="1">
      <c r="A91" s="39"/>
      <c r="B91" s="37"/>
      <c r="C91" s="38" t="s">
        <v>16</v>
      </c>
      <c r="D91" s="39"/>
      <c r="E91" s="137">
        <f t="shared" si="19"/>
        <v>0.06</v>
      </c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>
        <v>0.06</v>
      </c>
      <c r="W91" s="40"/>
      <c r="X91" s="40"/>
      <c r="Y91" s="41"/>
    </row>
    <row r="92" spans="1:25" s="42" customFormat="1" ht="12.75" customHeight="1">
      <c r="A92" s="39"/>
      <c r="B92" s="37"/>
      <c r="C92" s="38" t="s">
        <v>18</v>
      </c>
      <c r="D92" s="39"/>
      <c r="E92" s="137">
        <f t="shared" si="19"/>
        <v>0.11</v>
      </c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>
        <v>0.11</v>
      </c>
      <c r="W92" s="40"/>
      <c r="X92" s="40"/>
      <c r="Y92" s="41"/>
    </row>
    <row r="93" spans="1:25" s="42" customFormat="1" ht="12.75" customHeight="1">
      <c r="A93" s="39"/>
      <c r="B93" s="37"/>
      <c r="C93" s="38" t="s">
        <v>22</v>
      </c>
      <c r="D93" s="39"/>
      <c r="E93" s="137">
        <f t="shared" si="19"/>
        <v>1.32</v>
      </c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>
        <v>1.32</v>
      </c>
      <c r="W93" s="40"/>
      <c r="X93" s="40"/>
      <c r="Y93" s="41"/>
    </row>
    <row r="94" spans="1:25" s="42" customFormat="1" ht="12.75" customHeight="1">
      <c r="A94" s="39"/>
      <c r="B94" s="37"/>
      <c r="C94" s="38" t="s">
        <v>22</v>
      </c>
      <c r="D94" s="39"/>
      <c r="E94" s="137">
        <f t="shared" si="19"/>
        <v>30</v>
      </c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>
        <v>30</v>
      </c>
      <c r="W94" s="40"/>
      <c r="X94" s="40"/>
      <c r="Y94" s="41"/>
    </row>
    <row r="95" spans="1:25" s="42" customFormat="1" ht="12.75" customHeight="1">
      <c r="A95" s="39"/>
      <c r="B95" s="37"/>
      <c r="C95" s="38" t="s">
        <v>22</v>
      </c>
      <c r="D95" s="39"/>
      <c r="E95" s="137">
        <f t="shared" ref="E95" si="20">SUM(J95:X95)</f>
        <v>19</v>
      </c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>
        <v>19</v>
      </c>
      <c r="W95" s="40"/>
      <c r="X95" s="40"/>
      <c r="Y95" s="41"/>
    </row>
    <row r="96" spans="1:25" s="42" customFormat="1" ht="12.75" customHeight="1">
      <c r="A96" s="39"/>
      <c r="B96" s="37"/>
      <c r="C96" s="38" t="s">
        <v>11</v>
      </c>
      <c r="D96" s="39"/>
      <c r="E96" s="137">
        <f t="shared" si="19"/>
        <v>0.02</v>
      </c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>
        <v>0.02</v>
      </c>
      <c r="W96" s="40"/>
      <c r="X96" s="40"/>
      <c r="Y96" s="41"/>
    </row>
    <row r="97" spans="1:25" s="42" customFormat="1" ht="12.75" customHeight="1">
      <c r="A97" s="39"/>
      <c r="B97" s="37"/>
      <c r="C97" s="38" t="s">
        <v>22</v>
      </c>
      <c r="D97" s="39"/>
      <c r="E97" s="137">
        <f t="shared" si="19"/>
        <v>4.9800000000000004</v>
      </c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>
        <v>4.9800000000000004</v>
      </c>
      <c r="W97" s="40"/>
      <c r="X97" s="40"/>
      <c r="Y97" s="41"/>
    </row>
    <row r="98" spans="1:25" s="42" customFormat="1" ht="12.75" customHeight="1">
      <c r="A98" s="39"/>
      <c r="B98" s="37"/>
      <c r="C98" s="38" t="s">
        <v>22</v>
      </c>
      <c r="D98" s="39"/>
      <c r="E98" s="137">
        <f t="shared" si="19"/>
        <v>1</v>
      </c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>
        <v>1</v>
      </c>
      <c r="W98" s="40"/>
      <c r="X98" s="40"/>
      <c r="Y98" s="41"/>
    </row>
    <row r="99" spans="1:25" s="42" customFormat="1" ht="12.75" customHeight="1">
      <c r="A99" s="39"/>
      <c r="B99" s="37"/>
      <c r="C99" s="38" t="s">
        <v>11</v>
      </c>
      <c r="D99" s="39"/>
      <c r="E99" s="137">
        <f t="shared" si="19"/>
        <v>0.18</v>
      </c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>
        <v>0.18</v>
      </c>
      <c r="W99" s="40"/>
      <c r="X99" s="40"/>
      <c r="Y99" s="41"/>
    </row>
    <row r="100" spans="1:25" s="42" customFormat="1" ht="12.75" customHeight="1">
      <c r="A100" s="39"/>
      <c r="B100" s="37"/>
      <c r="C100" s="38" t="s">
        <v>12</v>
      </c>
      <c r="D100" s="39"/>
      <c r="E100" s="137">
        <f t="shared" si="19"/>
        <v>0.09</v>
      </c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>
        <v>0.09</v>
      </c>
      <c r="W100" s="40"/>
      <c r="X100" s="40"/>
      <c r="Y100" s="41"/>
    </row>
    <row r="101" spans="1:25" s="42" customFormat="1" ht="12.75" customHeight="1">
      <c r="A101" s="39"/>
      <c r="B101" s="37"/>
      <c r="C101" s="38" t="s">
        <v>18</v>
      </c>
      <c r="D101" s="39"/>
      <c r="E101" s="137">
        <f t="shared" si="19"/>
        <v>0.09</v>
      </c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>
        <v>0.09</v>
      </c>
      <c r="W101" s="40"/>
      <c r="X101" s="40"/>
      <c r="Y101" s="41"/>
    </row>
    <row r="102" spans="1:25" s="42" customFormat="1" ht="12.75" customHeight="1">
      <c r="A102" s="39"/>
      <c r="B102" s="37"/>
      <c r="C102" s="38" t="s">
        <v>12</v>
      </c>
      <c r="D102" s="39"/>
      <c r="E102" s="137">
        <f t="shared" si="19"/>
        <v>5</v>
      </c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>
        <v>5</v>
      </c>
      <c r="W102" s="40"/>
      <c r="X102" s="40"/>
      <c r="Y102" s="41"/>
    </row>
    <row r="103" spans="1:25" s="42" customFormat="1" ht="12.75" customHeight="1">
      <c r="A103" s="39"/>
      <c r="B103" s="37"/>
      <c r="C103" s="38" t="s">
        <v>16</v>
      </c>
      <c r="D103" s="39"/>
      <c r="E103" s="137">
        <f t="shared" si="19"/>
        <v>15</v>
      </c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>
        <v>15</v>
      </c>
      <c r="W103" s="40"/>
      <c r="X103" s="40"/>
      <c r="Y103" s="41"/>
    </row>
    <row r="104" spans="1:25" s="42" customFormat="1" ht="12.75" customHeight="1">
      <c r="A104" s="39"/>
      <c r="B104" s="37"/>
      <c r="C104" s="38" t="s">
        <v>22</v>
      </c>
      <c r="D104" s="39"/>
      <c r="E104" s="137">
        <f t="shared" si="19"/>
        <v>2</v>
      </c>
      <c r="F104" s="40"/>
      <c r="G104" s="40"/>
      <c r="H104" s="40"/>
      <c r="I104" s="40"/>
      <c r="J104" s="40"/>
      <c r="K104" s="40"/>
      <c r="L104" s="40">
        <v>2</v>
      </c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1"/>
    </row>
    <row r="105" spans="1:25" s="42" customFormat="1" ht="12.75" customHeight="1">
      <c r="A105" s="39"/>
      <c r="B105" s="37"/>
      <c r="C105" s="38" t="s">
        <v>16</v>
      </c>
      <c r="D105" s="39"/>
      <c r="E105" s="137">
        <f t="shared" si="19"/>
        <v>5</v>
      </c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>
        <v>5</v>
      </c>
      <c r="R105" s="40"/>
      <c r="S105" s="40"/>
      <c r="T105" s="40"/>
      <c r="U105" s="40"/>
      <c r="V105" s="40"/>
      <c r="W105" s="40"/>
      <c r="X105" s="40"/>
      <c r="Y105" s="41"/>
    </row>
    <row r="106" spans="1:25" s="42" customFormat="1" ht="12.75" customHeight="1">
      <c r="A106" s="39"/>
      <c r="B106" s="37"/>
      <c r="C106" s="38" t="s">
        <v>18</v>
      </c>
      <c r="D106" s="39"/>
      <c r="E106" s="137">
        <f t="shared" si="19"/>
        <v>5</v>
      </c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>
        <v>5</v>
      </c>
      <c r="R106" s="40"/>
      <c r="S106" s="40"/>
      <c r="T106" s="40"/>
      <c r="U106" s="40"/>
      <c r="V106" s="40"/>
      <c r="W106" s="40"/>
      <c r="X106" s="40"/>
      <c r="Y106" s="41"/>
    </row>
    <row r="107" spans="1:25" s="42" customFormat="1" ht="12.75" customHeight="1">
      <c r="A107" s="39"/>
      <c r="B107" s="37"/>
      <c r="C107" s="38" t="s">
        <v>22</v>
      </c>
      <c r="D107" s="39"/>
      <c r="E107" s="137">
        <f t="shared" si="19"/>
        <v>12.97</v>
      </c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>
        <v>12.97</v>
      </c>
      <c r="R107" s="40"/>
      <c r="S107" s="40"/>
      <c r="T107" s="40"/>
      <c r="U107" s="40"/>
      <c r="V107" s="40"/>
      <c r="W107" s="40"/>
      <c r="X107" s="40"/>
      <c r="Y107" s="41"/>
    </row>
    <row r="108" spans="1:25" s="42" customFormat="1" ht="12.75" customHeight="1">
      <c r="A108" s="39"/>
      <c r="B108" s="37"/>
      <c r="C108" s="38" t="s">
        <v>12</v>
      </c>
      <c r="D108" s="39"/>
      <c r="E108" s="137">
        <f t="shared" si="19"/>
        <v>5</v>
      </c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>
        <v>5</v>
      </c>
      <c r="R108" s="40"/>
      <c r="S108" s="40"/>
      <c r="T108" s="40"/>
      <c r="U108" s="40"/>
      <c r="V108" s="40"/>
      <c r="W108" s="40"/>
      <c r="X108" s="40"/>
      <c r="Y108" s="41"/>
    </row>
    <row r="109" spans="1:25" s="42" customFormat="1" ht="12.75" customHeight="1">
      <c r="A109" s="39"/>
      <c r="B109" s="37"/>
      <c r="C109" s="38" t="s">
        <v>16</v>
      </c>
      <c r="D109" s="39"/>
      <c r="E109" s="137">
        <f t="shared" si="19"/>
        <v>5</v>
      </c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>
        <v>5</v>
      </c>
      <c r="R109" s="40"/>
      <c r="S109" s="40"/>
      <c r="T109" s="40"/>
      <c r="U109" s="40"/>
      <c r="V109" s="40"/>
      <c r="W109" s="40"/>
      <c r="X109" s="40"/>
      <c r="Y109" s="41"/>
    </row>
    <row r="110" spans="1:25" s="42" customFormat="1" ht="12.75" customHeight="1">
      <c r="A110" s="39"/>
      <c r="B110" s="37"/>
      <c r="C110" s="38" t="s">
        <v>22</v>
      </c>
      <c r="D110" s="39"/>
      <c r="E110" s="137">
        <f t="shared" si="19"/>
        <v>5</v>
      </c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>
        <v>5</v>
      </c>
      <c r="R110" s="40"/>
      <c r="S110" s="40"/>
      <c r="T110" s="40"/>
      <c r="U110" s="40"/>
      <c r="V110" s="40"/>
      <c r="W110" s="40"/>
      <c r="X110" s="40"/>
      <c r="Y110" s="41"/>
    </row>
    <row r="111" spans="1:25" s="42" customFormat="1" ht="12.75" customHeight="1">
      <c r="A111" s="39"/>
      <c r="B111" s="37"/>
      <c r="C111" s="38" t="s">
        <v>22</v>
      </c>
      <c r="D111" s="39"/>
      <c r="E111" s="137">
        <f t="shared" ref="E111" si="21">SUM(J111:X111)</f>
        <v>28.66</v>
      </c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>
        <v>28.66</v>
      </c>
      <c r="R111" s="40"/>
      <c r="S111" s="40"/>
      <c r="T111" s="40"/>
      <c r="U111" s="40"/>
      <c r="V111" s="40"/>
      <c r="W111" s="40"/>
      <c r="X111" s="40"/>
      <c r="Y111" s="41"/>
    </row>
    <row r="112" spans="1:25" s="42" customFormat="1" ht="12.75" customHeight="1">
      <c r="A112" s="39"/>
      <c r="B112" s="37"/>
      <c r="C112" s="38" t="s">
        <v>16</v>
      </c>
      <c r="D112" s="39"/>
      <c r="E112" s="137">
        <f t="shared" si="19"/>
        <v>8</v>
      </c>
      <c r="F112" s="40"/>
      <c r="G112" s="40"/>
      <c r="H112" s="40"/>
      <c r="I112" s="40"/>
      <c r="J112" s="40"/>
      <c r="K112" s="40"/>
      <c r="L112" s="40"/>
      <c r="M112" s="40"/>
      <c r="N112" s="40"/>
      <c r="O112" s="40">
        <v>8</v>
      </c>
      <c r="P112" s="40"/>
      <c r="Q112" s="40"/>
      <c r="R112" s="40"/>
      <c r="S112" s="40"/>
      <c r="T112" s="40"/>
      <c r="U112" s="40"/>
      <c r="V112" s="40"/>
      <c r="W112" s="40"/>
      <c r="X112" s="40"/>
      <c r="Y112" s="41"/>
    </row>
    <row r="113" spans="1:25" s="42" customFormat="1" ht="12.75" customHeight="1">
      <c r="A113" s="39"/>
      <c r="B113" s="37"/>
      <c r="C113" s="38" t="s">
        <v>16</v>
      </c>
      <c r="D113" s="39"/>
      <c r="E113" s="137">
        <f t="shared" si="19"/>
        <v>2</v>
      </c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>
        <v>2</v>
      </c>
      <c r="Y113" s="41"/>
    </row>
    <row r="114" spans="1:25" s="42" customFormat="1" ht="12.75" customHeight="1">
      <c r="A114" s="39"/>
      <c r="B114" s="37"/>
      <c r="C114" s="38"/>
      <c r="D114" s="39"/>
      <c r="E114" s="137">
        <f t="shared" si="19"/>
        <v>0</v>
      </c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1"/>
    </row>
    <row r="115" spans="1:25" s="42" customFormat="1" ht="12.75" customHeight="1">
      <c r="A115" s="39"/>
      <c r="B115" s="37"/>
      <c r="C115" s="38" t="s">
        <v>16</v>
      </c>
      <c r="D115" s="39"/>
      <c r="E115" s="137">
        <f t="shared" ref="E115:E147" si="22">SUM(J115:X115)</f>
        <v>3</v>
      </c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>
        <v>3</v>
      </c>
      <c r="V115" s="40"/>
      <c r="W115" s="40"/>
      <c r="X115" s="40"/>
      <c r="Y115" s="41"/>
    </row>
    <row r="116" spans="1:25" s="42" customFormat="1" ht="12.75" customHeight="1">
      <c r="A116" s="39"/>
      <c r="B116" s="37"/>
      <c r="C116" s="38" t="s">
        <v>18</v>
      </c>
      <c r="D116" s="39"/>
      <c r="E116" s="137">
        <f t="shared" si="22"/>
        <v>2</v>
      </c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>
        <v>2</v>
      </c>
      <c r="V116" s="40"/>
      <c r="W116" s="40"/>
      <c r="X116" s="40"/>
      <c r="Y116" s="41"/>
    </row>
    <row r="117" spans="1:25" s="42" customFormat="1" ht="12.75" customHeight="1">
      <c r="A117" s="39"/>
      <c r="B117" s="37"/>
      <c r="C117" s="38" t="s">
        <v>12</v>
      </c>
      <c r="D117" s="39"/>
      <c r="E117" s="137">
        <f t="shared" si="22"/>
        <v>2.9</v>
      </c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>
        <v>2.9</v>
      </c>
      <c r="V117" s="40"/>
      <c r="W117" s="40"/>
      <c r="X117" s="40"/>
      <c r="Y117" s="41"/>
    </row>
    <row r="118" spans="1:25" s="42" customFormat="1" ht="12.75" customHeight="1">
      <c r="A118" s="39"/>
      <c r="B118" s="37"/>
      <c r="C118" s="38" t="s">
        <v>16</v>
      </c>
      <c r="D118" s="39"/>
      <c r="E118" s="137">
        <f t="shared" si="22"/>
        <v>0.6</v>
      </c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>
        <v>0.6</v>
      </c>
      <c r="V118" s="40"/>
      <c r="W118" s="40"/>
      <c r="X118" s="40"/>
      <c r="Y118" s="41"/>
    </row>
    <row r="119" spans="1:25" s="42" customFormat="1" ht="12.75" customHeight="1">
      <c r="A119" s="39"/>
      <c r="B119" s="37"/>
      <c r="C119" s="38" t="s">
        <v>22</v>
      </c>
      <c r="D119" s="39"/>
      <c r="E119" s="137">
        <f t="shared" si="22"/>
        <v>1.5</v>
      </c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>
        <v>1.5</v>
      </c>
      <c r="V119" s="40"/>
      <c r="W119" s="40"/>
      <c r="X119" s="40"/>
      <c r="Y119" s="41"/>
    </row>
    <row r="120" spans="1:25" s="42" customFormat="1" ht="12.75" customHeight="1">
      <c r="A120" s="39"/>
      <c r="B120" s="37"/>
      <c r="C120" s="38" t="s">
        <v>12</v>
      </c>
      <c r="D120" s="39"/>
      <c r="E120" s="137">
        <f t="shared" si="22"/>
        <v>0.02</v>
      </c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>
        <v>0.02</v>
      </c>
      <c r="V120" s="40"/>
      <c r="W120" s="40"/>
      <c r="X120" s="40"/>
      <c r="Y120" s="41"/>
    </row>
    <row r="121" spans="1:25" s="42" customFormat="1" ht="12.75" customHeight="1">
      <c r="A121" s="39"/>
      <c r="B121" s="37"/>
      <c r="C121" s="38" t="s">
        <v>16</v>
      </c>
      <c r="D121" s="39"/>
      <c r="E121" s="137">
        <f t="shared" si="22"/>
        <v>4.71</v>
      </c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>
        <v>4.71</v>
      </c>
      <c r="V121" s="40"/>
      <c r="W121" s="40"/>
      <c r="X121" s="40"/>
      <c r="Y121" s="41"/>
    </row>
    <row r="122" spans="1:25" s="42" customFormat="1" ht="12.75" customHeight="1">
      <c r="A122" s="39"/>
      <c r="B122" s="37"/>
      <c r="C122" s="38" t="s">
        <v>23</v>
      </c>
      <c r="D122" s="39"/>
      <c r="E122" s="137">
        <f t="shared" si="22"/>
        <v>7.0000000000000007E-2</v>
      </c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>
        <v>7.0000000000000007E-2</v>
      </c>
      <c r="V122" s="40"/>
      <c r="W122" s="40"/>
      <c r="X122" s="40"/>
      <c r="Y122" s="41"/>
    </row>
    <row r="123" spans="1:25" s="42" customFormat="1" ht="12.75" customHeight="1">
      <c r="A123" s="39"/>
      <c r="B123" s="37"/>
      <c r="C123" s="38" t="s">
        <v>102</v>
      </c>
      <c r="D123" s="39"/>
      <c r="E123" s="137">
        <f t="shared" si="22"/>
        <v>0.2</v>
      </c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>
        <v>0.2</v>
      </c>
      <c r="V123" s="40"/>
      <c r="W123" s="40"/>
      <c r="X123" s="40"/>
      <c r="Y123" s="41"/>
    </row>
    <row r="124" spans="1:25" s="42" customFormat="1" ht="12.75" customHeight="1">
      <c r="A124" s="39"/>
      <c r="B124" s="37"/>
      <c r="C124" s="38" t="s">
        <v>22</v>
      </c>
      <c r="D124" s="39"/>
      <c r="E124" s="137">
        <f t="shared" si="22"/>
        <v>5</v>
      </c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>
        <v>5</v>
      </c>
      <c r="V124" s="40"/>
      <c r="W124" s="40"/>
      <c r="X124" s="40"/>
      <c r="Y124" s="41"/>
    </row>
    <row r="125" spans="1:25" s="42" customFormat="1" ht="12.75" customHeight="1">
      <c r="A125" s="39"/>
      <c r="B125" s="37"/>
      <c r="C125" s="38" t="s">
        <v>16</v>
      </c>
      <c r="D125" s="39"/>
      <c r="E125" s="137">
        <f t="shared" ref="E125" si="23">SUM(J125:X125)</f>
        <v>2</v>
      </c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>
        <v>2</v>
      </c>
      <c r="V125" s="40"/>
      <c r="W125" s="40"/>
      <c r="X125" s="40"/>
      <c r="Y125" s="41"/>
    </row>
    <row r="126" spans="1:25" s="42" customFormat="1" ht="12.75" customHeight="1">
      <c r="A126" s="39"/>
      <c r="B126" s="37"/>
      <c r="C126" s="38" t="s">
        <v>12</v>
      </c>
      <c r="D126" s="39"/>
      <c r="E126" s="137">
        <f t="shared" si="22"/>
        <v>0.37</v>
      </c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>
        <v>0.37</v>
      </c>
      <c r="V126" s="40"/>
      <c r="W126" s="40"/>
      <c r="X126" s="40"/>
      <c r="Y126" s="41"/>
    </row>
    <row r="127" spans="1:25" s="42" customFormat="1" ht="12.75" customHeight="1">
      <c r="A127" s="39"/>
      <c r="B127" s="37"/>
      <c r="C127" s="38" t="s">
        <v>16</v>
      </c>
      <c r="D127" s="39"/>
      <c r="E127" s="137">
        <f t="shared" si="22"/>
        <v>1.55</v>
      </c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>
        <v>1.55</v>
      </c>
      <c r="V127" s="40"/>
      <c r="W127" s="40"/>
      <c r="X127" s="40"/>
      <c r="Y127" s="41"/>
    </row>
    <row r="128" spans="1:25" s="42" customFormat="1" ht="12.75" customHeight="1">
      <c r="A128" s="39"/>
      <c r="B128" s="37"/>
      <c r="C128" s="38" t="s">
        <v>18</v>
      </c>
      <c r="D128" s="39"/>
      <c r="E128" s="137">
        <f t="shared" si="22"/>
        <v>2.89</v>
      </c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>
        <v>2.89</v>
      </c>
      <c r="V128" s="40"/>
      <c r="W128" s="40"/>
      <c r="X128" s="40"/>
      <c r="Y128" s="41"/>
    </row>
    <row r="129" spans="1:25" s="42" customFormat="1" ht="12.75" customHeight="1">
      <c r="A129" s="39"/>
      <c r="B129" s="37"/>
      <c r="C129" s="38" t="s">
        <v>102</v>
      </c>
      <c r="D129" s="39"/>
      <c r="E129" s="137">
        <f t="shared" si="22"/>
        <v>0.19</v>
      </c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>
        <v>0.19</v>
      </c>
      <c r="V129" s="40"/>
      <c r="W129" s="40"/>
      <c r="X129" s="40"/>
      <c r="Y129" s="41"/>
    </row>
    <row r="130" spans="1:25" s="42" customFormat="1" ht="12.75" customHeight="1">
      <c r="A130" s="39"/>
      <c r="B130" s="37"/>
      <c r="C130" s="38" t="s">
        <v>22</v>
      </c>
      <c r="D130" s="39"/>
      <c r="E130" s="137">
        <f t="shared" si="22"/>
        <v>10</v>
      </c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>
        <v>10</v>
      </c>
      <c r="V130" s="40"/>
      <c r="W130" s="40"/>
      <c r="X130" s="40"/>
      <c r="Y130" s="41"/>
    </row>
    <row r="131" spans="1:25" s="42" customFormat="1" ht="12.75" customHeight="1">
      <c r="A131" s="39"/>
      <c r="B131" s="37"/>
      <c r="C131" s="38"/>
      <c r="D131" s="39"/>
      <c r="E131" s="137">
        <f t="shared" si="22"/>
        <v>0</v>
      </c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1"/>
    </row>
    <row r="132" spans="1:25" s="42" customFormat="1" ht="12.75" customHeight="1">
      <c r="A132" s="39"/>
      <c r="B132" s="37"/>
      <c r="C132" s="38" t="s">
        <v>16</v>
      </c>
      <c r="D132" s="39"/>
      <c r="E132" s="137">
        <f t="shared" si="22"/>
        <v>2</v>
      </c>
      <c r="F132" s="40"/>
      <c r="G132" s="40"/>
      <c r="H132" s="40"/>
      <c r="I132" s="40"/>
      <c r="J132" s="40"/>
      <c r="K132" s="40"/>
      <c r="L132" s="40"/>
      <c r="M132" s="40">
        <v>2</v>
      </c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1"/>
    </row>
    <row r="133" spans="1:25" s="42" customFormat="1" ht="12.75" customHeight="1">
      <c r="A133" s="39"/>
      <c r="B133" s="37"/>
      <c r="C133" s="38" t="s">
        <v>18</v>
      </c>
      <c r="D133" s="39"/>
      <c r="E133" s="137">
        <f t="shared" si="22"/>
        <v>8</v>
      </c>
      <c r="F133" s="40"/>
      <c r="G133" s="40"/>
      <c r="H133" s="40"/>
      <c r="I133" s="40"/>
      <c r="J133" s="40"/>
      <c r="K133" s="40"/>
      <c r="L133" s="40"/>
      <c r="M133" s="40">
        <v>8</v>
      </c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1"/>
    </row>
    <row r="134" spans="1:25" s="42" customFormat="1" ht="12.75" customHeight="1">
      <c r="A134" s="39"/>
      <c r="B134" s="37"/>
      <c r="C134" s="38" t="s">
        <v>22</v>
      </c>
      <c r="D134" s="39"/>
      <c r="E134" s="137">
        <f t="shared" si="22"/>
        <v>5</v>
      </c>
      <c r="F134" s="40"/>
      <c r="G134" s="40"/>
      <c r="H134" s="40"/>
      <c r="I134" s="40"/>
      <c r="J134" s="40"/>
      <c r="K134" s="40"/>
      <c r="L134" s="40"/>
      <c r="M134" s="40">
        <v>5</v>
      </c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1"/>
    </row>
    <row r="135" spans="1:25" s="42" customFormat="1" ht="12.75" customHeight="1">
      <c r="A135" s="39"/>
      <c r="B135" s="37"/>
      <c r="C135" s="38" t="s">
        <v>11</v>
      </c>
      <c r="D135" s="39"/>
      <c r="E135" s="137">
        <f t="shared" si="22"/>
        <v>2.5</v>
      </c>
      <c r="F135" s="40"/>
      <c r="G135" s="40"/>
      <c r="H135" s="40"/>
      <c r="I135" s="40"/>
      <c r="J135" s="40"/>
      <c r="K135" s="40"/>
      <c r="L135" s="40"/>
      <c r="M135" s="40">
        <v>2.5</v>
      </c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1"/>
    </row>
    <row r="136" spans="1:25" s="42" customFormat="1" ht="12.75" customHeight="1">
      <c r="A136" s="39"/>
      <c r="B136" s="37"/>
      <c r="C136" s="38" t="s">
        <v>22</v>
      </c>
      <c r="D136" s="39"/>
      <c r="E136" s="137">
        <f t="shared" si="22"/>
        <v>7.5</v>
      </c>
      <c r="F136" s="40"/>
      <c r="G136" s="40"/>
      <c r="H136" s="40"/>
      <c r="I136" s="40"/>
      <c r="J136" s="40"/>
      <c r="K136" s="40"/>
      <c r="L136" s="40"/>
      <c r="M136" s="40">
        <v>7.5</v>
      </c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1"/>
    </row>
    <row r="137" spans="1:25" s="42" customFormat="1" ht="12.75" customHeight="1">
      <c r="A137" s="39"/>
      <c r="B137" s="37"/>
      <c r="C137" s="38" t="s">
        <v>16</v>
      </c>
      <c r="D137" s="39"/>
      <c r="E137" s="137">
        <f t="shared" si="22"/>
        <v>0.3</v>
      </c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>
        <v>0.3</v>
      </c>
      <c r="X137" s="40"/>
      <c r="Y137" s="41"/>
    </row>
    <row r="138" spans="1:25" s="42" customFormat="1" ht="12.75" customHeight="1">
      <c r="A138" s="39"/>
      <c r="B138" s="37"/>
      <c r="C138" s="38" t="s">
        <v>22</v>
      </c>
      <c r="D138" s="39"/>
      <c r="E138" s="137">
        <f t="shared" si="22"/>
        <v>6</v>
      </c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>
        <v>6</v>
      </c>
      <c r="X138" s="40"/>
      <c r="Y138" s="41"/>
    </row>
    <row r="139" spans="1:25" s="42" customFormat="1" ht="12.75" customHeight="1">
      <c r="A139" s="39"/>
      <c r="B139" s="37"/>
      <c r="C139" s="38" t="s">
        <v>11</v>
      </c>
      <c r="D139" s="39"/>
      <c r="E139" s="137">
        <f t="shared" si="22"/>
        <v>0.28999999999999998</v>
      </c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>
        <v>0.28999999999999998</v>
      </c>
      <c r="S139" s="40"/>
      <c r="T139" s="40"/>
      <c r="U139" s="40"/>
      <c r="V139" s="40"/>
      <c r="W139" s="40"/>
      <c r="X139" s="40"/>
      <c r="Y139" s="41"/>
    </row>
    <row r="140" spans="1:25" s="42" customFormat="1" ht="12.75" customHeight="1">
      <c r="A140" s="39"/>
      <c r="B140" s="37"/>
      <c r="C140" s="38" t="s">
        <v>16</v>
      </c>
      <c r="D140" s="39"/>
      <c r="E140" s="137">
        <f t="shared" si="22"/>
        <v>0.03</v>
      </c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>
        <v>0.03</v>
      </c>
      <c r="S140" s="40"/>
      <c r="T140" s="40"/>
      <c r="U140" s="40"/>
      <c r="V140" s="40"/>
      <c r="W140" s="40"/>
      <c r="X140" s="40"/>
      <c r="Y140" s="41"/>
    </row>
    <row r="141" spans="1:25" s="42" customFormat="1" ht="12.75" customHeight="1">
      <c r="A141" s="39"/>
      <c r="B141" s="37"/>
      <c r="C141" s="38" t="s">
        <v>22</v>
      </c>
      <c r="D141" s="39"/>
      <c r="E141" s="137">
        <f t="shared" si="22"/>
        <v>0.28000000000000003</v>
      </c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>
        <v>0.28000000000000003</v>
      </c>
      <c r="S141" s="40"/>
      <c r="T141" s="40"/>
      <c r="U141" s="40"/>
      <c r="V141" s="40"/>
      <c r="W141" s="40"/>
      <c r="X141" s="40"/>
      <c r="Y141" s="41"/>
    </row>
    <row r="142" spans="1:25" s="42" customFormat="1" ht="12.75" customHeight="1">
      <c r="A142" s="39"/>
      <c r="B142" s="37"/>
      <c r="C142" s="38" t="s">
        <v>18</v>
      </c>
      <c r="D142" s="39"/>
      <c r="E142" s="137">
        <f t="shared" si="22"/>
        <v>0.3</v>
      </c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>
        <v>0.3</v>
      </c>
      <c r="S142" s="40"/>
      <c r="T142" s="40"/>
      <c r="U142" s="40"/>
      <c r="V142" s="40"/>
      <c r="W142" s="40"/>
      <c r="X142" s="40"/>
      <c r="Y142" s="41"/>
    </row>
    <row r="143" spans="1:25" s="42" customFormat="1" ht="12.75" customHeight="1">
      <c r="A143" s="39"/>
      <c r="B143" s="37"/>
      <c r="C143" s="38" t="s">
        <v>22</v>
      </c>
      <c r="D143" s="39"/>
      <c r="E143" s="137">
        <f t="shared" si="22"/>
        <v>0.5</v>
      </c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>
        <v>0.5</v>
      </c>
      <c r="S143" s="40"/>
      <c r="T143" s="40"/>
      <c r="U143" s="40"/>
      <c r="V143" s="40"/>
      <c r="W143" s="40"/>
      <c r="X143" s="40"/>
      <c r="Y143" s="41"/>
    </row>
    <row r="144" spans="1:25" s="42" customFormat="1" ht="12.75" customHeight="1">
      <c r="A144" s="39"/>
      <c r="B144" s="37"/>
      <c r="C144" s="38" t="s">
        <v>18</v>
      </c>
      <c r="D144" s="39"/>
      <c r="E144" s="137">
        <f t="shared" si="22"/>
        <v>1</v>
      </c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>
        <v>1</v>
      </c>
      <c r="S144" s="40"/>
      <c r="T144" s="40"/>
      <c r="U144" s="40"/>
      <c r="V144" s="40"/>
      <c r="W144" s="40"/>
      <c r="X144" s="40"/>
      <c r="Y144" s="41"/>
    </row>
    <row r="145" spans="1:25" s="42" customFormat="1" ht="12.75" customHeight="1">
      <c r="A145" s="39"/>
      <c r="B145" s="37"/>
      <c r="C145" s="38" t="s">
        <v>22</v>
      </c>
      <c r="D145" s="39"/>
      <c r="E145" s="137">
        <f t="shared" si="22"/>
        <v>1</v>
      </c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>
        <v>1</v>
      </c>
      <c r="S145" s="40"/>
      <c r="T145" s="40"/>
      <c r="U145" s="40"/>
      <c r="V145" s="40"/>
      <c r="W145" s="40"/>
      <c r="X145" s="40"/>
      <c r="Y145" s="41"/>
    </row>
    <row r="146" spans="1:25" s="42" customFormat="1" ht="12.75" customHeight="1">
      <c r="A146" s="39"/>
      <c r="B146" s="37"/>
      <c r="C146" s="38" t="s">
        <v>22</v>
      </c>
      <c r="D146" s="39"/>
      <c r="E146" s="137">
        <f t="shared" si="22"/>
        <v>108</v>
      </c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>
        <v>108</v>
      </c>
      <c r="S146" s="40"/>
      <c r="T146" s="40"/>
      <c r="U146" s="40"/>
      <c r="V146" s="40"/>
      <c r="W146" s="40"/>
      <c r="X146" s="40"/>
      <c r="Y146" s="41"/>
    </row>
    <row r="147" spans="1:25" s="42" customFormat="1" ht="12.75" customHeight="1">
      <c r="A147" s="39"/>
      <c r="B147" s="37"/>
      <c r="C147" s="38" t="s">
        <v>11</v>
      </c>
      <c r="D147" s="39"/>
      <c r="E147" s="137">
        <f t="shared" si="22"/>
        <v>0.2</v>
      </c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>
        <v>0.2</v>
      </c>
      <c r="T147" s="40"/>
      <c r="U147" s="40"/>
      <c r="V147" s="40"/>
      <c r="W147" s="40"/>
      <c r="X147" s="40"/>
      <c r="Y147" s="41"/>
    </row>
    <row r="148" spans="1:25" s="42" customFormat="1" ht="12.75" customHeight="1">
      <c r="A148" s="39"/>
      <c r="B148" s="37"/>
      <c r="C148" s="38" t="s">
        <v>18</v>
      </c>
      <c r="D148" s="39"/>
      <c r="E148" s="137">
        <f t="shared" ref="E148:E173" si="24">SUM(J148:X148)</f>
        <v>1.2</v>
      </c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>
        <v>1.2</v>
      </c>
      <c r="T148" s="40"/>
      <c r="U148" s="40"/>
      <c r="V148" s="40"/>
      <c r="W148" s="40"/>
      <c r="X148" s="40"/>
      <c r="Y148" s="41"/>
    </row>
    <row r="149" spans="1:25" s="42" customFormat="1" ht="12.75" customHeight="1">
      <c r="A149" s="39"/>
      <c r="B149" s="37"/>
      <c r="C149" s="38" t="s">
        <v>11</v>
      </c>
      <c r="D149" s="39"/>
      <c r="E149" s="137">
        <f t="shared" si="24"/>
        <v>5</v>
      </c>
      <c r="F149" s="40"/>
      <c r="G149" s="40"/>
      <c r="H149" s="40"/>
      <c r="I149" s="40"/>
      <c r="J149" s="40">
        <v>5</v>
      </c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1"/>
    </row>
    <row r="150" spans="1:25" s="42" customFormat="1" ht="12.75" customHeight="1">
      <c r="A150" s="39"/>
      <c r="B150" s="37"/>
      <c r="C150" s="38" t="s">
        <v>16</v>
      </c>
      <c r="D150" s="39"/>
      <c r="E150" s="137">
        <f t="shared" si="24"/>
        <v>1.32</v>
      </c>
      <c r="F150" s="40"/>
      <c r="G150" s="40"/>
      <c r="H150" s="40"/>
      <c r="I150" s="40"/>
      <c r="J150" s="40"/>
      <c r="K150" s="40">
        <v>1.32</v>
      </c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1"/>
    </row>
    <row r="151" spans="1:25" s="42" customFormat="1" ht="12.75" customHeight="1">
      <c r="A151" s="39"/>
      <c r="B151" s="37"/>
      <c r="C151" s="38" t="s">
        <v>18</v>
      </c>
      <c r="D151" s="39"/>
      <c r="E151" s="137">
        <f t="shared" si="24"/>
        <v>3.98</v>
      </c>
      <c r="F151" s="40"/>
      <c r="G151" s="40"/>
      <c r="H151" s="40"/>
      <c r="I151" s="40"/>
      <c r="J151" s="40"/>
      <c r="K151" s="40">
        <v>3.98</v>
      </c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1"/>
    </row>
    <row r="152" spans="1:25" s="42" customFormat="1" ht="12.75" customHeight="1">
      <c r="A152" s="39"/>
      <c r="B152" s="37"/>
      <c r="C152" s="38" t="s">
        <v>22</v>
      </c>
      <c r="D152" s="39"/>
      <c r="E152" s="137">
        <f t="shared" si="24"/>
        <v>1</v>
      </c>
      <c r="F152" s="40"/>
      <c r="G152" s="40"/>
      <c r="H152" s="40"/>
      <c r="I152" s="40"/>
      <c r="J152" s="40"/>
      <c r="K152" s="40">
        <v>1</v>
      </c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1"/>
    </row>
    <row r="153" spans="1:25" s="42" customFormat="1" ht="12.75" customHeight="1">
      <c r="A153" s="39"/>
      <c r="B153" s="37"/>
      <c r="C153" s="38" t="s">
        <v>22</v>
      </c>
      <c r="D153" s="39"/>
      <c r="E153" s="137">
        <f t="shared" ref="E153" si="25">SUM(J153:X153)</f>
        <v>30</v>
      </c>
      <c r="F153" s="40"/>
      <c r="G153" s="40"/>
      <c r="H153" s="40"/>
      <c r="I153" s="40"/>
      <c r="J153" s="40"/>
      <c r="K153" s="40">
        <v>30</v>
      </c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1"/>
    </row>
    <row r="154" spans="1:25" s="42" customFormat="1" ht="12.75" customHeight="1">
      <c r="A154" s="39"/>
      <c r="B154" s="37"/>
      <c r="C154" s="38" t="s">
        <v>11</v>
      </c>
      <c r="D154" s="39"/>
      <c r="E154" s="137">
        <f t="shared" si="24"/>
        <v>0.15</v>
      </c>
      <c r="F154" s="40"/>
      <c r="G154" s="40"/>
      <c r="H154" s="40"/>
      <c r="I154" s="40"/>
      <c r="J154" s="40"/>
      <c r="K154" s="40"/>
      <c r="L154" s="40"/>
      <c r="M154" s="40"/>
      <c r="N154" s="40">
        <v>0.15</v>
      </c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1"/>
    </row>
    <row r="155" spans="1:25" s="42" customFormat="1" ht="12.75" customHeight="1">
      <c r="A155" s="39"/>
      <c r="B155" s="37"/>
      <c r="C155" s="38" t="s">
        <v>16</v>
      </c>
      <c r="D155" s="39"/>
      <c r="E155" s="137">
        <f t="shared" si="24"/>
        <v>1</v>
      </c>
      <c r="F155" s="40"/>
      <c r="G155" s="40"/>
      <c r="H155" s="40"/>
      <c r="I155" s="40"/>
      <c r="J155" s="40"/>
      <c r="K155" s="40"/>
      <c r="L155" s="40"/>
      <c r="M155" s="40"/>
      <c r="N155" s="40">
        <v>1</v>
      </c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1"/>
    </row>
    <row r="156" spans="1:25" s="42" customFormat="1" ht="12.75" customHeight="1">
      <c r="A156" s="39"/>
      <c r="B156" s="37"/>
      <c r="C156" s="38" t="s">
        <v>18</v>
      </c>
      <c r="D156" s="39"/>
      <c r="E156" s="137">
        <f t="shared" si="24"/>
        <v>0.3</v>
      </c>
      <c r="F156" s="40"/>
      <c r="G156" s="40"/>
      <c r="H156" s="40"/>
      <c r="I156" s="40"/>
      <c r="J156" s="40"/>
      <c r="K156" s="40"/>
      <c r="L156" s="40"/>
      <c r="M156" s="40"/>
      <c r="N156" s="40">
        <v>0.3</v>
      </c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1"/>
    </row>
    <row r="157" spans="1:25" s="42" customFormat="1" ht="12.75" customHeight="1">
      <c r="A157" s="39"/>
      <c r="B157" s="37"/>
      <c r="C157" s="38" t="s">
        <v>22</v>
      </c>
      <c r="D157" s="39"/>
      <c r="E157" s="137">
        <f t="shared" si="24"/>
        <v>1.5</v>
      </c>
      <c r="F157" s="40"/>
      <c r="G157" s="40"/>
      <c r="H157" s="40"/>
      <c r="I157" s="40"/>
      <c r="J157" s="40"/>
      <c r="K157" s="40"/>
      <c r="L157" s="40"/>
      <c r="M157" s="40"/>
      <c r="N157" s="40">
        <v>1.5</v>
      </c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1"/>
    </row>
    <row r="158" spans="1:25" s="42" customFormat="1" ht="12.75" customHeight="1">
      <c r="A158" s="39"/>
      <c r="B158" s="37"/>
      <c r="C158" s="38" t="s">
        <v>23</v>
      </c>
      <c r="D158" s="39"/>
      <c r="E158" s="137">
        <f t="shared" si="24"/>
        <v>0.05</v>
      </c>
      <c r="F158" s="40"/>
      <c r="G158" s="40"/>
      <c r="H158" s="40"/>
      <c r="I158" s="40"/>
      <c r="J158" s="40"/>
      <c r="K158" s="40"/>
      <c r="L158" s="40"/>
      <c r="M158" s="40"/>
      <c r="N158" s="40">
        <v>0.05</v>
      </c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1"/>
    </row>
    <row r="159" spans="1:25" s="42" customFormat="1" ht="12.75" customHeight="1">
      <c r="A159" s="39"/>
      <c r="B159" s="37"/>
      <c r="C159" s="38" t="s">
        <v>22</v>
      </c>
      <c r="D159" s="39"/>
      <c r="E159" s="137">
        <f t="shared" si="24"/>
        <v>17</v>
      </c>
      <c r="F159" s="40"/>
      <c r="G159" s="40"/>
      <c r="H159" s="40"/>
      <c r="I159" s="40"/>
      <c r="J159" s="40"/>
      <c r="K159" s="40"/>
      <c r="L159" s="40"/>
      <c r="M159" s="40"/>
      <c r="N159" s="40">
        <v>17</v>
      </c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1"/>
    </row>
    <row r="160" spans="1:25" s="42" customFormat="1" ht="12.75" customHeight="1">
      <c r="A160" s="39"/>
      <c r="B160" s="37"/>
      <c r="C160" s="38" t="s">
        <v>12</v>
      </c>
      <c r="D160" s="39"/>
      <c r="E160" s="137">
        <f t="shared" si="24"/>
        <v>2</v>
      </c>
      <c r="F160" s="40"/>
      <c r="G160" s="40"/>
      <c r="H160" s="40"/>
      <c r="I160" s="40"/>
      <c r="J160" s="40"/>
      <c r="K160" s="40"/>
      <c r="L160" s="40"/>
      <c r="M160" s="40"/>
      <c r="N160" s="40">
        <v>2</v>
      </c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1"/>
    </row>
    <row r="161" spans="1:25" s="42" customFormat="1" ht="12.75" customHeight="1">
      <c r="A161" s="39"/>
      <c r="B161" s="37"/>
      <c r="C161" s="38" t="s">
        <v>22</v>
      </c>
      <c r="D161" s="39"/>
      <c r="E161" s="137">
        <f t="shared" si="24"/>
        <v>9</v>
      </c>
      <c r="F161" s="40"/>
      <c r="G161" s="40"/>
      <c r="H161" s="40"/>
      <c r="I161" s="40"/>
      <c r="J161" s="40"/>
      <c r="K161" s="40"/>
      <c r="L161" s="40"/>
      <c r="M161" s="40"/>
      <c r="N161" s="40">
        <v>9</v>
      </c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1"/>
    </row>
    <row r="162" spans="1:25" s="42" customFormat="1" ht="12.75" customHeight="1">
      <c r="A162" s="39"/>
      <c r="B162" s="37"/>
      <c r="C162" s="38" t="s">
        <v>16</v>
      </c>
      <c r="D162" s="39"/>
      <c r="E162" s="137">
        <f t="shared" si="24"/>
        <v>3</v>
      </c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>
        <v>3</v>
      </c>
      <c r="U162" s="40"/>
      <c r="V162" s="40"/>
      <c r="W162" s="40"/>
      <c r="X162" s="40"/>
      <c r="Y162" s="41"/>
    </row>
    <row r="163" spans="1:25" s="42" customFormat="1" ht="12.75" customHeight="1">
      <c r="A163" s="39"/>
      <c r="B163" s="37"/>
      <c r="C163" s="38" t="s">
        <v>22</v>
      </c>
      <c r="D163" s="39"/>
      <c r="E163" s="137">
        <f t="shared" si="24"/>
        <v>7</v>
      </c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>
        <v>7</v>
      </c>
      <c r="U163" s="40"/>
      <c r="V163" s="40"/>
      <c r="W163" s="40"/>
      <c r="X163" s="40"/>
      <c r="Y163" s="41"/>
    </row>
    <row r="164" spans="1:25" s="42" customFormat="1" ht="12.75" customHeight="1">
      <c r="A164" s="39"/>
      <c r="B164" s="37"/>
      <c r="C164" s="38" t="s">
        <v>16</v>
      </c>
      <c r="D164" s="39"/>
      <c r="E164" s="137">
        <f t="shared" si="24"/>
        <v>3</v>
      </c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>
        <v>3</v>
      </c>
      <c r="U164" s="40"/>
      <c r="V164" s="40"/>
      <c r="W164" s="40"/>
      <c r="X164" s="40"/>
      <c r="Y164" s="41"/>
    </row>
    <row r="165" spans="1:25" s="42" customFormat="1" ht="12.75" customHeight="1">
      <c r="A165" s="39"/>
      <c r="B165" s="37"/>
      <c r="C165" s="38" t="s">
        <v>22</v>
      </c>
      <c r="D165" s="39"/>
      <c r="E165" s="137">
        <f t="shared" si="24"/>
        <v>22</v>
      </c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>
        <v>22</v>
      </c>
      <c r="U165" s="40"/>
      <c r="V165" s="40"/>
      <c r="W165" s="40"/>
      <c r="X165" s="40"/>
      <c r="Y165" s="41"/>
    </row>
    <row r="166" spans="1:25" s="42" customFormat="1" ht="15" customHeight="1">
      <c r="A166" s="39"/>
      <c r="B166" s="37"/>
      <c r="C166" s="38" t="s">
        <v>16</v>
      </c>
      <c r="D166" s="39"/>
      <c r="E166" s="137">
        <f t="shared" si="24"/>
        <v>5</v>
      </c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>
        <v>5</v>
      </c>
      <c r="U166" s="40"/>
      <c r="V166" s="40"/>
      <c r="W166" s="40"/>
      <c r="X166" s="40"/>
      <c r="Y166" s="41"/>
    </row>
    <row r="167" spans="1:25" s="42" customFormat="1" ht="12.75" customHeight="1">
      <c r="A167" s="39"/>
      <c r="B167" s="37"/>
      <c r="C167" s="38" t="s">
        <v>22</v>
      </c>
      <c r="D167" s="39"/>
      <c r="E167" s="137">
        <f t="shared" si="24"/>
        <v>25</v>
      </c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>
        <v>25</v>
      </c>
      <c r="U167" s="40"/>
      <c r="V167" s="40"/>
      <c r="W167" s="40"/>
      <c r="X167" s="40"/>
      <c r="Y167" s="41"/>
    </row>
    <row r="168" spans="1:25" s="42" customFormat="1" ht="12.75" customHeight="1">
      <c r="A168" s="39"/>
      <c r="B168" s="37"/>
      <c r="C168" s="38"/>
      <c r="D168" s="39"/>
      <c r="E168" s="137">
        <f t="shared" si="24"/>
        <v>0</v>
      </c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1"/>
    </row>
    <row r="169" spans="1:25" s="42" customFormat="1" ht="12.75" customHeight="1">
      <c r="A169" s="39"/>
      <c r="B169" s="37"/>
      <c r="C169" s="38" t="s">
        <v>18</v>
      </c>
      <c r="D169" s="39"/>
      <c r="E169" s="137">
        <f t="shared" si="24"/>
        <v>3</v>
      </c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>
        <v>3</v>
      </c>
      <c r="Q169" s="40"/>
      <c r="R169" s="40"/>
      <c r="S169" s="40"/>
      <c r="T169" s="40"/>
      <c r="U169" s="40"/>
      <c r="V169" s="40"/>
      <c r="W169" s="40"/>
      <c r="X169" s="40"/>
      <c r="Y169" s="41"/>
    </row>
    <row r="170" spans="1:25" s="42" customFormat="1" ht="12.75" customHeight="1">
      <c r="A170" s="39"/>
      <c r="B170" s="37"/>
      <c r="C170" s="38"/>
      <c r="D170" s="39"/>
      <c r="E170" s="137">
        <f t="shared" si="24"/>
        <v>0</v>
      </c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1"/>
    </row>
    <row r="171" spans="1:25" s="42" customFormat="1" ht="12.75" customHeight="1">
      <c r="A171" s="39"/>
      <c r="B171" s="37"/>
      <c r="C171" s="38"/>
      <c r="D171" s="39"/>
      <c r="E171" s="137">
        <f t="shared" si="24"/>
        <v>0</v>
      </c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1"/>
    </row>
    <row r="172" spans="1:25" s="42" customFormat="1" ht="12.75" customHeight="1">
      <c r="A172" s="39"/>
      <c r="B172" s="37"/>
      <c r="C172" s="38"/>
      <c r="D172" s="39"/>
      <c r="E172" s="137">
        <f t="shared" si="24"/>
        <v>0</v>
      </c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1"/>
    </row>
    <row r="173" spans="1:25" s="42" customFormat="1" ht="12.75" customHeight="1">
      <c r="A173" s="39"/>
      <c r="B173" s="37"/>
      <c r="C173" s="38"/>
      <c r="D173" s="39"/>
      <c r="E173" s="137">
        <f t="shared" si="24"/>
        <v>0</v>
      </c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1"/>
    </row>
    <row r="174" spans="1:25" s="34" customFormat="1" ht="12.75" customHeight="1">
      <c r="A174" s="23">
        <v>2</v>
      </c>
      <c r="B174" s="24" t="s">
        <v>26</v>
      </c>
      <c r="C174" s="25"/>
      <c r="D174" s="23" t="s">
        <v>27</v>
      </c>
      <c r="E174" s="136">
        <f t="shared" ref="E174:X174" si="26">E175+E215+E239+E253+E256+E283+E347+E437+E481+E1046+E1049+E1075+E1100+E1122+E1165+E1202+E1224+E1227+E1245+E1352+E1435+E1441+E1508+E1541+E1546+E1561</f>
        <v>2941.92</v>
      </c>
      <c r="F174" s="32">
        <f t="shared" si="26"/>
        <v>0</v>
      </c>
      <c r="G174" s="32">
        <f t="shared" si="26"/>
        <v>0</v>
      </c>
      <c r="H174" s="32">
        <f t="shared" si="26"/>
        <v>0</v>
      </c>
      <c r="I174" s="32">
        <f t="shared" si="26"/>
        <v>0</v>
      </c>
      <c r="J174" s="32">
        <f t="shared" si="26"/>
        <v>116.58</v>
      </c>
      <c r="K174" s="32">
        <f t="shared" si="26"/>
        <v>185.02000000000004</v>
      </c>
      <c r="L174" s="32">
        <f t="shared" si="26"/>
        <v>62.57</v>
      </c>
      <c r="M174" s="32">
        <f t="shared" si="26"/>
        <v>347.03999999999991</v>
      </c>
      <c r="N174" s="32">
        <f t="shared" si="26"/>
        <v>56.359999999999992</v>
      </c>
      <c r="O174" s="32">
        <f t="shared" si="26"/>
        <v>60.21</v>
      </c>
      <c r="P174" s="32">
        <f t="shared" si="26"/>
        <v>117.77000000000001</v>
      </c>
      <c r="Q174" s="32">
        <f t="shared" si="26"/>
        <v>206.65999999999997</v>
      </c>
      <c r="R174" s="32">
        <f t="shared" si="26"/>
        <v>583.69000000000005</v>
      </c>
      <c r="S174" s="32">
        <f t="shared" si="26"/>
        <v>268.19000000000005</v>
      </c>
      <c r="T174" s="32">
        <f t="shared" si="26"/>
        <v>386.23</v>
      </c>
      <c r="U174" s="32">
        <f t="shared" si="26"/>
        <v>55.36</v>
      </c>
      <c r="V174" s="32">
        <f t="shared" si="26"/>
        <v>212.26</v>
      </c>
      <c r="W174" s="32">
        <f t="shared" si="26"/>
        <v>217.78000000000006</v>
      </c>
      <c r="X174" s="32">
        <f t="shared" si="26"/>
        <v>66.2</v>
      </c>
      <c r="Y174" s="33"/>
    </row>
    <row r="175" spans="1:25" s="199" customFormat="1" ht="12.75" customHeight="1">
      <c r="A175" s="196" t="s">
        <v>28</v>
      </c>
      <c r="B175" s="215" t="s">
        <v>69</v>
      </c>
      <c r="C175" s="197"/>
      <c r="D175" s="196" t="s">
        <v>31</v>
      </c>
      <c r="E175" s="184">
        <f t="shared" ref="E175:X175" si="27">SUM(E176:E214)</f>
        <v>518.31999999999994</v>
      </c>
      <c r="F175" s="184">
        <f t="shared" si="27"/>
        <v>0</v>
      </c>
      <c r="G175" s="184">
        <f t="shared" si="27"/>
        <v>0</v>
      </c>
      <c r="H175" s="184">
        <f t="shared" si="27"/>
        <v>0</v>
      </c>
      <c r="I175" s="184">
        <f t="shared" si="27"/>
        <v>0</v>
      </c>
      <c r="J175" s="184">
        <f t="shared" si="27"/>
        <v>1.77</v>
      </c>
      <c r="K175" s="184">
        <f t="shared" si="27"/>
        <v>0</v>
      </c>
      <c r="L175" s="184">
        <f t="shared" si="27"/>
        <v>1.5</v>
      </c>
      <c r="M175" s="184">
        <f t="shared" si="27"/>
        <v>1.2</v>
      </c>
      <c r="N175" s="184">
        <f t="shared" si="27"/>
        <v>1.7</v>
      </c>
      <c r="O175" s="184">
        <f t="shared" si="27"/>
        <v>11.1</v>
      </c>
      <c r="P175" s="184">
        <f t="shared" si="27"/>
        <v>3.1</v>
      </c>
      <c r="Q175" s="184">
        <f t="shared" si="27"/>
        <v>47.67</v>
      </c>
      <c r="R175" s="184">
        <f t="shared" si="27"/>
        <v>2.95</v>
      </c>
      <c r="S175" s="184">
        <f t="shared" si="27"/>
        <v>26</v>
      </c>
      <c r="T175" s="184">
        <f t="shared" si="27"/>
        <v>283.90999999999997</v>
      </c>
      <c r="U175" s="184">
        <f t="shared" si="27"/>
        <v>1</v>
      </c>
      <c r="V175" s="184">
        <f t="shared" si="27"/>
        <v>0</v>
      </c>
      <c r="W175" s="184">
        <f t="shared" si="27"/>
        <v>129.92000000000002</v>
      </c>
      <c r="X175" s="184">
        <f t="shared" si="27"/>
        <v>6.5</v>
      </c>
      <c r="Y175" s="198"/>
    </row>
    <row r="176" spans="1:25" s="34" customFormat="1" ht="12.75" customHeight="1">
      <c r="A176" s="23"/>
      <c r="B176" s="24"/>
      <c r="C176" s="25" t="s">
        <v>22</v>
      </c>
      <c r="D176" s="23"/>
      <c r="E176" s="137">
        <f t="shared" ref="E176:E214" si="28">SUM(J176:X176)</f>
        <v>0.75</v>
      </c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>
        <v>0.75</v>
      </c>
      <c r="S176" s="32"/>
      <c r="T176" s="32"/>
      <c r="U176" s="32"/>
      <c r="V176" s="32"/>
      <c r="W176" s="32"/>
      <c r="X176" s="32"/>
      <c r="Y176" s="33"/>
    </row>
    <row r="177" spans="1:25" s="34" customFormat="1" ht="12.75" customHeight="1">
      <c r="A177" s="260"/>
      <c r="B177" s="261"/>
      <c r="C177" s="25" t="s">
        <v>16</v>
      </c>
      <c r="D177" s="260"/>
      <c r="E177" s="137">
        <f t="shared" si="28"/>
        <v>2</v>
      </c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>
        <v>2</v>
      </c>
      <c r="S177" s="32"/>
      <c r="T177" s="32"/>
      <c r="U177" s="32"/>
      <c r="V177" s="32"/>
      <c r="W177" s="32"/>
      <c r="X177" s="32"/>
      <c r="Y177" s="33"/>
    </row>
    <row r="178" spans="1:25" s="34" customFormat="1" ht="12.75" customHeight="1">
      <c r="A178" s="260"/>
      <c r="B178" s="261"/>
      <c r="C178" s="25" t="s">
        <v>22</v>
      </c>
      <c r="D178" s="260"/>
      <c r="E178" s="137">
        <f t="shared" si="28"/>
        <v>0.1</v>
      </c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>
        <v>0.1</v>
      </c>
      <c r="S178" s="32"/>
      <c r="T178" s="32"/>
      <c r="U178" s="32"/>
      <c r="V178" s="32"/>
      <c r="W178" s="32"/>
      <c r="X178" s="32"/>
      <c r="Y178" s="33"/>
    </row>
    <row r="179" spans="1:25" s="34" customFormat="1" ht="12.75" customHeight="1">
      <c r="A179" s="260"/>
      <c r="B179" s="261"/>
      <c r="C179" s="25" t="s">
        <v>22</v>
      </c>
      <c r="D179" s="260"/>
      <c r="E179" s="137">
        <f t="shared" si="28"/>
        <v>0.1</v>
      </c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>
        <v>0.1</v>
      </c>
      <c r="S179" s="32"/>
      <c r="T179" s="32"/>
      <c r="U179" s="32"/>
      <c r="V179" s="32"/>
      <c r="W179" s="32"/>
      <c r="X179" s="32"/>
      <c r="Y179" s="33"/>
    </row>
    <row r="180" spans="1:25" s="34" customFormat="1" ht="12.75" customHeight="1">
      <c r="A180" s="260"/>
      <c r="B180" s="261"/>
      <c r="C180" s="25" t="s">
        <v>22</v>
      </c>
      <c r="D180" s="260"/>
      <c r="E180" s="137">
        <f t="shared" si="28"/>
        <v>1.52</v>
      </c>
      <c r="F180" s="32"/>
      <c r="G180" s="32"/>
      <c r="H180" s="32"/>
      <c r="I180" s="32"/>
      <c r="J180" s="32">
        <v>1.52</v>
      </c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3"/>
    </row>
    <row r="181" spans="1:25" s="34" customFormat="1" ht="12.75" customHeight="1">
      <c r="A181" s="260"/>
      <c r="B181" s="261"/>
      <c r="C181" s="25" t="s">
        <v>22</v>
      </c>
      <c r="D181" s="260"/>
      <c r="E181" s="137">
        <f t="shared" si="28"/>
        <v>0.25</v>
      </c>
      <c r="F181" s="32"/>
      <c r="G181" s="32"/>
      <c r="H181" s="32"/>
      <c r="I181" s="32"/>
      <c r="J181" s="32">
        <v>0.25</v>
      </c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3"/>
    </row>
    <row r="182" spans="1:25" s="34" customFormat="1" ht="12.75" customHeight="1">
      <c r="A182" s="260"/>
      <c r="B182" s="261"/>
      <c r="C182" s="25" t="s">
        <v>22</v>
      </c>
      <c r="D182" s="260"/>
      <c r="E182" s="137">
        <f t="shared" si="28"/>
        <v>4</v>
      </c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>
        <v>4</v>
      </c>
      <c r="T182" s="32"/>
      <c r="U182" s="32"/>
      <c r="V182" s="32"/>
      <c r="W182" s="32"/>
      <c r="X182" s="32"/>
      <c r="Y182" s="33"/>
    </row>
    <row r="183" spans="1:25" s="34" customFormat="1" ht="12.75" customHeight="1">
      <c r="A183" s="260"/>
      <c r="B183" s="261"/>
      <c r="C183" s="25" t="s">
        <v>22</v>
      </c>
      <c r="D183" s="260"/>
      <c r="E183" s="137">
        <f t="shared" si="28"/>
        <v>2</v>
      </c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>
        <v>2</v>
      </c>
      <c r="T183" s="32"/>
      <c r="U183" s="32"/>
      <c r="V183" s="32"/>
      <c r="W183" s="32"/>
      <c r="X183" s="32"/>
      <c r="Y183" s="33"/>
    </row>
    <row r="184" spans="1:25" s="34" customFormat="1" ht="12.75" customHeight="1">
      <c r="A184" s="341"/>
      <c r="B184" s="342"/>
      <c r="C184" s="25" t="s">
        <v>16</v>
      </c>
      <c r="D184" s="341"/>
      <c r="E184" s="137">
        <f t="shared" si="28"/>
        <v>4.0999999999999996</v>
      </c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>
        <v>4.0999999999999996</v>
      </c>
      <c r="T184" s="32"/>
      <c r="U184" s="32"/>
      <c r="V184" s="32"/>
      <c r="W184" s="32"/>
      <c r="X184" s="32"/>
      <c r="Y184" s="33"/>
    </row>
    <row r="185" spans="1:25" s="34" customFormat="1" ht="12.75" customHeight="1">
      <c r="A185" s="260"/>
      <c r="B185" s="261"/>
      <c r="C185" s="25" t="s">
        <v>18</v>
      </c>
      <c r="D185" s="260"/>
      <c r="E185" s="137">
        <f t="shared" si="28"/>
        <v>15.9</v>
      </c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>
        <v>15.9</v>
      </c>
      <c r="T185" s="32"/>
      <c r="U185" s="32"/>
      <c r="V185" s="32"/>
      <c r="W185" s="32"/>
      <c r="X185" s="32"/>
      <c r="Y185" s="33"/>
    </row>
    <row r="186" spans="1:25" s="34" customFormat="1" ht="12.75" customHeight="1">
      <c r="A186" s="341"/>
      <c r="B186" s="342"/>
      <c r="C186" s="25" t="s">
        <v>11</v>
      </c>
      <c r="D186" s="341"/>
      <c r="E186" s="137">
        <f t="shared" si="28"/>
        <v>0.2</v>
      </c>
      <c r="F186" s="32"/>
      <c r="G186" s="32"/>
      <c r="H186" s="32"/>
      <c r="I186" s="32"/>
      <c r="J186" s="32"/>
      <c r="K186" s="32"/>
      <c r="L186" s="32"/>
      <c r="M186" s="32">
        <v>0.2</v>
      </c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3"/>
    </row>
    <row r="187" spans="1:25" s="34" customFormat="1" ht="12.75" customHeight="1">
      <c r="A187" s="260"/>
      <c r="B187" s="261"/>
      <c r="C187" s="25" t="s">
        <v>22</v>
      </c>
      <c r="D187" s="341"/>
      <c r="E187" s="137">
        <f t="shared" si="28"/>
        <v>1</v>
      </c>
      <c r="F187" s="32"/>
      <c r="G187" s="32"/>
      <c r="H187" s="32"/>
      <c r="I187" s="32"/>
      <c r="J187" s="32"/>
      <c r="K187" s="32"/>
      <c r="L187" s="32"/>
      <c r="M187" s="32">
        <v>1</v>
      </c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3"/>
    </row>
    <row r="188" spans="1:25" s="34" customFormat="1" ht="12.75" customHeight="1">
      <c r="A188" s="260"/>
      <c r="B188" s="261"/>
      <c r="C188" s="25" t="s">
        <v>22</v>
      </c>
      <c r="D188" s="260"/>
      <c r="E188" s="137">
        <f t="shared" si="28"/>
        <v>1.5</v>
      </c>
      <c r="F188" s="32"/>
      <c r="G188" s="32"/>
      <c r="H188" s="32"/>
      <c r="I188" s="32"/>
      <c r="J188" s="32"/>
      <c r="K188" s="32"/>
      <c r="L188" s="32">
        <v>1.5</v>
      </c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3"/>
    </row>
    <row r="189" spans="1:25" s="34" customFormat="1" ht="12.75" customHeight="1">
      <c r="A189" s="260"/>
      <c r="B189" s="261"/>
      <c r="C189" s="25" t="s">
        <v>16</v>
      </c>
      <c r="D189" s="260"/>
      <c r="E189" s="137">
        <f t="shared" si="28"/>
        <v>1.97</v>
      </c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>
        <v>1.97</v>
      </c>
      <c r="U189" s="32"/>
      <c r="V189" s="32"/>
      <c r="W189" s="32"/>
      <c r="X189" s="32"/>
      <c r="Y189" s="33"/>
    </row>
    <row r="190" spans="1:25" s="34" customFormat="1" ht="12.75" customHeight="1">
      <c r="A190" s="260"/>
      <c r="B190" s="261"/>
      <c r="C190" s="25" t="s">
        <v>22</v>
      </c>
      <c r="D190" s="260"/>
      <c r="E190" s="137">
        <f t="shared" si="28"/>
        <v>238.94</v>
      </c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>
        <v>238.94</v>
      </c>
      <c r="U190" s="32"/>
      <c r="V190" s="32"/>
      <c r="W190" s="32"/>
      <c r="X190" s="32"/>
      <c r="Y190" s="33"/>
    </row>
    <row r="191" spans="1:25" s="34" customFormat="1" ht="12.75" customHeight="1">
      <c r="A191" s="260"/>
      <c r="B191" s="261"/>
      <c r="C191" s="25" t="s">
        <v>22</v>
      </c>
      <c r="D191" s="260"/>
      <c r="E191" s="137">
        <f t="shared" si="28"/>
        <v>43</v>
      </c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>
        <v>43</v>
      </c>
      <c r="U191" s="32"/>
      <c r="V191" s="32"/>
      <c r="W191" s="32"/>
      <c r="X191" s="32"/>
      <c r="Y191" s="33"/>
    </row>
    <row r="192" spans="1:25" s="34" customFormat="1" ht="12.75" customHeight="1">
      <c r="A192" s="341"/>
      <c r="B192" s="342"/>
      <c r="C192" s="25" t="s">
        <v>12</v>
      </c>
      <c r="D192" s="341"/>
      <c r="E192" s="137">
        <f t="shared" si="28"/>
        <v>0.02</v>
      </c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>
        <v>0.02</v>
      </c>
      <c r="X192" s="32"/>
      <c r="Y192" s="33"/>
    </row>
    <row r="193" spans="1:25" s="34" customFormat="1" ht="12.75" customHeight="1">
      <c r="A193" s="260"/>
      <c r="B193" s="261"/>
      <c r="C193" s="25" t="s">
        <v>22</v>
      </c>
      <c r="D193" s="260"/>
      <c r="E193" s="137">
        <f t="shared" si="28"/>
        <v>3.58</v>
      </c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>
        <v>3.58</v>
      </c>
      <c r="X193" s="32"/>
      <c r="Y193" s="33"/>
    </row>
    <row r="194" spans="1:25" s="34" customFormat="1" ht="12.75" customHeight="1">
      <c r="A194" s="260"/>
      <c r="B194" s="261"/>
      <c r="C194" s="25" t="s">
        <v>22</v>
      </c>
      <c r="D194" s="260"/>
      <c r="E194" s="137">
        <f t="shared" si="28"/>
        <v>53.32</v>
      </c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>
        <v>53.32</v>
      </c>
      <c r="X194" s="32"/>
      <c r="Y194" s="33"/>
    </row>
    <row r="195" spans="1:25" s="34" customFormat="1" ht="12.75" customHeight="1">
      <c r="A195" s="260"/>
      <c r="B195" s="261"/>
      <c r="C195" s="25" t="s">
        <v>22</v>
      </c>
      <c r="D195" s="260"/>
      <c r="E195" s="137">
        <f t="shared" si="28"/>
        <v>73</v>
      </c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>
        <v>73</v>
      </c>
      <c r="X195" s="32"/>
      <c r="Y195" s="33"/>
    </row>
    <row r="196" spans="1:25" s="34" customFormat="1" ht="12.75" customHeight="1">
      <c r="A196" s="260"/>
      <c r="B196" s="261"/>
      <c r="C196" s="25" t="s">
        <v>16</v>
      </c>
      <c r="D196" s="260"/>
      <c r="E196" s="137">
        <f t="shared" si="28"/>
        <v>20</v>
      </c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>
        <v>20</v>
      </c>
      <c r="R196" s="32"/>
      <c r="S196" s="32"/>
      <c r="T196" s="32"/>
      <c r="U196" s="32"/>
      <c r="V196" s="32"/>
      <c r="W196" s="32"/>
      <c r="X196" s="32"/>
      <c r="Y196" s="33"/>
    </row>
    <row r="197" spans="1:25" s="34" customFormat="1" ht="12.75" customHeight="1">
      <c r="A197" s="260"/>
      <c r="B197" s="261"/>
      <c r="C197" s="25" t="s">
        <v>18</v>
      </c>
      <c r="D197" s="260"/>
      <c r="E197" s="137">
        <f t="shared" si="28"/>
        <v>3</v>
      </c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>
        <v>3</v>
      </c>
      <c r="R197" s="32"/>
      <c r="S197" s="32"/>
      <c r="T197" s="32"/>
      <c r="U197" s="32"/>
      <c r="V197" s="32"/>
      <c r="W197" s="32"/>
      <c r="X197" s="32"/>
      <c r="Y197" s="33"/>
    </row>
    <row r="198" spans="1:25" s="34" customFormat="1" ht="12.75" customHeight="1">
      <c r="A198" s="260"/>
      <c r="B198" s="261"/>
      <c r="C198" s="25" t="s">
        <v>22</v>
      </c>
      <c r="D198" s="260"/>
      <c r="E198" s="137">
        <f t="shared" si="28"/>
        <v>23</v>
      </c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>
        <v>23</v>
      </c>
      <c r="R198" s="32"/>
      <c r="S198" s="32"/>
      <c r="T198" s="32"/>
      <c r="U198" s="32"/>
      <c r="V198" s="32"/>
      <c r="W198" s="32"/>
      <c r="X198" s="32"/>
      <c r="Y198" s="33"/>
    </row>
    <row r="199" spans="1:25" s="34" customFormat="1" ht="12.75" customHeight="1">
      <c r="A199" s="260"/>
      <c r="B199" s="261"/>
      <c r="C199" s="25" t="s">
        <v>16</v>
      </c>
      <c r="D199" s="260"/>
      <c r="E199" s="137">
        <f t="shared" si="28"/>
        <v>0.49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>
        <v>0.49</v>
      </c>
      <c r="R199" s="32"/>
      <c r="S199" s="32"/>
      <c r="T199" s="32"/>
      <c r="U199" s="32"/>
      <c r="V199" s="32"/>
      <c r="W199" s="32"/>
      <c r="X199" s="32"/>
      <c r="Y199" s="33"/>
    </row>
    <row r="200" spans="1:25" s="34" customFormat="1" ht="12.75" customHeight="1">
      <c r="A200" s="260"/>
      <c r="B200" s="261"/>
      <c r="C200" s="25" t="s">
        <v>16</v>
      </c>
      <c r="D200" s="260"/>
      <c r="E200" s="137">
        <f t="shared" si="28"/>
        <v>1.18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>
        <v>1.18</v>
      </c>
      <c r="R200" s="32"/>
      <c r="S200" s="32"/>
      <c r="T200" s="32"/>
      <c r="U200" s="32"/>
      <c r="V200" s="32"/>
      <c r="W200" s="32"/>
      <c r="X200" s="32"/>
      <c r="Y200" s="33"/>
    </row>
    <row r="201" spans="1:25" s="34" customFormat="1" ht="12.75" customHeight="1">
      <c r="A201" s="260"/>
      <c r="B201" s="261"/>
      <c r="C201" s="25" t="s">
        <v>22</v>
      </c>
      <c r="D201" s="260"/>
      <c r="E201" s="137">
        <f t="shared" si="28"/>
        <v>1.2</v>
      </c>
      <c r="F201" s="32"/>
      <c r="G201" s="32"/>
      <c r="H201" s="32"/>
      <c r="I201" s="32"/>
      <c r="J201" s="32"/>
      <c r="K201" s="32"/>
      <c r="L201" s="32"/>
      <c r="M201" s="32"/>
      <c r="N201" s="32">
        <v>1.2</v>
      </c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3"/>
    </row>
    <row r="202" spans="1:25" s="34" customFormat="1" ht="12.75" customHeight="1">
      <c r="A202" s="260"/>
      <c r="B202" s="261"/>
      <c r="C202" s="25" t="s">
        <v>22</v>
      </c>
      <c r="D202" s="260"/>
      <c r="E202" s="137">
        <f t="shared" si="28"/>
        <v>0.5</v>
      </c>
      <c r="F202" s="32"/>
      <c r="G202" s="32"/>
      <c r="H202" s="32"/>
      <c r="I202" s="32"/>
      <c r="J202" s="32"/>
      <c r="K202" s="32"/>
      <c r="L202" s="32"/>
      <c r="M202" s="32"/>
      <c r="N202" s="32">
        <v>0.5</v>
      </c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3"/>
    </row>
    <row r="203" spans="1:25" s="34" customFormat="1" ht="12.75" customHeight="1">
      <c r="A203" s="341"/>
      <c r="B203" s="342"/>
      <c r="C203" s="25" t="s">
        <v>16</v>
      </c>
      <c r="D203" s="341"/>
      <c r="E203" s="137">
        <f t="shared" si="28"/>
        <v>3.2</v>
      </c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>
        <v>3.2</v>
      </c>
      <c r="Y203" s="33"/>
    </row>
    <row r="204" spans="1:25" s="34" customFormat="1" ht="12.75" customHeight="1">
      <c r="A204" s="260"/>
      <c r="B204" s="261"/>
      <c r="C204" s="25" t="s">
        <v>22</v>
      </c>
      <c r="D204" s="260"/>
      <c r="E204" s="137">
        <f t="shared" si="28"/>
        <v>2.8</v>
      </c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>
        <v>2.8</v>
      </c>
      <c r="Y204" s="33"/>
    </row>
    <row r="205" spans="1:25" s="34" customFormat="1" ht="12.75" customHeight="1">
      <c r="A205" s="260"/>
      <c r="B205" s="261"/>
      <c r="C205" s="25" t="s">
        <v>22</v>
      </c>
      <c r="D205" s="260"/>
      <c r="E205" s="137">
        <f t="shared" si="28"/>
        <v>0.5</v>
      </c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>
        <v>0.5</v>
      </c>
      <c r="Y205" s="33"/>
    </row>
    <row r="206" spans="1:25" s="34" customFormat="1" ht="12.75" customHeight="1">
      <c r="A206" s="260"/>
      <c r="B206" s="261"/>
      <c r="C206" s="25" t="s">
        <v>16</v>
      </c>
      <c r="D206" s="260"/>
      <c r="E206" s="137">
        <f t="shared" si="28"/>
        <v>1</v>
      </c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>
        <v>1</v>
      </c>
      <c r="V206" s="32"/>
      <c r="W206" s="32"/>
      <c r="X206" s="32"/>
      <c r="Y206" s="33"/>
    </row>
    <row r="207" spans="1:25" s="34" customFormat="1" ht="12.75" customHeight="1">
      <c r="A207" s="260"/>
      <c r="B207" s="261"/>
      <c r="C207" s="25" t="s">
        <v>22</v>
      </c>
      <c r="D207" s="260"/>
      <c r="E207" s="137">
        <f t="shared" si="28"/>
        <v>2.1</v>
      </c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>
        <v>2.1</v>
      </c>
      <c r="Q207" s="32"/>
      <c r="R207" s="32"/>
      <c r="S207" s="32"/>
      <c r="T207" s="32"/>
      <c r="U207" s="32"/>
      <c r="V207" s="32"/>
      <c r="W207" s="32"/>
      <c r="X207" s="32"/>
      <c r="Y207" s="33"/>
    </row>
    <row r="208" spans="1:25" s="34" customFormat="1" ht="12.75" customHeight="1">
      <c r="A208" s="23"/>
      <c r="B208" s="24"/>
      <c r="C208" s="25" t="s">
        <v>22</v>
      </c>
      <c r="D208" s="23"/>
      <c r="E208" s="137">
        <f t="shared" si="28"/>
        <v>1</v>
      </c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>
        <v>1</v>
      </c>
      <c r="Q208" s="32"/>
      <c r="R208" s="32"/>
      <c r="S208" s="32"/>
      <c r="T208" s="32"/>
      <c r="U208" s="32"/>
      <c r="V208" s="32"/>
      <c r="W208" s="32"/>
      <c r="X208" s="32"/>
      <c r="Y208" s="33"/>
    </row>
    <row r="209" spans="1:25" s="34" customFormat="1" ht="12.75" customHeight="1">
      <c r="A209" s="448"/>
      <c r="B209" s="449"/>
      <c r="C209" s="25" t="s">
        <v>22</v>
      </c>
      <c r="D209" s="448"/>
      <c r="E209" s="137">
        <f t="shared" si="28"/>
        <v>2.1</v>
      </c>
      <c r="F209" s="32"/>
      <c r="G209" s="32"/>
      <c r="H209" s="32"/>
      <c r="I209" s="32"/>
      <c r="J209" s="32"/>
      <c r="K209" s="32"/>
      <c r="L209" s="32"/>
      <c r="M209" s="32"/>
      <c r="N209" s="32"/>
      <c r="O209" s="32">
        <v>2.1</v>
      </c>
      <c r="P209" s="32"/>
      <c r="Q209" s="32"/>
      <c r="R209" s="32"/>
      <c r="S209" s="32"/>
      <c r="T209" s="32"/>
      <c r="U209" s="32"/>
      <c r="V209" s="32"/>
      <c r="W209" s="32"/>
      <c r="X209" s="32"/>
      <c r="Y209" s="33"/>
    </row>
    <row r="210" spans="1:25" s="34" customFormat="1" ht="12.75" customHeight="1">
      <c r="A210" s="470"/>
      <c r="B210" s="471"/>
      <c r="C210" s="25" t="s">
        <v>22</v>
      </c>
      <c r="D210" s="470"/>
      <c r="E210" s="137">
        <f t="shared" ref="E210" si="29">SUM(J210:X210)</f>
        <v>9</v>
      </c>
      <c r="F210" s="32"/>
      <c r="G210" s="32"/>
      <c r="H210" s="32"/>
      <c r="I210" s="32"/>
      <c r="J210" s="32"/>
      <c r="K210" s="32"/>
      <c r="L210" s="32"/>
      <c r="M210" s="32"/>
      <c r="N210" s="32"/>
      <c r="O210" s="32">
        <v>9</v>
      </c>
      <c r="P210" s="32"/>
      <c r="Q210" s="32"/>
      <c r="R210" s="32"/>
      <c r="S210" s="32"/>
      <c r="T210" s="32"/>
      <c r="U210" s="32"/>
      <c r="V210" s="32"/>
      <c r="W210" s="32"/>
      <c r="X210" s="32"/>
      <c r="Y210" s="33"/>
    </row>
    <row r="211" spans="1:25" s="34" customFormat="1" ht="12.75" customHeight="1">
      <c r="A211" s="470"/>
      <c r="B211" s="471"/>
      <c r="C211" s="25"/>
      <c r="D211" s="470"/>
      <c r="E211" s="137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3"/>
    </row>
    <row r="212" spans="1:25" s="34" customFormat="1" ht="12.75" customHeight="1">
      <c r="A212" s="470"/>
      <c r="B212" s="471"/>
      <c r="C212" s="25"/>
      <c r="D212" s="470"/>
      <c r="E212" s="137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3"/>
    </row>
    <row r="213" spans="1:25" s="34" customFormat="1" ht="12.75" customHeight="1">
      <c r="A213" s="470"/>
      <c r="B213" s="471"/>
      <c r="C213" s="25"/>
      <c r="D213" s="470"/>
      <c r="E213" s="137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3"/>
    </row>
    <row r="214" spans="1:25" s="34" customFormat="1" ht="12.75" customHeight="1">
      <c r="A214" s="23"/>
      <c r="B214" s="24"/>
      <c r="C214" s="25"/>
      <c r="D214" s="23"/>
      <c r="E214" s="137">
        <f t="shared" si="28"/>
        <v>0</v>
      </c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3"/>
    </row>
    <row r="215" spans="1:25" s="199" customFormat="1" ht="12.75" customHeight="1">
      <c r="A215" s="196" t="s">
        <v>30</v>
      </c>
      <c r="B215" s="215" t="s">
        <v>86</v>
      </c>
      <c r="C215" s="197"/>
      <c r="D215" s="196" t="s">
        <v>33</v>
      </c>
      <c r="E215" s="184">
        <f t="shared" ref="E215:X215" si="30">SUM(E216:E238)</f>
        <v>9.11</v>
      </c>
      <c r="F215" s="184">
        <f t="shared" si="30"/>
        <v>0</v>
      </c>
      <c r="G215" s="184">
        <f t="shared" si="30"/>
        <v>0</v>
      </c>
      <c r="H215" s="184">
        <f t="shared" si="30"/>
        <v>0</v>
      </c>
      <c r="I215" s="184">
        <f t="shared" si="30"/>
        <v>0</v>
      </c>
      <c r="J215" s="184">
        <f t="shared" si="30"/>
        <v>3.3</v>
      </c>
      <c r="K215" s="184">
        <f t="shared" si="30"/>
        <v>0.3</v>
      </c>
      <c r="L215" s="184">
        <f t="shared" si="30"/>
        <v>0.3</v>
      </c>
      <c r="M215" s="184">
        <f t="shared" si="30"/>
        <v>0.3</v>
      </c>
      <c r="N215" s="184">
        <f t="shared" si="30"/>
        <v>0.3</v>
      </c>
      <c r="O215" s="184">
        <f t="shared" si="30"/>
        <v>0.3</v>
      </c>
      <c r="P215" s="184">
        <f t="shared" si="30"/>
        <v>0.3</v>
      </c>
      <c r="Q215" s="184">
        <f t="shared" si="30"/>
        <v>0.61</v>
      </c>
      <c r="R215" s="184">
        <f t="shared" si="30"/>
        <v>1.3</v>
      </c>
      <c r="S215" s="184">
        <f t="shared" si="30"/>
        <v>0.3</v>
      </c>
      <c r="T215" s="184">
        <f t="shared" si="30"/>
        <v>0.6</v>
      </c>
      <c r="U215" s="184">
        <f t="shared" si="30"/>
        <v>0.3</v>
      </c>
      <c r="V215" s="184">
        <f t="shared" si="30"/>
        <v>0.30000000000000004</v>
      </c>
      <c r="W215" s="184">
        <f t="shared" si="30"/>
        <v>0.3</v>
      </c>
      <c r="X215" s="184">
        <f t="shared" si="30"/>
        <v>0.3</v>
      </c>
      <c r="Y215" s="198"/>
    </row>
    <row r="216" spans="1:25" s="34" customFormat="1" ht="15" customHeight="1">
      <c r="A216" s="23"/>
      <c r="B216" s="24"/>
      <c r="C216" s="25" t="s">
        <v>18</v>
      </c>
      <c r="D216" s="23"/>
      <c r="E216" s="137">
        <f t="shared" ref="E216:E238" si="31">SUM(J216:X216)</f>
        <v>0.1</v>
      </c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>
        <v>0.1</v>
      </c>
      <c r="S216" s="32"/>
      <c r="T216" s="32"/>
      <c r="U216" s="32"/>
      <c r="V216" s="32"/>
      <c r="W216" s="32"/>
      <c r="X216" s="32"/>
      <c r="Y216" s="33"/>
    </row>
    <row r="217" spans="1:25" s="34" customFormat="1" ht="15" customHeight="1">
      <c r="A217" s="343"/>
      <c r="B217" s="344"/>
      <c r="C217" s="25" t="s">
        <v>22</v>
      </c>
      <c r="D217" s="343"/>
      <c r="E217" s="137">
        <f t="shared" si="31"/>
        <v>0.4</v>
      </c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>
        <v>0.4</v>
      </c>
      <c r="S217" s="32"/>
      <c r="T217" s="32"/>
      <c r="U217" s="32"/>
      <c r="V217" s="32"/>
      <c r="W217" s="32"/>
      <c r="X217" s="32"/>
      <c r="Y217" s="33"/>
    </row>
    <row r="218" spans="1:25" s="34" customFormat="1" ht="12.75" customHeight="1">
      <c r="A218" s="23"/>
      <c r="B218" s="24"/>
      <c r="C218" s="25" t="s">
        <v>22</v>
      </c>
      <c r="D218" s="23"/>
      <c r="E218" s="137">
        <f t="shared" si="31"/>
        <v>0.5</v>
      </c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>
        <v>0.5</v>
      </c>
      <c r="S218" s="32"/>
      <c r="T218" s="32"/>
      <c r="U218" s="32"/>
      <c r="V218" s="32"/>
      <c r="W218" s="32"/>
      <c r="X218" s="32"/>
      <c r="Y218" s="33"/>
    </row>
    <row r="219" spans="1:25" s="34" customFormat="1" ht="12.75" customHeight="1">
      <c r="A219" s="260"/>
      <c r="B219" s="261"/>
      <c r="C219" s="25" t="s">
        <v>11</v>
      </c>
      <c r="D219" s="260"/>
      <c r="E219" s="137">
        <f t="shared" si="31"/>
        <v>0.3</v>
      </c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>
        <v>0.3</v>
      </c>
      <c r="S219" s="32"/>
      <c r="T219" s="32"/>
      <c r="U219" s="32"/>
      <c r="V219" s="32"/>
      <c r="W219" s="32"/>
      <c r="X219" s="32"/>
      <c r="Y219" s="33"/>
    </row>
    <row r="220" spans="1:25" s="34" customFormat="1" ht="12.75" customHeight="1">
      <c r="A220" s="260"/>
      <c r="B220" s="261"/>
      <c r="C220" s="25" t="s">
        <v>12</v>
      </c>
      <c r="D220" s="260"/>
      <c r="E220" s="137">
        <f t="shared" si="31"/>
        <v>0.3</v>
      </c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443">
        <v>0.3</v>
      </c>
      <c r="Y220" s="33"/>
    </row>
    <row r="221" spans="1:25" s="34" customFormat="1" ht="12.75" customHeight="1">
      <c r="A221" s="260"/>
      <c r="B221" s="261"/>
      <c r="C221" s="25" t="s">
        <v>22</v>
      </c>
      <c r="D221" s="260"/>
      <c r="E221" s="137">
        <f t="shared" si="31"/>
        <v>0.61</v>
      </c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>
        <v>0.61</v>
      </c>
      <c r="R221" s="32"/>
      <c r="S221" s="32"/>
      <c r="T221" s="32"/>
      <c r="U221" s="32"/>
      <c r="V221" s="32"/>
      <c r="W221" s="32"/>
      <c r="X221" s="32"/>
      <c r="Y221" s="33"/>
    </row>
    <row r="222" spans="1:25" s="34" customFormat="1" ht="12.75" customHeight="1">
      <c r="A222" s="260"/>
      <c r="B222" s="261"/>
      <c r="C222" s="25" t="s">
        <v>16</v>
      </c>
      <c r="D222" s="260"/>
      <c r="E222" s="137">
        <f t="shared" si="31"/>
        <v>1</v>
      </c>
      <c r="F222" s="32"/>
      <c r="G222" s="32"/>
      <c r="H222" s="32"/>
      <c r="I222" s="32"/>
      <c r="J222" s="32">
        <v>1</v>
      </c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3"/>
    </row>
    <row r="223" spans="1:25" s="34" customFormat="1" ht="12.75" customHeight="1">
      <c r="A223" s="260"/>
      <c r="B223" s="261"/>
      <c r="C223" s="25" t="s">
        <v>22</v>
      </c>
      <c r="D223" s="260"/>
      <c r="E223" s="137">
        <f t="shared" si="31"/>
        <v>2</v>
      </c>
      <c r="F223" s="32"/>
      <c r="G223" s="32"/>
      <c r="H223" s="32"/>
      <c r="I223" s="32"/>
      <c r="J223" s="32">
        <v>2</v>
      </c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3"/>
    </row>
    <row r="224" spans="1:25" s="34" customFormat="1" ht="12.75" customHeight="1">
      <c r="A224" s="260"/>
      <c r="B224" s="261"/>
      <c r="C224" s="25" t="s">
        <v>11</v>
      </c>
      <c r="D224" s="260"/>
      <c r="E224" s="137">
        <f t="shared" si="31"/>
        <v>0.3</v>
      </c>
      <c r="F224" s="32"/>
      <c r="G224" s="32"/>
      <c r="H224" s="32"/>
      <c r="I224" s="32"/>
      <c r="J224" s="32">
        <v>0.3</v>
      </c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3"/>
    </row>
    <row r="225" spans="1:25" s="34" customFormat="1" ht="12.75" customHeight="1">
      <c r="A225" s="440"/>
      <c r="B225" s="441"/>
      <c r="C225" s="25" t="s">
        <v>18</v>
      </c>
      <c r="D225" s="440"/>
      <c r="E225" s="137">
        <f t="shared" si="31"/>
        <v>0.1</v>
      </c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>
        <v>0.1</v>
      </c>
      <c r="W225" s="32"/>
      <c r="X225" s="32"/>
      <c r="Y225" s="33"/>
    </row>
    <row r="226" spans="1:25" s="34" customFormat="1" ht="12.75" customHeight="1">
      <c r="A226" s="260"/>
      <c r="B226" s="261"/>
      <c r="C226" s="25" t="s">
        <v>29</v>
      </c>
      <c r="D226" s="260"/>
      <c r="E226" s="137">
        <f t="shared" si="31"/>
        <v>0.2</v>
      </c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>
        <v>0.2</v>
      </c>
      <c r="W226" s="32"/>
      <c r="X226" s="32"/>
      <c r="Y226" s="33"/>
    </row>
    <row r="227" spans="1:25" s="34" customFormat="1" ht="12.75" customHeight="1">
      <c r="A227" s="316"/>
      <c r="B227" s="317"/>
      <c r="C227" s="25" t="s">
        <v>16</v>
      </c>
      <c r="D227" s="316"/>
      <c r="E227" s="137">
        <f t="shared" si="31"/>
        <v>0.3</v>
      </c>
      <c r="F227" s="32"/>
      <c r="G227" s="32"/>
      <c r="H227" s="32"/>
      <c r="I227" s="32"/>
      <c r="J227" s="32"/>
      <c r="K227" s="32"/>
      <c r="L227" s="32"/>
      <c r="M227" s="32"/>
      <c r="N227" s="32"/>
      <c r="O227" s="32">
        <v>0.3</v>
      </c>
      <c r="P227" s="32"/>
      <c r="Q227" s="32"/>
      <c r="R227" s="32"/>
      <c r="S227" s="32"/>
      <c r="T227" s="32"/>
      <c r="U227" s="32"/>
      <c r="V227" s="32"/>
      <c r="W227" s="32"/>
      <c r="X227" s="32"/>
      <c r="Y227" s="33"/>
    </row>
    <row r="228" spans="1:25" s="34" customFormat="1" ht="12.75" customHeight="1">
      <c r="A228" s="260"/>
      <c r="B228" s="261"/>
      <c r="C228" s="25" t="s">
        <v>18</v>
      </c>
      <c r="D228" s="260"/>
      <c r="E228" s="137">
        <f t="shared" si="31"/>
        <v>0.3</v>
      </c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>
        <v>0.3</v>
      </c>
      <c r="V228" s="32"/>
      <c r="W228" s="32"/>
      <c r="X228" s="32"/>
      <c r="Y228" s="33"/>
    </row>
    <row r="229" spans="1:25" s="34" customFormat="1" ht="12.75" customHeight="1">
      <c r="A229" s="260"/>
      <c r="B229" s="261"/>
      <c r="C229" s="25" t="s">
        <v>22</v>
      </c>
      <c r="D229" s="260"/>
      <c r="E229" s="137">
        <f t="shared" si="31"/>
        <v>0.3</v>
      </c>
      <c r="F229" s="32"/>
      <c r="G229" s="32"/>
      <c r="H229" s="32"/>
      <c r="I229" s="32"/>
      <c r="J229" s="32"/>
      <c r="K229" s="32">
        <v>0.3</v>
      </c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3"/>
    </row>
    <row r="230" spans="1:25" s="34" customFormat="1" ht="12.75" customHeight="1">
      <c r="A230" s="260"/>
      <c r="B230" s="261"/>
      <c r="C230" s="25" t="s">
        <v>11</v>
      </c>
      <c r="D230" s="260"/>
      <c r="E230" s="137">
        <f t="shared" si="31"/>
        <v>0.3</v>
      </c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>
        <v>0.3</v>
      </c>
      <c r="Q230" s="32"/>
      <c r="R230" s="32"/>
      <c r="S230" s="32"/>
      <c r="T230" s="32"/>
      <c r="U230" s="32"/>
      <c r="V230" s="32"/>
      <c r="W230" s="32"/>
      <c r="X230" s="32"/>
      <c r="Y230" s="33"/>
    </row>
    <row r="231" spans="1:25" s="34" customFormat="1" ht="12.75" customHeight="1">
      <c r="A231" s="260"/>
      <c r="B231" s="261"/>
      <c r="C231" s="25" t="s">
        <v>22</v>
      </c>
      <c r="D231" s="260"/>
      <c r="E231" s="137">
        <f t="shared" si="31"/>
        <v>0.3</v>
      </c>
      <c r="F231" s="32"/>
      <c r="G231" s="32"/>
      <c r="H231" s="32"/>
      <c r="I231" s="32"/>
      <c r="J231" s="32"/>
      <c r="K231" s="32"/>
      <c r="L231" s="32"/>
      <c r="M231" s="32">
        <v>0.3</v>
      </c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3"/>
    </row>
    <row r="232" spans="1:25" s="34" customFormat="1" ht="12.75" customHeight="1">
      <c r="A232" s="260"/>
      <c r="B232" s="261"/>
      <c r="C232" s="25" t="s">
        <v>12</v>
      </c>
      <c r="D232" s="260"/>
      <c r="E232" s="137">
        <f t="shared" si="31"/>
        <v>0.3</v>
      </c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>
        <v>0.3</v>
      </c>
      <c r="X232" s="32"/>
      <c r="Y232" s="33"/>
    </row>
    <row r="233" spans="1:25" s="34" customFormat="1" ht="12.75" customHeight="1">
      <c r="A233" s="260"/>
      <c r="B233" s="261"/>
      <c r="C233" s="25" t="s">
        <v>11</v>
      </c>
      <c r="D233" s="260"/>
      <c r="E233" s="137">
        <f t="shared" si="31"/>
        <v>0.3</v>
      </c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>
        <v>0.3</v>
      </c>
      <c r="T233" s="32"/>
      <c r="U233" s="32"/>
      <c r="V233" s="32"/>
      <c r="W233" s="32"/>
      <c r="X233" s="32"/>
      <c r="Y233" s="33"/>
    </row>
    <row r="234" spans="1:25" s="34" customFormat="1" ht="12.75" customHeight="1">
      <c r="A234" s="260"/>
      <c r="B234" s="261"/>
      <c r="C234" s="25" t="s">
        <v>16</v>
      </c>
      <c r="D234" s="260"/>
      <c r="E234" s="137">
        <f t="shared" si="31"/>
        <v>0.3</v>
      </c>
      <c r="F234" s="32"/>
      <c r="G234" s="32"/>
      <c r="H234" s="32"/>
      <c r="I234" s="32"/>
      <c r="J234" s="32"/>
      <c r="K234" s="32"/>
      <c r="L234" s="32">
        <v>0.3</v>
      </c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3"/>
    </row>
    <row r="235" spans="1:25" s="34" customFormat="1" ht="12.75" customHeight="1">
      <c r="A235" s="260"/>
      <c r="B235" s="261"/>
      <c r="C235" s="25" t="s">
        <v>12</v>
      </c>
      <c r="D235" s="260"/>
      <c r="E235" s="137">
        <f t="shared" si="31"/>
        <v>0.6</v>
      </c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>
        <v>0.6</v>
      </c>
      <c r="U235" s="32"/>
      <c r="V235" s="32"/>
      <c r="W235" s="32"/>
      <c r="X235" s="32"/>
      <c r="Y235" s="33"/>
    </row>
    <row r="236" spans="1:25" s="34" customFormat="1" ht="12.75" customHeight="1">
      <c r="A236" s="23"/>
      <c r="B236" s="24"/>
      <c r="C236" s="25" t="s">
        <v>22</v>
      </c>
      <c r="D236" s="23"/>
      <c r="E236" s="137">
        <f t="shared" si="31"/>
        <v>0.3</v>
      </c>
      <c r="F236" s="32"/>
      <c r="G236" s="32"/>
      <c r="H236" s="32"/>
      <c r="I236" s="32"/>
      <c r="J236" s="32"/>
      <c r="K236" s="32"/>
      <c r="L236" s="32"/>
      <c r="M236" s="32"/>
      <c r="N236" s="32">
        <v>0.3</v>
      </c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3"/>
    </row>
    <row r="237" spans="1:25" s="34" customFormat="1" ht="12.75" customHeight="1">
      <c r="A237" s="23"/>
      <c r="B237" s="24"/>
      <c r="C237" s="25"/>
      <c r="D237" s="23"/>
      <c r="E237" s="137">
        <f t="shared" si="31"/>
        <v>0</v>
      </c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3"/>
    </row>
    <row r="238" spans="1:25" s="34" customFormat="1" ht="12.75" customHeight="1">
      <c r="A238" s="23"/>
      <c r="B238" s="24"/>
      <c r="C238" s="25"/>
      <c r="D238" s="23"/>
      <c r="E238" s="137">
        <f t="shared" si="31"/>
        <v>0</v>
      </c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3"/>
    </row>
    <row r="239" spans="1:25" s="199" customFormat="1" ht="12.75" customHeight="1">
      <c r="A239" s="196" t="s">
        <v>32</v>
      </c>
      <c r="B239" s="215" t="s">
        <v>87</v>
      </c>
      <c r="C239" s="197"/>
      <c r="D239" s="196" t="s">
        <v>35</v>
      </c>
      <c r="E239" s="184">
        <f t="shared" ref="E239:X239" si="32">SUM(E240:E252)</f>
        <v>0</v>
      </c>
      <c r="F239" s="184">
        <f t="shared" si="32"/>
        <v>0</v>
      </c>
      <c r="G239" s="184">
        <f t="shared" si="32"/>
        <v>0</v>
      </c>
      <c r="H239" s="184">
        <f t="shared" si="32"/>
        <v>0</v>
      </c>
      <c r="I239" s="184">
        <f t="shared" si="32"/>
        <v>0</v>
      </c>
      <c r="J239" s="184">
        <f t="shared" si="32"/>
        <v>0</v>
      </c>
      <c r="K239" s="184">
        <f t="shared" si="32"/>
        <v>0</v>
      </c>
      <c r="L239" s="184">
        <f t="shared" si="32"/>
        <v>0</v>
      </c>
      <c r="M239" s="184">
        <f t="shared" si="32"/>
        <v>0</v>
      </c>
      <c r="N239" s="184">
        <f t="shared" si="32"/>
        <v>0</v>
      </c>
      <c r="O239" s="184">
        <f t="shared" si="32"/>
        <v>0</v>
      </c>
      <c r="P239" s="184">
        <f t="shared" si="32"/>
        <v>0</v>
      </c>
      <c r="Q239" s="184">
        <f t="shared" si="32"/>
        <v>0</v>
      </c>
      <c r="R239" s="184">
        <f t="shared" si="32"/>
        <v>0</v>
      </c>
      <c r="S239" s="184">
        <f t="shared" si="32"/>
        <v>0</v>
      </c>
      <c r="T239" s="184">
        <f t="shared" si="32"/>
        <v>0</v>
      </c>
      <c r="U239" s="184">
        <f t="shared" si="32"/>
        <v>0</v>
      </c>
      <c r="V239" s="184">
        <f t="shared" si="32"/>
        <v>0</v>
      </c>
      <c r="W239" s="184">
        <f t="shared" si="32"/>
        <v>0</v>
      </c>
      <c r="X239" s="184">
        <f t="shared" si="32"/>
        <v>0</v>
      </c>
      <c r="Y239" s="198"/>
    </row>
    <row r="240" spans="1:25" s="34" customFormat="1" ht="12.75" customHeight="1">
      <c r="A240" s="23"/>
      <c r="B240" s="24"/>
      <c r="C240" s="25"/>
      <c r="D240" s="23"/>
      <c r="E240" s="137">
        <f t="shared" ref="E240:E252" si="33">SUM(J240:X240)</f>
        <v>0</v>
      </c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3"/>
    </row>
    <row r="241" spans="1:25" s="34" customFormat="1" ht="12.75" customHeight="1">
      <c r="A241" s="23"/>
      <c r="B241" s="24"/>
      <c r="C241" s="25"/>
      <c r="D241" s="23"/>
      <c r="E241" s="137">
        <f t="shared" si="33"/>
        <v>0</v>
      </c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3"/>
    </row>
    <row r="242" spans="1:25" s="34" customFormat="1" ht="12.75" customHeight="1">
      <c r="A242" s="23"/>
      <c r="B242" s="24"/>
      <c r="C242" s="25"/>
      <c r="D242" s="23"/>
      <c r="E242" s="137">
        <f t="shared" si="33"/>
        <v>0</v>
      </c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3"/>
    </row>
    <row r="243" spans="1:25" s="34" customFormat="1" ht="12.75" customHeight="1">
      <c r="A243" s="23"/>
      <c r="B243" s="24"/>
      <c r="C243" s="25"/>
      <c r="D243" s="23"/>
      <c r="E243" s="137">
        <f t="shared" si="33"/>
        <v>0</v>
      </c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3"/>
    </row>
    <row r="244" spans="1:25" s="34" customFormat="1" ht="12.75" customHeight="1">
      <c r="A244" s="23"/>
      <c r="B244" s="24"/>
      <c r="C244" s="25"/>
      <c r="D244" s="23"/>
      <c r="E244" s="137">
        <f t="shared" si="33"/>
        <v>0</v>
      </c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3"/>
    </row>
    <row r="245" spans="1:25" s="34" customFormat="1" ht="12.75" customHeight="1">
      <c r="A245" s="23"/>
      <c r="B245" s="24"/>
      <c r="C245" s="25"/>
      <c r="D245" s="23"/>
      <c r="E245" s="137">
        <f t="shared" si="33"/>
        <v>0</v>
      </c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3"/>
    </row>
    <row r="246" spans="1:25" s="34" customFormat="1" ht="12.75" customHeight="1">
      <c r="A246" s="23"/>
      <c r="B246" s="24"/>
      <c r="C246" s="25"/>
      <c r="D246" s="23"/>
      <c r="E246" s="137">
        <f t="shared" si="33"/>
        <v>0</v>
      </c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3"/>
    </row>
    <row r="247" spans="1:25" s="34" customFormat="1" ht="12.75" customHeight="1">
      <c r="A247" s="23"/>
      <c r="B247" s="24"/>
      <c r="C247" s="25"/>
      <c r="D247" s="23"/>
      <c r="E247" s="137">
        <f t="shared" si="33"/>
        <v>0</v>
      </c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3"/>
    </row>
    <row r="248" spans="1:25" s="34" customFormat="1" ht="12.75" customHeight="1">
      <c r="A248" s="23"/>
      <c r="B248" s="24"/>
      <c r="C248" s="25"/>
      <c r="D248" s="23"/>
      <c r="E248" s="137">
        <f t="shared" si="33"/>
        <v>0</v>
      </c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3"/>
    </row>
    <row r="249" spans="1:25" s="34" customFormat="1" ht="12.75" customHeight="1">
      <c r="A249" s="23"/>
      <c r="B249" s="24"/>
      <c r="C249" s="25"/>
      <c r="D249" s="23"/>
      <c r="E249" s="137">
        <f t="shared" si="33"/>
        <v>0</v>
      </c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3"/>
    </row>
    <row r="250" spans="1:25" s="34" customFormat="1" ht="12.75" customHeight="1">
      <c r="A250" s="23"/>
      <c r="B250" s="24"/>
      <c r="C250" s="25"/>
      <c r="D250" s="23"/>
      <c r="E250" s="137">
        <f t="shared" si="33"/>
        <v>0</v>
      </c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3"/>
    </row>
    <row r="251" spans="1:25" s="34" customFormat="1" ht="12.75" customHeight="1">
      <c r="A251" s="23"/>
      <c r="B251" s="24"/>
      <c r="C251" s="25"/>
      <c r="D251" s="23"/>
      <c r="E251" s="137">
        <f t="shared" si="33"/>
        <v>0</v>
      </c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3"/>
    </row>
    <row r="252" spans="1:25" s="34" customFormat="1" ht="12.75" customHeight="1">
      <c r="A252" s="23"/>
      <c r="B252" s="24"/>
      <c r="C252" s="25"/>
      <c r="D252" s="23"/>
      <c r="E252" s="137">
        <f t="shared" si="33"/>
        <v>0</v>
      </c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3"/>
    </row>
    <row r="253" spans="1:25" s="199" customFormat="1" ht="12.75" customHeight="1">
      <c r="A253" s="196" t="s">
        <v>34</v>
      </c>
      <c r="B253" s="215" t="s">
        <v>119</v>
      </c>
      <c r="C253" s="197"/>
      <c r="D253" s="196" t="s">
        <v>121</v>
      </c>
      <c r="E253" s="184">
        <f t="shared" ref="E253:X253" si="34">SUM(E254:E255)</f>
        <v>0</v>
      </c>
      <c r="F253" s="184">
        <f t="shared" si="34"/>
        <v>0</v>
      </c>
      <c r="G253" s="184">
        <f t="shared" si="34"/>
        <v>0</v>
      </c>
      <c r="H253" s="184">
        <f t="shared" si="34"/>
        <v>0</v>
      </c>
      <c r="I253" s="184">
        <f t="shared" si="34"/>
        <v>0</v>
      </c>
      <c r="J253" s="184">
        <f t="shared" si="34"/>
        <v>0</v>
      </c>
      <c r="K253" s="184">
        <f t="shared" si="34"/>
        <v>0</v>
      </c>
      <c r="L253" s="184">
        <f t="shared" si="34"/>
        <v>0</v>
      </c>
      <c r="M253" s="184">
        <f t="shared" si="34"/>
        <v>0</v>
      </c>
      <c r="N253" s="184">
        <f t="shared" si="34"/>
        <v>0</v>
      </c>
      <c r="O253" s="184">
        <f t="shared" si="34"/>
        <v>0</v>
      </c>
      <c r="P253" s="184">
        <f t="shared" si="34"/>
        <v>0</v>
      </c>
      <c r="Q253" s="184">
        <f t="shared" si="34"/>
        <v>0</v>
      </c>
      <c r="R253" s="184">
        <f t="shared" si="34"/>
        <v>0</v>
      </c>
      <c r="S253" s="184">
        <f t="shared" si="34"/>
        <v>0</v>
      </c>
      <c r="T253" s="184">
        <f t="shared" si="34"/>
        <v>0</v>
      </c>
      <c r="U253" s="184">
        <f t="shared" si="34"/>
        <v>0</v>
      </c>
      <c r="V253" s="184">
        <f t="shared" si="34"/>
        <v>0</v>
      </c>
      <c r="W253" s="184">
        <f t="shared" si="34"/>
        <v>0</v>
      </c>
      <c r="X253" s="184">
        <f t="shared" si="34"/>
        <v>0</v>
      </c>
      <c r="Y253" s="198"/>
    </row>
    <row r="254" spans="1:25" s="34" customFormat="1" ht="12.75" customHeight="1">
      <c r="A254" s="23"/>
      <c r="B254" s="24"/>
      <c r="D254" s="23"/>
      <c r="E254" s="137">
        <f>SUM(J254:X254)</f>
        <v>0</v>
      </c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3"/>
    </row>
    <row r="255" spans="1:25" s="34" customFormat="1" ht="12.75" customHeight="1">
      <c r="A255" s="23"/>
      <c r="B255" s="24"/>
      <c r="C255" s="25"/>
      <c r="D255" s="23"/>
      <c r="E255" s="137">
        <f>SUM(J255:X255)</f>
        <v>0</v>
      </c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3"/>
    </row>
    <row r="256" spans="1:25" s="199" customFormat="1" ht="12.75" customHeight="1">
      <c r="A256" s="196" t="s">
        <v>36</v>
      </c>
      <c r="B256" s="215" t="s">
        <v>120</v>
      </c>
      <c r="C256" s="197"/>
      <c r="D256" s="196" t="s">
        <v>122</v>
      </c>
      <c r="E256" s="184">
        <f t="shared" ref="E256:X256" si="35">SUM(E257:E282)</f>
        <v>115.85</v>
      </c>
      <c r="F256" s="184">
        <f t="shared" si="35"/>
        <v>0</v>
      </c>
      <c r="G256" s="184">
        <f t="shared" si="35"/>
        <v>0</v>
      </c>
      <c r="H256" s="184">
        <f t="shared" si="35"/>
        <v>0</v>
      </c>
      <c r="I256" s="184">
        <f t="shared" si="35"/>
        <v>0</v>
      </c>
      <c r="J256" s="184">
        <f t="shared" si="35"/>
        <v>0</v>
      </c>
      <c r="K256" s="184">
        <f t="shared" si="35"/>
        <v>0</v>
      </c>
      <c r="L256" s="184">
        <f t="shared" si="35"/>
        <v>0</v>
      </c>
      <c r="M256" s="184">
        <f t="shared" si="35"/>
        <v>0</v>
      </c>
      <c r="N256" s="184">
        <f t="shared" si="35"/>
        <v>0</v>
      </c>
      <c r="O256" s="184">
        <f t="shared" si="35"/>
        <v>0</v>
      </c>
      <c r="P256" s="184">
        <f t="shared" si="35"/>
        <v>10.85</v>
      </c>
      <c r="Q256" s="184">
        <f t="shared" si="35"/>
        <v>10</v>
      </c>
      <c r="R256" s="184">
        <f t="shared" si="35"/>
        <v>30</v>
      </c>
      <c r="S256" s="184">
        <f t="shared" si="35"/>
        <v>50</v>
      </c>
      <c r="T256" s="184">
        <f t="shared" si="35"/>
        <v>15</v>
      </c>
      <c r="U256" s="184">
        <f t="shared" si="35"/>
        <v>0</v>
      </c>
      <c r="V256" s="184">
        <f t="shared" si="35"/>
        <v>0</v>
      </c>
      <c r="W256" s="184">
        <f t="shared" si="35"/>
        <v>0</v>
      </c>
      <c r="X256" s="184">
        <f t="shared" si="35"/>
        <v>0</v>
      </c>
      <c r="Y256" s="198"/>
    </row>
    <row r="257" spans="1:25" s="34" customFormat="1" ht="12.75" customHeight="1">
      <c r="A257" s="23"/>
      <c r="B257" s="24"/>
      <c r="C257" s="25" t="s">
        <v>11</v>
      </c>
      <c r="D257" s="23"/>
      <c r="E257" s="137">
        <f t="shared" ref="E257:E282" si="36">SUM(J257:X257)</f>
        <v>30</v>
      </c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>
        <v>30</v>
      </c>
      <c r="T257" s="32"/>
      <c r="U257" s="32"/>
      <c r="V257" s="32"/>
      <c r="W257" s="32"/>
      <c r="X257" s="32"/>
      <c r="Y257" s="33"/>
    </row>
    <row r="258" spans="1:25" s="34" customFormat="1" ht="12.75" customHeight="1">
      <c r="A258" s="343"/>
      <c r="B258" s="344"/>
      <c r="C258" s="25" t="s">
        <v>16</v>
      </c>
      <c r="D258" s="343"/>
      <c r="E258" s="137">
        <f t="shared" si="36"/>
        <v>15</v>
      </c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>
        <v>15</v>
      </c>
      <c r="T258" s="32"/>
      <c r="U258" s="32"/>
      <c r="V258" s="32"/>
      <c r="W258" s="32"/>
      <c r="X258" s="32"/>
      <c r="Y258" s="33"/>
    </row>
    <row r="259" spans="1:25" s="34" customFormat="1" ht="12.75" customHeight="1">
      <c r="A259" s="23"/>
      <c r="B259" s="24"/>
      <c r="C259" s="25" t="s">
        <v>18</v>
      </c>
      <c r="D259" s="23"/>
      <c r="E259" s="137">
        <f t="shared" si="36"/>
        <v>5</v>
      </c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>
        <v>5</v>
      </c>
      <c r="T259" s="32"/>
      <c r="U259" s="32"/>
      <c r="V259" s="32"/>
      <c r="W259" s="32"/>
      <c r="X259" s="32"/>
      <c r="Y259" s="33"/>
    </row>
    <row r="260" spans="1:25" s="34" customFormat="1" ht="12.75" customHeight="1">
      <c r="A260" s="23"/>
      <c r="B260" s="24"/>
      <c r="C260" s="25"/>
      <c r="D260" s="23"/>
      <c r="E260" s="137">
        <f t="shared" si="36"/>
        <v>0</v>
      </c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3"/>
    </row>
    <row r="261" spans="1:25" s="34" customFormat="1" ht="12.75" customHeight="1">
      <c r="A261" s="23"/>
      <c r="B261" s="24"/>
      <c r="C261" s="25" t="s">
        <v>11</v>
      </c>
      <c r="D261" s="23"/>
      <c r="E261" s="137">
        <f t="shared" si="36"/>
        <v>2</v>
      </c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>
        <v>2</v>
      </c>
      <c r="S261" s="32"/>
      <c r="T261" s="32"/>
      <c r="U261" s="32"/>
      <c r="V261" s="32"/>
      <c r="W261" s="32"/>
      <c r="X261" s="32"/>
      <c r="Y261" s="33"/>
    </row>
    <row r="262" spans="1:25" s="34" customFormat="1" ht="12.75" customHeight="1">
      <c r="A262" s="23"/>
      <c r="B262" s="24"/>
      <c r="C262" s="25" t="s">
        <v>12</v>
      </c>
      <c r="D262" s="23"/>
      <c r="E262" s="137">
        <f t="shared" si="36"/>
        <v>2</v>
      </c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>
        <v>2</v>
      </c>
      <c r="S262" s="32"/>
      <c r="T262" s="32"/>
      <c r="U262" s="32"/>
      <c r="V262" s="32"/>
      <c r="W262" s="32"/>
      <c r="X262" s="32"/>
      <c r="Y262" s="33"/>
    </row>
    <row r="263" spans="1:25" s="34" customFormat="1" ht="12.75" customHeight="1">
      <c r="A263" s="23"/>
      <c r="B263" s="24"/>
      <c r="C263" s="25" t="s">
        <v>16</v>
      </c>
      <c r="D263" s="23"/>
      <c r="E263" s="137">
        <f t="shared" si="36"/>
        <v>5</v>
      </c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>
        <v>5</v>
      </c>
      <c r="S263" s="32"/>
      <c r="T263" s="32"/>
      <c r="U263" s="32"/>
      <c r="V263" s="32"/>
      <c r="W263" s="32"/>
      <c r="X263" s="32"/>
      <c r="Y263" s="33"/>
    </row>
    <row r="264" spans="1:25" s="34" customFormat="1" ht="12.75" customHeight="1">
      <c r="A264" s="23"/>
      <c r="B264" s="24"/>
      <c r="C264" s="25" t="s">
        <v>18</v>
      </c>
      <c r="D264" s="23"/>
      <c r="E264" s="137">
        <f t="shared" si="36"/>
        <v>12</v>
      </c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>
        <v>12</v>
      </c>
      <c r="S264" s="32"/>
      <c r="T264" s="32"/>
      <c r="U264" s="32"/>
      <c r="V264" s="32"/>
      <c r="W264" s="32"/>
      <c r="X264" s="32"/>
      <c r="Y264" s="33"/>
    </row>
    <row r="265" spans="1:25" s="34" customFormat="1" ht="12.75" customHeight="1">
      <c r="A265" s="23"/>
      <c r="B265" s="24"/>
      <c r="C265" s="25" t="s">
        <v>22</v>
      </c>
      <c r="D265" s="23"/>
      <c r="E265" s="137">
        <f t="shared" si="36"/>
        <v>8</v>
      </c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>
        <v>8</v>
      </c>
      <c r="S265" s="32"/>
      <c r="T265" s="32"/>
      <c r="U265" s="32"/>
      <c r="V265" s="32"/>
      <c r="W265" s="32"/>
      <c r="X265" s="32"/>
      <c r="Y265" s="33"/>
    </row>
    <row r="266" spans="1:25" s="34" customFormat="1" ht="12.75" customHeight="1">
      <c r="A266" s="23"/>
      <c r="B266" s="24"/>
      <c r="C266" s="25" t="s">
        <v>64</v>
      </c>
      <c r="D266" s="23"/>
      <c r="E266" s="137">
        <f t="shared" si="36"/>
        <v>1</v>
      </c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>
        <v>1</v>
      </c>
      <c r="S266" s="32"/>
      <c r="T266" s="32"/>
      <c r="U266" s="32"/>
      <c r="V266" s="32"/>
      <c r="W266" s="32"/>
      <c r="X266" s="32"/>
      <c r="Y266" s="33"/>
    </row>
    <row r="267" spans="1:25" s="34" customFormat="1" ht="12.75" customHeight="1">
      <c r="A267" s="23"/>
      <c r="B267" s="24"/>
      <c r="C267" s="25"/>
      <c r="D267" s="23"/>
      <c r="E267" s="137">
        <f t="shared" si="36"/>
        <v>0</v>
      </c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3"/>
    </row>
    <row r="268" spans="1:25" s="34" customFormat="1" ht="12.75" customHeight="1">
      <c r="A268" s="343"/>
      <c r="B268" s="344"/>
      <c r="C268" s="25" t="s">
        <v>16</v>
      </c>
      <c r="D268" s="343"/>
      <c r="E268" s="137">
        <f t="shared" si="36"/>
        <v>1.1000000000000001</v>
      </c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>
        <v>1.1000000000000001</v>
      </c>
      <c r="R268" s="32"/>
      <c r="S268" s="32"/>
      <c r="T268" s="32"/>
      <c r="U268" s="32"/>
      <c r="V268" s="32"/>
      <c r="W268" s="32"/>
      <c r="X268" s="32"/>
      <c r="Y268" s="33"/>
    </row>
    <row r="269" spans="1:25" s="34" customFormat="1" ht="12.75" customHeight="1">
      <c r="A269" s="343"/>
      <c r="B269" s="344"/>
      <c r="C269" s="25" t="s">
        <v>22</v>
      </c>
      <c r="D269" s="343"/>
      <c r="E269" s="137">
        <f t="shared" si="36"/>
        <v>8.9</v>
      </c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>
        <v>8.9</v>
      </c>
      <c r="R269" s="32"/>
      <c r="S269" s="32"/>
      <c r="T269" s="32"/>
      <c r="U269" s="32"/>
      <c r="V269" s="32"/>
      <c r="W269" s="32"/>
      <c r="X269" s="32"/>
      <c r="Y269" s="33"/>
    </row>
    <row r="270" spans="1:25" s="34" customFormat="1" ht="12.75" customHeight="1">
      <c r="A270" s="343"/>
      <c r="B270" s="344"/>
      <c r="C270" s="25"/>
      <c r="D270" s="343"/>
      <c r="E270" s="137">
        <f t="shared" si="36"/>
        <v>0</v>
      </c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3"/>
    </row>
    <row r="271" spans="1:25" s="34" customFormat="1" ht="12.75" customHeight="1">
      <c r="A271" s="343"/>
      <c r="B271" s="344"/>
      <c r="C271" s="25" t="s">
        <v>11</v>
      </c>
      <c r="D271" s="343"/>
      <c r="E271" s="137">
        <f t="shared" si="36"/>
        <v>3.85</v>
      </c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>
        <v>3.85</v>
      </c>
      <c r="Q271" s="32"/>
      <c r="R271" s="32"/>
      <c r="S271" s="32"/>
      <c r="T271" s="32"/>
      <c r="U271" s="32"/>
      <c r="V271" s="32"/>
      <c r="W271" s="32"/>
      <c r="X271" s="32"/>
      <c r="Y271" s="33"/>
    </row>
    <row r="272" spans="1:25" s="34" customFormat="1" ht="12.75" customHeight="1">
      <c r="A272" s="343"/>
      <c r="B272" s="344"/>
      <c r="C272" s="25" t="s">
        <v>16</v>
      </c>
      <c r="D272" s="343"/>
      <c r="E272" s="137">
        <f t="shared" si="36"/>
        <v>4</v>
      </c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>
        <v>4</v>
      </c>
      <c r="Q272" s="32"/>
      <c r="R272" s="32"/>
      <c r="S272" s="32"/>
      <c r="T272" s="32"/>
      <c r="U272" s="32"/>
      <c r="V272" s="32"/>
      <c r="W272" s="32"/>
      <c r="X272" s="32"/>
      <c r="Y272" s="33"/>
    </row>
    <row r="273" spans="1:25" s="34" customFormat="1" ht="12.75" customHeight="1">
      <c r="A273" s="343"/>
      <c r="B273" s="344"/>
      <c r="C273" s="25" t="s">
        <v>18</v>
      </c>
      <c r="D273" s="343"/>
      <c r="E273" s="137">
        <f t="shared" si="36"/>
        <v>3</v>
      </c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>
        <v>3</v>
      </c>
      <c r="Q273" s="32"/>
      <c r="R273" s="32"/>
      <c r="S273" s="32"/>
      <c r="T273" s="32"/>
      <c r="U273" s="32"/>
      <c r="V273" s="32"/>
      <c r="W273" s="32"/>
      <c r="X273" s="32"/>
      <c r="Y273" s="33"/>
    </row>
    <row r="274" spans="1:25" s="34" customFormat="1" ht="12.75" customHeight="1">
      <c r="A274" s="343"/>
      <c r="B274" s="344"/>
      <c r="C274" s="25"/>
      <c r="D274" s="343"/>
      <c r="E274" s="137">
        <f t="shared" si="36"/>
        <v>0</v>
      </c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3"/>
    </row>
    <row r="275" spans="1:25" s="34" customFormat="1" ht="12.75" customHeight="1">
      <c r="A275" s="343"/>
      <c r="B275" s="344"/>
      <c r="C275" s="25" t="s">
        <v>12</v>
      </c>
      <c r="D275" s="343"/>
      <c r="E275" s="137">
        <f t="shared" si="36"/>
        <v>1.5</v>
      </c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>
        <v>1.5</v>
      </c>
      <c r="U275" s="32"/>
      <c r="V275" s="32"/>
      <c r="W275" s="32"/>
      <c r="X275" s="32"/>
      <c r="Y275" s="33"/>
    </row>
    <row r="276" spans="1:25" s="34" customFormat="1" ht="12.75" customHeight="1">
      <c r="A276" s="343"/>
      <c r="B276" s="344"/>
      <c r="C276" s="25" t="s">
        <v>16</v>
      </c>
      <c r="D276" s="343"/>
      <c r="E276" s="137">
        <f t="shared" si="36"/>
        <v>2</v>
      </c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>
        <v>2</v>
      </c>
      <c r="U276" s="32"/>
      <c r="V276" s="32"/>
      <c r="W276" s="32"/>
      <c r="X276" s="32"/>
      <c r="Y276" s="33"/>
    </row>
    <row r="277" spans="1:25" s="34" customFormat="1" ht="12.75" customHeight="1">
      <c r="A277" s="343"/>
      <c r="B277" s="344"/>
      <c r="C277" s="25" t="s">
        <v>18</v>
      </c>
      <c r="D277" s="343"/>
      <c r="E277" s="137">
        <f t="shared" si="36"/>
        <v>2.5</v>
      </c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>
        <v>2.5</v>
      </c>
      <c r="U277" s="32"/>
      <c r="V277" s="32"/>
      <c r="W277" s="32"/>
      <c r="X277" s="32"/>
      <c r="Y277" s="33"/>
    </row>
    <row r="278" spans="1:25" s="34" customFormat="1" ht="12.75" customHeight="1">
      <c r="A278" s="23"/>
      <c r="B278" s="24"/>
      <c r="C278" s="25" t="s">
        <v>22</v>
      </c>
      <c r="D278" s="23"/>
      <c r="E278" s="137">
        <f t="shared" si="36"/>
        <v>6.7</v>
      </c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>
        <v>6.7</v>
      </c>
      <c r="U278" s="32"/>
      <c r="V278" s="32"/>
      <c r="W278" s="32"/>
      <c r="X278" s="32"/>
      <c r="Y278" s="33"/>
    </row>
    <row r="279" spans="1:25" s="34" customFormat="1" ht="12.75" customHeight="1">
      <c r="A279" s="23"/>
      <c r="B279" s="24"/>
      <c r="C279" s="25" t="s">
        <v>23</v>
      </c>
      <c r="D279" s="23"/>
      <c r="E279" s="137">
        <f t="shared" si="36"/>
        <v>0.7</v>
      </c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>
        <v>0.7</v>
      </c>
      <c r="U279" s="32"/>
      <c r="V279" s="32"/>
      <c r="W279" s="32"/>
      <c r="X279" s="32"/>
      <c r="Y279" s="33"/>
    </row>
    <row r="280" spans="1:25" s="34" customFormat="1" ht="12.75" customHeight="1">
      <c r="A280" s="23"/>
      <c r="B280" s="24"/>
      <c r="C280" s="25" t="s">
        <v>64</v>
      </c>
      <c r="D280" s="23"/>
      <c r="E280" s="137">
        <f t="shared" si="36"/>
        <v>0.8</v>
      </c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>
        <v>0.8</v>
      </c>
      <c r="U280" s="32"/>
      <c r="V280" s="32"/>
      <c r="W280" s="32"/>
      <c r="X280" s="32"/>
      <c r="Y280" s="33"/>
    </row>
    <row r="281" spans="1:25" s="34" customFormat="1" ht="12.75" customHeight="1">
      <c r="A281" s="23"/>
      <c r="B281" s="24"/>
      <c r="C281" s="25" t="s">
        <v>49</v>
      </c>
      <c r="D281" s="23"/>
      <c r="E281" s="137">
        <f t="shared" si="36"/>
        <v>0.8</v>
      </c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>
        <v>0.8</v>
      </c>
      <c r="U281" s="32"/>
      <c r="V281" s="32"/>
      <c r="W281" s="32"/>
      <c r="X281" s="32"/>
      <c r="Y281" s="33"/>
    </row>
    <row r="282" spans="1:25" s="34" customFormat="1" ht="12.75" customHeight="1">
      <c r="A282" s="23"/>
      <c r="B282" s="24"/>
      <c r="C282" s="25"/>
      <c r="D282" s="23"/>
      <c r="E282" s="137">
        <f t="shared" si="36"/>
        <v>0</v>
      </c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3"/>
    </row>
    <row r="283" spans="1:25" s="199" customFormat="1" ht="12.75" customHeight="1">
      <c r="A283" s="196" t="s">
        <v>38</v>
      </c>
      <c r="B283" s="215" t="s">
        <v>193</v>
      </c>
      <c r="C283" s="197"/>
      <c r="D283" s="196" t="s">
        <v>124</v>
      </c>
      <c r="E283" s="184">
        <f t="shared" ref="E283:X283" si="37">SUM(E284:E346)</f>
        <v>119.76</v>
      </c>
      <c r="F283" s="184">
        <f t="shared" si="37"/>
        <v>0</v>
      </c>
      <c r="G283" s="184">
        <f t="shared" si="37"/>
        <v>0</v>
      </c>
      <c r="H283" s="184">
        <f t="shared" si="37"/>
        <v>0</v>
      </c>
      <c r="I283" s="184">
        <f t="shared" si="37"/>
        <v>0</v>
      </c>
      <c r="J283" s="184">
        <f t="shared" si="37"/>
        <v>13.919999999999998</v>
      </c>
      <c r="K283" s="184">
        <f t="shared" si="37"/>
        <v>0</v>
      </c>
      <c r="L283" s="184">
        <f t="shared" si="37"/>
        <v>1.05</v>
      </c>
      <c r="M283" s="184">
        <f t="shared" si="37"/>
        <v>72.64</v>
      </c>
      <c r="N283" s="184">
        <f t="shared" si="37"/>
        <v>0.12</v>
      </c>
      <c r="O283" s="184">
        <f t="shared" si="37"/>
        <v>5.2799999999999994</v>
      </c>
      <c r="P283" s="184">
        <f t="shared" si="37"/>
        <v>9.4699999999999989</v>
      </c>
      <c r="Q283" s="184">
        <f t="shared" si="37"/>
        <v>3.12</v>
      </c>
      <c r="R283" s="184">
        <f t="shared" si="37"/>
        <v>10.1</v>
      </c>
      <c r="S283" s="184">
        <f t="shared" si="37"/>
        <v>0.2</v>
      </c>
      <c r="T283" s="184">
        <f t="shared" si="37"/>
        <v>1.2</v>
      </c>
      <c r="U283" s="184">
        <f t="shared" si="37"/>
        <v>0.26</v>
      </c>
      <c r="V283" s="184">
        <f t="shared" si="37"/>
        <v>2.2999999999999998</v>
      </c>
      <c r="W283" s="184">
        <f t="shared" si="37"/>
        <v>0</v>
      </c>
      <c r="X283" s="184">
        <f t="shared" si="37"/>
        <v>0.1</v>
      </c>
      <c r="Y283" s="198"/>
    </row>
    <row r="284" spans="1:25" s="34" customFormat="1" ht="12.75" customHeight="1">
      <c r="A284" s="23"/>
      <c r="B284" s="24"/>
      <c r="C284" s="25" t="s">
        <v>16</v>
      </c>
      <c r="D284" s="23"/>
      <c r="E284" s="137">
        <f t="shared" ref="E284:E322" si="38">SUM(J284:X284)</f>
        <v>0.15</v>
      </c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>
        <v>0.15</v>
      </c>
      <c r="U284" s="32"/>
      <c r="V284" s="32"/>
      <c r="W284" s="32"/>
      <c r="X284" s="32"/>
      <c r="Y284" s="33"/>
    </row>
    <row r="285" spans="1:25" s="34" customFormat="1" ht="12.75" customHeight="1">
      <c r="A285" s="23"/>
      <c r="B285" s="24"/>
      <c r="C285" s="25" t="s">
        <v>16</v>
      </c>
      <c r="D285" s="23"/>
      <c r="E285" s="137">
        <f t="shared" si="38"/>
        <v>0.1</v>
      </c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>
        <v>0.1</v>
      </c>
      <c r="U285" s="32"/>
      <c r="V285" s="32"/>
      <c r="W285" s="32"/>
      <c r="X285" s="32"/>
      <c r="Y285" s="33"/>
    </row>
    <row r="286" spans="1:25" s="34" customFormat="1" ht="12.75" customHeight="1">
      <c r="A286" s="316"/>
      <c r="B286" s="317"/>
      <c r="C286" s="25" t="s">
        <v>16</v>
      </c>
      <c r="D286" s="316"/>
      <c r="E286" s="137">
        <f t="shared" si="38"/>
        <v>0.9</v>
      </c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>
        <v>0.9</v>
      </c>
      <c r="U286" s="32"/>
      <c r="V286" s="32"/>
      <c r="W286" s="32"/>
      <c r="X286" s="32"/>
      <c r="Y286" s="33"/>
    </row>
    <row r="287" spans="1:25" s="34" customFormat="1" ht="12.75" customHeight="1">
      <c r="A287" s="343"/>
      <c r="B287" s="344"/>
      <c r="C287" s="25" t="s">
        <v>16</v>
      </c>
      <c r="D287" s="343"/>
      <c r="E287" s="137">
        <f t="shared" si="38"/>
        <v>0.05</v>
      </c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>
        <v>0.05</v>
      </c>
      <c r="U287" s="32"/>
      <c r="V287" s="32"/>
      <c r="W287" s="32"/>
      <c r="X287" s="32"/>
      <c r="Y287" s="33"/>
    </row>
    <row r="288" spans="1:25" s="34" customFormat="1" ht="12.75" customHeight="1">
      <c r="A288" s="260"/>
      <c r="B288" s="261"/>
      <c r="C288" s="25" t="s">
        <v>22</v>
      </c>
      <c r="D288" s="260"/>
      <c r="E288" s="137">
        <f t="shared" si="38"/>
        <v>0.15</v>
      </c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>
        <v>0.15</v>
      </c>
      <c r="W288" s="32"/>
      <c r="X288" s="32"/>
      <c r="Y288" s="33"/>
    </row>
    <row r="289" spans="1:25" s="34" customFormat="1" ht="12.75" customHeight="1">
      <c r="A289" s="260"/>
      <c r="B289" s="261"/>
      <c r="C289" s="25" t="s">
        <v>18</v>
      </c>
      <c r="D289" s="260"/>
      <c r="E289" s="137">
        <f t="shared" si="38"/>
        <v>0.11</v>
      </c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>
        <v>0.11</v>
      </c>
      <c r="W289" s="32"/>
      <c r="X289" s="32"/>
      <c r="Y289" s="33"/>
    </row>
    <row r="290" spans="1:25" s="34" customFormat="1" ht="12.75" customHeight="1">
      <c r="A290" s="343"/>
      <c r="B290" s="344"/>
      <c r="C290" s="25" t="s">
        <v>64</v>
      </c>
      <c r="D290" s="343"/>
      <c r="E290" s="137">
        <f t="shared" si="38"/>
        <v>0.04</v>
      </c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>
        <v>0.04</v>
      </c>
      <c r="W290" s="32"/>
      <c r="X290" s="32"/>
      <c r="Y290" s="33"/>
    </row>
    <row r="291" spans="1:25" s="34" customFormat="1" ht="12.75" customHeight="1">
      <c r="A291" s="343"/>
      <c r="B291" s="344"/>
      <c r="C291" s="25" t="s">
        <v>12</v>
      </c>
      <c r="D291" s="343"/>
      <c r="E291" s="137">
        <f t="shared" si="38"/>
        <v>0.69</v>
      </c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>
        <v>0.69</v>
      </c>
      <c r="W291" s="32"/>
      <c r="X291" s="32"/>
      <c r="Y291" s="33"/>
    </row>
    <row r="292" spans="1:25" s="34" customFormat="1" ht="12.75" customHeight="1">
      <c r="A292" s="343"/>
      <c r="B292" s="344"/>
      <c r="C292" s="25" t="s">
        <v>16</v>
      </c>
      <c r="D292" s="343"/>
      <c r="E292" s="137">
        <f t="shared" si="38"/>
        <v>0.5</v>
      </c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>
        <v>0.5</v>
      </c>
      <c r="W292" s="32"/>
      <c r="X292" s="32"/>
      <c r="Y292" s="33"/>
    </row>
    <row r="293" spans="1:25" s="34" customFormat="1" ht="12.75" customHeight="1">
      <c r="A293" s="343"/>
      <c r="B293" s="344"/>
      <c r="C293" s="25" t="s">
        <v>18</v>
      </c>
      <c r="D293" s="343"/>
      <c r="E293" s="137">
        <f t="shared" si="38"/>
        <v>0.34</v>
      </c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>
        <v>0.34</v>
      </c>
      <c r="W293" s="32"/>
      <c r="X293" s="32"/>
      <c r="Y293" s="33"/>
    </row>
    <row r="294" spans="1:25" s="34" customFormat="1" ht="12.75" customHeight="1">
      <c r="A294" s="343"/>
      <c r="B294" s="344"/>
      <c r="C294" s="25" t="s">
        <v>22</v>
      </c>
      <c r="D294" s="343"/>
      <c r="E294" s="137">
        <f t="shared" si="38"/>
        <v>0.33</v>
      </c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>
        <v>0.33</v>
      </c>
      <c r="W294" s="32"/>
      <c r="X294" s="32"/>
      <c r="Y294" s="33"/>
    </row>
    <row r="295" spans="1:25" s="34" customFormat="1" ht="12.75" customHeight="1">
      <c r="A295" s="343"/>
      <c r="B295" s="344"/>
      <c r="C295" s="25" t="s">
        <v>25</v>
      </c>
      <c r="D295" s="343"/>
      <c r="E295" s="137">
        <f t="shared" si="38"/>
        <v>0.13</v>
      </c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>
        <v>0.13</v>
      </c>
      <c r="W295" s="32"/>
      <c r="X295" s="32"/>
      <c r="Y295" s="33"/>
    </row>
    <row r="296" spans="1:25" s="34" customFormat="1" ht="12.75" customHeight="1">
      <c r="A296" s="343"/>
      <c r="B296" s="344"/>
      <c r="C296" s="25" t="s">
        <v>50</v>
      </c>
      <c r="D296" s="343"/>
      <c r="E296" s="137">
        <f t="shared" si="38"/>
        <v>0.01</v>
      </c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>
        <v>0.01</v>
      </c>
      <c r="W296" s="32"/>
      <c r="X296" s="32"/>
      <c r="Y296" s="33"/>
    </row>
    <row r="297" spans="1:25" s="34" customFormat="1" ht="12.75" customHeight="1">
      <c r="A297" s="343"/>
      <c r="B297" s="344"/>
      <c r="C297" s="25" t="s">
        <v>11</v>
      </c>
      <c r="D297" s="343"/>
      <c r="E297" s="137">
        <f t="shared" si="38"/>
        <v>0.03</v>
      </c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>
        <v>0.03</v>
      </c>
      <c r="T297" s="32"/>
      <c r="U297" s="32"/>
      <c r="V297" s="32"/>
      <c r="W297" s="32"/>
      <c r="X297" s="32"/>
      <c r="Y297" s="33"/>
    </row>
    <row r="298" spans="1:25" s="34" customFormat="1" ht="12.75" customHeight="1">
      <c r="A298" s="343"/>
      <c r="B298" s="344"/>
      <c r="C298" s="25" t="s">
        <v>16</v>
      </c>
      <c r="D298" s="343"/>
      <c r="E298" s="137">
        <f t="shared" si="38"/>
        <v>0.14000000000000001</v>
      </c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>
        <v>0.14000000000000001</v>
      </c>
      <c r="T298" s="32"/>
      <c r="U298" s="32"/>
      <c r="V298" s="32"/>
      <c r="W298" s="32"/>
      <c r="X298" s="32"/>
      <c r="Y298" s="33"/>
    </row>
    <row r="299" spans="1:25" s="34" customFormat="1" ht="12.75" customHeight="1">
      <c r="A299" s="343"/>
      <c r="B299" s="344"/>
      <c r="C299" s="25" t="s">
        <v>18</v>
      </c>
      <c r="D299" s="343"/>
      <c r="E299" s="137">
        <f t="shared" si="38"/>
        <v>0.03</v>
      </c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>
        <v>0.03</v>
      </c>
      <c r="T299" s="32"/>
      <c r="U299" s="32"/>
      <c r="V299" s="32"/>
      <c r="W299" s="32"/>
      <c r="X299" s="32"/>
      <c r="Y299" s="33"/>
    </row>
    <row r="300" spans="1:25" s="34" customFormat="1" ht="12.75" customHeight="1">
      <c r="A300" s="260"/>
      <c r="B300" s="261"/>
      <c r="C300" s="25" t="s">
        <v>11</v>
      </c>
      <c r="D300" s="260"/>
      <c r="E300" s="137">
        <f t="shared" si="38"/>
        <v>0.26</v>
      </c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>
        <v>0.26</v>
      </c>
      <c r="V300" s="32"/>
      <c r="W300" s="32"/>
      <c r="X300" s="32"/>
      <c r="Y300" s="33"/>
    </row>
    <row r="301" spans="1:25" s="34" customFormat="1" ht="12.75" customHeight="1">
      <c r="A301" s="260"/>
      <c r="B301" s="261"/>
      <c r="C301" s="25" t="s">
        <v>11</v>
      </c>
      <c r="D301" s="260"/>
      <c r="E301" s="137">
        <f t="shared" si="38"/>
        <v>0.06</v>
      </c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>
        <v>0.06</v>
      </c>
      <c r="R301" s="32"/>
      <c r="S301" s="32"/>
      <c r="T301" s="32"/>
      <c r="U301" s="32"/>
      <c r="V301" s="32"/>
      <c r="W301" s="32"/>
      <c r="X301" s="32"/>
      <c r="Y301" s="33"/>
    </row>
    <row r="302" spans="1:25" s="34" customFormat="1" ht="12.75" customHeight="1">
      <c r="A302" s="260"/>
      <c r="B302" s="261"/>
      <c r="C302" s="25" t="s">
        <v>11</v>
      </c>
      <c r="D302" s="260"/>
      <c r="E302" s="137">
        <f t="shared" si="38"/>
        <v>2</v>
      </c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>
        <v>2</v>
      </c>
      <c r="R302" s="32"/>
      <c r="S302" s="32"/>
      <c r="T302" s="32"/>
      <c r="U302" s="32"/>
      <c r="V302" s="32"/>
      <c r="W302" s="32"/>
      <c r="X302" s="32"/>
      <c r="Y302" s="33"/>
    </row>
    <row r="303" spans="1:25" s="34" customFormat="1" ht="12.75" customHeight="1">
      <c r="A303" s="260"/>
      <c r="B303" s="261"/>
      <c r="C303" s="25" t="s">
        <v>16</v>
      </c>
      <c r="D303" s="260"/>
      <c r="E303" s="137">
        <f t="shared" si="38"/>
        <v>1</v>
      </c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>
        <v>1</v>
      </c>
      <c r="R303" s="32"/>
      <c r="S303" s="32"/>
      <c r="T303" s="32"/>
      <c r="U303" s="32"/>
      <c r="V303" s="32"/>
      <c r="W303" s="32"/>
      <c r="X303" s="32"/>
      <c r="Y303" s="33"/>
    </row>
    <row r="304" spans="1:25" s="34" customFormat="1" ht="12.75" customHeight="1">
      <c r="A304" s="343"/>
      <c r="B304" s="344"/>
      <c r="C304" s="25" t="s">
        <v>11</v>
      </c>
      <c r="D304" s="343"/>
      <c r="E304" s="137">
        <f t="shared" si="38"/>
        <v>0.06</v>
      </c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>
        <v>0.06</v>
      </c>
      <c r="R304" s="32"/>
      <c r="S304" s="32"/>
      <c r="T304" s="32"/>
      <c r="U304" s="32"/>
      <c r="V304" s="32"/>
      <c r="W304" s="32"/>
      <c r="X304" s="32"/>
      <c r="Y304" s="33"/>
    </row>
    <row r="305" spans="1:25" s="34" customFormat="1" ht="12.75" customHeight="1">
      <c r="A305" s="260"/>
      <c r="B305" s="261"/>
      <c r="C305" s="25" t="s">
        <v>11</v>
      </c>
      <c r="D305" s="260"/>
      <c r="E305" s="137">
        <f t="shared" si="38"/>
        <v>0.1</v>
      </c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>
        <v>0.1</v>
      </c>
      <c r="Y305" s="33"/>
    </row>
    <row r="306" spans="1:25" s="34" customFormat="1" ht="12.75" customHeight="1">
      <c r="A306" s="260"/>
      <c r="B306" s="261"/>
      <c r="C306" s="25" t="s">
        <v>11</v>
      </c>
      <c r="D306" s="448"/>
      <c r="E306" s="137">
        <f t="shared" si="38"/>
        <v>0.12</v>
      </c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>
        <v>0.12</v>
      </c>
      <c r="Q306" s="32"/>
      <c r="R306" s="32"/>
      <c r="S306" s="32"/>
      <c r="T306" s="32"/>
      <c r="U306" s="32"/>
      <c r="V306" s="32"/>
      <c r="W306" s="32"/>
      <c r="X306" s="32"/>
      <c r="Y306" s="33"/>
    </row>
    <row r="307" spans="1:25" s="34" customFormat="1" ht="12.75" customHeight="1">
      <c r="A307" s="448"/>
      <c r="B307" s="449"/>
      <c r="C307" s="25" t="s">
        <v>16</v>
      </c>
      <c r="D307" s="448"/>
      <c r="E307" s="137">
        <f t="shared" si="38"/>
        <v>0.12</v>
      </c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>
        <v>0.12</v>
      </c>
      <c r="Q307" s="32"/>
      <c r="R307" s="32"/>
      <c r="S307" s="32"/>
      <c r="T307" s="32"/>
      <c r="U307" s="32"/>
      <c r="V307" s="32"/>
      <c r="W307" s="32"/>
      <c r="X307" s="32"/>
      <c r="Y307" s="33"/>
    </row>
    <row r="308" spans="1:25" s="34" customFormat="1" ht="12.75" customHeight="1">
      <c r="A308" s="260"/>
      <c r="B308" s="261"/>
      <c r="C308" s="25" t="s">
        <v>11</v>
      </c>
      <c r="D308" s="260"/>
      <c r="E308" s="137">
        <f t="shared" si="38"/>
        <v>3.65</v>
      </c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>
        <v>3.65</v>
      </c>
      <c r="Q308" s="32"/>
      <c r="R308" s="32"/>
      <c r="S308" s="32"/>
      <c r="T308" s="32"/>
      <c r="U308" s="32"/>
      <c r="V308" s="32"/>
      <c r="W308" s="32"/>
      <c r="X308" s="32"/>
      <c r="Y308" s="33"/>
    </row>
    <row r="309" spans="1:25" s="34" customFormat="1" ht="12.75" customHeight="1">
      <c r="A309" s="343"/>
      <c r="B309" s="344"/>
      <c r="C309" s="25" t="s">
        <v>16</v>
      </c>
      <c r="D309" s="343"/>
      <c r="E309" s="137">
        <f t="shared" si="38"/>
        <v>3</v>
      </c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>
        <v>3</v>
      </c>
      <c r="Q309" s="32"/>
      <c r="R309" s="32"/>
      <c r="S309" s="32"/>
      <c r="T309" s="32"/>
      <c r="U309" s="32"/>
      <c r="V309" s="32"/>
      <c r="W309" s="32"/>
      <c r="X309" s="32"/>
      <c r="Y309" s="33"/>
    </row>
    <row r="310" spans="1:25" s="34" customFormat="1" ht="12.75" customHeight="1">
      <c r="A310" s="440"/>
      <c r="B310" s="441"/>
      <c r="C310" s="25" t="s">
        <v>18</v>
      </c>
      <c r="D310" s="440"/>
      <c r="E310" s="137">
        <f t="shared" si="38"/>
        <v>0.05</v>
      </c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>
        <v>0.05</v>
      </c>
      <c r="Q310" s="32"/>
      <c r="R310" s="32"/>
      <c r="S310" s="32"/>
      <c r="T310" s="32"/>
      <c r="U310" s="32"/>
      <c r="V310" s="32"/>
      <c r="W310" s="32"/>
      <c r="X310" s="32"/>
      <c r="Y310" s="33"/>
    </row>
    <row r="311" spans="1:25" s="34" customFormat="1" ht="12.75" customHeight="1">
      <c r="A311" s="260"/>
      <c r="B311" s="261"/>
      <c r="C311" s="25" t="s">
        <v>22</v>
      </c>
      <c r="D311" s="260"/>
      <c r="E311" s="137">
        <f t="shared" si="38"/>
        <v>0.3</v>
      </c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>
        <v>0.3</v>
      </c>
      <c r="Q311" s="32"/>
      <c r="R311" s="32"/>
      <c r="S311" s="32"/>
      <c r="T311" s="32"/>
      <c r="U311" s="32"/>
      <c r="V311" s="32"/>
      <c r="W311" s="32"/>
      <c r="X311" s="32"/>
      <c r="Y311" s="33"/>
    </row>
    <row r="312" spans="1:25" s="34" customFormat="1" ht="12.75" customHeight="1">
      <c r="A312" s="23"/>
      <c r="B312" s="24"/>
      <c r="C312" s="25" t="s">
        <v>11</v>
      </c>
      <c r="D312" s="23"/>
      <c r="E312" s="137">
        <f t="shared" si="38"/>
        <v>0.08</v>
      </c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>
        <v>0.08</v>
      </c>
      <c r="Q312" s="32"/>
      <c r="R312" s="32"/>
      <c r="S312" s="32"/>
      <c r="T312" s="32"/>
      <c r="U312" s="32"/>
      <c r="V312" s="32"/>
      <c r="W312" s="32"/>
      <c r="X312" s="32"/>
      <c r="Y312" s="33"/>
    </row>
    <row r="313" spans="1:25" s="34" customFormat="1" ht="12.75" customHeight="1">
      <c r="A313" s="23"/>
      <c r="B313" s="24"/>
      <c r="C313" s="25" t="s">
        <v>53</v>
      </c>
      <c r="D313" s="23"/>
      <c r="E313" s="137">
        <f t="shared" si="38"/>
        <v>0.04</v>
      </c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>
        <v>0.04</v>
      </c>
      <c r="Q313" s="32"/>
      <c r="R313" s="32"/>
      <c r="S313" s="32"/>
      <c r="T313" s="32"/>
      <c r="U313" s="32"/>
      <c r="V313" s="32"/>
      <c r="W313" s="32"/>
      <c r="X313" s="32"/>
      <c r="Y313" s="33"/>
    </row>
    <row r="314" spans="1:25" s="34" customFormat="1" ht="12.75" customHeight="1">
      <c r="A314" s="580"/>
      <c r="B314" s="581"/>
      <c r="C314" s="25" t="s">
        <v>12</v>
      </c>
      <c r="D314" s="580"/>
      <c r="E314" s="137">
        <f t="shared" si="38"/>
        <v>1.85</v>
      </c>
      <c r="F314" s="32"/>
      <c r="G314" s="32"/>
      <c r="H314" s="32"/>
      <c r="I314" s="32"/>
      <c r="J314" s="32">
        <v>1.85</v>
      </c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3"/>
    </row>
    <row r="315" spans="1:25" s="34" customFormat="1" ht="12.75" customHeight="1">
      <c r="A315" s="580"/>
      <c r="B315" s="581"/>
      <c r="C315" s="25" t="s">
        <v>16</v>
      </c>
      <c r="D315" s="580"/>
      <c r="E315" s="137">
        <f t="shared" si="38"/>
        <v>3.81</v>
      </c>
      <c r="F315" s="32"/>
      <c r="G315" s="32"/>
      <c r="H315" s="32"/>
      <c r="I315" s="32"/>
      <c r="J315" s="32">
        <v>2.5</v>
      </c>
      <c r="K315" s="32"/>
      <c r="L315" s="32"/>
      <c r="M315" s="32"/>
      <c r="N315" s="32"/>
      <c r="O315" s="32"/>
      <c r="P315" s="32">
        <v>1.31</v>
      </c>
      <c r="Q315" s="32"/>
      <c r="R315" s="32"/>
      <c r="S315" s="32"/>
      <c r="T315" s="32"/>
      <c r="U315" s="32"/>
      <c r="V315" s="32"/>
      <c r="W315" s="32"/>
      <c r="X315" s="32"/>
      <c r="Y315" s="33"/>
    </row>
    <row r="316" spans="1:25" s="34" customFormat="1" ht="12.75" customHeight="1">
      <c r="A316" s="580"/>
      <c r="B316" s="581"/>
      <c r="C316" s="25" t="s">
        <v>18</v>
      </c>
      <c r="D316" s="580"/>
      <c r="E316" s="137">
        <f t="shared" si="38"/>
        <v>3</v>
      </c>
      <c r="F316" s="32"/>
      <c r="G316" s="32"/>
      <c r="H316" s="32"/>
      <c r="I316" s="32"/>
      <c r="J316" s="32">
        <v>2.4</v>
      </c>
      <c r="K316" s="32"/>
      <c r="L316" s="32"/>
      <c r="M316" s="32"/>
      <c r="N316" s="32"/>
      <c r="O316" s="32"/>
      <c r="P316" s="32">
        <v>0.6</v>
      </c>
      <c r="Q316" s="32"/>
      <c r="R316" s="32"/>
      <c r="S316" s="32"/>
      <c r="T316" s="32"/>
      <c r="U316" s="32"/>
      <c r="V316" s="32"/>
      <c r="W316" s="32"/>
      <c r="X316" s="32"/>
      <c r="Y316" s="33"/>
    </row>
    <row r="317" spans="1:25" s="34" customFormat="1" ht="12.75" customHeight="1">
      <c r="A317" s="580"/>
      <c r="B317" s="581"/>
      <c r="C317" s="25" t="s">
        <v>22</v>
      </c>
      <c r="D317" s="580"/>
      <c r="E317" s="137">
        <f t="shared" si="38"/>
        <v>2.94</v>
      </c>
      <c r="F317" s="32"/>
      <c r="G317" s="32"/>
      <c r="H317" s="32"/>
      <c r="I317" s="32"/>
      <c r="J317" s="32">
        <v>2.94</v>
      </c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3"/>
    </row>
    <row r="318" spans="1:25" s="34" customFormat="1" ht="12.75" customHeight="1">
      <c r="A318" s="580"/>
      <c r="B318" s="581"/>
      <c r="C318" s="25" t="s">
        <v>23</v>
      </c>
      <c r="D318" s="580"/>
      <c r="E318" s="137">
        <f t="shared" si="38"/>
        <v>0.7</v>
      </c>
      <c r="F318" s="32"/>
      <c r="G318" s="32"/>
      <c r="H318" s="32"/>
      <c r="I318" s="32"/>
      <c r="J318" s="32">
        <v>0.7</v>
      </c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3"/>
    </row>
    <row r="319" spans="1:25" s="34" customFormat="1" ht="12.75" customHeight="1">
      <c r="A319" s="580"/>
      <c r="B319" s="581"/>
      <c r="C319" s="25" t="s">
        <v>62</v>
      </c>
      <c r="D319" s="580"/>
      <c r="E319" s="137">
        <f t="shared" si="38"/>
        <v>0.5</v>
      </c>
      <c r="F319" s="32"/>
      <c r="G319" s="32"/>
      <c r="H319" s="32"/>
      <c r="I319" s="32"/>
      <c r="J319" s="32">
        <v>0.5</v>
      </c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3"/>
    </row>
    <row r="320" spans="1:25" s="34" customFormat="1" ht="12.75" customHeight="1">
      <c r="A320" s="580"/>
      <c r="B320" s="581"/>
      <c r="C320" s="25" t="s">
        <v>64</v>
      </c>
      <c r="D320" s="580"/>
      <c r="E320" s="137">
        <f t="shared" si="38"/>
        <v>0.2</v>
      </c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>
        <v>0.2</v>
      </c>
      <c r="Q320" s="32"/>
      <c r="R320" s="32"/>
      <c r="S320" s="32"/>
      <c r="T320" s="32"/>
      <c r="U320" s="32"/>
      <c r="V320" s="32"/>
      <c r="W320" s="32"/>
      <c r="X320" s="32"/>
      <c r="Y320" s="33"/>
    </row>
    <row r="321" spans="1:25" s="34" customFormat="1" ht="12.75" customHeight="1">
      <c r="A321" s="260"/>
      <c r="B321" s="261"/>
      <c r="C321" s="264" t="s">
        <v>11</v>
      </c>
      <c r="D321" s="260"/>
      <c r="E321" s="137">
        <f t="shared" si="38"/>
        <v>0.7</v>
      </c>
      <c r="F321" s="32"/>
      <c r="G321" s="32"/>
      <c r="H321" s="32"/>
      <c r="I321" s="32"/>
      <c r="J321" s="265">
        <v>0.7</v>
      </c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3"/>
    </row>
    <row r="322" spans="1:25" s="34" customFormat="1" ht="12.75" customHeight="1">
      <c r="A322" s="260"/>
      <c r="B322" s="261"/>
      <c r="C322" s="264" t="s">
        <v>12</v>
      </c>
      <c r="D322" s="260"/>
      <c r="E322" s="137">
        <f t="shared" si="38"/>
        <v>1.64</v>
      </c>
      <c r="F322" s="32"/>
      <c r="G322" s="32"/>
      <c r="H322" s="32"/>
      <c r="I322" s="32"/>
      <c r="J322" s="265">
        <v>1.64</v>
      </c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3"/>
    </row>
    <row r="323" spans="1:25" s="34" customFormat="1" ht="12.75" customHeight="1">
      <c r="A323" s="260"/>
      <c r="B323" s="261"/>
      <c r="C323" s="264" t="s">
        <v>16</v>
      </c>
      <c r="D323" s="260"/>
      <c r="E323" s="137">
        <f t="shared" ref="E323:E346" si="39">SUM(J323:X323)</f>
        <v>0.25</v>
      </c>
      <c r="F323" s="32"/>
      <c r="G323" s="32"/>
      <c r="H323" s="32"/>
      <c r="I323" s="32"/>
      <c r="J323" s="265">
        <v>0.25</v>
      </c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3"/>
    </row>
    <row r="324" spans="1:25" s="34" customFormat="1" ht="12.75" customHeight="1">
      <c r="A324" s="260"/>
      <c r="B324" s="261"/>
      <c r="C324" s="25" t="s">
        <v>29</v>
      </c>
      <c r="D324" s="260"/>
      <c r="E324" s="137">
        <f t="shared" si="39"/>
        <v>0.44</v>
      </c>
      <c r="F324" s="32"/>
      <c r="G324" s="32"/>
      <c r="H324" s="32"/>
      <c r="I324" s="32"/>
      <c r="J324" s="32">
        <v>0.44</v>
      </c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3"/>
    </row>
    <row r="325" spans="1:25" s="34" customFormat="1" ht="12.75" customHeight="1">
      <c r="A325" s="260"/>
      <c r="B325" s="261"/>
      <c r="C325" s="25" t="s">
        <v>22</v>
      </c>
      <c r="D325" s="260"/>
      <c r="E325" s="137">
        <f t="shared" si="39"/>
        <v>1.05</v>
      </c>
      <c r="F325" s="32"/>
      <c r="G325" s="32"/>
      <c r="H325" s="32"/>
      <c r="I325" s="32"/>
      <c r="J325" s="32"/>
      <c r="K325" s="32"/>
      <c r="L325" s="32">
        <v>1.05</v>
      </c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3"/>
    </row>
    <row r="326" spans="1:25" s="34" customFormat="1" ht="12.75" customHeight="1">
      <c r="A326" s="316"/>
      <c r="B326" s="317"/>
      <c r="C326" s="25" t="s">
        <v>16</v>
      </c>
      <c r="D326" s="316"/>
      <c r="E326" s="137">
        <f t="shared" si="39"/>
        <v>0.09</v>
      </c>
      <c r="F326" s="32"/>
      <c r="G326" s="32"/>
      <c r="H326" s="32"/>
      <c r="I326" s="32"/>
      <c r="J326" s="32"/>
      <c r="K326" s="32"/>
      <c r="L326" s="32"/>
      <c r="M326" s="32"/>
      <c r="N326" s="32"/>
      <c r="O326" s="32">
        <v>0.09</v>
      </c>
      <c r="P326" s="32"/>
      <c r="Q326" s="32"/>
      <c r="R326" s="32"/>
      <c r="S326" s="32"/>
      <c r="T326" s="32"/>
      <c r="U326" s="32"/>
      <c r="V326" s="32"/>
      <c r="W326" s="32"/>
      <c r="X326" s="32"/>
      <c r="Y326" s="33"/>
    </row>
    <row r="327" spans="1:25" s="34" customFormat="1" ht="12.75" customHeight="1">
      <c r="A327" s="343"/>
      <c r="B327" s="344"/>
      <c r="C327" s="25" t="s">
        <v>59</v>
      </c>
      <c r="D327" s="343"/>
      <c r="E327" s="137">
        <f t="shared" si="39"/>
        <v>0.17</v>
      </c>
      <c r="F327" s="32"/>
      <c r="G327" s="32"/>
      <c r="H327" s="32"/>
      <c r="I327" s="32"/>
      <c r="J327" s="32"/>
      <c r="K327" s="32"/>
      <c r="L327" s="32"/>
      <c r="M327" s="32"/>
      <c r="N327" s="32"/>
      <c r="O327" s="32">
        <v>0.17</v>
      </c>
      <c r="P327" s="32"/>
      <c r="Q327" s="32"/>
      <c r="R327" s="32"/>
      <c r="S327" s="32"/>
      <c r="T327" s="32"/>
      <c r="U327" s="32"/>
      <c r="V327" s="32"/>
      <c r="W327" s="32"/>
      <c r="X327" s="32"/>
      <c r="Y327" s="33"/>
    </row>
    <row r="328" spans="1:25" s="34" customFormat="1" ht="12.75" customHeight="1">
      <c r="A328" s="343"/>
      <c r="B328" s="344"/>
      <c r="C328" s="25" t="s">
        <v>11</v>
      </c>
      <c r="D328" s="343"/>
      <c r="E328" s="137">
        <f t="shared" si="39"/>
        <v>1.5</v>
      </c>
      <c r="F328" s="32"/>
      <c r="G328" s="32"/>
      <c r="H328" s="32"/>
      <c r="I328" s="32"/>
      <c r="J328" s="32"/>
      <c r="K328" s="32"/>
      <c r="L328" s="32"/>
      <c r="M328" s="32"/>
      <c r="N328" s="32"/>
      <c r="O328" s="32">
        <v>1.5</v>
      </c>
      <c r="P328" s="32"/>
      <c r="Q328" s="32"/>
      <c r="R328" s="32"/>
      <c r="S328" s="32"/>
      <c r="T328" s="32"/>
      <c r="U328" s="32"/>
      <c r="V328" s="32"/>
      <c r="W328" s="32"/>
      <c r="X328" s="32"/>
      <c r="Y328" s="33"/>
    </row>
    <row r="329" spans="1:25" s="34" customFormat="1" ht="12.75" customHeight="1">
      <c r="A329" s="343"/>
      <c r="B329" s="344"/>
      <c r="C329" s="25" t="s">
        <v>16</v>
      </c>
      <c r="D329" s="343"/>
      <c r="E329" s="137">
        <f t="shared" si="39"/>
        <v>3.5</v>
      </c>
      <c r="F329" s="32"/>
      <c r="G329" s="32"/>
      <c r="H329" s="32"/>
      <c r="I329" s="32"/>
      <c r="J329" s="32"/>
      <c r="K329" s="32"/>
      <c r="L329" s="32"/>
      <c r="M329" s="32"/>
      <c r="N329" s="32"/>
      <c r="O329" s="32">
        <v>3.5</v>
      </c>
      <c r="P329" s="32"/>
      <c r="Q329" s="32"/>
      <c r="R329" s="32"/>
      <c r="S329" s="32"/>
      <c r="T329" s="32"/>
      <c r="U329" s="32"/>
      <c r="V329" s="32"/>
      <c r="W329" s="32"/>
      <c r="X329" s="32"/>
      <c r="Y329" s="33"/>
    </row>
    <row r="330" spans="1:25" s="34" customFormat="1" ht="12.75" customHeight="1">
      <c r="A330" s="343"/>
      <c r="B330" s="344"/>
      <c r="C330" s="25" t="s">
        <v>18</v>
      </c>
      <c r="D330" s="343"/>
      <c r="E330" s="137">
        <f t="shared" si="39"/>
        <v>0.02</v>
      </c>
      <c r="F330" s="32"/>
      <c r="G330" s="32"/>
      <c r="H330" s="32"/>
      <c r="I330" s="32"/>
      <c r="J330" s="32"/>
      <c r="K330" s="32"/>
      <c r="L330" s="32"/>
      <c r="M330" s="32"/>
      <c r="N330" s="32"/>
      <c r="O330" s="32">
        <v>0.02</v>
      </c>
      <c r="P330" s="32"/>
      <c r="Q330" s="32"/>
      <c r="R330" s="32"/>
      <c r="S330" s="32"/>
      <c r="T330" s="32"/>
      <c r="U330" s="32"/>
      <c r="V330" s="32"/>
      <c r="W330" s="32"/>
      <c r="X330" s="32"/>
      <c r="Y330" s="33"/>
    </row>
    <row r="331" spans="1:25" s="34" customFormat="1" ht="12.75" customHeight="1">
      <c r="A331" s="260"/>
      <c r="B331" s="261"/>
      <c r="C331" s="25" t="s">
        <v>11</v>
      </c>
      <c r="D331" s="260"/>
      <c r="E331" s="137">
        <f t="shared" si="39"/>
        <v>1.5</v>
      </c>
      <c r="F331" s="32"/>
      <c r="G331" s="32"/>
      <c r="H331" s="32"/>
      <c r="I331" s="32"/>
      <c r="J331" s="32"/>
      <c r="K331" s="32"/>
      <c r="L331" s="32"/>
      <c r="M331" s="32">
        <v>1.5</v>
      </c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3"/>
    </row>
    <row r="332" spans="1:25" s="34" customFormat="1" ht="12.75" customHeight="1">
      <c r="A332" s="23"/>
      <c r="B332" s="21"/>
      <c r="C332" s="25" t="s">
        <v>16</v>
      </c>
      <c r="D332" s="23"/>
      <c r="E332" s="137">
        <f t="shared" si="39"/>
        <v>1.6</v>
      </c>
      <c r="F332" s="32"/>
      <c r="G332" s="32"/>
      <c r="H332" s="32"/>
      <c r="I332" s="32"/>
      <c r="J332" s="32"/>
      <c r="K332" s="32"/>
      <c r="L332" s="32"/>
      <c r="M332" s="32">
        <v>1.6</v>
      </c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3"/>
    </row>
    <row r="333" spans="1:25" s="34" customFormat="1" ht="12.75" customHeight="1">
      <c r="A333" s="23"/>
      <c r="B333" s="21"/>
      <c r="C333" s="25" t="s">
        <v>20</v>
      </c>
      <c r="D333" s="23"/>
      <c r="E333" s="137">
        <f t="shared" si="39"/>
        <v>23</v>
      </c>
      <c r="F333" s="32"/>
      <c r="G333" s="32"/>
      <c r="H333" s="32"/>
      <c r="I333" s="32"/>
      <c r="J333" s="32"/>
      <c r="K333" s="32"/>
      <c r="L333" s="32"/>
      <c r="M333" s="32">
        <v>23</v>
      </c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3"/>
    </row>
    <row r="334" spans="1:25" s="34" customFormat="1" ht="12.75" customHeight="1">
      <c r="A334" s="343"/>
      <c r="B334" s="21"/>
      <c r="C334" s="25" t="s">
        <v>11</v>
      </c>
      <c r="D334" s="343"/>
      <c r="E334" s="137">
        <f t="shared" si="39"/>
        <v>2.2000000000000002</v>
      </c>
      <c r="F334" s="32"/>
      <c r="G334" s="32"/>
      <c r="H334" s="32"/>
      <c r="I334" s="32"/>
      <c r="J334" s="32"/>
      <c r="K334" s="32"/>
      <c r="L334" s="32"/>
      <c r="M334" s="32">
        <v>2.2000000000000002</v>
      </c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3"/>
    </row>
    <row r="335" spans="1:25" s="34" customFormat="1" ht="12.75" customHeight="1">
      <c r="A335" s="448"/>
      <c r="B335" s="21"/>
      <c r="C335" s="25" t="s">
        <v>18</v>
      </c>
      <c r="D335" s="448"/>
      <c r="E335" s="137">
        <f t="shared" si="39"/>
        <v>3.2</v>
      </c>
      <c r="F335" s="32"/>
      <c r="G335" s="32"/>
      <c r="H335" s="32"/>
      <c r="I335" s="32"/>
      <c r="J335" s="32"/>
      <c r="K335" s="32"/>
      <c r="L335" s="32"/>
      <c r="M335" s="32">
        <v>3.2</v>
      </c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3"/>
    </row>
    <row r="336" spans="1:25" s="34" customFormat="1" ht="12.75" customHeight="1">
      <c r="A336" s="343"/>
      <c r="B336" s="21"/>
      <c r="C336" s="25" t="s">
        <v>22</v>
      </c>
      <c r="D336" s="343"/>
      <c r="E336" s="137">
        <f t="shared" si="39"/>
        <v>41.14</v>
      </c>
      <c r="F336" s="32"/>
      <c r="G336" s="32"/>
      <c r="H336" s="32"/>
      <c r="I336" s="32"/>
      <c r="J336" s="32"/>
      <c r="K336" s="32"/>
      <c r="L336" s="32"/>
      <c r="M336" s="32">
        <v>41.14</v>
      </c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3"/>
    </row>
    <row r="337" spans="1:25" s="34" customFormat="1" ht="12.75" customHeight="1">
      <c r="A337" s="343"/>
      <c r="B337" s="21"/>
      <c r="C337" s="25" t="s">
        <v>11</v>
      </c>
      <c r="D337" s="343"/>
      <c r="E337" s="137">
        <f t="shared" si="39"/>
        <v>0.12</v>
      </c>
      <c r="F337" s="32"/>
      <c r="G337" s="32"/>
      <c r="H337" s="32"/>
      <c r="I337" s="32"/>
      <c r="J337" s="32"/>
      <c r="K337" s="32"/>
      <c r="L337" s="32"/>
      <c r="M337" s="32"/>
      <c r="N337" s="32">
        <v>0.12</v>
      </c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3"/>
    </row>
    <row r="338" spans="1:25" s="34" customFormat="1" ht="12.75" customHeight="1">
      <c r="A338" s="440"/>
      <c r="B338" s="21"/>
      <c r="C338" s="25" t="s">
        <v>11</v>
      </c>
      <c r="D338" s="440"/>
      <c r="E338" s="137">
        <f t="shared" si="39"/>
        <v>8.5</v>
      </c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>
        <v>8.5</v>
      </c>
      <c r="S338" s="32"/>
      <c r="T338" s="32"/>
      <c r="U338" s="32"/>
      <c r="V338" s="32"/>
      <c r="W338" s="32"/>
      <c r="X338" s="32"/>
      <c r="Y338" s="33"/>
    </row>
    <row r="339" spans="1:25" s="34" customFormat="1" ht="12.75" customHeight="1">
      <c r="A339" s="440"/>
      <c r="B339" s="21"/>
      <c r="C339" s="25" t="s">
        <v>12</v>
      </c>
      <c r="D339" s="440"/>
      <c r="E339" s="137">
        <f t="shared" si="39"/>
        <v>1</v>
      </c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>
        <v>1</v>
      </c>
      <c r="S339" s="32"/>
      <c r="T339" s="32"/>
      <c r="U339" s="32"/>
      <c r="V339" s="32"/>
      <c r="W339" s="32"/>
      <c r="X339" s="32"/>
      <c r="Y339" s="33"/>
    </row>
    <row r="340" spans="1:25" s="34" customFormat="1" ht="12.75" customHeight="1">
      <c r="A340" s="440"/>
      <c r="B340" s="21"/>
      <c r="C340" s="25" t="s">
        <v>16</v>
      </c>
      <c r="D340" s="440"/>
      <c r="E340" s="137">
        <f t="shared" si="39"/>
        <v>0.5</v>
      </c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>
        <v>0.5</v>
      </c>
      <c r="S340" s="32"/>
      <c r="T340" s="32"/>
      <c r="U340" s="32"/>
      <c r="V340" s="32"/>
      <c r="W340" s="32"/>
      <c r="X340" s="32"/>
      <c r="Y340" s="33"/>
    </row>
    <row r="341" spans="1:25" s="34" customFormat="1" ht="12.75" customHeight="1">
      <c r="A341" s="343"/>
      <c r="B341" s="21"/>
      <c r="C341" s="25" t="s">
        <v>11</v>
      </c>
      <c r="D341" s="343"/>
      <c r="E341" s="137">
        <f t="shared" si="39"/>
        <v>0.1</v>
      </c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>
        <v>0.1</v>
      </c>
      <c r="S341" s="32"/>
      <c r="T341" s="32"/>
      <c r="U341" s="32"/>
      <c r="V341" s="32"/>
      <c r="W341" s="32"/>
      <c r="X341" s="32"/>
      <c r="Y341" s="33"/>
    </row>
    <row r="342" spans="1:25" s="34" customFormat="1" ht="12.75" customHeight="1">
      <c r="A342" s="343"/>
      <c r="B342" s="21"/>
      <c r="C342" s="25"/>
      <c r="D342" s="343"/>
      <c r="E342" s="137">
        <f t="shared" si="39"/>
        <v>0</v>
      </c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3"/>
    </row>
    <row r="343" spans="1:25" s="34" customFormat="1" ht="12.75" customHeight="1">
      <c r="A343" s="23"/>
      <c r="B343" s="21" t="s">
        <v>342</v>
      </c>
      <c r="C343" s="25"/>
      <c r="D343" s="23"/>
      <c r="E343" s="137">
        <f t="shared" si="39"/>
        <v>0</v>
      </c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3"/>
    </row>
    <row r="344" spans="1:25" s="34" customFormat="1" ht="12.75" customHeight="1">
      <c r="A344" s="23"/>
      <c r="B344" s="21"/>
      <c r="C344" s="25"/>
      <c r="D344" s="23"/>
      <c r="E344" s="137">
        <f t="shared" si="39"/>
        <v>0</v>
      </c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3"/>
    </row>
    <row r="345" spans="1:25" s="34" customFormat="1" ht="12.75" customHeight="1">
      <c r="A345" s="23"/>
      <c r="B345" s="21"/>
      <c r="C345" s="25"/>
      <c r="D345" s="23"/>
      <c r="E345" s="137">
        <f t="shared" si="39"/>
        <v>0</v>
      </c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3"/>
    </row>
    <row r="346" spans="1:25" s="34" customFormat="1" ht="12.75" customHeight="1">
      <c r="A346" s="23"/>
      <c r="B346" s="24"/>
      <c r="C346" s="25"/>
      <c r="D346" s="23"/>
      <c r="E346" s="137">
        <f t="shared" si="39"/>
        <v>0</v>
      </c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3"/>
    </row>
    <row r="347" spans="1:25" s="199" customFormat="1" ht="12.75" customHeight="1">
      <c r="A347" s="196" t="s">
        <v>88</v>
      </c>
      <c r="B347" s="215" t="s">
        <v>125</v>
      </c>
      <c r="C347" s="197"/>
      <c r="D347" s="196" t="s">
        <v>37</v>
      </c>
      <c r="E347" s="184">
        <f t="shared" ref="E347:X347" si="40">SUM(E348:E436)</f>
        <v>61.500000000000028</v>
      </c>
      <c r="F347" s="184">
        <f t="shared" si="40"/>
        <v>0</v>
      </c>
      <c r="G347" s="184">
        <f t="shared" si="40"/>
        <v>0</v>
      </c>
      <c r="H347" s="184">
        <f t="shared" si="40"/>
        <v>0</v>
      </c>
      <c r="I347" s="184">
        <f t="shared" si="40"/>
        <v>0</v>
      </c>
      <c r="J347" s="184">
        <f t="shared" si="40"/>
        <v>0.2</v>
      </c>
      <c r="K347" s="184">
        <f t="shared" si="40"/>
        <v>2.5</v>
      </c>
      <c r="L347" s="184">
        <f t="shared" si="40"/>
        <v>1.02</v>
      </c>
      <c r="M347" s="184">
        <f t="shared" si="40"/>
        <v>1.5</v>
      </c>
      <c r="N347" s="184">
        <f t="shared" si="40"/>
        <v>10.089999999999998</v>
      </c>
      <c r="O347" s="184">
        <f t="shared" si="40"/>
        <v>0</v>
      </c>
      <c r="P347" s="184">
        <f t="shared" si="40"/>
        <v>0.3</v>
      </c>
      <c r="Q347" s="184">
        <f t="shared" si="40"/>
        <v>0.90999999999999992</v>
      </c>
      <c r="R347" s="184">
        <f t="shared" si="40"/>
        <v>2.0700000000000003</v>
      </c>
      <c r="S347" s="184">
        <f t="shared" si="40"/>
        <v>11.999999999999998</v>
      </c>
      <c r="T347" s="184">
        <f t="shared" si="40"/>
        <v>4.4399999999999995</v>
      </c>
      <c r="U347" s="184">
        <f t="shared" si="40"/>
        <v>1.2</v>
      </c>
      <c r="V347" s="184">
        <f t="shared" si="40"/>
        <v>12.08</v>
      </c>
      <c r="W347" s="184">
        <f t="shared" si="40"/>
        <v>3.34</v>
      </c>
      <c r="X347" s="184">
        <f t="shared" si="40"/>
        <v>9.85</v>
      </c>
      <c r="Y347" s="198"/>
    </row>
    <row r="348" spans="1:25" s="34" customFormat="1" ht="12.75" customHeight="1">
      <c r="A348" s="23"/>
      <c r="B348" s="24"/>
      <c r="C348" s="25" t="s">
        <v>22</v>
      </c>
      <c r="D348" s="23"/>
      <c r="E348" s="137">
        <f t="shared" ref="E348:E379" si="41">SUM(J348:X348)</f>
        <v>0.5</v>
      </c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>
        <v>0.5</v>
      </c>
      <c r="W348" s="32"/>
      <c r="X348" s="32"/>
      <c r="Y348" s="33"/>
    </row>
    <row r="349" spans="1:25" s="34" customFormat="1" ht="12.75" customHeight="1">
      <c r="A349" s="23"/>
      <c r="B349" s="24"/>
      <c r="C349" s="25" t="s">
        <v>16</v>
      </c>
      <c r="D349" s="23"/>
      <c r="E349" s="137">
        <f t="shared" si="41"/>
        <v>0.2</v>
      </c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>
        <v>0.2</v>
      </c>
      <c r="W349" s="32"/>
      <c r="X349" s="32"/>
      <c r="Y349" s="33"/>
    </row>
    <row r="350" spans="1:25" s="34" customFormat="1" ht="12.75" customHeight="1">
      <c r="A350" s="23"/>
      <c r="B350" s="24"/>
      <c r="C350" s="25" t="s">
        <v>12</v>
      </c>
      <c r="D350" s="23"/>
      <c r="E350" s="137">
        <f t="shared" si="41"/>
        <v>0.3</v>
      </c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>
        <v>0.3</v>
      </c>
      <c r="W350" s="32"/>
      <c r="X350" s="32"/>
      <c r="Y350" s="33"/>
    </row>
    <row r="351" spans="1:25" s="34" customFormat="1" ht="12.75" customHeight="1">
      <c r="A351" s="260"/>
      <c r="B351" s="261"/>
      <c r="C351" s="25" t="s">
        <v>16</v>
      </c>
      <c r="D351" s="260"/>
      <c r="E351" s="137">
        <f t="shared" si="41"/>
        <v>0.4</v>
      </c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>
        <v>0.4</v>
      </c>
      <c r="W351" s="32"/>
      <c r="X351" s="32"/>
      <c r="Y351" s="33"/>
    </row>
    <row r="352" spans="1:25" s="34" customFormat="1" ht="12.75" customHeight="1">
      <c r="A352" s="343"/>
      <c r="B352" s="344"/>
      <c r="C352" s="25" t="s">
        <v>12</v>
      </c>
      <c r="D352" s="343"/>
      <c r="E352" s="137">
        <f t="shared" si="41"/>
        <v>0.04</v>
      </c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>
        <v>0.04</v>
      </c>
      <c r="W352" s="32"/>
      <c r="X352" s="32"/>
      <c r="Y352" s="33"/>
    </row>
    <row r="353" spans="1:25" s="34" customFormat="1" ht="12.75" customHeight="1">
      <c r="A353" s="260"/>
      <c r="B353" s="261"/>
      <c r="C353" s="25" t="s">
        <v>16</v>
      </c>
      <c r="D353" s="260"/>
      <c r="E353" s="137">
        <f t="shared" si="41"/>
        <v>2.4</v>
      </c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>
        <v>2.4</v>
      </c>
      <c r="W353" s="32"/>
      <c r="X353" s="32"/>
      <c r="Y353" s="33"/>
    </row>
    <row r="354" spans="1:25" s="34" customFormat="1" ht="12.75" customHeight="1">
      <c r="A354" s="343"/>
      <c r="B354" s="344"/>
      <c r="C354" s="25" t="s">
        <v>25</v>
      </c>
      <c r="D354" s="343"/>
      <c r="E354" s="137">
        <f t="shared" si="41"/>
        <v>0.06</v>
      </c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>
        <v>0.06</v>
      </c>
      <c r="W354" s="32"/>
      <c r="X354" s="32"/>
      <c r="Y354" s="33"/>
    </row>
    <row r="355" spans="1:25" s="34" customFormat="1" ht="12.75" customHeight="1">
      <c r="A355" s="260"/>
      <c r="B355" s="261"/>
      <c r="C355" s="25" t="s">
        <v>16</v>
      </c>
      <c r="D355" s="260"/>
      <c r="E355" s="137">
        <f t="shared" si="41"/>
        <v>1.19</v>
      </c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>
        <v>1.19</v>
      </c>
      <c r="W355" s="32"/>
      <c r="X355" s="32"/>
      <c r="Y355" s="33"/>
    </row>
    <row r="356" spans="1:25" s="34" customFormat="1" ht="12.75" customHeight="1">
      <c r="A356" s="260"/>
      <c r="B356" s="261"/>
      <c r="C356" s="25" t="s">
        <v>18</v>
      </c>
      <c r="D356" s="260"/>
      <c r="E356" s="137">
        <f t="shared" si="41"/>
        <v>7.0000000000000007E-2</v>
      </c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>
        <v>7.0000000000000007E-2</v>
      </c>
      <c r="W356" s="32"/>
      <c r="X356" s="32"/>
      <c r="Y356" s="33"/>
    </row>
    <row r="357" spans="1:25" s="34" customFormat="1" ht="12.75" customHeight="1">
      <c r="A357" s="260"/>
      <c r="B357" s="261"/>
      <c r="C357" s="25" t="s">
        <v>22</v>
      </c>
      <c r="D357" s="260"/>
      <c r="E357" s="137">
        <f t="shared" si="41"/>
        <v>0.2</v>
      </c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>
        <v>0.2</v>
      </c>
      <c r="W357" s="32"/>
      <c r="X357" s="32"/>
      <c r="Y357" s="33"/>
    </row>
    <row r="358" spans="1:25" s="34" customFormat="1" ht="12.75" customHeight="1">
      <c r="A358" s="260"/>
      <c r="B358" s="261"/>
      <c r="C358" s="25" t="s">
        <v>23</v>
      </c>
      <c r="D358" s="260"/>
      <c r="E358" s="137">
        <f t="shared" si="41"/>
        <v>0.14000000000000001</v>
      </c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>
        <v>0.14000000000000001</v>
      </c>
      <c r="W358" s="32"/>
      <c r="X358" s="32"/>
      <c r="Y358" s="33"/>
    </row>
    <row r="359" spans="1:25" s="34" customFormat="1" ht="12.75" customHeight="1">
      <c r="A359" s="343"/>
      <c r="B359" s="344"/>
      <c r="C359" s="25" t="s">
        <v>22</v>
      </c>
      <c r="D359" s="343"/>
      <c r="E359" s="137">
        <f t="shared" si="41"/>
        <v>1</v>
      </c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>
        <v>1</v>
      </c>
      <c r="W359" s="32"/>
      <c r="X359" s="32"/>
      <c r="Y359" s="33"/>
    </row>
    <row r="360" spans="1:25" s="34" customFormat="1" ht="12.75" customHeight="1">
      <c r="A360" s="343"/>
      <c r="B360" s="344"/>
      <c r="C360" s="25" t="s">
        <v>22</v>
      </c>
      <c r="D360" s="343"/>
      <c r="E360" s="137">
        <f t="shared" si="41"/>
        <v>0.7</v>
      </c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>
        <v>0.7</v>
      </c>
      <c r="W360" s="32"/>
      <c r="X360" s="32"/>
      <c r="Y360" s="33"/>
    </row>
    <row r="361" spans="1:25" s="34" customFormat="1" ht="12.75" customHeight="1">
      <c r="A361" s="343"/>
      <c r="B361" s="344"/>
      <c r="C361" s="25" t="s">
        <v>12</v>
      </c>
      <c r="D361" s="343"/>
      <c r="E361" s="137">
        <f t="shared" si="41"/>
        <v>7.0000000000000007E-2</v>
      </c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>
        <v>7.0000000000000007E-2</v>
      </c>
      <c r="W361" s="32"/>
      <c r="X361" s="32"/>
      <c r="Y361" s="33"/>
    </row>
    <row r="362" spans="1:25" s="34" customFormat="1" ht="12.75" customHeight="1">
      <c r="A362" s="343"/>
      <c r="B362" s="344"/>
      <c r="C362" s="25" t="s">
        <v>16</v>
      </c>
      <c r="D362" s="343"/>
      <c r="E362" s="137">
        <f t="shared" si="41"/>
        <v>0.28000000000000003</v>
      </c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>
        <v>0.28000000000000003</v>
      </c>
      <c r="W362" s="32"/>
      <c r="X362" s="32"/>
      <c r="Y362" s="33"/>
    </row>
    <row r="363" spans="1:25" s="34" customFormat="1" ht="12.75" customHeight="1">
      <c r="A363" s="343"/>
      <c r="B363" s="344"/>
      <c r="C363" s="25" t="s">
        <v>18</v>
      </c>
      <c r="D363" s="343"/>
      <c r="E363" s="137">
        <f t="shared" si="41"/>
        <v>0.38</v>
      </c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>
        <v>0.38</v>
      </c>
      <c r="W363" s="32"/>
      <c r="X363" s="32"/>
      <c r="Y363" s="33"/>
    </row>
    <row r="364" spans="1:25" s="34" customFormat="1" ht="12.75" customHeight="1">
      <c r="A364" s="343"/>
      <c r="B364" s="344"/>
      <c r="C364" s="25" t="s">
        <v>22</v>
      </c>
      <c r="D364" s="343"/>
      <c r="E364" s="137">
        <f t="shared" si="41"/>
        <v>0.13</v>
      </c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>
        <v>0.13</v>
      </c>
      <c r="W364" s="32"/>
      <c r="X364" s="32"/>
      <c r="Y364" s="33"/>
    </row>
    <row r="365" spans="1:25" s="34" customFormat="1" ht="12.75" customHeight="1">
      <c r="A365" s="343"/>
      <c r="B365" s="344"/>
      <c r="C365" s="25" t="s">
        <v>64</v>
      </c>
      <c r="D365" s="343"/>
      <c r="E365" s="137">
        <f t="shared" si="41"/>
        <v>0.04</v>
      </c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>
        <v>0.04</v>
      </c>
      <c r="W365" s="32"/>
      <c r="X365" s="32"/>
      <c r="Y365" s="33"/>
    </row>
    <row r="366" spans="1:25" s="34" customFormat="1" ht="12.75" customHeight="1">
      <c r="A366" s="343"/>
      <c r="B366" s="344"/>
      <c r="C366" s="25" t="s">
        <v>12</v>
      </c>
      <c r="D366" s="343"/>
      <c r="E366" s="137">
        <f t="shared" si="41"/>
        <v>0.18</v>
      </c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>
        <v>0.18</v>
      </c>
      <c r="W366" s="32"/>
      <c r="X366" s="32"/>
      <c r="Y366" s="33"/>
    </row>
    <row r="367" spans="1:25" s="34" customFormat="1" ht="12.75" customHeight="1">
      <c r="A367" s="448"/>
      <c r="B367" s="449"/>
      <c r="C367" s="25" t="s">
        <v>16</v>
      </c>
      <c r="D367" s="448"/>
      <c r="E367" s="137">
        <f t="shared" si="41"/>
        <v>0.2</v>
      </c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>
        <v>0.2</v>
      </c>
      <c r="W367" s="32"/>
      <c r="X367" s="32"/>
      <c r="Y367" s="33"/>
    </row>
    <row r="368" spans="1:25" s="34" customFormat="1" ht="12.75" customHeight="1">
      <c r="A368" s="448"/>
      <c r="B368" s="449"/>
      <c r="C368" s="25" t="s">
        <v>18</v>
      </c>
      <c r="D368" s="448"/>
      <c r="E368" s="137">
        <f t="shared" si="41"/>
        <v>0.3</v>
      </c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>
        <v>0.3</v>
      </c>
      <c r="W368" s="32"/>
      <c r="X368" s="32"/>
      <c r="Y368" s="33"/>
    </row>
    <row r="369" spans="1:25" s="34" customFormat="1" ht="12.75" customHeight="1">
      <c r="A369" s="448"/>
      <c r="B369" s="449"/>
      <c r="C369" s="25" t="s">
        <v>22</v>
      </c>
      <c r="D369" s="448"/>
      <c r="E369" s="137">
        <f t="shared" si="41"/>
        <v>0.5</v>
      </c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>
        <v>0.5</v>
      </c>
      <c r="W369" s="32"/>
      <c r="X369" s="32"/>
      <c r="Y369" s="33"/>
    </row>
    <row r="370" spans="1:25" s="34" customFormat="1" ht="12.75" customHeight="1">
      <c r="A370" s="343"/>
      <c r="B370" s="344"/>
      <c r="C370" s="25" t="s">
        <v>12</v>
      </c>
      <c r="D370" s="343"/>
      <c r="E370" s="137">
        <f t="shared" si="41"/>
        <v>0.6</v>
      </c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>
        <v>0.6</v>
      </c>
      <c r="W370" s="32"/>
      <c r="X370" s="32"/>
      <c r="Y370" s="33"/>
    </row>
    <row r="371" spans="1:25" s="34" customFormat="1" ht="12.75" customHeight="1">
      <c r="A371" s="343"/>
      <c r="B371" s="344"/>
      <c r="C371" s="25" t="s">
        <v>16</v>
      </c>
      <c r="D371" s="343"/>
      <c r="E371" s="137">
        <f t="shared" si="41"/>
        <v>0.8</v>
      </c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>
        <v>0.8</v>
      </c>
      <c r="W371" s="32"/>
      <c r="X371" s="32"/>
      <c r="Y371" s="33"/>
    </row>
    <row r="372" spans="1:25" s="34" customFormat="1" ht="12.75" customHeight="1">
      <c r="A372" s="343"/>
      <c r="B372" s="344"/>
      <c r="C372" s="25" t="s">
        <v>22</v>
      </c>
      <c r="D372" s="343"/>
      <c r="E372" s="137">
        <f t="shared" si="41"/>
        <v>1.4</v>
      </c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>
        <v>1.4</v>
      </c>
      <c r="W372" s="32"/>
      <c r="X372" s="32"/>
      <c r="Y372" s="33"/>
    </row>
    <row r="373" spans="1:25" s="34" customFormat="1" ht="12.75" customHeight="1">
      <c r="A373" s="260"/>
      <c r="B373" s="261"/>
      <c r="C373" s="25" t="s">
        <v>22</v>
      </c>
      <c r="D373" s="260"/>
      <c r="E373" s="137">
        <f t="shared" si="41"/>
        <v>2.5</v>
      </c>
      <c r="F373" s="32"/>
      <c r="G373" s="32"/>
      <c r="H373" s="32"/>
      <c r="I373" s="32"/>
      <c r="J373" s="32"/>
      <c r="K373" s="32">
        <v>2.5</v>
      </c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3"/>
    </row>
    <row r="374" spans="1:25" s="34" customFormat="1" ht="12.75" customHeight="1">
      <c r="A374" s="260"/>
      <c r="B374" s="261"/>
      <c r="C374" s="25" t="s">
        <v>11</v>
      </c>
      <c r="D374" s="260"/>
      <c r="E374" s="137">
        <f t="shared" si="41"/>
        <v>0.3</v>
      </c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>
        <v>0.3</v>
      </c>
      <c r="Q374" s="32"/>
      <c r="R374" s="32"/>
      <c r="S374" s="32"/>
      <c r="T374" s="32"/>
      <c r="U374" s="32"/>
      <c r="V374" s="32"/>
      <c r="W374" s="32"/>
      <c r="X374" s="32"/>
      <c r="Y374" s="33"/>
    </row>
    <row r="375" spans="1:25" s="34" customFormat="1" ht="12.75" customHeight="1">
      <c r="A375" s="260"/>
      <c r="B375" s="261"/>
      <c r="C375" s="25"/>
      <c r="D375" s="260"/>
      <c r="E375" s="137">
        <f t="shared" si="41"/>
        <v>0</v>
      </c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3"/>
    </row>
    <row r="376" spans="1:25" s="34" customFormat="1" ht="12.75" customHeight="1">
      <c r="A376" s="260"/>
      <c r="B376" s="261"/>
      <c r="C376" s="25" t="s">
        <v>22</v>
      </c>
      <c r="D376" s="260"/>
      <c r="E376" s="137">
        <f t="shared" si="41"/>
        <v>1</v>
      </c>
      <c r="F376" s="32"/>
      <c r="G376" s="32"/>
      <c r="H376" s="32"/>
      <c r="I376" s="32"/>
      <c r="J376" s="32"/>
      <c r="K376" s="32"/>
      <c r="L376" s="32">
        <v>1</v>
      </c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3"/>
    </row>
    <row r="377" spans="1:25" s="34" customFormat="1" ht="12.75" customHeight="1">
      <c r="A377" s="260"/>
      <c r="B377" s="261"/>
      <c r="C377" s="25" t="s">
        <v>16</v>
      </c>
      <c r="D377" s="260"/>
      <c r="E377" s="137">
        <f t="shared" si="41"/>
        <v>0.02</v>
      </c>
      <c r="F377" s="32"/>
      <c r="G377" s="32"/>
      <c r="H377" s="32"/>
      <c r="I377" s="32"/>
      <c r="J377" s="32"/>
      <c r="K377" s="32"/>
      <c r="L377" s="32">
        <v>0.02</v>
      </c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3"/>
    </row>
    <row r="378" spans="1:25" s="34" customFormat="1" ht="12.75" customHeight="1">
      <c r="A378" s="260"/>
      <c r="B378" s="261"/>
      <c r="C378" s="25" t="s">
        <v>16</v>
      </c>
      <c r="D378" s="260"/>
      <c r="E378" s="137">
        <f t="shared" si="41"/>
        <v>0.5</v>
      </c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>
        <v>0.5</v>
      </c>
      <c r="V378" s="32"/>
      <c r="W378" s="32"/>
      <c r="X378" s="32"/>
      <c r="Y378" s="33"/>
    </row>
    <row r="379" spans="1:25" s="34" customFormat="1" ht="12.75" customHeight="1">
      <c r="A379" s="260"/>
      <c r="B379" s="261"/>
      <c r="C379" s="25" t="s">
        <v>16</v>
      </c>
      <c r="D379" s="260"/>
      <c r="E379" s="137">
        <f t="shared" si="41"/>
        <v>0.5</v>
      </c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>
        <v>0.5</v>
      </c>
      <c r="V379" s="32"/>
      <c r="W379" s="32"/>
      <c r="X379" s="32"/>
      <c r="Y379" s="33"/>
    </row>
    <row r="380" spans="1:25" s="34" customFormat="1" ht="12.75" customHeight="1">
      <c r="A380" s="343"/>
      <c r="B380" s="344"/>
      <c r="C380" s="25" t="s">
        <v>11</v>
      </c>
      <c r="D380" s="343"/>
      <c r="E380" s="137">
        <f t="shared" ref="E380:E416" si="42">SUM(J380:X380)</f>
        <v>0.2</v>
      </c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>
        <v>0.2</v>
      </c>
      <c r="V380" s="32"/>
      <c r="W380" s="32"/>
      <c r="X380" s="32"/>
      <c r="Y380" s="33"/>
    </row>
    <row r="381" spans="1:25" s="34" customFormat="1" ht="12.75" customHeight="1">
      <c r="A381" s="23"/>
      <c r="B381" s="24"/>
      <c r="C381" s="25" t="s">
        <v>16</v>
      </c>
      <c r="D381" s="23"/>
      <c r="E381" s="137">
        <f t="shared" si="42"/>
        <v>0.04</v>
      </c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>
        <v>0.04</v>
      </c>
      <c r="S381" s="32"/>
      <c r="T381" s="32"/>
      <c r="U381" s="32"/>
      <c r="V381" s="32"/>
      <c r="W381" s="32"/>
      <c r="X381" s="32"/>
      <c r="Y381" s="33"/>
    </row>
    <row r="382" spans="1:25" s="34" customFormat="1" ht="12.75" customHeight="1">
      <c r="A382" s="23"/>
      <c r="B382" s="24"/>
      <c r="C382" s="25" t="s">
        <v>18</v>
      </c>
      <c r="D382" s="23"/>
      <c r="E382" s="137">
        <f t="shared" si="42"/>
        <v>0.16</v>
      </c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>
        <v>0.16</v>
      </c>
      <c r="S382" s="32"/>
      <c r="T382" s="32"/>
      <c r="U382" s="32"/>
      <c r="V382" s="32"/>
      <c r="W382" s="32"/>
      <c r="X382" s="32"/>
      <c r="Y382" s="33"/>
    </row>
    <row r="383" spans="1:25" s="34" customFormat="1" ht="12.75" customHeight="1">
      <c r="A383" s="23"/>
      <c r="B383" s="24"/>
      <c r="C383" s="25" t="s">
        <v>11</v>
      </c>
      <c r="D383" s="23"/>
      <c r="E383" s="137">
        <f t="shared" si="42"/>
        <v>0.22</v>
      </c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>
        <v>0.22</v>
      </c>
      <c r="S383" s="32"/>
      <c r="T383" s="32"/>
      <c r="U383" s="32"/>
      <c r="V383" s="32"/>
      <c r="W383" s="32"/>
      <c r="X383" s="32"/>
      <c r="Y383" s="33"/>
    </row>
    <row r="384" spans="1:25" s="34" customFormat="1" ht="12.75" customHeight="1">
      <c r="A384" s="23"/>
      <c r="B384" s="24"/>
      <c r="C384" s="25" t="s">
        <v>12</v>
      </c>
      <c r="D384" s="23"/>
      <c r="E384" s="137">
        <f t="shared" si="42"/>
        <v>0.04</v>
      </c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>
        <v>0.04</v>
      </c>
      <c r="S384" s="32"/>
      <c r="T384" s="32"/>
      <c r="U384" s="32"/>
      <c r="V384" s="32"/>
      <c r="W384" s="32"/>
      <c r="X384" s="32"/>
      <c r="Y384" s="33"/>
    </row>
    <row r="385" spans="1:25" s="34" customFormat="1" ht="12.75" customHeight="1">
      <c r="A385" s="23"/>
      <c r="B385" s="24"/>
      <c r="C385" s="25" t="s">
        <v>16</v>
      </c>
      <c r="D385" s="23"/>
      <c r="E385" s="137">
        <f t="shared" si="42"/>
        <v>0.14000000000000001</v>
      </c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>
        <v>0.14000000000000001</v>
      </c>
      <c r="S385" s="32"/>
      <c r="T385" s="32"/>
      <c r="U385" s="32"/>
      <c r="V385" s="32"/>
      <c r="W385" s="32"/>
      <c r="X385" s="32"/>
      <c r="Y385" s="33"/>
    </row>
    <row r="386" spans="1:25" s="34" customFormat="1" ht="12.75" customHeight="1">
      <c r="A386" s="343"/>
      <c r="B386" s="344"/>
      <c r="C386" s="25" t="s">
        <v>18</v>
      </c>
      <c r="D386" s="343"/>
      <c r="E386" s="137">
        <f t="shared" si="42"/>
        <v>0.3</v>
      </c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>
        <v>0.3</v>
      </c>
      <c r="S386" s="32"/>
      <c r="T386" s="32"/>
      <c r="U386" s="32"/>
      <c r="V386" s="32"/>
      <c r="W386" s="32"/>
      <c r="X386" s="32"/>
      <c r="Y386" s="33"/>
    </row>
    <row r="387" spans="1:25" s="34" customFormat="1" ht="12.75" customHeight="1">
      <c r="A387" s="480"/>
      <c r="B387" s="481"/>
      <c r="C387" s="25" t="s">
        <v>18</v>
      </c>
      <c r="D387" s="480"/>
      <c r="E387" s="137">
        <f t="shared" ref="E387" si="43">SUM(J387:X387)</f>
        <v>1</v>
      </c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>
        <v>1</v>
      </c>
      <c r="S387" s="32"/>
      <c r="T387" s="32"/>
      <c r="U387" s="32"/>
      <c r="V387" s="32"/>
      <c r="W387" s="32"/>
      <c r="X387" s="32"/>
      <c r="Y387" s="33"/>
    </row>
    <row r="388" spans="1:25" s="34" customFormat="1" ht="12.75" customHeight="1">
      <c r="A388" s="470"/>
      <c r="B388" s="471"/>
      <c r="C388" s="25" t="s">
        <v>12</v>
      </c>
      <c r="D388" s="470"/>
      <c r="E388" s="137">
        <f t="shared" ref="E388" si="44">SUM(J388:X388)</f>
        <v>0.17</v>
      </c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>
        <v>0.17</v>
      </c>
      <c r="S388" s="32"/>
      <c r="T388" s="32"/>
      <c r="U388" s="32"/>
      <c r="V388" s="32"/>
      <c r="W388" s="32"/>
      <c r="X388" s="32"/>
      <c r="Y388" s="33"/>
    </row>
    <row r="389" spans="1:25" s="34" customFormat="1" ht="13.5" customHeight="1">
      <c r="A389" s="23"/>
      <c r="B389" s="24"/>
      <c r="C389" s="25" t="s">
        <v>11</v>
      </c>
      <c r="D389" s="23"/>
      <c r="E389" s="137">
        <f t="shared" si="42"/>
        <v>0</v>
      </c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3"/>
    </row>
    <row r="390" spans="1:25" s="34" customFormat="1" ht="13.5" customHeight="1">
      <c r="A390" s="260"/>
      <c r="B390" s="261"/>
      <c r="C390" s="25" t="s">
        <v>16</v>
      </c>
      <c r="D390" s="260"/>
      <c r="E390" s="137">
        <f t="shared" si="42"/>
        <v>0.2</v>
      </c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>
        <v>0.2</v>
      </c>
      <c r="U390" s="32"/>
      <c r="V390" s="32"/>
      <c r="W390" s="32"/>
      <c r="X390" s="32"/>
      <c r="Y390" s="33"/>
    </row>
    <row r="391" spans="1:25" s="34" customFormat="1" ht="13.5" customHeight="1">
      <c r="A391" s="260"/>
      <c r="B391" s="261"/>
      <c r="C391" s="25" t="s">
        <v>16</v>
      </c>
      <c r="D391" s="260"/>
      <c r="E391" s="137">
        <f t="shared" si="42"/>
        <v>0.1</v>
      </c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>
        <v>0.1</v>
      </c>
      <c r="U391" s="32"/>
      <c r="V391" s="32"/>
      <c r="W391" s="32"/>
      <c r="X391" s="32"/>
      <c r="Y391" s="33"/>
    </row>
    <row r="392" spans="1:25" s="34" customFormat="1" ht="13.5" customHeight="1">
      <c r="A392" s="440"/>
      <c r="B392" s="441"/>
      <c r="C392" s="25" t="s">
        <v>16</v>
      </c>
      <c r="D392" s="440"/>
      <c r="E392" s="137">
        <f t="shared" si="42"/>
        <v>0.06</v>
      </c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>
        <v>0.06</v>
      </c>
      <c r="U392" s="32"/>
      <c r="V392" s="32"/>
      <c r="W392" s="32"/>
      <c r="X392" s="32"/>
      <c r="Y392" s="33"/>
    </row>
    <row r="393" spans="1:25" s="34" customFormat="1" ht="13.5" customHeight="1">
      <c r="A393" s="440"/>
      <c r="B393" s="441"/>
      <c r="C393" s="25" t="s">
        <v>16</v>
      </c>
      <c r="D393" s="440"/>
      <c r="E393" s="137">
        <f t="shared" si="42"/>
        <v>0.66</v>
      </c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>
        <v>0.66</v>
      </c>
      <c r="U393" s="32"/>
      <c r="V393" s="32"/>
      <c r="W393" s="32"/>
      <c r="X393" s="32"/>
      <c r="Y393" s="33"/>
    </row>
    <row r="394" spans="1:25" s="34" customFormat="1" ht="13.5" customHeight="1">
      <c r="A394" s="440"/>
      <c r="B394" s="441"/>
      <c r="C394" s="25" t="s">
        <v>16</v>
      </c>
      <c r="D394" s="440"/>
      <c r="E394" s="137">
        <f t="shared" si="42"/>
        <v>0.8</v>
      </c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>
        <v>0.8</v>
      </c>
      <c r="U394" s="32"/>
      <c r="V394" s="32"/>
      <c r="W394" s="32"/>
      <c r="X394" s="32"/>
      <c r="Y394" s="33"/>
    </row>
    <row r="395" spans="1:25" s="34" customFormat="1" ht="13.5" customHeight="1">
      <c r="A395" s="470"/>
      <c r="B395" s="471"/>
      <c r="C395" s="25" t="s">
        <v>22</v>
      </c>
      <c r="D395" s="470"/>
      <c r="E395" s="137">
        <f t="shared" ref="E395" si="45">SUM(J395:X395)</f>
        <v>0.2</v>
      </c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>
        <v>0.2</v>
      </c>
      <c r="U395" s="32"/>
      <c r="V395" s="32"/>
      <c r="W395" s="32"/>
      <c r="X395" s="32"/>
      <c r="Y395" s="33"/>
    </row>
    <row r="396" spans="1:25" s="34" customFormat="1" ht="13.5" customHeight="1">
      <c r="A396" s="440"/>
      <c r="B396" s="441"/>
      <c r="C396" s="25" t="s">
        <v>16</v>
      </c>
      <c r="D396" s="440"/>
      <c r="E396" s="137">
        <f t="shared" si="42"/>
        <v>0.33</v>
      </c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>
        <v>0.33</v>
      </c>
      <c r="U396" s="32"/>
      <c r="V396" s="32"/>
      <c r="W396" s="32"/>
      <c r="X396" s="32"/>
      <c r="Y396" s="33"/>
    </row>
    <row r="397" spans="1:25" s="34" customFormat="1" ht="13.5" customHeight="1">
      <c r="A397" s="440"/>
      <c r="B397" s="441"/>
      <c r="C397" s="25" t="s">
        <v>16</v>
      </c>
      <c r="D397" s="440"/>
      <c r="E397" s="137">
        <f t="shared" si="42"/>
        <v>0.2</v>
      </c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>
        <v>0.2</v>
      </c>
      <c r="U397" s="32"/>
      <c r="V397" s="32"/>
      <c r="W397" s="32"/>
      <c r="X397" s="32"/>
      <c r="Y397" s="33"/>
    </row>
    <row r="398" spans="1:25" s="34" customFormat="1" ht="13.5" customHeight="1">
      <c r="A398" s="440"/>
      <c r="B398" s="441"/>
      <c r="C398" s="25" t="s">
        <v>22</v>
      </c>
      <c r="D398" s="440"/>
      <c r="E398" s="137">
        <f t="shared" si="42"/>
        <v>0.1</v>
      </c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>
        <v>0.1</v>
      </c>
      <c r="U398" s="32"/>
      <c r="V398" s="32"/>
      <c r="W398" s="32"/>
      <c r="X398" s="32"/>
      <c r="Y398" s="33"/>
    </row>
    <row r="399" spans="1:25" s="34" customFormat="1" ht="13.5" customHeight="1">
      <c r="A399" s="476"/>
      <c r="B399" s="477"/>
      <c r="C399" s="25" t="s">
        <v>16</v>
      </c>
      <c r="D399" s="476"/>
      <c r="E399" s="137">
        <f t="shared" ref="E399" si="46">SUM(J399:X399)</f>
        <v>0.5</v>
      </c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>
        <v>0.5</v>
      </c>
      <c r="U399" s="32"/>
      <c r="V399" s="32"/>
      <c r="W399" s="32"/>
      <c r="X399" s="32"/>
      <c r="Y399" s="33"/>
    </row>
    <row r="400" spans="1:25" s="34" customFormat="1" ht="13.5" customHeight="1">
      <c r="A400" s="580"/>
      <c r="B400" s="581"/>
      <c r="C400" s="25" t="s">
        <v>16</v>
      </c>
      <c r="D400" s="580"/>
      <c r="E400" s="137">
        <f t="shared" ref="E400" si="47">SUM(J400:X400)</f>
        <v>1.19</v>
      </c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>
        <v>1.19</v>
      </c>
      <c r="U400" s="32"/>
      <c r="V400" s="32"/>
      <c r="W400" s="32"/>
      <c r="X400" s="32"/>
      <c r="Y400" s="33"/>
    </row>
    <row r="401" spans="1:25" s="34" customFormat="1" ht="13.5" customHeight="1">
      <c r="A401" s="448"/>
      <c r="B401" s="449"/>
      <c r="C401" s="25" t="s">
        <v>22</v>
      </c>
      <c r="D401" s="448"/>
      <c r="E401" s="137">
        <f t="shared" si="42"/>
        <v>0.1</v>
      </c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>
        <v>0.1</v>
      </c>
      <c r="U401" s="32"/>
      <c r="V401" s="32"/>
      <c r="W401" s="32"/>
      <c r="X401" s="32"/>
      <c r="Y401" s="33"/>
    </row>
    <row r="402" spans="1:25" s="34" customFormat="1" ht="13.5" customHeight="1">
      <c r="A402" s="343"/>
      <c r="B402" s="344"/>
      <c r="C402" s="25" t="s">
        <v>16</v>
      </c>
      <c r="D402" s="343"/>
      <c r="E402" s="137">
        <f t="shared" si="42"/>
        <v>0.05</v>
      </c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>
        <v>0.05</v>
      </c>
      <c r="Y402" s="33"/>
    </row>
    <row r="403" spans="1:25" s="34" customFormat="1" ht="13.5" customHeight="1">
      <c r="A403" s="260"/>
      <c r="B403" s="261"/>
      <c r="C403" s="25" t="s">
        <v>18</v>
      </c>
      <c r="D403" s="260"/>
      <c r="E403" s="137">
        <f t="shared" si="42"/>
        <v>0.1</v>
      </c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>
        <v>0.1</v>
      </c>
      <c r="Y403" s="33"/>
    </row>
    <row r="404" spans="1:25" s="34" customFormat="1" ht="13.5" customHeight="1">
      <c r="A404" s="260"/>
      <c r="B404" s="261"/>
      <c r="C404" s="25" t="s">
        <v>12</v>
      </c>
      <c r="D404" s="260"/>
      <c r="E404" s="137">
        <f t="shared" si="42"/>
        <v>2.83</v>
      </c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>
        <v>2.83</v>
      </c>
      <c r="Y404" s="33"/>
    </row>
    <row r="405" spans="1:25" s="34" customFormat="1" ht="13.5" customHeight="1">
      <c r="A405" s="260"/>
      <c r="B405" s="261"/>
      <c r="C405" s="25" t="s">
        <v>16</v>
      </c>
      <c r="D405" s="260"/>
      <c r="E405" s="137">
        <f t="shared" si="42"/>
        <v>0.71</v>
      </c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>
        <v>0.71</v>
      </c>
      <c r="Y405" s="33"/>
    </row>
    <row r="406" spans="1:25" s="34" customFormat="1" ht="13.5" customHeight="1">
      <c r="A406" s="260"/>
      <c r="B406" s="261"/>
      <c r="C406" s="25" t="s">
        <v>18</v>
      </c>
      <c r="D406" s="260"/>
      <c r="E406" s="137">
        <f t="shared" si="42"/>
        <v>4.03</v>
      </c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>
        <v>4.03</v>
      </c>
      <c r="Y406" s="33"/>
    </row>
    <row r="407" spans="1:25" s="34" customFormat="1" ht="13.5" customHeight="1">
      <c r="A407" s="260"/>
      <c r="B407" s="261"/>
      <c r="C407" s="25" t="s">
        <v>22</v>
      </c>
      <c r="D407" s="260"/>
      <c r="E407" s="137">
        <f t="shared" si="42"/>
        <v>2.0299999999999998</v>
      </c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>
        <v>2.0299999999999998</v>
      </c>
      <c r="Y407" s="33"/>
    </row>
    <row r="408" spans="1:25" s="34" customFormat="1" ht="13.5" customHeight="1">
      <c r="A408" s="260"/>
      <c r="B408" s="261"/>
      <c r="C408" s="25" t="s">
        <v>11</v>
      </c>
      <c r="D408" s="260"/>
      <c r="E408" s="137">
        <f t="shared" si="42"/>
        <v>0.1</v>
      </c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>
        <v>0.1</v>
      </c>
      <c r="Y408" s="33"/>
    </row>
    <row r="409" spans="1:25" s="34" customFormat="1" ht="13.5" customHeight="1">
      <c r="A409" s="260"/>
      <c r="B409" s="261"/>
      <c r="C409" s="25" t="s">
        <v>16</v>
      </c>
      <c r="D409" s="260"/>
      <c r="E409" s="137">
        <f t="shared" si="42"/>
        <v>0.11</v>
      </c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>
        <v>0.11</v>
      </c>
      <c r="R409" s="32"/>
      <c r="S409" s="32"/>
      <c r="T409" s="32"/>
      <c r="U409" s="32"/>
      <c r="V409" s="32"/>
      <c r="W409" s="32"/>
      <c r="X409" s="32"/>
      <c r="Y409" s="33"/>
    </row>
    <row r="410" spans="1:25" s="34" customFormat="1" ht="13.5" customHeight="1">
      <c r="A410" s="343"/>
      <c r="B410" s="344"/>
      <c r="C410" s="25" t="s">
        <v>22</v>
      </c>
      <c r="D410" s="343"/>
      <c r="E410" s="137">
        <f t="shared" si="42"/>
        <v>0.5</v>
      </c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>
        <v>0.5</v>
      </c>
      <c r="R410" s="32"/>
      <c r="S410" s="32"/>
      <c r="T410" s="32"/>
      <c r="U410" s="32"/>
      <c r="V410" s="32"/>
      <c r="W410" s="32"/>
      <c r="X410" s="32"/>
      <c r="Y410" s="33"/>
    </row>
    <row r="411" spans="1:25" s="34" customFormat="1" ht="13.5" customHeight="1">
      <c r="A411" s="343"/>
      <c r="B411" s="344"/>
      <c r="C411" s="25" t="s">
        <v>11</v>
      </c>
      <c r="D411" s="343"/>
      <c r="E411" s="137">
        <f t="shared" si="42"/>
        <v>0.3</v>
      </c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>
        <v>0.3</v>
      </c>
      <c r="R411" s="32"/>
      <c r="S411" s="32"/>
      <c r="T411" s="32"/>
      <c r="U411" s="32"/>
      <c r="V411" s="32"/>
      <c r="W411" s="32"/>
      <c r="X411" s="32"/>
      <c r="Y411" s="33"/>
    </row>
    <row r="412" spans="1:25" s="34" customFormat="1" ht="13.5" customHeight="1">
      <c r="A412" s="260"/>
      <c r="B412" s="261"/>
      <c r="C412" s="25" t="s">
        <v>16</v>
      </c>
      <c r="D412" s="260"/>
      <c r="E412" s="137">
        <f t="shared" si="42"/>
        <v>0.2</v>
      </c>
      <c r="F412" s="32"/>
      <c r="G412" s="32"/>
      <c r="H412" s="32"/>
      <c r="I412" s="32"/>
      <c r="J412" s="32">
        <v>0.2</v>
      </c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3"/>
    </row>
    <row r="413" spans="1:25" s="34" customFormat="1" ht="13.5" customHeight="1">
      <c r="A413" s="260"/>
      <c r="B413" s="261"/>
      <c r="C413" s="25" t="s">
        <v>12</v>
      </c>
      <c r="D413" s="260"/>
      <c r="E413" s="137">
        <f t="shared" si="42"/>
        <v>0.9</v>
      </c>
      <c r="F413" s="32"/>
      <c r="G413" s="32"/>
      <c r="H413" s="32"/>
      <c r="I413" s="32"/>
      <c r="J413" s="32"/>
      <c r="K413" s="32"/>
      <c r="L413" s="32"/>
      <c r="M413" s="32">
        <v>0.9</v>
      </c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3"/>
    </row>
    <row r="414" spans="1:25" s="34" customFormat="1" ht="13.5" customHeight="1">
      <c r="A414" s="343"/>
      <c r="B414" s="344"/>
      <c r="C414" s="25" t="s">
        <v>16</v>
      </c>
      <c r="D414" s="343"/>
      <c r="E414" s="137">
        <f t="shared" si="42"/>
        <v>0.6</v>
      </c>
      <c r="F414" s="32"/>
      <c r="G414" s="32"/>
      <c r="H414" s="32"/>
      <c r="I414" s="32"/>
      <c r="J414" s="32"/>
      <c r="K414" s="32"/>
      <c r="L414" s="32"/>
      <c r="M414" s="32">
        <v>0.6</v>
      </c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3"/>
    </row>
    <row r="415" spans="1:25" s="34" customFormat="1" ht="13.5" customHeight="1">
      <c r="A415" s="260"/>
      <c r="B415" s="261"/>
      <c r="C415" s="25" t="s">
        <v>16</v>
      </c>
      <c r="D415" s="260"/>
      <c r="E415" s="137">
        <f t="shared" si="42"/>
        <v>1</v>
      </c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>
        <v>1</v>
      </c>
      <c r="X415" s="32"/>
      <c r="Y415" s="33"/>
    </row>
    <row r="416" spans="1:25" s="34" customFormat="1" ht="13.5" customHeight="1">
      <c r="A416" s="260"/>
      <c r="B416" s="261"/>
      <c r="C416" s="25" t="s">
        <v>16</v>
      </c>
      <c r="D416" s="260"/>
      <c r="E416" s="137">
        <f t="shared" si="42"/>
        <v>0.6</v>
      </c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>
        <v>0.6</v>
      </c>
      <c r="X416" s="32"/>
      <c r="Y416" s="33"/>
    </row>
    <row r="417" spans="1:25" s="34" customFormat="1" ht="13.5" customHeight="1">
      <c r="A417" s="470"/>
      <c r="B417" s="471"/>
      <c r="C417" s="25" t="s">
        <v>16</v>
      </c>
      <c r="D417" s="470"/>
      <c r="E417" s="137">
        <f t="shared" ref="E417" si="48">SUM(J417:X417)</f>
        <v>0.74</v>
      </c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>
        <v>0.74</v>
      </c>
      <c r="X417" s="32"/>
      <c r="Y417" s="33"/>
    </row>
    <row r="418" spans="1:25" s="34" customFormat="1" ht="13.5" customHeight="1">
      <c r="A418" s="343"/>
      <c r="B418" s="344"/>
      <c r="C418" s="25" t="s">
        <v>22</v>
      </c>
      <c r="D418" s="343"/>
      <c r="E418" s="137">
        <f t="shared" ref="E418:E432" si="49">SUM(J418:X418)</f>
        <v>1</v>
      </c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>
        <v>1</v>
      </c>
      <c r="X418" s="32"/>
      <c r="Y418" s="33"/>
    </row>
    <row r="419" spans="1:25" s="34" customFormat="1" ht="13.5" customHeight="1">
      <c r="A419" s="476"/>
      <c r="B419" s="477"/>
      <c r="C419" s="25" t="s">
        <v>11</v>
      </c>
      <c r="D419" s="476"/>
      <c r="E419" s="137">
        <f t="shared" si="49"/>
        <v>8.1</v>
      </c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>
        <v>8.1</v>
      </c>
      <c r="T419" s="32"/>
      <c r="U419" s="32"/>
      <c r="V419" s="32"/>
      <c r="W419" s="32"/>
      <c r="X419" s="32"/>
      <c r="Y419" s="33"/>
    </row>
    <row r="420" spans="1:25" s="34" customFormat="1" ht="13.5" customHeight="1">
      <c r="A420" s="476"/>
      <c r="B420" s="477"/>
      <c r="C420" s="25" t="s">
        <v>16</v>
      </c>
      <c r="D420" s="476"/>
      <c r="E420" s="137">
        <f t="shared" si="49"/>
        <v>0.2</v>
      </c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>
        <v>0.2</v>
      </c>
      <c r="T420" s="32"/>
      <c r="U420" s="32"/>
      <c r="V420" s="32"/>
      <c r="W420" s="32"/>
      <c r="X420" s="32"/>
      <c r="Y420" s="33"/>
    </row>
    <row r="421" spans="1:25" s="34" customFormat="1" ht="13.5" customHeight="1">
      <c r="A421" s="476"/>
      <c r="B421" s="477"/>
      <c r="C421" s="25" t="s">
        <v>18</v>
      </c>
      <c r="D421" s="476"/>
      <c r="E421" s="137">
        <f t="shared" si="49"/>
        <v>1.5</v>
      </c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>
        <v>1.5</v>
      </c>
      <c r="T421" s="32"/>
      <c r="U421" s="32"/>
      <c r="V421" s="32"/>
      <c r="W421" s="32"/>
      <c r="X421" s="32"/>
      <c r="Y421" s="33"/>
    </row>
    <row r="422" spans="1:25" s="34" customFormat="1" ht="13.5" customHeight="1">
      <c r="A422" s="476"/>
      <c r="B422" s="477"/>
      <c r="C422" s="25" t="s">
        <v>64</v>
      </c>
      <c r="D422" s="476"/>
      <c r="E422" s="137">
        <f t="shared" si="49"/>
        <v>0.2</v>
      </c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>
        <v>0.2</v>
      </c>
      <c r="T422" s="32"/>
      <c r="U422" s="32"/>
      <c r="V422" s="32"/>
      <c r="W422" s="32"/>
      <c r="X422" s="32"/>
      <c r="Y422" s="33"/>
    </row>
    <row r="423" spans="1:25" s="34" customFormat="1" ht="13.5" customHeight="1">
      <c r="A423" s="23"/>
      <c r="B423" s="24"/>
      <c r="C423" s="25" t="s">
        <v>11</v>
      </c>
      <c r="D423" s="23"/>
      <c r="E423" s="137">
        <f t="shared" si="49"/>
        <v>1</v>
      </c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>
        <v>1</v>
      </c>
      <c r="T423" s="32"/>
      <c r="U423" s="32"/>
      <c r="V423" s="32"/>
      <c r="W423" s="32"/>
      <c r="X423" s="32"/>
      <c r="Y423" s="33"/>
    </row>
    <row r="424" spans="1:25" s="34" customFormat="1" ht="13.5" customHeight="1">
      <c r="A424" s="23"/>
      <c r="B424" s="24"/>
      <c r="C424" s="25" t="s">
        <v>16</v>
      </c>
      <c r="D424" s="23"/>
      <c r="E424" s="137">
        <f t="shared" si="49"/>
        <v>1</v>
      </c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>
        <v>1</v>
      </c>
      <c r="T424" s="32"/>
      <c r="U424" s="32"/>
      <c r="V424" s="32"/>
      <c r="W424" s="32"/>
      <c r="X424" s="32"/>
      <c r="Y424" s="33"/>
    </row>
    <row r="425" spans="1:25" s="34" customFormat="1" ht="13.5" customHeight="1">
      <c r="A425" s="343"/>
      <c r="B425" s="344"/>
      <c r="C425" s="25" t="s">
        <v>12</v>
      </c>
      <c r="D425" s="343"/>
      <c r="E425" s="137">
        <f t="shared" si="49"/>
        <v>0.09</v>
      </c>
      <c r="F425" s="32"/>
      <c r="G425" s="32"/>
      <c r="H425" s="32"/>
      <c r="I425" s="32"/>
      <c r="J425" s="32"/>
      <c r="K425" s="32"/>
      <c r="L425" s="32"/>
      <c r="M425" s="32"/>
      <c r="N425" s="32">
        <v>0.09</v>
      </c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3"/>
    </row>
    <row r="426" spans="1:25" s="34" customFormat="1" ht="13.5" customHeight="1">
      <c r="A426" s="343"/>
      <c r="B426" s="344"/>
      <c r="C426" s="25" t="s">
        <v>11</v>
      </c>
      <c r="D426" s="343"/>
      <c r="E426" s="137">
        <f t="shared" si="49"/>
        <v>0.6</v>
      </c>
      <c r="F426" s="32"/>
      <c r="G426" s="32"/>
      <c r="H426" s="32"/>
      <c r="I426" s="32"/>
      <c r="J426" s="32"/>
      <c r="K426" s="32"/>
      <c r="L426" s="32"/>
      <c r="M426" s="32"/>
      <c r="N426" s="32">
        <v>0.6</v>
      </c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3"/>
    </row>
    <row r="427" spans="1:25" s="34" customFormat="1" ht="13.5" customHeight="1">
      <c r="A427" s="343"/>
      <c r="B427" s="344"/>
      <c r="C427" s="25" t="s">
        <v>16</v>
      </c>
      <c r="D427" s="343"/>
      <c r="E427" s="137">
        <f t="shared" si="49"/>
        <v>0.5</v>
      </c>
      <c r="F427" s="32"/>
      <c r="G427" s="32"/>
      <c r="H427" s="32"/>
      <c r="I427" s="32"/>
      <c r="J427" s="32"/>
      <c r="K427" s="32"/>
      <c r="L427" s="32"/>
      <c r="M427" s="32"/>
      <c r="N427" s="32">
        <v>0.5</v>
      </c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3"/>
    </row>
    <row r="428" spans="1:25" s="34" customFormat="1" ht="13.5" customHeight="1">
      <c r="A428" s="343"/>
      <c r="B428" s="344"/>
      <c r="C428" s="25" t="s">
        <v>18</v>
      </c>
      <c r="D428" s="343"/>
      <c r="E428" s="137">
        <f t="shared" si="49"/>
        <v>0.85</v>
      </c>
      <c r="F428" s="32"/>
      <c r="G428" s="32"/>
      <c r="H428" s="32"/>
      <c r="I428" s="32"/>
      <c r="J428" s="32"/>
      <c r="K428" s="32"/>
      <c r="L428" s="32"/>
      <c r="M428" s="32"/>
      <c r="N428" s="32">
        <v>0.85</v>
      </c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3"/>
    </row>
    <row r="429" spans="1:25" s="34" customFormat="1" ht="13.5" customHeight="1">
      <c r="A429" s="343"/>
      <c r="B429" s="344"/>
      <c r="C429" s="25" t="s">
        <v>22</v>
      </c>
      <c r="D429" s="343"/>
      <c r="E429" s="137">
        <f t="shared" si="49"/>
        <v>7</v>
      </c>
      <c r="F429" s="32"/>
      <c r="G429" s="32"/>
      <c r="H429" s="32"/>
      <c r="I429" s="32"/>
      <c r="J429" s="32"/>
      <c r="K429" s="32"/>
      <c r="L429" s="32"/>
      <c r="M429" s="32"/>
      <c r="N429" s="32">
        <v>7</v>
      </c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3"/>
    </row>
    <row r="430" spans="1:25" s="34" customFormat="1" ht="13.5" customHeight="1">
      <c r="A430" s="343"/>
      <c r="B430" s="344"/>
      <c r="C430" s="25" t="s">
        <v>23</v>
      </c>
      <c r="D430" s="343"/>
      <c r="E430" s="137">
        <f t="shared" si="49"/>
        <v>0.95</v>
      </c>
      <c r="F430" s="32"/>
      <c r="G430" s="32"/>
      <c r="H430" s="32"/>
      <c r="I430" s="32"/>
      <c r="J430" s="32"/>
      <c r="K430" s="32"/>
      <c r="L430" s="32"/>
      <c r="M430" s="32"/>
      <c r="N430" s="32">
        <v>0.95</v>
      </c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3"/>
    </row>
    <row r="431" spans="1:25" s="34" customFormat="1" ht="13.5" customHeight="1">
      <c r="A431" s="343"/>
      <c r="B431" s="344"/>
      <c r="C431" s="25" t="s">
        <v>64</v>
      </c>
      <c r="D431" s="343"/>
      <c r="E431" s="137">
        <f t="shared" si="49"/>
        <v>0.1</v>
      </c>
      <c r="F431" s="32"/>
      <c r="G431" s="32"/>
      <c r="H431" s="32"/>
      <c r="I431" s="32"/>
      <c r="J431" s="32"/>
      <c r="K431" s="32"/>
      <c r="L431" s="32"/>
      <c r="M431" s="32"/>
      <c r="N431" s="32">
        <v>0.1</v>
      </c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3"/>
    </row>
    <row r="432" spans="1:25" s="34" customFormat="1" ht="13.5" customHeight="1">
      <c r="A432" s="343"/>
      <c r="B432" s="344"/>
      <c r="C432" s="25"/>
      <c r="D432" s="343"/>
      <c r="E432" s="137">
        <f t="shared" si="49"/>
        <v>0</v>
      </c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3"/>
    </row>
    <row r="433" spans="1:25" s="34" customFormat="1" ht="13.5" customHeight="1">
      <c r="A433" s="343"/>
      <c r="B433" s="344"/>
      <c r="C433" s="25"/>
      <c r="D433" s="343"/>
      <c r="E433" s="137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3"/>
    </row>
    <row r="434" spans="1:25" s="34" customFormat="1" ht="13.5" customHeight="1">
      <c r="A434" s="23"/>
      <c r="B434" s="24"/>
      <c r="C434" s="25"/>
      <c r="D434" s="23"/>
      <c r="E434" s="137">
        <f>SUM(J434:X434)</f>
        <v>0</v>
      </c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3"/>
    </row>
    <row r="435" spans="1:25" s="34" customFormat="1" ht="13.5" customHeight="1">
      <c r="A435" s="23"/>
      <c r="B435" s="24"/>
      <c r="C435" s="25"/>
      <c r="D435" s="23"/>
      <c r="E435" s="137">
        <f>SUM(J435:X435)</f>
        <v>0</v>
      </c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3"/>
    </row>
    <row r="436" spans="1:25" s="34" customFormat="1" ht="12.75" customHeight="1">
      <c r="A436" s="23"/>
      <c r="B436" s="24"/>
      <c r="C436" s="25"/>
      <c r="D436" s="23"/>
      <c r="E436" s="137">
        <f>SUM(J436:X436)</f>
        <v>0</v>
      </c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3"/>
    </row>
    <row r="437" spans="1:25" s="199" customFormat="1" ht="12.75" customHeight="1">
      <c r="A437" s="196" t="s">
        <v>89</v>
      </c>
      <c r="B437" s="215" t="s">
        <v>145</v>
      </c>
      <c r="C437" s="197"/>
      <c r="D437" s="196" t="s">
        <v>40</v>
      </c>
      <c r="E437" s="184">
        <f t="shared" ref="E437:X437" si="50">SUM(E438:E480)</f>
        <v>433.1</v>
      </c>
      <c r="F437" s="184">
        <f t="shared" si="50"/>
        <v>0</v>
      </c>
      <c r="G437" s="184">
        <f t="shared" si="50"/>
        <v>0</v>
      </c>
      <c r="H437" s="184">
        <f t="shared" si="50"/>
        <v>0</v>
      </c>
      <c r="I437" s="184">
        <f t="shared" si="50"/>
        <v>0</v>
      </c>
      <c r="J437" s="184">
        <f t="shared" si="50"/>
        <v>0</v>
      </c>
      <c r="K437" s="184">
        <f t="shared" si="50"/>
        <v>135.87</v>
      </c>
      <c r="L437" s="184">
        <f t="shared" si="50"/>
        <v>0</v>
      </c>
      <c r="M437" s="184">
        <f t="shared" si="50"/>
        <v>169.38</v>
      </c>
      <c r="N437" s="184">
        <f t="shared" si="50"/>
        <v>0</v>
      </c>
      <c r="O437" s="184">
        <f t="shared" si="50"/>
        <v>0</v>
      </c>
      <c r="P437" s="184">
        <f t="shared" si="50"/>
        <v>0</v>
      </c>
      <c r="Q437" s="184">
        <f t="shared" si="50"/>
        <v>31.67</v>
      </c>
      <c r="R437" s="184">
        <f t="shared" si="50"/>
        <v>9.83</v>
      </c>
      <c r="S437" s="184">
        <f t="shared" si="50"/>
        <v>0</v>
      </c>
      <c r="T437" s="184">
        <f t="shared" si="50"/>
        <v>0</v>
      </c>
      <c r="U437" s="184">
        <f t="shared" si="50"/>
        <v>0</v>
      </c>
      <c r="V437" s="184">
        <f t="shared" si="50"/>
        <v>86.35</v>
      </c>
      <c r="W437" s="184">
        <f t="shared" si="50"/>
        <v>0</v>
      </c>
      <c r="X437" s="184">
        <f t="shared" si="50"/>
        <v>0</v>
      </c>
      <c r="Y437" s="198"/>
    </row>
    <row r="438" spans="1:25" s="34" customFormat="1" ht="12.75" customHeight="1">
      <c r="A438" s="23"/>
      <c r="B438" s="24"/>
      <c r="C438" s="25" t="s">
        <v>22</v>
      </c>
      <c r="D438" s="23"/>
      <c r="E438" s="137">
        <f t="shared" ref="E438:E480" si="51">SUM(J438:X438)</f>
        <v>21.16</v>
      </c>
      <c r="F438" s="32"/>
      <c r="G438" s="32"/>
      <c r="H438" s="32"/>
      <c r="I438" s="32"/>
      <c r="J438" s="32"/>
      <c r="K438" s="32">
        <v>21.16</v>
      </c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3"/>
    </row>
    <row r="439" spans="1:25" s="34" customFormat="1" ht="12.75" customHeight="1">
      <c r="A439" s="23"/>
      <c r="B439" s="24"/>
      <c r="C439" s="25" t="s">
        <v>22</v>
      </c>
      <c r="D439" s="23"/>
      <c r="E439" s="137">
        <f t="shared" si="51"/>
        <v>16.71</v>
      </c>
      <c r="F439" s="32"/>
      <c r="G439" s="32"/>
      <c r="H439" s="32"/>
      <c r="I439" s="32"/>
      <c r="J439" s="32"/>
      <c r="K439" s="32">
        <v>16.71</v>
      </c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3"/>
    </row>
    <row r="440" spans="1:25" s="34" customFormat="1" ht="12.75" customHeight="1">
      <c r="A440" s="480"/>
      <c r="B440" s="481"/>
      <c r="C440" s="25" t="s">
        <v>22</v>
      </c>
      <c r="D440" s="480"/>
      <c r="E440" s="137">
        <f t="shared" si="51"/>
        <v>38.14</v>
      </c>
      <c r="F440" s="32"/>
      <c r="G440" s="32"/>
      <c r="H440" s="32"/>
      <c r="I440" s="32"/>
      <c r="J440" s="32"/>
      <c r="K440" s="32">
        <v>38.14</v>
      </c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3"/>
    </row>
    <row r="441" spans="1:25" s="34" customFormat="1" ht="12.75" customHeight="1">
      <c r="A441" s="480"/>
      <c r="B441" s="481"/>
      <c r="C441" s="25" t="s">
        <v>22</v>
      </c>
      <c r="D441" s="480"/>
      <c r="E441" s="137">
        <f t="shared" si="51"/>
        <v>9.86</v>
      </c>
      <c r="F441" s="32"/>
      <c r="G441" s="32"/>
      <c r="H441" s="32"/>
      <c r="I441" s="32"/>
      <c r="J441" s="32"/>
      <c r="K441" s="32">
        <v>9.86</v>
      </c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3"/>
    </row>
    <row r="442" spans="1:25" s="34" customFormat="1" ht="12.75" customHeight="1">
      <c r="A442" s="260"/>
      <c r="B442" s="261"/>
      <c r="C442" s="25" t="s">
        <v>22</v>
      </c>
      <c r="D442" s="260"/>
      <c r="E442" s="137">
        <f t="shared" si="51"/>
        <v>9.83</v>
      </c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>
        <v>9.83</v>
      </c>
      <c r="S442" s="32"/>
      <c r="T442" s="32"/>
      <c r="U442" s="32"/>
      <c r="V442" s="32"/>
      <c r="W442" s="32"/>
      <c r="X442" s="32"/>
      <c r="Y442" s="33"/>
    </row>
    <row r="443" spans="1:25" s="34" customFormat="1" ht="12.75" customHeight="1">
      <c r="A443" s="260"/>
      <c r="B443" s="261"/>
      <c r="C443" s="25" t="s">
        <v>22</v>
      </c>
      <c r="D443" s="260"/>
      <c r="E443" s="137">
        <f t="shared" si="51"/>
        <v>0.93</v>
      </c>
      <c r="F443" s="32"/>
      <c r="G443" s="32"/>
      <c r="H443" s="32"/>
      <c r="I443" s="32"/>
      <c r="J443" s="32"/>
      <c r="K443" s="32"/>
      <c r="L443" s="32"/>
      <c r="M443" s="32">
        <v>0.93</v>
      </c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3"/>
    </row>
    <row r="444" spans="1:25" s="34" customFormat="1" ht="12.75" customHeight="1">
      <c r="A444" s="260"/>
      <c r="B444" s="261"/>
      <c r="C444" s="25" t="s">
        <v>22</v>
      </c>
      <c r="D444" s="260"/>
      <c r="E444" s="137">
        <f t="shared" si="51"/>
        <v>6.63</v>
      </c>
      <c r="F444" s="32"/>
      <c r="G444" s="32"/>
      <c r="H444" s="32"/>
      <c r="I444" s="32"/>
      <c r="J444" s="32"/>
      <c r="K444" s="32"/>
      <c r="L444" s="32"/>
      <c r="M444" s="32">
        <v>6.63</v>
      </c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3"/>
    </row>
    <row r="445" spans="1:25" s="34" customFormat="1" ht="12.75" customHeight="1">
      <c r="A445" s="260"/>
      <c r="B445" s="261"/>
      <c r="C445" s="25" t="s">
        <v>11</v>
      </c>
      <c r="D445" s="260"/>
      <c r="E445" s="137">
        <f t="shared" si="51"/>
        <v>11.24</v>
      </c>
      <c r="F445" s="32"/>
      <c r="G445" s="32"/>
      <c r="H445" s="32"/>
      <c r="I445" s="32"/>
      <c r="J445" s="32"/>
      <c r="K445" s="32"/>
      <c r="L445" s="32"/>
      <c r="M445" s="32">
        <v>11.24</v>
      </c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3"/>
    </row>
    <row r="446" spans="1:25" s="34" customFormat="1" ht="12.75" customHeight="1">
      <c r="A446" s="260"/>
      <c r="B446" s="261"/>
      <c r="C446" s="25" t="s">
        <v>18</v>
      </c>
      <c r="D446" s="260"/>
      <c r="E446" s="137">
        <f t="shared" si="51"/>
        <v>5</v>
      </c>
      <c r="F446" s="32"/>
      <c r="G446" s="32"/>
      <c r="H446" s="32"/>
      <c r="I446" s="32"/>
      <c r="J446" s="32"/>
      <c r="K446" s="32"/>
      <c r="L446" s="32"/>
      <c r="M446" s="32">
        <v>5</v>
      </c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3"/>
    </row>
    <row r="447" spans="1:25" s="34" customFormat="1" ht="12.75" customHeight="1">
      <c r="A447" s="260"/>
      <c r="B447" s="261"/>
      <c r="C447" s="25" t="s">
        <v>22</v>
      </c>
      <c r="D447" s="260"/>
      <c r="E447" s="137">
        <f t="shared" si="51"/>
        <v>11.04</v>
      </c>
      <c r="F447" s="32"/>
      <c r="G447" s="32"/>
      <c r="H447" s="32"/>
      <c r="I447" s="32"/>
      <c r="J447" s="32"/>
      <c r="K447" s="32"/>
      <c r="L447" s="32"/>
      <c r="M447" s="32">
        <v>11.04</v>
      </c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3"/>
    </row>
    <row r="448" spans="1:25" s="34" customFormat="1" ht="12.75" customHeight="1">
      <c r="A448" s="266"/>
      <c r="B448" s="267"/>
      <c r="C448" s="25" t="s">
        <v>22</v>
      </c>
      <c r="D448" s="266"/>
      <c r="E448" s="137">
        <f t="shared" si="51"/>
        <v>10.46</v>
      </c>
      <c r="F448" s="32"/>
      <c r="G448" s="32"/>
      <c r="H448" s="32"/>
      <c r="I448" s="32"/>
      <c r="J448" s="32"/>
      <c r="K448" s="32"/>
      <c r="L448" s="32"/>
      <c r="M448" s="32">
        <v>10.46</v>
      </c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3"/>
    </row>
    <row r="449" spans="1:25" s="34" customFormat="1" ht="12.75" customHeight="1">
      <c r="A449" s="260"/>
      <c r="B449" s="261"/>
      <c r="C449" s="25" t="s">
        <v>11</v>
      </c>
      <c r="D449" s="260"/>
      <c r="E449" s="137">
        <f t="shared" si="51"/>
        <v>0.8</v>
      </c>
      <c r="F449" s="32"/>
      <c r="G449" s="32"/>
      <c r="H449" s="32"/>
      <c r="I449" s="32"/>
      <c r="J449" s="32"/>
      <c r="K449" s="32"/>
      <c r="L449" s="32"/>
      <c r="M449" s="32">
        <v>0.8</v>
      </c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3"/>
    </row>
    <row r="450" spans="1:25" s="34" customFormat="1" ht="12.75" customHeight="1">
      <c r="A450" s="260"/>
      <c r="B450" s="261"/>
      <c r="C450" s="25" t="s">
        <v>22</v>
      </c>
      <c r="D450" s="260"/>
      <c r="E450" s="137">
        <f t="shared" si="51"/>
        <v>1.3</v>
      </c>
      <c r="F450" s="32"/>
      <c r="G450" s="32"/>
      <c r="H450" s="32"/>
      <c r="I450" s="32"/>
      <c r="J450" s="32"/>
      <c r="K450" s="32"/>
      <c r="L450" s="32"/>
      <c r="M450" s="32">
        <v>1.3</v>
      </c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3"/>
    </row>
    <row r="451" spans="1:25" s="34" customFormat="1" ht="12.75" customHeight="1">
      <c r="A451" s="448"/>
      <c r="B451" s="449"/>
      <c r="C451" s="25" t="s">
        <v>11</v>
      </c>
      <c r="D451" s="448"/>
      <c r="E451" s="137">
        <f t="shared" si="51"/>
        <v>1.5</v>
      </c>
      <c r="F451" s="32"/>
      <c r="G451" s="32"/>
      <c r="H451" s="32"/>
      <c r="I451" s="32"/>
      <c r="J451" s="32"/>
      <c r="K451" s="32"/>
      <c r="L451" s="32"/>
      <c r="M451" s="32">
        <v>1.5</v>
      </c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3"/>
    </row>
    <row r="452" spans="1:25" s="34" customFormat="1" ht="12.75" customHeight="1">
      <c r="A452" s="448"/>
      <c r="B452" s="449"/>
      <c r="C452" s="25" t="s">
        <v>16</v>
      </c>
      <c r="D452" s="448"/>
      <c r="E452" s="137">
        <f t="shared" si="51"/>
        <v>0.5</v>
      </c>
      <c r="F452" s="32"/>
      <c r="G452" s="32"/>
      <c r="H452" s="32"/>
      <c r="I452" s="32"/>
      <c r="J452" s="32"/>
      <c r="K452" s="32"/>
      <c r="L452" s="32"/>
      <c r="M452" s="32">
        <v>0.5</v>
      </c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3"/>
    </row>
    <row r="453" spans="1:25" s="34" customFormat="1" ht="12.75" customHeight="1">
      <c r="A453" s="448"/>
      <c r="B453" s="449"/>
      <c r="C453" s="25" t="s">
        <v>22</v>
      </c>
      <c r="D453" s="448"/>
      <c r="E453" s="137">
        <f t="shared" si="51"/>
        <v>15</v>
      </c>
      <c r="F453" s="32"/>
      <c r="G453" s="32"/>
      <c r="H453" s="32"/>
      <c r="I453" s="32"/>
      <c r="J453" s="32"/>
      <c r="K453" s="32"/>
      <c r="L453" s="32"/>
      <c r="M453" s="32">
        <v>15</v>
      </c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3"/>
    </row>
    <row r="454" spans="1:25" s="34" customFormat="1" ht="12.75" customHeight="1">
      <c r="A454" s="448"/>
      <c r="B454" s="449"/>
      <c r="C454" s="25" t="s">
        <v>47</v>
      </c>
      <c r="D454" s="448"/>
      <c r="E454" s="137">
        <f t="shared" si="51"/>
        <v>3</v>
      </c>
      <c r="F454" s="32"/>
      <c r="G454" s="32"/>
      <c r="H454" s="32"/>
      <c r="I454" s="32"/>
      <c r="J454" s="32"/>
      <c r="K454" s="32"/>
      <c r="L454" s="32"/>
      <c r="M454" s="32">
        <v>3</v>
      </c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3"/>
    </row>
    <row r="455" spans="1:25" s="34" customFormat="1" ht="12.75" customHeight="1">
      <c r="A455" s="260"/>
      <c r="B455" s="261"/>
      <c r="C455" s="25" t="s">
        <v>22</v>
      </c>
      <c r="D455" s="260"/>
      <c r="E455" s="137">
        <f t="shared" si="51"/>
        <v>2.88</v>
      </c>
      <c r="F455" s="32"/>
      <c r="G455" s="32"/>
      <c r="H455" s="32"/>
      <c r="I455" s="32"/>
      <c r="J455" s="32"/>
      <c r="K455" s="32"/>
      <c r="L455" s="32"/>
      <c r="M455" s="32">
        <v>2.88</v>
      </c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3"/>
    </row>
    <row r="456" spans="1:25" s="34" customFormat="1" ht="12.75" customHeight="1">
      <c r="A456" s="260"/>
      <c r="B456" s="261"/>
      <c r="C456" s="25" t="s">
        <v>22</v>
      </c>
      <c r="D456" s="260"/>
      <c r="E456" s="137">
        <f t="shared" si="51"/>
        <v>26.63</v>
      </c>
      <c r="F456" s="32"/>
      <c r="G456" s="32"/>
      <c r="H456" s="32"/>
      <c r="I456" s="32"/>
      <c r="J456" s="32"/>
      <c r="K456" s="32"/>
      <c r="L456" s="32"/>
      <c r="M456" s="32">
        <v>26.63</v>
      </c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3"/>
    </row>
    <row r="457" spans="1:25" s="34" customFormat="1" ht="12.75" customHeight="1">
      <c r="A457" s="260"/>
      <c r="B457" s="261"/>
      <c r="C457" s="25" t="s">
        <v>22</v>
      </c>
      <c r="D457" s="260">
        <v>122.47</v>
      </c>
      <c r="E457" s="137">
        <f>SUM(J457:X457)</f>
        <v>122.47</v>
      </c>
      <c r="F457" s="32"/>
      <c r="G457" s="32"/>
      <c r="H457" s="32"/>
      <c r="I457" s="32"/>
      <c r="J457" s="32"/>
      <c r="K457" s="32">
        <v>50</v>
      </c>
      <c r="L457" s="32"/>
      <c r="M457" s="487">
        <f>122.47-K457</f>
        <v>72.47</v>
      </c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3"/>
    </row>
    <row r="458" spans="1:25" s="34" customFormat="1" ht="12.75" customHeight="1">
      <c r="A458" s="260"/>
      <c r="B458" s="261"/>
      <c r="C458" s="25" t="s">
        <v>22</v>
      </c>
      <c r="D458" s="260"/>
      <c r="E458" s="137">
        <f t="shared" si="51"/>
        <v>31.67</v>
      </c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>
        <v>31.67</v>
      </c>
      <c r="R458" s="32"/>
      <c r="S458" s="32"/>
      <c r="T458" s="32"/>
      <c r="U458" s="32"/>
      <c r="V458" s="32"/>
      <c r="W458" s="32"/>
      <c r="X458" s="32"/>
      <c r="Y458" s="33"/>
    </row>
    <row r="459" spans="1:25" s="34" customFormat="1" ht="12.75" customHeight="1">
      <c r="A459" s="260"/>
      <c r="B459" s="261"/>
      <c r="C459" s="25" t="s">
        <v>22</v>
      </c>
      <c r="D459" s="260"/>
      <c r="E459" s="137">
        <f t="shared" si="51"/>
        <v>60.22</v>
      </c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>
        <v>60.22</v>
      </c>
      <c r="W459" s="32"/>
      <c r="X459" s="32"/>
      <c r="Y459" s="33"/>
    </row>
    <row r="460" spans="1:25" s="34" customFormat="1" ht="12.75" customHeight="1">
      <c r="A460" s="260"/>
      <c r="B460" s="261"/>
      <c r="C460" s="25" t="s">
        <v>22</v>
      </c>
      <c r="D460" s="260"/>
      <c r="E460" s="137">
        <f t="shared" si="51"/>
        <v>26.13</v>
      </c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>
        <v>26.13</v>
      </c>
      <c r="W460" s="32"/>
      <c r="X460" s="32"/>
      <c r="Y460" s="33"/>
    </row>
    <row r="461" spans="1:25" s="34" customFormat="1" ht="12.75" customHeight="1">
      <c r="A461" s="260"/>
      <c r="B461" s="261"/>
      <c r="C461" s="25"/>
      <c r="D461" s="260"/>
      <c r="E461" s="137">
        <f t="shared" si="51"/>
        <v>0</v>
      </c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3"/>
    </row>
    <row r="462" spans="1:25" s="34" customFormat="1" ht="12.75" customHeight="1">
      <c r="A462" s="260"/>
      <c r="B462" s="261"/>
      <c r="C462" s="25"/>
      <c r="D462" s="260"/>
      <c r="E462" s="137">
        <f t="shared" si="51"/>
        <v>0</v>
      </c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3"/>
    </row>
    <row r="463" spans="1:25" s="34" customFormat="1" ht="12.75" customHeight="1">
      <c r="A463" s="260"/>
      <c r="B463" s="261"/>
      <c r="C463" s="25"/>
      <c r="D463" s="260"/>
      <c r="E463" s="137">
        <f t="shared" si="51"/>
        <v>0</v>
      </c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3"/>
    </row>
    <row r="464" spans="1:25" s="34" customFormat="1" ht="12.75" customHeight="1">
      <c r="A464" s="23"/>
      <c r="B464" s="24"/>
      <c r="C464" s="25"/>
      <c r="D464" s="23"/>
      <c r="E464" s="137">
        <f t="shared" si="51"/>
        <v>0</v>
      </c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3"/>
    </row>
    <row r="465" spans="1:25" s="34" customFormat="1" ht="12.75" customHeight="1">
      <c r="A465" s="23"/>
      <c r="B465" s="24"/>
      <c r="C465" s="25"/>
      <c r="D465" s="23"/>
      <c r="E465" s="137">
        <f t="shared" si="51"/>
        <v>0</v>
      </c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3"/>
    </row>
    <row r="466" spans="1:25" s="34" customFormat="1" ht="12.75" customHeight="1">
      <c r="A466" s="23"/>
      <c r="B466" s="24"/>
      <c r="C466" s="25"/>
      <c r="D466" s="23"/>
      <c r="E466" s="137">
        <f t="shared" si="51"/>
        <v>0</v>
      </c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3"/>
    </row>
    <row r="467" spans="1:25" s="34" customFormat="1" ht="12.75" customHeight="1">
      <c r="A467" s="260"/>
      <c r="B467" s="261"/>
      <c r="C467" s="25"/>
      <c r="D467" s="260"/>
      <c r="E467" s="137">
        <f t="shared" si="51"/>
        <v>0</v>
      </c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3"/>
    </row>
    <row r="468" spans="1:25" s="34" customFormat="1" ht="12.75" customHeight="1">
      <c r="A468" s="260"/>
      <c r="B468" s="261"/>
      <c r="C468" s="25"/>
      <c r="D468" s="260"/>
      <c r="E468" s="137">
        <f t="shared" si="51"/>
        <v>0</v>
      </c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3"/>
    </row>
    <row r="469" spans="1:25" s="34" customFormat="1" ht="12.75" customHeight="1">
      <c r="A469" s="260"/>
      <c r="B469" s="261"/>
      <c r="C469" s="25"/>
      <c r="D469" s="260"/>
      <c r="E469" s="137">
        <f t="shared" si="51"/>
        <v>0</v>
      </c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34" customFormat="1" ht="12.75" customHeight="1">
      <c r="A470" s="260"/>
      <c r="B470" s="261"/>
      <c r="C470" s="25"/>
      <c r="D470" s="260"/>
      <c r="E470" s="137">
        <f t="shared" si="51"/>
        <v>0</v>
      </c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3"/>
    </row>
    <row r="471" spans="1:25" s="34" customFormat="1" ht="12.75" customHeight="1">
      <c r="A471" s="260"/>
      <c r="B471" s="261"/>
      <c r="C471" s="25"/>
      <c r="D471" s="260"/>
      <c r="E471" s="137">
        <f t="shared" si="51"/>
        <v>0</v>
      </c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3"/>
    </row>
    <row r="472" spans="1:25" s="34" customFormat="1" ht="12.75" customHeight="1">
      <c r="A472" s="260"/>
      <c r="B472" s="261"/>
      <c r="C472" s="25"/>
      <c r="D472" s="260"/>
      <c r="E472" s="137">
        <f t="shared" si="51"/>
        <v>0</v>
      </c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3"/>
    </row>
    <row r="473" spans="1:25" s="34" customFormat="1" ht="12.75" customHeight="1">
      <c r="A473" s="260"/>
      <c r="B473" s="261"/>
      <c r="C473" s="25"/>
      <c r="D473" s="260"/>
      <c r="E473" s="137">
        <f t="shared" si="51"/>
        <v>0</v>
      </c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3"/>
    </row>
    <row r="474" spans="1:25" s="34" customFormat="1" ht="12.75" customHeight="1">
      <c r="A474" s="260"/>
      <c r="B474" s="261"/>
      <c r="C474" s="25"/>
      <c r="D474" s="260"/>
      <c r="E474" s="137">
        <f t="shared" si="51"/>
        <v>0</v>
      </c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3"/>
    </row>
    <row r="475" spans="1:25" s="34" customFormat="1" ht="12.75" customHeight="1">
      <c r="A475" s="260"/>
      <c r="B475" s="261"/>
      <c r="C475" s="25"/>
      <c r="D475" s="260"/>
      <c r="E475" s="137">
        <f t="shared" si="51"/>
        <v>0</v>
      </c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3"/>
    </row>
    <row r="476" spans="1:25" s="34" customFormat="1" ht="12.75" customHeight="1">
      <c r="A476" s="23"/>
      <c r="B476" s="24"/>
      <c r="C476" s="25"/>
      <c r="D476" s="23"/>
      <c r="E476" s="137">
        <f t="shared" si="51"/>
        <v>0</v>
      </c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3"/>
    </row>
    <row r="477" spans="1:25" s="34" customFormat="1" ht="12.75" customHeight="1">
      <c r="A477" s="23"/>
      <c r="B477" s="24"/>
      <c r="C477" s="25"/>
      <c r="D477" s="23"/>
      <c r="E477" s="137">
        <f t="shared" si="51"/>
        <v>0</v>
      </c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3"/>
    </row>
    <row r="478" spans="1:25" s="34" customFormat="1" ht="12.75" customHeight="1">
      <c r="A478" s="23"/>
      <c r="B478" s="24"/>
      <c r="C478" s="25"/>
      <c r="D478" s="23"/>
      <c r="E478" s="137">
        <f t="shared" si="51"/>
        <v>0</v>
      </c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3"/>
    </row>
    <row r="479" spans="1:25" s="34" customFormat="1" ht="12.75" customHeight="1">
      <c r="A479" s="23"/>
      <c r="B479" s="24"/>
      <c r="C479" s="25"/>
      <c r="D479" s="23"/>
      <c r="E479" s="137">
        <f t="shared" si="51"/>
        <v>0</v>
      </c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3"/>
    </row>
    <row r="480" spans="1:25" s="34" customFormat="1" ht="12.75" customHeight="1">
      <c r="A480" s="23"/>
      <c r="B480" s="24"/>
      <c r="C480" s="25"/>
      <c r="D480" s="23"/>
      <c r="E480" s="137">
        <f t="shared" si="51"/>
        <v>0</v>
      </c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3"/>
    </row>
    <row r="481" spans="1:25" s="34" customFormat="1" ht="12.75" customHeight="1">
      <c r="A481" s="23" t="s">
        <v>90</v>
      </c>
      <c r="B481" s="21" t="s">
        <v>164</v>
      </c>
      <c r="C481" s="25"/>
      <c r="D481" s="19" t="s">
        <v>48</v>
      </c>
      <c r="E481" s="136">
        <f t="shared" ref="E481:X481" si="52">E482+E680+E683+E693+E777+E811+E814+E817+E890+E918+E982+E1001+E1029</f>
        <v>423.47999999999996</v>
      </c>
      <c r="F481" s="32">
        <f t="shared" si="52"/>
        <v>0</v>
      </c>
      <c r="G481" s="32">
        <f t="shared" si="52"/>
        <v>0</v>
      </c>
      <c r="H481" s="32">
        <f t="shared" si="52"/>
        <v>0</v>
      </c>
      <c r="I481" s="32">
        <f t="shared" si="52"/>
        <v>0</v>
      </c>
      <c r="J481" s="32">
        <f t="shared" si="52"/>
        <v>18.259999999999998</v>
      </c>
      <c r="K481" s="32">
        <f t="shared" si="52"/>
        <v>18.709999999999997</v>
      </c>
      <c r="L481" s="32">
        <f t="shared" si="52"/>
        <v>34.300000000000004</v>
      </c>
      <c r="M481" s="32">
        <f t="shared" si="52"/>
        <v>25.34</v>
      </c>
      <c r="N481" s="32">
        <f t="shared" si="52"/>
        <v>20.11</v>
      </c>
      <c r="O481" s="32">
        <f t="shared" si="52"/>
        <v>23.51</v>
      </c>
      <c r="P481" s="32">
        <f t="shared" si="52"/>
        <v>26.68</v>
      </c>
      <c r="Q481" s="32">
        <f t="shared" si="52"/>
        <v>24.700000000000003</v>
      </c>
      <c r="R481" s="32">
        <f t="shared" si="52"/>
        <v>26.630000000000003</v>
      </c>
      <c r="S481" s="32">
        <f t="shared" si="52"/>
        <v>19.380000000000003</v>
      </c>
      <c r="T481" s="32">
        <f t="shared" si="52"/>
        <v>33.760000000000005</v>
      </c>
      <c r="U481" s="32">
        <f t="shared" si="52"/>
        <v>37.33</v>
      </c>
      <c r="V481" s="32">
        <f t="shared" si="52"/>
        <v>57.940000000000005</v>
      </c>
      <c r="W481" s="32">
        <f t="shared" si="52"/>
        <v>18.700000000000003</v>
      </c>
      <c r="X481" s="32">
        <f t="shared" si="52"/>
        <v>38.130000000000003</v>
      </c>
      <c r="Y481" s="33"/>
    </row>
    <row r="482" spans="1:25" s="199" customFormat="1" ht="12.75" customHeight="1">
      <c r="A482" s="196" t="s">
        <v>194</v>
      </c>
      <c r="B482" s="200" t="s">
        <v>166</v>
      </c>
      <c r="C482" s="197"/>
      <c r="D482" s="201" t="s">
        <v>53</v>
      </c>
      <c r="E482" s="184">
        <f t="shared" ref="E482:X482" si="53">SUM(E483:E679)</f>
        <v>14.56999999999999</v>
      </c>
      <c r="F482" s="184">
        <f t="shared" si="53"/>
        <v>0</v>
      </c>
      <c r="G482" s="184">
        <f t="shared" si="53"/>
        <v>0</v>
      </c>
      <c r="H482" s="184">
        <f t="shared" si="53"/>
        <v>0</v>
      </c>
      <c r="I482" s="184">
        <f t="shared" si="53"/>
        <v>0</v>
      </c>
      <c r="J482" s="184">
        <f t="shared" si="53"/>
        <v>1.1700000000000002</v>
      </c>
      <c r="K482" s="184">
        <f t="shared" si="53"/>
        <v>0.66999999999999993</v>
      </c>
      <c r="L482" s="184">
        <f t="shared" si="53"/>
        <v>0.5099999999999999</v>
      </c>
      <c r="M482" s="184">
        <f t="shared" si="53"/>
        <v>0.96000000000000019</v>
      </c>
      <c r="N482" s="184">
        <f t="shared" si="53"/>
        <v>0.72</v>
      </c>
      <c r="O482" s="184">
        <f t="shared" si="53"/>
        <v>1.18</v>
      </c>
      <c r="P482" s="184">
        <f t="shared" si="53"/>
        <v>0.98000000000000009</v>
      </c>
      <c r="Q482" s="184">
        <f t="shared" si="53"/>
        <v>0.88000000000000012</v>
      </c>
      <c r="R482" s="184">
        <f t="shared" si="53"/>
        <v>0.83000000000000018</v>
      </c>
      <c r="S482" s="184">
        <f t="shared" si="53"/>
        <v>0.84</v>
      </c>
      <c r="T482" s="184">
        <f t="shared" si="53"/>
        <v>1.1200000000000006</v>
      </c>
      <c r="U482" s="184">
        <f t="shared" si="53"/>
        <v>1.3700000000000003</v>
      </c>
      <c r="V482" s="184">
        <f t="shared" si="53"/>
        <v>0.72</v>
      </c>
      <c r="W482" s="184">
        <f t="shared" si="53"/>
        <v>0.67999999999999994</v>
      </c>
      <c r="X482" s="184">
        <f t="shared" si="53"/>
        <v>1.9400000000000004</v>
      </c>
      <c r="Y482" s="198"/>
    </row>
    <row r="483" spans="1:25" s="34" customFormat="1" ht="12.75" customHeight="1">
      <c r="A483" s="18"/>
      <c r="B483" s="272" t="s">
        <v>523</v>
      </c>
      <c r="C483" s="25" t="s">
        <v>11</v>
      </c>
      <c r="D483" s="19"/>
      <c r="E483" s="137">
        <f t="shared" ref="E483:E514" si="54">SUM(J483:X483)</f>
        <v>0.34</v>
      </c>
      <c r="F483" s="32"/>
      <c r="G483" s="32"/>
      <c r="H483" s="32"/>
      <c r="I483" s="32"/>
      <c r="J483" s="265">
        <v>0.34</v>
      </c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3"/>
    </row>
    <row r="484" spans="1:25" s="34" customFormat="1" ht="12.75" customHeight="1">
      <c r="A484" s="18"/>
      <c r="B484" s="272" t="s">
        <v>524</v>
      </c>
      <c r="C484" s="25" t="s">
        <v>11</v>
      </c>
      <c r="D484" s="19"/>
      <c r="E484" s="137">
        <f t="shared" si="54"/>
        <v>0.15</v>
      </c>
      <c r="F484" s="32"/>
      <c r="G484" s="32"/>
      <c r="H484" s="32"/>
      <c r="I484" s="32"/>
      <c r="J484" s="265">
        <v>0.15</v>
      </c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3"/>
    </row>
    <row r="485" spans="1:25" s="34" customFormat="1" ht="12.75" customHeight="1">
      <c r="A485" s="18"/>
      <c r="B485" s="282" t="s">
        <v>525</v>
      </c>
      <c r="C485" s="25" t="s">
        <v>22</v>
      </c>
      <c r="D485" s="19"/>
      <c r="E485" s="137">
        <f t="shared" si="54"/>
        <v>0.12</v>
      </c>
      <c r="F485" s="32"/>
      <c r="G485" s="32"/>
      <c r="H485" s="32"/>
      <c r="I485" s="32"/>
      <c r="J485" s="287">
        <v>0.12</v>
      </c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3"/>
    </row>
    <row r="486" spans="1:25" s="34" customFormat="1" ht="12.75" customHeight="1">
      <c r="A486" s="18"/>
      <c r="B486" s="282" t="s">
        <v>526</v>
      </c>
      <c r="C486" s="25" t="s">
        <v>11</v>
      </c>
      <c r="D486" s="19"/>
      <c r="E486" s="137">
        <f t="shared" si="54"/>
        <v>0.3</v>
      </c>
      <c r="F486" s="32"/>
      <c r="G486" s="32"/>
      <c r="H486" s="32"/>
      <c r="I486" s="32"/>
      <c r="J486" s="287">
        <v>0.3</v>
      </c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3"/>
    </row>
    <row r="487" spans="1:25" s="34" customFormat="1" ht="12.75" customHeight="1">
      <c r="A487" s="18"/>
      <c r="B487" s="284" t="s">
        <v>527</v>
      </c>
      <c r="C487" s="25" t="s">
        <v>11</v>
      </c>
      <c r="D487" s="19"/>
      <c r="E487" s="137">
        <f t="shared" si="54"/>
        <v>0.06</v>
      </c>
      <c r="F487" s="32"/>
      <c r="G487" s="32"/>
      <c r="H487" s="32"/>
      <c r="I487" s="32"/>
      <c r="J487" s="287">
        <v>0.06</v>
      </c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3"/>
    </row>
    <row r="488" spans="1:25" s="34" customFormat="1" ht="12.75" customHeight="1">
      <c r="A488" s="18"/>
      <c r="B488" s="284" t="s">
        <v>528</v>
      </c>
      <c r="C488" s="25" t="s">
        <v>59</v>
      </c>
      <c r="D488" s="19"/>
      <c r="E488" s="137">
        <f t="shared" si="54"/>
        <v>0.04</v>
      </c>
      <c r="F488" s="32"/>
      <c r="G488" s="32"/>
      <c r="H488" s="32"/>
      <c r="I488" s="32"/>
      <c r="J488" s="287">
        <v>0.04</v>
      </c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3"/>
    </row>
    <row r="489" spans="1:25" s="34" customFormat="1" ht="12.75" customHeight="1">
      <c r="A489" s="18"/>
      <c r="B489" s="282" t="s">
        <v>529</v>
      </c>
      <c r="C489" s="25" t="s">
        <v>22</v>
      </c>
      <c r="D489" s="19"/>
      <c r="E489" s="137">
        <f t="shared" si="54"/>
        <v>0.04</v>
      </c>
      <c r="F489" s="32"/>
      <c r="G489" s="32"/>
      <c r="H489" s="32"/>
      <c r="I489" s="32"/>
      <c r="J489" s="287">
        <v>0.04</v>
      </c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3"/>
    </row>
    <row r="490" spans="1:25" s="34" customFormat="1" ht="12.75" customHeight="1">
      <c r="A490" s="18"/>
      <c r="B490" s="284" t="s">
        <v>667</v>
      </c>
      <c r="C490" s="306" t="s">
        <v>16</v>
      </c>
      <c r="D490" s="19"/>
      <c r="E490" s="137">
        <f t="shared" si="54"/>
        <v>0.1</v>
      </c>
      <c r="F490" s="32"/>
      <c r="G490" s="32"/>
      <c r="H490" s="32"/>
      <c r="I490" s="32"/>
      <c r="J490" s="287">
        <v>0.1</v>
      </c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3"/>
    </row>
    <row r="491" spans="1:25" s="34" customFormat="1" ht="12.75" customHeight="1">
      <c r="A491" s="18"/>
      <c r="B491" s="300" t="s">
        <v>585</v>
      </c>
      <c r="C491" s="25" t="s">
        <v>18</v>
      </c>
      <c r="D491" s="19"/>
      <c r="E491" s="137">
        <f t="shared" si="54"/>
        <v>0.02</v>
      </c>
      <c r="F491" s="32"/>
      <c r="G491" s="32"/>
      <c r="H491" s="32"/>
      <c r="I491" s="32"/>
      <c r="J491" s="287">
        <v>0.02</v>
      </c>
      <c r="K491" s="32"/>
      <c r="L491" s="32"/>
      <c r="M491" s="32"/>
      <c r="N491" s="32"/>
      <c r="O491" s="32"/>
      <c r="P491" s="32"/>
      <c r="Q491" s="32"/>
      <c r="R491" s="32"/>
      <c r="S491" s="287"/>
      <c r="T491" s="32"/>
      <c r="U491" s="32"/>
      <c r="V491" s="32"/>
      <c r="W491" s="32"/>
      <c r="X491" s="32"/>
      <c r="Y491" s="33"/>
    </row>
    <row r="492" spans="1:25" s="34" customFormat="1" ht="12.75" customHeight="1">
      <c r="A492" s="18"/>
      <c r="B492" s="282" t="s">
        <v>530</v>
      </c>
      <c r="C492" s="306" t="s">
        <v>18</v>
      </c>
      <c r="D492" s="19"/>
      <c r="E492" s="137">
        <f t="shared" si="54"/>
        <v>0.1</v>
      </c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06">
        <v>0.1</v>
      </c>
      <c r="Y492" s="33"/>
    </row>
    <row r="493" spans="1:25" s="34" customFormat="1" ht="12.75" customHeight="1">
      <c r="A493" s="18"/>
      <c r="B493" s="282" t="s">
        <v>531</v>
      </c>
      <c r="C493" s="306" t="s">
        <v>16</v>
      </c>
      <c r="D493" s="19"/>
      <c r="E493" s="137">
        <f t="shared" si="54"/>
        <v>0.1</v>
      </c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06">
        <v>0.1</v>
      </c>
      <c r="Y493" s="33"/>
    </row>
    <row r="494" spans="1:25" s="34" customFormat="1" ht="12.75" customHeight="1">
      <c r="A494" s="18"/>
      <c r="B494" s="282" t="s">
        <v>532</v>
      </c>
      <c r="C494" s="306" t="s">
        <v>18</v>
      </c>
      <c r="D494" s="19"/>
      <c r="E494" s="137">
        <f t="shared" si="54"/>
        <v>0.1</v>
      </c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06">
        <v>0.1</v>
      </c>
      <c r="Y494" s="33"/>
    </row>
    <row r="495" spans="1:25" s="34" customFormat="1" ht="12.75" customHeight="1">
      <c r="A495" s="18"/>
      <c r="B495" s="21" t="s">
        <v>533</v>
      </c>
      <c r="C495" s="306" t="s">
        <v>11</v>
      </c>
      <c r="D495" s="19"/>
      <c r="E495" s="137">
        <f t="shared" si="54"/>
        <v>0.1</v>
      </c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06">
        <v>0.1</v>
      </c>
      <c r="Y495" s="33"/>
    </row>
    <row r="496" spans="1:25" s="34" customFormat="1" ht="12.75" customHeight="1">
      <c r="A496" s="18"/>
      <c r="B496" s="21" t="s">
        <v>534</v>
      </c>
      <c r="C496" s="306" t="s">
        <v>11</v>
      </c>
      <c r="D496" s="19"/>
      <c r="E496" s="137">
        <f t="shared" si="54"/>
        <v>0.09</v>
      </c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06">
        <v>0.09</v>
      </c>
      <c r="Y496" s="33"/>
    </row>
    <row r="497" spans="1:25" s="34" customFormat="1" ht="12.75" customHeight="1">
      <c r="A497" s="18"/>
      <c r="B497" s="21"/>
      <c r="C497" s="306" t="s">
        <v>16</v>
      </c>
      <c r="D497" s="19"/>
      <c r="E497" s="137">
        <f t="shared" si="54"/>
        <v>0.01</v>
      </c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06">
        <v>0.01</v>
      </c>
      <c r="Y497" s="33"/>
    </row>
    <row r="498" spans="1:25" s="34" customFormat="1" ht="12.75" customHeight="1">
      <c r="A498" s="18"/>
      <c r="B498" s="282" t="s">
        <v>535</v>
      </c>
      <c r="C498" s="306" t="s">
        <v>16</v>
      </c>
      <c r="D498" s="19"/>
      <c r="E498" s="137">
        <f t="shared" si="54"/>
        <v>0.1</v>
      </c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06">
        <v>0.1</v>
      </c>
      <c r="Y498" s="33"/>
    </row>
    <row r="499" spans="1:25" s="34" customFormat="1" ht="12.75" customHeight="1">
      <c r="A499" s="18"/>
      <c r="B499" s="282" t="s">
        <v>536</v>
      </c>
      <c r="C499" s="306" t="s">
        <v>16</v>
      </c>
      <c r="D499" s="19"/>
      <c r="E499" s="137">
        <f t="shared" si="54"/>
        <v>0.03</v>
      </c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06">
        <v>0.03</v>
      </c>
      <c r="Y499" s="33"/>
    </row>
    <row r="500" spans="1:25" s="34" customFormat="1" ht="12.75" customHeight="1">
      <c r="A500" s="18"/>
      <c r="B500" s="282"/>
      <c r="C500" s="306" t="s">
        <v>11</v>
      </c>
      <c r="D500" s="19"/>
      <c r="E500" s="137">
        <f t="shared" si="54"/>
        <v>7.0000000000000007E-2</v>
      </c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06">
        <v>7.0000000000000007E-2</v>
      </c>
      <c r="Y500" s="33"/>
    </row>
    <row r="501" spans="1:25" s="34" customFormat="1" ht="12.75" customHeight="1">
      <c r="A501" s="18"/>
      <c r="B501" s="282" t="s">
        <v>537</v>
      </c>
      <c r="C501" s="306" t="s">
        <v>16</v>
      </c>
      <c r="D501" s="19"/>
      <c r="E501" s="137">
        <f t="shared" si="54"/>
        <v>0.1</v>
      </c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06">
        <v>0.1</v>
      </c>
      <c r="Y501" s="33"/>
    </row>
    <row r="502" spans="1:25" s="34" customFormat="1" ht="12.75" customHeight="1">
      <c r="A502" s="18"/>
      <c r="B502" s="282" t="s">
        <v>538</v>
      </c>
      <c r="C502" s="306" t="s">
        <v>16</v>
      </c>
      <c r="D502" s="19"/>
      <c r="E502" s="137">
        <f t="shared" si="54"/>
        <v>0.1</v>
      </c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06">
        <v>0.1</v>
      </c>
      <c r="Y502" s="33"/>
    </row>
    <row r="503" spans="1:25" s="34" customFormat="1" ht="12.75" customHeight="1">
      <c r="A503" s="18"/>
      <c r="B503" s="282" t="s">
        <v>539</v>
      </c>
      <c r="C503" s="306" t="s">
        <v>18</v>
      </c>
      <c r="D503" s="19"/>
      <c r="E503" s="137">
        <f t="shared" si="54"/>
        <v>0.1</v>
      </c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06">
        <v>0.1</v>
      </c>
      <c r="Y503" s="33"/>
    </row>
    <row r="504" spans="1:25" s="34" customFormat="1" ht="12.75" customHeight="1">
      <c r="A504" s="18"/>
      <c r="B504" s="282" t="s">
        <v>540</v>
      </c>
      <c r="C504" s="306" t="s">
        <v>12</v>
      </c>
      <c r="D504" s="19"/>
      <c r="E504" s="137">
        <f t="shared" si="54"/>
        <v>0.1</v>
      </c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06">
        <v>0.1</v>
      </c>
      <c r="Y504" s="33"/>
    </row>
    <row r="505" spans="1:25" s="34" customFormat="1" ht="12.75" customHeight="1">
      <c r="A505" s="18"/>
      <c r="B505" s="21" t="s">
        <v>541</v>
      </c>
      <c r="C505" s="306" t="s">
        <v>18</v>
      </c>
      <c r="D505" s="19"/>
      <c r="E505" s="137">
        <f t="shared" si="54"/>
        <v>0.1</v>
      </c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06">
        <v>0.1</v>
      </c>
      <c r="Y505" s="33"/>
    </row>
    <row r="506" spans="1:25" s="34" customFormat="1" ht="12.75" customHeight="1">
      <c r="A506" s="18"/>
      <c r="B506" s="21" t="s">
        <v>542</v>
      </c>
      <c r="C506" s="306" t="s">
        <v>18</v>
      </c>
      <c r="D506" s="19"/>
      <c r="E506" s="137">
        <f t="shared" si="54"/>
        <v>0.1</v>
      </c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06">
        <v>0.1</v>
      </c>
      <c r="Y506" s="33"/>
    </row>
    <row r="507" spans="1:25" s="34" customFormat="1" ht="12.75" customHeight="1">
      <c r="A507" s="18"/>
      <c r="B507" s="282" t="s">
        <v>543</v>
      </c>
      <c r="C507" s="306" t="s">
        <v>18</v>
      </c>
      <c r="D507" s="19"/>
      <c r="E507" s="137">
        <f t="shared" si="54"/>
        <v>0.1</v>
      </c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06">
        <v>0.1</v>
      </c>
      <c r="Y507" s="33"/>
    </row>
    <row r="508" spans="1:25" s="34" customFormat="1" ht="12.75" customHeight="1">
      <c r="A508" s="18"/>
      <c r="B508" s="282" t="s">
        <v>544</v>
      </c>
      <c r="C508" s="306" t="s">
        <v>18</v>
      </c>
      <c r="D508" s="19"/>
      <c r="E508" s="137">
        <f t="shared" si="54"/>
        <v>0.1</v>
      </c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06">
        <v>0.1</v>
      </c>
      <c r="Y508" s="33"/>
    </row>
    <row r="509" spans="1:25" s="34" customFormat="1" ht="12.75" customHeight="1">
      <c r="A509" s="18"/>
      <c r="B509" s="282" t="s">
        <v>545</v>
      </c>
      <c r="C509" s="306" t="s">
        <v>18</v>
      </c>
      <c r="D509" s="19"/>
      <c r="E509" s="137">
        <f t="shared" si="54"/>
        <v>0.1</v>
      </c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06">
        <v>0.1</v>
      </c>
      <c r="Y509" s="33"/>
    </row>
    <row r="510" spans="1:25" s="34" customFormat="1" ht="12.75" customHeight="1">
      <c r="A510" s="18"/>
      <c r="B510" s="282" t="s">
        <v>546</v>
      </c>
      <c r="C510" s="306" t="s">
        <v>16</v>
      </c>
      <c r="D510" s="19"/>
      <c r="E510" s="137">
        <f t="shared" si="54"/>
        <v>0.1</v>
      </c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06">
        <v>0.1</v>
      </c>
      <c r="Y510" s="33"/>
    </row>
    <row r="511" spans="1:25" s="34" customFormat="1" ht="12.75" customHeight="1">
      <c r="A511" s="18"/>
      <c r="B511" s="294" t="s">
        <v>547</v>
      </c>
      <c r="C511" s="306" t="s">
        <v>16</v>
      </c>
      <c r="D511" s="19"/>
      <c r="E511" s="137">
        <f t="shared" si="54"/>
        <v>0.12</v>
      </c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06">
        <v>0.12</v>
      </c>
      <c r="Y511" s="33"/>
    </row>
    <row r="512" spans="1:25" s="34" customFormat="1" ht="12.75" customHeight="1">
      <c r="A512" s="18"/>
      <c r="B512" s="294" t="s">
        <v>668</v>
      </c>
      <c r="C512" s="306" t="s">
        <v>18</v>
      </c>
      <c r="D512" s="19"/>
      <c r="E512" s="137">
        <f t="shared" si="54"/>
        <v>0.12</v>
      </c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06">
        <v>0.12</v>
      </c>
      <c r="Y512" s="33"/>
    </row>
    <row r="513" spans="1:25" s="34" customFormat="1" ht="12.75" customHeight="1">
      <c r="A513" s="18"/>
      <c r="B513" s="284" t="s">
        <v>548</v>
      </c>
      <c r="C513" s="25" t="s">
        <v>16</v>
      </c>
      <c r="D513" s="19"/>
      <c r="E513" s="137">
        <f t="shared" si="54"/>
        <v>0.08</v>
      </c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287">
        <v>0.08</v>
      </c>
      <c r="R513" s="32"/>
      <c r="S513" s="32"/>
      <c r="T513" s="32"/>
      <c r="U513" s="32"/>
      <c r="V513" s="32"/>
      <c r="W513" s="32"/>
      <c r="X513" s="32"/>
      <c r="Y513" s="33"/>
    </row>
    <row r="514" spans="1:25" s="34" customFormat="1" ht="12.75" customHeight="1">
      <c r="A514" s="18"/>
      <c r="B514" s="284" t="s">
        <v>549</v>
      </c>
      <c r="C514" s="25" t="s">
        <v>16</v>
      </c>
      <c r="D514" s="19"/>
      <c r="E514" s="137">
        <f t="shared" si="54"/>
        <v>0.14000000000000001</v>
      </c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287">
        <v>0.14000000000000001</v>
      </c>
      <c r="R514" s="32"/>
      <c r="S514" s="32"/>
      <c r="T514" s="32"/>
      <c r="U514" s="32"/>
      <c r="V514" s="32"/>
      <c r="W514" s="32"/>
      <c r="X514" s="32"/>
      <c r="Y514" s="33"/>
    </row>
    <row r="515" spans="1:25" s="34" customFormat="1" ht="12.75" customHeight="1">
      <c r="A515" s="18"/>
      <c r="B515" s="284" t="s">
        <v>550</v>
      </c>
      <c r="C515" s="25" t="s">
        <v>11</v>
      </c>
      <c r="D515" s="19"/>
      <c r="E515" s="137">
        <f t="shared" ref="E515:E546" si="55">SUM(J515:X515)</f>
        <v>0.2</v>
      </c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287">
        <v>0.2</v>
      </c>
      <c r="R515" s="32"/>
      <c r="S515" s="32"/>
      <c r="T515" s="32"/>
      <c r="U515" s="32"/>
      <c r="V515" s="32"/>
      <c r="W515" s="32"/>
      <c r="X515" s="32"/>
      <c r="Y515" s="33"/>
    </row>
    <row r="516" spans="1:25" s="34" customFormat="1" ht="12.75" customHeight="1">
      <c r="A516" s="18"/>
      <c r="B516" s="284"/>
      <c r="C516" s="25" t="s">
        <v>16</v>
      </c>
      <c r="D516" s="19"/>
      <c r="E516" s="137">
        <f t="shared" si="55"/>
        <v>0.03</v>
      </c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287">
        <v>0.03</v>
      </c>
      <c r="R516" s="32"/>
      <c r="S516" s="32"/>
      <c r="T516" s="32"/>
      <c r="U516" s="32"/>
      <c r="V516" s="32"/>
      <c r="W516" s="32"/>
      <c r="X516" s="32"/>
      <c r="Y516" s="33"/>
    </row>
    <row r="517" spans="1:25" s="34" customFormat="1" ht="12.75" customHeight="1">
      <c r="A517" s="18"/>
      <c r="B517" s="284" t="s">
        <v>551</v>
      </c>
      <c r="C517" s="25" t="s">
        <v>11</v>
      </c>
      <c r="D517" s="19"/>
      <c r="E517" s="137">
        <f t="shared" si="55"/>
        <v>0.2</v>
      </c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287">
        <v>0.2</v>
      </c>
      <c r="R517" s="32"/>
      <c r="S517" s="32"/>
      <c r="T517" s="32"/>
      <c r="U517" s="32"/>
      <c r="V517" s="32"/>
      <c r="W517" s="32"/>
      <c r="X517" s="32"/>
      <c r="Y517" s="33"/>
    </row>
    <row r="518" spans="1:25" s="34" customFormat="1" ht="12.75" customHeight="1">
      <c r="A518" s="18"/>
      <c r="B518" s="284" t="s">
        <v>552</v>
      </c>
      <c r="C518" s="25" t="s">
        <v>11</v>
      </c>
      <c r="D518" s="19"/>
      <c r="E518" s="137">
        <f t="shared" si="55"/>
        <v>0.18</v>
      </c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287">
        <v>0.18</v>
      </c>
      <c r="R518" s="32"/>
      <c r="S518" s="32"/>
      <c r="T518" s="32"/>
      <c r="U518" s="32"/>
      <c r="V518" s="32"/>
      <c r="W518" s="32"/>
      <c r="X518" s="32"/>
      <c r="Y518" s="33"/>
    </row>
    <row r="519" spans="1:25" s="34" customFormat="1" ht="12.75" customHeight="1">
      <c r="A519" s="18"/>
      <c r="B519" s="284" t="s">
        <v>553</v>
      </c>
      <c r="C519" s="25" t="s">
        <v>22</v>
      </c>
      <c r="D519" s="19"/>
      <c r="E519" s="137">
        <f t="shared" si="55"/>
        <v>0.05</v>
      </c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287">
        <v>0.05</v>
      </c>
      <c r="R519" s="32"/>
      <c r="S519" s="32"/>
      <c r="T519" s="32"/>
      <c r="U519" s="32"/>
      <c r="V519" s="32"/>
      <c r="W519" s="32"/>
      <c r="X519" s="32"/>
      <c r="Y519" s="33"/>
    </row>
    <row r="520" spans="1:25" s="34" customFormat="1" ht="12.75" customHeight="1">
      <c r="A520" s="18"/>
      <c r="B520" s="21" t="s">
        <v>554</v>
      </c>
      <c r="C520" s="25" t="s">
        <v>18</v>
      </c>
      <c r="D520" s="19"/>
      <c r="E520" s="137">
        <f t="shared" si="55"/>
        <v>0.06</v>
      </c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274">
        <v>0.06</v>
      </c>
      <c r="W520" s="32"/>
      <c r="X520" s="32"/>
      <c r="Y520" s="33"/>
    </row>
    <row r="521" spans="1:25" s="34" customFormat="1" ht="12.75" customHeight="1">
      <c r="A521" s="18"/>
      <c r="B521" s="21" t="s">
        <v>555</v>
      </c>
      <c r="C521" s="25" t="s">
        <v>22</v>
      </c>
      <c r="D521" s="19"/>
      <c r="E521" s="137">
        <f t="shared" si="55"/>
        <v>0.1</v>
      </c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274">
        <v>0.1</v>
      </c>
      <c r="W521" s="32"/>
      <c r="X521" s="32"/>
      <c r="Y521" s="33"/>
    </row>
    <row r="522" spans="1:25" s="34" customFormat="1" ht="12.75" customHeight="1">
      <c r="A522" s="18"/>
      <c r="B522" s="21" t="s">
        <v>556</v>
      </c>
      <c r="C522" s="25" t="s">
        <v>16</v>
      </c>
      <c r="D522" s="19"/>
      <c r="E522" s="137">
        <f t="shared" si="55"/>
        <v>0.05</v>
      </c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274">
        <v>0.05</v>
      </c>
      <c r="W522" s="32"/>
      <c r="X522" s="32"/>
      <c r="Y522" s="33"/>
    </row>
    <row r="523" spans="1:25" s="34" customFormat="1" ht="12.75" customHeight="1">
      <c r="A523" s="18"/>
      <c r="B523" s="21" t="s">
        <v>557</v>
      </c>
      <c r="C523" s="25" t="s">
        <v>16</v>
      </c>
      <c r="D523" s="19"/>
      <c r="E523" s="137">
        <f t="shared" si="55"/>
        <v>7.0000000000000007E-2</v>
      </c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04">
        <v>7.0000000000000007E-2</v>
      </c>
      <c r="W523" s="32"/>
      <c r="X523" s="32"/>
      <c r="Y523" s="33"/>
    </row>
    <row r="524" spans="1:25" s="34" customFormat="1" ht="12.75" customHeight="1">
      <c r="A524" s="18"/>
      <c r="B524" s="282" t="s">
        <v>558</v>
      </c>
      <c r="C524" s="25" t="s">
        <v>11</v>
      </c>
      <c r="D524" s="19"/>
      <c r="E524" s="137">
        <f t="shared" si="55"/>
        <v>0.03</v>
      </c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274">
        <v>0.03</v>
      </c>
      <c r="W524" s="32"/>
      <c r="X524" s="32"/>
      <c r="Y524" s="33"/>
    </row>
    <row r="525" spans="1:25" s="34" customFormat="1" ht="12.75" customHeight="1">
      <c r="A525" s="18"/>
      <c r="B525" s="282"/>
      <c r="C525" s="25" t="s">
        <v>12</v>
      </c>
      <c r="D525" s="19"/>
      <c r="E525" s="137">
        <f t="shared" si="55"/>
        <v>0.05</v>
      </c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274">
        <v>0.05</v>
      </c>
      <c r="W525" s="32"/>
      <c r="X525" s="32"/>
      <c r="Y525" s="33"/>
    </row>
    <row r="526" spans="1:25" s="34" customFormat="1" ht="12.75" customHeight="1">
      <c r="A526" s="18"/>
      <c r="B526" s="282" t="s">
        <v>559</v>
      </c>
      <c r="C526" s="25" t="s">
        <v>22</v>
      </c>
      <c r="D526" s="19"/>
      <c r="E526" s="137">
        <f t="shared" si="55"/>
        <v>0.06</v>
      </c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274">
        <v>0.06</v>
      </c>
      <c r="W526" s="32"/>
      <c r="X526" s="32"/>
      <c r="Y526" s="33"/>
    </row>
    <row r="527" spans="1:25" s="34" customFormat="1" ht="12.75" customHeight="1">
      <c r="A527" s="18"/>
      <c r="B527" s="282"/>
      <c r="C527" s="25" t="s">
        <v>23</v>
      </c>
      <c r="D527" s="19"/>
      <c r="E527" s="137">
        <f t="shared" si="55"/>
        <v>0.02</v>
      </c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274">
        <v>0.02</v>
      </c>
      <c r="W527" s="32"/>
      <c r="X527" s="32"/>
      <c r="Y527" s="33"/>
    </row>
    <row r="528" spans="1:25" s="34" customFormat="1" ht="12.75" customHeight="1">
      <c r="A528" s="18"/>
      <c r="B528" s="282" t="s">
        <v>560</v>
      </c>
      <c r="C528" s="25" t="s">
        <v>22</v>
      </c>
      <c r="D528" s="19"/>
      <c r="E528" s="137">
        <f t="shared" si="55"/>
        <v>0.08</v>
      </c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274">
        <v>0.08</v>
      </c>
      <c r="W528" s="32"/>
      <c r="X528" s="32"/>
      <c r="Y528" s="33"/>
    </row>
    <row r="529" spans="1:25" s="34" customFormat="1" ht="12.75" customHeight="1">
      <c r="A529" s="18"/>
      <c r="B529" s="282" t="s">
        <v>561</v>
      </c>
      <c r="C529" s="25" t="s">
        <v>18</v>
      </c>
      <c r="D529" s="19"/>
      <c r="E529" s="137">
        <f t="shared" si="55"/>
        <v>0.1</v>
      </c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274">
        <v>0.1</v>
      </c>
      <c r="W529" s="32"/>
      <c r="X529" s="32"/>
      <c r="Y529" s="33"/>
    </row>
    <row r="530" spans="1:25" s="34" customFormat="1" ht="12.75" customHeight="1">
      <c r="A530" s="18"/>
      <c r="B530" s="282" t="s">
        <v>562</v>
      </c>
      <c r="C530" s="25" t="s">
        <v>11</v>
      </c>
      <c r="D530" s="19"/>
      <c r="E530" s="137">
        <f t="shared" si="55"/>
        <v>0.03</v>
      </c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274">
        <v>0.03</v>
      </c>
      <c r="W530" s="32"/>
      <c r="X530" s="32"/>
      <c r="Y530" s="33"/>
    </row>
    <row r="531" spans="1:25" s="34" customFormat="1" ht="12.75" customHeight="1">
      <c r="A531" s="18"/>
      <c r="B531" s="282"/>
      <c r="C531" s="25" t="s">
        <v>12</v>
      </c>
      <c r="D531" s="19"/>
      <c r="E531" s="137">
        <f t="shared" si="55"/>
        <v>7.0000000000000007E-2</v>
      </c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274">
        <v>7.0000000000000007E-2</v>
      </c>
      <c r="W531" s="32"/>
      <c r="X531" s="32"/>
      <c r="Y531" s="33"/>
    </row>
    <row r="532" spans="1:25" s="34" customFormat="1" ht="12.75" customHeight="1">
      <c r="A532" s="18"/>
      <c r="B532" s="273" t="s">
        <v>563</v>
      </c>
      <c r="C532" s="25" t="s">
        <v>22</v>
      </c>
      <c r="D532" s="19"/>
      <c r="E532" s="137">
        <f t="shared" si="55"/>
        <v>0.05</v>
      </c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274">
        <v>0.05</v>
      </c>
      <c r="S532" s="32"/>
      <c r="T532" s="32"/>
      <c r="U532" s="32"/>
      <c r="V532" s="32"/>
      <c r="W532" s="32"/>
      <c r="X532" s="32"/>
      <c r="Y532" s="33"/>
    </row>
    <row r="533" spans="1:25" s="34" customFormat="1" ht="12.75" customHeight="1">
      <c r="A533" s="18"/>
      <c r="B533" s="273" t="s">
        <v>564</v>
      </c>
      <c r="C533" s="25" t="s">
        <v>18</v>
      </c>
      <c r="D533" s="19"/>
      <c r="E533" s="137">
        <f t="shared" si="55"/>
        <v>0.05</v>
      </c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274">
        <v>0.05</v>
      </c>
      <c r="S533" s="32"/>
      <c r="T533" s="32"/>
      <c r="U533" s="32"/>
      <c r="V533" s="32"/>
      <c r="W533" s="32"/>
      <c r="X533" s="32"/>
      <c r="Y533" s="33"/>
    </row>
    <row r="534" spans="1:25" s="34" customFormat="1" ht="12.75" customHeight="1">
      <c r="A534" s="18"/>
      <c r="B534" s="273" t="s">
        <v>565</v>
      </c>
      <c r="C534" s="25" t="s">
        <v>11</v>
      </c>
      <c r="D534" s="19"/>
      <c r="E534" s="137">
        <f t="shared" si="55"/>
        <v>0.05</v>
      </c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274">
        <v>0.05</v>
      </c>
      <c r="S534" s="32"/>
      <c r="T534" s="32"/>
      <c r="U534" s="32"/>
      <c r="V534" s="32"/>
      <c r="W534" s="32"/>
      <c r="X534" s="32"/>
      <c r="Y534" s="33"/>
    </row>
    <row r="535" spans="1:25" s="34" customFormat="1" ht="12.75" customHeight="1">
      <c r="A535" s="18"/>
      <c r="B535" s="273" t="s">
        <v>566</v>
      </c>
      <c r="C535" s="25" t="s">
        <v>11</v>
      </c>
      <c r="D535" s="19"/>
      <c r="E535" s="137">
        <f t="shared" si="55"/>
        <v>0.05</v>
      </c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274">
        <v>0.05</v>
      </c>
      <c r="S535" s="32"/>
      <c r="T535" s="32"/>
      <c r="U535" s="32"/>
      <c r="V535" s="32"/>
      <c r="W535" s="32"/>
      <c r="X535" s="32"/>
      <c r="Y535" s="33"/>
    </row>
    <row r="536" spans="1:25" s="34" customFormat="1" ht="12.75" customHeight="1">
      <c r="A536" s="18"/>
      <c r="B536" s="273" t="s">
        <v>567</v>
      </c>
      <c r="C536" s="25" t="s">
        <v>37</v>
      </c>
      <c r="D536" s="19"/>
      <c r="E536" s="137">
        <f t="shared" si="55"/>
        <v>0.05</v>
      </c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274">
        <v>0.05</v>
      </c>
      <c r="S536" s="32"/>
      <c r="T536" s="32"/>
      <c r="U536" s="32"/>
      <c r="V536" s="32"/>
      <c r="W536" s="32"/>
      <c r="X536" s="32"/>
      <c r="Y536" s="33"/>
    </row>
    <row r="537" spans="1:25" s="34" customFormat="1" ht="12.75" customHeight="1">
      <c r="A537" s="18"/>
      <c r="B537" s="273" t="s">
        <v>568</v>
      </c>
      <c r="C537" s="25" t="s">
        <v>11</v>
      </c>
      <c r="D537" s="19"/>
      <c r="E537" s="137">
        <f t="shared" si="55"/>
        <v>0.05</v>
      </c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274">
        <v>0.05</v>
      </c>
      <c r="S537" s="32"/>
      <c r="T537" s="32"/>
      <c r="U537" s="32"/>
      <c r="V537" s="32"/>
      <c r="W537" s="32"/>
      <c r="X537" s="32"/>
      <c r="Y537" s="33"/>
    </row>
    <row r="538" spans="1:25" s="34" customFormat="1" ht="12.75" customHeight="1">
      <c r="A538" s="18"/>
      <c r="B538" s="273" t="s">
        <v>569</v>
      </c>
      <c r="C538" s="25" t="s">
        <v>18</v>
      </c>
      <c r="D538" s="19"/>
      <c r="E538" s="137">
        <f t="shared" si="55"/>
        <v>0.05</v>
      </c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274">
        <v>0.05</v>
      </c>
      <c r="S538" s="32"/>
      <c r="T538" s="32"/>
      <c r="U538" s="32"/>
      <c r="V538" s="32"/>
      <c r="W538" s="32"/>
      <c r="X538" s="32"/>
      <c r="Y538" s="33"/>
    </row>
    <row r="539" spans="1:25" s="34" customFormat="1" ht="12.75" customHeight="1">
      <c r="A539" s="18"/>
      <c r="B539" s="273" t="s">
        <v>570</v>
      </c>
      <c r="C539" s="25" t="s">
        <v>16</v>
      </c>
      <c r="D539" s="19"/>
      <c r="E539" s="137">
        <f t="shared" si="55"/>
        <v>0.05</v>
      </c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274">
        <v>0.05</v>
      </c>
      <c r="S539" s="32"/>
      <c r="T539" s="32"/>
      <c r="U539" s="32"/>
      <c r="V539" s="32"/>
      <c r="W539" s="32"/>
      <c r="X539" s="32"/>
      <c r="Y539" s="33"/>
    </row>
    <row r="540" spans="1:25" s="34" customFormat="1" ht="12.75" customHeight="1">
      <c r="A540" s="18"/>
      <c r="B540" s="273" t="s">
        <v>571</v>
      </c>
      <c r="C540" s="25" t="s">
        <v>11</v>
      </c>
      <c r="D540" s="19"/>
      <c r="E540" s="137">
        <f t="shared" si="55"/>
        <v>0.05</v>
      </c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274">
        <v>0.05</v>
      </c>
      <c r="S540" s="32"/>
      <c r="T540" s="32"/>
      <c r="U540" s="32"/>
      <c r="V540" s="32"/>
      <c r="W540" s="32"/>
      <c r="X540" s="32"/>
      <c r="Y540" s="33"/>
    </row>
    <row r="541" spans="1:25" s="34" customFormat="1" ht="12.75" customHeight="1">
      <c r="A541" s="18"/>
      <c r="B541" s="273" t="s">
        <v>572</v>
      </c>
      <c r="C541" s="25" t="s">
        <v>11</v>
      </c>
      <c r="D541" s="19"/>
      <c r="E541" s="137">
        <f t="shared" si="55"/>
        <v>0.05</v>
      </c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274">
        <v>0.05</v>
      </c>
      <c r="S541" s="32"/>
      <c r="T541" s="32"/>
      <c r="U541" s="32"/>
      <c r="V541" s="32"/>
      <c r="W541" s="32"/>
      <c r="X541" s="32"/>
      <c r="Y541" s="33"/>
    </row>
    <row r="542" spans="1:25" s="34" customFormat="1" ht="12.75" customHeight="1">
      <c r="A542" s="18"/>
      <c r="B542" s="273" t="s">
        <v>573</v>
      </c>
      <c r="C542" s="25" t="s">
        <v>11</v>
      </c>
      <c r="D542" s="19"/>
      <c r="E542" s="137">
        <f t="shared" si="55"/>
        <v>0.05</v>
      </c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274">
        <v>0.05</v>
      </c>
      <c r="S542" s="32"/>
      <c r="T542" s="32"/>
      <c r="U542" s="32"/>
      <c r="V542" s="32"/>
      <c r="W542" s="32"/>
      <c r="X542" s="32"/>
      <c r="Y542" s="33"/>
    </row>
    <row r="543" spans="1:25" s="34" customFormat="1" ht="12.75" customHeight="1">
      <c r="A543" s="18"/>
      <c r="B543" s="273" t="s">
        <v>574</v>
      </c>
      <c r="C543" s="25" t="s">
        <v>11</v>
      </c>
      <c r="D543" s="19"/>
      <c r="E543" s="137">
        <f t="shared" si="55"/>
        <v>0.05</v>
      </c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274">
        <v>0.05</v>
      </c>
      <c r="S543" s="32"/>
      <c r="T543" s="32"/>
      <c r="U543" s="32"/>
      <c r="V543" s="32"/>
      <c r="W543" s="32"/>
      <c r="X543" s="32"/>
      <c r="Y543" s="33"/>
    </row>
    <row r="544" spans="1:25" s="34" customFormat="1" ht="12.75" customHeight="1">
      <c r="A544" s="18"/>
      <c r="B544" s="273" t="s">
        <v>575</v>
      </c>
      <c r="C544" s="25" t="s">
        <v>11</v>
      </c>
      <c r="D544" s="19"/>
      <c r="E544" s="137">
        <f t="shared" si="55"/>
        <v>0.05</v>
      </c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274">
        <v>0.05</v>
      </c>
      <c r="S544" s="32"/>
      <c r="T544" s="32"/>
      <c r="U544" s="32"/>
      <c r="V544" s="32"/>
      <c r="W544" s="32"/>
      <c r="X544" s="32"/>
      <c r="Y544" s="33"/>
    </row>
    <row r="545" spans="1:25" s="34" customFormat="1" ht="12.75" customHeight="1">
      <c r="A545" s="18"/>
      <c r="B545" s="273" t="s">
        <v>576</v>
      </c>
      <c r="C545" s="25" t="s">
        <v>11</v>
      </c>
      <c r="D545" s="19"/>
      <c r="E545" s="137">
        <f t="shared" si="55"/>
        <v>0.05</v>
      </c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274">
        <v>0.05</v>
      </c>
      <c r="S545" s="32"/>
      <c r="T545" s="32"/>
      <c r="U545" s="32"/>
      <c r="V545" s="32"/>
      <c r="W545" s="32"/>
      <c r="X545" s="32"/>
      <c r="Y545" s="33"/>
    </row>
    <row r="546" spans="1:25" s="34" customFormat="1" ht="12.75" customHeight="1">
      <c r="A546" s="18"/>
      <c r="B546" s="273" t="s">
        <v>577</v>
      </c>
      <c r="C546" s="25" t="s">
        <v>11</v>
      </c>
      <c r="D546" s="19"/>
      <c r="E546" s="137">
        <f t="shared" si="55"/>
        <v>0.05</v>
      </c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274">
        <v>0.05</v>
      </c>
      <c r="S546" s="32"/>
      <c r="T546" s="32"/>
      <c r="U546" s="32"/>
      <c r="V546" s="32"/>
      <c r="W546" s="32"/>
      <c r="X546" s="32"/>
      <c r="Y546" s="33"/>
    </row>
    <row r="547" spans="1:25" s="34" customFormat="1" ht="12.75" customHeight="1">
      <c r="A547" s="18"/>
      <c r="B547" s="273" t="s">
        <v>578</v>
      </c>
      <c r="C547" s="25" t="s">
        <v>18</v>
      </c>
      <c r="D547" s="19"/>
      <c r="E547" s="137">
        <f t="shared" ref="E547:E578" si="56">SUM(J547:X547)</f>
        <v>0.05</v>
      </c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274">
        <v>0.05</v>
      </c>
      <c r="S547" s="32"/>
      <c r="T547" s="32"/>
      <c r="U547" s="32"/>
      <c r="V547" s="32"/>
      <c r="W547" s="32"/>
      <c r="X547" s="32"/>
      <c r="Y547" s="33"/>
    </row>
    <row r="548" spans="1:25" s="34" customFormat="1" ht="12.75" customHeight="1">
      <c r="A548" s="18"/>
      <c r="B548" s="273"/>
      <c r="C548" s="25" t="s">
        <v>18</v>
      </c>
      <c r="D548" s="19"/>
      <c r="E548" s="137">
        <f t="shared" si="56"/>
        <v>0.03</v>
      </c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274">
        <v>0.03</v>
      </c>
      <c r="S548" s="32"/>
      <c r="T548" s="32"/>
      <c r="U548" s="32"/>
      <c r="V548" s="32"/>
      <c r="W548" s="32"/>
      <c r="X548" s="32"/>
      <c r="Y548" s="33"/>
    </row>
    <row r="549" spans="1:25" s="34" customFormat="1" ht="12.75" customHeight="1">
      <c r="A549" s="18"/>
      <c r="B549" s="300" t="s">
        <v>579</v>
      </c>
      <c r="C549" s="25" t="s">
        <v>11</v>
      </c>
      <c r="D549" s="19"/>
      <c r="E549" s="137">
        <f t="shared" si="56"/>
        <v>0.15</v>
      </c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287">
        <v>0.15</v>
      </c>
      <c r="T549" s="32"/>
      <c r="U549" s="32"/>
      <c r="V549" s="32"/>
      <c r="W549" s="32"/>
      <c r="X549" s="32"/>
      <c r="Y549" s="33"/>
    </row>
    <row r="550" spans="1:25" s="34" customFormat="1" ht="12.75" customHeight="1">
      <c r="A550" s="18"/>
      <c r="B550" s="300" t="s">
        <v>580</v>
      </c>
      <c r="C550" s="25" t="s">
        <v>11</v>
      </c>
      <c r="D550" s="19"/>
      <c r="E550" s="137">
        <f t="shared" si="56"/>
        <v>0.1</v>
      </c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287">
        <v>0.1</v>
      </c>
      <c r="T550" s="32"/>
      <c r="U550" s="32"/>
      <c r="V550" s="32"/>
      <c r="W550" s="32"/>
      <c r="X550" s="32"/>
      <c r="Y550" s="33"/>
    </row>
    <row r="551" spans="1:25" s="34" customFormat="1" ht="12.75" customHeight="1">
      <c r="A551" s="18"/>
      <c r="B551" s="300" t="s">
        <v>581</v>
      </c>
      <c r="C551" s="25" t="s">
        <v>12</v>
      </c>
      <c r="D551" s="19"/>
      <c r="E551" s="137">
        <f t="shared" si="56"/>
        <v>0.05</v>
      </c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287">
        <v>0.05</v>
      </c>
      <c r="T551" s="32"/>
      <c r="U551" s="32"/>
      <c r="V551" s="32"/>
      <c r="W551" s="32"/>
      <c r="X551" s="32"/>
      <c r="Y551" s="33"/>
    </row>
    <row r="552" spans="1:25" s="34" customFormat="1" ht="12.75" customHeight="1">
      <c r="A552" s="18"/>
      <c r="B552" s="300" t="s">
        <v>582</v>
      </c>
      <c r="C552" s="25" t="s">
        <v>18</v>
      </c>
      <c r="D552" s="19"/>
      <c r="E552" s="137">
        <f t="shared" si="56"/>
        <v>0.1</v>
      </c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287">
        <v>0.1</v>
      </c>
      <c r="T552" s="32"/>
      <c r="U552" s="32"/>
      <c r="V552" s="32"/>
      <c r="W552" s="32"/>
      <c r="X552" s="32"/>
      <c r="Y552" s="33"/>
    </row>
    <row r="553" spans="1:25" s="34" customFormat="1" ht="12.75" customHeight="1">
      <c r="A553" s="18"/>
      <c r="B553" s="300" t="s">
        <v>583</v>
      </c>
      <c r="C553" s="25" t="s">
        <v>16</v>
      </c>
      <c r="D553" s="19"/>
      <c r="E553" s="137">
        <f t="shared" si="56"/>
        <v>0.1</v>
      </c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287">
        <v>0.1</v>
      </c>
      <c r="T553" s="32"/>
      <c r="U553" s="32"/>
      <c r="V553" s="32"/>
      <c r="W553" s="32"/>
      <c r="X553" s="32"/>
      <c r="Y553" s="33"/>
    </row>
    <row r="554" spans="1:25" s="34" customFormat="1" ht="12.75" customHeight="1">
      <c r="A554" s="18"/>
      <c r="B554" s="300" t="s">
        <v>584</v>
      </c>
      <c r="C554" s="25" t="s">
        <v>11</v>
      </c>
      <c r="D554" s="19"/>
      <c r="E554" s="137">
        <f t="shared" si="56"/>
        <v>0.1</v>
      </c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287">
        <v>0.1</v>
      </c>
      <c r="T554" s="32"/>
      <c r="U554" s="32"/>
      <c r="V554" s="32"/>
      <c r="W554" s="32"/>
      <c r="X554" s="32"/>
      <c r="Y554" s="33"/>
    </row>
    <row r="555" spans="1:25" s="34" customFormat="1" ht="12.75" customHeight="1">
      <c r="A555" s="18"/>
      <c r="B555" s="300" t="s">
        <v>669</v>
      </c>
      <c r="C555" s="25" t="s">
        <v>18</v>
      </c>
      <c r="D555" s="19"/>
      <c r="E555" s="137">
        <f t="shared" si="56"/>
        <v>0.1</v>
      </c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287">
        <v>0.1</v>
      </c>
      <c r="T555" s="32"/>
      <c r="U555" s="32"/>
      <c r="V555" s="32"/>
      <c r="W555" s="32"/>
      <c r="X555" s="32"/>
      <c r="Y555" s="33"/>
    </row>
    <row r="556" spans="1:25" s="34" customFormat="1" ht="12.75" customHeight="1">
      <c r="A556" s="18"/>
      <c r="B556" s="300" t="s">
        <v>670</v>
      </c>
      <c r="C556" s="25" t="s">
        <v>18</v>
      </c>
      <c r="D556" s="19"/>
      <c r="E556" s="137">
        <f t="shared" si="56"/>
        <v>0.02</v>
      </c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287">
        <v>0.02</v>
      </c>
      <c r="T556" s="32"/>
      <c r="U556" s="32"/>
      <c r="V556" s="32"/>
      <c r="W556" s="32"/>
      <c r="X556" s="32"/>
      <c r="Y556" s="33"/>
    </row>
    <row r="557" spans="1:25" s="34" customFormat="1" ht="12.75" customHeight="1">
      <c r="A557" s="18"/>
      <c r="B557" s="300" t="s">
        <v>671</v>
      </c>
      <c r="C557" s="25" t="s">
        <v>18</v>
      </c>
      <c r="D557" s="19"/>
      <c r="E557" s="137">
        <f t="shared" si="56"/>
        <v>0.02</v>
      </c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287">
        <v>0.02</v>
      </c>
      <c r="T557" s="32"/>
      <c r="U557" s="32"/>
      <c r="V557" s="32"/>
      <c r="W557" s="32"/>
      <c r="X557" s="32"/>
      <c r="Y557" s="33"/>
    </row>
    <row r="558" spans="1:25" s="34" customFormat="1" ht="12.75" customHeight="1">
      <c r="A558" s="18"/>
      <c r="B558" s="300" t="s">
        <v>672</v>
      </c>
      <c r="C558" s="25" t="s">
        <v>18</v>
      </c>
      <c r="D558" s="19"/>
      <c r="E558" s="137">
        <f t="shared" si="56"/>
        <v>0.1</v>
      </c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287">
        <v>0.1</v>
      </c>
      <c r="T558" s="32"/>
      <c r="U558" s="32"/>
      <c r="V558" s="32"/>
      <c r="W558" s="32"/>
      <c r="X558" s="32"/>
      <c r="Y558" s="33"/>
    </row>
    <row r="559" spans="1:25" s="34" customFormat="1" ht="12.75" customHeight="1">
      <c r="A559" s="18"/>
      <c r="B559" s="282" t="s">
        <v>586</v>
      </c>
      <c r="C559" s="25" t="s">
        <v>22</v>
      </c>
      <c r="D559" s="19"/>
      <c r="E559" s="137">
        <f t="shared" si="56"/>
        <v>0.08</v>
      </c>
      <c r="F559" s="32"/>
      <c r="G559" s="32"/>
      <c r="H559" s="32"/>
      <c r="I559" s="32"/>
      <c r="J559" s="32"/>
      <c r="K559" s="32"/>
      <c r="L559" s="32"/>
      <c r="M559" s="32"/>
      <c r="N559" s="274">
        <v>0.08</v>
      </c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3"/>
    </row>
    <row r="560" spans="1:25" s="34" customFormat="1" ht="12.75" customHeight="1">
      <c r="A560" s="18"/>
      <c r="B560" s="282" t="s">
        <v>587</v>
      </c>
      <c r="C560" s="25" t="s">
        <v>18</v>
      </c>
      <c r="D560" s="19"/>
      <c r="E560" s="137">
        <f t="shared" si="56"/>
        <v>0.11</v>
      </c>
      <c r="F560" s="32"/>
      <c r="G560" s="32"/>
      <c r="H560" s="32"/>
      <c r="I560" s="32"/>
      <c r="J560" s="32"/>
      <c r="K560" s="32"/>
      <c r="L560" s="32"/>
      <c r="M560" s="32"/>
      <c r="N560" s="274">
        <v>0.11</v>
      </c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3"/>
    </row>
    <row r="561" spans="1:25" s="34" customFormat="1" ht="12.75" customHeight="1">
      <c r="A561" s="18"/>
      <c r="B561" s="282" t="s">
        <v>588</v>
      </c>
      <c r="C561" s="25" t="s">
        <v>22</v>
      </c>
      <c r="D561" s="19"/>
      <c r="E561" s="137">
        <f t="shared" si="56"/>
        <v>0.1</v>
      </c>
      <c r="F561" s="32"/>
      <c r="G561" s="32"/>
      <c r="H561" s="32"/>
      <c r="I561" s="32"/>
      <c r="J561" s="32"/>
      <c r="K561" s="32"/>
      <c r="L561" s="32"/>
      <c r="M561" s="32"/>
      <c r="N561" s="274">
        <v>0.1</v>
      </c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3"/>
    </row>
    <row r="562" spans="1:25" s="34" customFormat="1" ht="12.75" customHeight="1">
      <c r="A562" s="18"/>
      <c r="B562" s="282" t="s">
        <v>589</v>
      </c>
      <c r="C562" s="25" t="s">
        <v>18</v>
      </c>
      <c r="D562" s="19"/>
      <c r="E562" s="137">
        <f t="shared" si="56"/>
        <v>0.09</v>
      </c>
      <c r="F562" s="32"/>
      <c r="G562" s="32"/>
      <c r="H562" s="32"/>
      <c r="I562" s="32"/>
      <c r="J562" s="32"/>
      <c r="K562" s="32"/>
      <c r="L562" s="32"/>
      <c r="M562" s="32"/>
      <c r="N562" s="274">
        <v>0.09</v>
      </c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3"/>
    </row>
    <row r="563" spans="1:25" s="34" customFormat="1" ht="12.75" customHeight="1">
      <c r="A563" s="18"/>
      <c r="B563" s="282" t="s">
        <v>590</v>
      </c>
      <c r="C563" s="25" t="s">
        <v>18</v>
      </c>
      <c r="D563" s="19"/>
      <c r="E563" s="137">
        <f t="shared" si="56"/>
        <v>0.04</v>
      </c>
      <c r="F563" s="32"/>
      <c r="G563" s="32"/>
      <c r="H563" s="32"/>
      <c r="I563" s="32"/>
      <c r="J563" s="32"/>
      <c r="K563" s="32"/>
      <c r="L563" s="32"/>
      <c r="M563" s="32"/>
      <c r="N563" s="274">
        <v>0.04</v>
      </c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3"/>
    </row>
    <row r="564" spans="1:25" s="34" customFormat="1" ht="12.75" customHeight="1">
      <c r="A564" s="18"/>
      <c r="B564" s="282" t="s">
        <v>591</v>
      </c>
      <c r="C564" s="25" t="s">
        <v>18</v>
      </c>
      <c r="D564" s="19"/>
      <c r="E564" s="137">
        <f t="shared" si="56"/>
        <v>0.06</v>
      </c>
      <c r="F564" s="32"/>
      <c r="G564" s="32"/>
      <c r="H564" s="32"/>
      <c r="I564" s="32"/>
      <c r="J564" s="32"/>
      <c r="K564" s="32"/>
      <c r="L564" s="32"/>
      <c r="M564" s="32"/>
      <c r="N564" s="274">
        <v>0.06</v>
      </c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3"/>
    </row>
    <row r="565" spans="1:25" s="34" customFormat="1" ht="12.75" customHeight="1">
      <c r="A565" s="18"/>
      <c r="B565" s="282" t="s">
        <v>592</v>
      </c>
      <c r="C565" s="25" t="s">
        <v>22</v>
      </c>
      <c r="D565" s="19"/>
      <c r="E565" s="137">
        <f t="shared" si="56"/>
        <v>7.0000000000000007E-2</v>
      </c>
      <c r="F565" s="32"/>
      <c r="G565" s="32"/>
      <c r="H565" s="32"/>
      <c r="I565" s="32"/>
      <c r="J565" s="32"/>
      <c r="K565" s="32"/>
      <c r="L565" s="32"/>
      <c r="M565" s="32"/>
      <c r="N565" s="274">
        <v>7.0000000000000007E-2</v>
      </c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3"/>
    </row>
    <row r="566" spans="1:25" s="34" customFormat="1" ht="12.75" customHeight="1">
      <c r="A566" s="18"/>
      <c r="B566" s="282" t="s">
        <v>593</v>
      </c>
      <c r="C566" s="25" t="s">
        <v>22</v>
      </c>
      <c r="D566" s="19"/>
      <c r="E566" s="137">
        <f t="shared" si="56"/>
        <v>0.1</v>
      </c>
      <c r="F566" s="32"/>
      <c r="G566" s="32"/>
      <c r="H566" s="32"/>
      <c r="I566" s="32"/>
      <c r="J566" s="32"/>
      <c r="K566" s="32"/>
      <c r="L566" s="32"/>
      <c r="M566" s="32"/>
      <c r="N566" s="274">
        <v>0.1</v>
      </c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3"/>
    </row>
    <row r="567" spans="1:25" s="34" customFormat="1" ht="12.75" customHeight="1">
      <c r="A567" s="18"/>
      <c r="B567" s="282" t="s">
        <v>594</v>
      </c>
      <c r="C567" s="25" t="s">
        <v>18</v>
      </c>
      <c r="D567" s="19"/>
      <c r="E567" s="137">
        <f t="shared" si="56"/>
        <v>7.0000000000000007E-2</v>
      </c>
      <c r="F567" s="32"/>
      <c r="G567" s="32"/>
      <c r="H567" s="32"/>
      <c r="I567" s="32"/>
      <c r="J567" s="32"/>
      <c r="K567" s="32"/>
      <c r="L567" s="32"/>
      <c r="M567" s="32"/>
      <c r="N567" s="274">
        <v>7.0000000000000007E-2</v>
      </c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3"/>
    </row>
    <row r="568" spans="1:25" s="34" customFormat="1" ht="12.75" customHeight="1">
      <c r="A568" s="18"/>
      <c r="B568" s="282"/>
      <c r="C568" s="25"/>
      <c r="D568" s="19"/>
      <c r="E568" s="137">
        <f t="shared" si="56"/>
        <v>0</v>
      </c>
      <c r="F568" s="32"/>
      <c r="G568" s="32"/>
      <c r="H568" s="32"/>
      <c r="I568" s="32"/>
      <c r="J568" s="32"/>
      <c r="K568" s="32"/>
      <c r="L568" s="32"/>
      <c r="M568" s="32"/>
      <c r="N568" s="274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3"/>
    </row>
    <row r="569" spans="1:25" s="34" customFormat="1" ht="12.75" customHeight="1">
      <c r="A569" s="18"/>
      <c r="B569" s="282" t="s">
        <v>668</v>
      </c>
      <c r="C569" s="25" t="s">
        <v>12</v>
      </c>
      <c r="D569" s="19"/>
      <c r="E569" s="137">
        <f t="shared" si="56"/>
        <v>0.1</v>
      </c>
      <c r="F569" s="32"/>
      <c r="G569" s="32"/>
      <c r="H569" s="32"/>
      <c r="I569" s="32"/>
      <c r="J569" s="32"/>
      <c r="K569" s="32"/>
      <c r="L569" s="32"/>
      <c r="M569" s="32"/>
      <c r="N569" s="274"/>
      <c r="O569" s="32"/>
      <c r="P569" s="32"/>
      <c r="Q569" s="32"/>
      <c r="R569" s="32"/>
      <c r="S569" s="32"/>
      <c r="T569" s="32"/>
      <c r="U569" s="32">
        <v>0.1</v>
      </c>
      <c r="V569" s="32"/>
      <c r="W569" s="32"/>
      <c r="X569" s="32"/>
      <c r="Y569" s="33"/>
    </row>
    <row r="570" spans="1:25" s="34" customFormat="1" ht="12.75" customHeight="1">
      <c r="A570" s="18"/>
      <c r="B570" s="282"/>
      <c r="C570" s="25" t="s">
        <v>16</v>
      </c>
      <c r="D570" s="19"/>
      <c r="E570" s="137">
        <f t="shared" si="56"/>
        <v>0.05</v>
      </c>
      <c r="F570" s="32"/>
      <c r="G570" s="32"/>
      <c r="H570" s="32"/>
      <c r="I570" s="32"/>
      <c r="J570" s="32"/>
      <c r="K570" s="32"/>
      <c r="L570" s="32"/>
      <c r="M570" s="32"/>
      <c r="N570" s="274"/>
      <c r="O570" s="32"/>
      <c r="P570" s="32"/>
      <c r="Q570" s="32"/>
      <c r="R570" s="32"/>
      <c r="S570" s="32"/>
      <c r="T570" s="32"/>
      <c r="U570" s="32">
        <v>0.05</v>
      </c>
      <c r="V570" s="32"/>
      <c r="W570" s="32"/>
      <c r="X570" s="32"/>
      <c r="Y570" s="33"/>
    </row>
    <row r="571" spans="1:25" s="34" customFormat="1" ht="12.75" customHeight="1">
      <c r="A571" s="18"/>
      <c r="B571" s="21" t="s">
        <v>595</v>
      </c>
      <c r="C571" s="25" t="s">
        <v>16</v>
      </c>
      <c r="D571" s="19"/>
      <c r="E571" s="137">
        <f t="shared" si="56"/>
        <v>0.08</v>
      </c>
      <c r="F571" s="32"/>
      <c r="G571" s="32"/>
      <c r="H571" s="32"/>
      <c r="I571" s="32"/>
      <c r="J571" s="32"/>
      <c r="K571" s="32"/>
      <c r="L571" s="32"/>
      <c r="M571" s="32"/>
      <c r="N571" s="274"/>
      <c r="O571" s="32"/>
      <c r="P571" s="32"/>
      <c r="Q571" s="32"/>
      <c r="R571" s="32"/>
      <c r="S571" s="32"/>
      <c r="T571" s="32"/>
      <c r="U571" s="287">
        <v>0.08</v>
      </c>
      <c r="V571" s="32"/>
      <c r="W571" s="32"/>
      <c r="X571" s="32"/>
      <c r="Y571" s="33"/>
    </row>
    <row r="572" spans="1:25" s="34" customFormat="1" ht="12.75" customHeight="1">
      <c r="A572" s="18"/>
      <c r="B572" s="21" t="s">
        <v>596</v>
      </c>
      <c r="C572" s="25" t="s">
        <v>22</v>
      </c>
      <c r="D572" s="19"/>
      <c r="E572" s="137">
        <f t="shared" si="56"/>
        <v>0.08</v>
      </c>
      <c r="F572" s="32"/>
      <c r="G572" s="32"/>
      <c r="H572" s="32"/>
      <c r="I572" s="32"/>
      <c r="J572" s="32"/>
      <c r="K572" s="32"/>
      <c r="L572" s="32"/>
      <c r="M572" s="32"/>
      <c r="N572" s="274"/>
      <c r="O572" s="32"/>
      <c r="P572" s="32"/>
      <c r="Q572" s="32"/>
      <c r="R572" s="32"/>
      <c r="S572" s="32"/>
      <c r="T572" s="32"/>
      <c r="U572" s="287">
        <v>0.08</v>
      </c>
      <c r="V572" s="32"/>
      <c r="W572" s="32"/>
      <c r="X572" s="32"/>
      <c r="Y572" s="33"/>
    </row>
    <row r="573" spans="1:25" s="34" customFormat="1" ht="12.75" customHeight="1">
      <c r="A573" s="18"/>
      <c r="B573" s="21" t="s">
        <v>597</v>
      </c>
      <c r="C573" s="25" t="s">
        <v>18</v>
      </c>
      <c r="D573" s="19"/>
      <c r="E573" s="137">
        <f t="shared" si="56"/>
        <v>0.08</v>
      </c>
      <c r="F573" s="32"/>
      <c r="G573" s="32"/>
      <c r="H573" s="32"/>
      <c r="I573" s="32"/>
      <c r="J573" s="32"/>
      <c r="K573" s="32"/>
      <c r="L573" s="32"/>
      <c r="M573" s="32"/>
      <c r="N573" s="274"/>
      <c r="O573" s="32"/>
      <c r="P573" s="32"/>
      <c r="Q573" s="32"/>
      <c r="R573" s="32"/>
      <c r="S573" s="32"/>
      <c r="T573" s="32"/>
      <c r="U573" s="287">
        <v>0.08</v>
      </c>
      <c r="V573" s="32"/>
      <c r="W573" s="32"/>
      <c r="X573" s="32"/>
      <c r="Y573" s="33"/>
    </row>
    <row r="574" spans="1:25" s="34" customFormat="1" ht="12.75" customHeight="1">
      <c r="A574" s="18"/>
      <c r="B574" s="21" t="s">
        <v>598</v>
      </c>
      <c r="C574" s="25" t="s">
        <v>16</v>
      </c>
      <c r="D574" s="19"/>
      <c r="E574" s="137">
        <f t="shared" si="56"/>
        <v>0.05</v>
      </c>
      <c r="F574" s="32"/>
      <c r="G574" s="32"/>
      <c r="H574" s="32"/>
      <c r="I574" s="32"/>
      <c r="J574" s="32"/>
      <c r="K574" s="32"/>
      <c r="L574" s="32"/>
      <c r="M574" s="32"/>
      <c r="N574" s="274"/>
      <c r="O574" s="32"/>
      <c r="P574" s="32"/>
      <c r="Q574" s="32"/>
      <c r="R574" s="32"/>
      <c r="S574" s="32"/>
      <c r="T574" s="32"/>
      <c r="U574" s="287">
        <v>0.05</v>
      </c>
      <c r="V574" s="32"/>
      <c r="W574" s="32"/>
      <c r="X574" s="32"/>
      <c r="Y574" s="33"/>
    </row>
    <row r="575" spans="1:25" s="34" customFormat="1" ht="12.75" customHeight="1">
      <c r="A575" s="18"/>
      <c r="B575" s="21"/>
      <c r="C575" s="25" t="s">
        <v>18</v>
      </c>
      <c r="D575" s="19"/>
      <c r="E575" s="137">
        <f t="shared" si="56"/>
        <v>0.03</v>
      </c>
      <c r="F575" s="32"/>
      <c r="G575" s="32"/>
      <c r="H575" s="32"/>
      <c r="I575" s="32"/>
      <c r="J575" s="32"/>
      <c r="K575" s="32"/>
      <c r="L575" s="32"/>
      <c r="M575" s="32"/>
      <c r="N575" s="274"/>
      <c r="O575" s="32"/>
      <c r="P575" s="32"/>
      <c r="Q575" s="32"/>
      <c r="R575" s="32"/>
      <c r="S575" s="32"/>
      <c r="T575" s="32"/>
      <c r="U575" s="287">
        <v>0.03</v>
      </c>
      <c r="V575" s="32"/>
      <c r="W575" s="32"/>
      <c r="X575" s="32"/>
      <c r="Y575" s="33"/>
    </row>
    <row r="576" spans="1:25" s="34" customFormat="1" ht="12.75" customHeight="1">
      <c r="A576" s="18"/>
      <c r="B576" s="21" t="s">
        <v>599</v>
      </c>
      <c r="C576" s="25" t="s">
        <v>16</v>
      </c>
      <c r="D576" s="19"/>
      <c r="E576" s="137">
        <f t="shared" si="56"/>
        <v>0.05</v>
      </c>
      <c r="F576" s="32"/>
      <c r="G576" s="32"/>
      <c r="H576" s="32"/>
      <c r="I576" s="32"/>
      <c r="J576" s="32"/>
      <c r="K576" s="32"/>
      <c r="L576" s="32"/>
      <c r="M576" s="32"/>
      <c r="N576" s="274"/>
      <c r="O576" s="32"/>
      <c r="P576" s="32"/>
      <c r="Q576" s="32"/>
      <c r="R576" s="32"/>
      <c r="S576" s="32"/>
      <c r="T576" s="32"/>
      <c r="U576" s="287">
        <v>0.05</v>
      </c>
      <c r="V576" s="32"/>
      <c r="W576" s="32"/>
      <c r="X576" s="32"/>
      <c r="Y576" s="33"/>
    </row>
    <row r="577" spans="1:25" s="34" customFormat="1" ht="12.75" customHeight="1">
      <c r="A577" s="18"/>
      <c r="B577" s="21"/>
      <c r="C577" s="25" t="s">
        <v>18</v>
      </c>
      <c r="D577" s="19"/>
      <c r="E577" s="137">
        <f t="shared" si="56"/>
        <v>0.03</v>
      </c>
      <c r="F577" s="32"/>
      <c r="G577" s="32"/>
      <c r="H577" s="32"/>
      <c r="I577" s="32"/>
      <c r="J577" s="32"/>
      <c r="K577" s="32"/>
      <c r="L577" s="32"/>
      <c r="M577" s="32"/>
      <c r="N577" s="274"/>
      <c r="O577" s="32"/>
      <c r="P577" s="32"/>
      <c r="Q577" s="32"/>
      <c r="R577" s="32"/>
      <c r="S577" s="32"/>
      <c r="T577" s="32"/>
      <c r="U577" s="287">
        <v>0.03</v>
      </c>
      <c r="V577" s="32"/>
      <c r="W577" s="32"/>
      <c r="X577" s="32"/>
      <c r="Y577" s="33"/>
    </row>
    <row r="578" spans="1:25" s="34" customFormat="1" ht="12.75" customHeight="1">
      <c r="A578" s="18"/>
      <c r="B578" s="21" t="s">
        <v>600</v>
      </c>
      <c r="C578" s="25" t="s">
        <v>16</v>
      </c>
      <c r="D578" s="19"/>
      <c r="E578" s="137">
        <f t="shared" si="56"/>
        <v>0.08</v>
      </c>
      <c r="F578" s="32"/>
      <c r="G578" s="32"/>
      <c r="H578" s="32"/>
      <c r="I578" s="32"/>
      <c r="J578" s="32"/>
      <c r="K578" s="32"/>
      <c r="L578" s="32"/>
      <c r="M578" s="32"/>
      <c r="N578" s="274"/>
      <c r="O578" s="32"/>
      <c r="P578" s="32"/>
      <c r="Q578" s="32"/>
      <c r="R578" s="32"/>
      <c r="S578" s="32"/>
      <c r="T578" s="32"/>
      <c r="U578" s="287">
        <v>0.08</v>
      </c>
      <c r="V578" s="32"/>
      <c r="W578" s="32"/>
      <c r="X578" s="32"/>
      <c r="Y578" s="33"/>
    </row>
    <row r="579" spans="1:25" s="34" customFormat="1" ht="12.75" customHeight="1">
      <c r="A579" s="18"/>
      <c r="B579" s="21" t="s">
        <v>601</v>
      </c>
      <c r="C579" s="25" t="s">
        <v>22</v>
      </c>
      <c r="D579" s="19"/>
      <c r="E579" s="137">
        <f t="shared" ref="E579:E610" si="57">SUM(J579:X579)</f>
        <v>0.06</v>
      </c>
      <c r="F579" s="32"/>
      <c r="G579" s="32"/>
      <c r="H579" s="32"/>
      <c r="I579" s="32"/>
      <c r="J579" s="32"/>
      <c r="K579" s="32"/>
      <c r="L579" s="32"/>
      <c r="M579" s="32"/>
      <c r="N579" s="274"/>
      <c r="O579" s="32"/>
      <c r="P579" s="32"/>
      <c r="Q579" s="32"/>
      <c r="R579" s="32"/>
      <c r="S579" s="32"/>
      <c r="T579" s="32"/>
      <c r="U579" s="287">
        <v>0.06</v>
      </c>
      <c r="V579" s="32"/>
      <c r="W579" s="32"/>
      <c r="X579" s="32"/>
      <c r="Y579" s="33"/>
    </row>
    <row r="580" spans="1:25" s="34" customFormat="1" ht="12.75" customHeight="1">
      <c r="A580" s="18"/>
      <c r="B580" s="21" t="s">
        <v>602</v>
      </c>
      <c r="C580" s="25" t="s">
        <v>16</v>
      </c>
      <c r="D580" s="19"/>
      <c r="E580" s="137">
        <f t="shared" si="57"/>
        <v>0.06</v>
      </c>
      <c r="F580" s="32"/>
      <c r="G580" s="32"/>
      <c r="H580" s="32"/>
      <c r="I580" s="32"/>
      <c r="J580" s="32"/>
      <c r="K580" s="32"/>
      <c r="L580" s="32"/>
      <c r="M580" s="32"/>
      <c r="N580" s="274"/>
      <c r="O580" s="32"/>
      <c r="P580" s="32"/>
      <c r="Q580" s="32"/>
      <c r="R580" s="32"/>
      <c r="S580" s="32"/>
      <c r="T580" s="32"/>
      <c r="U580" s="287">
        <v>0.06</v>
      </c>
      <c r="V580" s="32"/>
      <c r="W580" s="32"/>
      <c r="X580" s="32"/>
      <c r="Y580" s="33"/>
    </row>
    <row r="581" spans="1:25" s="34" customFormat="1" ht="12.75" customHeight="1">
      <c r="A581" s="18"/>
      <c r="B581" s="21" t="s">
        <v>603</v>
      </c>
      <c r="C581" s="25" t="s">
        <v>18</v>
      </c>
      <c r="D581" s="19"/>
      <c r="E581" s="137">
        <f t="shared" si="57"/>
        <v>0.11</v>
      </c>
      <c r="F581" s="32"/>
      <c r="G581" s="32"/>
      <c r="H581" s="32"/>
      <c r="I581" s="32"/>
      <c r="J581" s="32"/>
      <c r="K581" s="32"/>
      <c r="L581" s="32"/>
      <c r="M581" s="32"/>
      <c r="N581" s="274"/>
      <c r="O581" s="32"/>
      <c r="P581" s="32"/>
      <c r="Q581" s="32"/>
      <c r="R581" s="32"/>
      <c r="S581" s="32"/>
      <c r="T581" s="32"/>
      <c r="U581" s="287">
        <v>0.11</v>
      </c>
      <c r="V581" s="32"/>
      <c r="W581" s="32"/>
      <c r="X581" s="32"/>
      <c r="Y581" s="33"/>
    </row>
    <row r="582" spans="1:25" s="34" customFormat="1" ht="12.75" customHeight="1">
      <c r="A582" s="18"/>
      <c r="B582" s="282" t="s">
        <v>604</v>
      </c>
      <c r="C582" s="25" t="s">
        <v>12</v>
      </c>
      <c r="D582" s="19"/>
      <c r="E582" s="137">
        <f t="shared" si="57"/>
        <v>0.06</v>
      </c>
      <c r="F582" s="32"/>
      <c r="G582" s="32"/>
      <c r="H582" s="32"/>
      <c r="I582" s="32"/>
      <c r="J582" s="32"/>
      <c r="K582" s="32"/>
      <c r="L582" s="32"/>
      <c r="M582" s="32"/>
      <c r="N582" s="274"/>
      <c r="O582" s="32"/>
      <c r="P582" s="32"/>
      <c r="Q582" s="32"/>
      <c r="R582" s="32"/>
      <c r="S582" s="32"/>
      <c r="T582" s="32"/>
      <c r="U582" s="287">
        <v>0.06</v>
      </c>
      <c r="V582" s="32"/>
      <c r="W582" s="32"/>
      <c r="X582" s="32"/>
      <c r="Y582" s="33"/>
    </row>
    <row r="583" spans="1:25" s="34" customFormat="1" ht="12.75" customHeight="1">
      <c r="A583" s="18"/>
      <c r="B583" s="21" t="s">
        <v>605</v>
      </c>
      <c r="C583" s="25" t="s">
        <v>16</v>
      </c>
      <c r="D583" s="19"/>
      <c r="E583" s="137">
        <f t="shared" si="57"/>
        <v>0.08</v>
      </c>
      <c r="F583" s="32"/>
      <c r="G583" s="32"/>
      <c r="H583" s="32"/>
      <c r="I583" s="32"/>
      <c r="J583" s="32"/>
      <c r="K583" s="32"/>
      <c r="L583" s="32"/>
      <c r="M583" s="32"/>
      <c r="N583" s="274"/>
      <c r="O583" s="32"/>
      <c r="P583" s="32"/>
      <c r="Q583" s="32"/>
      <c r="R583" s="32"/>
      <c r="S583" s="32"/>
      <c r="T583" s="32"/>
      <c r="U583" s="287">
        <v>0.08</v>
      </c>
      <c r="V583" s="32"/>
      <c r="W583" s="32"/>
      <c r="X583" s="32"/>
      <c r="Y583" s="33"/>
    </row>
    <row r="584" spans="1:25" s="34" customFormat="1" ht="12.75" customHeight="1">
      <c r="A584" s="18"/>
      <c r="B584" s="21" t="s">
        <v>606</v>
      </c>
      <c r="C584" s="25" t="s">
        <v>16</v>
      </c>
      <c r="D584" s="19"/>
      <c r="E584" s="137">
        <f t="shared" si="57"/>
        <v>0.02</v>
      </c>
      <c r="F584" s="32"/>
      <c r="G584" s="32"/>
      <c r="H584" s="32"/>
      <c r="I584" s="32"/>
      <c r="J584" s="32"/>
      <c r="K584" s="32"/>
      <c r="L584" s="32"/>
      <c r="M584" s="32"/>
      <c r="N584" s="274"/>
      <c r="O584" s="32"/>
      <c r="P584" s="32"/>
      <c r="Q584" s="32"/>
      <c r="R584" s="32"/>
      <c r="S584" s="32"/>
      <c r="T584" s="32"/>
      <c r="U584" s="287">
        <v>0.02</v>
      </c>
      <c r="V584" s="32"/>
      <c r="W584" s="32"/>
      <c r="X584" s="32"/>
      <c r="Y584" s="33"/>
    </row>
    <row r="585" spans="1:25" s="34" customFormat="1" ht="12.75" customHeight="1">
      <c r="A585" s="18"/>
      <c r="B585" s="21"/>
      <c r="C585" s="25" t="s">
        <v>22</v>
      </c>
      <c r="D585" s="19"/>
      <c r="E585" s="137">
        <f t="shared" si="57"/>
        <v>0.04</v>
      </c>
      <c r="F585" s="32"/>
      <c r="G585" s="32"/>
      <c r="H585" s="32"/>
      <c r="I585" s="32"/>
      <c r="J585" s="32"/>
      <c r="K585" s="32"/>
      <c r="L585" s="32"/>
      <c r="M585" s="32"/>
      <c r="N585" s="274"/>
      <c r="O585" s="32"/>
      <c r="P585" s="32"/>
      <c r="Q585" s="32"/>
      <c r="R585" s="32"/>
      <c r="S585" s="32"/>
      <c r="T585" s="32"/>
      <c r="U585" s="287">
        <v>0.04</v>
      </c>
      <c r="V585" s="32"/>
      <c r="W585" s="32"/>
      <c r="X585" s="32"/>
      <c r="Y585" s="33"/>
    </row>
    <row r="586" spans="1:25" s="34" customFormat="1" ht="12.75" customHeight="1">
      <c r="A586" s="18"/>
      <c r="B586" s="21" t="s">
        <v>607</v>
      </c>
      <c r="C586" s="25" t="s">
        <v>18</v>
      </c>
      <c r="D586" s="19"/>
      <c r="E586" s="137">
        <f t="shared" si="57"/>
        <v>0.08</v>
      </c>
      <c r="F586" s="32"/>
      <c r="G586" s="32"/>
      <c r="H586" s="32"/>
      <c r="I586" s="32"/>
      <c r="J586" s="32"/>
      <c r="K586" s="32"/>
      <c r="L586" s="32"/>
      <c r="M586" s="32"/>
      <c r="N586" s="274"/>
      <c r="O586" s="32"/>
      <c r="P586" s="32"/>
      <c r="Q586" s="32"/>
      <c r="R586" s="32"/>
      <c r="S586" s="32"/>
      <c r="T586" s="32"/>
      <c r="U586" s="287">
        <v>0.08</v>
      </c>
      <c r="V586" s="32"/>
      <c r="W586" s="32"/>
      <c r="X586" s="32"/>
      <c r="Y586" s="33"/>
    </row>
    <row r="587" spans="1:25" s="34" customFormat="1" ht="12.75" customHeight="1">
      <c r="A587" s="18"/>
      <c r="B587" s="21" t="s">
        <v>608</v>
      </c>
      <c r="C587" s="25" t="s">
        <v>18</v>
      </c>
      <c r="D587" s="19"/>
      <c r="E587" s="137">
        <f t="shared" si="57"/>
        <v>0.08</v>
      </c>
      <c r="F587" s="32"/>
      <c r="G587" s="32"/>
      <c r="H587" s="32"/>
      <c r="I587" s="32"/>
      <c r="J587" s="32"/>
      <c r="K587" s="32"/>
      <c r="L587" s="32"/>
      <c r="M587" s="32"/>
      <c r="N587" s="274"/>
      <c r="O587" s="32"/>
      <c r="P587" s="32"/>
      <c r="Q587" s="32"/>
      <c r="R587" s="32"/>
      <c r="S587" s="32"/>
      <c r="T587" s="32"/>
      <c r="U587" s="287">
        <v>0.08</v>
      </c>
      <c r="V587" s="32"/>
      <c r="W587" s="32"/>
      <c r="X587" s="32"/>
      <c r="Y587" s="33"/>
    </row>
    <row r="588" spans="1:25" s="34" customFormat="1" ht="12.75" customHeight="1">
      <c r="A588" s="18"/>
      <c r="B588" s="21" t="s">
        <v>673</v>
      </c>
      <c r="C588" s="25" t="s">
        <v>16</v>
      </c>
      <c r="D588" s="19"/>
      <c r="E588" s="137">
        <f t="shared" si="57"/>
        <v>0.15</v>
      </c>
      <c r="F588" s="32"/>
      <c r="G588" s="32"/>
      <c r="H588" s="32"/>
      <c r="I588" s="32"/>
      <c r="J588" s="32"/>
      <c r="K588" s="32"/>
      <c r="L588" s="32"/>
      <c r="M588" s="32"/>
      <c r="N588" s="274"/>
      <c r="O588" s="32"/>
      <c r="P588" s="32"/>
      <c r="Q588" s="32"/>
      <c r="R588" s="32"/>
      <c r="S588" s="32"/>
      <c r="T588" s="32"/>
      <c r="U588" s="287">
        <v>0.15</v>
      </c>
      <c r="V588" s="32"/>
      <c r="W588" s="32"/>
      <c r="X588" s="32"/>
      <c r="Y588" s="33"/>
    </row>
    <row r="589" spans="1:25" s="34" customFormat="1" ht="12.75" customHeight="1">
      <c r="A589" s="18"/>
      <c r="B589" s="282" t="s">
        <v>609</v>
      </c>
      <c r="C589" s="25" t="s">
        <v>16</v>
      </c>
      <c r="D589" s="19"/>
      <c r="E589" s="137">
        <f t="shared" si="57"/>
        <v>0.05</v>
      </c>
      <c r="F589" s="32"/>
      <c r="G589" s="32"/>
      <c r="H589" s="32"/>
      <c r="I589" s="32"/>
      <c r="J589" s="32"/>
      <c r="K589" s="265">
        <v>0.05</v>
      </c>
      <c r="L589" s="32"/>
      <c r="M589" s="32"/>
      <c r="N589" s="274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3"/>
    </row>
    <row r="590" spans="1:25" s="34" customFormat="1" ht="12.75" customHeight="1">
      <c r="A590" s="18"/>
      <c r="B590" s="282" t="s">
        <v>610</v>
      </c>
      <c r="C590" s="25" t="s">
        <v>16</v>
      </c>
      <c r="D590" s="19"/>
      <c r="E590" s="137">
        <f t="shared" si="57"/>
        <v>0.05</v>
      </c>
      <c r="F590" s="32"/>
      <c r="G590" s="32"/>
      <c r="H590" s="32"/>
      <c r="I590" s="32"/>
      <c r="J590" s="32"/>
      <c r="K590" s="265">
        <v>0.05</v>
      </c>
      <c r="L590" s="32"/>
      <c r="M590" s="32"/>
      <c r="N590" s="274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3"/>
    </row>
    <row r="591" spans="1:25" s="34" customFormat="1" ht="12.75" customHeight="1">
      <c r="A591" s="18"/>
      <c r="B591" s="282" t="s">
        <v>611</v>
      </c>
      <c r="C591" s="25" t="s">
        <v>22</v>
      </c>
      <c r="D591" s="19"/>
      <c r="E591" s="137">
        <f t="shared" si="57"/>
        <v>0.48</v>
      </c>
      <c r="F591" s="32"/>
      <c r="G591" s="32"/>
      <c r="H591" s="32"/>
      <c r="I591" s="32"/>
      <c r="J591" s="32"/>
      <c r="K591" s="265">
        <v>0.48</v>
      </c>
      <c r="L591" s="32"/>
      <c r="M591" s="32"/>
      <c r="N591" s="274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3"/>
    </row>
    <row r="592" spans="1:25" s="34" customFormat="1" ht="12.75" customHeight="1">
      <c r="A592" s="18"/>
      <c r="B592" s="282"/>
      <c r="C592" s="25" t="s">
        <v>55</v>
      </c>
      <c r="D592" s="19"/>
      <c r="E592" s="137">
        <f t="shared" si="57"/>
        <v>0.03</v>
      </c>
      <c r="F592" s="32"/>
      <c r="G592" s="32"/>
      <c r="H592" s="32"/>
      <c r="I592" s="32"/>
      <c r="J592" s="32"/>
      <c r="K592" s="265">
        <v>0.03</v>
      </c>
      <c r="L592" s="32"/>
      <c r="M592" s="32"/>
      <c r="N592" s="274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3"/>
    </row>
    <row r="593" spans="1:25" s="34" customFormat="1" ht="12.75" customHeight="1">
      <c r="A593" s="18"/>
      <c r="B593" s="282"/>
      <c r="C593" s="25" t="s">
        <v>16</v>
      </c>
      <c r="D593" s="19"/>
      <c r="E593" s="137">
        <f t="shared" si="57"/>
        <v>0.06</v>
      </c>
      <c r="F593" s="32"/>
      <c r="G593" s="32"/>
      <c r="H593" s="32"/>
      <c r="I593" s="32"/>
      <c r="J593" s="32"/>
      <c r="K593" s="265">
        <v>0.06</v>
      </c>
      <c r="L593" s="32"/>
      <c r="M593" s="32"/>
      <c r="N593" s="274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3"/>
    </row>
    <row r="594" spans="1:25" s="34" customFormat="1" ht="12.75" customHeight="1">
      <c r="A594" s="18"/>
      <c r="B594" s="284" t="s">
        <v>612</v>
      </c>
      <c r="C594" s="25" t="s">
        <v>22</v>
      </c>
      <c r="D594" s="19"/>
      <c r="E594" s="137">
        <f t="shared" si="57"/>
        <v>0.15</v>
      </c>
      <c r="F594" s="32"/>
      <c r="G594" s="32"/>
      <c r="H594" s="32"/>
      <c r="I594" s="32"/>
      <c r="J594" s="32"/>
      <c r="K594" s="32"/>
      <c r="L594" s="32"/>
      <c r="M594" s="32"/>
      <c r="N594" s="274"/>
      <c r="O594" s="32"/>
      <c r="P594" s="287">
        <v>0.15</v>
      </c>
      <c r="Q594" s="32"/>
      <c r="R594" s="32"/>
      <c r="S594" s="32"/>
      <c r="T594" s="32"/>
      <c r="U594" s="32"/>
      <c r="V594" s="32"/>
      <c r="W594" s="32"/>
      <c r="X594" s="32"/>
      <c r="Y594" s="33"/>
    </row>
    <row r="595" spans="1:25" s="34" customFormat="1" ht="12.75" customHeight="1">
      <c r="A595" s="18"/>
      <c r="B595" s="284" t="s">
        <v>613</v>
      </c>
      <c r="C595" s="25" t="s">
        <v>16</v>
      </c>
      <c r="D595" s="19"/>
      <c r="E595" s="137">
        <f t="shared" si="57"/>
        <v>0.06</v>
      </c>
      <c r="F595" s="32"/>
      <c r="G595" s="32"/>
      <c r="H595" s="32"/>
      <c r="I595" s="32"/>
      <c r="J595" s="32"/>
      <c r="K595" s="32"/>
      <c r="L595" s="32"/>
      <c r="M595" s="32"/>
      <c r="N595" s="274"/>
      <c r="O595" s="32"/>
      <c r="P595" s="287">
        <v>0.06</v>
      </c>
      <c r="Q595" s="32"/>
      <c r="R595" s="32"/>
      <c r="S595" s="32"/>
      <c r="T595" s="32"/>
      <c r="U595" s="32"/>
      <c r="V595" s="32"/>
      <c r="W595" s="32"/>
      <c r="X595" s="32"/>
      <c r="Y595" s="33"/>
    </row>
    <row r="596" spans="1:25" s="34" customFormat="1" ht="12.75" customHeight="1">
      <c r="A596" s="18"/>
      <c r="B596" s="284" t="s">
        <v>614</v>
      </c>
      <c r="C596" s="25" t="s">
        <v>11</v>
      </c>
      <c r="D596" s="19"/>
      <c r="E596" s="137">
        <f t="shared" si="57"/>
        <v>7.0000000000000007E-2</v>
      </c>
      <c r="F596" s="32"/>
      <c r="G596" s="32"/>
      <c r="H596" s="32"/>
      <c r="I596" s="32"/>
      <c r="J596" s="32"/>
      <c r="K596" s="32"/>
      <c r="L596" s="32"/>
      <c r="M596" s="32"/>
      <c r="N596" s="274"/>
      <c r="O596" s="32"/>
      <c r="P596" s="287">
        <v>7.0000000000000007E-2</v>
      </c>
      <c r="Q596" s="32"/>
      <c r="R596" s="32"/>
      <c r="S596" s="32"/>
      <c r="T596" s="32"/>
      <c r="U596" s="32"/>
      <c r="V596" s="32"/>
      <c r="W596" s="32"/>
      <c r="X596" s="32"/>
      <c r="Y596" s="33"/>
    </row>
    <row r="597" spans="1:25" s="34" customFormat="1" ht="12.75" customHeight="1">
      <c r="A597" s="18"/>
      <c r="B597" s="291" t="s">
        <v>615</v>
      </c>
      <c r="C597" s="25" t="s">
        <v>12</v>
      </c>
      <c r="D597" s="19"/>
      <c r="E597" s="137">
        <f t="shared" si="57"/>
        <v>7.0000000000000007E-2</v>
      </c>
      <c r="F597" s="32"/>
      <c r="G597" s="32"/>
      <c r="H597" s="32"/>
      <c r="I597" s="32"/>
      <c r="J597" s="32"/>
      <c r="K597" s="32"/>
      <c r="L597" s="32"/>
      <c r="M597" s="32"/>
      <c r="N597" s="274"/>
      <c r="O597" s="32"/>
      <c r="P597" s="265">
        <v>7.0000000000000007E-2</v>
      </c>
      <c r="Q597" s="32"/>
      <c r="R597" s="32"/>
      <c r="S597" s="32"/>
      <c r="T597" s="32"/>
      <c r="U597" s="32"/>
      <c r="V597" s="32"/>
      <c r="W597" s="32"/>
      <c r="X597" s="32"/>
      <c r="Y597" s="33"/>
    </row>
    <row r="598" spans="1:25" s="34" customFormat="1" ht="12.75" customHeight="1">
      <c r="A598" s="18"/>
      <c r="B598" s="291" t="s">
        <v>616</v>
      </c>
      <c r="C598" s="25" t="s">
        <v>29</v>
      </c>
      <c r="D598" s="19"/>
      <c r="E598" s="137">
        <f t="shared" si="57"/>
        <v>0.12</v>
      </c>
      <c r="F598" s="32"/>
      <c r="G598" s="32"/>
      <c r="H598" s="32"/>
      <c r="I598" s="32"/>
      <c r="J598" s="32"/>
      <c r="K598" s="32"/>
      <c r="L598" s="32"/>
      <c r="M598" s="32"/>
      <c r="N598" s="274"/>
      <c r="O598" s="32"/>
      <c r="P598" s="265">
        <v>0.12</v>
      </c>
      <c r="Q598" s="32"/>
      <c r="R598" s="32"/>
      <c r="S598" s="32"/>
      <c r="T598" s="32"/>
      <c r="U598" s="32"/>
      <c r="V598" s="32"/>
      <c r="W598" s="32"/>
      <c r="X598" s="32"/>
      <c r="Y598" s="33"/>
    </row>
    <row r="599" spans="1:25" s="34" customFormat="1" ht="12.75" customHeight="1">
      <c r="A599" s="18"/>
      <c r="B599" s="291"/>
      <c r="C599" s="25" t="s">
        <v>18</v>
      </c>
      <c r="D599" s="19"/>
      <c r="E599" s="137">
        <f t="shared" si="57"/>
        <v>0.09</v>
      </c>
      <c r="F599" s="32"/>
      <c r="G599" s="32"/>
      <c r="H599" s="32"/>
      <c r="I599" s="32"/>
      <c r="J599" s="32"/>
      <c r="K599" s="32"/>
      <c r="L599" s="32"/>
      <c r="M599" s="32"/>
      <c r="N599" s="274"/>
      <c r="O599" s="32"/>
      <c r="P599" s="265">
        <v>0.09</v>
      </c>
      <c r="Q599" s="32"/>
      <c r="R599" s="32"/>
      <c r="S599" s="32"/>
      <c r="T599" s="32"/>
      <c r="U599" s="32"/>
      <c r="V599" s="32"/>
      <c r="W599" s="32"/>
      <c r="X599" s="32"/>
      <c r="Y599" s="33"/>
    </row>
    <row r="600" spans="1:25" s="34" customFormat="1" ht="12.75" customHeight="1">
      <c r="A600" s="18"/>
      <c r="B600" s="291"/>
      <c r="C600" s="25" t="s">
        <v>16</v>
      </c>
      <c r="D600" s="19"/>
      <c r="E600" s="137">
        <f t="shared" si="57"/>
        <v>0.06</v>
      </c>
      <c r="F600" s="32"/>
      <c r="G600" s="32"/>
      <c r="H600" s="32"/>
      <c r="I600" s="32"/>
      <c r="J600" s="32"/>
      <c r="K600" s="32"/>
      <c r="L600" s="32"/>
      <c r="M600" s="32"/>
      <c r="N600" s="274"/>
      <c r="O600" s="32"/>
      <c r="P600" s="265">
        <v>0.06</v>
      </c>
      <c r="Q600" s="32"/>
      <c r="R600" s="32"/>
      <c r="S600" s="32"/>
      <c r="T600" s="32"/>
      <c r="U600" s="32"/>
      <c r="V600" s="32"/>
      <c r="W600" s="32"/>
      <c r="X600" s="32"/>
      <c r="Y600" s="33"/>
    </row>
    <row r="601" spans="1:25" s="34" customFormat="1" ht="12.75" customHeight="1">
      <c r="A601" s="18"/>
      <c r="B601" s="291"/>
      <c r="C601" s="25" t="s">
        <v>18</v>
      </c>
      <c r="D601" s="19"/>
      <c r="E601" s="137">
        <f t="shared" si="57"/>
        <v>0.12</v>
      </c>
      <c r="F601" s="32"/>
      <c r="G601" s="32"/>
      <c r="H601" s="32"/>
      <c r="I601" s="32"/>
      <c r="J601" s="32"/>
      <c r="K601" s="32"/>
      <c r="L601" s="32"/>
      <c r="M601" s="32"/>
      <c r="N601" s="274"/>
      <c r="O601" s="32"/>
      <c r="P601" s="265">
        <v>0.12</v>
      </c>
      <c r="Q601" s="32"/>
      <c r="R601" s="32"/>
      <c r="S601" s="32"/>
      <c r="T601" s="32"/>
      <c r="U601" s="32"/>
      <c r="V601" s="32"/>
      <c r="W601" s="32"/>
      <c r="X601" s="32"/>
      <c r="Y601" s="33"/>
    </row>
    <row r="602" spans="1:25" s="34" customFormat="1" ht="12.75" customHeight="1">
      <c r="A602" s="18"/>
      <c r="B602" s="291"/>
      <c r="C602" s="25" t="s">
        <v>18</v>
      </c>
      <c r="D602" s="19"/>
      <c r="E602" s="137">
        <f t="shared" si="57"/>
        <v>0.09</v>
      </c>
      <c r="F602" s="32"/>
      <c r="G602" s="32"/>
      <c r="H602" s="32"/>
      <c r="I602" s="32"/>
      <c r="J602" s="32"/>
      <c r="K602" s="32"/>
      <c r="L602" s="32"/>
      <c r="M602" s="32"/>
      <c r="N602" s="274"/>
      <c r="O602" s="32"/>
      <c r="P602" s="265">
        <v>0.09</v>
      </c>
      <c r="Q602" s="32"/>
      <c r="R602" s="32"/>
      <c r="S602" s="32"/>
      <c r="T602" s="32"/>
      <c r="U602" s="32"/>
      <c r="V602" s="32"/>
      <c r="W602" s="32"/>
      <c r="X602" s="32"/>
      <c r="Y602" s="33"/>
    </row>
    <row r="603" spans="1:25" s="34" customFormat="1" ht="12.75" customHeight="1">
      <c r="A603" s="18"/>
      <c r="B603" s="291"/>
      <c r="C603" s="25" t="s">
        <v>22</v>
      </c>
      <c r="D603" s="19"/>
      <c r="E603" s="137">
        <f t="shared" si="57"/>
        <v>0.1</v>
      </c>
      <c r="F603" s="32"/>
      <c r="G603" s="32"/>
      <c r="H603" s="32"/>
      <c r="I603" s="32"/>
      <c r="J603" s="32"/>
      <c r="K603" s="32"/>
      <c r="L603" s="32"/>
      <c r="M603" s="32"/>
      <c r="N603" s="274"/>
      <c r="O603" s="32"/>
      <c r="P603" s="265">
        <v>0.1</v>
      </c>
      <c r="Q603" s="32"/>
      <c r="R603" s="32"/>
      <c r="S603" s="32"/>
      <c r="T603" s="32"/>
      <c r="U603" s="32"/>
      <c r="V603" s="32"/>
      <c r="W603" s="32"/>
      <c r="X603" s="32"/>
      <c r="Y603" s="33"/>
    </row>
    <row r="604" spans="1:25" s="34" customFormat="1" ht="12.75" customHeight="1">
      <c r="A604" s="18"/>
      <c r="B604" s="291"/>
      <c r="C604" s="25" t="s">
        <v>55</v>
      </c>
      <c r="D604" s="19"/>
      <c r="E604" s="137">
        <f t="shared" si="57"/>
        <v>0.05</v>
      </c>
      <c r="F604" s="32"/>
      <c r="G604" s="32"/>
      <c r="H604" s="32"/>
      <c r="I604" s="32"/>
      <c r="J604" s="32"/>
      <c r="K604" s="32"/>
      <c r="L604" s="32"/>
      <c r="M604" s="32"/>
      <c r="N604" s="274"/>
      <c r="O604" s="32"/>
      <c r="P604" s="265">
        <v>0.05</v>
      </c>
      <c r="Q604" s="32"/>
      <c r="R604" s="32"/>
      <c r="S604" s="32"/>
      <c r="T604" s="32"/>
      <c r="U604" s="32"/>
      <c r="V604" s="32"/>
      <c r="W604" s="32"/>
      <c r="X604" s="32"/>
      <c r="Y604" s="33"/>
    </row>
    <row r="605" spans="1:25" s="34" customFormat="1" ht="12.75" customHeight="1">
      <c r="A605" s="18"/>
      <c r="B605" s="291" t="s">
        <v>617</v>
      </c>
      <c r="C605" s="25" t="s">
        <v>16</v>
      </c>
      <c r="D605" s="19"/>
      <c r="E605" s="137">
        <f t="shared" si="57"/>
        <v>0.41</v>
      </c>
      <c r="F605" s="32"/>
      <c r="G605" s="32"/>
      <c r="H605" s="32"/>
      <c r="I605" s="32"/>
      <c r="J605" s="32"/>
      <c r="K605" s="32"/>
      <c r="L605" s="32"/>
      <c r="M605" s="32"/>
      <c r="N605" s="274"/>
      <c r="O605" s="265">
        <v>0.41</v>
      </c>
      <c r="P605" s="32"/>
      <c r="Q605" s="32"/>
      <c r="R605" s="32"/>
      <c r="S605" s="32"/>
      <c r="T605" s="32"/>
      <c r="U605" s="32"/>
      <c r="V605" s="32"/>
      <c r="W605" s="32"/>
      <c r="X605" s="32"/>
      <c r="Y605" s="33"/>
    </row>
    <row r="606" spans="1:25" s="34" customFormat="1" ht="12.75" customHeight="1">
      <c r="A606" s="18"/>
      <c r="B606" s="291" t="s">
        <v>618</v>
      </c>
      <c r="C606" s="25" t="s">
        <v>22</v>
      </c>
      <c r="D606" s="19"/>
      <c r="E606" s="137">
        <f t="shared" si="57"/>
        <v>0.08</v>
      </c>
      <c r="F606" s="32"/>
      <c r="G606" s="32"/>
      <c r="H606" s="32"/>
      <c r="I606" s="32"/>
      <c r="J606" s="32"/>
      <c r="K606" s="32"/>
      <c r="L606" s="32"/>
      <c r="M606" s="32"/>
      <c r="N606" s="274"/>
      <c r="O606" s="265">
        <v>0.08</v>
      </c>
      <c r="P606" s="32"/>
      <c r="Q606" s="32"/>
      <c r="R606" s="32"/>
      <c r="S606" s="32"/>
      <c r="T606" s="32"/>
      <c r="U606" s="32"/>
      <c r="V606" s="32"/>
      <c r="W606" s="32"/>
      <c r="X606" s="32"/>
      <c r="Y606" s="33"/>
    </row>
    <row r="607" spans="1:25" s="34" customFormat="1" ht="12.75" customHeight="1">
      <c r="A607" s="18"/>
      <c r="B607" s="291" t="s">
        <v>619</v>
      </c>
      <c r="C607" s="25" t="s">
        <v>11</v>
      </c>
      <c r="D607" s="19"/>
      <c r="E607" s="137">
        <f t="shared" si="57"/>
        <v>7.0000000000000007E-2</v>
      </c>
      <c r="F607" s="32"/>
      <c r="G607" s="32"/>
      <c r="H607" s="32"/>
      <c r="I607" s="32"/>
      <c r="J607" s="32"/>
      <c r="K607" s="32"/>
      <c r="L607" s="32"/>
      <c r="M607" s="32"/>
      <c r="N607" s="274"/>
      <c r="O607" s="265">
        <v>7.0000000000000007E-2</v>
      </c>
      <c r="P607" s="32"/>
      <c r="Q607" s="32"/>
      <c r="R607" s="32"/>
      <c r="S607" s="32"/>
      <c r="T607" s="32"/>
      <c r="U607" s="32"/>
      <c r="V607" s="32"/>
      <c r="W607" s="32"/>
      <c r="X607" s="32"/>
      <c r="Y607" s="33"/>
    </row>
    <row r="608" spans="1:25" s="34" customFormat="1" ht="12.75" customHeight="1">
      <c r="A608" s="18"/>
      <c r="B608" s="291" t="s">
        <v>620</v>
      </c>
      <c r="C608" s="25" t="s">
        <v>22</v>
      </c>
      <c r="D608" s="19"/>
      <c r="E608" s="137">
        <f t="shared" si="57"/>
        <v>0.11</v>
      </c>
      <c r="F608" s="32"/>
      <c r="G608" s="32"/>
      <c r="H608" s="32"/>
      <c r="I608" s="32"/>
      <c r="J608" s="32"/>
      <c r="K608" s="32"/>
      <c r="L608" s="32"/>
      <c r="M608" s="32"/>
      <c r="N608" s="274"/>
      <c r="O608" s="265">
        <v>0.11</v>
      </c>
      <c r="P608" s="32"/>
      <c r="Q608" s="32"/>
      <c r="R608" s="32"/>
      <c r="S608" s="32"/>
      <c r="T608" s="32"/>
      <c r="U608" s="32"/>
      <c r="V608" s="32"/>
      <c r="W608" s="32"/>
      <c r="X608" s="32"/>
      <c r="Y608" s="33"/>
    </row>
    <row r="609" spans="1:25" s="34" customFormat="1" ht="12.75" customHeight="1">
      <c r="A609" s="18"/>
      <c r="B609" s="291" t="s">
        <v>621</v>
      </c>
      <c r="C609" s="25" t="s">
        <v>18</v>
      </c>
      <c r="D609" s="19"/>
      <c r="E609" s="137">
        <f t="shared" si="57"/>
        <v>0.08</v>
      </c>
      <c r="F609" s="32"/>
      <c r="G609" s="32"/>
      <c r="H609" s="32"/>
      <c r="I609" s="32"/>
      <c r="J609" s="32"/>
      <c r="K609" s="32"/>
      <c r="L609" s="32"/>
      <c r="M609" s="32"/>
      <c r="N609" s="274"/>
      <c r="O609" s="304">
        <v>0.08</v>
      </c>
      <c r="P609" s="32"/>
      <c r="Q609" s="32"/>
      <c r="R609" s="32"/>
      <c r="S609" s="32"/>
      <c r="T609" s="32"/>
      <c r="U609" s="32"/>
      <c r="V609" s="32"/>
      <c r="W609" s="32"/>
      <c r="X609" s="32"/>
      <c r="Y609" s="33"/>
    </row>
    <row r="610" spans="1:25" s="34" customFormat="1" ht="12.75" customHeight="1">
      <c r="A610" s="18"/>
      <c r="B610" s="291" t="s">
        <v>622</v>
      </c>
      <c r="C610" s="25" t="s">
        <v>16</v>
      </c>
      <c r="D610" s="19"/>
      <c r="E610" s="137">
        <f t="shared" si="57"/>
        <v>0.09</v>
      </c>
      <c r="F610" s="32"/>
      <c r="G610" s="32"/>
      <c r="H610" s="32"/>
      <c r="I610" s="32"/>
      <c r="J610" s="32"/>
      <c r="K610" s="32"/>
      <c r="L610" s="32"/>
      <c r="M610" s="32"/>
      <c r="N610" s="274"/>
      <c r="O610" s="304">
        <v>0.09</v>
      </c>
      <c r="P610" s="32"/>
      <c r="Q610" s="32"/>
      <c r="R610" s="32"/>
      <c r="S610" s="32"/>
      <c r="T610" s="32"/>
      <c r="U610" s="32"/>
      <c r="V610" s="32"/>
      <c r="W610" s="32"/>
      <c r="X610" s="32"/>
      <c r="Y610" s="33"/>
    </row>
    <row r="611" spans="1:25" s="34" customFormat="1" ht="12.75" customHeight="1">
      <c r="A611" s="18"/>
      <c r="B611" s="291" t="s">
        <v>623</v>
      </c>
      <c r="C611" s="25" t="s">
        <v>16</v>
      </c>
      <c r="D611" s="19"/>
      <c r="E611" s="137">
        <f t="shared" ref="E611:E636" si="58">SUM(J611:X611)</f>
        <v>0.04</v>
      </c>
      <c r="F611" s="32"/>
      <c r="G611" s="32"/>
      <c r="H611" s="32"/>
      <c r="I611" s="32"/>
      <c r="J611" s="32"/>
      <c r="K611" s="32"/>
      <c r="L611" s="32"/>
      <c r="M611" s="32"/>
      <c r="N611" s="274"/>
      <c r="O611" s="304">
        <v>0.04</v>
      </c>
      <c r="P611" s="32"/>
      <c r="Q611" s="32"/>
      <c r="R611" s="32"/>
      <c r="S611" s="32"/>
      <c r="T611" s="32"/>
      <c r="U611" s="32"/>
      <c r="V611" s="32"/>
      <c r="W611" s="32"/>
      <c r="X611" s="32"/>
      <c r="Y611" s="33"/>
    </row>
    <row r="612" spans="1:25" s="34" customFormat="1" ht="12.75" customHeight="1">
      <c r="A612" s="18"/>
      <c r="B612" s="21" t="s">
        <v>624</v>
      </c>
      <c r="C612" s="25" t="s">
        <v>22</v>
      </c>
      <c r="D612" s="19"/>
      <c r="E612" s="137">
        <f t="shared" si="58"/>
        <v>0.3</v>
      </c>
      <c r="F612" s="32"/>
      <c r="G612" s="32"/>
      <c r="H612" s="32"/>
      <c r="I612" s="32"/>
      <c r="J612" s="32"/>
      <c r="K612" s="32"/>
      <c r="L612" s="32"/>
      <c r="M612" s="32"/>
      <c r="N612" s="274"/>
      <c r="O612" s="265">
        <v>0.3</v>
      </c>
      <c r="P612" s="32"/>
      <c r="Q612" s="32"/>
      <c r="R612" s="32"/>
      <c r="S612" s="32"/>
      <c r="T612" s="32"/>
      <c r="U612" s="32"/>
      <c r="V612" s="32"/>
      <c r="W612" s="32"/>
      <c r="X612" s="32"/>
      <c r="Y612" s="33"/>
    </row>
    <row r="613" spans="1:25" s="34" customFormat="1" ht="12.75" customHeight="1">
      <c r="A613" s="18"/>
      <c r="B613" s="20" t="s">
        <v>625</v>
      </c>
      <c r="C613" s="25" t="s">
        <v>16</v>
      </c>
      <c r="D613" s="19"/>
      <c r="E613" s="137">
        <f t="shared" si="58"/>
        <v>0.1</v>
      </c>
      <c r="F613" s="32"/>
      <c r="G613" s="32"/>
      <c r="H613" s="32"/>
      <c r="I613" s="32"/>
      <c r="J613" s="32"/>
      <c r="K613" s="32"/>
      <c r="L613" s="32"/>
      <c r="M613" s="265">
        <v>0.1</v>
      </c>
      <c r="N613" s="274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3"/>
    </row>
    <row r="614" spans="1:25" s="34" customFormat="1" ht="12.75" customHeight="1">
      <c r="A614" s="18"/>
      <c r="B614" s="21" t="s">
        <v>626</v>
      </c>
      <c r="C614" s="25" t="s">
        <v>18</v>
      </c>
      <c r="D614" s="19"/>
      <c r="E614" s="137">
        <f t="shared" si="58"/>
        <v>0.05</v>
      </c>
      <c r="F614" s="32"/>
      <c r="G614" s="32"/>
      <c r="H614" s="32"/>
      <c r="I614" s="32"/>
      <c r="J614" s="32"/>
      <c r="K614" s="32"/>
      <c r="L614" s="32"/>
      <c r="M614" s="287">
        <v>0.05</v>
      </c>
      <c r="N614" s="274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3"/>
    </row>
    <row r="615" spans="1:25" s="34" customFormat="1" ht="12.75" customHeight="1">
      <c r="A615" s="18"/>
      <c r="B615" s="21" t="s">
        <v>627</v>
      </c>
      <c r="C615" s="25" t="s">
        <v>11</v>
      </c>
      <c r="D615" s="19"/>
      <c r="E615" s="137">
        <f t="shared" si="58"/>
        <v>0.12</v>
      </c>
      <c r="F615" s="32"/>
      <c r="G615" s="32"/>
      <c r="H615" s="32"/>
      <c r="I615" s="32"/>
      <c r="J615" s="32"/>
      <c r="K615" s="32"/>
      <c r="L615" s="32"/>
      <c r="M615" s="287">
        <v>0.12</v>
      </c>
      <c r="N615" s="274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3"/>
    </row>
    <row r="616" spans="1:25" s="34" customFormat="1" ht="12.75" customHeight="1">
      <c r="A616" s="18"/>
      <c r="B616" s="21" t="s">
        <v>628</v>
      </c>
      <c r="C616" s="25" t="s">
        <v>22</v>
      </c>
      <c r="D616" s="19"/>
      <c r="E616" s="137">
        <f t="shared" si="58"/>
        <v>0.1</v>
      </c>
      <c r="F616" s="32"/>
      <c r="G616" s="32"/>
      <c r="H616" s="32"/>
      <c r="I616" s="32"/>
      <c r="J616" s="32"/>
      <c r="K616" s="32"/>
      <c r="L616" s="32"/>
      <c r="M616" s="287">
        <v>0.1</v>
      </c>
      <c r="N616" s="274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3"/>
    </row>
    <row r="617" spans="1:25" s="34" customFormat="1" ht="12.75" customHeight="1">
      <c r="A617" s="18"/>
      <c r="B617" s="21"/>
      <c r="C617" s="25" t="s">
        <v>18</v>
      </c>
      <c r="D617" s="19"/>
      <c r="E617" s="137">
        <f t="shared" si="58"/>
        <v>0.11</v>
      </c>
      <c r="F617" s="32"/>
      <c r="G617" s="32"/>
      <c r="H617" s="32"/>
      <c r="I617" s="32"/>
      <c r="J617" s="32"/>
      <c r="K617" s="32"/>
      <c r="L617" s="32"/>
      <c r="M617" s="287">
        <v>0.11</v>
      </c>
      <c r="N617" s="274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3"/>
    </row>
    <row r="618" spans="1:25" s="34" customFormat="1" ht="12.75" customHeight="1">
      <c r="A618" s="18"/>
      <c r="B618" s="21"/>
      <c r="C618" s="25" t="s">
        <v>11</v>
      </c>
      <c r="D618" s="19"/>
      <c r="E618" s="137">
        <f t="shared" si="58"/>
        <v>0.12</v>
      </c>
      <c r="F618" s="32"/>
      <c r="G618" s="32"/>
      <c r="H618" s="32"/>
      <c r="I618" s="32"/>
      <c r="J618" s="32"/>
      <c r="K618" s="32"/>
      <c r="L618" s="32"/>
      <c r="M618" s="287">
        <v>0.12</v>
      </c>
      <c r="N618" s="274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3"/>
    </row>
    <row r="619" spans="1:25" s="34" customFormat="1" ht="12.75" customHeight="1">
      <c r="A619" s="18"/>
      <c r="B619" s="21"/>
      <c r="C619" s="25" t="s">
        <v>16</v>
      </c>
      <c r="D619" s="19"/>
      <c r="E619" s="137">
        <f t="shared" si="58"/>
        <v>0.1</v>
      </c>
      <c r="F619" s="32"/>
      <c r="G619" s="32"/>
      <c r="H619" s="32"/>
      <c r="I619" s="32"/>
      <c r="J619" s="32"/>
      <c r="K619" s="32"/>
      <c r="L619" s="32"/>
      <c r="M619" s="287">
        <v>0.1</v>
      </c>
      <c r="N619" s="274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3"/>
    </row>
    <row r="620" spans="1:25" s="34" customFormat="1" ht="12.75" customHeight="1">
      <c r="A620" s="18"/>
      <c r="B620" s="21"/>
      <c r="C620" s="25" t="s">
        <v>16</v>
      </c>
      <c r="D620" s="19"/>
      <c r="E620" s="137">
        <f t="shared" si="58"/>
        <v>0.04</v>
      </c>
      <c r="F620" s="32"/>
      <c r="G620" s="32"/>
      <c r="H620" s="32"/>
      <c r="I620" s="32"/>
      <c r="J620" s="32"/>
      <c r="K620" s="32"/>
      <c r="L620" s="32"/>
      <c r="M620" s="287">
        <v>0.04</v>
      </c>
      <c r="N620" s="274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3"/>
    </row>
    <row r="621" spans="1:25" s="34" customFormat="1" ht="12.75" customHeight="1">
      <c r="A621" s="18"/>
      <c r="B621" s="21"/>
      <c r="C621" s="25" t="s">
        <v>22</v>
      </c>
      <c r="D621" s="19"/>
      <c r="E621" s="137">
        <f t="shared" si="58"/>
        <v>0.06</v>
      </c>
      <c r="F621" s="32"/>
      <c r="G621" s="32"/>
      <c r="H621" s="32"/>
      <c r="I621" s="32"/>
      <c r="J621" s="32"/>
      <c r="K621" s="32"/>
      <c r="L621" s="32"/>
      <c r="M621" s="287">
        <v>0.06</v>
      </c>
      <c r="N621" s="274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3"/>
    </row>
    <row r="622" spans="1:25" s="34" customFormat="1" ht="12.75" customHeight="1">
      <c r="A622" s="18"/>
      <c r="B622" s="21"/>
      <c r="C622" s="25" t="s">
        <v>11</v>
      </c>
      <c r="D622" s="19"/>
      <c r="E622" s="137">
        <f t="shared" si="58"/>
        <v>7.0000000000000007E-2</v>
      </c>
      <c r="F622" s="32"/>
      <c r="G622" s="32"/>
      <c r="H622" s="32"/>
      <c r="I622" s="32"/>
      <c r="J622" s="32"/>
      <c r="K622" s="32"/>
      <c r="L622" s="32"/>
      <c r="M622" s="287">
        <v>7.0000000000000007E-2</v>
      </c>
      <c r="N622" s="274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3"/>
    </row>
    <row r="623" spans="1:25" s="34" customFormat="1" ht="12.75" customHeight="1">
      <c r="A623" s="18"/>
      <c r="B623" s="21"/>
      <c r="C623" s="25" t="s">
        <v>11</v>
      </c>
      <c r="D623" s="19"/>
      <c r="E623" s="137">
        <f t="shared" si="58"/>
        <v>0.05</v>
      </c>
      <c r="F623" s="32"/>
      <c r="G623" s="32"/>
      <c r="H623" s="32"/>
      <c r="I623" s="32"/>
      <c r="J623" s="32"/>
      <c r="K623" s="32"/>
      <c r="L623" s="32"/>
      <c r="M623" s="287">
        <v>0.05</v>
      </c>
      <c r="N623" s="274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3"/>
    </row>
    <row r="624" spans="1:25" s="34" customFormat="1" ht="12.75" customHeight="1">
      <c r="A624" s="18"/>
      <c r="B624" s="21"/>
      <c r="C624" s="25" t="s">
        <v>16</v>
      </c>
      <c r="D624" s="19"/>
      <c r="E624" s="137">
        <f t="shared" si="58"/>
        <v>0.04</v>
      </c>
      <c r="F624" s="32"/>
      <c r="G624" s="32"/>
      <c r="H624" s="32"/>
      <c r="I624" s="32"/>
      <c r="J624" s="32"/>
      <c r="K624" s="32"/>
      <c r="L624" s="32"/>
      <c r="M624" s="287">
        <v>0.04</v>
      </c>
      <c r="N624" s="274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3"/>
    </row>
    <row r="625" spans="1:25" s="34" customFormat="1" ht="12.75" customHeight="1">
      <c r="A625" s="18"/>
      <c r="B625" s="307" t="s">
        <v>629</v>
      </c>
      <c r="C625" s="25" t="s">
        <v>12</v>
      </c>
      <c r="D625" s="19"/>
      <c r="E625" s="137">
        <f t="shared" si="58"/>
        <v>0.05</v>
      </c>
      <c r="F625" s="32"/>
      <c r="G625" s="32"/>
      <c r="H625" s="32"/>
      <c r="I625" s="32"/>
      <c r="J625" s="32"/>
      <c r="K625" s="32"/>
      <c r="L625" s="32"/>
      <c r="M625" s="32"/>
      <c r="N625" s="274"/>
      <c r="O625" s="32"/>
      <c r="P625" s="32"/>
      <c r="Q625" s="32"/>
      <c r="R625" s="32"/>
      <c r="S625" s="32"/>
      <c r="T625" s="32"/>
      <c r="U625" s="32"/>
      <c r="V625" s="32"/>
      <c r="W625" s="289">
        <v>0.05</v>
      </c>
      <c r="X625" s="32"/>
      <c r="Y625" s="33"/>
    </row>
    <row r="626" spans="1:25" s="34" customFormat="1" ht="12.75" customHeight="1">
      <c r="A626" s="18"/>
      <c r="B626" s="307" t="s">
        <v>630</v>
      </c>
      <c r="C626" s="25" t="s">
        <v>11</v>
      </c>
      <c r="D626" s="19"/>
      <c r="E626" s="137">
        <f t="shared" si="58"/>
        <v>0.05</v>
      </c>
      <c r="F626" s="32"/>
      <c r="G626" s="32"/>
      <c r="H626" s="32"/>
      <c r="I626" s="32"/>
      <c r="J626" s="32"/>
      <c r="K626" s="32"/>
      <c r="L626" s="32"/>
      <c r="M626" s="32"/>
      <c r="N626" s="274"/>
      <c r="O626" s="32"/>
      <c r="P626" s="32"/>
      <c r="Q626" s="32"/>
      <c r="R626" s="32"/>
      <c r="S626" s="32"/>
      <c r="T626" s="32"/>
      <c r="U626" s="32"/>
      <c r="V626" s="32"/>
      <c r="W626" s="289">
        <v>0.05</v>
      </c>
      <c r="X626" s="32"/>
      <c r="Y626" s="33"/>
    </row>
    <row r="627" spans="1:25" s="34" customFormat="1" ht="12.75" customHeight="1">
      <c r="A627" s="18"/>
      <c r="B627" s="307" t="s">
        <v>631</v>
      </c>
      <c r="C627" s="25" t="s">
        <v>16</v>
      </c>
      <c r="D627" s="19"/>
      <c r="E627" s="137">
        <f t="shared" si="58"/>
        <v>0.1</v>
      </c>
      <c r="F627" s="32"/>
      <c r="G627" s="32"/>
      <c r="H627" s="32"/>
      <c r="I627" s="32"/>
      <c r="J627" s="32"/>
      <c r="K627" s="32"/>
      <c r="L627" s="32"/>
      <c r="M627" s="32"/>
      <c r="N627" s="274"/>
      <c r="O627" s="32"/>
      <c r="P627" s="32"/>
      <c r="Q627" s="32"/>
      <c r="R627" s="32"/>
      <c r="S627" s="32"/>
      <c r="T627" s="32"/>
      <c r="U627" s="32"/>
      <c r="V627" s="32"/>
      <c r="W627" s="289">
        <v>0.1</v>
      </c>
      <c r="X627" s="32"/>
      <c r="Y627" s="33"/>
    </row>
    <row r="628" spans="1:25" s="34" customFormat="1" ht="12.75" customHeight="1">
      <c r="A628" s="18"/>
      <c r="B628" s="295" t="s">
        <v>632</v>
      </c>
      <c r="C628" s="25" t="s">
        <v>23</v>
      </c>
      <c r="D628" s="19"/>
      <c r="E628" s="137">
        <f t="shared" si="58"/>
        <v>0.05</v>
      </c>
      <c r="F628" s="32"/>
      <c r="G628" s="32"/>
      <c r="H628" s="32"/>
      <c r="I628" s="32"/>
      <c r="J628" s="32"/>
      <c r="K628" s="32"/>
      <c r="L628" s="32"/>
      <c r="M628" s="32"/>
      <c r="N628" s="274"/>
      <c r="O628" s="32"/>
      <c r="P628" s="32"/>
      <c r="Q628" s="32"/>
      <c r="R628" s="32"/>
      <c r="S628" s="32"/>
      <c r="T628" s="32"/>
      <c r="U628" s="32"/>
      <c r="V628" s="32"/>
      <c r="W628" s="287">
        <v>0.05</v>
      </c>
      <c r="X628" s="32"/>
      <c r="Y628" s="33"/>
    </row>
    <row r="629" spans="1:25" s="34" customFormat="1" ht="12.75" customHeight="1">
      <c r="A629" s="18"/>
      <c r="B629" s="295"/>
      <c r="C629" s="25" t="s">
        <v>16</v>
      </c>
      <c r="D629" s="19"/>
      <c r="E629" s="137">
        <f t="shared" si="58"/>
        <v>0.05</v>
      </c>
      <c r="F629" s="32"/>
      <c r="G629" s="32"/>
      <c r="H629" s="32"/>
      <c r="I629" s="32"/>
      <c r="J629" s="32"/>
      <c r="K629" s="32"/>
      <c r="L629" s="32"/>
      <c r="M629" s="32"/>
      <c r="N629" s="274"/>
      <c r="O629" s="32"/>
      <c r="P629" s="32"/>
      <c r="Q629" s="32"/>
      <c r="R629" s="32"/>
      <c r="S629" s="32"/>
      <c r="T629" s="32"/>
      <c r="U629" s="32"/>
      <c r="V629" s="32"/>
      <c r="W629" s="287">
        <v>0.05</v>
      </c>
      <c r="X629" s="32"/>
      <c r="Y629" s="33"/>
    </row>
    <row r="630" spans="1:25" s="34" customFormat="1" ht="12.75" customHeight="1">
      <c r="A630" s="18"/>
      <c r="B630" s="295"/>
      <c r="C630" s="25" t="s">
        <v>16</v>
      </c>
      <c r="D630" s="19"/>
      <c r="E630" s="137">
        <f t="shared" si="58"/>
        <v>0.04</v>
      </c>
      <c r="F630" s="32"/>
      <c r="G630" s="32"/>
      <c r="H630" s="32"/>
      <c r="I630" s="32"/>
      <c r="J630" s="32"/>
      <c r="K630" s="32"/>
      <c r="L630" s="32"/>
      <c r="M630" s="32"/>
      <c r="N630" s="274"/>
      <c r="O630" s="32"/>
      <c r="P630" s="32"/>
      <c r="Q630" s="32"/>
      <c r="R630" s="32"/>
      <c r="S630" s="32"/>
      <c r="T630" s="32"/>
      <c r="U630" s="32"/>
      <c r="V630" s="32"/>
      <c r="W630" s="287">
        <v>0.04</v>
      </c>
      <c r="X630" s="32"/>
      <c r="Y630" s="33"/>
    </row>
    <row r="631" spans="1:25" s="34" customFormat="1" ht="12.75" customHeight="1">
      <c r="A631" s="18"/>
      <c r="B631" s="295"/>
      <c r="C631" s="25" t="s">
        <v>18</v>
      </c>
      <c r="D631" s="19"/>
      <c r="E631" s="137">
        <f t="shared" si="58"/>
        <v>0.04</v>
      </c>
      <c r="F631" s="32"/>
      <c r="G631" s="32"/>
      <c r="H631" s="32"/>
      <c r="I631" s="32"/>
      <c r="J631" s="32"/>
      <c r="K631" s="32"/>
      <c r="L631" s="32"/>
      <c r="M631" s="32"/>
      <c r="N631" s="274"/>
      <c r="O631" s="32"/>
      <c r="P631" s="32"/>
      <c r="Q631" s="32"/>
      <c r="R631" s="32"/>
      <c r="S631" s="32"/>
      <c r="T631" s="32"/>
      <c r="U631" s="32"/>
      <c r="V631" s="32"/>
      <c r="W631" s="287">
        <v>0.04</v>
      </c>
      <c r="X631" s="32"/>
      <c r="Y631" s="33"/>
    </row>
    <row r="632" spans="1:25" s="34" customFormat="1" ht="12.75" customHeight="1">
      <c r="A632" s="18"/>
      <c r="B632" s="295"/>
      <c r="C632" s="25" t="s">
        <v>18</v>
      </c>
      <c r="D632" s="19"/>
      <c r="E632" s="137">
        <f t="shared" si="58"/>
        <v>0.04</v>
      </c>
      <c r="F632" s="32"/>
      <c r="G632" s="32"/>
      <c r="H632" s="32"/>
      <c r="I632" s="32"/>
      <c r="J632" s="32"/>
      <c r="K632" s="32"/>
      <c r="L632" s="32"/>
      <c r="M632" s="32"/>
      <c r="N632" s="274"/>
      <c r="O632" s="32"/>
      <c r="P632" s="32"/>
      <c r="Q632" s="32"/>
      <c r="R632" s="32"/>
      <c r="S632" s="32"/>
      <c r="T632" s="32"/>
      <c r="U632" s="32"/>
      <c r="V632" s="32"/>
      <c r="W632" s="287">
        <v>0.04</v>
      </c>
      <c r="X632" s="32"/>
      <c r="Y632" s="33"/>
    </row>
    <row r="633" spans="1:25" s="34" customFormat="1" ht="12.75" customHeight="1">
      <c r="A633" s="18"/>
      <c r="B633" s="295"/>
      <c r="C633" s="25" t="s">
        <v>18</v>
      </c>
      <c r="D633" s="19"/>
      <c r="E633" s="137">
        <f t="shared" si="58"/>
        <v>0.1</v>
      </c>
      <c r="F633" s="32"/>
      <c r="G633" s="32"/>
      <c r="H633" s="32"/>
      <c r="I633" s="32"/>
      <c r="J633" s="32"/>
      <c r="K633" s="32"/>
      <c r="L633" s="32"/>
      <c r="M633" s="32"/>
      <c r="N633" s="274"/>
      <c r="O633" s="32"/>
      <c r="P633" s="32"/>
      <c r="Q633" s="32"/>
      <c r="R633" s="32"/>
      <c r="S633" s="32"/>
      <c r="T633" s="32"/>
      <c r="U633" s="32"/>
      <c r="V633" s="32"/>
      <c r="W633" s="287">
        <v>0.1</v>
      </c>
      <c r="X633" s="32"/>
      <c r="Y633" s="33"/>
    </row>
    <row r="634" spans="1:25" s="34" customFormat="1" ht="12.75" customHeight="1">
      <c r="A634" s="18"/>
      <c r="B634" s="295"/>
      <c r="C634" s="25" t="s">
        <v>16</v>
      </c>
      <c r="D634" s="19"/>
      <c r="E634" s="137">
        <f t="shared" si="58"/>
        <v>7.0000000000000007E-2</v>
      </c>
      <c r="F634" s="32"/>
      <c r="G634" s="32"/>
      <c r="H634" s="32"/>
      <c r="I634" s="32"/>
      <c r="J634" s="32"/>
      <c r="K634" s="32"/>
      <c r="L634" s="32"/>
      <c r="M634" s="32"/>
      <c r="N634" s="274"/>
      <c r="O634" s="32"/>
      <c r="P634" s="32"/>
      <c r="Q634" s="32"/>
      <c r="R634" s="32"/>
      <c r="S634" s="32"/>
      <c r="T634" s="32"/>
      <c r="U634" s="32"/>
      <c r="V634" s="32"/>
      <c r="W634" s="287">
        <v>7.0000000000000007E-2</v>
      </c>
      <c r="X634" s="32"/>
      <c r="Y634" s="33"/>
    </row>
    <row r="635" spans="1:25" s="34" customFormat="1" ht="12.75" customHeight="1">
      <c r="A635" s="18"/>
      <c r="B635" s="295"/>
      <c r="C635" s="25" t="s">
        <v>18</v>
      </c>
      <c r="D635" s="19"/>
      <c r="E635" s="137">
        <f t="shared" si="58"/>
        <v>0.06</v>
      </c>
      <c r="F635" s="32"/>
      <c r="G635" s="32"/>
      <c r="H635" s="32"/>
      <c r="I635" s="32"/>
      <c r="J635" s="32"/>
      <c r="K635" s="32"/>
      <c r="L635" s="32"/>
      <c r="M635" s="32"/>
      <c r="N635" s="274"/>
      <c r="O635" s="32"/>
      <c r="P635" s="32"/>
      <c r="Q635" s="32"/>
      <c r="R635" s="32"/>
      <c r="S635" s="32"/>
      <c r="T635" s="32"/>
      <c r="U635" s="32"/>
      <c r="V635" s="32"/>
      <c r="W635" s="287">
        <v>0.06</v>
      </c>
      <c r="X635" s="32"/>
      <c r="Y635" s="33"/>
    </row>
    <row r="636" spans="1:25" s="34" customFormat="1" ht="12.75" customHeight="1">
      <c r="A636" s="18"/>
      <c r="B636" s="295"/>
      <c r="C636" s="25" t="s">
        <v>18</v>
      </c>
      <c r="D636" s="19"/>
      <c r="E636" s="137">
        <f t="shared" si="58"/>
        <v>0.03</v>
      </c>
      <c r="F636" s="32"/>
      <c r="G636" s="32"/>
      <c r="H636" s="32"/>
      <c r="I636" s="32"/>
      <c r="J636" s="32"/>
      <c r="K636" s="32"/>
      <c r="L636" s="32"/>
      <c r="M636" s="32"/>
      <c r="N636" s="274"/>
      <c r="O636" s="32"/>
      <c r="P636" s="32"/>
      <c r="Q636" s="32"/>
      <c r="R636" s="32"/>
      <c r="S636" s="32"/>
      <c r="T636" s="32"/>
      <c r="U636" s="32"/>
      <c r="V636" s="32"/>
      <c r="W636" s="287">
        <v>0.03</v>
      </c>
      <c r="X636" s="32"/>
      <c r="Y636" s="33"/>
    </row>
    <row r="637" spans="1:25" s="34" customFormat="1" ht="12.75" customHeight="1">
      <c r="A637" s="18"/>
      <c r="B637" s="295"/>
      <c r="C637" s="25"/>
      <c r="D637" s="19"/>
      <c r="E637" s="137"/>
      <c r="F637" s="32"/>
      <c r="G637" s="32"/>
      <c r="H637" s="32"/>
      <c r="I637" s="32"/>
      <c r="J637" s="32"/>
      <c r="K637" s="32"/>
      <c r="L637" s="32"/>
      <c r="M637" s="32"/>
      <c r="N637" s="274"/>
      <c r="O637" s="32"/>
      <c r="P637" s="32"/>
      <c r="Q637" s="32"/>
      <c r="R637" s="32"/>
      <c r="S637" s="32"/>
      <c r="T637" s="32"/>
      <c r="U637" s="32"/>
      <c r="V637" s="32"/>
      <c r="W637" s="287"/>
      <c r="X637" s="32"/>
      <c r="Y637" s="33"/>
    </row>
    <row r="638" spans="1:25" s="34" customFormat="1" ht="12.75" customHeight="1">
      <c r="A638" s="18"/>
      <c r="B638" s="295"/>
      <c r="C638" s="25"/>
      <c r="D638" s="19"/>
      <c r="E638" s="137"/>
      <c r="F638" s="32"/>
      <c r="G638" s="32"/>
      <c r="H638" s="32"/>
      <c r="I638" s="32"/>
      <c r="J638" s="32"/>
      <c r="K638" s="32"/>
      <c r="L638" s="32"/>
      <c r="M638" s="32"/>
      <c r="N638" s="274"/>
      <c r="O638" s="32"/>
      <c r="P638" s="32"/>
      <c r="Q638" s="32"/>
      <c r="R638" s="32"/>
      <c r="S638" s="32"/>
      <c r="T638" s="32"/>
      <c r="U638" s="32"/>
      <c r="V638" s="32"/>
      <c r="W638" s="287"/>
      <c r="X638" s="32"/>
      <c r="Y638" s="33"/>
    </row>
    <row r="639" spans="1:25" s="34" customFormat="1" ht="12.75" customHeight="1">
      <c r="A639" s="18"/>
      <c r="B639" s="298" t="s">
        <v>633</v>
      </c>
      <c r="C639" s="25" t="s">
        <v>16</v>
      </c>
      <c r="D639" s="19"/>
      <c r="E639" s="137">
        <f t="shared" ref="E639:E672" si="59">SUM(J639:X639)</f>
        <v>0.04</v>
      </c>
      <c r="F639" s="32"/>
      <c r="G639" s="32"/>
      <c r="H639" s="32"/>
      <c r="I639" s="32"/>
      <c r="J639" s="32"/>
      <c r="K639" s="32"/>
      <c r="L639" s="287">
        <v>0.04</v>
      </c>
      <c r="M639" s="32"/>
      <c r="N639" s="274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3"/>
    </row>
    <row r="640" spans="1:25" s="34" customFormat="1" ht="12.75" customHeight="1">
      <c r="A640" s="18"/>
      <c r="B640" s="298" t="s">
        <v>634</v>
      </c>
      <c r="C640" s="25" t="s">
        <v>11</v>
      </c>
      <c r="D640" s="19"/>
      <c r="E640" s="137">
        <f t="shared" si="59"/>
        <v>0.04</v>
      </c>
      <c r="F640" s="32"/>
      <c r="G640" s="32"/>
      <c r="H640" s="32"/>
      <c r="I640" s="32"/>
      <c r="J640" s="32"/>
      <c r="K640" s="32"/>
      <c r="L640" s="287">
        <v>0.04</v>
      </c>
      <c r="M640" s="32"/>
      <c r="N640" s="274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3"/>
    </row>
    <row r="641" spans="1:25" s="34" customFormat="1" ht="12.75" customHeight="1">
      <c r="A641" s="18"/>
      <c r="B641" s="298" t="s">
        <v>635</v>
      </c>
      <c r="C641" s="25" t="s">
        <v>11</v>
      </c>
      <c r="D641" s="19"/>
      <c r="E641" s="137">
        <f t="shared" si="59"/>
        <v>0.04</v>
      </c>
      <c r="F641" s="32"/>
      <c r="G641" s="32"/>
      <c r="H641" s="32"/>
      <c r="I641" s="32"/>
      <c r="J641" s="32"/>
      <c r="K641" s="32"/>
      <c r="L641" s="287">
        <v>0.04</v>
      </c>
      <c r="M641" s="32"/>
      <c r="N641" s="274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3"/>
    </row>
    <row r="642" spans="1:25" s="34" customFormat="1" ht="12.75" customHeight="1">
      <c r="A642" s="18"/>
      <c r="B642" s="298" t="s">
        <v>636</v>
      </c>
      <c r="C642" s="25" t="s">
        <v>16</v>
      </c>
      <c r="D642" s="19"/>
      <c r="E642" s="137">
        <f t="shared" si="59"/>
        <v>0.04</v>
      </c>
      <c r="F642" s="32"/>
      <c r="G642" s="32"/>
      <c r="H642" s="32"/>
      <c r="I642" s="32"/>
      <c r="J642" s="32"/>
      <c r="K642" s="32"/>
      <c r="L642" s="287">
        <v>0.04</v>
      </c>
      <c r="M642" s="32"/>
      <c r="N642" s="274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3"/>
    </row>
    <row r="643" spans="1:25" s="34" customFormat="1" ht="12.75" customHeight="1">
      <c r="A643" s="18"/>
      <c r="B643" s="298" t="s">
        <v>637</v>
      </c>
      <c r="C643" s="25" t="s">
        <v>18</v>
      </c>
      <c r="D643" s="19"/>
      <c r="E643" s="137">
        <f t="shared" si="59"/>
        <v>0.04</v>
      </c>
      <c r="F643" s="32"/>
      <c r="G643" s="32"/>
      <c r="H643" s="32"/>
      <c r="I643" s="32"/>
      <c r="J643" s="32"/>
      <c r="K643" s="32"/>
      <c r="L643" s="287">
        <v>0.04</v>
      </c>
      <c r="M643" s="32"/>
      <c r="N643" s="274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3"/>
    </row>
    <row r="644" spans="1:25" s="34" customFormat="1" ht="12.75" customHeight="1">
      <c r="A644" s="18"/>
      <c r="B644" s="298" t="s">
        <v>638</v>
      </c>
      <c r="C644" s="25" t="s">
        <v>18</v>
      </c>
      <c r="D644" s="19"/>
      <c r="E644" s="137">
        <f t="shared" si="59"/>
        <v>0.04</v>
      </c>
      <c r="F644" s="32"/>
      <c r="G644" s="32"/>
      <c r="H644" s="32"/>
      <c r="I644" s="32"/>
      <c r="J644" s="32"/>
      <c r="K644" s="32"/>
      <c r="L644" s="287">
        <v>0.04</v>
      </c>
      <c r="M644" s="32"/>
      <c r="N644" s="274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3"/>
    </row>
    <row r="645" spans="1:25" s="34" customFormat="1" ht="12.75" customHeight="1">
      <c r="A645" s="18"/>
      <c r="B645" s="298" t="s">
        <v>639</v>
      </c>
      <c r="C645" s="25" t="s">
        <v>18</v>
      </c>
      <c r="D645" s="19"/>
      <c r="E645" s="137">
        <f t="shared" si="59"/>
        <v>0.04</v>
      </c>
      <c r="F645" s="32"/>
      <c r="G645" s="32"/>
      <c r="H645" s="32"/>
      <c r="I645" s="32"/>
      <c r="J645" s="32"/>
      <c r="K645" s="32"/>
      <c r="L645" s="287">
        <v>0.04</v>
      </c>
      <c r="M645" s="32"/>
      <c r="N645" s="274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3"/>
    </row>
    <row r="646" spans="1:25" s="34" customFormat="1" ht="12.75" customHeight="1">
      <c r="A646" s="18"/>
      <c r="B646" s="298" t="s">
        <v>640</v>
      </c>
      <c r="C646" s="25" t="s">
        <v>16</v>
      </c>
      <c r="D646" s="19"/>
      <c r="E646" s="137">
        <f t="shared" si="59"/>
        <v>0.04</v>
      </c>
      <c r="F646" s="32"/>
      <c r="G646" s="32"/>
      <c r="H646" s="32"/>
      <c r="I646" s="32"/>
      <c r="J646" s="32"/>
      <c r="K646" s="32"/>
      <c r="L646" s="287">
        <v>0.04</v>
      </c>
      <c r="M646" s="32"/>
      <c r="N646" s="274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3"/>
    </row>
    <row r="647" spans="1:25" s="34" customFormat="1" ht="12.75" customHeight="1">
      <c r="A647" s="18"/>
      <c r="B647" s="298" t="s">
        <v>641</v>
      </c>
      <c r="C647" s="25" t="s">
        <v>12</v>
      </c>
      <c r="D647" s="19"/>
      <c r="E647" s="137">
        <f t="shared" si="59"/>
        <v>0.04</v>
      </c>
      <c r="F647" s="32"/>
      <c r="G647" s="32"/>
      <c r="H647" s="32"/>
      <c r="I647" s="32"/>
      <c r="J647" s="32"/>
      <c r="K647" s="32"/>
      <c r="L647" s="287">
        <v>0.04</v>
      </c>
      <c r="M647" s="32"/>
      <c r="N647" s="274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3"/>
    </row>
    <row r="648" spans="1:25" s="34" customFormat="1" ht="12.75" customHeight="1">
      <c r="A648" s="18"/>
      <c r="B648" s="298" t="s">
        <v>642</v>
      </c>
      <c r="C648" s="25" t="s">
        <v>18</v>
      </c>
      <c r="D648" s="19"/>
      <c r="E648" s="137">
        <f t="shared" si="59"/>
        <v>0.04</v>
      </c>
      <c r="F648" s="32"/>
      <c r="G648" s="32"/>
      <c r="H648" s="32"/>
      <c r="I648" s="32"/>
      <c r="J648" s="32"/>
      <c r="K648" s="32"/>
      <c r="L648" s="287">
        <v>0.04</v>
      </c>
      <c r="M648" s="32"/>
      <c r="N648" s="274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3"/>
    </row>
    <row r="649" spans="1:25" s="34" customFormat="1" ht="12.75" customHeight="1">
      <c r="A649" s="18"/>
      <c r="B649" s="298" t="s">
        <v>643</v>
      </c>
      <c r="C649" s="25" t="s">
        <v>16</v>
      </c>
      <c r="D649" s="19"/>
      <c r="E649" s="137">
        <f t="shared" si="59"/>
        <v>0.04</v>
      </c>
      <c r="F649" s="32"/>
      <c r="G649" s="32"/>
      <c r="H649" s="32"/>
      <c r="I649" s="32"/>
      <c r="J649" s="32"/>
      <c r="K649" s="32"/>
      <c r="L649" s="287">
        <v>0.04</v>
      </c>
      <c r="M649" s="32"/>
      <c r="N649" s="274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3"/>
    </row>
    <row r="650" spans="1:25" s="34" customFormat="1" ht="12.75" customHeight="1">
      <c r="A650" s="18"/>
      <c r="B650" s="298" t="s">
        <v>644</v>
      </c>
      <c r="C650" s="25" t="s">
        <v>16</v>
      </c>
      <c r="D650" s="19"/>
      <c r="E650" s="137">
        <f t="shared" si="59"/>
        <v>0.05</v>
      </c>
      <c r="F650" s="32"/>
      <c r="G650" s="32"/>
      <c r="H650" s="32"/>
      <c r="I650" s="32"/>
      <c r="J650" s="32"/>
      <c r="K650" s="32"/>
      <c r="L650" s="287">
        <v>0.05</v>
      </c>
      <c r="M650" s="32"/>
      <c r="N650" s="274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3"/>
    </row>
    <row r="651" spans="1:25" s="34" customFormat="1" ht="12.75" customHeight="1">
      <c r="A651" s="18"/>
      <c r="B651" s="298"/>
      <c r="C651" s="25" t="s">
        <v>22</v>
      </c>
      <c r="D651" s="19"/>
      <c r="E651" s="137">
        <f t="shared" si="59"/>
        <v>0.02</v>
      </c>
      <c r="F651" s="32"/>
      <c r="G651" s="32"/>
      <c r="H651" s="32"/>
      <c r="I651" s="32"/>
      <c r="J651" s="32"/>
      <c r="K651" s="32"/>
      <c r="L651" s="287">
        <v>0.02</v>
      </c>
      <c r="M651" s="32"/>
      <c r="N651" s="274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3"/>
    </row>
    <row r="652" spans="1:25" s="34" customFormat="1" ht="12.75" customHeight="1">
      <c r="A652" s="18"/>
      <c r="B652" s="295" t="s">
        <v>645</v>
      </c>
      <c r="C652" s="25" t="s">
        <v>16</v>
      </c>
      <c r="D652" s="19"/>
      <c r="E652" s="137">
        <f t="shared" si="59"/>
        <v>7.0000000000000007E-2</v>
      </c>
      <c r="F652" s="32"/>
      <c r="G652" s="32"/>
      <c r="H652" s="32"/>
      <c r="I652" s="32"/>
      <c r="J652" s="32"/>
      <c r="K652" s="32"/>
      <c r="L652" s="32"/>
      <c r="M652" s="32"/>
      <c r="N652" s="274"/>
      <c r="O652" s="32"/>
      <c r="P652" s="32"/>
      <c r="Q652" s="32"/>
      <c r="R652" s="32"/>
      <c r="S652" s="32"/>
      <c r="T652" s="287">
        <v>7.0000000000000007E-2</v>
      </c>
      <c r="U652" s="32"/>
      <c r="V652" s="32"/>
      <c r="W652" s="32"/>
      <c r="X652" s="32"/>
      <c r="Y652" s="33"/>
    </row>
    <row r="653" spans="1:25" s="34" customFormat="1" ht="12.75" customHeight="1">
      <c r="A653" s="18"/>
      <c r="B653" s="295" t="s">
        <v>646</v>
      </c>
      <c r="C653" s="25" t="s">
        <v>18</v>
      </c>
      <c r="D653" s="19"/>
      <c r="E653" s="137">
        <f t="shared" si="59"/>
        <v>0.08</v>
      </c>
      <c r="F653" s="32"/>
      <c r="G653" s="32"/>
      <c r="H653" s="32"/>
      <c r="I653" s="32"/>
      <c r="J653" s="32"/>
      <c r="K653" s="32"/>
      <c r="L653" s="32"/>
      <c r="M653" s="32"/>
      <c r="N653" s="274"/>
      <c r="O653" s="32"/>
      <c r="P653" s="32"/>
      <c r="Q653" s="32"/>
      <c r="R653" s="32"/>
      <c r="S653" s="32"/>
      <c r="T653" s="287">
        <v>0.08</v>
      </c>
      <c r="U653" s="32"/>
      <c r="V653" s="32"/>
      <c r="W653" s="32"/>
      <c r="X653" s="32"/>
      <c r="Y653" s="33"/>
    </row>
    <row r="654" spans="1:25" s="34" customFormat="1" ht="12.75" customHeight="1">
      <c r="A654" s="18"/>
      <c r="B654" s="295" t="s">
        <v>647</v>
      </c>
      <c r="C654" s="25" t="s">
        <v>18</v>
      </c>
      <c r="D654" s="19"/>
      <c r="E654" s="137">
        <f t="shared" si="59"/>
        <v>0.05</v>
      </c>
      <c r="F654" s="32"/>
      <c r="G654" s="32"/>
      <c r="H654" s="32"/>
      <c r="I654" s="32"/>
      <c r="J654" s="32"/>
      <c r="K654" s="32"/>
      <c r="L654" s="32"/>
      <c r="M654" s="32"/>
      <c r="N654" s="274"/>
      <c r="O654" s="32"/>
      <c r="P654" s="32"/>
      <c r="Q654" s="32"/>
      <c r="R654" s="32"/>
      <c r="S654" s="32"/>
      <c r="T654" s="287">
        <v>0.05</v>
      </c>
      <c r="U654" s="32"/>
      <c r="V654" s="32"/>
      <c r="W654" s="32"/>
      <c r="X654" s="32"/>
      <c r="Y654" s="33"/>
    </row>
    <row r="655" spans="1:25" s="34" customFormat="1" ht="12.75" customHeight="1">
      <c r="A655" s="18"/>
      <c r="B655" s="295" t="s">
        <v>648</v>
      </c>
      <c r="C655" s="25" t="s">
        <v>18</v>
      </c>
      <c r="D655" s="19"/>
      <c r="E655" s="137">
        <f t="shared" si="59"/>
        <v>0.05</v>
      </c>
      <c r="F655" s="32"/>
      <c r="G655" s="32"/>
      <c r="H655" s="32"/>
      <c r="I655" s="32"/>
      <c r="J655" s="32"/>
      <c r="K655" s="32"/>
      <c r="L655" s="32"/>
      <c r="M655" s="32"/>
      <c r="N655" s="274"/>
      <c r="O655" s="32"/>
      <c r="P655" s="32"/>
      <c r="Q655" s="32"/>
      <c r="R655" s="32"/>
      <c r="S655" s="32"/>
      <c r="T655" s="287">
        <v>0.05</v>
      </c>
      <c r="U655" s="32"/>
      <c r="V655" s="32"/>
      <c r="W655" s="32"/>
      <c r="X655" s="32"/>
      <c r="Y655" s="33"/>
    </row>
    <row r="656" spans="1:25" s="34" customFormat="1" ht="12.75" customHeight="1">
      <c r="A656" s="18"/>
      <c r="B656" s="295" t="s">
        <v>649</v>
      </c>
      <c r="C656" s="25" t="s">
        <v>16</v>
      </c>
      <c r="D656" s="19"/>
      <c r="E656" s="137">
        <f t="shared" si="59"/>
        <v>0.05</v>
      </c>
      <c r="F656" s="32"/>
      <c r="G656" s="32"/>
      <c r="H656" s="32"/>
      <c r="I656" s="32"/>
      <c r="J656" s="32"/>
      <c r="K656" s="32"/>
      <c r="L656" s="32"/>
      <c r="M656" s="32"/>
      <c r="N656" s="274"/>
      <c r="O656" s="32"/>
      <c r="P656" s="32"/>
      <c r="Q656" s="32"/>
      <c r="R656" s="32"/>
      <c r="S656" s="32"/>
      <c r="T656" s="287">
        <v>0.05</v>
      </c>
      <c r="U656" s="32"/>
      <c r="V656" s="32"/>
      <c r="W656" s="32"/>
      <c r="X656" s="32"/>
      <c r="Y656" s="33"/>
    </row>
    <row r="657" spans="1:25" s="34" customFormat="1" ht="12.75" customHeight="1">
      <c r="A657" s="18"/>
      <c r="B657" s="295" t="s">
        <v>650</v>
      </c>
      <c r="C657" s="25" t="s">
        <v>16</v>
      </c>
      <c r="D657" s="19"/>
      <c r="E657" s="137">
        <f t="shared" si="59"/>
        <v>0.05</v>
      </c>
      <c r="F657" s="32"/>
      <c r="G657" s="32"/>
      <c r="H657" s="32"/>
      <c r="I657" s="32"/>
      <c r="J657" s="32"/>
      <c r="K657" s="32"/>
      <c r="L657" s="32"/>
      <c r="M657" s="32"/>
      <c r="N657" s="274"/>
      <c r="O657" s="32"/>
      <c r="P657" s="32"/>
      <c r="Q657" s="32"/>
      <c r="R657" s="32"/>
      <c r="S657" s="32"/>
      <c r="T657" s="287">
        <v>0.05</v>
      </c>
      <c r="U657" s="32"/>
      <c r="V657" s="32"/>
      <c r="W657" s="32"/>
      <c r="X657" s="32"/>
      <c r="Y657" s="33"/>
    </row>
    <row r="658" spans="1:25" s="34" customFormat="1" ht="12.75" customHeight="1">
      <c r="A658" s="18"/>
      <c r="B658" s="295" t="s">
        <v>651</v>
      </c>
      <c r="C658" s="25" t="s">
        <v>29</v>
      </c>
      <c r="D658" s="19"/>
      <c r="E658" s="137">
        <f t="shared" si="59"/>
        <v>0.05</v>
      </c>
      <c r="F658" s="32"/>
      <c r="G658" s="32"/>
      <c r="H658" s="32"/>
      <c r="I658" s="32"/>
      <c r="J658" s="32"/>
      <c r="K658" s="32"/>
      <c r="L658" s="32"/>
      <c r="M658" s="32"/>
      <c r="N658" s="274"/>
      <c r="O658" s="32"/>
      <c r="P658" s="32"/>
      <c r="Q658" s="32"/>
      <c r="R658" s="32"/>
      <c r="S658" s="32"/>
      <c r="T658" s="287">
        <v>0.05</v>
      </c>
      <c r="U658" s="32"/>
      <c r="V658" s="32"/>
      <c r="W658" s="32"/>
      <c r="X658" s="32"/>
      <c r="Y658" s="33"/>
    </row>
    <row r="659" spans="1:25" s="34" customFormat="1" ht="12.75" customHeight="1">
      <c r="A659" s="18"/>
      <c r="B659" s="295"/>
      <c r="C659" s="25" t="s">
        <v>16</v>
      </c>
      <c r="D659" s="19"/>
      <c r="E659" s="137">
        <f t="shared" si="59"/>
        <v>0.02</v>
      </c>
      <c r="F659" s="32"/>
      <c r="G659" s="32"/>
      <c r="H659" s="32"/>
      <c r="I659" s="32"/>
      <c r="J659" s="32"/>
      <c r="K659" s="32"/>
      <c r="L659" s="32"/>
      <c r="M659" s="32"/>
      <c r="N659" s="274"/>
      <c r="O659" s="32"/>
      <c r="P659" s="32"/>
      <c r="Q659" s="32"/>
      <c r="R659" s="32"/>
      <c r="S659" s="32"/>
      <c r="T659" s="287">
        <v>0.02</v>
      </c>
      <c r="U659" s="32"/>
      <c r="V659" s="32"/>
      <c r="W659" s="32"/>
      <c r="X659" s="32"/>
      <c r="Y659" s="33"/>
    </row>
    <row r="660" spans="1:25" s="34" customFormat="1" ht="12.75" customHeight="1">
      <c r="A660" s="18"/>
      <c r="B660" s="295" t="s">
        <v>652</v>
      </c>
      <c r="C660" s="25" t="s">
        <v>18</v>
      </c>
      <c r="D660" s="19"/>
      <c r="E660" s="137">
        <f t="shared" si="59"/>
        <v>0.06</v>
      </c>
      <c r="F660" s="32"/>
      <c r="G660" s="32"/>
      <c r="H660" s="32"/>
      <c r="I660" s="32"/>
      <c r="J660" s="32"/>
      <c r="K660" s="32"/>
      <c r="L660" s="32"/>
      <c r="M660" s="32"/>
      <c r="N660" s="274"/>
      <c r="O660" s="32"/>
      <c r="P660" s="32"/>
      <c r="Q660" s="32"/>
      <c r="R660" s="32"/>
      <c r="S660" s="32"/>
      <c r="T660" s="287">
        <v>0.06</v>
      </c>
      <c r="U660" s="32"/>
      <c r="V660" s="32"/>
      <c r="W660" s="32"/>
      <c r="X660" s="32"/>
      <c r="Y660" s="33"/>
    </row>
    <row r="661" spans="1:25" s="34" customFormat="1" ht="12.75" customHeight="1">
      <c r="A661" s="18"/>
      <c r="B661" s="295" t="s">
        <v>653</v>
      </c>
      <c r="C661" s="25" t="s">
        <v>11</v>
      </c>
      <c r="D661" s="19"/>
      <c r="E661" s="137">
        <f t="shared" si="59"/>
        <v>0.05</v>
      </c>
      <c r="F661" s="32"/>
      <c r="G661" s="32"/>
      <c r="H661" s="32"/>
      <c r="I661" s="32"/>
      <c r="J661" s="32"/>
      <c r="K661" s="32"/>
      <c r="L661" s="32"/>
      <c r="M661" s="32"/>
      <c r="N661" s="274"/>
      <c r="O661" s="32"/>
      <c r="P661" s="32"/>
      <c r="Q661" s="32"/>
      <c r="R661" s="32"/>
      <c r="S661" s="32"/>
      <c r="T661" s="287">
        <v>0.05</v>
      </c>
      <c r="U661" s="32"/>
      <c r="V661" s="32"/>
      <c r="W661" s="32"/>
      <c r="X661" s="32"/>
      <c r="Y661" s="33"/>
    </row>
    <row r="662" spans="1:25" s="34" customFormat="1" ht="12.75" customHeight="1">
      <c r="A662" s="18"/>
      <c r="B662" s="295" t="s">
        <v>654</v>
      </c>
      <c r="C662" s="25" t="s">
        <v>16</v>
      </c>
      <c r="D662" s="19"/>
      <c r="E662" s="137">
        <f t="shared" si="59"/>
        <v>0.04</v>
      </c>
      <c r="F662" s="32"/>
      <c r="G662" s="32"/>
      <c r="H662" s="32"/>
      <c r="I662" s="32"/>
      <c r="J662" s="32"/>
      <c r="K662" s="32"/>
      <c r="L662" s="32"/>
      <c r="M662" s="32"/>
      <c r="N662" s="274"/>
      <c r="O662" s="32"/>
      <c r="P662" s="32"/>
      <c r="Q662" s="32"/>
      <c r="R662" s="32"/>
      <c r="S662" s="32"/>
      <c r="T662" s="287">
        <v>0.04</v>
      </c>
      <c r="U662" s="32"/>
      <c r="V662" s="32"/>
      <c r="W662" s="32"/>
      <c r="X662" s="32"/>
      <c r="Y662" s="33"/>
    </row>
    <row r="663" spans="1:25" s="34" customFormat="1" ht="12.75" customHeight="1">
      <c r="A663" s="18"/>
      <c r="B663" s="295" t="s">
        <v>655</v>
      </c>
      <c r="C663" s="25" t="s">
        <v>16</v>
      </c>
      <c r="D663" s="19"/>
      <c r="E663" s="137">
        <f t="shared" si="59"/>
        <v>0.04</v>
      </c>
      <c r="F663" s="32"/>
      <c r="G663" s="32"/>
      <c r="H663" s="32"/>
      <c r="I663" s="32"/>
      <c r="J663" s="32"/>
      <c r="K663" s="32"/>
      <c r="L663" s="32"/>
      <c r="M663" s="32"/>
      <c r="N663" s="274"/>
      <c r="O663" s="32"/>
      <c r="P663" s="32"/>
      <c r="Q663" s="32"/>
      <c r="R663" s="32"/>
      <c r="S663" s="32"/>
      <c r="T663" s="287">
        <v>0.04</v>
      </c>
      <c r="U663" s="32"/>
      <c r="V663" s="32"/>
      <c r="W663" s="32"/>
      <c r="X663" s="32"/>
      <c r="Y663" s="33"/>
    </row>
    <row r="664" spans="1:25" s="34" customFormat="1" ht="12.75" customHeight="1">
      <c r="A664" s="18"/>
      <c r="B664" s="295" t="s">
        <v>656</v>
      </c>
      <c r="C664" s="25" t="s">
        <v>16</v>
      </c>
      <c r="D664" s="19"/>
      <c r="E664" s="137">
        <f t="shared" si="59"/>
        <v>0.05</v>
      </c>
      <c r="F664" s="32"/>
      <c r="G664" s="32"/>
      <c r="H664" s="32"/>
      <c r="I664" s="32"/>
      <c r="J664" s="32"/>
      <c r="K664" s="32"/>
      <c r="L664" s="32"/>
      <c r="M664" s="32"/>
      <c r="N664" s="274"/>
      <c r="O664" s="32"/>
      <c r="P664" s="32"/>
      <c r="Q664" s="32"/>
      <c r="R664" s="32"/>
      <c r="S664" s="32"/>
      <c r="T664" s="287">
        <v>0.05</v>
      </c>
      <c r="U664" s="32"/>
      <c r="V664" s="32"/>
      <c r="W664" s="32"/>
      <c r="X664" s="32"/>
      <c r="Y664" s="33"/>
    </row>
    <row r="665" spans="1:25" s="34" customFormat="1" ht="12.75" customHeight="1">
      <c r="A665" s="18"/>
      <c r="B665" s="295" t="s">
        <v>657</v>
      </c>
      <c r="C665" s="25" t="s">
        <v>55</v>
      </c>
      <c r="D665" s="19"/>
      <c r="E665" s="137">
        <f t="shared" si="59"/>
        <v>0.05</v>
      </c>
      <c r="F665" s="32"/>
      <c r="G665" s="32"/>
      <c r="H665" s="32"/>
      <c r="I665" s="32"/>
      <c r="J665" s="32"/>
      <c r="K665" s="32"/>
      <c r="L665" s="32"/>
      <c r="M665" s="32"/>
      <c r="N665" s="274"/>
      <c r="O665" s="32"/>
      <c r="P665" s="32"/>
      <c r="Q665" s="32"/>
      <c r="R665" s="32"/>
      <c r="S665" s="32"/>
      <c r="T665" s="287">
        <v>0.05</v>
      </c>
      <c r="U665" s="32"/>
      <c r="V665" s="32"/>
      <c r="W665" s="32"/>
      <c r="X665" s="32"/>
      <c r="Y665" s="33"/>
    </row>
    <row r="666" spans="1:25" s="34" customFormat="1" ht="12.75" customHeight="1">
      <c r="A666" s="18"/>
      <c r="B666" s="295" t="s">
        <v>658</v>
      </c>
      <c r="C666" s="25" t="s">
        <v>11</v>
      </c>
      <c r="D666" s="19"/>
      <c r="E666" s="137">
        <f t="shared" si="59"/>
        <v>0.04</v>
      </c>
      <c r="F666" s="32"/>
      <c r="G666" s="32"/>
      <c r="H666" s="32"/>
      <c r="I666" s="32"/>
      <c r="J666" s="32"/>
      <c r="K666" s="32"/>
      <c r="L666" s="32"/>
      <c r="M666" s="32"/>
      <c r="N666" s="274"/>
      <c r="O666" s="32"/>
      <c r="P666" s="32"/>
      <c r="Q666" s="32"/>
      <c r="R666" s="32"/>
      <c r="S666" s="32"/>
      <c r="T666" s="287">
        <v>0.04</v>
      </c>
      <c r="U666" s="32"/>
      <c r="V666" s="32"/>
      <c r="W666" s="32"/>
      <c r="X666" s="32"/>
      <c r="Y666" s="33"/>
    </row>
    <row r="667" spans="1:25" s="34" customFormat="1" ht="12.75" customHeight="1">
      <c r="A667" s="18"/>
      <c r="B667" s="295" t="s">
        <v>659</v>
      </c>
      <c r="C667" s="25" t="s">
        <v>11</v>
      </c>
      <c r="D667" s="19"/>
      <c r="E667" s="137">
        <f t="shared" si="59"/>
        <v>0.05</v>
      </c>
      <c r="F667" s="32"/>
      <c r="G667" s="32"/>
      <c r="H667" s="32"/>
      <c r="I667" s="32"/>
      <c r="J667" s="32"/>
      <c r="K667" s="32"/>
      <c r="L667" s="32"/>
      <c r="M667" s="32"/>
      <c r="N667" s="274"/>
      <c r="O667" s="32"/>
      <c r="P667" s="32"/>
      <c r="Q667" s="32"/>
      <c r="R667" s="32"/>
      <c r="S667" s="32"/>
      <c r="T667" s="287">
        <v>0.05</v>
      </c>
      <c r="U667" s="32"/>
      <c r="V667" s="32"/>
      <c r="W667" s="32"/>
      <c r="X667" s="32"/>
      <c r="Y667" s="33"/>
    </row>
    <row r="668" spans="1:25" s="34" customFormat="1" ht="12.75" customHeight="1">
      <c r="A668" s="18"/>
      <c r="B668" s="295" t="s">
        <v>660</v>
      </c>
      <c r="C668" s="25" t="s">
        <v>16</v>
      </c>
      <c r="D668" s="19"/>
      <c r="E668" s="137">
        <f t="shared" si="59"/>
        <v>0.05</v>
      </c>
      <c r="F668" s="32"/>
      <c r="G668" s="32"/>
      <c r="H668" s="32"/>
      <c r="I668" s="32"/>
      <c r="J668" s="32"/>
      <c r="K668" s="32"/>
      <c r="L668" s="32"/>
      <c r="M668" s="32"/>
      <c r="N668" s="274"/>
      <c r="O668" s="32"/>
      <c r="P668" s="32"/>
      <c r="Q668" s="32"/>
      <c r="R668" s="32"/>
      <c r="S668" s="32"/>
      <c r="T668" s="287">
        <v>0.05</v>
      </c>
      <c r="U668" s="32"/>
      <c r="V668" s="32"/>
      <c r="W668" s="32"/>
      <c r="X668" s="32"/>
      <c r="Y668" s="33"/>
    </row>
    <row r="669" spans="1:25" s="34" customFormat="1" ht="12.75" customHeight="1">
      <c r="A669" s="18"/>
      <c r="B669" s="295" t="s">
        <v>661</v>
      </c>
      <c r="C669" s="25" t="s">
        <v>16</v>
      </c>
      <c r="D669" s="19"/>
      <c r="E669" s="137">
        <f t="shared" si="59"/>
        <v>0.05</v>
      </c>
      <c r="F669" s="32"/>
      <c r="G669" s="32"/>
      <c r="H669" s="32"/>
      <c r="I669" s="32"/>
      <c r="J669" s="32"/>
      <c r="K669" s="32"/>
      <c r="L669" s="32"/>
      <c r="M669" s="32"/>
      <c r="N669" s="274"/>
      <c r="O669" s="32"/>
      <c r="P669" s="32"/>
      <c r="Q669" s="32"/>
      <c r="R669" s="32"/>
      <c r="S669" s="32"/>
      <c r="T669" s="287">
        <v>0.05</v>
      </c>
      <c r="U669" s="32"/>
      <c r="V669" s="32"/>
      <c r="W669" s="32"/>
      <c r="X669" s="32"/>
      <c r="Y669" s="33"/>
    </row>
    <row r="670" spans="1:25" s="34" customFormat="1" ht="12.75" customHeight="1">
      <c r="A670" s="18"/>
      <c r="B670" s="295" t="s">
        <v>662</v>
      </c>
      <c r="C670" s="25" t="s">
        <v>16</v>
      </c>
      <c r="D670" s="19"/>
      <c r="E670" s="137">
        <f t="shared" si="59"/>
        <v>0.05</v>
      </c>
      <c r="F670" s="32"/>
      <c r="G670" s="32"/>
      <c r="H670" s="32"/>
      <c r="I670" s="32"/>
      <c r="J670" s="32"/>
      <c r="K670" s="32"/>
      <c r="L670" s="32"/>
      <c r="M670" s="32"/>
      <c r="N670" s="274"/>
      <c r="O670" s="32"/>
      <c r="P670" s="32"/>
      <c r="Q670" s="32"/>
      <c r="R670" s="32"/>
      <c r="S670" s="32"/>
      <c r="T670" s="287">
        <v>0.05</v>
      </c>
      <c r="U670" s="32"/>
      <c r="V670" s="32"/>
      <c r="W670" s="32"/>
      <c r="X670" s="32"/>
      <c r="Y670" s="33"/>
    </row>
    <row r="671" spans="1:25" s="34" customFormat="1" ht="12.75" customHeight="1">
      <c r="A671" s="18"/>
      <c r="B671" s="295" t="s">
        <v>663</v>
      </c>
      <c r="C671" s="25" t="s">
        <v>16</v>
      </c>
      <c r="D671" s="19"/>
      <c r="E671" s="137">
        <f t="shared" si="59"/>
        <v>0.05</v>
      </c>
      <c r="F671" s="32"/>
      <c r="G671" s="32"/>
      <c r="H671" s="32"/>
      <c r="I671" s="32"/>
      <c r="J671" s="32"/>
      <c r="K671" s="32"/>
      <c r="L671" s="32"/>
      <c r="M671" s="32"/>
      <c r="N671" s="274"/>
      <c r="O671" s="32"/>
      <c r="P671" s="32"/>
      <c r="Q671" s="32"/>
      <c r="R671" s="32"/>
      <c r="S671" s="32"/>
      <c r="T671" s="287">
        <v>0.05</v>
      </c>
      <c r="U671" s="32"/>
      <c r="V671" s="32"/>
      <c r="W671" s="32"/>
      <c r="X671" s="32"/>
      <c r="Y671" s="33"/>
    </row>
    <row r="672" spans="1:25" s="34" customFormat="1" ht="12.75" customHeight="1">
      <c r="A672" s="268"/>
      <c r="B672" s="21"/>
      <c r="C672" s="25" t="s">
        <v>22</v>
      </c>
      <c r="D672" s="19"/>
      <c r="E672" s="137">
        <f t="shared" si="59"/>
        <v>0.12</v>
      </c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>
        <v>0.12</v>
      </c>
      <c r="U672" s="32"/>
      <c r="V672" s="32"/>
      <c r="W672" s="32"/>
      <c r="X672" s="32"/>
      <c r="Y672" s="33"/>
    </row>
    <row r="673" spans="1:25" s="34" customFormat="1" ht="12.75" customHeight="1">
      <c r="A673" s="268"/>
      <c r="B673" s="21"/>
      <c r="C673" s="25"/>
      <c r="D673" s="19"/>
      <c r="E673" s="137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3"/>
    </row>
    <row r="674" spans="1:25" s="34" customFormat="1" ht="12.75" customHeight="1">
      <c r="A674" s="268"/>
      <c r="B674" s="21"/>
      <c r="C674" s="25"/>
      <c r="D674" s="19"/>
      <c r="E674" s="137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3"/>
    </row>
    <row r="675" spans="1:25" s="34" customFormat="1" ht="12.75" customHeight="1">
      <c r="A675" s="23"/>
      <c r="B675" s="21"/>
      <c r="C675" s="25"/>
      <c r="D675" s="19"/>
      <c r="E675" s="137">
        <f>SUM(J675:X675)</f>
        <v>0</v>
      </c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3"/>
    </row>
    <row r="676" spans="1:25" s="34" customFormat="1" ht="12.75" customHeight="1">
      <c r="A676" s="23"/>
      <c r="B676" s="21"/>
      <c r="C676" s="25"/>
      <c r="D676" s="19"/>
      <c r="E676" s="137">
        <f>SUM(J676:X676)</f>
        <v>0</v>
      </c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3"/>
    </row>
    <row r="677" spans="1:25" s="34" customFormat="1" ht="12.75" customHeight="1">
      <c r="A677" s="23"/>
      <c r="B677" s="21"/>
      <c r="C677" s="25"/>
      <c r="D677" s="19"/>
      <c r="E677" s="137">
        <f>SUM(J677:X677)</f>
        <v>0</v>
      </c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3"/>
    </row>
    <row r="678" spans="1:25" s="34" customFormat="1" ht="12.75" customHeight="1">
      <c r="A678" s="23"/>
      <c r="B678" s="21"/>
      <c r="C678" s="25"/>
      <c r="D678" s="19"/>
      <c r="E678" s="137">
        <f>SUM(J678:X678)</f>
        <v>0</v>
      </c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3"/>
    </row>
    <row r="679" spans="1:25" s="34" customFormat="1" ht="12.75" customHeight="1">
      <c r="A679" s="23"/>
      <c r="B679" s="21"/>
      <c r="C679" s="25"/>
      <c r="D679" s="19"/>
      <c r="E679" s="137">
        <f>SUM(J679:X679)</f>
        <v>0</v>
      </c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3"/>
    </row>
    <row r="680" spans="1:25" s="199" customFormat="1" ht="12.75" customHeight="1">
      <c r="A680" s="196" t="s">
        <v>195</v>
      </c>
      <c r="B680" s="200" t="s">
        <v>167</v>
      </c>
      <c r="C680" s="197"/>
      <c r="D680" s="201" t="s">
        <v>58</v>
      </c>
      <c r="E680" s="184">
        <f t="shared" ref="E680:X680" si="60">SUM(E681:E682)</f>
        <v>0</v>
      </c>
      <c r="F680" s="184">
        <f t="shared" si="60"/>
        <v>0</v>
      </c>
      <c r="G680" s="184">
        <f t="shared" si="60"/>
        <v>0</v>
      </c>
      <c r="H680" s="184">
        <f t="shared" si="60"/>
        <v>0</v>
      </c>
      <c r="I680" s="184">
        <f t="shared" si="60"/>
        <v>0</v>
      </c>
      <c r="J680" s="184">
        <f t="shared" si="60"/>
        <v>0</v>
      </c>
      <c r="K680" s="184">
        <f t="shared" si="60"/>
        <v>0</v>
      </c>
      <c r="L680" s="184">
        <f t="shared" si="60"/>
        <v>0</v>
      </c>
      <c r="M680" s="184">
        <f t="shared" si="60"/>
        <v>0</v>
      </c>
      <c r="N680" s="184">
        <f t="shared" si="60"/>
        <v>0</v>
      </c>
      <c r="O680" s="184">
        <f t="shared" si="60"/>
        <v>0</v>
      </c>
      <c r="P680" s="184">
        <f t="shared" si="60"/>
        <v>0</v>
      </c>
      <c r="Q680" s="184">
        <f t="shared" si="60"/>
        <v>0</v>
      </c>
      <c r="R680" s="184">
        <f t="shared" si="60"/>
        <v>0</v>
      </c>
      <c r="S680" s="184">
        <f t="shared" si="60"/>
        <v>0</v>
      </c>
      <c r="T680" s="184">
        <f t="shared" si="60"/>
        <v>0</v>
      </c>
      <c r="U680" s="184">
        <f t="shared" si="60"/>
        <v>0</v>
      </c>
      <c r="V680" s="184">
        <f t="shared" si="60"/>
        <v>0</v>
      </c>
      <c r="W680" s="184">
        <f t="shared" si="60"/>
        <v>0</v>
      </c>
      <c r="X680" s="184">
        <f t="shared" si="60"/>
        <v>0</v>
      </c>
      <c r="Y680" s="198"/>
    </row>
    <row r="681" spans="1:25" s="34" customFormat="1" ht="12.75" customHeight="1">
      <c r="A681" s="23"/>
      <c r="B681" s="21"/>
      <c r="C681" s="25"/>
      <c r="D681" s="19"/>
      <c r="E681" s="137">
        <f>SUM(J681:X681)</f>
        <v>0</v>
      </c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3"/>
    </row>
    <row r="682" spans="1:25" s="34" customFormat="1" ht="12.75" customHeight="1">
      <c r="A682" s="23"/>
      <c r="B682" s="21"/>
      <c r="C682" s="25"/>
      <c r="D682" s="19"/>
      <c r="E682" s="137">
        <f>SUM(J682:X682)</f>
        <v>0</v>
      </c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3"/>
    </row>
    <row r="683" spans="1:25" s="199" customFormat="1" ht="12.75" customHeight="1">
      <c r="A683" s="196" t="s">
        <v>196</v>
      </c>
      <c r="B683" s="200" t="s">
        <v>168</v>
      </c>
      <c r="C683" s="197"/>
      <c r="D683" s="201" t="s">
        <v>54</v>
      </c>
      <c r="E683" s="184">
        <f t="shared" ref="E683:X683" si="61">SUM(E684:E692)</f>
        <v>0.38</v>
      </c>
      <c r="F683" s="184">
        <f t="shared" si="61"/>
        <v>0</v>
      </c>
      <c r="G683" s="184">
        <f t="shared" si="61"/>
        <v>0</v>
      </c>
      <c r="H683" s="184">
        <f t="shared" si="61"/>
        <v>0</v>
      </c>
      <c r="I683" s="184">
        <f t="shared" si="61"/>
        <v>0</v>
      </c>
      <c r="J683" s="184">
        <f t="shared" si="61"/>
        <v>0.03</v>
      </c>
      <c r="K683" s="184">
        <f t="shared" si="61"/>
        <v>0</v>
      </c>
      <c r="L683" s="184">
        <f t="shared" si="61"/>
        <v>0.25</v>
      </c>
      <c r="M683" s="184">
        <f t="shared" si="61"/>
        <v>0</v>
      </c>
      <c r="N683" s="184">
        <f t="shared" si="61"/>
        <v>0.04</v>
      </c>
      <c r="O683" s="184">
        <f t="shared" si="61"/>
        <v>0</v>
      </c>
      <c r="P683" s="184">
        <f t="shared" si="61"/>
        <v>0</v>
      </c>
      <c r="Q683" s="184">
        <f t="shared" si="61"/>
        <v>0.06</v>
      </c>
      <c r="R683" s="184">
        <f t="shared" si="61"/>
        <v>0</v>
      </c>
      <c r="S683" s="184">
        <f t="shared" si="61"/>
        <v>0</v>
      </c>
      <c r="T683" s="184">
        <f t="shared" si="61"/>
        <v>0</v>
      </c>
      <c r="U683" s="184">
        <f t="shared" si="61"/>
        <v>0</v>
      </c>
      <c r="V683" s="184">
        <f t="shared" si="61"/>
        <v>0</v>
      </c>
      <c r="W683" s="184">
        <f t="shared" si="61"/>
        <v>0</v>
      </c>
      <c r="X683" s="184">
        <f t="shared" si="61"/>
        <v>0</v>
      </c>
      <c r="Y683" s="198"/>
    </row>
    <row r="684" spans="1:25" s="34" customFormat="1" ht="12.75" customHeight="1">
      <c r="A684" s="139"/>
      <c r="B684" s="282" t="s">
        <v>520</v>
      </c>
      <c r="C684" s="25" t="s">
        <v>12</v>
      </c>
      <c r="D684" s="19"/>
      <c r="E684" s="137">
        <f t="shared" ref="E684:E692" si="62">SUM(J684:X684)</f>
        <v>0.04</v>
      </c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>
        <v>0.04</v>
      </c>
      <c r="R684" s="32"/>
      <c r="S684" s="32"/>
      <c r="T684" s="32"/>
      <c r="U684" s="32"/>
      <c r="V684" s="32"/>
      <c r="W684" s="32"/>
      <c r="X684" s="32"/>
      <c r="Y684" s="33"/>
    </row>
    <row r="685" spans="1:25" s="34" customFormat="1" ht="12.75" customHeight="1">
      <c r="A685" s="139"/>
      <c r="B685" s="282"/>
      <c r="C685" s="25" t="s">
        <v>16</v>
      </c>
      <c r="D685" s="19"/>
      <c r="E685" s="137">
        <f t="shared" si="62"/>
        <v>0.02</v>
      </c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>
        <v>0.02</v>
      </c>
      <c r="R685" s="32"/>
      <c r="S685" s="32"/>
      <c r="T685" s="32"/>
      <c r="U685" s="32"/>
      <c r="V685" s="32"/>
      <c r="W685" s="32"/>
      <c r="X685" s="32"/>
      <c r="Y685" s="33"/>
    </row>
    <row r="686" spans="1:25" s="34" customFormat="1" ht="12.75" customHeight="1">
      <c r="A686" s="139"/>
      <c r="B686" s="282" t="s">
        <v>521</v>
      </c>
      <c r="C686" s="25" t="s">
        <v>11</v>
      </c>
      <c r="D686" s="19"/>
      <c r="E686" s="137">
        <f t="shared" si="62"/>
        <v>0.03</v>
      </c>
      <c r="F686" s="32"/>
      <c r="G686" s="32"/>
      <c r="H686" s="32"/>
      <c r="I686" s="32"/>
      <c r="J686" s="32">
        <v>0.03</v>
      </c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3"/>
    </row>
    <row r="687" spans="1:25" s="34" customFormat="1" ht="12.75" customHeight="1">
      <c r="A687" s="139"/>
      <c r="B687" s="282" t="s">
        <v>522</v>
      </c>
      <c r="C687" s="25" t="s">
        <v>29</v>
      </c>
      <c r="D687" s="19"/>
      <c r="E687" s="137">
        <f t="shared" si="62"/>
        <v>0.04</v>
      </c>
      <c r="F687" s="32"/>
      <c r="G687" s="32"/>
      <c r="H687" s="32"/>
      <c r="I687" s="32"/>
      <c r="J687" s="32"/>
      <c r="K687" s="32"/>
      <c r="L687" s="32"/>
      <c r="M687" s="32"/>
      <c r="N687" s="32">
        <v>0.04</v>
      </c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3"/>
    </row>
    <row r="688" spans="1:25" s="34" customFormat="1" ht="12.75" customHeight="1">
      <c r="A688" s="23"/>
      <c r="B688" s="21"/>
      <c r="C688" s="25" t="s">
        <v>18</v>
      </c>
      <c r="D688" s="19"/>
      <c r="E688" s="137">
        <f t="shared" si="62"/>
        <v>0.25</v>
      </c>
      <c r="F688" s="32"/>
      <c r="G688" s="32"/>
      <c r="H688" s="32"/>
      <c r="I688" s="32"/>
      <c r="J688" s="32"/>
      <c r="K688" s="32"/>
      <c r="L688" s="32">
        <v>0.25</v>
      </c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3"/>
    </row>
    <row r="689" spans="1:25" s="34" customFormat="1" ht="12.75" customHeight="1">
      <c r="A689" s="23"/>
      <c r="B689" s="21"/>
      <c r="C689" s="25"/>
      <c r="D689" s="19"/>
      <c r="E689" s="137">
        <f t="shared" si="62"/>
        <v>0</v>
      </c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3"/>
    </row>
    <row r="690" spans="1:25" s="34" customFormat="1" ht="12.75" customHeight="1">
      <c r="A690" s="23"/>
      <c r="B690" s="21"/>
      <c r="C690" s="25"/>
      <c r="D690" s="19"/>
      <c r="E690" s="137">
        <f t="shared" si="62"/>
        <v>0</v>
      </c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3"/>
    </row>
    <row r="691" spans="1:25" s="34" customFormat="1" ht="12.75" customHeight="1">
      <c r="A691" s="23"/>
      <c r="B691" s="21"/>
      <c r="C691" s="25"/>
      <c r="D691" s="19"/>
      <c r="E691" s="137">
        <f t="shared" si="62"/>
        <v>0</v>
      </c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3"/>
    </row>
    <row r="692" spans="1:25" s="34" customFormat="1" ht="12.75" customHeight="1">
      <c r="A692" s="23"/>
      <c r="B692" s="21"/>
      <c r="C692" s="25"/>
      <c r="D692" s="19"/>
      <c r="E692" s="137">
        <f t="shared" si="62"/>
        <v>0</v>
      </c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3"/>
    </row>
    <row r="693" spans="1:25" s="199" customFormat="1" ht="12.75" customHeight="1">
      <c r="A693" s="196" t="s">
        <v>197</v>
      </c>
      <c r="B693" s="200" t="s">
        <v>169</v>
      </c>
      <c r="C693" s="197"/>
      <c r="D693" s="201" t="s">
        <v>55</v>
      </c>
      <c r="E693" s="184">
        <f t="shared" ref="E693:X693" si="63">SUM(E694:E776)</f>
        <v>13.569999999999999</v>
      </c>
      <c r="F693" s="184">
        <f t="shared" si="63"/>
        <v>0</v>
      </c>
      <c r="G693" s="184">
        <f t="shared" si="63"/>
        <v>0</v>
      </c>
      <c r="H693" s="184">
        <f t="shared" si="63"/>
        <v>0</v>
      </c>
      <c r="I693" s="184">
        <f t="shared" si="63"/>
        <v>0</v>
      </c>
      <c r="J693" s="184">
        <f t="shared" si="63"/>
        <v>0.37</v>
      </c>
      <c r="K693" s="184">
        <f t="shared" si="63"/>
        <v>0.96</v>
      </c>
      <c r="L693" s="184">
        <f t="shared" si="63"/>
        <v>0.6100000000000001</v>
      </c>
      <c r="M693" s="184">
        <f t="shared" si="63"/>
        <v>1.5400000000000003</v>
      </c>
      <c r="N693" s="184">
        <f t="shared" si="63"/>
        <v>0.48000000000000004</v>
      </c>
      <c r="O693" s="184">
        <f t="shared" si="63"/>
        <v>1.1299999999999999</v>
      </c>
      <c r="P693" s="184">
        <f t="shared" si="63"/>
        <v>0.2</v>
      </c>
      <c r="Q693" s="184">
        <f t="shared" si="63"/>
        <v>1.26</v>
      </c>
      <c r="R693" s="184">
        <f t="shared" si="63"/>
        <v>0.55000000000000004</v>
      </c>
      <c r="S693" s="184">
        <f t="shared" si="63"/>
        <v>0.6</v>
      </c>
      <c r="T693" s="184">
        <f t="shared" si="63"/>
        <v>2.0300000000000002</v>
      </c>
      <c r="U693" s="184">
        <f t="shared" si="63"/>
        <v>0.87000000000000011</v>
      </c>
      <c r="V693" s="184">
        <f t="shared" si="63"/>
        <v>1.6800000000000002</v>
      </c>
      <c r="W693" s="184">
        <f t="shared" si="63"/>
        <v>0.9700000000000002</v>
      </c>
      <c r="X693" s="184">
        <f t="shared" si="63"/>
        <v>0.32</v>
      </c>
      <c r="Y693" s="198"/>
    </row>
    <row r="694" spans="1:25" s="34" customFormat="1" ht="12.75" customHeight="1">
      <c r="A694" s="296"/>
      <c r="B694" s="282"/>
      <c r="C694" s="25" t="s">
        <v>11</v>
      </c>
      <c r="D694" s="19"/>
      <c r="E694" s="137">
        <f t="shared" ref="E694:E725" si="64">SUM(J694:X694)</f>
        <v>0.37</v>
      </c>
      <c r="F694" s="32"/>
      <c r="G694" s="32"/>
      <c r="H694" s="32"/>
      <c r="I694" s="32"/>
      <c r="J694" s="32">
        <v>0.37</v>
      </c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3"/>
    </row>
    <row r="695" spans="1:25" s="34" customFormat="1" ht="12.75" customHeight="1">
      <c r="A695" s="301"/>
      <c r="B695" s="21" t="s">
        <v>477</v>
      </c>
      <c r="C695" s="25" t="s">
        <v>16</v>
      </c>
      <c r="D695" s="19"/>
      <c r="E695" s="137">
        <f t="shared" si="64"/>
        <v>7.0000000000000007E-2</v>
      </c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>
        <v>7.0000000000000007E-2</v>
      </c>
      <c r="Y695" s="33"/>
    </row>
    <row r="696" spans="1:25" s="34" customFormat="1" ht="12.75" customHeight="1">
      <c r="A696" s="301"/>
      <c r="B696" s="294" t="s">
        <v>478</v>
      </c>
      <c r="C696" s="25" t="s">
        <v>16</v>
      </c>
      <c r="D696" s="19"/>
      <c r="E696" s="137">
        <f t="shared" si="64"/>
        <v>0.25</v>
      </c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>
        <v>0.25</v>
      </c>
      <c r="Y696" s="33"/>
    </row>
    <row r="697" spans="1:25" s="34" customFormat="1" ht="12.75" customHeight="1">
      <c r="A697" s="301"/>
      <c r="B697" s="294"/>
      <c r="C697" s="25"/>
      <c r="D697" s="19"/>
      <c r="E697" s="137">
        <f t="shared" si="64"/>
        <v>0</v>
      </c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3"/>
    </row>
    <row r="698" spans="1:25" s="34" customFormat="1" ht="12.75" customHeight="1">
      <c r="A698" s="301"/>
      <c r="B698" s="294" t="s">
        <v>479</v>
      </c>
      <c r="C698" s="25" t="s">
        <v>11</v>
      </c>
      <c r="D698" s="19"/>
      <c r="E698" s="137">
        <f t="shared" si="64"/>
        <v>0.1</v>
      </c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02">
        <v>0.1</v>
      </c>
      <c r="X698" s="32"/>
      <c r="Y698" s="33"/>
    </row>
    <row r="699" spans="1:25" s="34" customFormat="1" ht="12.75" customHeight="1">
      <c r="A699" s="301"/>
      <c r="B699" s="303" t="s">
        <v>480</v>
      </c>
      <c r="C699" s="25" t="s">
        <v>18</v>
      </c>
      <c r="D699" s="19"/>
      <c r="E699" s="137">
        <f t="shared" si="64"/>
        <v>0.15</v>
      </c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02">
        <v>0.15</v>
      </c>
      <c r="X699" s="32"/>
      <c r="Y699" s="33"/>
    </row>
    <row r="700" spans="1:25" s="34" customFormat="1" ht="12.75" customHeight="1">
      <c r="A700" s="18"/>
      <c r="B700" s="286" t="s">
        <v>481</v>
      </c>
      <c r="C700" s="25" t="s">
        <v>18</v>
      </c>
      <c r="D700" s="19"/>
      <c r="E700" s="137">
        <f t="shared" si="64"/>
        <v>0.3</v>
      </c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265">
        <v>0.3</v>
      </c>
      <c r="X700" s="32"/>
      <c r="Y700" s="33"/>
    </row>
    <row r="701" spans="1:25" s="34" customFormat="1" ht="12.75" customHeight="1">
      <c r="A701" s="18"/>
      <c r="B701" s="286"/>
      <c r="C701" s="25" t="s">
        <v>16</v>
      </c>
      <c r="D701" s="19"/>
      <c r="E701" s="137">
        <f t="shared" si="64"/>
        <v>0.04</v>
      </c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265">
        <v>0.04</v>
      </c>
      <c r="X701" s="32"/>
      <c r="Y701" s="33"/>
    </row>
    <row r="702" spans="1:25" s="34" customFormat="1" ht="12.75" customHeight="1">
      <c r="A702" s="18"/>
      <c r="B702" s="286"/>
      <c r="C702" s="25" t="s">
        <v>18</v>
      </c>
      <c r="D702" s="19"/>
      <c r="E702" s="137">
        <f t="shared" si="64"/>
        <v>0.06</v>
      </c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265">
        <v>0.06</v>
      </c>
      <c r="X702" s="32"/>
      <c r="Y702" s="33"/>
    </row>
    <row r="703" spans="1:25" s="34" customFormat="1" ht="12.75" customHeight="1">
      <c r="A703" s="18"/>
      <c r="B703" s="286"/>
      <c r="C703" s="25" t="s">
        <v>16</v>
      </c>
      <c r="D703" s="19"/>
      <c r="E703" s="137">
        <f t="shared" si="64"/>
        <v>0.04</v>
      </c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265">
        <v>0.04</v>
      </c>
      <c r="X703" s="32"/>
      <c r="Y703" s="33"/>
    </row>
    <row r="704" spans="1:25" s="34" customFormat="1" ht="12.75" customHeight="1">
      <c r="A704" s="18"/>
      <c r="B704" s="286"/>
      <c r="C704" s="25" t="s">
        <v>18</v>
      </c>
      <c r="D704" s="19"/>
      <c r="E704" s="137">
        <f t="shared" si="64"/>
        <v>0.02</v>
      </c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265">
        <v>0.02</v>
      </c>
      <c r="X704" s="32"/>
      <c r="Y704" s="33"/>
    </row>
    <row r="705" spans="1:25" s="34" customFormat="1" ht="12.75" customHeight="1">
      <c r="A705" s="18"/>
      <c r="B705" s="286"/>
      <c r="C705" s="25" t="s">
        <v>16</v>
      </c>
      <c r="D705" s="19"/>
      <c r="E705" s="137">
        <f t="shared" si="64"/>
        <v>0.26</v>
      </c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265">
        <v>0.26</v>
      </c>
      <c r="X705" s="32"/>
      <c r="Y705" s="33"/>
    </row>
    <row r="706" spans="1:25" s="34" customFormat="1" ht="12.75" customHeight="1">
      <c r="A706" s="18"/>
      <c r="B706" s="295" t="s">
        <v>482</v>
      </c>
      <c r="C706" s="25" t="s">
        <v>16</v>
      </c>
      <c r="D706" s="19"/>
      <c r="E706" s="137">
        <f t="shared" si="64"/>
        <v>0.2</v>
      </c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287">
        <v>0.2</v>
      </c>
      <c r="T706" s="32"/>
      <c r="U706" s="32"/>
      <c r="V706" s="32"/>
      <c r="W706" s="32"/>
      <c r="X706" s="32"/>
      <c r="Y706" s="33"/>
    </row>
    <row r="707" spans="1:25" s="34" customFormat="1" ht="12.75" customHeight="1">
      <c r="A707" s="18"/>
      <c r="B707" s="295" t="s">
        <v>483</v>
      </c>
      <c r="C707" s="25" t="s">
        <v>11</v>
      </c>
      <c r="D707" s="19"/>
      <c r="E707" s="137">
        <f t="shared" si="64"/>
        <v>0.31</v>
      </c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287">
        <v>0.31</v>
      </c>
      <c r="T707" s="32"/>
      <c r="U707" s="32"/>
      <c r="V707" s="32"/>
      <c r="W707" s="32"/>
      <c r="X707" s="32"/>
      <c r="Y707" s="33"/>
    </row>
    <row r="708" spans="1:25" s="34" customFormat="1" ht="12.75" customHeight="1">
      <c r="A708" s="18"/>
      <c r="B708" s="295"/>
      <c r="C708" s="25" t="s">
        <v>18</v>
      </c>
      <c r="D708" s="19"/>
      <c r="E708" s="137">
        <f t="shared" si="64"/>
        <v>0.09</v>
      </c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287">
        <v>0.09</v>
      </c>
      <c r="T708" s="32"/>
      <c r="U708" s="32"/>
      <c r="V708" s="32"/>
      <c r="W708" s="32"/>
      <c r="X708" s="32"/>
      <c r="Y708" s="33"/>
    </row>
    <row r="709" spans="1:25" s="34" customFormat="1" ht="12.75" customHeight="1">
      <c r="A709" s="18"/>
      <c r="B709" s="272" t="s">
        <v>484</v>
      </c>
      <c r="C709" s="25" t="s">
        <v>16</v>
      </c>
      <c r="D709" s="19"/>
      <c r="E709" s="137">
        <f t="shared" si="64"/>
        <v>0.4</v>
      </c>
      <c r="F709" s="32"/>
      <c r="G709" s="32"/>
      <c r="H709" s="32"/>
      <c r="I709" s="32"/>
      <c r="J709" s="32"/>
      <c r="K709" s="32"/>
      <c r="L709" s="265">
        <v>0.4</v>
      </c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3"/>
    </row>
    <row r="710" spans="1:25" s="34" customFormat="1" ht="12.75" customHeight="1">
      <c r="A710" s="18"/>
      <c r="B710" s="272"/>
      <c r="C710" s="25" t="s">
        <v>47</v>
      </c>
      <c r="D710" s="19"/>
      <c r="E710" s="137">
        <f t="shared" si="64"/>
        <v>0.15</v>
      </c>
      <c r="F710" s="32"/>
      <c r="G710" s="32"/>
      <c r="H710" s="32"/>
      <c r="I710" s="32"/>
      <c r="J710" s="32"/>
      <c r="K710" s="32"/>
      <c r="L710" s="265">
        <v>0.15</v>
      </c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3"/>
    </row>
    <row r="711" spans="1:25" s="34" customFormat="1" ht="12.75" customHeight="1">
      <c r="A711" s="18"/>
      <c r="B711" s="272"/>
      <c r="C711" s="25" t="s">
        <v>18</v>
      </c>
      <c r="D711" s="19"/>
      <c r="E711" s="137">
        <f t="shared" si="64"/>
        <v>0.06</v>
      </c>
      <c r="F711" s="32"/>
      <c r="G711" s="32"/>
      <c r="H711" s="32"/>
      <c r="I711" s="32"/>
      <c r="J711" s="32"/>
      <c r="K711" s="32"/>
      <c r="L711" s="265">
        <v>0.06</v>
      </c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3"/>
    </row>
    <row r="712" spans="1:25" s="34" customFormat="1" ht="12.75" customHeight="1">
      <c r="A712" s="18"/>
      <c r="B712" s="282" t="s">
        <v>485</v>
      </c>
      <c r="C712" s="25" t="s">
        <v>16</v>
      </c>
      <c r="D712" s="19"/>
      <c r="E712" s="137">
        <f t="shared" si="64"/>
        <v>0.3</v>
      </c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274">
        <v>0.3</v>
      </c>
      <c r="W712" s="32"/>
      <c r="X712" s="32"/>
      <c r="Y712" s="33"/>
    </row>
    <row r="713" spans="1:25" s="34" customFormat="1" ht="12.75" customHeight="1">
      <c r="A713" s="18"/>
      <c r="B713" s="282" t="s">
        <v>486</v>
      </c>
      <c r="C713" s="25" t="s">
        <v>16</v>
      </c>
      <c r="D713" s="19"/>
      <c r="E713" s="137">
        <f t="shared" si="64"/>
        <v>0.2</v>
      </c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274">
        <v>0.2</v>
      </c>
      <c r="W713" s="32"/>
      <c r="X713" s="32"/>
      <c r="Y713" s="33"/>
    </row>
    <row r="714" spans="1:25" s="34" customFormat="1" ht="12.75" customHeight="1">
      <c r="A714" s="18"/>
      <c r="B714" s="282" t="s">
        <v>487</v>
      </c>
      <c r="C714" s="25" t="s">
        <v>12</v>
      </c>
      <c r="D714" s="19"/>
      <c r="E714" s="137">
        <f t="shared" si="64"/>
        <v>0.05</v>
      </c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274">
        <v>0.05</v>
      </c>
      <c r="W714" s="32"/>
      <c r="X714" s="32"/>
      <c r="Y714" s="33"/>
    </row>
    <row r="715" spans="1:25" s="34" customFormat="1" ht="12.75" customHeight="1">
      <c r="A715" s="18"/>
      <c r="B715" s="282" t="s">
        <v>488</v>
      </c>
      <c r="C715" s="25" t="s">
        <v>18</v>
      </c>
      <c r="D715" s="19"/>
      <c r="E715" s="137">
        <f t="shared" si="64"/>
        <v>0.06</v>
      </c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274">
        <v>0.06</v>
      </c>
      <c r="W715" s="32"/>
      <c r="X715" s="32"/>
      <c r="Y715" s="33"/>
    </row>
    <row r="716" spans="1:25" s="34" customFormat="1" ht="12.75" customHeight="1">
      <c r="A716" s="18"/>
      <c r="B716" s="282" t="s">
        <v>489</v>
      </c>
      <c r="C716" s="25" t="s">
        <v>12</v>
      </c>
      <c r="D716" s="19"/>
      <c r="E716" s="137">
        <f t="shared" si="64"/>
        <v>0.05</v>
      </c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274">
        <v>0.05</v>
      </c>
      <c r="W716" s="32"/>
      <c r="X716" s="32"/>
      <c r="Y716" s="33"/>
    </row>
    <row r="717" spans="1:25" s="34" customFormat="1" ht="12.75" customHeight="1">
      <c r="A717" s="18"/>
      <c r="B717" s="282" t="s">
        <v>490</v>
      </c>
      <c r="C717" s="25" t="s">
        <v>22</v>
      </c>
      <c r="D717" s="19"/>
      <c r="E717" s="137">
        <f t="shared" si="64"/>
        <v>0.05</v>
      </c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274">
        <v>0.05</v>
      </c>
      <c r="W717" s="32"/>
      <c r="X717" s="32"/>
      <c r="Y717" s="33"/>
    </row>
    <row r="718" spans="1:25" s="34" customFormat="1" ht="12.75" customHeight="1">
      <c r="A718" s="18"/>
      <c r="B718" s="282" t="s">
        <v>491</v>
      </c>
      <c r="C718" s="25" t="s">
        <v>16</v>
      </c>
      <c r="D718" s="19"/>
      <c r="E718" s="137">
        <f t="shared" si="64"/>
        <v>7.0000000000000007E-2</v>
      </c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274">
        <v>7.0000000000000007E-2</v>
      </c>
      <c r="W718" s="32"/>
      <c r="X718" s="32"/>
      <c r="Y718" s="33"/>
    </row>
    <row r="719" spans="1:25" s="34" customFormat="1" ht="12.75" customHeight="1">
      <c r="A719" s="18"/>
      <c r="B719" s="282" t="s">
        <v>492</v>
      </c>
      <c r="C719" s="25" t="s">
        <v>22</v>
      </c>
      <c r="D719" s="19"/>
      <c r="E719" s="137">
        <f t="shared" si="64"/>
        <v>0.9</v>
      </c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274">
        <v>0.9</v>
      </c>
      <c r="W719" s="32"/>
      <c r="X719" s="32"/>
      <c r="Y719" s="33"/>
    </row>
    <row r="720" spans="1:25" s="34" customFormat="1" ht="12.75" customHeight="1">
      <c r="A720" s="18"/>
      <c r="B720" s="282" t="s">
        <v>493</v>
      </c>
      <c r="C720" s="25" t="s">
        <v>18</v>
      </c>
      <c r="D720" s="19"/>
      <c r="E720" s="137">
        <f t="shared" si="64"/>
        <v>0.02</v>
      </c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287">
        <v>0.02</v>
      </c>
      <c r="S720" s="32"/>
      <c r="T720" s="32"/>
      <c r="U720" s="32"/>
      <c r="V720" s="32"/>
      <c r="W720" s="32"/>
      <c r="X720" s="32"/>
      <c r="Y720" s="33"/>
    </row>
    <row r="721" spans="1:25" s="34" customFormat="1" ht="12.75" customHeight="1">
      <c r="A721" s="18"/>
      <c r="B721" s="282" t="s">
        <v>494</v>
      </c>
      <c r="C721" s="25" t="s">
        <v>16</v>
      </c>
      <c r="D721" s="19"/>
      <c r="E721" s="137">
        <f t="shared" si="64"/>
        <v>7.0000000000000007E-2</v>
      </c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287">
        <v>7.0000000000000007E-2</v>
      </c>
      <c r="S721" s="32"/>
      <c r="T721" s="32"/>
      <c r="U721" s="32"/>
      <c r="V721" s="32"/>
      <c r="W721" s="32"/>
      <c r="X721" s="32"/>
      <c r="Y721" s="33"/>
    </row>
    <row r="722" spans="1:25" s="34" customFormat="1" ht="12.75" customHeight="1">
      <c r="A722" s="18"/>
      <c r="B722" s="291" t="s">
        <v>495</v>
      </c>
      <c r="C722" s="25" t="s">
        <v>11</v>
      </c>
      <c r="D722" s="19"/>
      <c r="E722" s="137">
        <f t="shared" si="64"/>
        <v>0.3</v>
      </c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265">
        <v>0.3</v>
      </c>
      <c r="S722" s="32"/>
      <c r="T722" s="32"/>
      <c r="U722" s="32"/>
      <c r="V722" s="32"/>
      <c r="W722" s="32"/>
      <c r="X722" s="32"/>
      <c r="Y722" s="33"/>
    </row>
    <row r="723" spans="1:25" s="34" customFormat="1" ht="12.75" customHeight="1">
      <c r="A723" s="18"/>
      <c r="B723" s="291" t="s">
        <v>496</v>
      </c>
      <c r="C723" s="25" t="s">
        <v>18</v>
      </c>
      <c r="D723" s="19"/>
      <c r="E723" s="137">
        <f t="shared" si="64"/>
        <v>0.09</v>
      </c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265">
        <v>0.09</v>
      </c>
      <c r="S723" s="32"/>
      <c r="T723" s="32"/>
      <c r="U723" s="32"/>
      <c r="V723" s="32"/>
      <c r="W723" s="32"/>
      <c r="X723" s="32"/>
      <c r="Y723" s="33"/>
    </row>
    <row r="724" spans="1:25" s="34" customFormat="1" ht="12.75" customHeight="1">
      <c r="A724" s="18"/>
      <c r="B724" s="291"/>
      <c r="C724" s="25" t="s">
        <v>49</v>
      </c>
      <c r="D724" s="19"/>
      <c r="E724" s="137">
        <f t="shared" si="64"/>
        <v>0.01</v>
      </c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265">
        <v>0.01</v>
      </c>
      <c r="S724" s="32"/>
      <c r="T724" s="32"/>
      <c r="U724" s="32"/>
      <c r="V724" s="32"/>
      <c r="W724" s="32"/>
      <c r="X724" s="32"/>
      <c r="Y724" s="33"/>
    </row>
    <row r="725" spans="1:25" s="34" customFormat="1" ht="12.75" customHeight="1">
      <c r="A725" s="18"/>
      <c r="B725" s="291"/>
      <c r="C725" s="25" t="s">
        <v>23</v>
      </c>
      <c r="D725" s="19"/>
      <c r="E725" s="137">
        <f t="shared" si="64"/>
        <v>0.06</v>
      </c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265">
        <v>0.06</v>
      </c>
      <c r="S725" s="32"/>
      <c r="T725" s="32"/>
      <c r="U725" s="32"/>
      <c r="V725" s="32"/>
      <c r="W725" s="32"/>
      <c r="X725" s="32"/>
      <c r="Y725" s="33"/>
    </row>
    <row r="726" spans="1:25" s="34" customFormat="1" ht="12.75" customHeight="1">
      <c r="A726" s="18"/>
      <c r="B726" s="272"/>
      <c r="C726" s="25"/>
      <c r="D726" s="19"/>
      <c r="E726" s="137">
        <f t="shared" ref="E726:E756" si="65">SUM(J726:X726)</f>
        <v>0</v>
      </c>
      <c r="F726" s="32"/>
      <c r="G726" s="32"/>
      <c r="H726" s="32"/>
      <c r="I726" s="32"/>
      <c r="J726" s="32"/>
      <c r="K726" s="32"/>
      <c r="L726" s="32"/>
      <c r="M726" s="32"/>
      <c r="N726" s="32"/>
      <c r="O726" s="265"/>
      <c r="P726" s="32"/>
      <c r="Q726" s="32"/>
      <c r="R726" s="32"/>
      <c r="S726" s="32"/>
      <c r="T726" s="32"/>
      <c r="U726" s="32"/>
      <c r="V726" s="32"/>
      <c r="W726" s="32"/>
      <c r="X726" s="32"/>
      <c r="Y726" s="33"/>
    </row>
    <row r="727" spans="1:25" s="34" customFormat="1" ht="12.75" customHeight="1">
      <c r="A727" s="18"/>
      <c r="B727" s="272" t="s">
        <v>497</v>
      </c>
      <c r="C727" s="25" t="s">
        <v>16</v>
      </c>
      <c r="D727" s="19"/>
      <c r="E727" s="137">
        <f t="shared" si="65"/>
        <v>0.41</v>
      </c>
      <c r="F727" s="32"/>
      <c r="G727" s="32"/>
      <c r="H727" s="32"/>
      <c r="I727" s="32"/>
      <c r="J727" s="32"/>
      <c r="K727" s="32"/>
      <c r="L727" s="32"/>
      <c r="M727" s="32"/>
      <c r="N727" s="32"/>
      <c r="O727" s="265">
        <v>0.41</v>
      </c>
      <c r="P727" s="32"/>
      <c r="Q727" s="32"/>
      <c r="R727" s="32"/>
      <c r="S727" s="32"/>
      <c r="T727" s="32"/>
      <c r="U727" s="32"/>
      <c r="V727" s="32"/>
      <c r="W727" s="32"/>
      <c r="X727" s="32"/>
      <c r="Y727" s="33"/>
    </row>
    <row r="728" spans="1:25" s="34" customFormat="1" ht="12.75" customHeight="1">
      <c r="A728" s="18"/>
      <c r="B728" s="272"/>
      <c r="C728" s="25" t="s">
        <v>16</v>
      </c>
      <c r="D728" s="19"/>
      <c r="E728" s="137">
        <f t="shared" si="65"/>
        <v>0.2</v>
      </c>
      <c r="F728" s="32"/>
      <c r="G728" s="32"/>
      <c r="H728" s="32"/>
      <c r="I728" s="32"/>
      <c r="J728" s="32"/>
      <c r="K728" s="32"/>
      <c r="L728" s="32"/>
      <c r="M728" s="32"/>
      <c r="N728" s="32"/>
      <c r="O728" s="265">
        <v>0.2</v>
      </c>
      <c r="P728" s="32"/>
      <c r="Q728" s="32"/>
      <c r="R728" s="32"/>
      <c r="S728" s="32"/>
      <c r="T728" s="32"/>
      <c r="U728" s="32"/>
      <c r="V728" s="32"/>
      <c r="W728" s="32"/>
      <c r="X728" s="32"/>
      <c r="Y728" s="33"/>
    </row>
    <row r="729" spans="1:25" s="34" customFormat="1" ht="12.75" customHeight="1">
      <c r="A729" s="18"/>
      <c r="B729" s="272"/>
      <c r="C729" s="25" t="s">
        <v>16</v>
      </c>
      <c r="D729" s="19"/>
      <c r="E729" s="137">
        <f t="shared" si="65"/>
        <v>0.16</v>
      </c>
      <c r="F729" s="32"/>
      <c r="G729" s="32"/>
      <c r="H729" s="32"/>
      <c r="I729" s="32"/>
      <c r="J729" s="32"/>
      <c r="K729" s="32"/>
      <c r="L729" s="32"/>
      <c r="M729" s="32"/>
      <c r="N729" s="32"/>
      <c r="O729" s="265">
        <v>0.16</v>
      </c>
      <c r="P729" s="32"/>
      <c r="Q729" s="32"/>
      <c r="R729" s="32"/>
      <c r="S729" s="32"/>
      <c r="T729" s="32"/>
      <c r="U729" s="32"/>
      <c r="V729" s="32"/>
      <c r="W729" s="32"/>
      <c r="X729" s="32"/>
      <c r="Y729" s="33"/>
    </row>
    <row r="730" spans="1:25" s="34" customFormat="1" ht="12.75" customHeight="1">
      <c r="A730" s="18"/>
      <c r="B730" s="272"/>
      <c r="C730" s="25" t="s">
        <v>16</v>
      </c>
      <c r="D730" s="19"/>
      <c r="E730" s="137">
        <f t="shared" si="65"/>
        <v>0.1</v>
      </c>
      <c r="F730" s="32"/>
      <c r="G730" s="32"/>
      <c r="H730" s="32"/>
      <c r="I730" s="32"/>
      <c r="J730" s="32"/>
      <c r="K730" s="32"/>
      <c r="L730" s="32"/>
      <c r="M730" s="32"/>
      <c r="N730" s="32"/>
      <c r="O730" s="265">
        <v>0.1</v>
      </c>
      <c r="P730" s="32"/>
      <c r="Q730" s="32"/>
      <c r="R730" s="32"/>
      <c r="S730" s="32"/>
      <c r="T730" s="32"/>
      <c r="U730" s="32"/>
      <c r="V730" s="32"/>
      <c r="W730" s="32"/>
      <c r="X730" s="32"/>
      <c r="Y730" s="33"/>
    </row>
    <row r="731" spans="1:25" s="34" customFormat="1" ht="12.75" customHeight="1">
      <c r="A731" s="18"/>
      <c r="B731" s="272"/>
      <c r="C731" s="25" t="s">
        <v>16</v>
      </c>
      <c r="D731" s="19"/>
      <c r="E731" s="137">
        <f t="shared" si="65"/>
        <v>0.26</v>
      </c>
      <c r="F731" s="32"/>
      <c r="G731" s="32"/>
      <c r="H731" s="32"/>
      <c r="I731" s="32"/>
      <c r="J731" s="32"/>
      <c r="K731" s="32"/>
      <c r="L731" s="32"/>
      <c r="M731" s="32"/>
      <c r="N731" s="32"/>
      <c r="O731" s="265">
        <v>0.26</v>
      </c>
      <c r="P731" s="32"/>
      <c r="Q731" s="32"/>
      <c r="R731" s="32"/>
      <c r="S731" s="32"/>
      <c r="T731" s="32"/>
      <c r="U731" s="32"/>
      <c r="V731" s="32"/>
      <c r="W731" s="32"/>
      <c r="X731" s="32"/>
      <c r="Y731" s="33"/>
    </row>
    <row r="732" spans="1:25" s="34" customFormat="1" ht="12.75" customHeight="1">
      <c r="A732" s="18"/>
      <c r="B732" s="272" t="s">
        <v>498</v>
      </c>
      <c r="C732" s="25" t="s">
        <v>12</v>
      </c>
      <c r="D732" s="19"/>
      <c r="E732" s="137">
        <f t="shared" si="65"/>
        <v>0.01</v>
      </c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265">
        <v>0.01</v>
      </c>
      <c r="V732" s="32"/>
      <c r="W732" s="32"/>
      <c r="X732" s="32"/>
      <c r="Y732" s="33"/>
    </row>
    <row r="733" spans="1:25" s="34" customFormat="1" ht="12.75" customHeight="1">
      <c r="A733" s="18"/>
      <c r="B733" s="272"/>
      <c r="C733" s="25" t="s">
        <v>16</v>
      </c>
      <c r="D733" s="19"/>
      <c r="E733" s="137">
        <f t="shared" si="65"/>
        <v>0.32</v>
      </c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265">
        <v>0.32</v>
      </c>
      <c r="V733" s="32"/>
      <c r="W733" s="32"/>
      <c r="X733" s="32"/>
      <c r="Y733" s="33"/>
    </row>
    <row r="734" spans="1:25" s="34" customFormat="1" ht="12.75" customHeight="1">
      <c r="A734" s="18"/>
      <c r="B734" s="272"/>
      <c r="C734" s="25" t="s">
        <v>64</v>
      </c>
      <c r="D734" s="19"/>
      <c r="E734" s="137">
        <f t="shared" si="65"/>
        <v>0.03</v>
      </c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265">
        <v>0.03</v>
      </c>
      <c r="V734" s="32"/>
      <c r="W734" s="32"/>
      <c r="X734" s="32"/>
      <c r="Y734" s="33"/>
    </row>
    <row r="735" spans="1:25" s="34" customFormat="1" ht="12.75" customHeight="1">
      <c r="A735" s="18"/>
      <c r="B735" s="21" t="s">
        <v>499</v>
      </c>
      <c r="C735" s="25" t="s">
        <v>11</v>
      </c>
      <c r="D735" s="19"/>
      <c r="E735" s="137">
        <f t="shared" si="65"/>
        <v>0.2</v>
      </c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265">
        <v>0.2</v>
      </c>
      <c r="V735" s="32"/>
      <c r="W735" s="32"/>
      <c r="X735" s="32"/>
      <c r="Y735" s="33"/>
    </row>
    <row r="736" spans="1:25" s="34" customFormat="1" ht="12.75" customHeight="1">
      <c r="A736" s="18"/>
      <c r="B736" s="21"/>
      <c r="C736" s="25" t="s">
        <v>12</v>
      </c>
      <c r="D736" s="19"/>
      <c r="E736" s="137">
        <f t="shared" si="65"/>
        <v>0.05</v>
      </c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265">
        <v>0.05</v>
      </c>
      <c r="V736" s="32"/>
      <c r="W736" s="32"/>
      <c r="X736" s="32"/>
      <c r="Y736" s="33"/>
    </row>
    <row r="737" spans="1:25" s="34" customFormat="1" ht="12.75" customHeight="1">
      <c r="A737" s="18"/>
      <c r="B737" s="282" t="s">
        <v>500</v>
      </c>
      <c r="C737" s="25" t="s">
        <v>11</v>
      </c>
      <c r="D737" s="19"/>
      <c r="E737" s="137">
        <f t="shared" si="65"/>
        <v>0.1</v>
      </c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265">
        <v>0.1</v>
      </c>
      <c r="V737" s="32"/>
      <c r="W737" s="32"/>
      <c r="X737" s="32"/>
      <c r="Y737" s="33"/>
    </row>
    <row r="738" spans="1:25" s="34" customFormat="1" ht="12.75" customHeight="1">
      <c r="A738" s="18"/>
      <c r="B738" s="282"/>
      <c r="C738" s="25" t="s">
        <v>12</v>
      </c>
      <c r="D738" s="19"/>
      <c r="E738" s="137">
        <f t="shared" si="65"/>
        <v>0.05</v>
      </c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265">
        <v>0.05</v>
      </c>
      <c r="V738" s="32"/>
      <c r="W738" s="32"/>
      <c r="X738" s="32"/>
      <c r="Y738" s="33"/>
    </row>
    <row r="739" spans="1:25" s="34" customFormat="1" ht="12.75" customHeight="1">
      <c r="A739" s="18"/>
      <c r="B739" s="282"/>
      <c r="C739" s="25" t="s">
        <v>16</v>
      </c>
      <c r="D739" s="19"/>
      <c r="E739" s="137">
        <f t="shared" si="65"/>
        <v>0.05</v>
      </c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265">
        <v>0.05</v>
      </c>
      <c r="V739" s="32"/>
      <c r="W739" s="32"/>
      <c r="X739" s="32"/>
      <c r="Y739" s="33"/>
    </row>
    <row r="740" spans="1:25" s="34" customFormat="1" ht="12.75" customHeight="1">
      <c r="A740" s="18"/>
      <c r="B740" s="282"/>
      <c r="C740" s="25" t="s">
        <v>18</v>
      </c>
      <c r="D740" s="19"/>
      <c r="E740" s="137">
        <f t="shared" si="65"/>
        <v>0.06</v>
      </c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265">
        <v>0.06</v>
      </c>
      <c r="V740" s="32"/>
      <c r="W740" s="32"/>
      <c r="X740" s="32"/>
      <c r="Y740" s="33"/>
    </row>
    <row r="741" spans="1:25" s="34" customFormat="1" ht="12.75" customHeight="1">
      <c r="A741" s="18"/>
      <c r="B741" s="295" t="s">
        <v>501</v>
      </c>
      <c r="C741" s="25" t="s">
        <v>11</v>
      </c>
      <c r="D741" s="19"/>
      <c r="E741" s="137">
        <f t="shared" si="65"/>
        <v>0.01</v>
      </c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265">
        <v>0.01</v>
      </c>
      <c r="U741" s="32"/>
      <c r="V741" s="32"/>
      <c r="W741" s="32"/>
      <c r="X741" s="32"/>
      <c r="Y741" s="33"/>
    </row>
    <row r="742" spans="1:25" s="34" customFormat="1" ht="12.75" customHeight="1">
      <c r="A742" s="18"/>
      <c r="B742" s="295"/>
      <c r="C742" s="25" t="s">
        <v>18</v>
      </c>
      <c r="D742" s="19"/>
      <c r="E742" s="137">
        <f t="shared" si="65"/>
        <v>0.16</v>
      </c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265">
        <v>0.16</v>
      </c>
      <c r="U742" s="32"/>
      <c r="V742" s="32"/>
      <c r="W742" s="32"/>
      <c r="X742" s="32"/>
      <c r="Y742" s="33"/>
    </row>
    <row r="743" spans="1:25" s="34" customFormat="1" ht="12.75" customHeight="1">
      <c r="A743" s="18"/>
      <c r="B743" s="295" t="s">
        <v>502</v>
      </c>
      <c r="C743" s="25" t="s">
        <v>18</v>
      </c>
      <c r="D743" s="19"/>
      <c r="E743" s="137">
        <f t="shared" si="65"/>
        <v>0.06</v>
      </c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265">
        <v>0.06</v>
      </c>
      <c r="U743" s="32"/>
      <c r="V743" s="32"/>
      <c r="W743" s="32"/>
      <c r="X743" s="32"/>
      <c r="Y743" s="33"/>
    </row>
    <row r="744" spans="1:25" s="34" customFormat="1" ht="12.75" customHeight="1">
      <c r="A744" s="18"/>
      <c r="B744" s="295"/>
      <c r="C744" s="25" t="s">
        <v>18</v>
      </c>
      <c r="D744" s="19"/>
      <c r="E744" s="137">
        <f t="shared" si="65"/>
        <v>1</v>
      </c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265">
        <v>1</v>
      </c>
      <c r="U744" s="32"/>
      <c r="V744" s="32"/>
      <c r="W744" s="32"/>
      <c r="X744" s="32"/>
      <c r="Y744" s="33"/>
    </row>
    <row r="745" spans="1:25" s="34" customFormat="1" ht="12.75" customHeight="1">
      <c r="A745" s="18"/>
      <c r="B745" s="295"/>
      <c r="C745" s="25" t="s">
        <v>16</v>
      </c>
      <c r="D745" s="19"/>
      <c r="E745" s="137">
        <f t="shared" si="65"/>
        <v>0.8</v>
      </c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265">
        <v>0.8</v>
      </c>
      <c r="U745" s="32"/>
      <c r="V745" s="32"/>
      <c r="W745" s="32"/>
      <c r="X745" s="32"/>
      <c r="Y745" s="33"/>
    </row>
    <row r="746" spans="1:25" s="34" customFormat="1" ht="12.75" customHeight="1">
      <c r="A746" s="18"/>
      <c r="B746" s="282" t="s">
        <v>503</v>
      </c>
      <c r="C746" s="25" t="s">
        <v>16</v>
      </c>
      <c r="D746" s="19"/>
      <c r="E746" s="137">
        <f t="shared" si="65"/>
        <v>0.59</v>
      </c>
      <c r="F746" s="32"/>
      <c r="G746" s="32"/>
      <c r="H746" s="32"/>
      <c r="I746" s="32"/>
      <c r="J746" s="32"/>
      <c r="K746" s="265">
        <v>0.59</v>
      </c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3"/>
    </row>
    <row r="747" spans="1:25" s="34" customFormat="1" ht="12.75" customHeight="1">
      <c r="A747" s="18"/>
      <c r="B747" s="282" t="s">
        <v>504</v>
      </c>
      <c r="C747" s="25" t="s">
        <v>22</v>
      </c>
      <c r="D747" s="19"/>
      <c r="E747" s="137">
        <f t="shared" si="65"/>
        <v>0.37</v>
      </c>
      <c r="F747" s="32"/>
      <c r="G747" s="32"/>
      <c r="H747" s="32"/>
      <c r="I747" s="32"/>
      <c r="J747" s="32"/>
      <c r="K747" s="265">
        <v>0.37</v>
      </c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3"/>
    </row>
    <row r="748" spans="1:25" s="34" customFormat="1" ht="12.75" customHeight="1">
      <c r="A748" s="18"/>
      <c r="B748" s="282" t="s">
        <v>505</v>
      </c>
      <c r="C748" s="25" t="s">
        <v>18</v>
      </c>
      <c r="D748" s="19"/>
      <c r="E748" s="137">
        <f t="shared" si="65"/>
        <v>0.2</v>
      </c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5">
        <v>0.2</v>
      </c>
      <c r="Q748" s="32"/>
      <c r="R748" s="32"/>
      <c r="S748" s="32"/>
      <c r="T748" s="32"/>
      <c r="U748" s="32"/>
      <c r="V748" s="32"/>
      <c r="W748" s="32"/>
      <c r="X748" s="32"/>
      <c r="Y748" s="33"/>
    </row>
    <row r="749" spans="1:25" s="34" customFormat="1" ht="12.75" customHeight="1">
      <c r="A749" s="18"/>
      <c r="B749" s="282"/>
      <c r="C749" s="25"/>
      <c r="D749" s="19"/>
      <c r="E749" s="137">
        <f t="shared" si="65"/>
        <v>0</v>
      </c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5"/>
      <c r="Q749" s="32"/>
      <c r="R749" s="32"/>
      <c r="S749" s="32"/>
      <c r="T749" s="32"/>
      <c r="U749" s="32"/>
      <c r="V749" s="32"/>
      <c r="W749" s="32"/>
      <c r="X749" s="32"/>
      <c r="Y749" s="33"/>
    </row>
    <row r="750" spans="1:25" s="34" customFormat="1" ht="12.75" customHeight="1">
      <c r="A750" s="18"/>
      <c r="B750" s="294" t="s">
        <v>506</v>
      </c>
      <c r="C750" s="25" t="s">
        <v>20</v>
      </c>
      <c r="D750" s="19"/>
      <c r="E750" s="137">
        <f t="shared" si="65"/>
        <v>0.5</v>
      </c>
      <c r="F750" s="32"/>
      <c r="G750" s="32"/>
      <c r="H750" s="32"/>
      <c r="I750" s="32"/>
      <c r="J750" s="32"/>
      <c r="K750" s="32"/>
      <c r="L750" s="32"/>
      <c r="M750" s="265">
        <v>0.5</v>
      </c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3"/>
    </row>
    <row r="751" spans="1:25" s="34" customFormat="1" ht="12.75" customHeight="1">
      <c r="A751" s="18"/>
      <c r="B751" s="21" t="s">
        <v>507</v>
      </c>
      <c r="C751" s="25" t="s">
        <v>16</v>
      </c>
      <c r="D751" s="19"/>
      <c r="E751" s="137">
        <f t="shared" si="65"/>
        <v>0.3</v>
      </c>
      <c r="F751" s="32"/>
      <c r="G751" s="32"/>
      <c r="H751" s="32"/>
      <c r="I751" s="32"/>
      <c r="J751" s="32"/>
      <c r="K751" s="32"/>
      <c r="L751" s="32"/>
      <c r="M751" s="265">
        <v>0.3</v>
      </c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3"/>
    </row>
    <row r="752" spans="1:25" s="34" customFormat="1" ht="12.75" customHeight="1">
      <c r="A752" s="18"/>
      <c r="B752" s="21" t="s">
        <v>508</v>
      </c>
      <c r="C752" s="25" t="s">
        <v>16</v>
      </c>
      <c r="D752" s="19"/>
      <c r="E752" s="137">
        <f t="shared" si="65"/>
        <v>0.06</v>
      </c>
      <c r="F752" s="32"/>
      <c r="G752" s="32"/>
      <c r="H752" s="32"/>
      <c r="I752" s="32"/>
      <c r="J752" s="32"/>
      <c r="K752" s="32"/>
      <c r="L752" s="32"/>
      <c r="M752" s="265">
        <v>0.06</v>
      </c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3"/>
    </row>
    <row r="753" spans="1:25" s="34" customFormat="1" ht="12.75" customHeight="1">
      <c r="A753" s="18"/>
      <c r="B753" s="21"/>
      <c r="C753" s="25" t="s">
        <v>18</v>
      </c>
      <c r="D753" s="19"/>
      <c r="E753" s="137">
        <f t="shared" si="65"/>
        <v>0.04</v>
      </c>
      <c r="F753" s="32"/>
      <c r="G753" s="32"/>
      <c r="H753" s="32"/>
      <c r="I753" s="32"/>
      <c r="J753" s="32"/>
      <c r="K753" s="32"/>
      <c r="L753" s="32"/>
      <c r="M753" s="265">
        <v>0.04</v>
      </c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3"/>
    </row>
    <row r="754" spans="1:25" s="34" customFormat="1" ht="12.75" customHeight="1">
      <c r="A754" s="18"/>
      <c r="B754" s="291" t="s">
        <v>509</v>
      </c>
      <c r="C754" s="25" t="s">
        <v>20</v>
      </c>
      <c r="D754" s="19"/>
      <c r="E754" s="137">
        <f t="shared" si="65"/>
        <v>0.05</v>
      </c>
      <c r="F754" s="32"/>
      <c r="G754" s="32"/>
      <c r="H754" s="32"/>
      <c r="I754" s="32"/>
      <c r="J754" s="32"/>
      <c r="K754" s="32"/>
      <c r="L754" s="32"/>
      <c r="M754" s="304">
        <v>0.05</v>
      </c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3"/>
    </row>
    <row r="755" spans="1:25" s="34" customFormat="1" ht="12.75" customHeight="1">
      <c r="A755" s="18"/>
      <c r="B755" s="291" t="s">
        <v>510</v>
      </c>
      <c r="C755" s="25" t="s">
        <v>11</v>
      </c>
      <c r="D755" s="19"/>
      <c r="E755" s="137">
        <f t="shared" si="65"/>
        <v>0.08</v>
      </c>
      <c r="F755" s="32"/>
      <c r="G755" s="32"/>
      <c r="H755" s="32"/>
      <c r="I755" s="32"/>
      <c r="J755" s="32"/>
      <c r="K755" s="32"/>
      <c r="L755" s="32"/>
      <c r="M755" s="304">
        <v>0.08</v>
      </c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3"/>
    </row>
    <row r="756" spans="1:25" s="34" customFormat="1" ht="12.75" customHeight="1">
      <c r="A756" s="18"/>
      <c r="B756" s="318" t="s">
        <v>511</v>
      </c>
      <c r="C756" s="25" t="s">
        <v>22</v>
      </c>
      <c r="D756" s="19"/>
      <c r="E756" s="137">
        <f t="shared" si="65"/>
        <v>0.2</v>
      </c>
      <c r="F756" s="32"/>
      <c r="G756" s="32"/>
      <c r="H756" s="32"/>
      <c r="I756" s="32"/>
      <c r="J756" s="32"/>
      <c r="K756" s="32"/>
      <c r="L756" s="32"/>
      <c r="M756" s="304">
        <v>0.2</v>
      </c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3"/>
    </row>
    <row r="757" spans="1:25" s="34" customFormat="1" ht="12.75" customHeight="1">
      <c r="A757" s="18"/>
      <c r="B757" s="318"/>
      <c r="C757" s="25" t="s">
        <v>29</v>
      </c>
      <c r="D757" s="19"/>
      <c r="E757" s="137">
        <f t="shared" ref="E757:E768" si="66">SUM(J757:X757)</f>
        <v>0.31</v>
      </c>
      <c r="F757" s="32"/>
      <c r="G757" s="32"/>
      <c r="H757" s="32"/>
      <c r="I757" s="32"/>
      <c r="J757" s="32"/>
      <c r="K757" s="32"/>
      <c r="L757" s="32"/>
      <c r="M757" s="304">
        <v>0.31</v>
      </c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3"/>
    </row>
    <row r="758" spans="1:25" s="34" customFormat="1" ht="12.75" customHeight="1">
      <c r="A758" s="18"/>
      <c r="B758" s="282" t="s">
        <v>512</v>
      </c>
      <c r="C758" s="25" t="s">
        <v>12</v>
      </c>
      <c r="D758" s="19"/>
      <c r="E758" s="137">
        <f t="shared" si="66"/>
        <v>0.06</v>
      </c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265">
        <v>0.06</v>
      </c>
      <c r="R758" s="32"/>
      <c r="S758" s="32"/>
      <c r="T758" s="32"/>
      <c r="U758" s="32"/>
      <c r="V758" s="32"/>
      <c r="W758" s="32"/>
      <c r="X758" s="32"/>
      <c r="Y758" s="33"/>
    </row>
    <row r="759" spans="1:25" s="34" customFormat="1" ht="12.75" customHeight="1">
      <c r="A759" s="18"/>
      <c r="B759" s="272" t="s">
        <v>513</v>
      </c>
      <c r="C759" s="25" t="s">
        <v>16</v>
      </c>
      <c r="D759" s="19"/>
      <c r="E759" s="137">
        <f t="shared" si="66"/>
        <v>0.23</v>
      </c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265">
        <v>0.23</v>
      </c>
      <c r="R759" s="32"/>
      <c r="S759" s="32"/>
      <c r="T759" s="32"/>
      <c r="U759" s="32"/>
      <c r="V759" s="32"/>
      <c r="W759" s="32"/>
      <c r="X759" s="32"/>
      <c r="Y759" s="33"/>
    </row>
    <row r="760" spans="1:25" s="34" customFormat="1" ht="12.75" customHeight="1">
      <c r="A760" s="18"/>
      <c r="B760" s="272"/>
      <c r="C760" s="25" t="s">
        <v>47</v>
      </c>
      <c r="D760" s="19"/>
      <c r="E760" s="137">
        <f t="shared" si="66"/>
        <v>0.05</v>
      </c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265">
        <v>0.05</v>
      </c>
      <c r="R760" s="32"/>
      <c r="S760" s="32"/>
      <c r="T760" s="32"/>
      <c r="U760" s="32"/>
      <c r="V760" s="32"/>
      <c r="W760" s="32"/>
      <c r="X760" s="32"/>
      <c r="Y760" s="33"/>
    </row>
    <row r="761" spans="1:25" s="34" customFormat="1" ht="12.75" customHeight="1">
      <c r="A761" s="18"/>
      <c r="B761" s="282" t="s">
        <v>514</v>
      </c>
      <c r="C761" s="25" t="s">
        <v>16</v>
      </c>
      <c r="D761" s="19"/>
      <c r="E761" s="137">
        <f t="shared" si="66"/>
        <v>0.05</v>
      </c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265">
        <v>0.05</v>
      </c>
      <c r="R761" s="32"/>
      <c r="S761" s="32"/>
      <c r="T761" s="32"/>
      <c r="U761" s="32"/>
      <c r="V761" s="32"/>
      <c r="W761" s="32"/>
      <c r="X761" s="32"/>
      <c r="Y761" s="33"/>
    </row>
    <row r="762" spans="1:25" s="34" customFormat="1" ht="12.75" customHeight="1">
      <c r="A762" s="18"/>
      <c r="B762" s="282" t="s">
        <v>515</v>
      </c>
      <c r="C762" s="25" t="s">
        <v>16</v>
      </c>
      <c r="D762" s="19"/>
      <c r="E762" s="137">
        <f t="shared" si="66"/>
        <v>0.87</v>
      </c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265">
        <v>0.87</v>
      </c>
      <c r="R762" s="32"/>
      <c r="S762" s="32"/>
      <c r="T762" s="32"/>
      <c r="U762" s="32"/>
      <c r="V762" s="32"/>
      <c r="W762" s="32"/>
      <c r="X762" s="32"/>
      <c r="Y762" s="33"/>
    </row>
    <row r="763" spans="1:25" s="34" customFormat="1" ht="12.75" customHeight="1">
      <c r="A763" s="18"/>
      <c r="B763" s="282" t="s">
        <v>516</v>
      </c>
      <c r="C763" s="25" t="s">
        <v>18</v>
      </c>
      <c r="D763" s="19"/>
      <c r="E763" s="137">
        <f t="shared" si="66"/>
        <v>0.05</v>
      </c>
      <c r="F763" s="32"/>
      <c r="G763" s="32"/>
      <c r="H763" s="32"/>
      <c r="I763" s="32"/>
      <c r="J763" s="32"/>
      <c r="K763" s="32"/>
      <c r="L763" s="32"/>
      <c r="M763" s="32"/>
      <c r="N763" s="274">
        <v>0.05</v>
      </c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3"/>
    </row>
    <row r="764" spans="1:25" s="34" customFormat="1" ht="12.75" customHeight="1">
      <c r="A764" s="18"/>
      <c r="B764" s="282" t="s">
        <v>517</v>
      </c>
      <c r="C764" s="25" t="s">
        <v>18</v>
      </c>
      <c r="D764" s="19"/>
      <c r="E764" s="137">
        <f t="shared" si="66"/>
        <v>0.16</v>
      </c>
      <c r="F764" s="32"/>
      <c r="G764" s="32"/>
      <c r="H764" s="32"/>
      <c r="I764" s="32"/>
      <c r="J764" s="32"/>
      <c r="K764" s="32"/>
      <c r="L764" s="32"/>
      <c r="M764" s="32"/>
      <c r="N764" s="274">
        <v>0.16</v>
      </c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3"/>
    </row>
    <row r="765" spans="1:25" s="34" customFormat="1" ht="12.75" customHeight="1">
      <c r="A765" s="18"/>
      <c r="B765" s="282" t="s">
        <v>518</v>
      </c>
      <c r="C765" s="25" t="s">
        <v>16</v>
      </c>
      <c r="D765" s="19"/>
      <c r="E765" s="137">
        <f t="shared" si="66"/>
        <v>7.0000000000000007E-2</v>
      </c>
      <c r="F765" s="32"/>
      <c r="G765" s="32"/>
      <c r="H765" s="32"/>
      <c r="I765" s="32"/>
      <c r="J765" s="32"/>
      <c r="K765" s="32"/>
      <c r="L765" s="32"/>
      <c r="M765" s="32"/>
      <c r="N765" s="274">
        <v>7.0000000000000007E-2</v>
      </c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3"/>
    </row>
    <row r="766" spans="1:25" s="34" customFormat="1" ht="12.75" customHeight="1">
      <c r="A766" s="18"/>
      <c r="B766" s="305" t="s">
        <v>519</v>
      </c>
      <c r="C766" s="25" t="s">
        <v>11</v>
      </c>
      <c r="D766" s="19"/>
      <c r="E766" s="137">
        <f t="shared" si="66"/>
        <v>0.2</v>
      </c>
      <c r="F766" s="32"/>
      <c r="G766" s="32"/>
      <c r="H766" s="32"/>
      <c r="I766" s="32"/>
      <c r="J766" s="32"/>
      <c r="K766" s="32"/>
      <c r="L766" s="32"/>
      <c r="M766" s="32"/>
      <c r="N766" s="265">
        <v>0.2</v>
      </c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3"/>
    </row>
    <row r="767" spans="1:25" s="34" customFormat="1" ht="12.75" customHeight="1">
      <c r="A767" s="23"/>
      <c r="B767" s="21"/>
      <c r="C767" s="25"/>
      <c r="D767" s="19"/>
      <c r="E767" s="137">
        <f t="shared" si="66"/>
        <v>0</v>
      </c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3"/>
    </row>
    <row r="768" spans="1:25" s="34" customFormat="1" ht="12.75" customHeight="1">
      <c r="A768" s="23"/>
      <c r="B768" s="21"/>
      <c r="C768" s="25"/>
      <c r="D768" s="19"/>
      <c r="E768" s="137">
        <f t="shared" si="66"/>
        <v>0</v>
      </c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3"/>
    </row>
    <row r="769" spans="1:25" s="34" customFormat="1" ht="12.75" customHeight="1">
      <c r="A769" s="23"/>
      <c r="B769" s="21"/>
      <c r="C769" s="25"/>
      <c r="D769" s="19"/>
      <c r="E769" s="137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3"/>
    </row>
    <row r="770" spans="1:25" s="34" customFormat="1" ht="12.75" customHeight="1">
      <c r="A770" s="23"/>
      <c r="B770" s="21"/>
      <c r="C770" s="25"/>
      <c r="D770" s="19"/>
      <c r="E770" s="137">
        <f t="shared" ref="E770:E776" si="67">SUM(J770:X770)</f>
        <v>0</v>
      </c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3"/>
    </row>
    <row r="771" spans="1:25" s="34" customFormat="1" ht="12.75" customHeight="1">
      <c r="A771" s="23"/>
      <c r="B771" s="21"/>
      <c r="C771" s="25"/>
      <c r="D771" s="19"/>
      <c r="E771" s="137">
        <f t="shared" si="67"/>
        <v>0</v>
      </c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3"/>
    </row>
    <row r="772" spans="1:25" s="34" customFormat="1" ht="12.75" customHeight="1">
      <c r="A772" s="23"/>
      <c r="B772" s="21"/>
      <c r="C772" s="25"/>
      <c r="D772" s="19"/>
      <c r="E772" s="137">
        <f t="shared" si="67"/>
        <v>0</v>
      </c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3"/>
    </row>
    <row r="773" spans="1:25" s="34" customFormat="1" ht="12.75" customHeight="1">
      <c r="A773" s="23"/>
      <c r="B773" s="21"/>
      <c r="C773" s="25"/>
      <c r="D773" s="23"/>
      <c r="E773" s="137">
        <f t="shared" si="67"/>
        <v>0</v>
      </c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3"/>
    </row>
    <row r="774" spans="1:25" s="34" customFormat="1" ht="12.75" customHeight="1">
      <c r="A774" s="23"/>
      <c r="B774" s="21"/>
      <c r="C774" s="25"/>
      <c r="D774" s="19"/>
      <c r="E774" s="137">
        <f t="shared" si="67"/>
        <v>0</v>
      </c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3"/>
    </row>
    <row r="775" spans="1:25" s="34" customFormat="1" ht="12.75" customHeight="1">
      <c r="A775" s="23"/>
      <c r="B775" s="21"/>
      <c r="C775" s="25"/>
      <c r="D775" s="19"/>
      <c r="E775" s="137">
        <f t="shared" si="67"/>
        <v>0</v>
      </c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3"/>
    </row>
    <row r="776" spans="1:25" s="34" customFormat="1" ht="12.75" customHeight="1">
      <c r="A776" s="23"/>
      <c r="B776" s="21"/>
      <c r="C776" s="25"/>
      <c r="D776" s="19"/>
      <c r="E776" s="137">
        <f t="shared" si="67"/>
        <v>0</v>
      </c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3"/>
    </row>
    <row r="777" spans="1:25" s="199" customFormat="1" ht="12.75" customHeight="1">
      <c r="A777" s="196" t="s">
        <v>198</v>
      </c>
      <c r="B777" s="200" t="s">
        <v>170</v>
      </c>
      <c r="C777" s="197"/>
      <c r="D777" s="201" t="s">
        <v>56</v>
      </c>
      <c r="E777" s="184">
        <f t="shared" ref="E777:X777" si="68">SUM(E778:E810)</f>
        <v>23.7</v>
      </c>
      <c r="F777" s="184">
        <f t="shared" si="68"/>
        <v>0</v>
      </c>
      <c r="G777" s="184">
        <f t="shared" si="68"/>
        <v>0</v>
      </c>
      <c r="H777" s="184">
        <f t="shared" si="68"/>
        <v>0</v>
      </c>
      <c r="I777" s="184">
        <f t="shared" si="68"/>
        <v>0</v>
      </c>
      <c r="J777" s="184">
        <f t="shared" si="68"/>
        <v>7</v>
      </c>
      <c r="K777" s="184">
        <f t="shared" si="68"/>
        <v>1</v>
      </c>
      <c r="L777" s="184">
        <f t="shared" si="68"/>
        <v>1.2</v>
      </c>
      <c r="M777" s="184">
        <f t="shared" si="68"/>
        <v>1.2100000000000002</v>
      </c>
      <c r="N777" s="184">
        <f t="shared" si="68"/>
        <v>1.5</v>
      </c>
      <c r="O777" s="184">
        <f t="shared" si="68"/>
        <v>1.6</v>
      </c>
      <c r="P777" s="184">
        <f t="shared" si="68"/>
        <v>1.1000000000000001</v>
      </c>
      <c r="Q777" s="184">
        <f t="shared" si="68"/>
        <v>3.52</v>
      </c>
      <c r="R777" s="184">
        <f t="shared" si="68"/>
        <v>0.42</v>
      </c>
      <c r="S777" s="184">
        <f t="shared" si="68"/>
        <v>1.7000000000000002</v>
      </c>
      <c r="T777" s="184">
        <f t="shared" si="68"/>
        <v>0.95</v>
      </c>
      <c r="U777" s="184">
        <f t="shared" si="68"/>
        <v>1.5</v>
      </c>
      <c r="V777" s="184">
        <f t="shared" si="68"/>
        <v>0</v>
      </c>
      <c r="W777" s="184">
        <f t="shared" si="68"/>
        <v>0</v>
      </c>
      <c r="X777" s="184">
        <f t="shared" si="68"/>
        <v>1</v>
      </c>
      <c r="Y777" s="198"/>
    </row>
    <row r="778" spans="1:25" s="34" customFormat="1" ht="12.75" customHeight="1">
      <c r="A778" s="296"/>
      <c r="B778" s="297" t="s">
        <v>443</v>
      </c>
      <c r="C778" s="25" t="s">
        <v>11</v>
      </c>
      <c r="D778" s="19"/>
      <c r="E778" s="137">
        <f t="shared" ref="E778:E789" si="69">SUM(J778:X778)</f>
        <v>7</v>
      </c>
      <c r="F778" s="32"/>
      <c r="G778" s="32"/>
      <c r="H778" s="32"/>
      <c r="I778" s="32"/>
      <c r="J778" s="32">
        <v>7</v>
      </c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3"/>
    </row>
    <row r="779" spans="1:25" s="34" customFormat="1" ht="12.75" customHeight="1">
      <c r="A779" s="18"/>
      <c r="B779" s="291" t="s">
        <v>444</v>
      </c>
      <c r="C779" s="25" t="s">
        <v>11</v>
      </c>
      <c r="D779" s="19"/>
      <c r="E779" s="137">
        <f t="shared" si="69"/>
        <v>1</v>
      </c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>
        <v>1</v>
      </c>
      <c r="Y779" s="33"/>
    </row>
    <row r="780" spans="1:25" s="34" customFormat="1" ht="12.75" customHeight="1">
      <c r="A780" s="18"/>
      <c r="B780" s="298" t="s">
        <v>445</v>
      </c>
      <c r="C780" s="25" t="s">
        <v>12</v>
      </c>
      <c r="D780" s="19"/>
      <c r="E780" s="137">
        <f t="shared" si="69"/>
        <v>0.01</v>
      </c>
      <c r="F780" s="32"/>
      <c r="G780" s="32"/>
      <c r="H780" s="32"/>
      <c r="I780" s="32"/>
      <c r="J780" s="32"/>
      <c r="K780" s="32"/>
      <c r="L780" s="265">
        <v>0.01</v>
      </c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3"/>
    </row>
    <row r="781" spans="1:25" s="34" customFormat="1" ht="12.75" customHeight="1">
      <c r="A781" s="18"/>
      <c r="B781" s="298"/>
      <c r="C781" s="25" t="s">
        <v>22</v>
      </c>
      <c r="D781" s="19"/>
      <c r="E781" s="137">
        <f t="shared" si="69"/>
        <v>1.19</v>
      </c>
      <c r="F781" s="32"/>
      <c r="G781" s="32"/>
      <c r="H781" s="32"/>
      <c r="I781" s="32"/>
      <c r="J781" s="32"/>
      <c r="K781" s="32"/>
      <c r="L781" s="265">
        <v>1.19</v>
      </c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3"/>
    </row>
    <row r="782" spans="1:25" s="34" customFormat="1" ht="12.75" customHeight="1">
      <c r="A782" s="18"/>
      <c r="B782" s="286" t="s">
        <v>458</v>
      </c>
      <c r="C782" s="25" t="s">
        <v>12</v>
      </c>
      <c r="D782" s="19"/>
      <c r="E782" s="137">
        <f t="shared" si="69"/>
        <v>0.8</v>
      </c>
      <c r="F782" s="32"/>
      <c r="G782" s="32"/>
      <c r="H782" s="32"/>
      <c r="I782" s="32"/>
      <c r="J782" s="32"/>
      <c r="K782" s="32"/>
      <c r="L782" s="139"/>
      <c r="M782" s="32"/>
      <c r="N782" s="32"/>
      <c r="O782" s="32"/>
      <c r="P782" s="32"/>
      <c r="Q782" s="32"/>
      <c r="R782" s="32"/>
      <c r="S782" s="32"/>
      <c r="T782" s="32"/>
      <c r="U782" s="32">
        <v>0.8</v>
      </c>
      <c r="V782" s="32"/>
      <c r="W782" s="32"/>
      <c r="X782" s="32"/>
      <c r="Y782" s="33"/>
    </row>
    <row r="783" spans="1:25" s="34" customFormat="1" ht="12.75" customHeight="1">
      <c r="A783" s="18"/>
      <c r="B783" s="286"/>
      <c r="C783" s="25" t="s">
        <v>16</v>
      </c>
      <c r="D783" s="19"/>
      <c r="E783" s="137">
        <f t="shared" si="69"/>
        <v>0.7</v>
      </c>
      <c r="F783" s="32"/>
      <c r="G783" s="32"/>
      <c r="H783" s="32"/>
      <c r="I783" s="32"/>
      <c r="J783" s="32"/>
      <c r="K783" s="32"/>
      <c r="L783" s="139"/>
      <c r="M783" s="32"/>
      <c r="N783" s="32"/>
      <c r="O783" s="32"/>
      <c r="P783" s="32"/>
      <c r="Q783" s="32"/>
      <c r="R783" s="32"/>
      <c r="S783" s="32"/>
      <c r="T783" s="32"/>
      <c r="U783" s="32">
        <v>0.7</v>
      </c>
      <c r="V783" s="32"/>
      <c r="W783" s="32"/>
      <c r="X783" s="32"/>
      <c r="Y783" s="33"/>
    </row>
    <row r="784" spans="1:25" s="34" customFormat="1" ht="12.75" customHeight="1">
      <c r="A784" s="18"/>
      <c r="B784" s="286" t="s">
        <v>458</v>
      </c>
      <c r="C784" s="25" t="s">
        <v>22</v>
      </c>
      <c r="D784" s="19"/>
      <c r="E784" s="137">
        <f t="shared" si="69"/>
        <v>1.5</v>
      </c>
      <c r="F784" s="32"/>
      <c r="G784" s="32"/>
      <c r="H784" s="32"/>
      <c r="I784" s="32"/>
      <c r="J784" s="32"/>
      <c r="K784" s="32"/>
      <c r="L784" s="32"/>
      <c r="M784" s="32"/>
      <c r="N784" s="32">
        <v>1.5</v>
      </c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3"/>
    </row>
    <row r="785" spans="1:25" s="34" customFormat="1" ht="12.75" customHeight="1">
      <c r="A785" s="18"/>
      <c r="B785" s="286" t="s">
        <v>459</v>
      </c>
      <c r="C785" s="25" t="s">
        <v>22</v>
      </c>
      <c r="D785" s="19"/>
      <c r="E785" s="137">
        <f t="shared" si="69"/>
        <v>3.25</v>
      </c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>
        <v>3.25</v>
      </c>
      <c r="R785" s="32"/>
      <c r="S785" s="32"/>
      <c r="T785" s="32"/>
      <c r="U785" s="32"/>
      <c r="V785" s="32"/>
      <c r="W785" s="32"/>
      <c r="X785" s="32"/>
      <c r="Y785" s="33"/>
    </row>
    <row r="786" spans="1:25" s="34" customFormat="1" ht="12.75" customHeight="1">
      <c r="A786" s="18"/>
      <c r="B786" s="286"/>
      <c r="C786" s="25" t="s">
        <v>16</v>
      </c>
      <c r="D786" s="19"/>
      <c r="E786" s="137">
        <f t="shared" si="69"/>
        <v>0.27</v>
      </c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>
        <v>0.27</v>
      </c>
      <c r="R786" s="32"/>
      <c r="S786" s="32"/>
      <c r="T786" s="32"/>
      <c r="U786" s="32"/>
      <c r="V786" s="32"/>
      <c r="W786" s="32"/>
      <c r="X786" s="32"/>
      <c r="Y786" s="33"/>
    </row>
    <row r="787" spans="1:25" s="34" customFormat="1" ht="12.75" customHeight="1">
      <c r="A787" s="18"/>
      <c r="B787" s="21" t="s">
        <v>460</v>
      </c>
      <c r="C787" s="25" t="s">
        <v>16</v>
      </c>
      <c r="D787" s="19"/>
      <c r="E787" s="137">
        <f t="shared" si="69"/>
        <v>1</v>
      </c>
      <c r="F787" s="32"/>
      <c r="G787" s="32"/>
      <c r="H787" s="32"/>
      <c r="I787" s="32"/>
      <c r="J787" s="32"/>
      <c r="K787" s="32">
        <v>1</v>
      </c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3"/>
    </row>
    <row r="788" spans="1:25" s="489" customFormat="1" ht="12.75" customHeight="1">
      <c r="A788" s="482"/>
      <c r="B788" s="490" t="s">
        <v>462</v>
      </c>
      <c r="C788" s="484" t="s">
        <v>11</v>
      </c>
      <c r="D788" s="485"/>
      <c r="E788" s="486">
        <f t="shared" si="69"/>
        <v>1.1000000000000001</v>
      </c>
      <c r="F788" s="487"/>
      <c r="G788" s="487"/>
      <c r="H788" s="487"/>
      <c r="I788" s="487"/>
      <c r="J788" s="487"/>
      <c r="K788" s="487"/>
      <c r="L788" s="487"/>
      <c r="M788" s="487"/>
      <c r="N788" s="487"/>
      <c r="O788" s="487"/>
      <c r="P788" s="491">
        <v>1.1000000000000001</v>
      </c>
      <c r="Q788" s="487"/>
      <c r="R788" s="487"/>
      <c r="S788" s="487"/>
      <c r="T788" s="487"/>
      <c r="U788" s="487"/>
      <c r="V788" s="487"/>
      <c r="W788" s="487"/>
      <c r="X788" s="487"/>
      <c r="Y788" s="488"/>
    </row>
    <row r="789" spans="1:25" s="489" customFormat="1" ht="12.75" customHeight="1">
      <c r="A789" s="482"/>
      <c r="B789" s="490"/>
      <c r="C789" s="484" t="s">
        <v>22</v>
      </c>
      <c r="D789" s="485"/>
      <c r="E789" s="486">
        <f t="shared" si="69"/>
        <v>1.6</v>
      </c>
      <c r="F789" s="487"/>
      <c r="G789" s="487"/>
      <c r="H789" s="487"/>
      <c r="I789" s="487"/>
      <c r="J789" s="487"/>
      <c r="K789" s="487"/>
      <c r="L789" s="487"/>
      <c r="M789" s="487"/>
      <c r="N789" s="487"/>
      <c r="O789" s="487">
        <v>1.6</v>
      </c>
      <c r="P789" s="491"/>
      <c r="Q789" s="487"/>
      <c r="R789" s="487"/>
      <c r="S789" s="487"/>
      <c r="T789" s="487"/>
      <c r="U789" s="487"/>
      <c r="V789" s="487"/>
      <c r="W789" s="487"/>
      <c r="X789" s="487"/>
      <c r="Y789" s="488"/>
    </row>
    <row r="790" spans="1:25" s="489" customFormat="1" ht="12.75" customHeight="1">
      <c r="A790" s="482"/>
      <c r="B790" s="492" t="s">
        <v>467</v>
      </c>
      <c r="C790" s="484" t="s">
        <v>16</v>
      </c>
      <c r="D790" s="485"/>
      <c r="E790" s="486">
        <f t="shared" ref="E790:E796" si="70">SUM(J790:X790)</f>
        <v>0.2</v>
      </c>
      <c r="F790" s="487"/>
      <c r="G790" s="487"/>
      <c r="H790" s="487"/>
      <c r="I790" s="487"/>
      <c r="J790" s="487"/>
      <c r="K790" s="487"/>
      <c r="L790" s="487"/>
      <c r="M790" s="487"/>
      <c r="N790" s="487"/>
      <c r="O790" s="487"/>
      <c r="P790" s="487"/>
      <c r="Q790" s="487"/>
      <c r="R790" s="487"/>
      <c r="S790" s="493">
        <v>0.2</v>
      </c>
      <c r="T790" s="487"/>
      <c r="U790" s="487"/>
      <c r="V790" s="487"/>
      <c r="W790" s="487"/>
      <c r="X790" s="487"/>
      <c r="Y790" s="488"/>
    </row>
    <row r="791" spans="1:25" s="489" customFormat="1" ht="12.75" customHeight="1">
      <c r="A791" s="482"/>
      <c r="B791" s="492"/>
      <c r="C791" s="484" t="s">
        <v>18</v>
      </c>
      <c r="D791" s="485"/>
      <c r="E791" s="486">
        <f t="shared" si="70"/>
        <v>0.2</v>
      </c>
      <c r="F791" s="487"/>
      <c r="G791" s="487"/>
      <c r="H791" s="487"/>
      <c r="I791" s="487"/>
      <c r="J791" s="487"/>
      <c r="K791" s="487"/>
      <c r="L791" s="487"/>
      <c r="M791" s="487"/>
      <c r="N791" s="487"/>
      <c r="O791" s="487"/>
      <c r="P791" s="487"/>
      <c r="Q791" s="487"/>
      <c r="R791" s="487"/>
      <c r="S791" s="493">
        <v>0.2</v>
      </c>
      <c r="T791" s="487"/>
      <c r="U791" s="487"/>
      <c r="V791" s="487"/>
      <c r="W791" s="487"/>
      <c r="X791" s="487"/>
      <c r="Y791" s="488"/>
    </row>
    <row r="792" spans="1:25" s="489" customFormat="1" ht="12.75" customHeight="1">
      <c r="A792" s="482"/>
      <c r="B792" s="492"/>
      <c r="C792" s="484" t="s">
        <v>22</v>
      </c>
      <c r="D792" s="485"/>
      <c r="E792" s="486">
        <f t="shared" si="70"/>
        <v>1.3</v>
      </c>
      <c r="F792" s="487"/>
      <c r="G792" s="487"/>
      <c r="H792" s="487"/>
      <c r="I792" s="487"/>
      <c r="J792" s="487"/>
      <c r="K792" s="487"/>
      <c r="L792" s="487"/>
      <c r="M792" s="487"/>
      <c r="N792" s="487"/>
      <c r="O792" s="487"/>
      <c r="P792" s="487"/>
      <c r="Q792" s="487"/>
      <c r="R792" s="487"/>
      <c r="S792" s="493">
        <v>1.3</v>
      </c>
      <c r="T792" s="487"/>
      <c r="U792" s="487"/>
      <c r="V792" s="487"/>
      <c r="W792" s="487"/>
      <c r="X792" s="487"/>
      <c r="Y792" s="488"/>
    </row>
    <row r="793" spans="1:25" s="489" customFormat="1" ht="12.75" customHeight="1">
      <c r="A793" s="482"/>
      <c r="B793" s="483"/>
      <c r="C793" s="484" t="s">
        <v>11</v>
      </c>
      <c r="D793" s="485"/>
      <c r="E793" s="486">
        <f t="shared" si="70"/>
        <v>0.95</v>
      </c>
      <c r="F793" s="487"/>
      <c r="G793" s="487"/>
      <c r="H793" s="487"/>
      <c r="I793" s="487"/>
      <c r="J793" s="487"/>
      <c r="K793" s="487"/>
      <c r="L793" s="487"/>
      <c r="M793" s="487"/>
      <c r="N793" s="487"/>
      <c r="O793" s="487"/>
      <c r="P793" s="487"/>
      <c r="Q793" s="487"/>
      <c r="R793" s="487"/>
      <c r="S793" s="487"/>
      <c r="T793" s="487">
        <v>0.95</v>
      </c>
      <c r="U793" s="487"/>
      <c r="V793" s="491"/>
      <c r="W793" s="487"/>
      <c r="X793" s="487"/>
      <c r="Y793" s="488"/>
    </row>
    <row r="794" spans="1:25" s="34" customFormat="1" ht="12.75" customHeight="1">
      <c r="A794" s="268"/>
      <c r="B794" s="21"/>
      <c r="C794" s="25" t="s">
        <v>16</v>
      </c>
      <c r="D794" s="19"/>
      <c r="E794" s="486">
        <f t="shared" si="70"/>
        <v>1.1000000000000001</v>
      </c>
      <c r="F794" s="32"/>
      <c r="G794" s="32"/>
      <c r="H794" s="32"/>
      <c r="I794" s="32"/>
      <c r="J794" s="32"/>
      <c r="K794" s="32"/>
      <c r="L794" s="32"/>
      <c r="M794" s="32">
        <v>1.1000000000000001</v>
      </c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3"/>
    </row>
    <row r="795" spans="1:25" s="34" customFormat="1" ht="12.75" customHeight="1">
      <c r="A795" s="480"/>
      <c r="B795" s="21"/>
      <c r="C795" s="25" t="s">
        <v>18</v>
      </c>
      <c r="D795" s="19"/>
      <c r="E795" s="486">
        <f t="shared" si="70"/>
        <v>0.03</v>
      </c>
      <c r="F795" s="32"/>
      <c r="G795" s="32"/>
      <c r="H795" s="32"/>
      <c r="I795" s="32"/>
      <c r="J795" s="32"/>
      <c r="K795" s="32"/>
      <c r="L795" s="32"/>
      <c r="M795" s="32">
        <v>0.03</v>
      </c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3"/>
    </row>
    <row r="796" spans="1:25" s="34" customFormat="1" ht="12.75" customHeight="1">
      <c r="A796" s="480"/>
      <c r="B796" s="21"/>
      <c r="C796" s="25" t="s">
        <v>23</v>
      </c>
      <c r="D796" s="19"/>
      <c r="E796" s="486">
        <f t="shared" si="70"/>
        <v>0.08</v>
      </c>
      <c r="F796" s="32"/>
      <c r="G796" s="32"/>
      <c r="H796" s="32"/>
      <c r="I796" s="32"/>
      <c r="J796" s="32"/>
      <c r="K796" s="32"/>
      <c r="L796" s="32"/>
      <c r="M796" s="32">
        <v>0.08</v>
      </c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3"/>
    </row>
    <row r="797" spans="1:25" s="34" customFormat="1" ht="12.75" customHeight="1">
      <c r="A797" s="480"/>
      <c r="B797" s="21"/>
      <c r="C797" s="25"/>
      <c r="D797" s="19"/>
      <c r="E797" s="137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3"/>
    </row>
    <row r="798" spans="1:25" s="489" customFormat="1" ht="12.75" customHeight="1">
      <c r="A798" s="494"/>
      <c r="B798" s="483"/>
      <c r="C798" s="484" t="s">
        <v>12</v>
      </c>
      <c r="D798" s="485"/>
      <c r="E798" s="486">
        <f t="shared" ref="E798:E806" si="71">SUM(J798:X798)</f>
        <v>0.02</v>
      </c>
      <c r="F798" s="487"/>
      <c r="G798" s="487"/>
      <c r="H798" s="487"/>
      <c r="I798" s="487"/>
      <c r="J798" s="487"/>
      <c r="K798" s="487"/>
      <c r="L798" s="487"/>
      <c r="M798" s="487"/>
      <c r="N798" s="487"/>
      <c r="O798" s="487"/>
      <c r="P798" s="487"/>
      <c r="Q798" s="487"/>
      <c r="R798" s="495">
        <v>0.02</v>
      </c>
      <c r="S798" s="487"/>
      <c r="T798" s="487"/>
      <c r="U798" s="487"/>
      <c r="V798" s="487"/>
      <c r="W798" s="487"/>
      <c r="X798" s="487"/>
      <c r="Y798" s="488"/>
    </row>
    <row r="799" spans="1:25" s="489" customFormat="1" ht="12.75" customHeight="1">
      <c r="A799" s="494"/>
      <c r="B799" s="483" t="s">
        <v>342</v>
      </c>
      <c r="C799" s="484" t="s">
        <v>16</v>
      </c>
      <c r="D799" s="485"/>
      <c r="E799" s="486">
        <f t="shared" si="71"/>
        <v>0.04</v>
      </c>
      <c r="F799" s="487"/>
      <c r="G799" s="487"/>
      <c r="H799" s="487"/>
      <c r="I799" s="487"/>
      <c r="J799" s="487"/>
      <c r="K799" s="487"/>
      <c r="L799" s="487"/>
      <c r="M799" s="487"/>
      <c r="N799" s="487"/>
      <c r="O799" s="487"/>
      <c r="P799" s="487"/>
      <c r="Q799" s="487"/>
      <c r="R799" s="495">
        <v>0.04</v>
      </c>
      <c r="S799" s="487"/>
      <c r="T799" s="487"/>
      <c r="U799" s="487"/>
      <c r="V799" s="487"/>
      <c r="W799" s="487"/>
      <c r="X799" s="487"/>
      <c r="Y799" s="488"/>
    </row>
    <row r="800" spans="1:25" s="489" customFormat="1" ht="12.75" customHeight="1">
      <c r="A800" s="494"/>
      <c r="B800" s="483"/>
      <c r="C800" s="484" t="s">
        <v>18</v>
      </c>
      <c r="D800" s="485"/>
      <c r="E800" s="486">
        <f t="shared" si="71"/>
        <v>0.28999999999999998</v>
      </c>
      <c r="F800" s="487"/>
      <c r="G800" s="487"/>
      <c r="H800" s="487"/>
      <c r="I800" s="487"/>
      <c r="J800" s="487"/>
      <c r="K800" s="487"/>
      <c r="L800" s="487"/>
      <c r="M800" s="487"/>
      <c r="N800" s="487"/>
      <c r="O800" s="487"/>
      <c r="P800" s="487"/>
      <c r="Q800" s="487"/>
      <c r="R800" s="495">
        <v>0.28999999999999998</v>
      </c>
      <c r="S800" s="487"/>
      <c r="T800" s="487"/>
      <c r="U800" s="487"/>
      <c r="V800" s="487"/>
      <c r="W800" s="487"/>
      <c r="X800" s="487"/>
      <c r="Y800" s="488"/>
    </row>
    <row r="801" spans="1:25" s="489" customFormat="1" ht="12.75" customHeight="1">
      <c r="A801" s="494"/>
      <c r="B801" s="483"/>
      <c r="C801" s="484" t="s">
        <v>49</v>
      </c>
      <c r="D801" s="485"/>
      <c r="E801" s="486">
        <f t="shared" si="71"/>
        <v>7.0000000000000007E-2</v>
      </c>
      <c r="F801" s="487"/>
      <c r="G801" s="487"/>
      <c r="H801" s="487"/>
      <c r="I801" s="487"/>
      <c r="J801" s="487"/>
      <c r="K801" s="487"/>
      <c r="L801" s="487"/>
      <c r="M801" s="487"/>
      <c r="N801" s="487"/>
      <c r="O801" s="487"/>
      <c r="P801" s="487"/>
      <c r="Q801" s="487"/>
      <c r="R801" s="495">
        <v>7.0000000000000007E-2</v>
      </c>
      <c r="S801" s="487"/>
      <c r="T801" s="487"/>
      <c r="U801" s="487"/>
      <c r="V801" s="487"/>
      <c r="W801" s="487"/>
      <c r="X801" s="487"/>
      <c r="Y801" s="488"/>
    </row>
    <row r="802" spans="1:25" s="34" customFormat="1" ht="12.75" customHeight="1">
      <c r="A802" s="268"/>
      <c r="B802" s="21"/>
      <c r="C802" s="25"/>
      <c r="D802" s="19"/>
      <c r="E802" s="137">
        <f t="shared" si="71"/>
        <v>0</v>
      </c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3"/>
    </row>
    <row r="803" spans="1:25" s="34" customFormat="1" ht="12.75" customHeight="1">
      <c r="A803" s="23"/>
      <c r="B803" s="21"/>
      <c r="C803" s="25"/>
      <c r="D803" s="19"/>
      <c r="E803" s="137">
        <f t="shared" si="71"/>
        <v>0</v>
      </c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3"/>
    </row>
    <row r="804" spans="1:25" s="34" customFormat="1" ht="12.75" customHeight="1">
      <c r="A804" s="23"/>
      <c r="B804" s="21"/>
      <c r="C804" s="25"/>
      <c r="D804" s="19"/>
      <c r="E804" s="137">
        <f t="shared" si="71"/>
        <v>0</v>
      </c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3"/>
    </row>
    <row r="805" spans="1:25" s="34" customFormat="1" ht="12.75" customHeight="1">
      <c r="A805" s="23"/>
      <c r="B805" s="21"/>
      <c r="C805" s="25"/>
      <c r="D805" s="19"/>
      <c r="E805" s="137">
        <f t="shared" si="71"/>
        <v>0</v>
      </c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3"/>
    </row>
    <row r="806" spans="1:25" s="34" customFormat="1" ht="12.75" customHeight="1">
      <c r="A806" s="23"/>
      <c r="B806" s="21"/>
      <c r="C806" s="25"/>
      <c r="D806" s="19"/>
      <c r="E806" s="137">
        <f t="shared" si="71"/>
        <v>0</v>
      </c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3"/>
    </row>
    <row r="807" spans="1:25" s="34" customFormat="1" ht="12.75" customHeight="1">
      <c r="A807" s="23"/>
      <c r="B807" s="21"/>
      <c r="C807" s="25"/>
      <c r="D807" s="19"/>
      <c r="E807" s="137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3"/>
    </row>
    <row r="808" spans="1:25" s="34" customFormat="1" ht="12.75" customHeight="1">
      <c r="A808" s="23"/>
      <c r="B808" s="21"/>
      <c r="C808" s="25"/>
      <c r="D808" s="19"/>
      <c r="E808" s="137">
        <f>SUM(J808:X808)</f>
        <v>0</v>
      </c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3"/>
    </row>
    <row r="809" spans="1:25" s="34" customFormat="1" ht="12.75" customHeight="1">
      <c r="A809" s="23"/>
      <c r="B809" s="21"/>
      <c r="C809" s="25"/>
      <c r="D809" s="19"/>
      <c r="E809" s="137">
        <f>SUM(J809:X809)</f>
        <v>0</v>
      </c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3"/>
    </row>
    <row r="810" spans="1:25" s="34" customFormat="1" ht="12.75" customHeight="1">
      <c r="A810" s="23"/>
      <c r="B810" s="21"/>
      <c r="C810" s="25"/>
      <c r="D810" s="19"/>
      <c r="E810" s="137">
        <f>SUM(J810:X810)</f>
        <v>0</v>
      </c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3"/>
    </row>
    <row r="811" spans="1:25" s="199" customFormat="1" ht="12.75" customHeight="1">
      <c r="A811" s="196" t="s">
        <v>199</v>
      </c>
      <c r="B811" s="200" t="s">
        <v>171</v>
      </c>
      <c r="C811" s="197"/>
      <c r="D811" s="201" t="s">
        <v>57</v>
      </c>
      <c r="E811" s="184">
        <f t="shared" ref="E811:X811" si="72">SUM(E812:E813)</f>
        <v>0</v>
      </c>
      <c r="F811" s="184">
        <f t="shared" si="72"/>
        <v>0</v>
      </c>
      <c r="G811" s="184">
        <f t="shared" si="72"/>
        <v>0</v>
      </c>
      <c r="H811" s="184">
        <f t="shared" si="72"/>
        <v>0</v>
      </c>
      <c r="I811" s="184">
        <f t="shared" si="72"/>
        <v>0</v>
      </c>
      <c r="J811" s="184">
        <f t="shared" si="72"/>
        <v>0</v>
      </c>
      <c r="K811" s="184">
        <f t="shared" si="72"/>
        <v>0</v>
      </c>
      <c r="L811" s="184">
        <f t="shared" si="72"/>
        <v>0</v>
      </c>
      <c r="M811" s="184">
        <f t="shared" si="72"/>
        <v>0</v>
      </c>
      <c r="N811" s="184">
        <f t="shared" si="72"/>
        <v>0</v>
      </c>
      <c r="O811" s="184">
        <f t="shared" si="72"/>
        <v>0</v>
      </c>
      <c r="P811" s="184">
        <f t="shared" si="72"/>
        <v>0</v>
      </c>
      <c r="Q811" s="184">
        <f t="shared" si="72"/>
        <v>0</v>
      </c>
      <c r="R811" s="184">
        <f t="shared" si="72"/>
        <v>0</v>
      </c>
      <c r="S811" s="184">
        <f t="shared" si="72"/>
        <v>0</v>
      </c>
      <c r="T811" s="184">
        <f t="shared" si="72"/>
        <v>0</v>
      </c>
      <c r="U811" s="184">
        <f t="shared" si="72"/>
        <v>0</v>
      </c>
      <c r="V811" s="184">
        <f t="shared" si="72"/>
        <v>0</v>
      </c>
      <c r="W811" s="184">
        <f t="shared" si="72"/>
        <v>0</v>
      </c>
      <c r="X811" s="184">
        <f t="shared" si="72"/>
        <v>0</v>
      </c>
      <c r="Y811" s="198"/>
    </row>
    <row r="812" spans="1:25" s="34" customFormat="1" ht="12.75" customHeight="1">
      <c r="A812" s="23"/>
      <c r="B812" s="21"/>
      <c r="C812" s="25"/>
      <c r="D812" s="19"/>
      <c r="E812" s="137">
        <f>SUM(J812:X812)</f>
        <v>0</v>
      </c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3"/>
    </row>
    <row r="813" spans="1:25" s="34" customFormat="1" ht="12.75" customHeight="1">
      <c r="A813" s="23"/>
      <c r="B813" s="21"/>
      <c r="C813" s="25"/>
      <c r="D813" s="19"/>
      <c r="E813" s="137">
        <f>SUM(J813:X813)</f>
        <v>0</v>
      </c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3"/>
    </row>
    <row r="814" spans="1:25" s="199" customFormat="1" ht="12.75" customHeight="1">
      <c r="A814" s="196" t="s">
        <v>200</v>
      </c>
      <c r="B814" s="200" t="s">
        <v>172</v>
      </c>
      <c r="C814" s="197"/>
      <c r="D814" s="201" t="s">
        <v>176</v>
      </c>
      <c r="E814" s="184">
        <f t="shared" ref="E814:X814" si="73">SUM(E815:E816)</f>
        <v>0</v>
      </c>
      <c r="F814" s="184">
        <f t="shared" si="73"/>
        <v>0</v>
      </c>
      <c r="G814" s="184">
        <f t="shared" si="73"/>
        <v>0</v>
      </c>
      <c r="H814" s="184">
        <f t="shared" si="73"/>
        <v>0</v>
      </c>
      <c r="I814" s="184">
        <f t="shared" si="73"/>
        <v>0</v>
      </c>
      <c r="J814" s="184">
        <f t="shared" si="73"/>
        <v>0</v>
      </c>
      <c r="K814" s="184">
        <f t="shared" si="73"/>
        <v>0</v>
      </c>
      <c r="L814" s="184">
        <f t="shared" si="73"/>
        <v>0</v>
      </c>
      <c r="M814" s="184">
        <f t="shared" si="73"/>
        <v>0</v>
      </c>
      <c r="N814" s="184">
        <f t="shared" si="73"/>
        <v>0</v>
      </c>
      <c r="O814" s="184">
        <f t="shared" si="73"/>
        <v>0</v>
      </c>
      <c r="P814" s="184">
        <f t="shared" si="73"/>
        <v>0</v>
      </c>
      <c r="Q814" s="184">
        <f t="shared" si="73"/>
        <v>0</v>
      </c>
      <c r="R814" s="184">
        <f t="shared" si="73"/>
        <v>0</v>
      </c>
      <c r="S814" s="184">
        <f t="shared" si="73"/>
        <v>0</v>
      </c>
      <c r="T814" s="184">
        <f t="shared" si="73"/>
        <v>0</v>
      </c>
      <c r="U814" s="184">
        <f t="shared" si="73"/>
        <v>0</v>
      </c>
      <c r="V814" s="184">
        <f t="shared" si="73"/>
        <v>0</v>
      </c>
      <c r="W814" s="184">
        <f t="shared" si="73"/>
        <v>0</v>
      </c>
      <c r="X814" s="184">
        <f t="shared" si="73"/>
        <v>0</v>
      </c>
      <c r="Y814" s="198"/>
    </row>
    <row r="815" spans="1:25" s="34" customFormat="1" ht="12.75" customHeight="1">
      <c r="A815" s="23"/>
      <c r="B815" s="21"/>
      <c r="C815" s="25"/>
      <c r="D815" s="19"/>
      <c r="E815" s="137">
        <f>SUM(J815:X815)</f>
        <v>0</v>
      </c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3"/>
    </row>
    <row r="816" spans="1:25" s="34" customFormat="1" ht="12.75" customHeight="1">
      <c r="A816" s="23"/>
      <c r="B816" s="21"/>
      <c r="C816" s="25"/>
      <c r="D816" s="19"/>
      <c r="E816" s="137">
        <f>SUM(J816:X816)</f>
        <v>0</v>
      </c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3"/>
    </row>
    <row r="817" spans="1:25" s="199" customFormat="1" ht="12.75" customHeight="1">
      <c r="A817" s="196" t="s">
        <v>201</v>
      </c>
      <c r="B817" s="200" t="s">
        <v>161</v>
      </c>
      <c r="C817" s="197"/>
      <c r="D817" s="201" t="s">
        <v>49</v>
      </c>
      <c r="E817" s="184">
        <f t="shared" ref="E817:X817" si="74">SUM(E818:E889)</f>
        <v>252.98000000000002</v>
      </c>
      <c r="F817" s="184">
        <f t="shared" si="74"/>
        <v>0</v>
      </c>
      <c r="G817" s="184">
        <f t="shared" si="74"/>
        <v>0</v>
      </c>
      <c r="H817" s="184">
        <f t="shared" si="74"/>
        <v>0</v>
      </c>
      <c r="I817" s="184">
        <f t="shared" si="74"/>
        <v>0</v>
      </c>
      <c r="J817" s="184">
        <f t="shared" si="74"/>
        <v>4.28</v>
      </c>
      <c r="K817" s="184">
        <f t="shared" si="74"/>
        <v>9.5500000000000007</v>
      </c>
      <c r="L817" s="184">
        <f>SUM(L818:L889)</f>
        <v>18.48</v>
      </c>
      <c r="M817" s="184">
        <f t="shared" si="74"/>
        <v>13.07</v>
      </c>
      <c r="N817" s="184">
        <f t="shared" si="74"/>
        <v>10.75</v>
      </c>
      <c r="O817" s="184">
        <f t="shared" si="74"/>
        <v>13.21</v>
      </c>
      <c r="P817" s="184">
        <f t="shared" si="74"/>
        <v>19.22</v>
      </c>
      <c r="Q817" s="184">
        <f t="shared" si="74"/>
        <v>10.700000000000001</v>
      </c>
      <c r="R817" s="184">
        <f t="shared" si="74"/>
        <v>15.710000000000003</v>
      </c>
      <c r="S817" s="184">
        <f t="shared" si="74"/>
        <v>9</v>
      </c>
      <c r="T817" s="184">
        <f t="shared" si="74"/>
        <v>22.350000000000005</v>
      </c>
      <c r="U817" s="184">
        <f t="shared" si="74"/>
        <v>26.119999999999997</v>
      </c>
      <c r="V817" s="184">
        <f t="shared" si="74"/>
        <v>46.730000000000004</v>
      </c>
      <c r="W817" s="184">
        <f t="shared" si="74"/>
        <v>8.57</v>
      </c>
      <c r="X817" s="184">
        <f t="shared" si="74"/>
        <v>25.240000000000002</v>
      </c>
      <c r="Y817" s="198"/>
    </row>
    <row r="818" spans="1:25" s="34" customFormat="1" ht="12.75" customHeight="1">
      <c r="A818" s="23"/>
      <c r="B818" s="21" t="s">
        <v>343</v>
      </c>
      <c r="C818" s="25" t="s">
        <v>11</v>
      </c>
      <c r="D818" s="19"/>
      <c r="E818" s="137">
        <f t="shared" ref="E818:E849" si="75">SUM(J818:X818)</f>
        <v>10.74</v>
      </c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>
        <v>0.16</v>
      </c>
      <c r="Q818" s="32"/>
      <c r="R818" s="32">
        <v>3.21</v>
      </c>
      <c r="S818" s="32">
        <v>7.37</v>
      </c>
      <c r="T818" s="32"/>
      <c r="U818" s="32"/>
      <c r="V818" s="32"/>
      <c r="W818" s="32"/>
      <c r="X818" s="32"/>
      <c r="Y818" s="33"/>
    </row>
    <row r="819" spans="1:25" s="34" customFormat="1" ht="12.75" customHeight="1">
      <c r="A819" s="23"/>
      <c r="B819" s="21"/>
      <c r="C819" s="25" t="s">
        <v>12</v>
      </c>
      <c r="D819" s="19"/>
      <c r="E819" s="137">
        <f t="shared" si="75"/>
        <v>7.3599999999999994</v>
      </c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>
        <v>3.7</v>
      </c>
      <c r="Q819" s="32"/>
      <c r="R819" s="32">
        <v>3.23</v>
      </c>
      <c r="S819" s="32">
        <v>0.43</v>
      </c>
      <c r="T819" s="32"/>
      <c r="U819" s="32"/>
      <c r="V819" s="32"/>
      <c r="W819" s="32"/>
      <c r="X819" s="32"/>
      <c r="Y819" s="33"/>
    </row>
    <row r="820" spans="1:25" s="34" customFormat="1" ht="12.75" customHeight="1">
      <c r="A820" s="23"/>
      <c r="B820" s="21"/>
      <c r="C820" s="25" t="s">
        <v>16</v>
      </c>
      <c r="D820" s="19"/>
      <c r="E820" s="137">
        <f t="shared" si="75"/>
        <v>3.62</v>
      </c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>
        <v>1.86</v>
      </c>
      <c r="Q820" s="32"/>
      <c r="R820" s="32">
        <v>1.26</v>
      </c>
      <c r="S820" s="32">
        <v>0.5</v>
      </c>
      <c r="T820" s="32"/>
      <c r="U820" s="32"/>
      <c r="V820" s="32"/>
      <c r="W820" s="32"/>
      <c r="X820" s="32"/>
      <c r="Y820" s="33"/>
    </row>
    <row r="821" spans="1:25" s="34" customFormat="1" ht="12.75" customHeight="1">
      <c r="A821" s="262"/>
      <c r="B821" s="21"/>
      <c r="C821" s="25" t="s">
        <v>22</v>
      </c>
      <c r="D821" s="19"/>
      <c r="E821" s="137">
        <f t="shared" si="75"/>
        <v>0.16</v>
      </c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>
        <v>0.06</v>
      </c>
      <c r="S821" s="32">
        <v>0.1</v>
      </c>
      <c r="T821" s="32"/>
      <c r="U821" s="32"/>
      <c r="V821" s="32"/>
      <c r="W821" s="32"/>
      <c r="X821" s="32"/>
      <c r="Y821" s="33"/>
    </row>
    <row r="822" spans="1:25" s="34" customFormat="1" ht="12.75" customHeight="1">
      <c r="A822" s="262"/>
      <c r="B822" s="21"/>
      <c r="C822" s="25" t="s">
        <v>20</v>
      </c>
      <c r="D822" s="19"/>
      <c r="E822" s="137">
        <f t="shared" si="75"/>
        <v>0.1</v>
      </c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>
        <v>0.1</v>
      </c>
      <c r="Q822" s="32"/>
      <c r="R822" s="32"/>
      <c r="S822" s="32"/>
      <c r="T822" s="32"/>
      <c r="U822" s="32"/>
      <c r="V822" s="32"/>
      <c r="W822" s="32"/>
      <c r="X822" s="32"/>
      <c r="Y822" s="33"/>
    </row>
    <row r="823" spans="1:25" s="34" customFormat="1" ht="12.75" customHeight="1">
      <c r="A823" s="262"/>
      <c r="B823" s="21"/>
      <c r="C823" s="25" t="s">
        <v>23</v>
      </c>
      <c r="D823" s="19"/>
      <c r="E823" s="137">
        <f t="shared" si="75"/>
        <v>0.08</v>
      </c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>
        <v>0.08</v>
      </c>
      <c r="T823" s="32"/>
      <c r="U823" s="32"/>
      <c r="V823" s="32"/>
      <c r="W823" s="32"/>
      <c r="X823" s="32"/>
      <c r="Y823" s="33"/>
    </row>
    <row r="824" spans="1:25" s="34" customFormat="1" ht="12.75" customHeight="1">
      <c r="A824" s="262"/>
      <c r="B824" s="21"/>
      <c r="C824" s="25" t="s">
        <v>64</v>
      </c>
      <c r="D824" s="19"/>
      <c r="E824" s="137">
        <f t="shared" si="75"/>
        <v>0.1</v>
      </c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>
        <v>0.05</v>
      </c>
      <c r="Q824" s="32"/>
      <c r="R824" s="32">
        <v>0.03</v>
      </c>
      <c r="S824" s="32">
        <v>0.02</v>
      </c>
      <c r="T824" s="32"/>
      <c r="U824" s="32"/>
      <c r="V824" s="32"/>
      <c r="W824" s="32"/>
      <c r="X824" s="32"/>
      <c r="Y824" s="33"/>
    </row>
    <row r="825" spans="1:25" s="34" customFormat="1" ht="12.75" customHeight="1">
      <c r="A825" s="262"/>
      <c r="B825" s="21"/>
      <c r="C825" s="25" t="s">
        <v>124</v>
      </c>
      <c r="D825" s="19"/>
      <c r="E825" s="137">
        <f t="shared" si="75"/>
        <v>0.2</v>
      </c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>
        <v>0.2</v>
      </c>
      <c r="S825" s="32"/>
      <c r="T825" s="32"/>
      <c r="U825" s="32"/>
      <c r="V825" s="32"/>
      <c r="W825" s="32"/>
      <c r="X825" s="32"/>
      <c r="Y825" s="33"/>
    </row>
    <row r="826" spans="1:25" s="34" customFormat="1" ht="12.75" customHeight="1">
      <c r="A826" s="262"/>
      <c r="B826" s="21"/>
      <c r="C826" s="25" t="s">
        <v>102</v>
      </c>
      <c r="D826" s="19"/>
      <c r="E826" s="137">
        <f t="shared" si="75"/>
        <v>0</v>
      </c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3"/>
    </row>
    <row r="827" spans="1:25" s="34" customFormat="1" ht="12.75" customHeight="1">
      <c r="A827" s="262"/>
      <c r="B827" s="21"/>
      <c r="C827" s="25"/>
      <c r="D827" s="19"/>
      <c r="E827" s="137">
        <f t="shared" si="75"/>
        <v>0</v>
      </c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3"/>
    </row>
    <row r="828" spans="1:25" s="34" customFormat="1" ht="12.75" customHeight="1">
      <c r="A828" s="262"/>
      <c r="B828" s="21" t="s">
        <v>344</v>
      </c>
      <c r="C828" s="25" t="s">
        <v>11</v>
      </c>
      <c r="D828" s="19"/>
      <c r="E828" s="137">
        <f t="shared" si="75"/>
        <v>0.05</v>
      </c>
      <c r="F828" s="32"/>
      <c r="G828" s="32"/>
      <c r="H828" s="32"/>
      <c r="I828" s="32"/>
      <c r="J828" s="32">
        <v>0.05</v>
      </c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3"/>
    </row>
    <row r="829" spans="1:25" s="34" customFormat="1" ht="12.75" customHeight="1">
      <c r="A829" s="262"/>
      <c r="B829" s="21"/>
      <c r="C829" s="25" t="s">
        <v>16</v>
      </c>
      <c r="D829" s="19"/>
      <c r="E829" s="137">
        <f t="shared" si="75"/>
        <v>2.62</v>
      </c>
      <c r="F829" s="32"/>
      <c r="G829" s="32"/>
      <c r="H829" s="32"/>
      <c r="I829" s="32"/>
      <c r="J829" s="32">
        <v>0.25</v>
      </c>
      <c r="K829" s="32"/>
      <c r="L829" s="32"/>
      <c r="M829" s="32"/>
      <c r="N829" s="32"/>
      <c r="O829" s="32"/>
      <c r="P829" s="32"/>
      <c r="Q829" s="32"/>
      <c r="R829" s="32"/>
      <c r="S829" s="32"/>
      <c r="T829" s="32">
        <v>1.02</v>
      </c>
      <c r="U829" s="32"/>
      <c r="V829" s="32"/>
      <c r="W829" s="32">
        <v>0.5</v>
      </c>
      <c r="X829" s="32">
        <v>0.85</v>
      </c>
      <c r="Y829" s="33"/>
    </row>
    <row r="830" spans="1:25" s="34" customFormat="1" ht="12.75" customHeight="1">
      <c r="A830" s="262"/>
      <c r="B830" s="21"/>
      <c r="C830" s="25" t="s">
        <v>18</v>
      </c>
      <c r="D830" s="19"/>
      <c r="E830" s="137">
        <f t="shared" si="75"/>
        <v>1.7799999999999998</v>
      </c>
      <c r="F830" s="32"/>
      <c r="G830" s="32"/>
      <c r="H830" s="32"/>
      <c r="I830" s="32"/>
      <c r="J830" s="32">
        <v>0.06</v>
      </c>
      <c r="K830" s="32"/>
      <c r="L830" s="32"/>
      <c r="M830" s="32"/>
      <c r="N830" s="32"/>
      <c r="O830" s="32"/>
      <c r="P830" s="32"/>
      <c r="Q830" s="32"/>
      <c r="R830" s="32"/>
      <c r="S830" s="32"/>
      <c r="T830" s="32">
        <v>0.76</v>
      </c>
      <c r="U830" s="32"/>
      <c r="V830" s="32"/>
      <c r="W830" s="32">
        <v>0.6</v>
      </c>
      <c r="X830" s="32">
        <v>0.36</v>
      </c>
      <c r="Y830" s="33"/>
    </row>
    <row r="831" spans="1:25" s="34" customFormat="1" ht="12.75" customHeight="1">
      <c r="A831" s="262"/>
      <c r="B831" s="21"/>
      <c r="C831" s="25" t="s">
        <v>22</v>
      </c>
      <c r="D831" s="19"/>
      <c r="E831" s="137">
        <f t="shared" si="75"/>
        <v>2.56</v>
      </c>
      <c r="F831" s="32"/>
      <c r="G831" s="32"/>
      <c r="H831" s="32"/>
      <c r="I831" s="32"/>
      <c r="J831" s="32">
        <v>0.19</v>
      </c>
      <c r="K831" s="32"/>
      <c r="L831" s="32"/>
      <c r="M831" s="32"/>
      <c r="N831" s="32"/>
      <c r="O831" s="32"/>
      <c r="P831" s="32"/>
      <c r="Q831" s="32"/>
      <c r="R831" s="32"/>
      <c r="S831" s="32"/>
      <c r="T831" s="32">
        <v>0.51</v>
      </c>
      <c r="U831" s="32"/>
      <c r="V831" s="32"/>
      <c r="W831" s="32">
        <v>1.86</v>
      </c>
      <c r="X831" s="32"/>
      <c r="Y831" s="33"/>
    </row>
    <row r="832" spans="1:25" s="34" customFormat="1" ht="12.75" customHeight="1">
      <c r="A832" s="262"/>
      <c r="B832" s="21"/>
      <c r="C832" s="25" t="s">
        <v>64</v>
      </c>
      <c r="D832" s="19"/>
      <c r="E832" s="137">
        <f t="shared" si="75"/>
        <v>0.25</v>
      </c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>
        <v>0.25</v>
      </c>
      <c r="U832" s="32"/>
      <c r="V832" s="32"/>
      <c r="W832" s="32"/>
      <c r="X832" s="32"/>
      <c r="Y832" s="33"/>
    </row>
    <row r="833" spans="1:25" s="34" customFormat="1" ht="12.75" customHeight="1">
      <c r="A833" s="262"/>
      <c r="B833" s="21"/>
      <c r="C833" s="25"/>
      <c r="D833" s="19"/>
      <c r="E833" s="137">
        <f t="shared" si="75"/>
        <v>0</v>
      </c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3"/>
    </row>
    <row r="834" spans="1:25" s="34" customFormat="1" ht="12.75" customHeight="1">
      <c r="A834" s="262"/>
      <c r="B834" s="21"/>
      <c r="C834" s="25"/>
      <c r="D834" s="19"/>
      <c r="E834" s="137">
        <f t="shared" si="75"/>
        <v>0</v>
      </c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3"/>
    </row>
    <row r="835" spans="1:25" s="34" customFormat="1" ht="12.75" customHeight="1">
      <c r="A835" s="262"/>
      <c r="B835" s="21" t="s">
        <v>345</v>
      </c>
      <c r="C835" s="25" t="s">
        <v>11</v>
      </c>
      <c r="D835" s="19"/>
      <c r="E835" s="137">
        <f t="shared" si="75"/>
        <v>0.13</v>
      </c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>
        <v>0.13</v>
      </c>
      <c r="S835" s="32"/>
      <c r="T835" s="32"/>
      <c r="U835" s="32"/>
      <c r="V835" s="32"/>
      <c r="W835" s="32"/>
      <c r="X835" s="32"/>
      <c r="Y835" s="33"/>
    </row>
    <row r="836" spans="1:25" s="34" customFormat="1" ht="12.75" customHeight="1">
      <c r="A836" s="262"/>
      <c r="B836" s="21"/>
      <c r="C836" s="25" t="s">
        <v>12</v>
      </c>
      <c r="D836" s="19"/>
      <c r="E836" s="137">
        <f t="shared" si="75"/>
        <v>0.15000000000000002</v>
      </c>
      <c r="F836" s="32"/>
      <c r="G836" s="32"/>
      <c r="H836" s="32"/>
      <c r="I836" s="32"/>
      <c r="J836" s="32"/>
      <c r="K836" s="32">
        <v>0.05</v>
      </c>
      <c r="L836" s="32">
        <v>0.05</v>
      </c>
      <c r="M836" s="32"/>
      <c r="N836" s="32"/>
      <c r="O836" s="32"/>
      <c r="P836" s="32"/>
      <c r="Q836" s="32">
        <v>0.05</v>
      </c>
      <c r="R836" s="32"/>
      <c r="S836" s="32"/>
      <c r="T836" s="32"/>
      <c r="U836" s="32"/>
      <c r="V836" s="32"/>
      <c r="W836" s="32"/>
      <c r="X836" s="32"/>
      <c r="Y836" s="33"/>
    </row>
    <row r="837" spans="1:25" s="34" customFormat="1" ht="12.75" customHeight="1">
      <c r="A837" s="23"/>
      <c r="B837" s="21"/>
      <c r="C837" s="25" t="s">
        <v>16</v>
      </c>
      <c r="D837" s="19"/>
      <c r="E837" s="137">
        <f t="shared" si="75"/>
        <v>2.75</v>
      </c>
      <c r="F837" s="32"/>
      <c r="G837" s="32"/>
      <c r="H837" s="32"/>
      <c r="I837" s="32"/>
      <c r="J837" s="32"/>
      <c r="K837" s="32">
        <v>0.1</v>
      </c>
      <c r="L837" s="32">
        <v>0.5</v>
      </c>
      <c r="M837" s="32"/>
      <c r="N837" s="32"/>
      <c r="O837" s="32"/>
      <c r="P837" s="32"/>
      <c r="Q837" s="32">
        <v>1.5</v>
      </c>
      <c r="R837" s="32">
        <v>0.65</v>
      </c>
      <c r="S837" s="32"/>
      <c r="T837" s="32"/>
      <c r="U837" s="32"/>
      <c r="V837" s="32"/>
      <c r="W837" s="32"/>
      <c r="X837" s="32"/>
      <c r="Y837" s="33"/>
    </row>
    <row r="838" spans="1:25" s="34" customFormat="1" ht="12.75" customHeight="1">
      <c r="A838" s="23"/>
      <c r="B838" s="21"/>
      <c r="C838" s="25" t="s">
        <v>18</v>
      </c>
      <c r="D838" s="19"/>
      <c r="E838" s="137">
        <f t="shared" si="75"/>
        <v>2.87</v>
      </c>
      <c r="F838" s="32"/>
      <c r="G838" s="32"/>
      <c r="H838" s="32"/>
      <c r="I838" s="32"/>
      <c r="J838" s="32"/>
      <c r="K838" s="32">
        <v>0.32</v>
      </c>
      <c r="L838" s="32">
        <v>0.4</v>
      </c>
      <c r="M838" s="32"/>
      <c r="N838" s="32"/>
      <c r="O838" s="32"/>
      <c r="P838" s="32"/>
      <c r="Q838" s="32">
        <v>0.5</v>
      </c>
      <c r="R838" s="32">
        <v>1.65</v>
      </c>
      <c r="S838" s="32"/>
      <c r="T838" s="32"/>
      <c r="U838" s="32"/>
      <c r="V838" s="32"/>
      <c r="W838" s="32"/>
      <c r="X838" s="32"/>
      <c r="Y838" s="33"/>
    </row>
    <row r="839" spans="1:25" s="34" customFormat="1" ht="12.75" customHeight="1">
      <c r="A839" s="23"/>
      <c r="B839" s="21"/>
      <c r="C839" s="25" t="s">
        <v>22</v>
      </c>
      <c r="D839" s="19"/>
      <c r="E839" s="137">
        <f t="shared" si="75"/>
        <v>4.6399999999999997</v>
      </c>
      <c r="F839" s="32"/>
      <c r="G839" s="32"/>
      <c r="H839" s="32"/>
      <c r="I839" s="32"/>
      <c r="J839" s="32"/>
      <c r="K839" s="32">
        <v>1.38</v>
      </c>
      <c r="L839" s="32">
        <v>1.8</v>
      </c>
      <c r="M839" s="32"/>
      <c r="N839" s="32"/>
      <c r="O839" s="32"/>
      <c r="P839" s="32"/>
      <c r="Q839" s="32">
        <v>1.46</v>
      </c>
      <c r="R839" s="32"/>
      <c r="S839" s="32"/>
      <c r="T839" s="32"/>
      <c r="U839" s="32"/>
      <c r="V839" s="32"/>
      <c r="W839" s="32"/>
      <c r="X839" s="32"/>
      <c r="Y839" s="33"/>
    </row>
    <row r="840" spans="1:25" s="34" customFormat="1" ht="12.75" customHeight="1">
      <c r="A840" s="262"/>
      <c r="B840" s="21"/>
      <c r="C840" s="25" t="s">
        <v>64</v>
      </c>
      <c r="D840" s="19"/>
      <c r="E840" s="137">
        <f t="shared" si="75"/>
        <v>0.05</v>
      </c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>
        <v>0.05</v>
      </c>
      <c r="S840" s="32"/>
      <c r="T840" s="32"/>
      <c r="U840" s="32"/>
      <c r="V840" s="32"/>
      <c r="W840" s="32"/>
      <c r="X840" s="32"/>
      <c r="Y840" s="33"/>
    </row>
    <row r="841" spans="1:25" s="34" customFormat="1" ht="12.75" customHeight="1">
      <c r="A841" s="262"/>
      <c r="B841" s="21"/>
      <c r="C841" s="25"/>
      <c r="D841" s="19"/>
      <c r="E841" s="137">
        <f t="shared" si="75"/>
        <v>0</v>
      </c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3"/>
    </row>
    <row r="842" spans="1:25" s="34" customFormat="1" ht="12.75" customHeight="1">
      <c r="A842" s="262"/>
      <c r="B842" s="21" t="s">
        <v>346</v>
      </c>
      <c r="C842" s="25" t="s">
        <v>11</v>
      </c>
      <c r="D842" s="19"/>
      <c r="E842" s="137">
        <f t="shared" si="75"/>
        <v>0.25</v>
      </c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>
        <v>0.25</v>
      </c>
      <c r="Q842" s="32"/>
      <c r="R842" s="32"/>
      <c r="S842" s="32"/>
      <c r="T842" s="32"/>
      <c r="U842" s="32"/>
      <c r="V842" s="32"/>
      <c r="W842" s="32"/>
      <c r="X842" s="32"/>
      <c r="Y842" s="33"/>
    </row>
    <row r="843" spans="1:25" s="34" customFormat="1" ht="12.75" customHeight="1">
      <c r="A843" s="262"/>
      <c r="B843" s="21"/>
      <c r="C843" s="25" t="s">
        <v>12</v>
      </c>
      <c r="D843" s="19"/>
      <c r="E843" s="137">
        <f t="shared" si="75"/>
        <v>0.74</v>
      </c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>
        <v>0.2</v>
      </c>
      <c r="U843" s="32">
        <v>0.54</v>
      </c>
      <c r="V843" s="32"/>
      <c r="W843" s="32"/>
      <c r="X843" s="32"/>
      <c r="Y843" s="33"/>
    </row>
    <row r="844" spans="1:25" s="34" customFormat="1" ht="12.75" customHeight="1">
      <c r="A844" s="262"/>
      <c r="B844" s="21"/>
      <c r="C844" s="25" t="s">
        <v>16</v>
      </c>
      <c r="D844" s="19"/>
      <c r="E844" s="137">
        <f t="shared" si="75"/>
        <v>2.99</v>
      </c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>
        <v>0.4</v>
      </c>
      <c r="Q844" s="32"/>
      <c r="R844" s="32"/>
      <c r="S844" s="32"/>
      <c r="T844" s="32">
        <v>1.04</v>
      </c>
      <c r="U844" s="32">
        <v>1.55</v>
      </c>
      <c r="V844" s="32"/>
      <c r="W844" s="32"/>
      <c r="X844" s="32"/>
      <c r="Y844" s="33"/>
    </row>
    <row r="845" spans="1:25" s="34" customFormat="1" ht="12.75" customHeight="1">
      <c r="A845" s="262"/>
      <c r="B845" s="21"/>
      <c r="C845" s="25" t="s">
        <v>18</v>
      </c>
      <c r="D845" s="19"/>
      <c r="E845" s="137">
        <f t="shared" si="75"/>
        <v>2.0499999999999998</v>
      </c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>
        <v>0.12</v>
      </c>
      <c r="Q845" s="32"/>
      <c r="R845" s="32"/>
      <c r="S845" s="32"/>
      <c r="T845" s="32">
        <v>0.69</v>
      </c>
      <c r="U845" s="32">
        <v>1.24</v>
      </c>
      <c r="V845" s="32"/>
      <c r="W845" s="32"/>
      <c r="X845" s="32"/>
      <c r="Y845" s="33"/>
    </row>
    <row r="846" spans="1:25" s="34" customFormat="1" ht="12.75" customHeight="1">
      <c r="A846" s="262"/>
      <c r="B846" s="21"/>
      <c r="C846" s="25" t="s">
        <v>22</v>
      </c>
      <c r="D846" s="19"/>
      <c r="E846" s="137">
        <f t="shared" si="75"/>
        <v>20.32</v>
      </c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>
        <v>5.34</v>
      </c>
      <c r="Q846" s="32"/>
      <c r="R846" s="32"/>
      <c r="S846" s="32"/>
      <c r="T846" s="32">
        <v>0.38</v>
      </c>
      <c r="U846" s="32">
        <v>14.6</v>
      </c>
      <c r="V846" s="32"/>
      <c r="W846" s="32"/>
      <c r="X846" s="32"/>
      <c r="Y846" s="33"/>
    </row>
    <row r="847" spans="1:25" s="34" customFormat="1" ht="12.75" customHeight="1">
      <c r="A847" s="262"/>
      <c r="B847" s="21"/>
      <c r="C847" s="25" t="s">
        <v>23</v>
      </c>
      <c r="D847" s="19"/>
      <c r="E847" s="137">
        <f t="shared" si="75"/>
        <v>0.10999999999999999</v>
      </c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>
        <v>0.01</v>
      </c>
      <c r="Q847" s="32"/>
      <c r="R847" s="32"/>
      <c r="S847" s="32"/>
      <c r="T847" s="32">
        <v>0.06</v>
      </c>
      <c r="U847" s="32">
        <v>0.04</v>
      </c>
      <c r="V847" s="32"/>
      <c r="W847" s="32"/>
      <c r="X847" s="32"/>
      <c r="Y847" s="33"/>
    </row>
    <row r="848" spans="1:25" s="34" customFormat="1" ht="12.75" customHeight="1">
      <c r="A848" s="262"/>
      <c r="B848" s="21"/>
      <c r="C848" s="25" t="s">
        <v>64</v>
      </c>
      <c r="D848" s="19"/>
      <c r="E848" s="137">
        <f t="shared" si="75"/>
        <v>1.69</v>
      </c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>
        <v>0.15</v>
      </c>
      <c r="Q848" s="32"/>
      <c r="R848" s="32"/>
      <c r="S848" s="32"/>
      <c r="T848" s="32">
        <v>0.8</v>
      </c>
      <c r="U848" s="32">
        <v>0.74</v>
      </c>
      <c r="V848" s="32"/>
      <c r="W848" s="32"/>
      <c r="X848" s="32"/>
      <c r="Y848" s="33"/>
    </row>
    <row r="849" spans="1:25" s="34" customFormat="1" ht="12.75" customHeight="1">
      <c r="A849" s="262"/>
      <c r="B849" s="21"/>
      <c r="C849" s="25" t="s">
        <v>49</v>
      </c>
      <c r="D849" s="19"/>
      <c r="E849" s="137">
        <f t="shared" si="75"/>
        <v>0.48</v>
      </c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>
        <v>0.1</v>
      </c>
      <c r="Q849" s="32"/>
      <c r="R849" s="32"/>
      <c r="S849" s="32"/>
      <c r="T849" s="32">
        <v>0.02</v>
      </c>
      <c r="U849" s="32">
        <v>0.36</v>
      </c>
      <c r="V849" s="32"/>
      <c r="W849" s="32"/>
      <c r="X849" s="32"/>
      <c r="Y849" s="33"/>
    </row>
    <row r="850" spans="1:25" s="34" customFormat="1" ht="12.75" customHeight="1">
      <c r="A850" s="262"/>
      <c r="B850" s="21"/>
      <c r="C850" s="25" t="s">
        <v>102</v>
      </c>
      <c r="D850" s="19"/>
      <c r="E850" s="137">
        <f t="shared" ref="E850:E868" si="76">SUM(J850:X850)</f>
        <v>0.21000000000000002</v>
      </c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>
        <v>0.13</v>
      </c>
      <c r="Q850" s="32"/>
      <c r="R850" s="32"/>
      <c r="S850" s="32"/>
      <c r="T850" s="32">
        <v>0.01</v>
      </c>
      <c r="U850" s="32">
        <v>7.0000000000000007E-2</v>
      </c>
      <c r="V850" s="32"/>
      <c r="W850" s="32"/>
      <c r="X850" s="32"/>
      <c r="Y850" s="33"/>
    </row>
    <row r="851" spans="1:25" s="34" customFormat="1" ht="12.75" customHeight="1">
      <c r="A851" s="262"/>
      <c r="B851" s="21"/>
      <c r="C851" s="25"/>
      <c r="D851" s="19"/>
      <c r="E851" s="137">
        <f t="shared" si="76"/>
        <v>0</v>
      </c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3"/>
    </row>
    <row r="852" spans="1:25" s="34" customFormat="1" ht="12.75" customHeight="1">
      <c r="A852" s="262"/>
      <c r="B852" s="21" t="s">
        <v>347</v>
      </c>
      <c r="C852" s="25" t="s">
        <v>11</v>
      </c>
      <c r="D852" s="19"/>
      <c r="E852" s="137">
        <f t="shared" si="76"/>
        <v>0.2</v>
      </c>
      <c r="F852" s="32"/>
      <c r="G852" s="32"/>
      <c r="H852" s="32"/>
      <c r="I852" s="32"/>
      <c r="J852" s="32"/>
      <c r="K852" s="32"/>
      <c r="L852" s="32"/>
      <c r="M852" s="32"/>
      <c r="N852" s="32">
        <v>0.2</v>
      </c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3"/>
    </row>
    <row r="853" spans="1:25" s="34" customFormat="1" ht="12.75" customHeight="1">
      <c r="A853" s="262"/>
      <c r="B853" s="21"/>
      <c r="C853" s="25" t="s">
        <v>12</v>
      </c>
      <c r="D853" s="19"/>
      <c r="E853" s="137">
        <f t="shared" si="76"/>
        <v>0.35</v>
      </c>
      <c r="F853" s="32"/>
      <c r="G853" s="32"/>
      <c r="H853" s="32"/>
      <c r="I853" s="32"/>
      <c r="J853" s="32"/>
      <c r="K853" s="32"/>
      <c r="L853" s="32"/>
      <c r="M853" s="32"/>
      <c r="N853" s="32">
        <v>0.15</v>
      </c>
      <c r="O853" s="32"/>
      <c r="P853" s="32">
        <v>0.2</v>
      </c>
      <c r="Q853" s="32"/>
      <c r="R853" s="32"/>
      <c r="S853" s="32"/>
      <c r="T853" s="32"/>
      <c r="U853" s="32"/>
      <c r="V853" s="32"/>
      <c r="W853" s="32"/>
      <c r="X853" s="32"/>
      <c r="Y853" s="33"/>
    </row>
    <row r="854" spans="1:25" s="34" customFormat="1" ht="12.75" customHeight="1">
      <c r="A854" s="262"/>
      <c r="B854" s="21"/>
      <c r="C854" s="25" t="s">
        <v>16</v>
      </c>
      <c r="D854" s="19"/>
      <c r="E854" s="137">
        <f t="shared" si="76"/>
        <v>0.78</v>
      </c>
      <c r="F854" s="32"/>
      <c r="G854" s="32"/>
      <c r="H854" s="32"/>
      <c r="I854" s="32"/>
      <c r="J854" s="32"/>
      <c r="K854" s="32"/>
      <c r="L854" s="32"/>
      <c r="M854" s="32"/>
      <c r="N854" s="32">
        <v>0.18</v>
      </c>
      <c r="O854" s="32"/>
      <c r="P854" s="32">
        <v>0.6</v>
      </c>
      <c r="Q854" s="32"/>
      <c r="R854" s="32"/>
      <c r="S854" s="32"/>
      <c r="T854" s="32"/>
      <c r="U854" s="32"/>
      <c r="V854" s="32"/>
      <c r="W854" s="32"/>
      <c r="X854" s="32"/>
      <c r="Y854" s="33"/>
    </row>
    <row r="855" spans="1:25" s="34" customFormat="1" ht="12.75" customHeight="1">
      <c r="A855" s="262"/>
      <c r="B855" s="21"/>
      <c r="C855" s="25" t="s">
        <v>18</v>
      </c>
      <c r="D855" s="19"/>
      <c r="E855" s="137">
        <f t="shared" si="76"/>
        <v>1.01</v>
      </c>
      <c r="F855" s="32"/>
      <c r="G855" s="32"/>
      <c r="H855" s="32"/>
      <c r="I855" s="32"/>
      <c r="J855" s="32"/>
      <c r="K855" s="32"/>
      <c r="L855" s="32"/>
      <c r="M855" s="32"/>
      <c r="N855" s="32">
        <v>0.26</v>
      </c>
      <c r="O855" s="32"/>
      <c r="P855" s="32">
        <v>0.75</v>
      </c>
      <c r="Q855" s="32"/>
      <c r="R855" s="32"/>
      <c r="S855" s="32"/>
      <c r="T855" s="32"/>
      <c r="U855" s="32"/>
      <c r="V855" s="32"/>
      <c r="W855" s="32"/>
      <c r="X855" s="32"/>
      <c r="Y855" s="33"/>
    </row>
    <row r="856" spans="1:25" s="34" customFormat="1" ht="12.75" customHeight="1">
      <c r="A856" s="262"/>
      <c r="B856" s="21"/>
      <c r="C856" s="25" t="s">
        <v>22</v>
      </c>
      <c r="D856" s="19"/>
      <c r="E856" s="137">
        <f t="shared" si="76"/>
        <v>4.63</v>
      </c>
      <c r="F856" s="32"/>
      <c r="G856" s="32"/>
      <c r="H856" s="32"/>
      <c r="I856" s="32"/>
      <c r="J856" s="32"/>
      <c r="K856" s="32"/>
      <c r="L856" s="32"/>
      <c r="M856" s="32"/>
      <c r="N856" s="32">
        <v>4.33</v>
      </c>
      <c r="O856" s="32"/>
      <c r="P856" s="32">
        <v>0.3</v>
      </c>
      <c r="Q856" s="32"/>
      <c r="R856" s="32"/>
      <c r="S856" s="32"/>
      <c r="T856" s="32"/>
      <c r="U856" s="32"/>
      <c r="V856" s="32"/>
      <c r="W856" s="32"/>
      <c r="X856" s="32"/>
      <c r="Y856" s="33"/>
    </row>
    <row r="857" spans="1:25" s="34" customFormat="1" ht="12.75" customHeight="1">
      <c r="A857" s="262"/>
      <c r="B857" s="21"/>
      <c r="C857" s="25" t="s">
        <v>23</v>
      </c>
      <c r="D857" s="19"/>
      <c r="E857" s="137">
        <f t="shared" si="76"/>
        <v>0.03</v>
      </c>
      <c r="F857" s="32"/>
      <c r="G857" s="32"/>
      <c r="H857" s="32"/>
      <c r="I857" s="32"/>
      <c r="J857" s="32"/>
      <c r="K857" s="32"/>
      <c r="L857" s="32"/>
      <c r="M857" s="32"/>
      <c r="N857" s="32">
        <v>0.03</v>
      </c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3"/>
    </row>
    <row r="858" spans="1:25" s="34" customFormat="1" ht="12.75" customHeight="1">
      <c r="A858" s="262"/>
      <c r="B858" s="21"/>
      <c r="C858" s="25" t="s">
        <v>25</v>
      </c>
      <c r="D858" s="19"/>
      <c r="E858" s="137">
        <f t="shared" si="76"/>
        <v>0.73</v>
      </c>
      <c r="F858" s="32"/>
      <c r="G858" s="32"/>
      <c r="H858" s="32"/>
      <c r="I858" s="32"/>
      <c r="J858" s="32"/>
      <c r="K858" s="32"/>
      <c r="L858" s="32"/>
      <c r="M858" s="32"/>
      <c r="N858" s="32">
        <v>0.73</v>
      </c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3"/>
    </row>
    <row r="859" spans="1:25" s="34" customFormat="1" ht="12.75" customHeight="1">
      <c r="A859" s="262"/>
      <c r="B859" s="21"/>
      <c r="C859" s="25" t="s">
        <v>64</v>
      </c>
      <c r="D859" s="19"/>
      <c r="E859" s="137">
        <f t="shared" si="76"/>
        <v>0.25</v>
      </c>
      <c r="F859" s="32"/>
      <c r="G859" s="32"/>
      <c r="H859" s="32"/>
      <c r="I859" s="32"/>
      <c r="J859" s="32"/>
      <c r="K859" s="32"/>
      <c r="L859" s="32"/>
      <c r="M859" s="32"/>
      <c r="N859" s="32">
        <v>0.15</v>
      </c>
      <c r="O859" s="32"/>
      <c r="P859" s="32">
        <v>0.1</v>
      </c>
      <c r="Q859" s="32"/>
      <c r="R859" s="32"/>
      <c r="S859" s="32"/>
      <c r="T859" s="32"/>
      <c r="U859" s="32"/>
      <c r="V859" s="32"/>
      <c r="W859" s="32"/>
      <c r="X859" s="32"/>
      <c r="Y859" s="33"/>
    </row>
    <row r="860" spans="1:25" s="34" customFormat="1" ht="12.75" customHeight="1">
      <c r="A860" s="262"/>
      <c r="B860" s="21"/>
      <c r="C860" s="25" t="s">
        <v>49</v>
      </c>
      <c r="D860" s="19"/>
      <c r="E860" s="137">
        <f t="shared" si="76"/>
        <v>0.08</v>
      </c>
      <c r="F860" s="32"/>
      <c r="G860" s="32"/>
      <c r="H860" s="32"/>
      <c r="I860" s="32"/>
      <c r="J860" s="32"/>
      <c r="K860" s="32"/>
      <c r="L860" s="32"/>
      <c r="M860" s="32"/>
      <c r="N860" s="32">
        <v>0.06</v>
      </c>
      <c r="O860" s="32"/>
      <c r="P860" s="32">
        <v>0.02</v>
      </c>
      <c r="Q860" s="32"/>
      <c r="R860" s="32"/>
      <c r="S860" s="32"/>
      <c r="T860" s="32"/>
      <c r="U860" s="32"/>
      <c r="V860" s="32"/>
      <c r="W860" s="32"/>
      <c r="X860" s="32"/>
      <c r="Y860" s="33"/>
    </row>
    <row r="861" spans="1:25" s="34" customFormat="1" ht="12.75" customHeight="1">
      <c r="A861" s="262"/>
      <c r="B861" s="21"/>
      <c r="C861" s="25" t="s">
        <v>102</v>
      </c>
      <c r="D861" s="19"/>
      <c r="E861" s="137">
        <f t="shared" si="76"/>
        <v>0.24</v>
      </c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>
        <v>0.24</v>
      </c>
      <c r="Q861" s="32"/>
      <c r="R861" s="32"/>
      <c r="S861" s="32"/>
      <c r="T861" s="32"/>
      <c r="U861" s="32"/>
      <c r="V861" s="32"/>
      <c r="W861" s="32"/>
      <c r="X861" s="32"/>
      <c r="Y861" s="33"/>
    </row>
    <row r="862" spans="1:25" s="34" customFormat="1" ht="12.75" customHeight="1">
      <c r="A862" s="262"/>
      <c r="B862" s="21"/>
      <c r="C862" s="25"/>
      <c r="D862" s="19"/>
      <c r="E862" s="137">
        <f t="shared" si="76"/>
        <v>0</v>
      </c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3"/>
    </row>
    <row r="863" spans="1:25" s="34" customFormat="1" ht="12.75" customHeight="1">
      <c r="A863" s="440"/>
      <c r="B863" s="21" t="s">
        <v>1675</v>
      </c>
      <c r="C863" s="25" t="s">
        <v>11</v>
      </c>
      <c r="D863" s="19"/>
      <c r="E863" s="137">
        <f t="shared" si="76"/>
        <v>0.2</v>
      </c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>
        <v>0.2</v>
      </c>
      <c r="U863" s="32"/>
      <c r="V863" s="32"/>
      <c r="W863" s="32"/>
      <c r="X863" s="32"/>
      <c r="Y863" s="33"/>
    </row>
    <row r="864" spans="1:25" s="34" customFormat="1" ht="12.75" customHeight="1">
      <c r="A864" s="440"/>
      <c r="B864" s="21" t="s">
        <v>342</v>
      </c>
      <c r="C864" s="25" t="s">
        <v>12</v>
      </c>
      <c r="D864" s="19"/>
      <c r="E864" s="137">
        <f t="shared" si="76"/>
        <v>0.5</v>
      </c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>
        <v>0.5</v>
      </c>
      <c r="U864" s="32"/>
      <c r="V864" s="32"/>
      <c r="W864" s="32"/>
      <c r="X864" s="32"/>
      <c r="Y864" s="33"/>
    </row>
    <row r="865" spans="1:25" s="34" customFormat="1" ht="12.75" customHeight="1">
      <c r="A865" s="440"/>
      <c r="B865" s="21"/>
      <c r="C865" s="25" t="s">
        <v>16</v>
      </c>
      <c r="D865" s="19"/>
      <c r="E865" s="137">
        <f t="shared" si="76"/>
        <v>2.5</v>
      </c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>
        <v>2.5</v>
      </c>
      <c r="U865" s="32"/>
      <c r="V865" s="32"/>
      <c r="W865" s="32"/>
      <c r="X865" s="32"/>
      <c r="Y865" s="33"/>
    </row>
    <row r="866" spans="1:25" s="34" customFormat="1" ht="12.75" customHeight="1">
      <c r="A866" s="440"/>
      <c r="B866" s="21"/>
      <c r="C866" s="25" t="s">
        <v>18</v>
      </c>
      <c r="D866" s="19"/>
      <c r="E866" s="137">
        <f t="shared" si="76"/>
        <v>1.6</v>
      </c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>
        <v>1.6</v>
      </c>
      <c r="U866" s="32"/>
      <c r="V866" s="32"/>
      <c r="W866" s="32"/>
      <c r="X866" s="32"/>
      <c r="Y866" s="33"/>
    </row>
    <row r="867" spans="1:25" s="34" customFormat="1" ht="12.75" customHeight="1">
      <c r="A867" s="440"/>
      <c r="B867" s="21"/>
      <c r="C867" s="25" t="s">
        <v>22</v>
      </c>
      <c r="D867" s="19"/>
      <c r="E867" s="137">
        <f t="shared" si="76"/>
        <v>0.4</v>
      </c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>
        <v>0.4</v>
      </c>
      <c r="U867" s="32"/>
      <c r="V867" s="32"/>
      <c r="W867" s="32"/>
      <c r="X867" s="32"/>
      <c r="Y867" s="33"/>
    </row>
    <row r="868" spans="1:25" s="34" customFormat="1" ht="12.75" customHeight="1">
      <c r="A868" s="440"/>
      <c r="B868" s="21"/>
      <c r="C868" s="25"/>
      <c r="D868" s="19"/>
      <c r="E868" s="137">
        <f t="shared" si="76"/>
        <v>0</v>
      </c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3"/>
    </row>
    <row r="869" spans="1:25" s="34" customFormat="1" ht="12.75" customHeight="1">
      <c r="A869" s="440"/>
      <c r="B869" s="21"/>
      <c r="C869" s="25"/>
      <c r="D869" s="19"/>
      <c r="E869" s="137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3"/>
    </row>
    <row r="870" spans="1:25" s="34" customFormat="1" ht="12.75" customHeight="1">
      <c r="A870" s="440"/>
      <c r="B870" s="21"/>
      <c r="C870" s="25"/>
      <c r="D870" s="19"/>
      <c r="E870" s="137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3"/>
    </row>
    <row r="871" spans="1:25" s="34" customFormat="1" ht="12.75" customHeight="1">
      <c r="A871" s="440"/>
      <c r="B871" s="21"/>
      <c r="C871" s="25"/>
      <c r="D871" s="19"/>
      <c r="E871" s="137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3"/>
    </row>
    <row r="872" spans="1:25" s="34" customFormat="1" ht="12.75" customHeight="1">
      <c r="A872" s="262"/>
      <c r="B872" s="21" t="s">
        <v>348</v>
      </c>
      <c r="C872" s="25" t="s">
        <v>11</v>
      </c>
      <c r="D872" s="19"/>
      <c r="E872" s="137">
        <f t="shared" ref="E872:E889" si="77">SUM(J872:X872)</f>
        <v>20.509999999999998</v>
      </c>
      <c r="F872" s="32"/>
      <c r="G872" s="32"/>
      <c r="H872" s="32"/>
      <c r="I872" s="32"/>
      <c r="J872" s="32">
        <v>0.57999999999999996</v>
      </c>
      <c r="K872" s="32"/>
      <c r="L872" s="32"/>
      <c r="M872" s="32">
        <v>1.81</v>
      </c>
      <c r="N872" s="32">
        <v>0.02</v>
      </c>
      <c r="O872" s="32">
        <v>1.1499999999999999</v>
      </c>
      <c r="P872" s="32">
        <f>0.73+3.55-0.07+0.11+0.05-0.35-3.2</f>
        <v>0.8199999999999994</v>
      </c>
      <c r="Q872" s="32">
        <v>1.22</v>
      </c>
      <c r="R872" s="32">
        <v>1.4</v>
      </c>
      <c r="S872" s="32">
        <v>0.47</v>
      </c>
      <c r="T872" s="32"/>
      <c r="U872" s="32">
        <v>0.99</v>
      </c>
      <c r="V872" s="32">
        <v>6.69</v>
      </c>
      <c r="W872" s="32">
        <v>1.28</v>
      </c>
      <c r="X872" s="32">
        <v>4.08</v>
      </c>
      <c r="Y872" s="33"/>
    </row>
    <row r="873" spans="1:25" s="34" customFormat="1" ht="12.75" customHeight="1">
      <c r="A873" s="262"/>
      <c r="B873" s="21"/>
      <c r="C873" s="25" t="s">
        <v>12</v>
      </c>
      <c r="D873" s="19"/>
      <c r="E873" s="137">
        <f t="shared" si="77"/>
        <v>6.080000000000001</v>
      </c>
      <c r="F873" s="32"/>
      <c r="G873" s="32"/>
      <c r="H873" s="32"/>
      <c r="I873" s="32"/>
      <c r="J873" s="32">
        <v>0.56000000000000005</v>
      </c>
      <c r="K873" s="32">
        <v>0.05</v>
      </c>
      <c r="L873" s="32">
        <v>0.7</v>
      </c>
      <c r="M873" s="32">
        <f>1.28+0.1</f>
        <v>1.3800000000000001</v>
      </c>
      <c r="N873" s="32">
        <v>0.43</v>
      </c>
      <c r="O873" s="32">
        <v>0.79</v>
      </c>
      <c r="P873" s="32">
        <f>0.42+0.1</f>
        <v>0.52</v>
      </c>
      <c r="Q873" s="32"/>
      <c r="R873" s="32"/>
      <c r="S873" s="32">
        <v>0.03</v>
      </c>
      <c r="T873" s="32"/>
      <c r="U873" s="32">
        <v>0.15</v>
      </c>
      <c r="V873" s="32"/>
      <c r="W873" s="32">
        <v>0.63</v>
      </c>
      <c r="X873" s="32">
        <v>0.84</v>
      </c>
      <c r="Y873" s="33"/>
    </row>
    <row r="874" spans="1:25" s="34" customFormat="1" ht="12.75" customHeight="1">
      <c r="A874" s="262"/>
      <c r="B874" s="21"/>
      <c r="C874" s="25" t="s">
        <v>16</v>
      </c>
      <c r="D874" s="19"/>
      <c r="E874" s="137">
        <f t="shared" si="77"/>
        <v>43.690000000000005</v>
      </c>
      <c r="F874" s="32"/>
      <c r="G874" s="32"/>
      <c r="H874" s="32"/>
      <c r="I874" s="32"/>
      <c r="J874" s="32">
        <v>1.24</v>
      </c>
      <c r="K874" s="32">
        <f>0.1+0.6</f>
        <v>0.7</v>
      </c>
      <c r="L874" s="32">
        <v>2.0499999999999998</v>
      </c>
      <c r="M874" s="32">
        <f>0.91+0.06</f>
        <v>0.97</v>
      </c>
      <c r="N874" s="32">
        <f>0.67+0.15</f>
        <v>0.82000000000000006</v>
      </c>
      <c r="O874" s="32">
        <f>5.36+0.8</f>
        <v>6.16</v>
      </c>
      <c r="P874" s="32">
        <f>1.12+2.6+0.1-0.03-2.6</f>
        <v>1.1900000000000004</v>
      </c>
      <c r="Q874" s="32">
        <f>4.28+0.2</f>
        <v>4.4800000000000004</v>
      </c>
      <c r="R874" s="32">
        <v>1.65</v>
      </c>
      <c r="S874" s="32"/>
      <c r="T874" s="32">
        <v>5.63</v>
      </c>
      <c r="U874" s="32">
        <v>2.38</v>
      </c>
      <c r="V874" s="32">
        <v>9.32</v>
      </c>
      <c r="W874" s="32">
        <v>1.2</v>
      </c>
      <c r="X874" s="32">
        <v>5.9</v>
      </c>
      <c r="Y874" s="33"/>
    </row>
    <row r="875" spans="1:25" s="34" customFormat="1" ht="12.75" customHeight="1">
      <c r="A875" s="262"/>
      <c r="B875" s="21"/>
      <c r="C875" s="25" t="s">
        <v>18</v>
      </c>
      <c r="D875" s="19"/>
      <c r="E875" s="137">
        <f t="shared" si="77"/>
        <v>21.14</v>
      </c>
      <c r="F875" s="32"/>
      <c r="G875" s="32"/>
      <c r="H875" s="32"/>
      <c r="I875" s="32"/>
      <c r="J875" s="32">
        <v>0.41</v>
      </c>
      <c r="K875" s="32">
        <v>0.25</v>
      </c>
      <c r="L875" s="32">
        <v>1.58</v>
      </c>
      <c r="M875" s="32">
        <v>0.17</v>
      </c>
      <c r="N875" s="32">
        <v>0.3</v>
      </c>
      <c r="O875" s="32">
        <f>1.85+0.45</f>
        <v>2.3000000000000003</v>
      </c>
      <c r="P875" s="32">
        <f>0.03+1.5-1.5</f>
        <v>3.0000000000000027E-2</v>
      </c>
      <c r="Q875" s="32">
        <v>0.99</v>
      </c>
      <c r="R875" s="32">
        <v>0.55000000000000004</v>
      </c>
      <c r="S875" s="32"/>
      <c r="T875" s="32">
        <v>0.1</v>
      </c>
      <c r="U875" s="32">
        <v>0.85</v>
      </c>
      <c r="V875" s="32">
        <v>7.69</v>
      </c>
      <c r="W875" s="32">
        <v>1.68</v>
      </c>
      <c r="X875" s="32">
        <v>4.24</v>
      </c>
      <c r="Y875" s="33"/>
    </row>
    <row r="876" spans="1:25" s="34" customFormat="1" ht="12.75" customHeight="1">
      <c r="A876" s="262"/>
      <c r="B876" s="21"/>
      <c r="C876" s="25" t="s">
        <v>22</v>
      </c>
      <c r="D876" s="19"/>
      <c r="E876" s="137">
        <f t="shared" si="77"/>
        <v>69.83</v>
      </c>
      <c r="F876" s="32"/>
      <c r="G876" s="32"/>
      <c r="H876" s="32"/>
      <c r="I876" s="32"/>
      <c r="J876" s="32">
        <v>0.24</v>
      </c>
      <c r="K876" s="32">
        <v>6.7</v>
      </c>
      <c r="L876" s="32">
        <v>8.9</v>
      </c>
      <c r="M876" s="32">
        <v>5.84</v>
      </c>
      <c r="N876" s="32">
        <v>3.09</v>
      </c>
      <c r="O876" s="32">
        <v>2.81</v>
      </c>
      <c r="P876" s="32">
        <f>0.74+1.47-1.47</f>
        <v>0.74</v>
      </c>
      <c r="Q876" s="32">
        <v>0.5</v>
      </c>
      <c r="R876" s="32">
        <v>1.26</v>
      </c>
      <c r="S876" s="32"/>
      <c r="T876" s="32">
        <v>5.64</v>
      </c>
      <c r="U876" s="32">
        <v>2.5499999999999998</v>
      </c>
      <c r="V876" s="32">
        <f>23.18-0.15</f>
        <v>23.03</v>
      </c>
      <c r="W876" s="32">
        <v>0.16</v>
      </c>
      <c r="X876" s="32">
        <v>8.3699999999999992</v>
      </c>
      <c r="Y876" s="33"/>
    </row>
    <row r="877" spans="1:25" s="34" customFormat="1" ht="12.75" customHeight="1">
      <c r="A877" s="262"/>
      <c r="B877" s="21"/>
      <c r="C877" s="25" t="s">
        <v>20</v>
      </c>
      <c r="D877" s="19"/>
      <c r="E877" s="137">
        <f t="shared" si="77"/>
        <v>5</v>
      </c>
      <c r="F877" s="32"/>
      <c r="G877" s="32"/>
      <c r="H877" s="32"/>
      <c r="I877" s="32"/>
      <c r="J877" s="32"/>
      <c r="K877" s="32"/>
      <c r="L877" s="32">
        <v>2.5</v>
      </c>
      <c r="M877" s="32">
        <v>2.5</v>
      </c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3"/>
    </row>
    <row r="878" spans="1:25" s="34" customFormat="1" ht="12.75" customHeight="1">
      <c r="A878" s="266"/>
      <c r="B878" s="21"/>
      <c r="C878" s="25" t="s">
        <v>21</v>
      </c>
      <c r="D878" s="19"/>
      <c r="E878" s="137">
        <f t="shared" si="77"/>
        <v>0.4</v>
      </c>
      <c r="F878" s="32"/>
      <c r="G878" s="32"/>
      <c r="H878" s="32"/>
      <c r="I878" s="32"/>
      <c r="J878" s="32"/>
      <c r="K878" s="32"/>
      <c r="L878" s="32"/>
      <c r="M878" s="32">
        <v>0.4</v>
      </c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3"/>
    </row>
    <row r="879" spans="1:25" s="34" customFormat="1" ht="12.75" customHeight="1">
      <c r="A879" s="262"/>
      <c r="B879" s="21"/>
      <c r="C879" s="25" t="s">
        <v>23</v>
      </c>
      <c r="D879" s="19"/>
      <c r="E879" s="137">
        <f t="shared" si="77"/>
        <v>1.07</v>
      </c>
      <c r="F879" s="32"/>
      <c r="G879" s="32"/>
      <c r="H879" s="32"/>
      <c r="I879" s="32"/>
      <c r="J879" s="32">
        <v>0.31</v>
      </c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>
        <v>0.66</v>
      </c>
      <c r="X879" s="32">
        <v>0.1</v>
      </c>
      <c r="Y879" s="33"/>
    </row>
    <row r="880" spans="1:25" s="34" customFormat="1" ht="12.75" customHeight="1">
      <c r="A880" s="343"/>
      <c r="B880" s="21"/>
      <c r="C880" s="25" t="s">
        <v>25</v>
      </c>
      <c r="D880" s="19"/>
      <c r="E880" s="137">
        <f t="shared" si="77"/>
        <v>0.05</v>
      </c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>
        <v>0.05</v>
      </c>
      <c r="V880" s="32"/>
      <c r="W880" s="32"/>
      <c r="X880" s="32"/>
      <c r="Y880" s="33"/>
    </row>
    <row r="881" spans="1:25" s="34" customFormat="1" ht="12.75" customHeight="1">
      <c r="A881" s="266"/>
      <c r="B881" s="21"/>
      <c r="C881" s="25" t="s">
        <v>62</v>
      </c>
      <c r="D881" s="19"/>
      <c r="E881" s="137">
        <f t="shared" si="77"/>
        <v>0.39</v>
      </c>
      <c r="F881" s="32"/>
      <c r="G881" s="32"/>
      <c r="H881" s="32"/>
      <c r="I881" s="32"/>
      <c r="J881" s="32">
        <v>0.39</v>
      </c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3"/>
    </row>
    <row r="882" spans="1:25" s="34" customFormat="1" ht="12.75" customHeight="1">
      <c r="A882" s="262"/>
      <c r="B882" s="21"/>
      <c r="C882" s="25" t="s">
        <v>102</v>
      </c>
      <c r="D882" s="19"/>
      <c r="E882" s="137">
        <f t="shared" si="77"/>
        <v>1.27</v>
      </c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>
        <v>1.27</v>
      </c>
      <c r="Q882" s="32"/>
      <c r="R882" s="32"/>
      <c r="S882" s="32"/>
      <c r="T882" s="32"/>
      <c r="U882" s="32"/>
      <c r="V882" s="32"/>
      <c r="W882" s="32"/>
      <c r="X882" s="32"/>
      <c r="Y882" s="33"/>
    </row>
    <row r="883" spans="1:25" s="34" customFormat="1" ht="12.75" customHeight="1">
      <c r="A883" s="262"/>
      <c r="B883" s="21"/>
      <c r="C883" s="25" t="s">
        <v>64</v>
      </c>
      <c r="D883" s="19"/>
      <c r="E883" s="137">
        <f t="shared" si="77"/>
        <v>0.97000000000000008</v>
      </c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>
        <f>0.07+1.2-1.2</f>
        <v>7.0000000000000062E-2</v>
      </c>
      <c r="Q883" s="32"/>
      <c r="R883" s="32">
        <v>0.38</v>
      </c>
      <c r="S883" s="32"/>
      <c r="T883" s="32">
        <v>0.01</v>
      </c>
      <c r="U883" s="32">
        <v>0.01</v>
      </c>
      <c r="V883" s="32"/>
      <c r="W883" s="32"/>
      <c r="X883" s="32">
        <v>0.5</v>
      </c>
      <c r="Y883" s="33"/>
    </row>
    <row r="884" spans="1:25" s="34" customFormat="1" ht="12.75" customHeight="1">
      <c r="A884" s="262"/>
      <c r="B884" s="21"/>
      <c r="C884" s="25" t="s">
        <v>47</v>
      </c>
      <c r="D884" s="19"/>
      <c r="E884" s="137">
        <f t="shared" si="77"/>
        <v>0.03</v>
      </c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>
        <v>0.03</v>
      </c>
      <c r="U884" s="32"/>
      <c r="V884" s="32"/>
      <c r="W884" s="32"/>
      <c r="X884" s="32"/>
      <c r="Y884" s="33"/>
    </row>
    <row r="885" spans="1:25" s="34" customFormat="1" ht="12.75" customHeight="1">
      <c r="A885" s="262"/>
      <c r="B885" s="21"/>
      <c r="C885" s="25"/>
      <c r="D885" s="19"/>
      <c r="E885" s="137">
        <f t="shared" si="77"/>
        <v>0</v>
      </c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3"/>
    </row>
    <row r="886" spans="1:25" s="34" customFormat="1" ht="12.75" customHeight="1">
      <c r="A886" s="23"/>
      <c r="B886" s="21"/>
      <c r="C886" s="25"/>
      <c r="D886" s="19"/>
      <c r="E886" s="137">
        <f t="shared" si="77"/>
        <v>0</v>
      </c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3"/>
    </row>
    <row r="887" spans="1:25" s="34" customFormat="1" ht="12.75" customHeight="1">
      <c r="A887" s="23"/>
      <c r="B887" s="21"/>
      <c r="C887" s="25"/>
      <c r="D887" s="19"/>
      <c r="E887" s="137">
        <f t="shared" si="77"/>
        <v>0</v>
      </c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3"/>
    </row>
    <row r="888" spans="1:25" s="34" customFormat="1" ht="12.75" customHeight="1">
      <c r="A888" s="23"/>
      <c r="B888" s="21"/>
      <c r="C888" s="25"/>
      <c r="D888" s="19"/>
      <c r="E888" s="137">
        <f t="shared" si="77"/>
        <v>0</v>
      </c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3"/>
    </row>
    <row r="889" spans="1:25" s="34" customFormat="1" ht="12.75" customHeight="1">
      <c r="A889" s="23"/>
      <c r="B889" s="21"/>
      <c r="C889" s="25"/>
      <c r="D889" s="19"/>
      <c r="E889" s="137">
        <f t="shared" si="77"/>
        <v>0</v>
      </c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3"/>
    </row>
    <row r="890" spans="1:25" s="199" customFormat="1" ht="12.75" customHeight="1">
      <c r="A890" s="196" t="s">
        <v>202</v>
      </c>
      <c r="B890" s="200" t="s">
        <v>162</v>
      </c>
      <c r="C890" s="197"/>
      <c r="D890" s="201" t="s">
        <v>50</v>
      </c>
      <c r="E890" s="184">
        <f t="shared" ref="E890:X890" si="78">SUM(E891:E917)</f>
        <v>47.059999999999995</v>
      </c>
      <c r="F890" s="184">
        <f t="shared" si="78"/>
        <v>0</v>
      </c>
      <c r="G890" s="184">
        <f t="shared" si="78"/>
        <v>0</v>
      </c>
      <c r="H890" s="184">
        <f t="shared" si="78"/>
        <v>0</v>
      </c>
      <c r="I890" s="184">
        <f t="shared" si="78"/>
        <v>0</v>
      </c>
      <c r="J890" s="184">
        <f t="shared" si="78"/>
        <v>1.45</v>
      </c>
      <c r="K890" s="184">
        <f t="shared" si="78"/>
        <v>2.68</v>
      </c>
      <c r="L890" s="184">
        <f t="shared" si="78"/>
        <v>9.15</v>
      </c>
      <c r="M890" s="184">
        <f t="shared" si="78"/>
        <v>4.46</v>
      </c>
      <c r="N890" s="184">
        <f t="shared" si="78"/>
        <v>1.31</v>
      </c>
      <c r="O890" s="184">
        <f t="shared" si="78"/>
        <v>3.14</v>
      </c>
      <c r="P890" s="184">
        <f t="shared" si="78"/>
        <v>1.76</v>
      </c>
      <c r="Q890" s="184">
        <f t="shared" si="78"/>
        <v>2.9600000000000004</v>
      </c>
      <c r="R890" s="184">
        <f t="shared" si="78"/>
        <v>3.7100000000000009</v>
      </c>
      <c r="S890" s="184">
        <f t="shared" si="78"/>
        <v>1.56</v>
      </c>
      <c r="T890" s="184">
        <f t="shared" si="78"/>
        <v>1.93</v>
      </c>
      <c r="U890" s="184">
        <f t="shared" si="78"/>
        <v>2.0099999999999998</v>
      </c>
      <c r="V890" s="184">
        <f t="shared" si="78"/>
        <v>2.5400000000000005</v>
      </c>
      <c r="W890" s="184">
        <f t="shared" si="78"/>
        <v>2.97</v>
      </c>
      <c r="X890" s="184">
        <f t="shared" si="78"/>
        <v>5.4299999999999988</v>
      </c>
      <c r="Y890" s="198"/>
    </row>
    <row r="891" spans="1:25" s="315" customFormat="1" ht="12.75" customHeight="1">
      <c r="A891" s="308"/>
      <c r="B891" s="309"/>
      <c r="C891" s="310" t="s">
        <v>11</v>
      </c>
      <c r="D891" s="311"/>
      <c r="E891" s="312">
        <f t="shared" ref="E891:E909" si="79">SUM(J891:X891)</f>
        <v>10.100000000000001</v>
      </c>
      <c r="F891" s="313"/>
      <c r="G891" s="313"/>
      <c r="H891" s="313"/>
      <c r="I891" s="313"/>
      <c r="J891" s="313">
        <v>0.5</v>
      </c>
      <c r="K891" s="313"/>
      <c r="L891" s="313">
        <v>2.5499999999999998</v>
      </c>
      <c r="M891" s="313">
        <v>1.78</v>
      </c>
      <c r="N891" s="313"/>
      <c r="O891" s="313">
        <v>0.28000000000000003</v>
      </c>
      <c r="P891" s="313"/>
      <c r="Q891" s="313">
        <v>0.1</v>
      </c>
      <c r="R891" s="313">
        <v>1.24</v>
      </c>
      <c r="S891" s="313">
        <v>0.2</v>
      </c>
      <c r="T891" s="313">
        <v>0.15</v>
      </c>
      <c r="U891" s="313"/>
      <c r="V891" s="313">
        <v>0.21</v>
      </c>
      <c r="W891" s="313">
        <v>0.2</v>
      </c>
      <c r="X891" s="313">
        <v>2.89</v>
      </c>
      <c r="Y891" s="314"/>
    </row>
    <row r="892" spans="1:25" s="315" customFormat="1" ht="12.75" customHeight="1">
      <c r="A892" s="308"/>
      <c r="B892" s="309"/>
      <c r="C892" s="310" t="s">
        <v>12</v>
      </c>
      <c r="D892" s="311"/>
      <c r="E892" s="312">
        <f t="shared" si="79"/>
        <v>2.08</v>
      </c>
      <c r="F892" s="313"/>
      <c r="G892" s="313"/>
      <c r="H892" s="313"/>
      <c r="I892" s="313"/>
      <c r="J892" s="313">
        <v>0.1</v>
      </c>
      <c r="K892" s="313">
        <v>0.23</v>
      </c>
      <c r="L892" s="313">
        <v>1.1499999999999999</v>
      </c>
      <c r="M892" s="313"/>
      <c r="N892" s="313"/>
      <c r="O892" s="313">
        <v>0.04</v>
      </c>
      <c r="P892" s="313"/>
      <c r="Q892" s="313"/>
      <c r="R892" s="313">
        <v>0.3</v>
      </c>
      <c r="S892" s="313"/>
      <c r="T892" s="313"/>
      <c r="U892" s="313">
        <v>0.24</v>
      </c>
      <c r="V892" s="313"/>
      <c r="W892" s="313"/>
      <c r="X892" s="313">
        <v>0.02</v>
      </c>
      <c r="Y892" s="314"/>
    </row>
    <row r="893" spans="1:25" s="315" customFormat="1" ht="12.75" customHeight="1">
      <c r="A893" s="308"/>
      <c r="B893" s="309"/>
      <c r="C893" s="310" t="s">
        <v>16</v>
      </c>
      <c r="D893" s="311"/>
      <c r="E893" s="312">
        <f t="shared" si="79"/>
        <v>7.21</v>
      </c>
      <c r="F893" s="313"/>
      <c r="G893" s="313"/>
      <c r="H893" s="313"/>
      <c r="I893" s="313"/>
      <c r="J893" s="313"/>
      <c r="K893" s="313"/>
      <c r="L893" s="313">
        <v>3.8</v>
      </c>
      <c r="M893" s="313">
        <v>0.78</v>
      </c>
      <c r="N893" s="313">
        <v>0.01</v>
      </c>
      <c r="O893" s="313">
        <v>0.67</v>
      </c>
      <c r="P893" s="313">
        <v>0.1</v>
      </c>
      <c r="Q893" s="313"/>
      <c r="R893" s="313"/>
      <c r="S893" s="313"/>
      <c r="T893" s="313">
        <v>0.04</v>
      </c>
      <c r="U893" s="313">
        <v>0.42</v>
      </c>
      <c r="V893" s="313">
        <v>0.2</v>
      </c>
      <c r="W893" s="313">
        <v>0.75</v>
      </c>
      <c r="X893" s="313">
        <v>0.44</v>
      </c>
      <c r="Y893" s="314"/>
    </row>
    <row r="894" spans="1:25" s="315" customFormat="1" ht="12.75" customHeight="1">
      <c r="A894" s="308"/>
      <c r="B894" s="309"/>
      <c r="C894" s="310" t="s">
        <v>18</v>
      </c>
      <c r="D894" s="311"/>
      <c r="E894" s="312">
        <f t="shared" si="79"/>
        <v>0.54</v>
      </c>
      <c r="F894" s="313"/>
      <c r="G894" s="313"/>
      <c r="H894" s="313"/>
      <c r="I894" s="313"/>
      <c r="J894" s="313"/>
      <c r="K894" s="313"/>
      <c r="L894" s="313"/>
      <c r="M894" s="313">
        <v>0.08</v>
      </c>
      <c r="N894" s="313"/>
      <c r="O894" s="313">
        <v>0.1</v>
      </c>
      <c r="P894" s="313"/>
      <c r="Q894" s="313">
        <v>0.11</v>
      </c>
      <c r="R894" s="313"/>
      <c r="S894" s="313"/>
      <c r="T894" s="313">
        <v>0.05</v>
      </c>
      <c r="U894" s="313"/>
      <c r="V894" s="313"/>
      <c r="W894" s="313"/>
      <c r="X894" s="313">
        <v>0.2</v>
      </c>
      <c r="Y894" s="314"/>
    </row>
    <row r="895" spans="1:25" s="315" customFormat="1" ht="12.75" customHeight="1">
      <c r="A895" s="308"/>
      <c r="B895" s="309"/>
      <c r="C895" s="310" t="s">
        <v>22</v>
      </c>
      <c r="D895" s="311"/>
      <c r="E895" s="312">
        <f t="shared" si="79"/>
        <v>1.77</v>
      </c>
      <c r="F895" s="313"/>
      <c r="G895" s="313"/>
      <c r="H895" s="313"/>
      <c r="I895" s="313"/>
      <c r="J895" s="313"/>
      <c r="K895" s="313">
        <v>0.89</v>
      </c>
      <c r="L895" s="313"/>
      <c r="M895" s="313">
        <v>0.12</v>
      </c>
      <c r="N895" s="313"/>
      <c r="O895" s="313">
        <v>0.22</v>
      </c>
      <c r="P895" s="313"/>
      <c r="Q895" s="313">
        <v>0.35</v>
      </c>
      <c r="R895" s="313"/>
      <c r="S895" s="313"/>
      <c r="T895" s="313"/>
      <c r="U895" s="313"/>
      <c r="V895" s="313">
        <v>0.19</v>
      </c>
      <c r="W895" s="313"/>
      <c r="X895" s="313"/>
      <c r="Y895" s="314"/>
    </row>
    <row r="896" spans="1:25" s="315" customFormat="1" ht="12.75" customHeight="1">
      <c r="A896" s="308"/>
      <c r="B896" s="309"/>
      <c r="C896" s="310" t="s">
        <v>23</v>
      </c>
      <c r="D896" s="311"/>
      <c r="E896" s="312">
        <f t="shared" si="79"/>
        <v>0.2</v>
      </c>
      <c r="F896" s="313"/>
      <c r="G896" s="313"/>
      <c r="H896" s="313"/>
      <c r="I896" s="313"/>
      <c r="J896" s="313"/>
      <c r="K896" s="313"/>
      <c r="L896" s="313"/>
      <c r="M896" s="313"/>
      <c r="N896" s="313"/>
      <c r="O896" s="313"/>
      <c r="P896" s="313"/>
      <c r="Q896" s="313"/>
      <c r="R896" s="313"/>
      <c r="S896" s="313"/>
      <c r="T896" s="313"/>
      <c r="U896" s="313"/>
      <c r="V896" s="313"/>
      <c r="W896" s="313">
        <v>0.2</v>
      </c>
      <c r="X896" s="313"/>
      <c r="Y896" s="314"/>
    </row>
    <row r="897" spans="1:25" s="315" customFormat="1" ht="12.75" customHeight="1">
      <c r="A897" s="308"/>
      <c r="B897" s="309"/>
      <c r="C897" s="310" t="s">
        <v>64</v>
      </c>
      <c r="D897" s="311"/>
      <c r="E897" s="312">
        <f t="shared" si="79"/>
        <v>0.01</v>
      </c>
      <c r="F897" s="313"/>
      <c r="G897" s="313"/>
      <c r="H897" s="313"/>
      <c r="I897" s="313"/>
      <c r="J897" s="313"/>
      <c r="K897" s="313"/>
      <c r="L897" s="313"/>
      <c r="M897" s="313"/>
      <c r="N897" s="313"/>
      <c r="O897" s="313"/>
      <c r="P897" s="313"/>
      <c r="Q897" s="313"/>
      <c r="R897" s="313"/>
      <c r="S897" s="313"/>
      <c r="T897" s="313"/>
      <c r="U897" s="313"/>
      <c r="V897" s="313"/>
      <c r="W897" s="313"/>
      <c r="X897" s="313">
        <v>0.01</v>
      </c>
      <c r="Y897" s="314"/>
    </row>
    <row r="898" spans="1:25" s="315" customFormat="1" ht="12.75" customHeight="1">
      <c r="A898" s="308"/>
      <c r="B898" s="309"/>
      <c r="C898" s="310" t="s">
        <v>47</v>
      </c>
      <c r="D898" s="311"/>
      <c r="E898" s="312">
        <f t="shared" si="79"/>
        <v>1.02</v>
      </c>
      <c r="F898" s="313"/>
      <c r="G898" s="313"/>
      <c r="H898" s="313"/>
      <c r="I898" s="313"/>
      <c r="J898" s="313"/>
      <c r="K898" s="313"/>
      <c r="L898" s="313"/>
      <c r="M898" s="313">
        <v>0.4</v>
      </c>
      <c r="N898" s="313"/>
      <c r="O898" s="313"/>
      <c r="P898" s="313"/>
      <c r="Q898" s="313">
        <v>0.62</v>
      </c>
      <c r="R898" s="313"/>
      <c r="S898" s="313"/>
      <c r="T898" s="313"/>
      <c r="U898" s="313"/>
      <c r="V898" s="313"/>
      <c r="W898" s="313"/>
      <c r="X898" s="313"/>
      <c r="Y898" s="314"/>
    </row>
    <row r="899" spans="1:25" ht="12.75" customHeight="1">
      <c r="A899" s="22"/>
      <c r="B899" s="21"/>
      <c r="C899" s="27" t="s">
        <v>102</v>
      </c>
      <c r="D899" s="19"/>
      <c r="E899" s="137">
        <f t="shared" si="79"/>
        <v>0.13</v>
      </c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>
        <v>0.13</v>
      </c>
      <c r="W899" s="35"/>
      <c r="X899" s="35"/>
      <c r="Y899" s="36"/>
    </row>
    <row r="900" spans="1:25" s="34" customFormat="1" ht="12.75" customHeight="1">
      <c r="A900" s="23"/>
      <c r="B900" s="21"/>
      <c r="C900" s="157"/>
      <c r="D900" s="158"/>
      <c r="E900" s="137">
        <f t="shared" si="79"/>
        <v>0</v>
      </c>
      <c r="F900" s="159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33"/>
    </row>
    <row r="901" spans="1:25" s="34" customFormat="1" ht="12.75" customHeight="1">
      <c r="A901" s="23"/>
      <c r="B901" s="21"/>
      <c r="C901" s="157" t="s">
        <v>11</v>
      </c>
      <c r="D901" s="158">
        <v>5</v>
      </c>
      <c r="E901" s="137">
        <f t="shared" si="79"/>
        <v>5.0000000000000009</v>
      </c>
      <c r="F901" s="159"/>
      <c r="G901" s="159"/>
      <c r="H901" s="159"/>
      <c r="I901" s="159"/>
      <c r="J901" s="159">
        <v>0.3</v>
      </c>
      <c r="K901" s="159">
        <v>0.2</v>
      </c>
      <c r="L901" s="159">
        <v>0.5</v>
      </c>
      <c r="M901" s="159"/>
      <c r="N901" s="159">
        <v>0.25</v>
      </c>
      <c r="O901" s="159">
        <v>0.35</v>
      </c>
      <c r="P901" s="159">
        <v>0.55000000000000004</v>
      </c>
      <c r="Q901" s="159">
        <v>0.4</v>
      </c>
      <c r="R901" s="159">
        <v>0.35</v>
      </c>
      <c r="S901" s="159">
        <v>0.45</v>
      </c>
      <c r="T901" s="159">
        <v>0.5</v>
      </c>
      <c r="U901" s="159">
        <v>0.25</v>
      </c>
      <c r="V901" s="159">
        <v>0.2</v>
      </c>
      <c r="W901" s="159">
        <v>0.4</v>
      </c>
      <c r="X901" s="159">
        <v>0.3</v>
      </c>
      <c r="Y901" s="33"/>
    </row>
    <row r="902" spans="1:25" s="34" customFormat="1" ht="12.75" customHeight="1">
      <c r="A902" s="23"/>
      <c r="B902" s="21"/>
      <c r="C902" s="157" t="s">
        <v>12</v>
      </c>
      <c r="D902" s="158">
        <v>3</v>
      </c>
      <c r="E902" s="137">
        <f t="shared" si="79"/>
        <v>3.0000000000000004</v>
      </c>
      <c r="F902" s="159"/>
      <c r="G902" s="159"/>
      <c r="H902" s="159"/>
      <c r="I902" s="159"/>
      <c r="J902" s="159">
        <v>0.1</v>
      </c>
      <c r="K902" s="159">
        <v>0.2</v>
      </c>
      <c r="L902" s="159">
        <v>0.3</v>
      </c>
      <c r="M902" s="159">
        <v>0.1</v>
      </c>
      <c r="N902" s="159">
        <v>0.15</v>
      </c>
      <c r="O902" s="159">
        <v>0.5</v>
      </c>
      <c r="P902" s="159">
        <v>0.1</v>
      </c>
      <c r="Q902" s="159">
        <v>0.25</v>
      </c>
      <c r="R902" s="159">
        <v>0.2</v>
      </c>
      <c r="S902" s="159"/>
      <c r="T902" s="159">
        <v>0.2</v>
      </c>
      <c r="U902" s="159">
        <v>0.2</v>
      </c>
      <c r="V902" s="159">
        <v>0.35</v>
      </c>
      <c r="W902" s="159">
        <v>0.2</v>
      </c>
      <c r="X902" s="159">
        <v>0.15</v>
      </c>
      <c r="Y902" s="33"/>
    </row>
    <row r="903" spans="1:25" s="34" customFormat="1" ht="12.75" customHeight="1">
      <c r="A903" s="266"/>
      <c r="B903" s="21"/>
      <c r="C903" s="157" t="s">
        <v>16</v>
      </c>
      <c r="D903" s="158">
        <v>5</v>
      </c>
      <c r="E903" s="137">
        <f t="shared" si="79"/>
        <v>4.9999999999999991</v>
      </c>
      <c r="F903" s="159"/>
      <c r="G903" s="159"/>
      <c r="H903" s="159"/>
      <c r="I903" s="159"/>
      <c r="J903" s="159">
        <v>0.3</v>
      </c>
      <c r="K903" s="159">
        <v>0.5</v>
      </c>
      <c r="L903" s="159">
        <v>0.1</v>
      </c>
      <c r="M903" s="159">
        <v>0.3</v>
      </c>
      <c r="N903" s="159">
        <v>0.2</v>
      </c>
      <c r="O903" s="159">
        <v>0.4</v>
      </c>
      <c r="P903" s="159">
        <v>0.3</v>
      </c>
      <c r="Q903" s="159">
        <v>0.3</v>
      </c>
      <c r="R903" s="159">
        <v>0.55000000000000004</v>
      </c>
      <c r="S903" s="159">
        <v>0.25</v>
      </c>
      <c r="T903" s="159">
        <v>0.45</v>
      </c>
      <c r="U903" s="159">
        <v>0.15</v>
      </c>
      <c r="V903" s="159">
        <v>0.4</v>
      </c>
      <c r="W903" s="159">
        <v>0.3</v>
      </c>
      <c r="X903" s="159">
        <v>0.5</v>
      </c>
      <c r="Y903" s="33"/>
    </row>
    <row r="904" spans="1:25" s="34" customFormat="1" ht="12.75" customHeight="1">
      <c r="A904" s="266"/>
      <c r="B904" s="21"/>
      <c r="C904" s="157" t="s">
        <v>22</v>
      </c>
      <c r="D904" s="158">
        <v>5</v>
      </c>
      <c r="E904" s="137">
        <f t="shared" si="79"/>
        <v>4.9999999999999991</v>
      </c>
      <c r="F904" s="159"/>
      <c r="G904" s="159"/>
      <c r="H904" s="159"/>
      <c r="I904" s="159"/>
      <c r="J904" s="159">
        <v>0.1</v>
      </c>
      <c r="K904" s="159">
        <v>0.3</v>
      </c>
      <c r="L904" s="159">
        <v>0.4</v>
      </c>
      <c r="M904" s="159">
        <v>0.5</v>
      </c>
      <c r="N904" s="159">
        <v>0.35</v>
      </c>
      <c r="O904" s="159">
        <v>0.25</v>
      </c>
      <c r="P904" s="159">
        <v>0.2</v>
      </c>
      <c r="Q904" s="159">
        <v>0.45</v>
      </c>
      <c r="R904" s="159">
        <v>0.5</v>
      </c>
      <c r="S904" s="159">
        <v>0.3</v>
      </c>
      <c r="T904" s="159">
        <v>0.15</v>
      </c>
      <c r="U904" s="159">
        <v>0.3</v>
      </c>
      <c r="V904" s="159">
        <v>0.35</v>
      </c>
      <c r="W904" s="159">
        <v>0.25</v>
      </c>
      <c r="X904" s="159">
        <v>0.6</v>
      </c>
      <c r="Y904" s="33"/>
    </row>
    <row r="905" spans="1:25" s="34" customFormat="1" ht="12.75" customHeight="1">
      <c r="A905" s="266"/>
      <c r="B905" s="21"/>
      <c r="C905" s="157" t="s">
        <v>47</v>
      </c>
      <c r="D905" s="158">
        <v>1</v>
      </c>
      <c r="E905" s="137">
        <f t="shared" si="79"/>
        <v>1</v>
      </c>
      <c r="F905" s="159"/>
      <c r="G905" s="159"/>
      <c r="H905" s="159"/>
      <c r="I905" s="159"/>
      <c r="J905" s="159">
        <v>0.05</v>
      </c>
      <c r="K905" s="159">
        <v>0.06</v>
      </c>
      <c r="L905" s="159">
        <v>0.05</v>
      </c>
      <c r="M905" s="159">
        <v>0.1</v>
      </c>
      <c r="N905" s="159">
        <v>0.05</v>
      </c>
      <c r="O905" s="159">
        <v>0.03</v>
      </c>
      <c r="P905" s="159">
        <v>0.06</v>
      </c>
      <c r="Q905" s="159">
        <v>0.08</v>
      </c>
      <c r="R905" s="159">
        <v>7.0000000000000007E-2</v>
      </c>
      <c r="S905" s="159">
        <v>0.06</v>
      </c>
      <c r="T905" s="159">
        <v>0.03</v>
      </c>
      <c r="U905" s="159">
        <v>0.08</v>
      </c>
      <c r="V905" s="159">
        <v>0.06</v>
      </c>
      <c r="W905" s="159">
        <v>0.12</v>
      </c>
      <c r="X905" s="159">
        <v>0.1</v>
      </c>
      <c r="Y905" s="33"/>
    </row>
    <row r="906" spans="1:25" s="34" customFormat="1" ht="12.75" customHeight="1">
      <c r="A906" s="266"/>
      <c r="B906" s="21"/>
      <c r="C906" s="157" t="s">
        <v>102</v>
      </c>
      <c r="D906" s="158">
        <v>1</v>
      </c>
      <c r="E906" s="137">
        <f t="shared" si="79"/>
        <v>1</v>
      </c>
      <c r="F906" s="159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>
        <v>0.15</v>
      </c>
      <c r="Q906" s="159"/>
      <c r="R906" s="159">
        <v>0.2</v>
      </c>
      <c r="S906" s="159"/>
      <c r="T906" s="159">
        <v>0.06</v>
      </c>
      <c r="U906" s="159">
        <v>7.0000000000000007E-2</v>
      </c>
      <c r="V906" s="159">
        <v>0.15</v>
      </c>
      <c r="W906" s="159">
        <v>0.25</v>
      </c>
      <c r="X906" s="159">
        <v>0.12</v>
      </c>
      <c r="Y906" s="33"/>
    </row>
    <row r="907" spans="1:25" s="34" customFormat="1" ht="12.75" customHeight="1">
      <c r="A907" s="442"/>
      <c r="B907" s="21"/>
      <c r="C907" s="157"/>
      <c r="D907" s="158"/>
      <c r="E907" s="137">
        <f t="shared" si="79"/>
        <v>0</v>
      </c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33"/>
    </row>
    <row r="908" spans="1:25" s="34" customFormat="1" ht="12.75" customHeight="1">
      <c r="A908" s="442"/>
      <c r="B908" s="21"/>
      <c r="C908" s="157" t="s">
        <v>16</v>
      </c>
      <c r="D908" s="158"/>
      <c r="E908" s="137">
        <f t="shared" si="79"/>
        <v>2.7</v>
      </c>
      <c r="F908" s="159"/>
      <c r="G908" s="159"/>
      <c r="H908" s="159"/>
      <c r="I908" s="159"/>
      <c r="J908" s="159"/>
      <c r="K908" s="159">
        <v>0.2</v>
      </c>
      <c r="L908" s="159">
        <v>0.2</v>
      </c>
      <c r="M908" s="159">
        <v>0.2</v>
      </c>
      <c r="N908" s="159">
        <v>0.2</v>
      </c>
      <c r="O908" s="159">
        <v>0.2</v>
      </c>
      <c r="P908" s="159">
        <v>0.2</v>
      </c>
      <c r="Q908" s="159">
        <v>0.2</v>
      </c>
      <c r="R908" s="159">
        <v>0.2</v>
      </c>
      <c r="S908" s="159">
        <v>0.2</v>
      </c>
      <c r="T908" s="159">
        <v>0.2</v>
      </c>
      <c r="U908" s="159">
        <v>0.2</v>
      </c>
      <c r="V908" s="159">
        <v>0.2</v>
      </c>
      <c r="W908" s="159">
        <v>0.2</v>
      </c>
      <c r="X908" s="159">
        <v>0.1</v>
      </c>
      <c r="Y908" s="33"/>
    </row>
    <row r="909" spans="1:25" s="34" customFormat="1" ht="12.75" customHeight="1">
      <c r="A909" s="442"/>
      <c r="B909" s="21"/>
      <c r="C909" s="157" t="s">
        <v>22</v>
      </c>
      <c r="D909" s="158"/>
      <c r="E909" s="137">
        <f t="shared" si="79"/>
        <v>1.3</v>
      </c>
      <c r="F909" s="159"/>
      <c r="G909" s="159"/>
      <c r="H909" s="159"/>
      <c r="I909" s="159"/>
      <c r="J909" s="159"/>
      <c r="K909" s="159">
        <v>0.1</v>
      </c>
      <c r="L909" s="159">
        <v>0.1</v>
      </c>
      <c r="M909" s="159">
        <v>0.1</v>
      </c>
      <c r="N909" s="159">
        <v>0.1</v>
      </c>
      <c r="O909" s="159">
        <v>0.1</v>
      </c>
      <c r="P909" s="159">
        <v>0.1</v>
      </c>
      <c r="Q909" s="159">
        <v>0.1</v>
      </c>
      <c r="R909" s="159">
        <v>0.1</v>
      </c>
      <c r="S909" s="159">
        <v>0.1</v>
      </c>
      <c r="T909" s="159">
        <v>0.1</v>
      </c>
      <c r="U909" s="159">
        <v>0.1</v>
      </c>
      <c r="V909" s="159">
        <v>0.1</v>
      </c>
      <c r="W909" s="159">
        <v>0.1</v>
      </c>
      <c r="X909" s="159"/>
      <c r="Y909" s="33"/>
    </row>
    <row r="910" spans="1:25" s="34" customFormat="1" ht="12.75" customHeight="1">
      <c r="A910" s="442"/>
      <c r="B910" s="21"/>
      <c r="C910" s="157"/>
      <c r="D910" s="158"/>
      <c r="E910" s="137"/>
      <c r="F910" s="159"/>
      <c r="G910" s="159"/>
      <c r="H910" s="159"/>
      <c r="I910" s="159"/>
      <c r="J910" s="159"/>
      <c r="K910" s="159"/>
      <c r="L910" s="159"/>
      <c r="M910" s="159"/>
      <c r="N910" s="159"/>
      <c r="O910" s="159"/>
      <c r="P910" s="159"/>
      <c r="Q910" s="159"/>
      <c r="R910" s="159"/>
      <c r="S910" s="159"/>
      <c r="T910" s="159"/>
      <c r="U910" s="159"/>
      <c r="V910" s="159"/>
      <c r="W910" s="159"/>
      <c r="X910" s="159"/>
      <c r="Y910" s="33"/>
    </row>
    <row r="911" spans="1:25" s="34" customFormat="1" ht="12.75" customHeight="1">
      <c r="A911" s="442"/>
      <c r="B911" s="21"/>
      <c r="C911" s="157"/>
      <c r="D911" s="158"/>
      <c r="E911" s="137"/>
      <c r="F911" s="159"/>
      <c r="G911" s="159"/>
      <c r="H911" s="159"/>
      <c r="I911" s="159"/>
      <c r="J911" s="159"/>
      <c r="K911" s="159"/>
      <c r="L911" s="159"/>
      <c r="M911" s="159"/>
      <c r="N911" s="159"/>
      <c r="O911" s="159"/>
      <c r="P911" s="159"/>
      <c r="Q911" s="159"/>
      <c r="R911" s="159"/>
      <c r="S911" s="159"/>
      <c r="T911" s="159"/>
      <c r="U911" s="159"/>
      <c r="V911" s="159"/>
      <c r="W911" s="159"/>
      <c r="X911" s="159"/>
      <c r="Y911" s="33"/>
    </row>
    <row r="912" spans="1:25" s="34" customFormat="1" ht="12.75" customHeight="1">
      <c r="A912" s="442"/>
      <c r="B912" s="21"/>
      <c r="C912" s="157"/>
      <c r="D912" s="158"/>
      <c r="E912" s="137"/>
      <c r="F912" s="159"/>
      <c r="G912" s="159"/>
      <c r="H912" s="159"/>
      <c r="I912" s="159"/>
      <c r="J912" s="159"/>
      <c r="K912" s="159"/>
      <c r="L912" s="159"/>
      <c r="M912" s="159"/>
      <c r="N912" s="159"/>
      <c r="O912" s="159"/>
      <c r="P912" s="159"/>
      <c r="Q912" s="159"/>
      <c r="R912" s="159"/>
      <c r="S912" s="159"/>
      <c r="T912" s="159"/>
      <c r="U912" s="159"/>
      <c r="V912" s="159"/>
      <c r="W912" s="159"/>
      <c r="X912" s="159"/>
      <c r="Y912" s="33"/>
    </row>
    <row r="913" spans="1:25" s="34" customFormat="1" ht="12.75" customHeight="1">
      <c r="A913" s="442"/>
      <c r="B913" s="21"/>
      <c r="C913" s="157"/>
      <c r="D913" s="158"/>
      <c r="E913" s="137"/>
      <c r="F913" s="159"/>
      <c r="G913" s="159"/>
      <c r="H913" s="159"/>
      <c r="I913" s="159"/>
      <c r="J913" s="159"/>
      <c r="K913" s="159"/>
      <c r="L913" s="159"/>
      <c r="M913" s="159"/>
      <c r="N913" s="159"/>
      <c r="O913" s="159"/>
      <c r="P913" s="159"/>
      <c r="Q913" s="159"/>
      <c r="R913" s="159"/>
      <c r="S913" s="159"/>
      <c r="T913" s="159"/>
      <c r="U913" s="159"/>
      <c r="V913" s="159"/>
      <c r="W913" s="159"/>
      <c r="X913" s="159"/>
      <c r="Y913" s="33"/>
    </row>
    <row r="914" spans="1:25" s="34" customFormat="1" ht="12.75" customHeight="1">
      <c r="A914" s="442"/>
      <c r="B914" s="21"/>
      <c r="C914" s="157"/>
      <c r="D914" s="158"/>
      <c r="E914" s="137"/>
      <c r="F914" s="159"/>
      <c r="G914" s="159"/>
      <c r="H914" s="159"/>
      <c r="I914" s="159"/>
      <c r="J914" s="159"/>
      <c r="K914" s="159"/>
      <c r="L914" s="159"/>
      <c r="M914" s="159"/>
      <c r="N914" s="159"/>
      <c r="O914" s="159"/>
      <c r="P914" s="159"/>
      <c r="Q914" s="159"/>
      <c r="R914" s="159"/>
      <c r="S914" s="159"/>
      <c r="T914" s="159"/>
      <c r="U914" s="159"/>
      <c r="V914" s="159"/>
      <c r="W914" s="159"/>
      <c r="X914" s="159"/>
      <c r="Y914" s="33"/>
    </row>
    <row r="915" spans="1:25" s="34" customFormat="1" ht="12.75" customHeight="1">
      <c r="A915" s="442"/>
      <c r="B915" s="21"/>
      <c r="C915" s="157"/>
      <c r="D915" s="158"/>
      <c r="E915" s="137"/>
      <c r="F915" s="159"/>
      <c r="G915" s="159"/>
      <c r="H915" s="159"/>
      <c r="I915" s="159"/>
      <c r="J915" s="159"/>
      <c r="K915" s="159"/>
      <c r="L915" s="159"/>
      <c r="M915" s="159"/>
      <c r="N915" s="159"/>
      <c r="O915" s="159"/>
      <c r="P915" s="159"/>
      <c r="Q915" s="159"/>
      <c r="R915" s="159"/>
      <c r="S915" s="159"/>
      <c r="T915" s="159"/>
      <c r="U915" s="159"/>
      <c r="V915" s="159"/>
      <c r="W915" s="159"/>
      <c r="X915" s="159"/>
      <c r="Y915" s="33"/>
    </row>
    <row r="916" spans="1:25" s="34" customFormat="1" ht="12.75" customHeight="1">
      <c r="A916" s="23"/>
      <c r="B916" s="21"/>
      <c r="C916" s="25"/>
      <c r="D916" s="19"/>
      <c r="E916" s="137">
        <f>SUM(J916:X916)</f>
        <v>0</v>
      </c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3"/>
    </row>
    <row r="917" spans="1:25" s="34" customFormat="1" ht="12.75" customHeight="1">
      <c r="A917" s="23"/>
      <c r="B917" s="21"/>
      <c r="C917" s="25"/>
      <c r="D917" s="19"/>
      <c r="E917" s="137">
        <f>SUM(J917:X917)</f>
        <v>0</v>
      </c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3"/>
    </row>
    <row r="918" spans="1:25" s="199" customFormat="1" ht="12.75" customHeight="1">
      <c r="A918" s="196" t="s">
        <v>203</v>
      </c>
      <c r="B918" s="200" t="s">
        <v>173</v>
      </c>
      <c r="C918" s="197"/>
      <c r="D918" s="201" t="s">
        <v>51</v>
      </c>
      <c r="E918" s="184">
        <f t="shared" ref="E918:X918" si="80">SUM(E919:E981)</f>
        <v>62.939999999999991</v>
      </c>
      <c r="F918" s="184">
        <f t="shared" si="80"/>
        <v>0</v>
      </c>
      <c r="G918" s="184">
        <f t="shared" si="80"/>
        <v>0</v>
      </c>
      <c r="H918" s="184">
        <f t="shared" si="80"/>
        <v>0</v>
      </c>
      <c r="I918" s="184">
        <f t="shared" si="80"/>
        <v>0</v>
      </c>
      <c r="J918" s="184">
        <f t="shared" si="80"/>
        <v>3.2199999999999998</v>
      </c>
      <c r="K918" s="184">
        <f t="shared" si="80"/>
        <v>3.5499999999999989</v>
      </c>
      <c r="L918" s="184">
        <f t="shared" si="80"/>
        <v>3.4999999999999996</v>
      </c>
      <c r="M918" s="184">
        <f t="shared" si="80"/>
        <v>3.6899999999999991</v>
      </c>
      <c r="N918" s="184">
        <f t="shared" si="80"/>
        <v>4.8099999999999987</v>
      </c>
      <c r="O918" s="184">
        <f t="shared" si="80"/>
        <v>2.64</v>
      </c>
      <c r="P918" s="184">
        <f t="shared" si="80"/>
        <v>3.42</v>
      </c>
      <c r="Q918" s="184">
        <f t="shared" si="80"/>
        <v>5.12</v>
      </c>
      <c r="R918" s="184">
        <f t="shared" si="80"/>
        <v>4.4099999999999993</v>
      </c>
      <c r="S918" s="184">
        <f t="shared" si="80"/>
        <v>4.5599999999999996</v>
      </c>
      <c r="T918" s="184">
        <f t="shared" si="80"/>
        <v>4.38</v>
      </c>
      <c r="U918" s="184">
        <f t="shared" si="80"/>
        <v>4.5599999999999996</v>
      </c>
      <c r="V918" s="184">
        <f t="shared" si="80"/>
        <v>5.67</v>
      </c>
      <c r="W918" s="184">
        <f t="shared" si="80"/>
        <v>5.21</v>
      </c>
      <c r="X918" s="184">
        <f t="shared" si="80"/>
        <v>4.2</v>
      </c>
      <c r="Y918" s="198"/>
    </row>
    <row r="919" spans="1:25" s="34" customFormat="1" ht="12.75" customHeight="1">
      <c r="A919" s="23"/>
      <c r="B919" s="21"/>
      <c r="C919" s="25" t="s">
        <v>11</v>
      </c>
      <c r="D919" s="19"/>
      <c r="E919" s="137">
        <f t="shared" ref="E919:E927" si="81">SUM(J919:X919)</f>
        <v>0.09</v>
      </c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>
        <v>0.09</v>
      </c>
      <c r="Q919" s="32"/>
      <c r="R919" s="32"/>
      <c r="S919" s="32"/>
      <c r="T919" s="32"/>
      <c r="U919" s="32"/>
      <c r="V919" s="32"/>
      <c r="W919" s="32"/>
      <c r="X919" s="32"/>
      <c r="Y919" s="33"/>
    </row>
    <row r="920" spans="1:25" s="34" customFormat="1" ht="12.75" customHeight="1">
      <c r="A920" s="23"/>
      <c r="B920" s="21"/>
      <c r="C920" s="25" t="s">
        <v>18</v>
      </c>
      <c r="D920" s="19"/>
      <c r="E920" s="137">
        <f t="shared" si="81"/>
        <v>0.1</v>
      </c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>
        <v>0.1</v>
      </c>
      <c r="Q920" s="32"/>
      <c r="R920" s="32"/>
      <c r="S920" s="32"/>
      <c r="T920" s="32"/>
      <c r="U920" s="32"/>
      <c r="V920" s="32"/>
      <c r="W920" s="32"/>
      <c r="X920" s="32"/>
      <c r="Y920" s="33"/>
    </row>
    <row r="921" spans="1:25" s="34" customFormat="1" ht="12.75" customHeight="1">
      <c r="A921" s="448"/>
      <c r="B921" s="21"/>
      <c r="C921" s="25" t="s">
        <v>20</v>
      </c>
      <c r="D921" s="19"/>
      <c r="E921" s="137">
        <f t="shared" si="81"/>
        <v>0.06</v>
      </c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>
        <v>0.06</v>
      </c>
      <c r="Q921" s="32"/>
      <c r="R921" s="32"/>
      <c r="S921" s="32"/>
      <c r="T921" s="32"/>
      <c r="U921" s="32"/>
      <c r="V921" s="32"/>
      <c r="W921" s="32"/>
      <c r="X921" s="32"/>
      <c r="Y921" s="33"/>
    </row>
    <row r="922" spans="1:25" s="34" customFormat="1" ht="12.75" customHeight="1">
      <c r="A922" s="448"/>
      <c r="B922" s="21"/>
      <c r="C922" s="25" t="s">
        <v>11</v>
      </c>
      <c r="D922" s="19"/>
      <c r="E922" s="137">
        <f t="shared" si="81"/>
        <v>0.1</v>
      </c>
      <c r="F922" s="32"/>
      <c r="G922" s="32"/>
      <c r="H922" s="32"/>
      <c r="I922" s="32"/>
      <c r="J922" s="32"/>
      <c r="K922" s="32"/>
      <c r="L922" s="32"/>
      <c r="M922" s="32"/>
      <c r="N922" s="32">
        <v>0.1</v>
      </c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3"/>
    </row>
    <row r="923" spans="1:25" s="34" customFormat="1" ht="12.75" customHeight="1">
      <c r="A923" s="448"/>
      <c r="B923" s="21"/>
      <c r="C923" s="25" t="s">
        <v>12</v>
      </c>
      <c r="D923" s="19"/>
      <c r="E923" s="137">
        <f t="shared" si="81"/>
        <v>0.05</v>
      </c>
      <c r="F923" s="32"/>
      <c r="G923" s="32"/>
      <c r="H923" s="32"/>
      <c r="I923" s="32"/>
      <c r="J923" s="32"/>
      <c r="K923" s="32"/>
      <c r="L923" s="32"/>
      <c r="M923" s="32"/>
      <c r="N923" s="32">
        <v>0.05</v>
      </c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3"/>
    </row>
    <row r="924" spans="1:25" s="34" customFormat="1" ht="12.75" customHeight="1">
      <c r="A924" s="448"/>
      <c r="B924" s="21"/>
      <c r="C924" s="25" t="s">
        <v>16</v>
      </c>
      <c r="D924" s="19"/>
      <c r="E924" s="137">
        <f t="shared" si="81"/>
        <v>7.0000000000000007E-2</v>
      </c>
      <c r="F924" s="32"/>
      <c r="G924" s="32"/>
      <c r="H924" s="32"/>
      <c r="I924" s="32"/>
      <c r="J924" s="32"/>
      <c r="K924" s="32"/>
      <c r="L924" s="32"/>
      <c r="M924" s="32"/>
      <c r="N924" s="32">
        <v>7.0000000000000007E-2</v>
      </c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3"/>
    </row>
    <row r="925" spans="1:25" s="34" customFormat="1" ht="12.75" customHeight="1">
      <c r="A925" s="448"/>
      <c r="B925" s="21"/>
      <c r="C925" s="25" t="s">
        <v>18</v>
      </c>
      <c r="D925" s="19"/>
      <c r="E925" s="137">
        <f t="shared" si="81"/>
        <v>0.1</v>
      </c>
      <c r="F925" s="32"/>
      <c r="G925" s="32"/>
      <c r="H925" s="32"/>
      <c r="I925" s="32"/>
      <c r="J925" s="32"/>
      <c r="K925" s="32"/>
      <c r="L925" s="32"/>
      <c r="M925" s="32"/>
      <c r="N925" s="32">
        <v>0.1</v>
      </c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3"/>
    </row>
    <row r="926" spans="1:25" s="34" customFormat="1" ht="12.75" customHeight="1">
      <c r="A926" s="448"/>
      <c r="B926" s="21"/>
      <c r="C926" s="25" t="s">
        <v>22</v>
      </c>
      <c r="D926" s="19"/>
      <c r="E926" s="137">
        <f t="shared" si="81"/>
        <v>0.1</v>
      </c>
      <c r="F926" s="32"/>
      <c r="G926" s="32"/>
      <c r="H926" s="32"/>
      <c r="I926" s="32"/>
      <c r="J926" s="32"/>
      <c r="K926" s="32"/>
      <c r="L926" s="32"/>
      <c r="M926" s="32"/>
      <c r="N926" s="32">
        <v>0.1</v>
      </c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3"/>
    </row>
    <row r="927" spans="1:25" s="34" customFormat="1" ht="12.75" customHeight="1">
      <c r="A927" s="448"/>
      <c r="B927" s="21"/>
      <c r="C927" s="25" t="s">
        <v>64</v>
      </c>
      <c r="D927" s="19"/>
      <c r="E927" s="137">
        <f t="shared" si="81"/>
        <v>0.02</v>
      </c>
      <c r="F927" s="32"/>
      <c r="G927" s="32"/>
      <c r="H927" s="32"/>
      <c r="I927" s="32"/>
      <c r="J927" s="32"/>
      <c r="K927" s="32"/>
      <c r="L927" s="32"/>
      <c r="M927" s="32"/>
      <c r="N927" s="32">
        <v>0.02</v>
      </c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3"/>
    </row>
    <row r="928" spans="1:25" s="34" customFormat="1" ht="12.75" customHeight="1">
      <c r="A928" s="448"/>
      <c r="B928" s="21"/>
      <c r="C928" s="25"/>
      <c r="D928" s="19"/>
      <c r="E928" s="137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3"/>
    </row>
    <row r="929" spans="1:25" s="34" customFormat="1" ht="12.75" customHeight="1">
      <c r="A929" s="23"/>
      <c r="B929" s="21"/>
      <c r="C929" s="25" t="s">
        <v>12</v>
      </c>
      <c r="D929" s="19"/>
      <c r="E929" s="137">
        <f t="shared" ref="E929:E949" si="82">SUM(J929:X929)</f>
        <v>0.02</v>
      </c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>
        <v>0.02</v>
      </c>
      <c r="Y929" s="33"/>
    </row>
    <row r="930" spans="1:25" s="34" customFormat="1" ht="12.75" customHeight="1">
      <c r="A930" s="23"/>
      <c r="B930" s="21"/>
      <c r="C930" s="25" t="s">
        <v>18</v>
      </c>
      <c r="D930" s="19"/>
      <c r="E930" s="137">
        <f t="shared" si="82"/>
        <v>0.01</v>
      </c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>
        <v>0.01</v>
      </c>
      <c r="Y930" s="33"/>
    </row>
    <row r="931" spans="1:25" s="34" customFormat="1" ht="12.75" customHeight="1">
      <c r="A931" s="23"/>
      <c r="B931" s="21"/>
      <c r="C931" s="25" t="s">
        <v>18</v>
      </c>
      <c r="D931" s="19"/>
      <c r="E931" s="137">
        <f t="shared" si="82"/>
        <v>0.01</v>
      </c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>
        <v>0.01</v>
      </c>
      <c r="Y931" s="33"/>
    </row>
    <row r="932" spans="1:25" s="34" customFormat="1" ht="12.75" customHeight="1">
      <c r="A932" s="23"/>
      <c r="B932" s="21"/>
      <c r="C932" s="25" t="s">
        <v>12</v>
      </c>
      <c r="D932" s="19"/>
      <c r="E932" s="137">
        <f t="shared" si="82"/>
        <v>0.25</v>
      </c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>
        <v>0.25</v>
      </c>
      <c r="R932" s="32"/>
      <c r="S932" s="32"/>
      <c r="T932" s="32"/>
      <c r="U932" s="32"/>
      <c r="V932" s="32"/>
      <c r="W932" s="32"/>
      <c r="X932" s="32"/>
      <c r="Y932" s="33"/>
    </row>
    <row r="933" spans="1:25" s="34" customFormat="1" ht="12.75" customHeight="1">
      <c r="A933" s="23"/>
      <c r="B933" s="21"/>
      <c r="C933" s="25" t="s">
        <v>16</v>
      </c>
      <c r="D933" s="19"/>
      <c r="E933" s="137">
        <f t="shared" si="82"/>
        <v>0.15</v>
      </c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>
        <v>0.15</v>
      </c>
      <c r="R933" s="32"/>
      <c r="S933" s="32"/>
      <c r="T933" s="32"/>
      <c r="U933" s="32"/>
      <c r="V933" s="32"/>
      <c r="W933" s="32"/>
      <c r="X933" s="32"/>
      <c r="Y933" s="33"/>
    </row>
    <row r="934" spans="1:25" s="34" customFormat="1" ht="12.75" customHeight="1">
      <c r="A934" s="23"/>
      <c r="B934" s="21"/>
      <c r="C934" s="25" t="s">
        <v>18</v>
      </c>
      <c r="D934" s="19"/>
      <c r="E934" s="137">
        <f t="shared" si="82"/>
        <v>0.04</v>
      </c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>
        <v>0.04</v>
      </c>
      <c r="R934" s="32"/>
      <c r="S934" s="32"/>
      <c r="T934" s="32"/>
      <c r="U934" s="32"/>
      <c r="V934" s="32"/>
      <c r="W934" s="32"/>
      <c r="X934" s="32"/>
      <c r="Y934" s="33"/>
    </row>
    <row r="935" spans="1:25" s="34" customFormat="1" ht="12.75" customHeight="1">
      <c r="A935" s="23"/>
      <c r="B935" s="21"/>
      <c r="C935" s="25" t="s">
        <v>22</v>
      </c>
      <c r="D935" s="19"/>
      <c r="E935" s="137">
        <f t="shared" si="82"/>
        <v>0.71</v>
      </c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>
        <v>0.71</v>
      </c>
      <c r="R935" s="32"/>
      <c r="S935" s="32"/>
      <c r="T935" s="32"/>
      <c r="U935" s="32"/>
      <c r="V935" s="32"/>
      <c r="W935" s="32"/>
      <c r="X935" s="32"/>
      <c r="Y935" s="33"/>
    </row>
    <row r="936" spans="1:25" s="34" customFormat="1" ht="12.75" customHeight="1">
      <c r="A936" s="23"/>
      <c r="B936" s="21"/>
      <c r="C936" s="25" t="s">
        <v>16</v>
      </c>
      <c r="D936" s="19"/>
      <c r="E936" s="137">
        <f t="shared" si="82"/>
        <v>0.01</v>
      </c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>
        <v>0.01</v>
      </c>
      <c r="R936" s="32"/>
      <c r="S936" s="32"/>
      <c r="T936" s="32"/>
      <c r="U936" s="32"/>
      <c r="V936" s="32"/>
      <c r="W936" s="32"/>
      <c r="X936" s="32"/>
      <c r="Y936" s="33"/>
    </row>
    <row r="937" spans="1:25" s="34" customFormat="1" ht="12.75" customHeight="1">
      <c r="A937" s="23"/>
      <c r="B937" s="21"/>
      <c r="C937" s="25" t="s">
        <v>16</v>
      </c>
      <c r="D937" s="19"/>
      <c r="E937" s="137">
        <f t="shared" si="82"/>
        <v>0.01</v>
      </c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>
        <v>0.01</v>
      </c>
      <c r="R937" s="32"/>
      <c r="S937" s="32"/>
      <c r="T937" s="32"/>
      <c r="U937" s="32"/>
      <c r="V937" s="32"/>
      <c r="W937" s="32"/>
      <c r="X937" s="32"/>
      <c r="Y937" s="33"/>
    </row>
    <row r="938" spans="1:25" s="34" customFormat="1" ht="12.75" customHeight="1">
      <c r="A938" s="23"/>
      <c r="B938" s="21"/>
      <c r="C938" s="25" t="s">
        <v>18</v>
      </c>
      <c r="D938" s="19"/>
      <c r="E938" s="137">
        <f t="shared" si="82"/>
        <v>0.03</v>
      </c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>
        <v>0.03</v>
      </c>
      <c r="W938" s="32"/>
      <c r="X938" s="32"/>
      <c r="Y938" s="33"/>
    </row>
    <row r="939" spans="1:25" s="34" customFormat="1" ht="12.75" customHeight="1">
      <c r="A939" s="269"/>
      <c r="B939" s="21"/>
      <c r="C939" s="25" t="s">
        <v>22</v>
      </c>
      <c r="D939" s="19"/>
      <c r="E939" s="137">
        <f t="shared" si="82"/>
        <v>0.17</v>
      </c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>
        <v>0.17</v>
      </c>
      <c r="W939" s="32"/>
      <c r="X939" s="32"/>
      <c r="Y939" s="33"/>
    </row>
    <row r="940" spans="1:25" s="34" customFormat="1" ht="12.75" customHeight="1">
      <c r="A940" s="269"/>
      <c r="B940" s="21"/>
      <c r="C940" s="25" t="s">
        <v>18</v>
      </c>
      <c r="D940" s="19"/>
      <c r="E940" s="137">
        <f t="shared" si="82"/>
        <v>0.05</v>
      </c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>
        <v>0.05</v>
      </c>
      <c r="W940" s="32"/>
      <c r="X940" s="32"/>
      <c r="Y940" s="33"/>
    </row>
    <row r="941" spans="1:25" s="34" customFormat="1" ht="12.75" customHeight="1">
      <c r="A941" s="269"/>
      <c r="B941" s="21"/>
      <c r="C941" s="25" t="s">
        <v>22</v>
      </c>
      <c r="D941" s="19"/>
      <c r="E941" s="137">
        <f t="shared" si="82"/>
        <v>7.0000000000000007E-2</v>
      </c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>
        <v>7.0000000000000007E-2</v>
      </c>
      <c r="W941" s="32"/>
      <c r="X941" s="32"/>
      <c r="Y941" s="33"/>
    </row>
    <row r="942" spans="1:25" s="34" customFormat="1" ht="12.75" customHeight="1">
      <c r="A942" s="269"/>
      <c r="B942" s="21"/>
      <c r="C942" s="25" t="s">
        <v>16</v>
      </c>
      <c r="D942" s="19"/>
      <c r="E942" s="137">
        <f t="shared" si="82"/>
        <v>0.03</v>
      </c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>
        <v>0.03</v>
      </c>
      <c r="W942" s="32"/>
      <c r="X942" s="32"/>
      <c r="Y942" s="33"/>
    </row>
    <row r="943" spans="1:25" s="34" customFormat="1" ht="12.75" customHeight="1">
      <c r="A943" s="269"/>
      <c r="B943" s="21"/>
      <c r="C943" s="25" t="s">
        <v>22</v>
      </c>
      <c r="D943" s="19"/>
      <c r="E943" s="137">
        <f t="shared" si="82"/>
        <v>7.0000000000000007E-2</v>
      </c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>
        <v>7.0000000000000007E-2</v>
      </c>
      <c r="W943" s="32"/>
      <c r="X943" s="32"/>
      <c r="Y943" s="33"/>
    </row>
    <row r="944" spans="1:25" s="34" customFormat="1" ht="12.75" customHeight="1">
      <c r="A944" s="269"/>
      <c r="B944" s="21"/>
      <c r="C944" s="25" t="s">
        <v>16</v>
      </c>
      <c r="D944" s="19"/>
      <c r="E944" s="137">
        <f t="shared" si="82"/>
        <v>0.05</v>
      </c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>
        <v>0.05</v>
      </c>
      <c r="W944" s="32"/>
      <c r="X944" s="32"/>
      <c r="Y944" s="33"/>
    </row>
    <row r="945" spans="1:25" s="34" customFormat="1" ht="12.75" customHeight="1">
      <c r="A945" s="345"/>
      <c r="B945" s="21"/>
      <c r="C945" s="25" t="s">
        <v>22</v>
      </c>
      <c r="D945" s="19"/>
      <c r="E945" s="137">
        <f t="shared" si="82"/>
        <v>0.15</v>
      </c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>
        <v>0.15</v>
      </c>
      <c r="W945" s="32"/>
      <c r="X945" s="32"/>
      <c r="Y945" s="33"/>
    </row>
    <row r="946" spans="1:25" s="34" customFormat="1" ht="12.75" customHeight="1">
      <c r="A946" s="269"/>
      <c r="B946" s="21"/>
      <c r="C946" s="25" t="s">
        <v>18</v>
      </c>
      <c r="D946" s="19"/>
      <c r="E946" s="137">
        <f t="shared" si="82"/>
        <v>0.01</v>
      </c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>
        <v>0.01</v>
      </c>
      <c r="W946" s="32"/>
      <c r="X946" s="32"/>
      <c r="Y946" s="33"/>
    </row>
    <row r="947" spans="1:25" s="34" customFormat="1" ht="12.75" customHeight="1">
      <c r="A947" s="269"/>
      <c r="B947" s="21"/>
      <c r="C947" s="25" t="s">
        <v>16</v>
      </c>
      <c r="D947" s="19"/>
      <c r="E947" s="137">
        <f t="shared" si="82"/>
        <v>0.01</v>
      </c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>
        <v>0.01</v>
      </c>
      <c r="W947" s="32"/>
      <c r="X947" s="32"/>
      <c r="Y947" s="33"/>
    </row>
    <row r="948" spans="1:25" s="34" customFormat="1" ht="12.75" customHeight="1">
      <c r="A948" s="269"/>
      <c r="B948" s="21"/>
      <c r="C948" s="25" t="s">
        <v>22</v>
      </c>
      <c r="D948" s="19"/>
      <c r="E948" s="137">
        <f t="shared" si="82"/>
        <v>7.0000000000000007E-2</v>
      </c>
      <c r="F948" s="32"/>
      <c r="G948" s="32"/>
      <c r="H948" s="32"/>
      <c r="I948" s="32"/>
      <c r="J948" s="32"/>
      <c r="K948" s="32"/>
      <c r="L948" s="32"/>
      <c r="M948" s="32"/>
      <c r="N948" s="32">
        <v>7.0000000000000007E-2</v>
      </c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3"/>
    </row>
    <row r="949" spans="1:25" s="34" customFormat="1" ht="12.75" customHeight="1">
      <c r="A949" s="23"/>
      <c r="B949" s="21"/>
      <c r="C949" s="25" t="s">
        <v>16</v>
      </c>
      <c r="D949" s="19"/>
      <c r="E949" s="137">
        <f t="shared" si="82"/>
        <v>0.02</v>
      </c>
      <c r="F949" s="32"/>
      <c r="G949" s="32"/>
      <c r="H949" s="32"/>
      <c r="I949" s="32"/>
      <c r="J949" s="32"/>
      <c r="K949" s="32"/>
      <c r="L949" s="32"/>
      <c r="M949" s="32"/>
      <c r="N949" s="32"/>
      <c r="O949" s="32">
        <v>0.02</v>
      </c>
      <c r="P949" s="32"/>
      <c r="Q949" s="32"/>
      <c r="R949" s="32"/>
      <c r="S949" s="32"/>
      <c r="T949" s="32"/>
      <c r="U949" s="32"/>
      <c r="V949" s="32"/>
      <c r="W949" s="32"/>
      <c r="X949" s="32"/>
      <c r="Y949" s="33"/>
    </row>
    <row r="950" spans="1:25" s="34" customFormat="1" ht="12.75" customHeight="1">
      <c r="A950" s="448"/>
      <c r="B950" s="21"/>
      <c r="C950" s="25"/>
      <c r="D950" s="19"/>
      <c r="E950" s="137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3"/>
    </row>
    <row r="951" spans="1:25" s="34" customFormat="1" ht="12.75" customHeight="1">
      <c r="A951" s="269"/>
      <c r="B951" s="21"/>
      <c r="C951" s="25" t="s">
        <v>11</v>
      </c>
      <c r="D951" s="19"/>
      <c r="E951" s="137">
        <f t="shared" ref="E951:E981" si="83">SUM(J951:X951)</f>
        <v>1.05</v>
      </c>
      <c r="F951" s="32"/>
      <c r="G951" s="32"/>
      <c r="H951" s="32"/>
      <c r="I951" s="32"/>
      <c r="J951" s="32">
        <v>0.1</v>
      </c>
      <c r="K951" s="32">
        <v>0.05</v>
      </c>
      <c r="L951" s="32">
        <v>0.1</v>
      </c>
      <c r="M951" s="32"/>
      <c r="N951" s="32">
        <v>0.1</v>
      </c>
      <c r="O951" s="32"/>
      <c r="P951" s="32">
        <v>0.05</v>
      </c>
      <c r="Q951" s="32">
        <v>0.1</v>
      </c>
      <c r="R951" s="32">
        <v>0.05</v>
      </c>
      <c r="S951" s="32">
        <v>0.05</v>
      </c>
      <c r="T951" s="32">
        <v>0.1</v>
      </c>
      <c r="U951" s="32">
        <v>0.1</v>
      </c>
      <c r="V951" s="32">
        <v>0.05</v>
      </c>
      <c r="W951" s="32">
        <v>0.1</v>
      </c>
      <c r="X951" s="32">
        <v>0.1</v>
      </c>
      <c r="Y951" s="33"/>
    </row>
    <row r="952" spans="1:25" s="34" customFormat="1" ht="12.75" customHeight="1">
      <c r="A952" s="448"/>
      <c r="B952" s="21"/>
      <c r="C952" s="25" t="s">
        <v>12</v>
      </c>
      <c r="D952" s="19"/>
      <c r="E952" s="137">
        <f t="shared" si="83"/>
        <v>1.4500000000000004</v>
      </c>
      <c r="F952" s="32"/>
      <c r="G952" s="32"/>
      <c r="H952" s="32"/>
      <c r="I952" s="32"/>
      <c r="J952" s="32">
        <v>0.1</v>
      </c>
      <c r="K952" s="32">
        <v>0.1</v>
      </c>
      <c r="L952" s="32">
        <v>0.1</v>
      </c>
      <c r="M952" s="32">
        <v>0.15</v>
      </c>
      <c r="N952" s="32">
        <v>0.1</v>
      </c>
      <c r="O952" s="32"/>
      <c r="P952" s="32">
        <v>0.1</v>
      </c>
      <c r="Q952" s="32">
        <v>0.1</v>
      </c>
      <c r="R952" s="32">
        <v>0.1</v>
      </c>
      <c r="S952" s="32">
        <v>0.1</v>
      </c>
      <c r="T952" s="32">
        <v>0.1</v>
      </c>
      <c r="U952" s="32">
        <v>0.1</v>
      </c>
      <c r="V952" s="32">
        <v>0.1</v>
      </c>
      <c r="W952" s="32">
        <v>0.1</v>
      </c>
      <c r="X952" s="32">
        <v>0.1</v>
      </c>
      <c r="Y952" s="33"/>
    </row>
    <row r="953" spans="1:25" s="34" customFormat="1" ht="12.75" customHeight="1">
      <c r="A953" s="448"/>
      <c r="B953" s="21"/>
      <c r="C953" s="25" t="s">
        <v>16</v>
      </c>
      <c r="D953" s="19"/>
      <c r="E953" s="137">
        <f t="shared" si="83"/>
        <v>1.8999999999999997</v>
      </c>
      <c r="F953" s="32"/>
      <c r="G953" s="32"/>
      <c r="H953" s="32"/>
      <c r="I953" s="32"/>
      <c r="J953" s="32">
        <v>0.15</v>
      </c>
      <c r="K953" s="32">
        <v>0.1</v>
      </c>
      <c r="L953" s="32">
        <v>0.15</v>
      </c>
      <c r="M953" s="32">
        <v>0.1</v>
      </c>
      <c r="N953" s="32">
        <v>0.15</v>
      </c>
      <c r="O953" s="32"/>
      <c r="P953" s="32">
        <v>0.1</v>
      </c>
      <c r="Q953" s="32">
        <v>0.15</v>
      </c>
      <c r="R953" s="32">
        <v>0.1</v>
      </c>
      <c r="S953" s="32">
        <v>0.1</v>
      </c>
      <c r="T953" s="32">
        <v>0.15</v>
      </c>
      <c r="U953" s="32">
        <v>0.15</v>
      </c>
      <c r="V953" s="32">
        <v>0.2</v>
      </c>
      <c r="W953" s="32">
        <v>0.15</v>
      </c>
      <c r="X953" s="32">
        <v>0.15</v>
      </c>
      <c r="Y953" s="33"/>
    </row>
    <row r="954" spans="1:25" s="34" customFormat="1" ht="12.75" customHeight="1">
      <c r="A954" s="448"/>
      <c r="B954" s="21"/>
      <c r="C954" s="25" t="s">
        <v>18</v>
      </c>
      <c r="D954" s="19"/>
      <c r="E954" s="137">
        <f t="shared" si="83"/>
        <v>2.3499999999999996</v>
      </c>
      <c r="F954" s="32"/>
      <c r="G954" s="32"/>
      <c r="H954" s="32"/>
      <c r="I954" s="32"/>
      <c r="J954" s="32">
        <v>0.15</v>
      </c>
      <c r="K954" s="32">
        <v>0.2</v>
      </c>
      <c r="L954" s="32">
        <v>0.15</v>
      </c>
      <c r="M954" s="32">
        <v>0.2</v>
      </c>
      <c r="N954" s="32">
        <v>0.15</v>
      </c>
      <c r="O954" s="32"/>
      <c r="P954" s="32">
        <v>0.2</v>
      </c>
      <c r="Q954" s="32">
        <v>0.15</v>
      </c>
      <c r="R954" s="32">
        <v>0.2</v>
      </c>
      <c r="S954" s="32">
        <v>0.2</v>
      </c>
      <c r="T954" s="32">
        <v>0.15</v>
      </c>
      <c r="U954" s="32">
        <v>0.15</v>
      </c>
      <c r="V954" s="32">
        <v>0.15</v>
      </c>
      <c r="W954" s="32">
        <v>0.15</v>
      </c>
      <c r="X954" s="32">
        <v>0.15</v>
      </c>
      <c r="Y954" s="33"/>
    </row>
    <row r="955" spans="1:25" s="34" customFormat="1" ht="12.75" customHeight="1">
      <c r="A955" s="448"/>
      <c r="B955" s="21"/>
      <c r="C955" s="25" t="s">
        <v>22</v>
      </c>
      <c r="D955" s="19"/>
      <c r="E955" s="137">
        <f t="shared" si="83"/>
        <v>2.4900000000000002</v>
      </c>
      <c r="F955" s="32"/>
      <c r="G955" s="32"/>
      <c r="H955" s="32"/>
      <c r="I955" s="32"/>
      <c r="J955" s="32">
        <v>0.16</v>
      </c>
      <c r="K955" s="32">
        <v>0.21</v>
      </c>
      <c r="L955" s="32">
        <v>0.16</v>
      </c>
      <c r="M955" s="32">
        <v>0.21</v>
      </c>
      <c r="N955" s="32">
        <v>0.16</v>
      </c>
      <c r="O955" s="32"/>
      <c r="P955" s="32">
        <v>0.21</v>
      </c>
      <c r="Q955" s="32">
        <v>0.16</v>
      </c>
      <c r="R955" s="32">
        <v>0.21</v>
      </c>
      <c r="S955" s="32">
        <v>0.21</v>
      </c>
      <c r="T955" s="32">
        <v>0.16</v>
      </c>
      <c r="U955" s="32">
        <v>0.16</v>
      </c>
      <c r="V955" s="32">
        <v>0.16</v>
      </c>
      <c r="W955" s="32">
        <v>0.16</v>
      </c>
      <c r="X955" s="32">
        <v>0.16</v>
      </c>
      <c r="Y955" s="33"/>
    </row>
    <row r="956" spans="1:25" s="34" customFormat="1" ht="12.75" customHeight="1">
      <c r="A956" s="448"/>
      <c r="B956" s="21"/>
      <c r="C956" s="25" t="s">
        <v>62</v>
      </c>
      <c r="D956" s="19"/>
      <c r="E956" s="137">
        <f t="shared" si="83"/>
        <v>0.05</v>
      </c>
      <c r="F956" s="32"/>
      <c r="G956" s="32"/>
      <c r="H956" s="32"/>
      <c r="I956" s="32"/>
      <c r="J956" s="32">
        <v>0.05</v>
      </c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3"/>
    </row>
    <row r="957" spans="1:25" s="34" customFormat="1" ht="12.75" customHeight="1">
      <c r="A957" s="448"/>
      <c r="B957" s="21"/>
      <c r="C957" s="25" t="s">
        <v>64</v>
      </c>
      <c r="D957" s="19"/>
      <c r="E957" s="137">
        <f t="shared" si="83"/>
        <v>0.65</v>
      </c>
      <c r="F957" s="32"/>
      <c r="G957" s="32"/>
      <c r="H957" s="32"/>
      <c r="I957" s="32"/>
      <c r="J957" s="32"/>
      <c r="K957" s="32">
        <v>0.05</v>
      </c>
      <c r="L957" s="32">
        <v>0.05</v>
      </c>
      <c r="M957" s="32">
        <v>0.05</v>
      </c>
      <c r="N957" s="32">
        <v>0.05</v>
      </c>
      <c r="O957" s="32"/>
      <c r="P957" s="32">
        <v>0.05</v>
      </c>
      <c r="Q957" s="32">
        <v>0.05</v>
      </c>
      <c r="R957" s="32">
        <v>0.05</v>
      </c>
      <c r="S957" s="32">
        <v>0.05</v>
      </c>
      <c r="T957" s="32">
        <v>0.05</v>
      </c>
      <c r="U957" s="32">
        <v>0.05</v>
      </c>
      <c r="V957" s="32">
        <v>0.05</v>
      </c>
      <c r="W957" s="32">
        <v>0.05</v>
      </c>
      <c r="X957" s="32">
        <v>0.05</v>
      </c>
      <c r="Y957" s="33"/>
    </row>
    <row r="958" spans="1:25" s="34" customFormat="1" ht="12.75" customHeight="1">
      <c r="A958" s="448"/>
      <c r="B958" s="21"/>
      <c r="C958" s="25"/>
      <c r="D958" s="19"/>
      <c r="E958" s="137">
        <f t="shared" si="83"/>
        <v>0</v>
      </c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3"/>
    </row>
    <row r="959" spans="1:25" s="34" customFormat="1" ht="12.75" customHeight="1">
      <c r="A959" s="448"/>
      <c r="B959" s="21"/>
      <c r="C959" s="25" t="s">
        <v>11</v>
      </c>
      <c r="D959" s="19"/>
      <c r="E959" s="137">
        <f t="shared" si="83"/>
        <v>0.55999999999999994</v>
      </c>
      <c r="F959" s="32"/>
      <c r="G959" s="32"/>
      <c r="H959" s="32"/>
      <c r="I959" s="32"/>
      <c r="J959" s="32"/>
      <c r="K959" s="32">
        <v>0.01</v>
      </c>
      <c r="L959" s="32"/>
      <c r="M959" s="32"/>
      <c r="N959" s="32"/>
      <c r="O959" s="32">
        <v>0.05</v>
      </c>
      <c r="P959" s="32"/>
      <c r="Q959" s="32"/>
      <c r="R959" s="32"/>
      <c r="S959" s="32">
        <v>0.1</v>
      </c>
      <c r="T959" s="32">
        <v>0.05</v>
      </c>
      <c r="U959" s="32">
        <v>0.05</v>
      </c>
      <c r="V959" s="32">
        <v>0.1</v>
      </c>
      <c r="W959" s="32">
        <v>0.1</v>
      </c>
      <c r="X959" s="32">
        <v>0.1</v>
      </c>
      <c r="Y959" s="33"/>
    </row>
    <row r="960" spans="1:25" s="34" customFormat="1" ht="12.75" customHeight="1">
      <c r="A960" s="448"/>
      <c r="B960" s="21"/>
      <c r="C960" s="25" t="s">
        <v>12</v>
      </c>
      <c r="D960" s="19"/>
      <c r="E960" s="137">
        <f t="shared" si="83"/>
        <v>0.44999999999999996</v>
      </c>
      <c r="F960" s="32"/>
      <c r="G960" s="32"/>
      <c r="H960" s="32"/>
      <c r="I960" s="32"/>
      <c r="J960" s="32"/>
      <c r="K960" s="32"/>
      <c r="L960" s="32"/>
      <c r="M960" s="32"/>
      <c r="N960" s="32"/>
      <c r="O960" s="32">
        <v>0.05</v>
      </c>
      <c r="P960" s="32"/>
      <c r="Q960" s="32"/>
      <c r="R960" s="32"/>
      <c r="S960" s="32">
        <v>0.1</v>
      </c>
      <c r="T960" s="32">
        <v>0.05</v>
      </c>
      <c r="U960" s="32">
        <v>0.05</v>
      </c>
      <c r="V960" s="32">
        <v>0.1</v>
      </c>
      <c r="W960" s="32">
        <v>0.1</v>
      </c>
      <c r="X960" s="32"/>
      <c r="Y960" s="33"/>
    </row>
    <row r="961" spans="1:25" s="34" customFormat="1" ht="12.75" customHeight="1">
      <c r="A961" s="448"/>
      <c r="B961" s="21"/>
      <c r="C961" s="25" t="s">
        <v>16</v>
      </c>
      <c r="D961" s="19"/>
      <c r="E961" s="137">
        <f t="shared" si="83"/>
        <v>0.74999999999999989</v>
      </c>
      <c r="F961" s="32"/>
      <c r="G961" s="32"/>
      <c r="H961" s="32"/>
      <c r="I961" s="32"/>
      <c r="J961" s="32"/>
      <c r="K961" s="32">
        <v>0.05</v>
      </c>
      <c r="L961" s="32"/>
      <c r="M961" s="32"/>
      <c r="N961" s="32"/>
      <c r="O961" s="32">
        <v>0.1</v>
      </c>
      <c r="P961" s="32"/>
      <c r="Q961" s="32"/>
      <c r="R961" s="32"/>
      <c r="S961" s="32">
        <v>0.1</v>
      </c>
      <c r="T961" s="32">
        <v>0.1</v>
      </c>
      <c r="U961" s="32">
        <v>0.05</v>
      </c>
      <c r="V961" s="32">
        <v>0.15</v>
      </c>
      <c r="W961" s="32">
        <v>0.1</v>
      </c>
      <c r="X961" s="32">
        <v>0.1</v>
      </c>
      <c r="Y961" s="33"/>
    </row>
    <row r="962" spans="1:25" s="34" customFormat="1" ht="12.75" customHeight="1">
      <c r="A962" s="448"/>
      <c r="B962" s="21"/>
      <c r="C962" s="25" t="s">
        <v>18</v>
      </c>
      <c r="D962" s="19"/>
      <c r="E962" s="137">
        <f t="shared" si="83"/>
        <v>0.77</v>
      </c>
      <c r="F962" s="32"/>
      <c r="G962" s="32"/>
      <c r="H962" s="32"/>
      <c r="I962" s="32"/>
      <c r="J962" s="32"/>
      <c r="K962" s="32">
        <v>0.02</v>
      </c>
      <c r="L962" s="32"/>
      <c r="M962" s="32"/>
      <c r="N962" s="32"/>
      <c r="O962" s="32">
        <v>0.1</v>
      </c>
      <c r="P962" s="32"/>
      <c r="Q962" s="32"/>
      <c r="R962" s="32"/>
      <c r="S962" s="32">
        <v>0.1</v>
      </c>
      <c r="T962" s="32">
        <v>0.1</v>
      </c>
      <c r="U962" s="32">
        <v>0.05</v>
      </c>
      <c r="V962" s="32">
        <v>0.15</v>
      </c>
      <c r="W962" s="32">
        <v>0.1</v>
      </c>
      <c r="X962" s="32">
        <v>0.15</v>
      </c>
      <c r="Y962" s="33"/>
    </row>
    <row r="963" spans="1:25" s="34" customFormat="1" ht="13.5" customHeight="1">
      <c r="A963" s="448"/>
      <c r="B963" s="21"/>
      <c r="C963" s="25" t="s">
        <v>22</v>
      </c>
      <c r="D963" s="19"/>
      <c r="E963" s="137">
        <f t="shared" si="83"/>
        <v>0.6</v>
      </c>
      <c r="F963" s="32"/>
      <c r="G963" s="32"/>
      <c r="H963" s="32"/>
      <c r="I963" s="32"/>
      <c r="J963" s="32"/>
      <c r="K963" s="32">
        <v>0.04</v>
      </c>
      <c r="L963" s="32"/>
      <c r="M963" s="32"/>
      <c r="N963" s="32"/>
      <c r="O963" s="32">
        <v>0.06</v>
      </c>
      <c r="P963" s="32"/>
      <c r="Q963" s="32"/>
      <c r="R963" s="32"/>
      <c r="S963" s="32">
        <v>0.09</v>
      </c>
      <c r="T963" s="32">
        <v>0.11</v>
      </c>
      <c r="U963" s="32">
        <v>0.04</v>
      </c>
      <c r="V963" s="32">
        <v>0.16</v>
      </c>
      <c r="W963" s="32">
        <v>0.1</v>
      </c>
      <c r="X963" s="32"/>
      <c r="Y963" s="33"/>
    </row>
    <row r="964" spans="1:25" s="34" customFormat="1" ht="12.75" customHeight="1">
      <c r="A964" s="448"/>
      <c r="B964" s="21"/>
      <c r="C964" s="25" t="s">
        <v>64</v>
      </c>
      <c r="D964" s="19"/>
      <c r="E964" s="137">
        <f t="shared" si="83"/>
        <v>0.26</v>
      </c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>
        <v>0.06</v>
      </c>
      <c r="T964" s="32">
        <v>0.05</v>
      </c>
      <c r="U964" s="32">
        <v>0.04</v>
      </c>
      <c r="V964" s="32">
        <v>0.05</v>
      </c>
      <c r="W964" s="32">
        <v>0.06</v>
      </c>
      <c r="X964" s="32"/>
      <c r="Y964" s="33"/>
    </row>
    <row r="965" spans="1:25" s="34" customFormat="1" ht="12.75" customHeight="1">
      <c r="A965" s="448"/>
      <c r="B965" s="21"/>
      <c r="C965" s="25"/>
      <c r="D965" s="19"/>
      <c r="E965" s="137">
        <f t="shared" si="83"/>
        <v>0</v>
      </c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3"/>
    </row>
    <row r="966" spans="1:25" s="34" customFormat="1" ht="12.75" customHeight="1">
      <c r="A966" s="448"/>
      <c r="B966" s="21"/>
      <c r="C966" s="25" t="s">
        <v>11</v>
      </c>
      <c r="D966" s="19">
        <v>5</v>
      </c>
      <c r="E966" s="137">
        <f t="shared" si="83"/>
        <v>4.9999999999999991</v>
      </c>
      <c r="F966" s="32"/>
      <c r="G966" s="32"/>
      <c r="H966" s="32"/>
      <c r="I966" s="32"/>
      <c r="J966" s="32">
        <v>0.2</v>
      </c>
      <c r="K966" s="32">
        <v>0.5</v>
      </c>
      <c r="L966" s="32">
        <v>0.4</v>
      </c>
      <c r="M966" s="32"/>
      <c r="N966" s="32">
        <v>0.3</v>
      </c>
      <c r="O966" s="32">
        <v>0.2</v>
      </c>
      <c r="P966" s="32">
        <v>0.5</v>
      </c>
      <c r="Q966" s="32">
        <v>0.35</v>
      </c>
      <c r="R966" s="32">
        <v>0.5</v>
      </c>
      <c r="S966" s="32">
        <v>0.4</v>
      </c>
      <c r="T966" s="32">
        <v>0.5</v>
      </c>
      <c r="U966" s="32">
        <v>0.45</v>
      </c>
      <c r="V966" s="32">
        <v>0.3</v>
      </c>
      <c r="W966" s="32">
        <v>0.1</v>
      </c>
      <c r="X966" s="32">
        <v>0.3</v>
      </c>
      <c r="Y966" s="33"/>
    </row>
    <row r="967" spans="1:25" s="34" customFormat="1" ht="12.75" customHeight="1">
      <c r="A967" s="448"/>
      <c r="B967" s="21"/>
      <c r="C967" s="25" t="s">
        <v>12</v>
      </c>
      <c r="D967" s="19">
        <v>5</v>
      </c>
      <c r="E967" s="137">
        <f t="shared" si="83"/>
        <v>5</v>
      </c>
      <c r="F967" s="32"/>
      <c r="G967" s="32"/>
      <c r="H967" s="32"/>
      <c r="I967" s="32"/>
      <c r="J967" s="32">
        <v>0.3</v>
      </c>
      <c r="K967" s="32">
        <v>0.4</v>
      </c>
      <c r="L967" s="32">
        <v>0.25</v>
      </c>
      <c r="M967" s="32">
        <v>0.5</v>
      </c>
      <c r="N967" s="32">
        <v>0.2</v>
      </c>
      <c r="O967" s="32">
        <v>0.1</v>
      </c>
      <c r="P967" s="32">
        <v>0.1</v>
      </c>
      <c r="Q967" s="32">
        <v>0.5</v>
      </c>
      <c r="R967" s="32">
        <v>0.2</v>
      </c>
      <c r="S967" s="32">
        <v>0.3</v>
      </c>
      <c r="T967" s="32">
        <v>0.4</v>
      </c>
      <c r="U967" s="32">
        <v>0.4</v>
      </c>
      <c r="V967" s="32">
        <v>0.5</v>
      </c>
      <c r="W967" s="32">
        <v>0.6</v>
      </c>
      <c r="X967" s="32">
        <v>0.25</v>
      </c>
      <c r="Y967" s="33"/>
    </row>
    <row r="968" spans="1:25" s="34" customFormat="1" ht="12.75" customHeight="1">
      <c r="A968" s="448"/>
      <c r="B968" s="21"/>
      <c r="C968" s="25" t="s">
        <v>16</v>
      </c>
      <c r="D968" s="19">
        <v>10</v>
      </c>
      <c r="E968" s="137">
        <f t="shared" si="83"/>
        <v>10</v>
      </c>
      <c r="F968" s="32"/>
      <c r="G968" s="32"/>
      <c r="H968" s="32"/>
      <c r="I968" s="32"/>
      <c r="J968" s="32">
        <v>0.5</v>
      </c>
      <c r="K968" s="32">
        <v>0.5</v>
      </c>
      <c r="L968" s="32">
        <v>0.2</v>
      </c>
      <c r="M968" s="32">
        <v>0.8</v>
      </c>
      <c r="N968" s="32">
        <v>1</v>
      </c>
      <c r="O968" s="32">
        <v>0.5</v>
      </c>
      <c r="P968" s="32">
        <v>0.3</v>
      </c>
      <c r="Q968" s="32">
        <v>1</v>
      </c>
      <c r="R968" s="32">
        <v>0.8</v>
      </c>
      <c r="S968" s="32">
        <v>0.7</v>
      </c>
      <c r="T968" s="32">
        <v>0.65</v>
      </c>
      <c r="U968" s="32">
        <v>0.6</v>
      </c>
      <c r="V968" s="32">
        <v>0.5</v>
      </c>
      <c r="W968" s="32">
        <v>0.95</v>
      </c>
      <c r="X968" s="32">
        <v>1</v>
      </c>
      <c r="Y968" s="33"/>
    </row>
    <row r="969" spans="1:25" s="34" customFormat="1" ht="12.75" customHeight="1">
      <c r="A969" s="448"/>
      <c r="B969" s="21"/>
      <c r="C969" s="25" t="s">
        <v>18</v>
      </c>
      <c r="D969" s="19">
        <v>13</v>
      </c>
      <c r="E969" s="137">
        <f t="shared" si="83"/>
        <v>13</v>
      </c>
      <c r="F969" s="32"/>
      <c r="G969" s="32"/>
      <c r="H969" s="32"/>
      <c r="I969" s="32"/>
      <c r="J969" s="32">
        <v>1</v>
      </c>
      <c r="K969" s="32">
        <v>0.5</v>
      </c>
      <c r="L969" s="32">
        <v>1</v>
      </c>
      <c r="M969" s="32">
        <v>0.8</v>
      </c>
      <c r="N969" s="32">
        <v>0.9</v>
      </c>
      <c r="O969" s="32">
        <v>0.6</v>
      </c>
      <c r="P969" s="32">
        <v>0.9</v>
      </c>
      <c r="Q969" s="32">
        <v>0.5</v>
      </c>
      <c r="R969" s="32">
        <v>0.9</v>
      </c>
      <c r="S969" s="32">
        <v>0.8</v>
      </c>
      <c r="T969" s="32">
        <v>0.9</v>
      </c>
      <c r="U969" s="32">
        <v>1.2</v>
      </c>
      <c r="V969" s="32">
        <v>1.2</v>
      </c>
      <c r="W969" s="32">
        <v>1</v>
      </c>
      <c r="X969" s="32">
        <v>0.8</v>
      </c>
      <c r="Y969" s="33"/>
    </row>
    <row r="970" spans="1:25" s="34" customFormat="1" ht="12.75" customHeight="1">
      <c r="A970" s="448"/>
      <c r="B970" s="21"/>
      <c r="C970" s="25" t="s">
        <v>22</v>
      </c>
      <c r="D970" s="19">
        <v>12.5</v>
      </c>
      <c r="E970" s="137">
        <f t="shared" si="83"/>
        <v>12.499999999999998</v>
      </c>
      <c r="F970" s="32"/>
      <c r="G970" s="32"/>
      <c r="H970" s="32"/>
      <c r="I970" s="32"/>
      <c r="J970" s="32">
        <v>0.5</v>
      </c>
      <c r="K970" s="32">
        <v>0.7</v>
      </c>
      <c r="L970" s="32">
        <v>0.8</v>
      </c>
      <c r="M970" s="32">
        <v>0.8</v>
      </c>
      <c r="N970" s="32">
        <v>1</v>
      </c>
      <c r="O970" s="32">
        <v>0.8</v>
      </c>
      <c r="P970" s="32">
        <v>0.6</v>
      </c>
      <c r="Q970" s="32">
        <v>0.8</v>
      </c>
      <c r="R970" s="32">
        <v>1.2</v>
      </c>
      <c r="S970" s="32">
        <v>1</v>
      </c>
      <c r="T970" s="32">
        <v>0.7</v>
      </c>
      <c r="U970" s="32">
        <v>0.8</v>
      </c>
      <c r="V970" s="32">
        <v>0.9</v>
      </c>
      <c r="W970" s="32">
        <v>1.2</v>
      </c>
      <c r="X970" s="32">
        <v>0.7</v>
      </c>
      <c r="Y970" s="33"/>
    </row>
    <row r="971" spans="1:25" s="34" customFormat="1" ht="12.75" customHeight="1">
      <c r="A971" s="448"/>
      <c r="B971" s="21"/>
      <c r="C971" s="25" t="s">
        <v>64</v>
      </c>
      <c r="D971" s="19">
        <v>1</v>
      </c>
      <c r="E971" s="137">
        <f t="shared" si="83"/>
        <v>1</v>
      </c>
      <c r="F971" s="32"/>
      <c r="G971" s="32"/>
      <c r="H971" s="32"/>
      <c r="I971" s="32"/>
      <c r="J971" s="32"/>
      <c r="K971" s="32">
        <v>0.05</v>
      </c>
      <c r="L971" s="32">
        <v>0.1</v>
      </c>
      <c r="M971" s="32">
        <v>0.04</v>
      </c>
      <c r="N971" s="32">
        <v>0.12</v>
      </c>
      <c r="O971" s="32">
        <v>0.06</v>
      </c>
      <c r="P971" s="32">
        <v>0.05</v>
      </c>
      <c r="Q971" s="32">
        <v>0.04</v>
      </c>
      <c r="R971" s="32">
        <v>0.1</v>
      </c>
      <c r="S971" s="32">
        <v>0.1</v>
      </c>
      <c r="T971" s="32">
        <v>0.05</v>
      </c>
      <c r="U971" s="32">
        <v>0.08</v>
      </c>
      <c r="V971" s="32">
        <v>7.0000000000000007E-2</v>
      </c>
      <c r="W971" s="32">
        <v>0.09</v>
      </c>
      <c r="X971" s="32">
        <v>0.05</v>
      </c>
      <c r="Y971" s="33"/>
    </row>
    <row r="972" spans="1:25" s="34" customFormat="1" ht="12.75" customHeight="1">
      <c r="A972" s="448"/>
      <c r="B972" s="21"/>
      <c r="C972" s="25"/>
      <c r="D972" s="19"/>
      <c r="E972" s="137">
        <f t="shared" si="83"/>
        <v>0</v>
      </c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3"/>
    </row>
    <row r="973" spans="1:25" s="34" customFormat="1" ht="12.75" customHeight="1">
      <c r="A973" s="448"/>
      <c r="B973" s="21"/>
      <c r="C973" s="25"/>
      <c r="D973" s="19"/>
      <c r="E973" s="137">
        <f t="shared" si="83"/>
        <v>0</v>
      </c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3"/>
    </row>
    <row r="974" spans="1:25" s="34" customFormat="1" ht="12.75" customHeight="1">
      <c r="A974" s="269"/>
      <c r="B974" s="21"/>
      <c r="C974" s="25" t="s">
        <v>11</v>
      </c>
      <c r="D974" s="19"/>
      <c r="E974" s="137">
        <f t="shared" si="83"/>
        <v>0.08</v>
      </c>
      <c r="F974" s="32"/>
      <c r="G974" s="32"/>
      <c r="H974" s="32"/>
      <c r="I974" s="32"/>
      <c r="J974" s="32"/>
      <c r="K974" s="32">
        <v>0.02</v>
      </c>
      <c r="L974" s="32">
        <v>0.01</v>
      </c>
      <c r="M974" s="32"/>
      <c r="N974" s="32">
        <v>0.01</v>
      </c>
      <c r="O974" s="32"/>
      <c r="P974" s="32"/>
      <c r="Q974" s="32">
        <v>0.01</v>
      </c>
      <c r="R974" s="32"/>
      <c r="S974" s="32"/>
      <c r="T974" s="32"/>
      <c r="U974" s="32"/>
      <c r="V974" s="32">
        <v>0.03</v>
      </c>
      <c r="W974" s="32">
        <v>0</v>
      </c>
      <c r="X974" s="32">
        <v>0</v>
      </c>
      <c r="Y974" s="33"/>
    </row>
    <row r="975" spans="1:25" s="34" customFormat="1" ht="12.75" customHeight="1">
      <c r="A975" s="269"/>
      <c r="B975" s="21"/>
      <c r="C975" s="25" t="s">
        <v>16</v>
      </c>
      <c r="D975" s="19"/>
      <c r="E975" s="137">
        <f t="shared" si="83"/>
        <v>6.0000000000000005E-2</v>
      </c>
      <c r="F975" s="32"/>
      <c r="G975" s="32"/>
      <c r="H975" s="32"/>
      <c r="I975" s="32"/>
      <c r="J975" s="32"/>
      <c r="K975" s="32">
        <v>0.01</v>
      </c>
      <c r="L975" s="32">
        <v>0.01</v>
      </c>
      <c r="M975" s="32">
        <v>0.01</v>
      </c>
      <c r="N975" s="32">
        <v>0.01</v>
      </c>
      <c r="O975" s="32"/>
      <c r="P975" s="32"/>
      <c r="Q975" s="32"/>
      <c r="R975" s="32"/>
      <c r="S975" s="32"/>
      <c r="T975" s="32"/>
      <c r="U975" s="32">
        <v>0.01</v>
      </c>
      <c r="V975" s="32">
        <v>0.01</v>
      </c>
      <c r="W975" s="32">
        <v>0</v>
      </c>
      <c r="X975" s="32">
        <v>0</v>
      </c>
      <c r="Y975" s="33"/>
    </row>
    <row r="976" spans="1:25" s="34" customFormat="1" ht="12.75" customHeight="1">
      <c r="A976" s="269"/>
      <c r="B976" s="21"/>
      <c r="C976" s="25" t="s">
        <v>18</v>
      </c>
      <c r="D976" s="19"/>
      <c r="E976" s="137">
        <f t="shared" si="83"/>
        <v>0.08</v>
      </c>
      <c r="F976" s="32"/>
      <c r="G976" s="32"/>
      <c r="H976" s="32"/>
      <c r="I976" s="32"/>
      <c r="J976" s="32"/>
      <c r="K976" s="32">
        <v>0.01</v>
      </c>
      <c r="L976" s="32">
        <v>0.01</v>
      </c>
      <c r="M976" s="32"/>
      <c r="N976" s="32">
        <v>0.02</v>
      </c>
      <c r="O976" s="32"/>
      <c r="P976" s="32">
        <v>0.01</v>
      </c>
      <c r="Q976" s="32">
        <v>0.01</v>
      </c>
      <c r="R976" s="32"/>
      <c r="S976" s="32"/>
      <c r="T976" s="32"/>
      <c r="U976" s="32">
        <v>0.01</v>
      </c>
      <c r="V976" s="32">
        <v>0.01</v>
      </c>
      <c r="W976" s="32">
        <v>0</v>
      </c>
      <c r="X976" s="32">
        <v>0</v>
      </c>
      <c r="Y976" s="33"/>
    </row>
    <row r="977" spans="1:25" s="34" customFormat="1" ht="12.75" customHeight="1">
      <c r="A977" s="269"/>
      <c r="B977" s="21"/>
      <c r="C977" s="25" t="s">
        <v>22</v>
      </c>
      <c r="D977" s="19"/>
      <c r="E977" s="137">
        <f t="shared" si="83"/>
        <v>0.25</v>
      </c>
      <c r="F977" s="32"/>
      <c r="G977" s="32"/>
      <c r="H977" s="32"/>
      <c r="I977" s="32"/>
      <c r="J977" s="32">
        <v>0.01</v>
      </c>
      <c r="K977" s="32">
        <v>0.03</v>
      </c>
      <c r="L977" s="32">
        <v>0.01</v>
      </c>
      <c r="M977" s="32">
        <v>0.03</v>
      </c>
      <c r="N977" s="32">
        <v>0.03</v>
      </c>
      <c r="O977" s="32"/>
      <c r="P977" s="32"/>
      <c r="Q977" s="32">
        <v>0.03</v>
      </c>
      <c r="R977" s="32"/>
      <c r="S977" s="32"/>
      <c r="T977" s="32"/>
      <c r="U977" s="32">
        <v>0.02</v>
      </c>
      <c r="V977" s="32">
        <v>0.09</v>
      </c>
      <c r="W977" s="32">
        <v>0</v>
      </c>
      <c r="X977" s="32">
        <v>0</v>
      </c>
      <c r="Y977" s="33"/>
    </row>
    <row r="978" spans="1:25" s="34" customFormat="1" ht="12.75" customHeight="1">
      <c r="A978" s="269"/>
      <c r="B978" s="21"/>
      <c r="C978" s="25" t="s">
        <v>64</v>
      </c>
      <c r="D978" s="19"/>
      <c r="E978" s="137">
        <f t="shared" si="83"/>
        <v>0.01</v>
      </c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>
        <v>0.01</v>
      </c>
      <c r="U978" s="32"/>
      <c r="V978" s="32"/>
      <c r="W978" s="32"/>
      <c r="X978" s="32"/>
      <c r="Y978" s="33"/>
    </row>
    <row r="979" spans="1:25" s="34" customFormat="1" ht="12.75" customHeight="1">
      <c r="A979" s="23"/>
      <c r="B979" s="21"/>
      <c r="C979" s="25"/>
      <c r="D979" s="19"/>
      <c r="E979" s="137">
        <f t="shared" si="83"/>
        <v>0</v>
      </c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3"/>
    </row>
    <row r="980" spans="1:25" s="34" customFormat="1" ht="12.75" customHeight="1">
      <c r="A980" s="23"/>
      <c r="B980" s="21"/>
      <c r="C980" s="25"/>
      <c r="D980" s="19"/>
      <c r="E980" s="137">
        <f t="shared" si="83"/>
        <v>0</v>
      </c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3"/>
    </row>
    <row r="981" spans="1:25" s="34" customFormat="1" ht="12.75" customHeight="1">
      <c r="A981" s="23"/>
      <c r="B981" s="21"/>
      <c r="C981" s="25"/>
      <c r="D981" s="19"/>
      <c r="E981" s="137">
        <f t="shared" si="83"/>
        <v>0</v>
      </c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3"/>
    </row>
    <row r="982" spans="1:25" s="199" customFormat="1" ht="12.75" customHeight="1">
      <c r="A982" s="196" t="s">
        <v>204</v>
      </c>
      <c r="B982" s="200" t="s">
        <v>174</v>
      </c>
      <c r="C982" s="197"/>
      <c r="D982" s="201" t="s">
        <v>52</v>
      </c>
      <c r="E982" s="184">
        <f t="shared" ref="E982:X982" si="84">SUM(E983:E1000)</f>
        <v>0</v>
      </c>
      <c r="F982" s="184">
        <f t="shared" si="84"/>
        <v>0</v>
      </c>
      <c r="G982" s="184">
        <f t="shared" si="84"/>
        <v>0</v>
      </c>
      <c r="H982" s="184">
        <f t="shared" si="84"/>
        <v>0</v>
      </c>
      <c r="I982" s="184">
        <f t="shared" si="84"/>
        <v>0</v>
      </c>
      <c r="J982" s="184">
        <f t="shared" si="84"/>
        <v>0</v>
      </c>
      <c r="K982" s="184">
        <f t="shared" si="84"/>
        <v>0</v>
      </c>
      <c r="L982" s="184">
        <f t="shared" si="84"/>
        <v>0</v>
      </c>
      <c r="M982" s="184">
        <f t="shared" si="84"/>
        <v>0</v>
      </c>
      <c r="N982" s="184">
        <f t="shared" si="84"/>
        <v>0</v>
      </c>
      <c r="O982" s="184">
        <f t="shared" si="84"/>
        <v>0</v>
      </c>
      <c r="P982" s="184">
        <f t="shared" si="84"/>
        <v>0</v>
      </c>
      <c r="Q982" s="184">
        <f t="shared" si="84"/>
        <v>0</v>
      </c>
      <c r="R982" s="184">
        <f t="shared" si="84"/>
        <v>0</v>
      </c>
      <c r="S982" s="184">
        <f t="shared" si="84"/>
        <v>0</v>
      </c>
      <c r="T982" s="184">
        <f t="shared" si="84"/>
        <v>0</v>
      </c>
      <c r="U982" s="184">
        <f t="shared" si="84"/>
        <v>0</v>
      </c>
      <c r="V982" s="184">
        <f t="shared" si="84"/>
        <v>0</v>
      </c>
      <c r="W982" s="184">
        <f t="shared" si="84"/>
        <v>0</v>
      </c>
      <c r="X982" s="184">
        <f t="shared" si="84"/>
        <v>0</v>
      </c>
      <c r="Y982" s="198"/>
    </row>
    <row r="983" spans="1:25" s="34" customFormat="1" ht="12.75" customHeight="1">
      <c r="A983" s="23"/>
      <c r="B983" s="21"/>
      <c r="C983" s="25"/>
      <c r="D983" s="19"/>
      <c r="E983" s="137">
        <f t="shared" ref="E983:E1000" si="85">SUM(J983:X983)</f>
        <v>0</v>
      </c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3"/>
    </row>
    <row r="984" spans="1:25" s="34" customFormat="1" ht="12.75" customHeight="1">
      <c r="A984" s="23"/>
      <c r="B984" s="21"/>
      <c r="C984" s="25"/>
      <c r="D984" s="19"/>
      <c r="E984" s="137">
        <f t="shared" si="85"/>
        <v>0</v>
      </c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3"/>
    </row>
    <row r="985" spans="1:25" s="34" customFormat="1" ht="12.75" customHeight="1">
      <c r="A985" s="23"/>
      <c r="B985" s="21"/>
      <c r="C985" s="25"/>
      <c r="D985" s="19"/>
      <c r="E985" s="137">
        <f t="shared" si="85"/>
        <v>0</v>
      </c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3"/>
    </row>
    <row r="986" spans="1:25" s="34" customFormat="1" ht="12.75" customHeight="1">
      <c r="A986" s="23"/>
      <c r="B986" s="21"/>
      <c r="C986" s="25"/>
      <c r="D986" s="19"/>
      <c r="E986" s="137">
        <f t="shared" si="85"/>
        <v>0</v>
      </c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3"/>
    </row>
    <row r="987" spans="1:25" s="34" customFormat="1" ht="12.75" customHeight="1">
      <c r="A987" s="23"/>
      <c r="B987" s="21"/>
      <c r="C987" s="25"/>
      <c r="D987" s="19"/>
      <c r="E987" s="137">
        <f t="shared" si="85"/>
        <v>0</v>
      </c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3"/>
    </row>
    <row r="988" spans="1:25" s="34" customFormat="1" ht="12.75" customHeight="1">
      <c r="A988" s="23"/>
      <c r="B988" s="21"/>
      <c r="C988" s="25"/>
      <c r="D988" s="19"/>
      <c r="E988" s="137">
        <f t="shared" si="85"/>
        <v>0</v>
      </c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3"/>
    </row>
    <row r="989" spans="1:25" s="34" customFormat="1" ht="12.75" customHeight="1">
      <c r="A989" s="23"/>
      <c r="B989" s="21"/>
      <c r="C989" s="25"/>
      <c r="D989" s="19"/>
      <c r="E989" s="137">
        <f t="shared" si="85"/>
        <v>0</v>
      </c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3"/>
    </row>
    <row r="990" spans="1:25" s="34" customFormat="1" ht="12.75" customHeight="1">
      <c r="A990" s="23"/>
      <c r="B990" s="21"/>
      <c r="C990" s="25"/>
      <c r="D990" s="19"/>
      <c r="E990" s="137">
        <f t="shared" si="85"/>
        <v>0</v>
      </c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3"/>
    </row>
    <row r="991" spans="1:25" s="34" customFormat="1" ht="12.75" customHeight="1">
      <c r="A991" s="23"/>
      <c r="B991" s="21"/>
      <c r="C991" s="25"/>
      <c r="D991" s="19"/>
      <c r="E991" s="137">
        <f t="shared" si="85"/>
        <v>0</v>
      </c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3"/>
    </row>
    <row r="992" spans="1:25" s="34" customFormat="1" ht="12.75" customHeight="1">
      <c r="A992" s="23"/>
      <c r="B992" s="21"/>
      <c r="C992" s="25"/>
      <c r="D992" s="19"/>
      <c r="E992" s="137">
        <f t="shared" si="85"/>
        <v>0</v>
      </c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3"/>
    </row>
    <row r="993" spans="1:25" s="34" customFormat="1" ht="12.75" customHeight="1">
      <c r="A993" s="23"/>
      <c r="B993" s="21"/>
      <c r="C993" s="25"/>
      <c r="D993" s="19"/>
      <c r="E993" s="137">
        <f t="shared" si="85"/>
        <v>0</v>
      </c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3"/>
    </row>
    <row r="994" spans="1:25" s="34" customFormat="1" ht="12.75" customHeight="1">
      <c r="A994" s="23"/>
      <c r="B994" s="21"/>
      <c r="C994" s="25"/>
      <c r="D994" s="19"/>
      <c r="E994" s="137">
        <f t="shared" si="85"/>
        <v>0</v>
      </c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3"/>
    </row>
    <row r="995" spans="1:25" s="34" customFormat="1" ht="12.75" customHeight="1">
      <c r="A995" s="23"/>
      <c r="B995" s="21"/>
      <c r="C995" s="25"/>
      <c r="D995" s="19"/>
      <c r="E995" s="137">
        <f t="shared" si="85"/>
        <v>0</v>
      </c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3"/>
    </row>
    <row r="996" spans="1:25" s="34" customFormat="1" ht="12.75" customHeight="1">
      <c r="A996" s="23"/>
      <c r="B996" s="21"/>
      <c r="C996" s="25"/>
      <c r="D996" s="19"/>
      <c r="E996" s="137">
        <f t="shared" si="85"/>
        <v>0</v>
      </c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3"/>
    </row>
    <row r="997" spans="1:25" s="34" customFormat="1" ht="12.75" customHeight="1">
      <c r="A997" s="23"/>
      <c r="B997" s="21"/>
      <c r="C997" s="25"/>
      <c r="D997" s="19"/>
      <c r="E997" s="137">
        <f t="shared" si="85"/>
        <v>0</v>
      </c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3"/>
    </row>
    <row r="998" spans="1:25" s="34" customFormat="1" ht="12.75" customHeight="1">
      <c r="A998" s="23"/>
      <c r="B998" s="21"/>
      <c r="C998" s="25"/>
      <c r="D998" s="19"/>
      <c r="E998" s="137">
        <f t="shared" si="85"/>
        <v>0</v>
      </c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3"/>
    </row>
    <row r="999" spans="1:25" s="34" customFormat="1" ht="12.75" customHeight="1">
      <c r="A999" s="23"/>
      <c r="B999" s="21"/>
      <c r="C999" s="25"/>
      <c r="D999" s="19"/>
      <c r="E999" s="137">
        <f t="shared" si="85"/>
        <v>0</v>
      </c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3"/>
    </row>
    <row r="1000" spans="1:25" s="34" customFormat="1" ht="12.75" customHeight="1">
      <c r="A1000" s="23"/>
      <c r="B1000" s="21"/>
      <c r="C1000" s="25"/>
      <c r="D1000" s="19"/>
      <c r="E1000" s="137">
        <f t="shared" si="85"/>
        <v>0</v>
      </c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3"/>
    </row>
    <row r="1001" spans="1:25" s="199" customFormat="1" ht="12.75" customHeight="1">
      <c r="A1001" s="196" t="s">
        <v>205</v>
      </c>
      <c r="B1001" s="200" t="s">
        <v>163</v>
      </c>
      <c r="C1001" s="197"/>
      <c r="D1001" s="201" t="s">
        <v>59</v>
      </c>
      <c r="E1001" s="184">
        <f t="shared" ref="E1001:X1001" si="86">SUM(E1002:E1028)</f>
        <v>8.2799999999999994</v>
      </c>
      <c r="F1001" s="184">
        <f t="shared" si="86"/>
        <v>0</v>
      </c>
      <c r="G1001" s="184">
        <f t="shared" si="86"/>
        <v>0</v>
      </c>
      <c r="H1001" s="184">
        <f t="shared" si="86"/>
        <v>0</v>
      </c>
      <c r="I1001" s="184">
        <f t="shared" si="86"/>
        <v>0</v>
      </c>
      <c r="J1001" s="184">
        <f t="shared" si="86"/>
        <v>0.74</v>
      </c>
      <c r="K1001" s="184">
        <f t="shared" si="86"/>
        <v>0.3</v>
      </c>
      <c r="L1001" s="184">
        <f t="shared" si="86"/>
        <v>0.6</v>
      </c>
      <c r="M1001" s="184">
        <f t="shared" si="86"/>
        <v>0.41000000000000003</v>
      </c>
      <c r="N1001" s="184">
        <f t="shared" si="86"/>
        <v>0.5</v>
      </c>
      <c r="O1001" s="184">
        <f t="shared" si="86"/>
        <v>0.61</v>
      </c>
      <c r="P1001" s="184">
        <f t="shared" si="86"/>
        <v>0</v>
      </c>
      <c r="Q1001" s="184">
        <f t="shared" si="86"/>
        <v>0.2</v>
      </c>
      <c r="R1001" s="184">
        <f t="shared" si="86"/>
        <v>1</v>
      </c>
      <c r="S1001" s="184">
        <f t="shared" si="86"/>
        <v>1.1200000000000001</v>
      </c>
      <c r="T1001" s="184">
        <f t="shared" si="86"/>
        <v>1</v>
      </c>
      <c r="U1001" s="184">
        <f t="shared" si="86"/>
        <v>0.9</v>
      </c>
      <c r="V1001" s="184">
        <f t="shared" si="86"/>
        <v>0.60000000000000009</v>
      </c>
      <c r="W1001" s="184">
        <f t="shared" si="86"/>
        <v>0.3</v>
      </c>
      <c r="X1001" s="184">
        <f t="shared" si="86"/>
        <v>0</v>
      </c>
      <c r="Y1001" s="198"/>
    </row>
    <row r="1002" spans="1:25" s="34" customFormat="1" ht="12.75" customHeight="1">
      <c r="A1002" s="23"/>
      <c r="B1002" s="21"/>
      <c r="C1002" s="25" t="s">
        <v>11</v>
      </c>
      <c r="D1002" s="19"/>
      <c r="E1002" s="137">
        <f t="shared" ref="E1002:E1028" si="87">SUM(J1002:X1002)</f>
        <v>0.2</v>
      </c>
      <c r="F1002" s="32"/>
      <c r="G1002" s="32"/>
      <c r="H1002" s="32"/>
      <c r="I1002" s="32"/>
      <c r="J1002" s="32"/>
      <c r="K1002" s="32"/>
      <c r="L1002" s="32"/>
      <c r="M1002" s="32">
        <v>0.2</v>
      </c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3"/>
    </row>
    <row r="1003" spans="1:25" s="34" customFormat="1" ht="12.75" customHeight="1">
      <c r="A1003" s="23"/>
      <c r="B1003" s="21"/>
      <c r="C1003" s="25" t="s">
        <v>16</v>
      </c>
      <c r="D1003" s="19"/>
      <c r="E1003" s="137">
        <f t="shared" si="87"/>
        <v>0.21</v>
      </c>
      <c r="F1003" s="32"/>
      <c r="G1003" s="32"/>
      <c r="H1003" s="32"/>
      <c r="I1003" s="32"/>
      <c r="J1003" s="32"/>
      <c r="K1003" s="32"/>
      <c r="L1003" s="32"/>
      <c r="M1003" s="32">
        <v>0.21</v>
      </c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3"/>
    </row>
    <row r="1004" spans="1:25" s="34" customFormat="1" ht="12.75" customHeight="1">
      <c r="A1004" s="23"/>
      <c r="B1004" s="21"/>
      <c r="C1004" s="25" t="s">
        <v>12</v>
      </c>
      <c r="D1004" s="19"/>
      <c r="E1004" s="137">
        <f t="shared" si="87"/>
        <v>0.3</v>
      </c>
      <c r="F1004" s="32"/>
      <c r="G1004" s="32"/>
      <c r="H1004" s="32"/>
      <c r="I1004" s="32"/>
      <c r="J1004" s="32"/>
      <c r="K1004" s="32"/>
      <c r="L1004" s="32"/>
      <c r="M1004" s="32"/>
      <c r="N1004" s="32"/>
      <c r="O1004" s="32">
        <v>0.3</v>
      </c>
      <c r="P1004" s="32"/>
      <c r="Q1004" s="32"/>
      <c r="R1004" s="32"/>
      <c r="S1004" s="32"/>
      <c r="T1004" s="32"/>
      <c r="U1004" s="32"/>
      <c r="V1004" s="32"/>
      <c r="W1004" s="32"/>
      <c r="X1004" s="32"/>
      <c r="Y1004" s="33"/>
    </row>
    <row r="1005" spans="1:25" s="34" customFormat="1" ht="12.75" customHeight="1">
      <c r="A1005" s="345"/>
      <c r="B1005" s="21"/>
      <c r="C1005" s="25" t="s">
        <v>18</v>
      </c>
      <c r="D1005" s="19"/>
      <c r="E1005" s="137">
        <f t="shared" si="87"/>
        <v>0.31</v>
      </c>
      <c r="F1005" s="32"/>
      <c r="G1005" s="32"/>
      <c r="H1005" s="32"/>
      <c r="I1005" s="32"/>
      <c r="J1005" s="32"/>
      <c r="K1005" s="32"/>
      <c r="L1005" s="32"/>
      <c r="M1005" s="32"/>
      <c r="N1005" s="32"/>
      <c r="O1005" s="32">
        <v>0.31</v>
      </c>
      <c r="P1005" s="32"/>
      <c r="Q1005" s="32"/>
      <c r="R1005" s="32"/>
      <c r="S1005" s="32"/>
      <c r="T1005" s="32"/>
      <c r="U1005" s="32"/>
      <c r="V1005" s="32"/>
      <c r="W1005" s="32"/>
      <c r="X1005" s="32"/>
      <c r="Y1005" s="33"/>
    </row>
    <row r="1006" spans="1:25" s="34" customFormat="1" ht="12.75" customHeight="1">
      <c r="A1006" s="269"/>
      <c r="B1006" s="21"/>
      <c r="C1006" s="25" t="s">
        <v>12</v>
      </c>
      <c r="D1006" s="19"/>
      <c r="E1006" s="137">
        <f t="shared" si="87"/>
        <v>0.66</v>
      </c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>
        <v>0.66</v>
      </c>
      <c r="S1006" s="32"/>
      <c r="T1006" s="32"/>
      <c r="U1006" s="32"/>
      <c r="V1006" s="32"/>
      <c r="W1006" s="32"/>
      <c r="X1006" s="32"/>
      <c r="Y1006" s="33"/>
    </row>
    <row r="1007" spans="1:25" s="34" customFormat="1" ht="12.75" customHeight="1">
      <c r="A1007" s="269"/>
      <c r="B1007" s="21"/>
      <c r="C1007" s="25" t="s">
        <v>18</v>
      </c>
      <c r="D1007" s="19"/>
      <c r="E1007" s="137">
        <f t="shared" si="87"/>
        <v>0.34</v>
      </c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>
        <v>0.34</v>
      </c>
      <c r="S1007" s="32"/>
      <c r="T1007" s="32"/>
      <c r="U1007" s="32"/>
      <c r="V1007" s="32"/>
      <c r="W1007" s="32"/>
      <c r="X1007" s="32"/>
      <c r="Y1007" s="33"/>
    </row>
    <row r="1008" spans="1:25" s="34" customFormat="1" ht="12.75" customHeight="1">
      <c r="A1008" s="269"/>
      <c r="B1008" s="21"/>
      <c r="C1008" s="25" t="s">
        <v>11</v>
      </c>
      <c r="D1008" s="19"/>
      <c r="E1008" s="137">
        <f t="shared" si="87"/>
        <v>0.6</v>
      </c>
      <c r="F1008" s="32"/>
      <c r="G1008" s="32"/>
      <c r="H1008" s="32"/>
      <c r="I1008" s="32"/>
      <c r="J1008" s="32">
        <v>0.6</v>
      </c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3"/>
    </row>
    <row r="1009" spans="1:25" s="34" customFormat="1" ht="12.75" customHeight="1">
      <c r="A1009" s="269"/>
      <c r="B1009" s="21"/>
      <c r="C1009" s="25" t="s">
        <v>12</v>
      </c>
      <c r="D1009" s="19"/>
      <c r="E1009" s="137">
        <f t="shared" si="87"/>
        <v>0.14000000000000001</v>
      </c>
      <c r="F1009" s="32"/>
      <c r="G1009" s="32"/>
      <c r="H1009" s="32"/>
      <c r="I1009" s="32"/>
      <c r="J1009" s="32">
        <v>0.14000000000000001</v>
      </c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3"/>
    </row>
    <row r="1010" spans="1:25" s="34" customFormat="1" ht="12.75" customHeight="1">
      <c r="A1010" s="269"/>
      <c r="B1010" s="21"/>
      <c r="C1010" s="25" t="s">
        <v>16</v>
      </c>
      <c r="D1010" s="19"/>
      <c r="E1010" s="137">
        <f t="shared" si="87"/>
        <v>0.3</v>
      </c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>
        <v>0.3</v>
      </c>
      <c r="X1010" s="32"/>
      <c r="Y1010" s="33"/>
    </row>
    <row r="1011" spans="1:25" s="34" customFormat="1" ht="12.75" customHeight="1">
      <c r="A1011" s="269"/>
      <c r="B1011" s="21"/>
      <c r="C1011" s="25" t="s">
        <v>11</v>
      </c>
      <c r="D1011" s="19"/>
      <c r="E1011" s="137">
        <f t="shared" si="87"/>
        <v>0.5</v>
      </c>
      <c r="F1011" s="32"/>
      <c r="G1011" s="32"/>
      <c r="H1011" s="32"/>
      <c r="I1011" s="32"/>
      <c r="J1011" s="32"/>
      <c r="K1011" s="32"/>
      <c r="L1011" s="32"/>
      <c r="M1011" s="32"/>
      <c r="N1011" s="32">
        <v>0.5</v>
      </c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3"/>
    </row>
    <row r="1012" spans="1:25" s="34" customFormat="1" ht="12.75" customHeight="1">
      <c r="A1012" s="269"/>
      <c r="B1012" s="21"/>
      <c r="C1012" s="25" t="s">
        <v>16</v>
      </c>
      <c r="D1012" s="19"/>
      <c r="E1012" s="137">
        <f t="shared" si="87"/>
        <v>0.9</v>
      </c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>
        <v>0.9</v>
      </c>
      <c r="V1012" s="32"/>
      <c r="W1012" s="32"/>
      <c r="X1012" s="32"/>
      <c r="Y1012" s="33"/>
    </row>
    <row r="1013" spans="1:25" s="34" customFormat="1" ht="12.75" customHeight="1">
      <c r="A1013" s="269"/>
      <c r="B1013" s="21"/>
      <c r="C1013" s="25" t="s">
        <v>11</v>
      </c>
      <c r="D1013" s="19"/>
      <c r="E1013" s="137">
        <f t="shared" si="87"/>
        <v>1</v>
      </c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>
        <v>1</v>
      </c>
      <c r="U1013" s="32"/>
      <c r="V1013" s="32"/>
      <c r="W1013" s="32"/>
      <c r="X1013" s="32"/>
      <c r="Y1013" s="33"/>
    </row>
    <row r="1014" spans="1:25" s="34" customFormat="1" ht="12.75" customHeight="1">
      <c r="A1014" s="269"/>
      <c r="B1014" s="21"/>
      <c r="C1014" s="25" t="s">
        <v>16</v>
      </c>
      <c r="D1014" s="19"/>
      <c r="E1014" s="137">
        <f t="shared" si="87"/>
        <v>0.2</v>
      </c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>
        <v>0.2</v>
      </c>
      <c r="R1014" s="32"/>
      <c r="S1014" s="32"/>
      <c r="T1014" s="32"/>
      <c r="U1014" s="32"/>
      <c r="V1014" s="32"/>
      <c r="W1014" s="32"/>
      <c r="X1014" s="32"/>
      <c r="Y1014" s="33"/>
    </row>
    <row r="1015" spans="1:25" s="34" customFormat="1" ht="12.75" customHeight="1">
      <c r="A1015" s="23"/>
      <c r="B1015" s="21"/>
      <c r="C1015" s="25" t="s">
        <v>11</v>
      </c>
      <c r="D1015" s="19"/>
      <c r="E1015" s="137">
        <f t="shared" si="87"/>
        <v>0.08</v>
      </c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>
        <v>0.08</v>
      </c>
      <c r="W1015" s="32"/>
      <c r="X1015" s="32"/>
      <c r="Y1015" s="33"/>
    </row>
    <row r="1016" spans="1:25" s="34" customFormat="1" ht="12.75" customHeight="1">
      <c r="A1016" s="345"/>
      <c r="B1016" s="21"/>
      <c r="C1016" s="25" t="s">
        <v>16</v>
      </c>
      <c r="D1016" s="19"/>
      <c r="E1016" s="137">
        <f t="shared" si="87"/>
        <v>0.46</v>
      </c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>
        <v>0.46</v>
      </c>
      <c r="W1016" s="32"/>
      <c r="X1016" s="32"/>
      <c r="Y1016" s="33"/>
    </row>
    <row r="1017" spans="1:25" s="34" customFormat="1" ht="12.75" customHeight="1">
      <c r="A1017" s="345"/>
      <c r="B1017" s="21"/>
      <c r="C1017" s="25" t="s">
        <v>18</v>
      </c>
      <c r="D1017" s="19"/>
      <c r="E1017" s="137">
        <f t="shared" si="87"/>
        <v>0.02</v>
      </c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>
        <v>0.02</v>
      </c>
      <c r="W1017" s="32"/>
      <c r="X1017" s="32"/>
      <c r="Y1017" s="33"/>
    </row>
    <row r="1018" spans="1:25" s="34" customFormat="1" ht="12.75" customHeight="1">
      <c r="A1018" s="345"/>
      <c r="B1018" s="21"/>
      <c r="C1018" s="25" t="s">
        <v>64</v>
      </c>
      <c r="D1018" s="19"/>
      <c r="E1018" s="137">
        <f t="shared" si="87"/>
        <v>0.04</v>
      </c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>
        <v>0.04</v>
      </c>
      <c r="W1018" s="32"/>
      <c r="X1018" s="32"/>
      <c r="Y1018" s="33"/>
    </row>
    <row r="1019" spans="1:25" s="34" customFormat="1" ht="12.75" customHeight="1">
      <c r="A1019" s="23"/>
      <c r="B1019" s="21"/>
      <c r="C1019" s="25" t="s">
        <v>16</v>
      </c>
      <c r="D1019" s="19"/>
      <c r="E1019" s="137">
        <f t="shared" si="87"/>
        <v>0.3</v>
      </c>
      <c r="F1019" s="32"/>
      <c r="G1019" s="32"/>
      <c r="H1019" s="32"/>
      <c r="I1019" s="32"/>
      <c r="J1019" s="32"/>
      <c r="K1019" s="32">
        <v>0.3</v>
      </c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3"/>
    </row>
    <row r="1020" spans="1:25" s="34" customFormat="1" ht="12.75" customHeight="1">
      <c r="A1020" s="23"/>
      <c r="B1020" s="21"/>
      <c r="C1020" s="25" t="s">
        <v>12</v>
      </c>
      <c r="D1020" s="19"/>
      <c r="E1020" s="137">
        <f t="shared" si="87"/>
        <v>0</v>
      </c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3"/>
    </row>
    <row r="1021" spans="1:25" s="34" customFormat="1" ht="12.75" customHeight="1">
      <c r="A1021" s="23"/>
      <c r="B1021" s="21"/>
      <c r="C1021" s="25" t="s">
        <v>11</v>
      </c>
      <c r="D1021" s="19"/>
      <c r="E1021" s="137">
        <f t="shared" si="87"/>
        <v>0.43</v>
      </c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>
        <v>0.43</v>
      </c>
      <c r="T1021" s="32"/>
      <c r="U1021" s="32"/>
      <c r="V1021" s="32"/>
      <c r="W1021" s="32"/>
      <c r="X1021" s="32"/>
      <c r="Y1021" s="33"/>
    </row>
    <row r="1022" spans="1:25" s="34" customFormat="1" ht="12.75" customHeight="1">
      <c r="A1022" s="23"/>
      <c r="B1022" s="21"/>
      <c r="C1022" s="25" t="s">
        <v>12</v>
      </c>
      <c r="D1022" s="19"/>
      <c r="E1022" s="137">
        <f t="shared" si="87"/>
        <v>0.55000000000000004</v>
      </c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>
        <v>0.55000000000000004</v>
      </c>
      <c r="T1022" s="32"/>
      <c r="U1022" s="32"/>
      <c r="V1022" s="32"/>
      <c r="W1022" s="32"/>
      <c r="X1022" s="32"/>
      <c r="Y1022" s="33"/>
    </row>
    <row r="1023" spans="1:25" s="34" customFormat="1" ht="12.75" customHeight="1">
      <c r="A1023" s="23"/>
      <c r="B1023" s="21"/>
      <c r="C1023" s="25" t="s">
        <v>50</v>
      </c>
      <c r="D1023" s="19"/>
      <c r="E1023" s="137">
        <f t="shared" si="87"/>
        <v>0.01</v>
      </c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>
        <v>0.01</v>
      </c>
      <c r="T1023" s="32"/>
      <c r="U1023" s="32"/>
      <c r="V1023" s="32"/>
      <c r="W1023" s="32"/>
      <c r="X1023" s="32"/>
      <c r="Y1023" s="33"/>
    </row>
    <row r="1024" spans="1:25" s="34" customFormat="1" ht="12.75" customHeight="1">
      <c r="A1024" s="23"/>
      <c r="B1024" s="21"/>
      <c r="C1024" s="25" t="s">
        <v>16</v>
      </c>
      <c r="D1024" s="19"/>
      <c r="E1024" s="137">
        <f t="shared" si="87"/>
        <v>0.13</v>
      </c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>
        <v>0.13</v>
      </c>
      <c r="T1024" s="32"/>
      <c r="U1024" s="32"/>
      <c r="V1024" s="32"/>
      <c r="W1024" s="32"/>
      <c r="X1024" s="32"/>
      <c r="Y1024" s="33"/>
    </row>
    <row r="1025" spans="1:25" s="34" customFormat="1" ht="12.75" customHeight="1">
      <c r="A1025" s="23"/>
      <c r="B1025" s="21"/>
      <c r="C1025" s="25" t="s">
        <v>22</v>
      </c>
      <c r="D1025" s="19"/>
      <c r="E1025" s="137">
        <f t="shared" si="87"/>
        <v>0.6</v>
      </c>
      <c r="F1025" s="32"/>
      <c r="G1025" s="32"/>
      <c r="H1025" s="32"/>
      <c r="I1025" s="32"/>
      <c r="J1025" s="32"/>
      <c r="K1025" s="32"/>
      <c r="L1025" s="32">
        <v>0.6</v>
      </c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3"/>
    </row>
    <row r="1026" spans="1:25" s="34" customFormat="1" ht="12.75" customHeight="1">
      <c r="A1026" s="23"/>
      <c r="B1026" s="21"/>
      <c r="C1026" s="25"/>
      <c r="D1026" s="19"/>
      <c r="E1026" s="137">
        <f t="shared" si="87"/>
        <v>0</v>
      </c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3"/>
    </row>
    <row r="1027" spans="1:25" s="34" customFormat="1" ht="12.75" customHeight="1">
      <c r="A1027" s="23"/>
      <c r="B1027" s="21"/>
      <c r="C1027" s="25"/>
      <c r="D1027" s="19"/>
      <c r="E1027" s="137">
        <f t="shared" si="87"/>
        <v>0</v>
      </c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3"/>
    </row>
    <row r="1028" spans="1:25" s="34" customFormat="1" ht="12.75" customHeight="1">
      <c r="A1028" s="23"/>
      <c r="B1028" s="21"/>
      <c r="C1028" s="25"/>
      <c r="D1028" s="19"/>
      <c r="E1028" s="137">
        <f t="shared" si="87"/>
        <v>0</v>
      </c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3"/>
    </row>
    <row r="1029" spans="1:25" s="199" customFormat="1" ht="12.75" customHeight="1">
      <c r="A1029" s="196" t="s">
        <v>206</v>
      </c>
      <c r="B1029" s="200" t="s">
        <v>175</v>
      </c>
      <c r="C1029" s="197"/>
      <c r="D1029" s="201" t="s">
        <v>177</v>
      </c>
      <c r="E1029" s="184">
        <f t="shared" ref="E1029:X1029" si="88">SUM(E1030:E1045)</f>
        <v>0</v>
      </c>
      <c r="F1029" s="184">
        <f t="shared" si="88"/>
        <v>0</v>
      </c>
      <c r="G1029" s="184">
        <f t="shared" si="88"/>
        <v>0</v>
      </c>
      <c r="H1029" s="184">
        <f t="shared" si="88"/>
        <v>0</v>
      </c>
      <c r="I1029" s="184">
        <f t="shared" si="88"/>
        <v>0</v>
      </c>
      <c r="J1029" s="184">
        <f t="shared" si="88"/>
        <v>0</v>
      </c>
      <c r="K1029" s="184">
        <f t="shared" si="88"/>
        <v>0</v>
      </c>
      <c r="L1029" s="184">
        <f t="shared" si="88"/>
        <v>0</v>
      </c>
      <c r="M1029" s="184">
        <f t="shared" si="88"/>
        <v>0</v>
      </c>
      <c r="N1029" s="184">
        <f t="shared" si="88"/>
        <v>0</v>
      </c>
      <c r="O1029" s="184">
        <f t="shared" si="88"/>
        <v>0</v>
      </c>
      <c r="P1029" s="184">
        <f t="shared" si="88"/>
        <v>0</v>
      </c>
      <c r="Q1029" s="184">
        <f t="shared" si="88"/>
        <v>0</v>
      </c>
      <c r="R1029" s="184">
        <f t="shared" si="88"/>
        <v>0</v>
      </c>
      <c r="S1029" s="184">
        <f t="shared" si="88"/>
        <v>0</v>
      </c>
      <c r="T1029" s="184">
        <f t="shared" si="88"/>
        <v>0</v>
      </c>
      <c r="U1029" s="184">
        <f t="shared" si="88"/>
        <v>0</v>
      </c>
      <c r="V1029" s="184">
        <f t="shared" si="88"/>
        <v>0</v>
      </c>
      <c r="W1029" s="184">
        <f t="shared" si="88"/>
        <v>0</v>
      </c>
      <c r="X1029" s="184">
        <f t="shared" si="88"/>
        <v>0</v>
      </c>
      <c r="Y1029" s="198"/>
    </row>
    <row r="1030" spans="1:25" s="34" customFormat="1" ht="12.75" customHeight="1">
      <c r="A1030" s="23"/>
      <c r="B1030" s="24"/>
      <c r="C1030" s="25"/>
      <c r="D1030" s="23"/>
      <c r="E1030" s="137">
        <f t="shared" ref="E1030:E1043" si="89">SUM(J1030:X1030)</f>
        <v>0</v>
      </c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3"/>
    </row>
    <row r="1031" spans="1:25" s="34" customFormat="1" ht="12.75" customHeight="1">
      <c r="A1031" s="23"/>
      <c r="B1031" s="24"/>
      <c r="C1031" s="25"/>
      <c r="D1031" s="23"/>
      <c r="E1031" s="137">
        <f t="shared" si="89"/>
        <v>0</v>
      </c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3"/>
    </row>
    <row r="1032" spans="1:25" s="34" customFormat="1" ht="12.75" customHeight="1">
      <c r="A1032" s="23"/>
      <c r="B1032" s="24"/>
      <c r="C1032" s="25"/>
      <c r="D1032" s="23"/>
      <c r="E1032" s="137">
        <f t="shared" si="89"/>
        <v>0</v>
      </c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3"/>
    </row>
    <row r="1033" spans="1:25" s="34" customFormat="1" ht="12.75" customHeight="1">
      <c r="A1033" s="23"/>
      <c r="B1033" s="24"/>
      <c r="C1033" s="25"/>
      <c r="D1033" s="23"/>
      <c r="E1033" s="137">
        <f t="shared" si="89"/>
        <v>0</v>
      </c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3"/>
    </row>
    <row r="1034" spans="1:25" s="34" customFormat="1" ht="12.75" customHeight="1">
      <c r="A1034" s="23"/>
      <c r="B1034" s="24"/>
      <c r="C1034" s="25"/>
      <c r="D1034" s="23"/>
      <c r="E1034" s="137">
        <f t="shared" si="89"/>
        <v>0</v>
      </c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3"/>
    </row>
    <row r="1035" spans="1:25" s="34" customFormat="1" ht="12.75" customHeight="1">
      <c r="A1035" s="23"/>
      <c r="B1035" s="24"/>
      <c r="C1035" s="25"/>
      <c r="D1035" s="23"/>
      <c r="E1035" s="137">
        <f t="shared" si="89"/>
        <v>0</v>
      </c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3"/>
    </row>
    <row r="1036" spans="1:25" s="34" customFormat="1" ht="12" customHeight="1">
      <c r="A1036" s="23"/>
      <c r="B1036" s="24"/>
      <c r="C1036" s="25"/>
      <c r="D1036" s="23"/>
      <c r="E1036" s="137">
        <f t="shared" si="89"/>
        <v>0</v>
      </c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3"/>
    </row>
    <row r="1037" spans="1:25" s="34" customFormat="1" ht="12" customHeight="1">
      <c r="A1037" s="23"/>
      <c r="B1037" s="24"/>
      <c r="C1037" s="25"/>
      <c r="D1037" s="23"/>
      <c r="E1037" s="137">
        <f t="shared" si="89"/>
        <v>0</v>
      </c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3"/>
    </row>
    <row r="1038" spans="1:25" s="34" customFormat="1" ht="12" customHeight="1">
      <c r="A1038" s="23"/>
      <c r="B1038" s="24"/>
      <c r="C1038" s="25"/>
      <c r="D1038" s="23"/>
      <c r="E1038" s="137">
        <f t="shared" si="89"/>
        <v>0</v>
      </c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3"/>
    </row>
    <row r="1039" spans="1:25" s="34" customFormat="1" ht="12" customHeight="1">
      <c r="A1039" s="23"/>
      <c r="B1039" s="24"/>
      <c r="C1039" s="25"/>
      <c r="D1039" s="23"/>
      <c r="E1039" s="137">
        <f t="shared" si="89"/>
        <v>0</v>
      </c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3"/>
    </row>
    <row r="1040" spans="1:25" s="34" customFormat="1" ht="12" customHeight="1">
      <c r="A1040" s="23"/>
      <c r="B1040" s="24"/>
      <c r="C1040" s="25"/>
      <c r="D1040" s="23"/>
      <c r="E1040" s="137">
        <f t="shared" si="89"/>
        <v>0</v>
      </c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3"/>
    </row>
    <row r="1041" spans="1:25" s="34" customFormat="1" ht="12" customHeight="1">
      <c r="A1041" s="23"/>
      <c r="B1041" s="24"/>
      <c r="C1041" s="25"/>
      <c r="D1041" s="23"/>
      <c r="E1041" s="137">
        <f t="shared" si="89"/>
        <v>0</v>
      </c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3"/>
    </row>
    <row r="1042" spans="1:25" s="34" customFormat="1" ht="12" customHeight="1">
      <c r="A1042" s="23"/>
      <c r="B1042" s="24"/>
      <c r="C1042" s="25"/>
      <c r="D1042" s="23"/>
      <c r="E1042" s="137">
        <f t="shared" si="89"/>
        <v>0</v>
      </c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3"/>
    </row>
    <row r="1043" spans="1:25" s="34" customFormat="1" ht="12" customHeight="1">
      <c r="A1043" s="23"/>
      <c r="B1043" s="24"/>
      <c r="C1043" s="25"/>
      <c r="D1043" s="23"/>
      <c r="E1043" s="137">
        <f t="shared" si="89"/>
        <v>0</v>
      </c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3"/>
    </row>
    <row r="1044" spans="1:25" s="34" customFormat="1" ht="12" customHeight="1">
      <c r="A1044" s="23"/>
      <c r="B1044" s="24"/>
      <c r="C1044" s="25"/>
      <c r="D1044" s="23"/>
      <c r="E1044" s="137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3"/>
    </row>
    <row r="1045" spans="1:25" s="34" customFormat="1" ht="12.75" customHeight="1">
      <c r="A1045" s="23"/>
      <c r="B1045" s="24"/>
      <c r="C1045" s="25"/>
      <c r="D1045" s="23"/>
      <c r="E1045" s="137">
        <f>SUM(J1045:X1045)</f>
        <v>0</v>
      </c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3"/>
    </row>
    <row r="1046" spans="1:25" s="199" customFormat="1" ht="12.75" customHeight="1">
      <c r="A1046" s="201" t="s">
        <v>91</v>
      </c>
      <c r="B1046" s="200" t="s">
        <v>127</v>
      </c>
      <c r="C1046" s="197"/>
      <c r="D1046" s="201" t="s">
        <v>63</v>
      </c>
      <c r="E1046" s="184">
        <f t="shared" ref="E1046:X1046" si="90">SUM(E1047:E1048)</f>
        <v>0</v>
      </c>
      <c r="F1046" s="184">
        <f t="shared" si="90"/>
        <v>0</v>
      </c>
      <c r="G1046" s="184">
        <f t="shared" si="90"/>
        <v>0</v>
      </c>
      <c r="H1046" s="184">
        <f t="shared" si="90"/>
        <v>0</v>
      </c>
      <c r="I1046" s="184">
        <f t="shared" si="90"/>
        <v>0</v>
      </c>
      <c r="J1046" s="184">
        <f t="shared" si="90"/>
        <v>0</v>
      </c>
      <c r="K1046" s="184">
        <f t="shared" si="90"/>
        <v>0</v>
      </c>
      <c r="L1046" s="184">
        <f t="shared" si="90"/>
        <v>0</v>
      </c>
      <c r="M1046" s="184">
        <f t="shared" si="90"/>
        <v>0</v>
      </c>
      <c r="N1046" s="184">
        <f t="shared" si="90"/>
        <v>0</v>
      </c>
      <c r="O1046" s="184">
        <f t="shared" si="90"/>
        <v>0</v>
      </c>
      <c r="P1046" s="184">
        <f t="shared" si="90"/>
        <v>0</v>
      </c>
      <c r="Q1046" s="184">
        <f t="shared" si="90"/>
        <v>0</v>
      </c>
      <c r="R1046" s="184">
        <f t="shared" si="90"/>
        <v>0</v>
      </c>
      <c r="S1046" s="184">
        <f t="shared" si="90"/>
        <v>0</v>
      </c>
      <c r="T1046" s="184">
        <f t="shared" si="90"/>
        <v>0</v>
      </c>
      <c r="U1046" s="184">
        <f t="shared" si="90"/>
        <v>0</v>
      </c>
      <c r="V1046" s="184">
        <f t="shared" si="90"/>
        <v>0</v>
      </c>
      <c r="W1046" s="184">
        <f t="shared" si="90"/>
        <v>0</v>
      </c>
      <c r="X1046" s="184">
        <f t="shared" si="90"/>
        <v>0</v>
      </c>
      <c r="Y1046" s="198"/>
    </row>
    <row r="1047" spans="1:25" s="34" customFormat="1" ht="12.75" customHeight="1">
      <c r="A1047" s="19"/>
      <c r="B1047" s="21"/>
      <c r="C1047" s="25"/>
      <c r="D1047" s="19"/>
      <c r="E1047" s="137">
        <f>SUM(J1047:X1047)</f>
        <v>0</v>
      </c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3"/>
    </row>
    <row r="1048" spans="1:25" s="34" customFormat="1" ht="12.75" customHeight="1">
      <c r="A1048" s="19"/>
      <c r="B1048" s="21"/>
      <c r="C1048" s="25"/>
      <c r="D1048" s="19"/>
      <c r="E1048" s="137">
        <f>SUM(J1048:X1048)</f>
        <v>0</v>
      </c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3"/>
    </row>
    <row r="1049" spans="1:25" s="199" customFormat="1" ht="12.75" customHeight="1">
      <c r="A1049" s="201" t="s">
        <v>95</v>
      </c>
      <c r="B1049" s="200" t="s">
        <v>126</v>
      </c>
      <c r="C1049" s="197"/>
      <c r="D1049" s="201" t="s">
        <v>41</v>
      </c>
      <c r="E1049" s="184">
        <f t="shared" ref="E1049:X1049" si="91">SUM(E1050:E1074)</f>
        <v>20.28</v>
      </c>
      <c r="F1049" s="184">
        <f t="shared" si="91"/>
        <v>0</v>
      </c>
      <c r="G1049" s="184">
        <f t="shared" si="91"/>
        <v>0</v>
      </c>
      <c r="H1049" s="184">
        <f t="shared" si="91"/>
        <v>0</v>
      </c>
      <c r="I1049" s="184">
        <f t="shared" si="91"/>
        <v>0</v>
      </c>
      <c r="J1049" s="184">
        <f t="shared" si="91"/>
        <v>0.62</v>
      </c>
      <c r="K1049" s="184">
        <f t="shared" si="91"/>
        <v>0</v>
      </c>
      <c r="L1049" s="184">
        <f t="shared" si="91"/>
        <v>0</v>
      </c>
      <c r="M1049" s="184">
        <f t="shared" si="91"/>
        <v>6.28</v>
      </c>
      <c r="N1049" s="184">
        <f t="shared" si="91"/>
        <v>0</v>
      </c>
      <c r="O1049" s="184">
        <f t="shared" si="91"/>
        <v>0</v>
      </c>
      <c r="P1049" s="184">
        <f t="shared" si="91"/>
        <v>2.2800000000000002</v>
      </c>
      <c r="Q1049" s="184">
        <f t="shared" si="91"/>
        <v>0</v>
      </c>
      <c r="R1049" s="184">
        <f t="shared" si="91"/>
        <v>0</v>
      </c>
      <c r="S1049" s="184">
        <f t="shared" si="91"/>
        <v>0</v>
      </c>
      <c r="T1049" s="184">
        <f t="shared" si="91"/>
        <v>6.8</v>
      </c>
      <c r="U1049" s="184">
        <f t="shared" si="91"/>
        <v>0</v>
      </c>
      <c r="V1049" s="184">
        <f t="shared" si="91"/>
        <v>2.25</v>
      </c>
      <c r="W1049" s="184">
        <f t="shared" si="91"/>
        <v>0.03</v>
      </c>
      <c r="X1049" s="184">
        <f t="shared" si="91"/>
        <v>2.02</v>
      </c>
      <c r="Y1049" s="198"/>
    </row>
    <row r="1050" spans="1:25" s="34" customFormat="1" ht="12.75" customHeight="1">
      <c r="A1050" s="19"/>
      <c r="B1050" s="21"/>
      <c r="C1050" s="25" t="s">
        <v>53</v>
      </c>
      <c r="D1050" s="19"/>
      <c r="E1050" s="137">
        <f t="shared" ref="E1050:E1074" si="92">SUM(J1050:X1050)</f>
        <v>0.01</v>
      </c>
      <c r="F1050" s="32"/>
      <c r="G1050" s="32"/>
      <c r="H1050" s="32"/>
      <c r="I1050" s="32"/>
      <c r="J1050" s="32">
        <v>0.01</v>
      </c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3"/>
    </row>
    <row r="1051" spans="1:25" s="34" customFormat="1" ht="12.75" customHeight="1">
      <c r="A1051" s="19"/>
      <c r="B1051" s="21"/>
      <c r="C1051" s="25" t="s">
        <v>29</v>
      </c>
      <c r="D1051" s="19"/>
      <c r="E1051" s="137">
        <f t="shared" si="92"/>
        <v>0.06</v>
      </c>
      <c r="F1051" s="32"/>
      <c r="G1051" s="32"/>
      <c r="H1051" s="32"/>
      <c r="I1051" s="32"/>
      <c r="J1051" s="32">
        <v>0.06</v>
      </c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3"/>
    </row>
    <row r="1052" spans="1:25" s="34" customFormat="1" ht="12.75" customHeight="1">
      <c r="A1052" s="19"/>
      <c r="B1052" s="21"/>
      <c r="C1052" s="25" t="s">
        <v>62</v>
      </c>
      <c r="D1052" s="19"/>
      <c r="E1052" s="137">
        <f t="shared" si="92"/>
        <v>0.08</v>
      </c>
      <c r="F1052" s="32"/>
      <c r="G1052" s="32"/>
      <c r="H1052" s="32"/>
      <c r="I1052" s="32"/>
      <c r="J1052" s="32">
        <v>0.08</v>
      </c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3"/>
    </row>
    <row r="1053" spans="1:25" s="34" customFormat="1" ht="12.75" customHeight="1">
      <c r="A1053" s="19"/>
      <c r="B1053" s="21"/>
      <c r="C1053" s="25" t="s">
        <v>22</v>
      </c>
      <c r="D1053" s="19"/>
      <c r="E1053" s="137">
        <f t="shared" si="92"/>
        <v>0.47</v>
      </c>
      <c r="F1053" s="32"/>
      <c r="G1053" s="32"/>
      <c r="H1053" s="32"/>
      <c r="I1053" s="32"/>
      <c r="J1053" s="32">
        <v>0.47</v>
      </c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3"/>
    </row>
    <row r="1054" spans="1:25" s="34" customFormat="1" ht="12.75" customHeight="1">
      <c r="A1054" s="19"/>
      <c r="B1054" s="21"/>
      <c r="C1054" s="25" t="s">
        <v>22</v>
      </c>
      <c r="D1054" s="19"/>
      <c r="E1054" s="137">
        <f t="shared" si="92"/>
        <v>0</v>
      </c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3"/>
    </row>
    <row r="1055" spans="1:25" s="34" customFormat="1" ht="12.75" customHeight="1">
      <c r="A1055" s="19"/>
      <c r="B1055" s="21"/>
      <c r="C1055" s="25" t="s">
        <v>22</v>
      </c>
      <c r="D1055" s="19"/>
      <c r="E1055" s="137">
        <f t="shared" si="92"/>
        <v>6</v>
      </c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>
        <v>6</v>
      </c>
      <c r="U1055" s="32"/>
      <c r="V1055" s="32"/>
      <c r="W1055" s="32"/>
      <c r="X1055" s="32"/>
      <c r="Y1055" s="33"/>
    </row>
    <row r="1056" spans="1:25" s="34" customFormat="1" ht="12.75" customHeight="1">
      <c r="A1056" s="19"/>
      <c r="B1056" s="21"/>
      <c r="C1056" s="25" t="s">
        <v>22</v>
      </c>
      <c r="D1056" s="19"/>
      <c r="E1056" s="137">
        <f t="shared" si="92"/>
        <v>0.8</v>
      </c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>
        <v>0.8</v>
      </c>
      <c r="U1056" s="32"/>
      <c r="V1056" s="32"/>
      <c r="W1056" s="32"/>
      <c r="X1056" s="32"/>
      <c r="Y1056" s="33"/>
    </row>
    <row r="1057" spans="1:25" s="34" customFormat="1" ht="12.75" customHeight="1">
      <c r="A1057" s="19"/>
      <c r="B1057" s="21"/>
      <c r="C1057" s="25" t="s">
        <v>22</v>
      </c>
      <c r="D1057" s="19"/>
      <c r="E1057" s="137">
        <f t="shared" si="92"/>
        <v>0.25</v>
      </c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>
        <v>0.25</v>
      </c>
      <c r="W1057" s="32"/>
      <c r="X1057" s="32"/>
      <c r="Y1057" s="33"/>
    </row>
    <row r="1058" spans="1:25" s="34" customFormat="1" ht="12.75" customHeight="1">
      <c r="A1058" s="19"/>
      <c r="B1058" s="21"/>
      <c r="C1058" s="25" t="s">
        <v>22</v>
      </c>
      <c r="D1058" s="19"/>
      <c r="E1058" s="137">
        <f t="shared" si="92"/>
        <v>2</v>
      </c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>
        <v>2</v>
      </c>
      <c r="W1058" s="32"/>
      <c r="X1058" s="32"/>
      <c r="Y1058" s="33"/>
    </row>
    <row r="1059" spans="1:25" s="34" customFormat="1" ht="12.75" customHeight="1">
      <c r="A1059" s="19"/>
      <c r="B1059" s="21"/>
      <c r="C1059" s="25" t="s">
        <v>11</v>
      </c>
      <c r="D1059" s="19"/>
      <c r="E1059" s="137">
        <f t="shared" si="92"/>
        <v>0.21</v>
      </c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>
        <v>0.21</v>
      </c>
      <c r="Q1059" s="32"/>
      <c r="R1059" s="32"/>
      <c r="S1059" s="32"/>
      <c r="T1059" s="32"/>
      <c r="U1059" s="32"/>
      <c r="V1059" s="32"/>
      <c r="W1059" s="32"/>
      <c r="X1059" s="32"/>
      <c r="Y1059" s="33"/>
    </row>
    <row r="1060" spans="1:25" s="34" customFormat="1" ht="12.75" customHeight="1">
      <c r="A1060" s="19"/>
      <c r="B1060" s="21"/>
      <c r="C1060" s="25" t="s">
        <v>12</v>
      </c>
      <c r="D1060" s="19"/>
      <c r="E1060" s="137">
        <f t="shared" si="92"/>
        <v>0.03</v>
      </c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>
        <v>0.03</v>
      </c>
      <c r="Q1060" s="32"/>
      <c r="R1060" s="32"/>
      <c r="S1060" s="32"/>
      <c r="T1060" s="32"/>
      <c r="U1060" s="32"/>
      <c r="V1060" s="32"/>
      <c r="W1060" s="32"/>
      <c r="X1060" s="32"/>
      <c r="Y1060" s="33"/>
    </row>
    <row r="1061" spans="1:25" s="34" customFormat="1" ht="12.75" customHeight="1">
      <c r="A1061" s="19"/>
      <c r="B1061" s="21"/>
      <c r="C1061" s="25" t="s">
        <v>22</v>
      </c>
      <c r="D1061" s="19"/>
      <c r="E1061" s="137">
        <f t="shared" si="92"/>
        <v>0.15</v>
      </c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>
        <v>0.15</v>
      </c>
      <c r="Q1061" s="32"/>
      <c r="R1061" s="32"/>
      <c r="S1061" s="32"/>
      <c r="T1061" s="32"/>
      <c r="U1061" s="32"/>
      <c r="V1061" s="32"/>
      <c r="W1061" s="32"/>
      <c r="X1061" s="32"/>
      <c r="Y1061" s="33"/>
    </row>
    <row r="1062" spans="1:25" s="34" customFormat="1" ht="12.75" customHeight="1">
      <c r="A1062" s="19"/>
      <c r="B1062" s="21"/>
      <c r="C1062" s="25" t="s">
        <v>16</v>
      </c>
      <c r="D1062" s="19"/>
      <c r="E1062" s="137">
        <f t="shared" si="92"/>
        <v>0.18</v>
      </c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>
        <v>0.18</v>
      </c>
      <c r="Q1062" s="32"/>
      <c r="R1062" s="32"/>
      <c r="S1062" s="32"/>
      <c r="T1062" s="32"/>
      <c r="U1062" s="32"/>
      <c r="V1062" s="32"/>
      <c r="W1062" s="32"/>
      <c r="X1062" s="32"/>
      <c r="Y1062" s="33"/>
    </row>
    <row r="1063" spans="1:25" s="34" customFormat="1" ht="12.75" customHeight="1">
      <c r="A1063" s="19"/>
      <c r="B1063" s="21"/>
      <c r="C1063" s="25" t="s">
        <v>18</v>
      </c>
      <c r="D1063" s="19"/>
      <c r="E1063" s="137">
        <f t="shared" si="92"/>
        <v>0.04</v>
      </c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>
        <v>0.04</v>
      </c>
      <c r="Q1063" s="32"/>
      <c r="R1063" s="32"/>
      <c r="S1063" s="32"/>
      <c r="T1063" s="32"/>
      <c r="U1063" s="32"/>
      <c r="V1063" s="32"/>
      <c r="W1063" s="32"/>
      <c r="X1063" s="32"/>
      <c r="Y1063" s="33"/>
    </row>
    <row r="1064" spans="1:25" s="34" customFormat="1" ht="12.75" customHeight="1">
      <c r="A1064" s="19"/>
      <c r="B1064" s="21"/>
      <c r="C1064" s="25" t="s">
        <v>49</v>
      </c>
      <c r="D1064" s="19"/>
      <c r="E1064" s="137">
        <f t="shared" si="92"/>
        <v>0.68</v>
      </c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>
        <v>0.68</v>
      </c>
      <c r="Q1064" s="32"/>
      <c r="R1064" s="32"/>
      <c r="S1064" s="32"/>
      <c r="T1064" s="32"/>
      <c r="U1064" s="32"/>
      <c r="V1064" s="32"/>
      <c r="W1064" s="32"/>
      <c r="X1064" s="32"/>
      <c r="Y1064" s="33"/>
    </row>
    <row r="1065" spans="1:25" s="34" customFormat="1" ht="12.75" customHeight="1">
      <c r="A1065" s="19"/>
      <c r="B1065" s="21"/>
      <c r="C1065" s="25" t="s">
        <v>22</v>
      </c>
      <c r="D1065" s="19"/>
      <c r="E1065" s="137">
        <f t="shared" si="92"/>
        <v>0.08</v>
      </c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>
        <v>0.08</v>
      </c>
      <c r="Q1065" s="32"/>
      <c r="R1065" s="32"/>
      <c r="S1065" s="32"/>
      <c r="T1065" s="32"/>
      <c r="U1065" s="32"/>
      <c r="V1065" s="32"/>
      <c r="W1065" s="32"/>
      <c r="X1065" s="32"/>
      <c r="Y1065" s="33"/>
    </row>
    <row r="1066" spans="1:25" s="34" customFormat="1" ht="12.75" customHeight="1">
      <c r="A1066" s="19"/>
      <c r="B1066" s="21"/>
      <c r="C1066" s="25" t="s">
        <v>22</v>
      </c>
      <c r="D1066" s="19"/>
      <c r="E1066" s="137">
        <f t="shared" si="92"/>
        <v>0.81</v>
      </c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>
        <v>0.81</v>
      </c>
      <c r="Q1066" s="32"/>
      <c r="R1066" s="32"/>
      <c r="S1066" s="32"/>
      <c r="T1066" s="32"/>
      <c r="U1066" s="32"/>
      <c r="V1066" s="32"/>
      <c r="W1066" s="32"/>
      <c r="X1066" s="32"/>
      <c r="Y1066" s="33"/>
    </row>
    <row r="1067" spans="1:25" s="34" customFormat="1" ht="12.75" customHeight="1">
      <c r="A1067" s="19"/>
      <c r="B1067" s="21"/>
      <c r="C1067" s="25" t="s">
        <v>22</v>
      </c>
      <c r="D1067" s="19"/>
      <c r="E1067" s="137">
        <f t="shared" si="92"/>
        <v>0.1</v>
      </c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>
        <v>0.1</v>
      </c>
      <c r="Q1067" s="32"/>
      <c r="R1067" s="32"/>
      <c r="S1067" s="32"/>
      <c r="T1067" s="32"/>
      <c r="U1067" s="32"/>
      <c r="V1067" s="32"/>
      <c r="W1067" s="32"/>
      <c r="X1067" s="32"/>
      <c r="Y1067" s="33"/>
    </row>
    <row r="1068" spans="1:25" s="34" customFormat="1" ht="12.75" customHeight="1">
      <c r="A1068" s="19"/>
      <c r="B1068" s="21"/>
      <c r="C1068" s="25" t="s">
        <v>22</v>
      </c>
      <c r="D1068" s="19"/>
      <c r="E1068" s="137">
        <f t="shared" si="92"/>
        <v>2.02</v>
      </c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X1068" s="32">
        <v>2.02</v>
      </c>
      <c r="Y1068" s="33"/>
    </row>
    <row r="1069" spans="1:25" s="34" customFormat="1" ht="12.75" customHeight="1">
      <c r="A1069" s="19"/>
      <c r="B1069" s="21"/>
      <c r="C1069" s="25" t="s">
        <v>21</v>
      </c>
      <c r="D1069" s="19"/>
      <c r="E1069" s="137">
        <f t="shared" si="92"/>
        <v>6.28</v>
      </c>
      <c r="F1069" s="32"/>
      <c r="G1069" s="32"/>
      <c r="H1069" s="32"/>
      <c r="I1069" s="32"/>
      <c r="J1069" s="32"/>
      <c r="K1069" s="32"/>
      <c r="L1069" s="32"/>
      <c r="M1069" s="32">
        <v>6.28</v>
      </c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X1069" s="32"/>
      <c r="Y1069" s="33"/>
    </row>
    <row r="1070" spans="1:25" s="34" customFormat="1" ht="12.75" customHeight="1">
      <c r="A1070" s="19"/>
      <c r="B1070" s="21"/>
      <c r="C1070" s="25" t="s">
        <v>18</v>
      </c>
      <c r="D1070" s="19"/>
      <c r="E1070" s="137">
        <f t="shared" si="92"/>
        <v>0.03</v>
      </c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>
        <v>0.03</v>
      </c>
      <c r="X1070" s="32"/>
      <c r="Y1070" s="33"/>
    </row>
    <row r="1071" spans="1:25" s="34" customFormat="1" ht="12.75" customHeight="1">
      <c r="A1071" s="19"/>
      <c r="B1071" s="21"/>
      <c r="C1071" s="25"/>
      <c r="D1071" s="19"/>
      <c r="E1071" s="137">
        <f t="shared" si="92"/>
        <v>0</v>
      </c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X1071" s="32"/>
      <c r="Y1071" s="33"/>
    </row>
    <row r="1072" spans="1:25" s="34" customFormat="1" ht="12.75" customHeight="1">
      <c r="A1072" s="19"/>
      <c r="B1072" s="21"/>
      <c r="C1072" s="25"/>
      <c r="D1072" s="19"/>
      <c r="E1072" s="137">
        <f t="shared" si="92"/>
        <v>0</v>
      </c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X1072" s="32"/>
      <c r="Y1072" s="33"/>
    </row>
    <row r="1073" spans="1:25" s="34" customFormat="1" ht="12.75" customHeight="1">
      <c r="A1073" s="19"/>
      <c r="B1073" s="21"/>
      <c r="C1073" s="25"/>
      <c r="D1073" s="19"/>
      <c r="E1073" s="137">
        <f t="shared" si="92"/>
        <v>0</v>
      </c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X1073" s="32"/>
      <c r="Y1073" s="33"/>
    </row>
    <row r="1074" spans="1:25" s="34" customFormat="1" ht="12.75" customHeight="1">
      <c r="A1074" s="19"/>
      <c r="B1074" s="21"/>
      <c r="C1074" s="25"/>
      <c r="D1074" s="19"/>
      <c r="E1074" s="137">
        <f t="shared" si="92"/>
        <v>0</v>
      </c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X1074" s="32"/>
      <c r="Y1074" s="33"/>
    </row>
    <row r="1075" spans="1:25" s="199" customFormat="1" ht="12.75" customHeight="1">
      <c r="A1075" s="201" t="s">
        <v>96</v>
      </c>
      <c r="B1075" s="200" t="s">
        <v>101</v>
      </c>
      <c r="C1075" s="197"/>
      <c r="D1075" s="201" t="s">
        <v>42</v>
      </c>
      <c r="E1075" s="184">
        <f t="shared" ref="E1075:X1075" si="93">SUM(E1076:E1099)</f>
        <v>20.450000000000006</v>
      </c>
      <c r="F1075" s="184">
        <f t="shared" si="93"/>
        <v>0</v>
      </c>
      <c r="G1075" s="184">
        <f t="shared" si="93"/>
        <v>0</v>
      </c>
      <c r="H1075" s="184">
        <f t="shared" si="93"/>
        <v>0</v>
      </c>
      <c r="I1075" s="184">
        <f t="shared" si="93"/>
        <v>0</v>
      </c>
      <c r="J1075" s="184">
        <f t="shared" si="93"/>
        <v>0.19999999999999998</v>
      </c>
      <c r="K1075" s="184">
        <f t="shared" si="93"/>
        <v>0</v>
      </c>
      <c r="L1075" s="184">
        <f t="shared" si="93"/>
        <v>1</v>
      </c>
      <c r="M1075" s="184">
        <f t="shared" si="93"/>
        <v>0</v>
      </c>
      <c r="N1075" s="184">
        <f t="shared" si="93"/>
        <v>3</v>
      </c>
      <c r="O1075" s="184">
        <f t="shared" si="93"/>
        <v>0</v>
      </c>
      <c r="P1075" s="184">
        <f t="shared" si="93"/>
        <v>0</v>
      </c>
      <c r="Q1075" s="184">
        <f t="shared" si="93"/>
        <v>5</v>
      </c>
      <c r="R1075" s="184">
        <f t="shared" si="93"/>
        <v>0.2</v>
      </c>
      <c r="S1075" s="184">
        <f t="shared" si="93"/>
        <v>0</v>
      </c>
      <c r="T1075" s="184">
        <f t="shared" si="93"/>
        <v>0.25</v>
      </c>
      <c r="U1075" s="184">
        <f t="shared" si="93"/>
        <v>3</v>
      </c>
      <c r="V1075" s="184">
        <f t="shared" si="93"/>
        <v>6.7</v>
      </c>
      <c r="W1075" s="184">
        <f t="shared" si="93"/>
        <v>1</v>
      </c>
      <c r="X1075" s="184">
        <f t="shared" si="93"/>
        <v>0.1</v>
      </c>
      <c r="Y1075" s="198"/>
    </row>
    <row r="1076" spans="1:25" s="34" customFormat="1" ht="12.75" customHeight="1">
      <c r="A1076" s="18"/>
      <c r="B1076" s="272" t="s">
        <v>434</v>
      </c>
      <c r="C1076" s="25" t="s">
        <v>22</v>
      </c>
      <c r="D1076" s="19"/>
      <c r="E1076" s="137">
        <f t="shared" ref="E1076:E1099" si="94">SUM(J1076:X1076)</f>
        <v>1</v>
      </c>
      <c r="F1076" s="32"/>
      <c r="G1076" s="32"/>
      <c r="H1076" s="32"/>
      <c r="I1076" s="32"/>
      <c r="J1076" s="32"/>
      <c r="K1076" s="32"/>
      <c r="L1076" s="32">
        <v>1</v>
      </c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X1076" s="32"/>
      <c r="Y1076" s="33"/>
    </row>
    <row r="1077" spans="1:25" s="34" customFormat="1" ht="12.75" customHeight="1">
      <c r="A1077" s="18"/>
      <c r="B1077" s="21" t="s">
        <v>435</v>
      </c>
      <c r="C1077" s="25" t="s">
        <v>22</v>
      </c>
      <c r="D1077" s="19"/>
      <c r="E1077" s="137">
        <f t="shared" si="94"/>
        <v>0.2</v>
      </c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>
        <v>0.2</v>
      </c>
      <c r="S1077" s="32"/>
      <c r="T1077" s="32"/>
      <c r="U1077" s="32"/>
      <c r="V1077" s="32"/>
      <c r="W1077" s="32"/>
      <c r="X1077" s="32"/>
      <c r="Y1077" s="33"/>
    </row>
    <row r="1078" spans="1:25" s="34" customFormat="1" ht="12.75" customHeight="1">
      <c r="A1078" s="292"/>
      <c r="B1078" s="293" t="s">
        <v>436</v>
      </c>
      <c r="C1078" s="25" t="s">
        <v>12</v>
      </c>
      <c r="D1078" s="19"/>
      <c r="E1078" s="137">
        <f t="shared" si="94"/>
        <v>0.15</v>
      </c>
      <c r="F1078" s="32"/>
      <c r="G1078" s="32"/>
      <c r="H1078" s="32"/>
      <c r="I1078" s="32"/>
      <c r="J1078" s="32">
        <v>0.15</v>
      </c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X1078" s="32"/>
      <c r="Y1078" s="33"/>
    </row>
    <row r="1079" spans="1:25" s="34" customFormat="1" ht="12.75" customHeight="1">
      <c r="A1079" s="292"/>
      <c r="B1079" s="293"/>
      <c r="C1079" s="25" t="s">
        <v>16</v>
      </c>
      <c r="D1079" s="19"/>
      <c r="E1079" s="137">
        <f t="shared" si="94"/>
        <v>0.02</v>
      </c>
      <c r="F1079" s="32"/>
      <c r="G1079" s="32"/>
      <c r="H1079" s="32"/>
      <c r="I1079" s="32"/>
      <c r="J1079" s="32">
        <v>0.02</v>
      </c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X1079" s="32"/>
      <c r="Y1079" s="33"/>
    </row>
    <row r="1080" spans="1:25" s="34" customFormat="1" ht="12.75" customHeight="1">
      <c r="A1080" s="292"/>
      <c r="B1080" s="293"/>
      <c r="C1080" s="25" t="s">
        <v>23</v>
      </c>
      <c r="D1080" s="19"/>
      <c r="E1080" s="137">
        <f t="shared" si="94"/>
        <v>0.03</v>
      </c>
      <c r="F1080" s="32"/>
      <c r="G1080" s="32"/>
      <c r="H1080" s="32"/>
      <c r="I1080" s="32"/>
      <c r="J1080" s="32">
        <v>0.03</v>
      </c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3"/>
    </row>
    <row r="1081" spans="1:25" s="34" customFormat="1" ht="12.75" customHeight="1">
      <c r="A1081" s="292"/>
      <c r="B1081" s="293" t="s">
        <v>437</v>
      </c>
      <c r="C1081" s="25" t="s">
        <v>12</v>
      </c>
      <c r="D1081" s="19"/>
      <c r="E1081" s="137">
        <f t="shared" si="94"/>
        <v>0</v>
      </c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X1081" s="32"/>
      <c r="Y1081" s="33"/>
    </row>
    <row r="1082" spans="1:25" s="34" customFormat="1" ht="12.75" customHeight="1">
      <c r="A1082" s="292"/>
      <c r="B1082" s="293"/>
      <c r="C1082" s="25" t="s">
        <v>22</v>
      </c>
      <c r="D1082" s="19"/>
      <c r="E1082" s="137">
        <f t="shared" si="94"/>
        <v>0</v>
      </c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X1082" s="32"/>
      <c r="Y1082" s="33"/>
    </row>
    <row r="1083" spans="1:25" s="34" customFormat="1" ht="12.75" customHeight="1">
      <c r="A1083" s="292"/>
      <c r="B1083" s="293"/>
      <c r="C1083" s="25" t="s">
        <v>23</v>
      </c>
      <c r="D1083" s="19"/>
      <c r="E1083" s="137">
        <f t="shared" si="94"/>
        <v>0</v>
      </c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X1083" s="32"/>
      <c r="Y1083" s="33"/>
    </row>
    <row r="1084" spans="1:25" s="34" customFormat="1" ht="12.75" customHeight="1">
      <c r="A1084" s="292"/>
      <c r="B1084" s="293" t="s">
        <v>439</v>
      </c>
      <c r="C1084" s="25" t="s">
        <v>22</v>
      </c>
      <c r="D1084" s="19"/>
      <c r="E1084" s="137">
        <f t="shared" si="94"/>
        <v>5</v>
      </c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>
        <v>5</v>
      </c>
      <c r="R1084" s="32"/>
      <c r="S1084" s="32"/>
      <c r="T1084" s="32"/>
      <c r="U1084" s="32"/>
      <c r="V1084" s="32"/>
      <c r="W1084" s="32"/>
      <c r="X1084" s="32"/>
      <c r="Y1084" s="33"/>
    </row>
    <row r="1085" spans="1:25" s="34" customFormat="1" ht="12.75" customHeight="1">
      <c r="A1085" s="292"/>
      <c r="B1085" s="293" t="s">
        <v>438</v>
      </c>
      <c r="C1085" s="25" t="s">
        <v>22</v>
      </c>
      <c r="D1085" s="19"/>
      <c r="E1085" s="137">
        <f t="shared" si="94"/>
        <v>6.7</v>
      </c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>
        <v>6.7</v>
      </c>
      <c r="W1085" s="32"/>
      <c r="X1085" s="32"/>
      <c r="Y1085" s="33"/>
    </row>
    <row r="1086" spans="1:25" s="34" customFormat="1" ht="12.75" customHeight="1">
      <c r="A1086" s="292"/>
      <c r="B1086" s="293"/>
      <c r="C1086" s="25"/>
      <c r="D1086" s="19"/>
      <c r="E1086" s="137">
        <f t="shared" si="94"/>
        <v>0</v>
      </c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3"/>
    </row>
    <row r="1087" spans="1:25" s="34" customFormat="1" ht="12.75" customHeight="1">
      <c r="A1087" s="292"/>
      <c r="B1087" s="21" t="s">
        <v>440</v>
      </c>
      <c r="C1087" s="25" t="s">
        <v>16</v>
      </c>
      <c r="D1087" s="19"/>
      <c r="E1087" s="137">
        <f t="shared" si="94"/>
        <v>0.1</v>
      </c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X1087" s="32">
        <v>0.1</v>
      </c>
      <c r="Y1087" s="33"/>
    </row>
    <row r="1088" spans="1:25" s="34" customFormat="1" ht="12.75" customHeight="1">
      <c r="A1088" s="292"/>
      <c r="B1088" s="21" t="s">
        <v>441</v>
      </c>
      <c r="C1088" s="25" t="s">
        <v>22</v>
      </c>
      <c r="D1088" s="19"/>
      <c r="E1088" s="137">
        <f t="shared" si="94"/>
        <v>3</v>
      </c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>
        <v>3</v>
      </c>
      <c r="V1088" s="32"/>
      <c r="W1088" s="32"/>
      <c r="X1088" s="32"/>
      <c r="Y1088" s="33"/>
    </row>
    <row r="1089" spans="1:25" s="34" customFormat="1" ht="12.75" customHeight="1">
      <c r="A1089" s="292"/>
      <c r="B1089" s="294"/>
      <c r="C1089" s="25" t="s">
        <v>22</v>
      </c>
      <c r="D1089" s="19"/>
      <c r="E1089" s="137">
        <f t="shared" si="94"/>
        <v>0.1</v>
      </c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>
        <v>0.1</v>
      </c>
      <c r="U1089" s="32"/>
      <c r="V1089" s="32"/>
      <c r="W1089" s="32"/>
      <c r="X1089" s="32"/>
      <c r="Y1089" s="33"/>
    </row>
    <row r="1090" spans="1:25" s="34" customFormat="1" ht="12.75" customHeight="1">
      <c r="A1090" s="292"/>
      <c r="B1090" s="295"/>
      <c r="C1090" s="25" t="s">
        <v>12</v>
      </c>
      <c r="D1090" s="19"/>
      <c r="E1090" s="137">
        <f t="shared" si="94"/>
        <v>0.1</v>
      </c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>
        <v>0.1</v>
      </c>
      <c r="U1090" s="32"/>
      <c r="V1090" s="32"/>
      <c r="W1090" s="32"/>
      <c r="X1090" s="32"/>
      <c r="Y1090" s="33"/>
    </row>
    <row r="1091" spans="1:25" s="34" customFormat="1" ht="12.75" customHeight="1">
      <c r="A1091" s="292"/>
      <c r="B1091" s="272"/>
      <c r="C1091" s="25" t="s">
        <v>11</v>
      </c>
      <c r="D1091" s="19"/>
      <c r="E1091" s="137">
        <f t="shared" si="94"/>
        <v>0.05</v>
      </c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287">
        <v>0.05</v>
      </c>
      <c r="U1091" s="32"/>
      <c r="V1091" s="32"/>
      <c r="W1091" s="32"/>
      <c r="X1091" s="32"/>
      <c r="Y1091" s="33"/>
    </row>
    <row r="1092" spans="1:25" s="34" customFormat="1" ht="12.75" customHeight="1">
      <c r="A1092" s="292"/>
      <c r="B1092" s="272" t="s">
        <v>442</v>
      </c>
      <c r="C1092" s="25" t="s">
        <v>22</v>
      </c>
      <c r="D1092" s="19"/>
      <c r="E1092" s="137">
        <f t="shared" si="94"/>
        <v>3</v>
      </c>
      <c r="F1092" s="32"/>
      <c r="G1092" s="32"/>
      <c r="H1092" s="32"/>
      <c r="I1092" s="32"/>
      <c r="J1092" s="32"/>
      <c r="K1092" s="32"/>
      <c r="L1092" s="32"/>
      <c r="M1092" s="32"/>
      <c r="N1092" s="32">
        <v>3</v>
      </c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3"/>
    </row>
    <row r="1093" spans="1:25" s="34" customFormat="1" ht="12.75" customHeight="1">
      <c r="A1093" s="19"/>
      <c r="B1093" s="21"/>
      <c r="C1093" s="25" t="s">
        <v>16</v>
      </c>
      <c r="D1093" s="19"/>
      <c r="E1093" s="137">
        <f t="shared" si="94"/>
        <v>1</v>
      </c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>
        <v>1</v>
      </c>
      <c r="X1093" s="32"/>
      <c r="Y1093" s="33"/>
    </row>
    <row r="1094" spans="1:25" s="34" customFormat="1" ht="12.75" customHeight="1">
      <c r="A1094" s="19"/>
      <c r="B1094" s="21"/>
      <c r="C1094" s="25"/>
      <c r="D1094" s="19"/>
      <c r="E1094" s="137">
        <f t="shared" si="94"/>
        <v>0</v>
      </c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3"/>
    </row>
    <row r="1095" spans="1:25" s="34" customFormat="1" ht="12.75" customHeight="1">
      <c r="A1095" s="19"/>
      <c r="B1095" s="21"/>
      <c r="C1095" s="25"/>
      <c r="D1095" s="19"/>
      <c r="E1095" s="137">
        <f t="shared" si="94"/>
        <v>0</v>
      </c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3"/>
    </row>
    <row r="1096" spans="1:25" s="34" customFormat="1" ht="12.75" customHeight="1">
      <c r="A1096" s="19"/>
      <c r="B1096" s="21"/>
      <c r="C1096" s="25"/>
      <c r="D1096" s="19"/>
      <c r="E1096" s="137">
        <f t="shared" si="94"/>
        <v>0</v>
      </c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3"/>
    </row>
    <row r="1097" spans="1:25" s="34" customFormat="1" ht="12.75" customHeight="1">
      <c r="A1097" s="19"/>
      <c r="B1097" s="21"/>
      <c r="C1097" s="25"/>
      <c r="D1097" s="19"/>
      <c r="E1097" s="137">
        <f t="shared" si="94"/>
        <v>0</v>
      </c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3"/>
    </row>
    <row r="1098" spans="1:25" s="34" customFormat="1" ht="12.75" customHeight="1">
      <c r="A1098" s="19"/>
      <c r="B1098" s="21"/>
      <c r="C1098" s="25"/>
      <c r="D1098" s="19"/>
      <c r="E1098" s="137">
        <f t="shared" si="94"/>
        <v>0</v>
      </c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3"/>
    </row>
    <row r="1099" spans="1:25" s="34" customFormat="1" ht="12.75" customHeight="1">
      <c r="A1099" s="19"/>
      <c r="B1099" s="21"/>
      <c r="C1099" s="25"/>
      <c r="D1099" s="19"/>
      <c r="E1099" s="137">
        <f t="shared" si="94"/>
        <v>0</v>
      </c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3"/>
    </row>
    <row r="1100" spans="1:25" s="199" customFormat="1" ht="12.75" customHeight="1">
      <c r="A1100" s="201" t="s">
        <v>97</v>
      </c>
      <c r="B1100" s="200" t="s">
        <v>146</v>
      </c>
      <c r="C1100" s="197"/>
      <c r="D1100" s="201" t="s">
        <v>64</v>
      </c>
      <c r="E1100" s="184">
        <f t="shared" ref="E1100:X1100" si="95">SUM(E1101:E1121)</f>
        <v>195.06</v>
      </c>
      <c r="F1100" s="184">
        <f t="shared" si="95"/>
        <v>0</v>
      </c>
      <c r="G1100" s="184">
        <f t="shared" si="95"/>
        <v>0</v>
      </c>
      <c r="H1100" s="184">
        <f t="shared" si="95"/>
        <v>0</v>
      </c>
      <c r="I1100" s="184">
        <f t="shared" si="95"/>
        <v>0</v>
      </c>
      <c r="J1100" s="184">
        <f t="shared" si="95"/>
        <v>0</v>
      </c>
      <c r="K1100" s="184">
        <f t="shared" si="95"/>
        <v>13.84</v>
      </c>
      <c r="L1100" s="184">
        <f t="shared" si="95"/>
        <v>6.5399999999999991</v>
      </c>
      <c r="M1100" s="184">
        <f t="shared" si="95"/>
        <v>20.430000000000003</v>
      </c>
      <c r="N1100" s="184">
        <f t="shared" si="95"/>
        <v>10.53</v>
      </c>
      <c r="O1100" s="184">
        <f t="shared" si="95"/>
        <v>9.7799999999999994</v>
      </c>
      <c r="P1100" s="184">
        <f t="shared" si="95"/>
        <v>21.330000000000002</v>
      </c>
      <c r="Q1100" s="184">
        <f t="shared" si="95"/>
        <v>21.73</v>
      </c>
      <c r="R1100" s="184">
        <f t="shared" si="95"/>
        <v>19.640000000000004</v>
      </c>
      <c r="S1100" s="184">
        <f t="shared" si="95"/>
        <v>11.59</v>
      </c>
      <c r="T1100" s="184">
        <f t="shared" si="95"/>
        <v>27.11</v>
      </c>
      <c r="U1100" s="184">
        <f t="shared" si="95"/>
        <v>7.95</v>
      </c>
      <c r="V1100" s="184">
        <f t="shared" si="95"/>
        <v>11.689999999999998</v>
      </c>
      <c r="W1100" s="184">
        <f t="shared" si="95"/>
        <v>6.0699999999999994</v>
      </c>
      <c r="X1100" s="184">
        <f t="shared" si="95"/>
        <v>6.83</v>
      </c>
      <c r="Y1100" s="198"/>
    </row>
    <row r="1101" spans="1:25" s="34" customFormat="1" ht="12.75" customHeight="1">
      <c r="A1101" s="19"/>
      <c r="B1101" s="21"/>
      <c r="C1101" s="347" t="s">
        <v>11</v>
      </c>
      <c r="D1101" s="19"/>
      <c r="E1101" s="137">
        <f t="shared" ref="E1101:E1121" si="96">SUM(J1101:X1101)</f>
        <v>63.160000000000011</v>
      </c>
      <c r="F1101" s="32"/>
      <c r="G1101" s="32"/>
      <c r="H1101" s="32"/>
      <c r="I1101" s="32"/>
      <c r="J1101" s="32"/>
      <c r="K1101" s="32">
        <v>3.29</v>
      </c>
      <c r="L1101" s="32">
        <v>0.3</v>
      </c>
      <c r="M1101" s="32">
        <v>0.1</v>
      </c>
      <c r="N1101" s="32">
        <v>1.7</v>
      </c>
      <c r="O1101" s="32">
        <v>4</v>
      </c>
      <c r="P1101" s="32">
        <v>12.84</v>
      </c>
      <c r="Q1101" s="32">
        <v>7.86</v>
      </c>
      <c r="R1101" s="32">
        <v>12</v>
      </c>
      <c r="S1101" s="32">
        <v>0.95</v>
      </c>
      <c r="T1101" s="32">
        <v>14.29</v>
      </c>
      <c r="U1101" s="32">
        <v>0.8</v>
      </c>
      <c r="V1101" s="32">
        <v>3.13</v>
      </c>
      <c r="W1101" s="32">
        <v>1.2</v>
      </c>
      <c r="X1101" s="32">
        <v>0.7</v>
      </c>
      <c r="Y1101" s="33"/>
    </row>
    <row r="1102" spans="1:25" s="34" customFormat="1" ht="12.75" customHeight="1">
      <c r="A1102" s="19"/>
      <c r="B1102" s="21"/>
      <c r="C1102" s="347" t="s">
        <v>12</v>
      </c>
      <c r="D1102" s="19"/>
      <c r="E1102" s="137">
        <f t="shared" si="96"/>
        <v>27.91</v>
      </c>
      <c r="F1102" s="32"/>
      <c r="G1102" s="32"/>
      <c r="H1102" s="32"/>
      <c r="I1102" s="32"/>
      <c r="J1102" s="32"/>
      <c r="K1102" s="32">
        <v>0.01</v>
      </c>
      <c r="L1102" s="32">
        <v>0.2</v>
      </c>
      <c r="M1102" s="32">
        <v>1.7</v>
      </c>
      <c r="N1102" s="32">
        <v>1.6</v>
      </c>
      <c r="O1102" s="32"/>
      <c r="P1102" s="32">
        <v>2</v>
      </c>
      <c r="Q1102" s="32">
        <v>1.01</v>
      </c>
      <c r="R1102" s="32">
        <v>3.6</v>
      </c>
      <c r="S1102" s="32">
        <f>5.7+0.15</f>
        <v>5.8500000000000005</v>
      </c>
      <c r="T1102" s="32">
        <v>5.8</v>
      </c>
      <c r="U1102" s="32">
        <v>0.6</v>
      </c>
      <c r="V1102" s="32">
        <v>1</v>
      </c>
      <c r="W1102" s="32">
        <v>1.54</v>
      </c>
      <c r="X1102" s="32">
        <v>3</v>
      </c>
      <c r="Y1102" s="33"/>
    </row>
    <row r="1103" spans="1:25" s="34" customFormat="1" ht="12.75" customHeight="1">
      <c r="A1103" s="19"/>
      <c r="B1103" s="21"/>
      <c r="C1103" s="347" t="s">
        <v>16</v>
      </c>
      <c r="D1103" s="19"/>
      <c r="E1103" s="137">
        <f t="shared" si="96"/>
        <v>36.46</v>
      </c>
      <c r="F1103" s="32"/>
      <c r="G1103" s="32"/>
      <c r="H1103" s="32"/>
      <c r="I1103" s="32"/>
      <c r="J1103" s="32"/>
      <c r="K1103" s="32">
        <v>2.2000000000000002</v>
      </c>
      <c r="L1103" s="32">
        <v>2</v>
      </c>
      <c r="M1103" s="32">
        <v>1.8</v>
      </c>
      <c r="N1103" s="32">
        <v>1.9</v>
      </c>
      <c r="O1103" s="32">
        <v>2.2000000000000002</v>
      </c>
      <c r="P1103" s="32">
        <v>3.5</v>
      </c>
      <c r="Q1103" s="32">
        <v>2.86</v>
      </c>
      <c r="R1103" s="32">
        <v>1.7</v>
      </c>
      <c r="S1103" s="32">
        <v>2.89</v>
      </c>
      <c r="T1103" s="32">
        <v>3.15</v>
      </c>
      <c r="U1103" s="32">
        <v>5.16</v>
      </c>
      <c r="V1103" s="32">
        <v>3</v>
      </c>
      <c r="W1103" s="32">
        <v>2.5</v>
      </c>
      <c r="X1103" s="32">
        <v>1.6</v>
      </c>
      <c r="Y1103" s="33"/>
    </row>
    <row r="1104" spans="1:25" s="34" customFormat="1" ht="12.75" customHeight="1">
      <c r="A1104" s="19"/>
      <c r="B1104" s="21"/>
      <c r="C1104" s="347" t="s">
        <v>18</v>
      </c>
      <c r="D1104" s="19"/>
      <c r="E1104" s="137">
        <f t="shared" si="96"/>
        <v>23.51</v>
      </c>
      <c r="F1104" s="32"/>
      <c r="G1104" s="32"/>
      <c r="H1104" s="32"/>
      <c r="I1104" s="32"/>
      <c r="J1104" s="32"/>
      <c r="K1104" s="32">
        <v>1.2</v>
      </c>
      <c r="L1104" s="32">
        <v>1.5</v>
      </c>
      <c r="M1104" s="32">
        <v>1.5</v>
      </c>
      <c r="N1104" s="32">
        <v>1.2</v>
      </c>
      <c r="O1104" s="32">
        <v>2.8</v>
      </c>
      <c r="P1104" s="32">
        <v>2</v>
      </c>
      <c r="Q1104" s="32">
        <v>3.55</v>
      </c>
      <c r="R1104" s="32">
        <v>2.2000000000000002</v>
      </c>
      <c r="S1104" s="32">
        <v>1.6</v>
      </c>
      <c r="T1104" s="32">
        <v>2.76</v>
      </c>
      <c r="U1104" s="32">
        <v>0.5</v>
      </c>
      <c r="V1104" s="32">
        <v>1</v>
      </c>
      <c r="W1104" s="32">
        <v>0.7</v>
      </c>
      <c r="X1104" s="32">
        <v>1</v>
      </c>
      <c r="Y1104" s="33"/>
    </row>
    <row r="1105" spans="1:25" s="34" customFormat="1" ht="12.75" customHeight="1">
      <c r="A1105" s="19"/>
      <c r="B1105" s="21"/>
      <c r="C1105" s="347" t="s">
        <v>22</v>
      </c>
      <c r="D1105" s="19"/>
      <c r="E1105" s="137">
        <f t="shared" si="96"/>
        <v>30.299999999999997</v>
      </c>
      <c r="F1105" s="32"/>
      <c r="G1105" s="32"/>
      <c r="H1105" s="32"/>
      <c r="I1105" s="32"/>
      <c r="J1105" s="32"/>
      <c r="K1105" s="32">
        <v>7.1</v>
      </c>
      <c r="L1105" s="32">
        <v>2.5</v>
      </c>
      <c r="M1105" s="32">
        <v>8.6</v>
      </c>
      <c r="N1105" s="32">
        <v>4.0999999999999996</v>
      </c>
      <c r="O1105" s="32">
        <v>0.7</v>
      </c>
      <c r="P1105" s="32">
        <v>0.5</v>
      </c>
      <c r="Q1105" s="32">
        <v>1.8</v>
      </c>
      <c r="R1105" s="32">
        <v>0.1</v>
      </c>
      <c r="S1105" s="32">
        <v>0.2</v>
      </c>
      <c r="T1105" s="32">
        <v>0.4</v>
      </c>
      <c r="U1105" s="32">
        <v>0.8</v>
      </c>
      <c r="V1105" s="32">
        <v>3</v>
      </c>
      <c r="W1105" s="32"/>
      <c r="X1105" s="32">
        <v>0.5</v>
      </c>
      <c r="Y1105" s="33"/>
    </row>
    <row r="1106" spans="1:25" s="34" customFormat="1" ht="12.75" customHeight="1">
      <c r="A1106" s="19"/>
      <c r="B1106" s="21"/>
      <c r="C1106" s="348" t="s">
        <v>20</v>
      </c>
      <c r="D1106" s="19"/>
      <c r="E1106" s="137">
        <f t="shared" si="96"/>
        <v>6.6</v>
      </c>
      <c r="F1106" s="32"/>
      <c r="G1106" s="32"/>
      <c r="H1106" s="32"/>
      <c r="I1106" s="32"/>
      <c r="J1106" s="32"/>
      <c r="K1106" s="32"/>
      <c r="L1106" s="32"/>
      <c r="M1106" s="32">
        <v>6.6</v>
      </c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3"/>
    </row>
    <row r="1107" spans="1:25" s="34" customFormat="1" ht="12.75" customHeight="1">
      <c r="A1107" s="19"/>
      <c r="B1107" s="21"/>
      <c r="C1107" s="44" t="s">
        <v>23</v>
      </c>
      <c r="D1107" s="19"/>
      <c r="E1107" s="137">
        <f t="shared" si="96"/>
        <v>0.97</v>
      </c>
      <c r="F1107" s="32"/>
      <c r="G1107" s="32"/>
      <c r="H1107" s="32"/>
      <c r="I1107" s="32"/>
      <c r="J1107" s="32"/>
      <c r="K1107" s="32"/>
      <c r="L1107" s="32"/>
      <c r="M1107" s="32">
        <v>0.1</v>
      </c>
      <c r="N1107" s="32"/>
      <c r="O1107" s="32"/>
      <c r="P1107" s="32">
        <v>0.16</v>
      </c>
      <c r="Q1107" s="32">
        <v>0.16</v>
      </c>
      <c r="R1107" s="32"/>
      <c r="S1107" s="32">
        <v>0.05</v>
      </c>
      <c r="T1107" s="32"/>
      <c r="U1107" s="32"/>
      <c r="V1107" s="32">
        <v>0.5</v>
      </c>
      <c r="W1107" s="32"/>
      <c r="X1107" s="32"/>
      <c r="Y1107" s="33"/>
    </row>
    <row r="1108" spans="1:25" s="34" customFormat="1" ht="12.75" customHeight="1">
      <c r="A1108" s="19"/>
      <c r="B1108" s="21"/>
      <c r="C1108" s="44" t="s">
        <v>49</v>
      </c>
      <c r="D1108" s="19"/>
      <c r="E1108" s="137">
        <f t="shared" si="96"/>
        <v>1.39</v>
      </c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>
        <v>1.39</v>
      </c>
      <c r="R1108" s="32"/>
      <c r="S1108" s="32"/>
      <c r="T1108" s="32"/>
      <c r="U1108" s="32"/>
      <c r="V1108" s="32"/>
      <c r="W1108" s="32"/>
      <c r="X1108" s="32"/>
      <c r="Y1108" s="33"/>
    </row>
    <row r="1109" spans="1:25" s="34" customFormat="1" ht="12.75" customHeight="1">
      <c r="A1109" s="19"/>
      <c r="B1109" s="21"/>
      <c r="C1109" s="22" t="s">
        <v>50</v>
      </c>
      <c r="D1109" s="19"/>
      <c r="E1109" s="137">
        <f t="shared" si="96"/>
        <v>0.01</v>
      </c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>
        <v>0.01</v>
      </c>
      <c r="T1109" s="32"/>
      <c r="U1109" s="32"/>
      <c r="V1109" s="32"/>
      <c r="W1109" s="32"/>
      <c r="X1109" s="32"/>
      <c r="Y1109" s="33"/>
    </row>
    <row r="1110" spans="1:25" s="34" customFormat="1" ht="12.75" customHeight="1">
      <c r="A1110" s="19"/>
      <c r="B1110" s="21"/>
      <c r="C1110" s="22" t="s">
        <v>64</v>
      </c>
      <c r="D1110" s="19"/>
      <c r="E1110" s="137">
        <f t="shared" si="96"/>
        <v>3.21</v>
      </c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>
        <v>0.2</v>
      </c>
      <c r="Q1110" s="32">
        <v>3.01</v>
      </c>
      <c r="R1110" s="32"/>
      <c r="S1110" s="32"/>
      <c r="T1110" s="32"/>
      <c r="U1110" s="32"/>
      <c r="V1110" s="32"/>
      <c r="W1110" s="32"/>
      <c r="X1110" s="32"/>
      <c r="Y1110" s="33"/>
    </row>
    <row r="1111" spans="1:25" s="34" customFormat="1" ht="12.75" customHeight="1">
      <c r="A1111" s="19"/>
      <c r="B1111" s="21"/>
      <c r="C1111" s="22" t="s">
        <v>59</v>
      </c>
      <c r="D1111" s="19"/>
      <c r="E1111" s="137">
        <f t="shared" si="96"/>
        <v>0.65</v>
      </c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>
        <v>0.65</v>
      </c>
      <c r="U1111" s="32"/>
      <c r="V1111" s="32"/>
      <c r="W1111" s="32"/>
      <c r="X1111" s="32"/>
      <c r="Y1111" s="33"/>
    </row>
    <row r="1112" spans="1:25" s="34" customFormat="1" ht="12.75" customHeight="1">
      <c r="A1112" s="19"/>
      <c r="B1112" s="21"/>
      <c r="C1112" s="22" t="s">
        <v>55</v>
      </c>
      <c r="D1112" s="19"/>
      <c r="E1112" s="137">
        <f t="shared" si="96"/>
        <v>0.05</v>
      </c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>
        <v>0.05</v>
      </c>
      <c r="Q1112" s="32"/>
      <c r="R1112" s="32"/>
      <c r="S1112" s="32"/>
      <c r="T1112" s="32"/>
      <c r="U1112" s="32"/>
      <c r="V1112" s="32"/>
      <c r="W1112" s="32"/>
      <c r="X1112" s="32"/>
      <c r="Y1112" s="33"/>
    </row>
    <row r="1113" spans="1:25" s="34" customFormat="1" ht="12.75" customHeight="1">
      <c r="A1113" s="19"/>
      <c r="B1113" s="21"/>
      <c r="C1113" s="22" t="s">
        <v>29</v>
      </c>
      <c r="D1113" s="19"/>
      <c r="E1113" s="137">
        <f t="shared" si="96"/>
        <v>0.02</v>
      </c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>
        <v>0.02</v>
      </c>
      <c r="R1113" s="32"/>
      <c r="S1113" s="32"/>
      <c r="T1113" s="32"/>
      <c r="U1113" s="32"/>
      <c r="V1113" s="32"/>
      <c r="W1113" s="32"/>
      <c r="X1113" s="32"/>
      <c r="Y1113" s="33"/>
    </row>
    <row r="1114" spans="1:25" s="34" customFormat="1" ht="12.75" customHeight="1">
      <c r="A1114" s="19"/>
      <c r="B1114" s="21"/>
      <c r="C1114" s="25" t="s">
        <v>53</v>
      </c>
      <c r="D1114" s="19"/>
      <c r="E1114" s="137">
        <f t="shared" si="96"/>
        <v>0.19</v>
      </c>
      <c r="F1114" s="32"/>
      <c r="G1114" s="32"/>
      <c r="H1114" s="32"/>
      <c r="I1114" s="32"/>
      <c r="J1114" s="32"/>
      <c r="K1114" s="32"/>
      <c r="L1114" s="32"/>
      <c r="M1114" s="32"/>
      <c r="N1114" s="32"/>
      <c r="O1114" s="32">
        <v>0.03</v>
      </c>
      <c r="P1114" s="32">
        <v>0.06</v>
      </c>
      <c r="Q1114" s="32">
        <v>0.02</v>
      </c>
      <c r="R1114" s="32"/>
      <c r="S1114" s="32"/>
      <c r="T1114" s="32"/>
      <c r="U1114" s="32">
        <v>0.02</v>
      </c>
      <c r="V1114" s="32"/>
      <c r="W1114" s="32">
        <v>0.06</v>
      </c>
      <c r="X1114" s="32"/>
      <c r="Y1114" s="33"/>
    </row>
    <row r="1115" spans="1:25" s="34" customFormat="1" ht="12.75" customHeight="1">
      <c r="A1115" s="19"/>
      <c r="B1115" s="21"/>
      <c r="C1115" s="25" t="s">
        <v>102</v>
      </c>
      <c r="D1115" s="19"/>
      <c r="E1115" s="137">
        <f t="shared" si="96"/>
        <v>0.03</v>
      </c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>
        <v>0.03</v>
      </c>
      <c r="V1115" s="32"/>
      <c r="W1115" s="32"/>
      <c r="X1115" s="32"/>
      <c r="Y1115" s="33"/>
    </row>
    <row r="1116" spans="1:25" s="34" customFormat="1" ht="12.75" customHeight="1">
      <c r="A1116" s="19"/>
      <c r="B1116" s="21"/>
      <c r="C1116" s="25"/>
      <c r="D1116" s="19"/>
      <c r="E1116" s="137">
        <f t="shared" si="96"/>
        <v>0</v>
      </c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X1116" s="32"/>
      <c r="Y1116" s="33"/>
    </row>
    <row r="1117" spans="1:25" s="34" customFormat="1" ht="12.75" customHeight="1">
      <c r="A1117" s="19"/>
      <c r="B1117" s="21"/>
      <c r="C1117" s="25" t="s">
        <v>11</v>
      </c>
      <c r="D1117" s="19">
        <v>0.03</v>
      </c>
      <c r="E1117" s="137">
        <f t="shared" si="96"/>
        <v>0.03</v>
      </c>
      <c r="F1117" s="32"/>
      <c r="G1117" s="32"/>
      <c r="H1117" s="32"/>
      <c r="I1117" s="32"/>
      <c r="J1117" s="32"/>
      <c r="K1117" s="32"/>
      <c r="L1117" s="32">
        <v>0.02</v>
      </c>
      <c r="M1117" s="32"/>
      <c r="N1117" s="32"/>
      <c r="O1117" s="32"/>
      <c r="P1117" s="32">
        <v>0.01</v>
      </c>
      <c r="Q1117" s="32"/>
      <c r="R1117" s="32"/>
      <c r="S1117" s="32"/>
      <c r="T1117" s="32"/>
      <c r="U1117" s="32"/>
      <c r="V1117" s="32"/>
      <c r="W1117" s="32"/>
      <c r="X1117" s="32"/>
      <c r="Y1117" s="33"/>
    </row>
    <row r="1118" spans="1:25" s="34" customFormat="1" ht="12.75" customHeight="1">
      <c r="A1118" s="19"/>
      <c r="B1118" s="21"/>
      <c r="C1118" s="25" t="s">
        <v>12</v>
      </c>
      <c r="D1118" s="19">
        <v>0.28000000000000003</v>
      </c>
      <c r="E1118" s="137">
        <f t="shared" si="96"/>
        <v>0.28000000000000003</v>
      </c>
      <c r="F1118" s="32"/>
      <c r="G1118" s="32"/>
      <c r="H1118" s="32"/>
      <c r="I1118" s="32"/>
      <c r="J1118" s="32"/>
      <c r="K1118" s="32"/>
      <c r="L1118" s="32"/>
      <c r="M1118" s="32">
        <v>0.01</v>
      </c>
      <c r="N1118" s="32">
        <v>0.02</v>
      </c>
      <c r="O1118" s="32"/>
      <c r="P1118" s="32">
        <v>0.01</v>
      </c>
      <c r="Q1118" s="32">
        <v>0.02</v>
      </c>
      <c r="R1118" s="32">
        <v>0.01</v>
      </c>
      <c r="S1118" s="32">
        <v>0.01</v>
      </c>
      <c r="T1118" s="32">
        <v>0.05</v>
      </c>
      <c r="U1118" s="32">
        <v>0.03</v>
      </c>
      <c r="V1118" s="32">
        <v>0.04</v>
      </c>
      <c r="W1118" s="32">
        <v>0.06</v>
      </c>
      <c r="X1118" s="32">
        <v>0.02</v>
      </c>
      <c r="Y1118" s="33"/>
    </row>
    <row r="1119" spans="1:25" s="34" customFormat="1" ht="12.75" customHeight="1">
      <c r="A1119" s="19"/>
      <c r="B1119" s="21"/>
      <c r="C1119" s="25" t="s">
        <v>16</v>
      </c>
      <c r="D1119" s="19">
        <v>0.24</v>
      </c>
      <c r="E1119" s="137">
        <f t="shared" si="96"/>
        <v>0.24000000000000002</v>
      </c>
      <c r="F1119" s="32"/>
      <c r="G1119" s="32"/>
      <c r="H1119" s="32"/>
      <c r="I1119" s="32"/>
      <c r="J1119" s="32"/>
      <c r="K1119" s="32">
        <v>0.03</v>
      </c>
      <c r="L1119" s="32">
        <v>0.02</v>
      </c>
      <c r="M1119" s="32">
        <v>0.01</v>
      </c>
      <c r="N1119" s="32"/>
      <c r="O1119" s="32">
        <v>0.05</v>
      </c>
      <c r="P1119" s="32"/>
      <c r="Q1119" s="32">
        <v>0.03</v>
      </c>
      <c r="R1119" s="32">
        <v>0.03</v>
      </c>
      <c r="S1119" s="32">
        <v>0.02</v>
      </c>
      <c r="T1119" s="32">
        <v>0.01</v>
      </c>
      <c r="U1119" s="32"/>
      <c r="V1119" s="32">
        <v>0.02</v>
      </c>
      <c r="W1119" s="32">
        <v>0.01</v>
      </c>
      <c r="X1119" s="32">
        <v>0.01</v>
      </c>
      <c r="Y1119" s="33"/>
    </row>
    <row r="1120" spans="1:25" s="34" customFormat="1" ht="12.75" customHeight="1">
      <c r="A1120" s="19"/>
      <c r="B1120" s="21"/>
      <c r="C1120" s="25" t="s">
        <v>18</v>
      </c>
      <c r="D1120" s="19">
        <v>0.05</v>
      </c>
      <c r="E1120" s="137">
        <f t="shared" si="96"/>
        <v>0.05</v>
      </c>
      <c r="F1120" s="32"/>
      <c r="G1120" s="32"/>
      <c r="H1120" s="32"/>
      <c r="I1120" s="32"/>
      <c r="J1120" s="32"/>
      <c r="K1120" s="32">
        <v>0.01</v>
      </c>
      <c r="L1120" s="32"/>
      <c r="M1120" s="32">
        <v>0.01</v>
      </c>
      <c r="N1120" s="32">
        <v>0.01</v>
      </c>
      <c r="O1120" s="32"/>
      <c r="P1120" s="32"/>
      <c r="Q1120" s="32"/>
      <c r="R1120" s="32"/>
      <c r="S1120" s="32">
        <v>0.01</v>
      </c>
      <c r="T1120" s="32"/>
      <c r="U1120" s="32">
        <v>0.01</v>
      </c>
      <c r="V1120" s="32"/>
      <c r="W1120" s="32"/>
      <c r="X1120" s="32"/>
      <c r="Y1120" s="33"/>
    </row>
    <row r="1121" spans="1:25" s="34" customFormat="1" ht="12.75" customHeight="1">
      <c r="A1121" s="19"/>
      <c r="B1121" s="21"/>
      <c r="C1121" s="25"/>
      <c r="D1121" s="19"/>
      <c r="E1121" s="137">
        <f t="shared" si="96"/>
        <v>0</v>
      </c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X1121" s="32"/>
      <c r="Y1121" s="33"/>
    </row>
    <row r="1122" spans="1:25" s="199" customFormat="1" ht="12.75" customHeight="1">
      <c r="A1122" s="201" t="s">
        <v>103</v>
      </c>
      <c r="B1122" s="200" t="s">
        <v>147</v>
      </c>
      <c r="C1122" s="197"/>
      <c r="D1122" s="201" t="s">
        <v>62</v>
      </c>
      <c r="E1122" s="184">
        <f t="shared" ref="E1122:X1122" si="97">SUM(E1123:E1164)</f>
        <v>43.53</v>
      </c>
      <c r="F1122" s="184">
        <f t="shared" si="97"/>
        <v>0</v>
      </c>
      <c r="G1122" s="184">
        <f t="shared" si="97"/>
        <v>0</v>
      </c>
      <c r="H1122" s="184">
        <f t="shared" si="97"/>
        <v>0</v>
      </c>
      <c r="I1122" s="184">
        <f t="shared" si="97"/>
        <v>0</v>
      </c>
      <c r="J1122" s="184">
        <f t="shared" si="97"/>
        <v>43.53</v>
      </c>
      <c r="K1122" s="184">
        <f t="shared" si="97"/>
        <v>0</v>
      </c>
      <c r="L1122" s="184">
        <f t="shared" si="97"/>
        <v>0</v>
      </c>
      <c r="M1122" s="184">
        <f t="shared" si="97"/>
        <v>0</v>
      </c>
      <c r="N1122" s="184">
        <f t="shared" si="97"/>
        <v>0</v>
      </c>
      <c r="O1122" s="184">
        <f t="shared" si="97"/>
        <v>0</v>
      </c>
      <c r="P1122" s="184">
        <f t="shared" si="97"/>
        <v>0</v>
      </c>
      <c r="Q1122" s="184">
        <f t="shared" si="97"/>
        <v>0</v>
      </c>
      <c r="R1122" s="184">
        <f t="shared" si="97"/>
        <v>0</v>
      </c>
      <c r="S1122" s="184">
        <f t="shared" si="97"/>
        <v>0</v>
      </c>
      <c r="T1122" s="184">
        <f t="shared" si="97"/>
        <v>0</v>
      </c>
      <c r="U1122" s="184">
        <f t="shared" si="97"/>
        <v>0</v>
      </c>
      <c r="V1122" s="184">
        <f t="shared" si="97"/>
        <v>0</v>
      </c>
      <c r="W1122" s="184">
        <f t="shared" si="97"/>
        <v>0</v>
      </c>
      <c r="X1122" s="184">
        <f t="shared" si="97"/>
        <v>0</v>
      </c>
      <c r="Y1122" s="198"/>
    </row>
    <row r="1123" spans="1:25" s="34" customFormat="1" ht="12.75" customHeight="1">
      <c r="A1123" s="19"/>
      <c r="B1123" s="21"/>
      <c r="C1123" s="25"/>
      <c r="D1123" s="19"/>
      <c r="E1123" s="137">
        <f t="shared" ref="E1123:E1154" si="98">SUM(J1123:X1123)</f>
        <v>0</v>
      </c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X1123" s="32"/>
      <c r="Y1123" s="33"/>
    </row>
    <row r="1124" spans="1:25" s="34" customFormat="1" ht="12.75" customHeight="1">
      <c r="A1124" s="19"/>
      <c r="B1124" s="21"/>
      <c r="C1124" s="25"/>
      <c r="D1124" s="19"/>
      <c r="E1124" s="137">
        <f t="shared" si="98"/>
        <v>0</v>
      </c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X1124" s="32"/>
      <c r="Y1124" s="33"/>
    </row>
    <row r="1125" spans="1:25" s="34" customFormat="1" ht="12.75" customHeight="1">
      <c r="A1125" s="19"/>
      <c r="B1125" s="21"/>
      <c r="C1125" s="25"/>
      <c r="D1125" s="19"/>
      <c r="E1125" s="137">
        <f t="shared" si="98"/>
        <v>0</v>
      </c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X1125" s="32"/>
      <c r="Y1125" s="33"/>
    </row>
    <row r="1126" spans="1:25" s="34" customFormat="1" ht="12.75" customHeight="1">
      <c r="A1126" s="19"/>
      <c r="B1126" s="21"/>
      <c r="C1126" s="25"/>
      <c r="D1126" s="19"/>
      <c r="E1126" s="137">
        <f t="shared" si="98"/>
        <v>0</v>
      </c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X1126" s="32"/>
      <c r="Y1126" s="33"/>
    </row>
    <row r="1127" spans="1:25" s="34" customFormat="1" ht="12.75" customHeight="1">
      <c r="A1127" s="19"/>
      <c r="B1127" s="21"/>
      <c r="C1127" s="25"/>
      <c r="D1127" s="19"/>
      <c r="E1127" s="137">
        <f t="shared" si="98"/>
        <v>0</v>
      </c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X1127" s="32"/>
      <c r="Y1127" s="33"/>
    </row>
    <row r="1128" spans="1:25" s="34" customFormat="1" ht="12.75" customHeight="1">
      <c r="A1128" s="19"/>
      <c r="B1128" s="21"/>
      <c r="C1128" s="25"/>
      <c r="D1128" s="19"/>
      <c r="E1128" s="137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X1128" s="32"/>
      <c r="Y1128" s="33"/>
    </row>
    <row r="1129" spans="1:25" s="34" customFormat="1" ht="12.75" customHeight="1">
      <c r="A1129" s="19"/>
      <c r="B1129" s="21"/>
      <c r="C1129" s="25" t="s">
        <v>11</v>
      </c>
      <c r="D1129" s="19"/>
      <c r="E1129" s="137">
        <f t="shared" ref="E1129" si="99">SUM(J1129:X1129)</f>
        <v>0.15</v>
      </c>
      <c r="F1129" s="32"/>
      <c r="G1129" s="32"/>
      <c r="H1129" s="32"/>
      <c r="I1129" s="32"/>
      <c r="J1129" s="32">
        <v>0.15</v>
      </c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X1129" s="32"/>
      <c r="Y1129" s="33"/>
    </row>
    <row r="1130" spans="1:25" s="34" customFormat="1" ht="12.75" customHeight="1">
      <c r="A1130" s="19"/>
      <c r="B1130" s="21"/>
      <c r="C1130" s="25" t="s">
        <v>37</v>
      </c>
      <c r="D1130" s="19"/>
      <c r="E1130" s="137">
        <f t="shared" si="98"/>
        <v>0.05</v>
      </c>
      <c r="F1130" s="32"/>
      <c r="G1130" s="32"/>
      <c r="H1130" s="32"/>
      <c r="I1130" s="32"/>
      <c r="J1130" s="32">
        <v>0.05</v>
      </c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X1130" s="32"/>
      <c r="Y1130" s="33"/>
    </row>
    <row r="1131" spans="1:25" s="34" customFormat="1" ht="12.75" customHeight="1">
      <c r="A1131" s="19"/>
      <c r="B1131" s="21"/>
      <c r="C1131" s="25" t="s">
        <v>49</v>
      </c>
      <c r="D1131" s="19"/>
      <c r="E1131" s="137">
        <f t="shared" si="98"/>
        <v>0.01</v>
      </c>
      <c r="F1131" s="32"/>
      <c r="G1131" s="32"/>
      <c r="H1131" s="32"/>
      <c r="I1131" s="32"/>
      <c r="J1131" s="32">
        <v>0.01</v>
      </c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X1131" s="32"/>
      <c r="Y1131" s="33"/>
    </row>
    <row r="1132" spans="1:25" s="34" customFormat="1" ht="12.75" customHeight="1">
      <c r="A1132" s="19"/>
      <c r="B1132" s="21"/>
      <c r="C1132" s="25"/>
      <c r="D1132" s="19"/>
      <c r="E1132" s="137">
        <f t="shared" si="98"/>
        <v>0</v>
      </c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X1132" s="32"/>
      <c r="Y1132" s="33"/>
    </row>
    <row r="1133" spans="1:25" s="34" customFormat="1" ht="12.75" customHeight="1">
      <c r="A1133" s="19"/>
      <c r="B1133" s="21"/>
      <c r="C1133" s="25"/>
      <c r="D1133" s="19"/>
      <c r="E1133" s="137">
        <f t="shared" si="98"/>
        <v>0</v>
      </c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X1133" s="32"/>
      <c r="Y1133" s="33"/>
    </row>
    <row r="1134" spans="1:25" s="34" customFormat="1" ht="12.75" customHeight="1">
      <c r="A1134" s="19"/>
      <c r="B1134" s="21"/>
      <c r="C1134" s="25" t="s">
        <v>11</v>
      </c>
      <c r="D1134" s="19"/>
      <c r="E1134" s="137">
        <f t="shared" si="98"/>
        <v>5.72</v>
      </c>
      <c r="F1134" s="32"/>
      <c r="G1134" s="32"/>
      <c r="H1134" s="32"/>
      <c r="I1134" s="32"/>
      <c r="J1134" s="32">
        <v>5.72</v>
      </c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X1134" s="32"/>
      <c r="Y1134" s="33"/>
    </row>
    <row r="1135" spans="1:25" s="34" customFormat="1" ht="12.75" customHeight="1">
      <c r="A1135" s="19"/>
      <c r="B1135" s="21"/>
      <c r="C1135" s="25" t="s">
        <v>12</v>
      </c>
      <c r="D1135" s="19"/>
      <c r="E1135" s="137">
        <f t="shared" si="98"/>
        <v>4.9800000000000004</v>
      </c>
      <c r="F1135" s="32"/>
      <c r="G1135" s="32"/>
      <c r="H1135" s="32"/>
      <c r="I1135" s="32"/>
      <c r="J1135" s="32">
        <v>4.9800000000000004</v>
      </c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X1135" s="32"/>
      <c r="Y1135" s="33"/>
    </row>
    <row r="1136" spans="1:25" s="34" customFormat="1" ht="12.75" customHeight="1">
      <c r="A1136" s="19"/>
      <c r="B1136" s="21"/>
      <c r="C1136" s="25" t="s">
        <v>16</v>
      </c>
      <c r="D1136" s="19"/>
      <c r="E1136" s="137">
        <f t="shared" si="98"/>
        <v>1.1599999999999999</v>
      </c>
      <c r="F1136" s="32"/>
      <c r="G1136" s="32"/>
      <c r="H1136" s="32"/>
      <c r="I1136" s="32"/>
      <c r="J1136" s="32">
        <v>1.1599999999999999</v>
      </c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X1136" s="32"/>
      <c r="Y1136" s="33"/>
    </row>
    <row r="1137" spans="1:25" s="34" customFormat="1" ht="12.75" customHeight="1">
      <c r="A1137" s="19"/>
      <c r="B1137" s="21"/>
      <c r="C1137" s="25" t="s">
        <v>18</v>
      </c>
      <c r="D1137" s="19"/>
      <c r="E1137" s="137">
        <f t="shared" si="98"/>
        <v>0.61</v>
      </c>
      <c r="F1137" s="32"/>
      <c r="G1137" s="32"/>
      <c r="H1137" s="32"/>
      <c r="I1137" s="32"/>
      <c r="J1137" s="32">
        <v>0.61</v>
      </c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X1137" s="32"/>
      <c r="Y1137" s="33"/>
    </row>
    <row r="1138" spans="1:25" s="34" customFormat="1" ht="12.75" customHeight="1">
      <c r="A1138" s="19"/>
      <c r="B1138" s="21"/>
      <c r="C1138" s="25" t="s">
        <v>23</v>
      </c>
      <c r="D1138" s="19"/>
      <c r="E1138" s="137">
        <f t="shared" si="98"/>
        <v>0.44</v>
      </c>
      <c r="F1138" s="32"/>
      <c r="G1138" s="32"/>
      <c r="H1138" s="32"/>
      <c r="I1138" s="32"/>
      <c r="J1138" s="32">
        <v>0.44</v>
      </c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3"/>
    </row>
    <row r="1139" spans="1:25" s="34" customFormat="1" ht="12.75" customHeight="1">
      <c r="A1139" s="19"/>
      <c r="B1139" s="21"/>
      <c r="C1139" s="25" t="s">
        <v>22</v>
      </c>
      <c r="D1139" s="19"/>
      <c r="E1139" s="137">
        <f t="shared" si="98"/>
        <v>0.21</v>
      </c>
      <c r="F1139" s="32"/>
      <c r="G1139" s="32"/>
      <c r="H1139" s="32"/>
      <c r="I1139" s="32"/>
      <c r="J1139" s="32">
        <v>0.21</v>
      </c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3"/>
    </row>
    <row r="1140" spans="1:25" s="34" customFormat="1" ht="12.75" customHeight="1">
      <c r="A1140" s="19"/>
      <c r="B1140" s="21"/>
      <c r="C1140" s="25" t="s">
        <v>49</v>
      </c>
      <c r="D1140" s="19"/>
      <c r="E1140" s="137">
        <f t="shared" si="98"/>
        <v>1.99</v>
      </c>
      <c r="F1140" s="32"/>
      <c r="G1140" s="32"/>
      <c r="H1140" s="32"/>
      <c r="I1140" s="32"/>
      <c r="J1140" s="32">
        <v>1.99</v>
      </c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3"/>
    </row>
    <row r="1141" spans="1:25" s="34" customFormat="1" ht="12.75" customHeight="1">
      <c r="A1141" s="19"/>
      <c r="B1141" s="21"/>
      <c r="C1141" s="25"/>
      <c r="D1141" s="19"/>
      <c r="E1141" s="137">
        <f t="shared" si="98"/>
        <v>0</v>
      </c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3"/>
    </row>
    <row r="1142" spans="1:25" s="34" customFormat="1" ht="12.75" customHeight="1">
      <c r="A1142" s="19"/>
      <c r="B1142" s="21"/>
      <c r="C1142" s="25" t="s">
        <v>11</v>
      </c>
      <c r="D1142" s="19"/>
      <c r="E1142" s="137">
        <f t="shared" si="98"/>
        <v>7.93</v>
      </c>
      <c r="F1142" s="32"/>
      <c r="G1142" s="32"/>
      <c r="H1142" s="32"/>
      <c r="I1142" s="32"/>
      <c r="J1142" s="32">
        <v>7.93</v>
      </c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3"/>
    </row>
    <row r="1143" spans="1:25" s="34" customFormat="1" ht="12.75" customHeight="1">
      <c r="A1143" s="19"/>
      <c r="B1143" s="21"/>
      <c r="C1143" s="25" t="s">
        <v>16</v>
      </c>
      <c r="D1143" s="19"/>
      <c r="E1143" s="137">
        <f t="shared" si="98"/>
        <v>0.22</v>
      </c>
      <c r="F1143" s="32"/>
      <c r="G1143" s="32"/>
      <c r="H1143" s="32"/>
      <c r="I1143" s="32"/>
      <c r="J1143" s="32">
        <v>0.22</v>
      </c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3"/>
    </row>
    <row r="1144" spans="1:25" s="34" customFormat="1" ht="12.75" customHeight="1">
      <c r="A1144" s="19"/>
      <c r="B1144" s="21"/>
      <c r="C1144" s="25" t="s">
        <v>22</v>
      </c>
      <c r="D1144" s="19"/>
      <c r="E1144" s="137">
        <f t="shared" si="98"/>
        <v>3.27</v>
      </c>
      <c r="F1144" s="32"/>
      <c r="G1144" s="32"/>
      <c r="H1144" s="32"/>
      <c r="I1144" s="32"/>
      <c r="J1144" s="32">
        <v>3.27</v>
      </c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X1144" s="32"/>
      <c r="Y1144" s="33"/>
    </row>
    <row r="1145" spans="1:25" s="34" customFormat="1" ht="12.75" customHeight="1">
      <c r="A1145" s="19"/>
      <c r="B1145" s="21"/>
      <c r="C1145" s="25" t="s">
        <v>23</v>
      </c>
      <c r="D1145" s="19"/>
      <c r="E1145" s="137">
        <f t="shared" si="98"/>
        <v>0.26</v>
      </c>
      <c r="F1145" s="32"/>
      <c r="G1145" s="32"/>
      <c r="H1145" s="32"/>
      <c r="I1145" s="32"/>
      <c r="J1145" s="32">
        <v>0.26</v>
      </c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X1145" s="32"/>
      <c r="Y1145" s="33"/>
    </row>
    <row r="1146" spans="1:25" s="34" customFormat="1" ht="12.75" customHeight="1">
      <c r="A1146" s="19"/>
      <c r="B1146" s="21"/>
      <c r="C1146" s="25" t="s">
        <v>62</v>
      </c>
      <c r="D1146" s="19"/>
      <c r="E1146" s="137">
        <f t="shared" si="98"/>
        <v>0.1</v>
      </c>
      <c r="F1146" s="32"/>
      <c r="G1146" s="32"/>
      <c r="H1146" s="32"/>
      <c r="I1146" s="32"/>
      <c r="J1146" s="32">
        <v>0.1</v>
      </c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X1146" s="32"/>
      <c r="Y1146" s="33"/>
    </row>
    <row r="1147" spans="1:25" s="34" customFormat="1" ht="12.75" customHeight="1">
      <c r="A1147" s="19"/>
      <c r="B1147" s="21"/>
      <c r="C1147" s="25" t="s">
        <v>49</v>
      </c>
      <c r="D1147" s="19"/>
      <c r="E1147" s="137">
        <f t="shared" si="98"/>
        <v>0.1</v>
      </c>
      <c r="F1147" s="32"/>
      <c r="G1147" s="32"/>
      <c r="H1147" s="32"/>
      <c r="I1147" s="32"/>
      <c r="J1147" s="32">
        <v>0.1</v>
      </c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X1147" s="32"/>
      <c r="Y1147" s="33"/>
    </row>
    <row r="1148" spans="1:25" s="34" customFormat="1" ht="12.75" customHeight="1">
      <c r="A1148" s="19"/>
      <c r="B1148" s="21"/>
      <c r="C1148" s="25" t="s">
        <v>50</v>
      </c>
      <c r="D1148" s="19"/>
      <c r="E1148" s="137">
        <f t="shared" si="98"/>
        <v>0.12</v>
      </c>
      <c r="F1148" s="32"/>
      <c r="G1148" s="32"/>
      <c r="H1148" s="32"/>
      <c r="I1148" s="32"/>
      <c r="J1148" s="32">
        <v>0.12</v>
      </c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3"/>
    </row>
    <row r="1149" spans="1:25" s="34" customFormat="1" ht="12.75" customHeight="1">
      <c r="A1149" s="19"/>
      <c r="B1149" s="21"/>
      <c r="C1149" s="25"/>
      <c r="D1149" s="19"/>
      <c r="E1149" s="137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3"/>
    </row>
    <row r="1150" spans="1:25" s="34" customFormat="1" ht="12.75" customHeight="1">
      <c r="A1150" s="19"/>
      <c r="B1150" s="21"/>
      <c r="C1150" s="25" t="s">
        <v>11</v>
      </c>
      <c r="D1150" s="19"/>
      <c r="E1150" s="137">
        <f t="shared" si="98"/>
        <v>0.04</v>
      </c>
      <c r="F1150" s="32"/>
      <c r="G1150" s="32"/>
      <c r="H1150" s="32"/>
      <c r="I1150" s="32"/>
      <c r="J1150" s="32">
        <v>0.04</v>
      </c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3"/>
    </row>
    <row r="1151" spans="1:25" s="34" customFormat="1" ht="12.75" customHeight="1">
      <c r="A1151" s="19"/>
      <c r="B1151" s="21"/>
      <c r="C1151" s="25" t="s">
        <v>16</v>
      </c>
      <c r="D1151" s="19"/>
      <c r="E1151" s="137">
        <f t="shared" si="98"/>
        <v>7.0000000000000007E-2</v>
      </c>
      <c r="F1151" s="32"/>
      <c r="G1151" s="32"/>
      <c r="H1151" s="32"/>
      <c r="I1151" s="32"/>
      <c r="J1151" s="32">
        <v>7.0000000000000007E-2</v>
      </c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3"/>
    </row>
    <row r="1152" spans="1:25" s="34" customFormat="1" ht="12.75" customHeight="1">
      <c r="A1152" s="19"/>
      <c r="B1152" s="21"/>
      <c r="C1152" s="25" t="s">
        <v>18</v>
      </c>
      <c r="D1152" s="19"/>
      <c r="E1152" s="137">
        <f t="shared" si="98"/>
        <v>0.02</v>
      </c>
      <c r="F1152" s="32"/>
      <c r="G1152" s="32"/>
      <c r="H1152" s="32"/>
      <c r="I1152" s="32"/>
      <c r="J1152" s="32">
        <v>0.02</v>
      </c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3"/>
    </row>
    <row r="1153" spans="1:25" s="34" customFormat="1" ht="12.75" customHeight="1">
      <c r="A1153" s="19"/>
      <c r="B1153" s="21"/>
      <c r="C1153" s="25" t="s">
        <v>22</v>
      </c>
      <c r="D1153" s="19"/>
      <c r="E1153" s="137">
        <f t="shared" si="98"/>
        <v>0.02</v>
      </c>
      <c r="F1153" s="32"/>
      <c r="G1153" s="32"/>
      <c r="H1153" s="32"/>
      <c r="I1153" s="32"/>
      <c r="J1153" s="32">
        <v>0.02</v>
      </c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3"/>
    </row>
    <row r="1154" spans="1:25" s="34" customFormat="1" ht="12.75" customHeight="1">
      <c r="A1154" s="19"/>
      <c r="B1154" s="21"/>
      <c r="C1154" s="25" t="s">
        <v>49</v>
      </c>
      <c r="D1154" s="19"/>
      <c r="E1154" s="137">
        <f t="shared" si="98"/>
        <v>0.01</v>
      </c>
      <c r="F1154" s="32"/>
      <c r="G1154" s="32"/>
      <c r="H1154" s="32"/>
      <c r="I1154" s="32"/>
      <c r="J1154" s="32">
        <v>0.01</v>
      </c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3"/>
    </row>
    <row r="1155" spans="1:25" s="34" customFormat="1" ht="12.75" customHeight="1">
      <c r="A1155" s="19"/>
      <c r="B1155" s="21"/>
      <c r="C1155" s="25"/>
      <c r="D1155" s="19"/>
      <c r="E1155" s="137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3"/>
    </row>
    <row r="1156" spans="1:25" s="34" customFormat="1" ht="12.75" customHeight="1">
      <c r="A1156" s="19"/>
      <c r="B1156" s="21"/>
      <c r="C1156" s="25" t="s">
        <v>11</v>
      </c>
      <c r="D1156" s="19"/>
      <c r="E1156" s="137">
        <f t="shared" ref="E1156:E1164" si="100">SUM(J1156:X1156)</f>
        <v>4</v>
      </c>
      <c r="F1156" s="32"/>
      <c r="G1156" s="32"/>
      <c r="H1156" s="32"/>
      <c r="I1156" s="32"/>
      <c r="J1156" s="321">
        <v>4</v>
      </c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3"/>
    </row>
    <row r="1157" spans="1:25" s="34" customFormat="1" ht="12.75" customHeight="1">
      <c r="A1157" s="19"/>
      <c r="B1157" s="21"/>
      <c r="C1157" s="25" t="s">
        <v>12</v>
      </c>
      <c r="D1157" s="19"/>
      <c r="E1157" s="137">
        <f t="shared" si="100"/>
        <v>2</v>
      </c>
      <c r="F1157" s="32"/>
      <c r="G1157" s="32"/>
      <c r="H1157" s="32"/>
      <c r="I1157" s="32"/>
      <c r="J1157" s="321">
        <v>2</v>
      </c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3"/>
    </row>
    <row r="1158" spans="1:25" s="34" customFormat="1" ht="12.75" customHeight="1">
      <c r="A1158" s="19"/>
      <c r="B1158" s="21"/>
      <c r="C1158" s="25" t="s">
        <v>16</v>
      </c>
      <c r="D1158" s="19"/>
      <c r="E1158" s="137">
        <f t="shared" si="100"/>
        <v>5</v>
      </c>
      <c r="F1158" s="32"/>
      <c r="G1158" s="32"/>
      <c r="H1158" s="32"/>
      <c r="I1158" s="32"/>
      <c r="J1158" s="321">
        <v>5</v>
      </c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3"/>
    </row>
    <row r="1159" spans="1:25" s="34" customFormat="1" ht="12.75" customHeight="1">
      <c r="A1159" s="19"/>
      <c r="B1159" s="21"/>
      <c r="C1159" s="25" t="s">
        <v>18</v>
      </c>
      <c r="D1159" s="19"/>
      <c r="E1159" s="137">
        <f t="shared" si="100"/>
        <v>4.55</v>
      </c>
      <c r="F1159" s="32"/>
      <c r="G1159" s="32"/>
      <c r="H1159" s="32"/>
      <c r="I1159" s="32"/>
      <c r="J1159" s="25">
        <v>4.55</v>
      </c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3"/>
    </row>
    <row r="1160" spans="1:25" s="34" customFormat="1" ht="12.75" customHeight="1">
      <c r="A1160" s="19"/>
      <c r="B1160" s="21"/>
      <c r="C1160" s="25" t="s">
        <v>23</v>
      </c>
      <c r="D1160" s="19"/>
      <c r="E1160" s="137">
        <f t="shared" si="100"/>
        <v>0.5</v>
      </c>
      <c r="F1160" s="32"/>
      <c r="G1160" s="32"/>
      <c r="H1160" s="32"/>
      <c r="I1160" s="32"/>
      <c r="J1160" s="25">
        <v>0.5</v>
      </c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3"/>
    </row>
    <row r="1161" spans="1:25" s="34" customFormat="1" ht="12.75" customHeight="1">
      <c r="A1161" s="19"/>
      <c r="B1161" s="21"/>
      <c r="C1161" s="25"/>
      <c r="D1161" s="19"/>
      <c r="E1161" s="137">
        <f t="shared" si="100"/>
        <v>0</v>
      </c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3"/>
    </row>
    <row r="1162" spans="1:25" s="34" customFormat="1" ht="12.75" customHeight="1">
      <c r="A1162" s="19"/>
      <c r="B1162" s="21"/>
      <c r="C1162" s="25"/>
      <c r="D1162" s="19"/>
      <c r="E1162" s="137">
        <f t="shared" si="100"/>
        <v>0</v>
      </c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3"/>
    </row>
    <row r="1163" spans="1:25" s="34" customFormat="1" ht="12.75" customHeight="1">
      <c r="A1163" s="19"/>
      <c r="B1163" s="21"/>
      <c r="C1163" s="25"/>
      <c r="D1163" s="19"/>
      <c r="E1163" s="137">
        <f t="shared" si="100"/>
        <v>0</v>
      </c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3"/>
    </row>
    <row r="1164" spans="1:25" s="34" customFormat="1" ht="12.75" customHeight="1">
      <c r="A1164" s="19"/>
      <c r="B1164" s="21"/>
      <c r="C1164" s="25"/>
      <c r="D1164" s="19"/>
      <c r="E1164" s="137">
        <f t="shared" si="100"/>
        <v>0</v>
      </c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3"/>
    </row>
    <row r="1165" spans="1:25" s="199" customFormat="1" ht="12.75" customHeight="1">
      <c r="A1165" s="201" t="s">
        <v>104</v>
      </c>
      <c r="B1165" s="200" t="s">
        <v>128</v>
      </c>
      <c r="C1165" s="197"/>
      <c r="D1165" s="202" t="s">
        <v>29</v>
      </c>
      <c r="E1165" s="184">
        <f t="shared" ref="E1165:X1165" si="101">SUM(E1166:E1201)</f>
        <v>7.0399999999999983</v>
      </c>
      <c r="F1165" s="184">
        <f t="shared" si="101"/>
        <v>0</v>
      </c>
      <c r="G1165" s="184">
        <f t="shared" si="101"/>
        <v>0</v>
      </c>
      <c r="H1165" s="184">
        <f t="shared" si="101"/>
        <v>0</v>
      </c>
      <c r="I1165" s="184">
        <f t="shared" si="101"/>
        <v>0</v>
      </c>
      <c r="J1165" s="184">
        <f t="shared" si="101"/>
        <v>1.86</v>
      </c>
      <c r="K1165" s="184">
        <f t="shared" si="101"/>
        <v>0.15</v>
      </c>
      <c r="L1165" s="184">
        <f t="shared" si="101"/>
        <v>0.42</v>
      </c>
      <c r="M1165" s="184">
        <f t="shared" si="101"/>
        <v>0.4</v>
      </c>
      <c r="N1165" s="184">
        <f t="shared" si="101"/>
        <v>0.05</v>
      </c>
      <c r="O1165" s="184">
        <f t="shared" si="101"/>
        <v>0.57999999999999996</v>
      </c>
      <c r="P1165" s="184">
        <f t="shared" si="101"/>
        <v>1.31</v>
      </c>
      <c r="Q1165" s="184">
        <f t="shared" si="101"/>
        <v>0.63</v>
      </c>
      <c r="R1165" s="184">
        <f t="shared" si="101"/>
        <v>0.12000000000000001</v>
      </c>
      <c r="S1165" s="184">
        <f t="shared" si="101"/>
        <v>0.3</v>
      </c>
      <c r="T1165" s="184">
        <f t="shared" si="101"/>
        <v>0.06</v>
      </c>
      <c r="U1165" s="184">
        <f t="shared" si="101"/>
        <v>0.94000000000000006</v>
      </c>
      <c r="V1165" s="184">
        <f t="shared" si="101"/>
        <v>0.06</v>
      </c>
      <c r="W1165" s="184">
        <f t="shared" si="101"/>
        <v>0.06</v>
      </c>
      <c r="X1165" s="184">
        <f t="shared" si="101"/>
        <v>0.1</v>
      </c>
      <c r="Y1165" s="198"/>
    </row>
    <row r="1166" spans="1:25" s="34" customFormat="1" ht="12.75" customHeight="1">
      <c r="A1166" s="18"/>
      <c r="B1166" s="21" t="s">
        <v>426</v>
      </c>
      <c r="C1166" s="25" t="s">
        <v>55</v>
      </c>
      <c r="D1166" s="18"/>
      <c r="E1166" s="137">
        <f t="shared" ref="E1166:E1201" si="102">SUM(J1166:X1166)</f>
        <v>0.7</v>
      </c>
      <c r="F1166" s="32"/>
      <c r="G1166" s="32"/>
      <c r="H1166" s="32"/>
      <c r="I1166" s="32"/>
      <c r="J1166" s="32">
        <v>0.7</v>
      </c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X1166" s="32"/>
      <c r="Y1166" s="33"/>
    </row>
    <row r="1167" spans="1:25" s="34" customFormat="1" ht="12.75" customHeight="1">
      <c r="A1167" s="18"/>
      <c r="B1167" s="272" t="s">
        <v>427</v>
      </c>
      <c r="C1167" s="25" t="s">
        <v>11</v>
      </c>
      <c r="D1167" s="18"/>
      <c r="E1167" s="137">
        <f t="shared" si="102"/>
        <v>0.56000000000000005</v>
      </c>
      <c r="F1167" s="32"/>
      <c r="G1167" s="32"/>
      <c r="H1167" s="32"/>
      <c r="I1167" s="32"/>
      <c r="J1167" s="265">
        <v>0.56000000000000005</v>
      </c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3"/>
    </row>
    <row r="1168" spans="1:25" s="34" customFormat="1" ht="12.75" customHeight="1">
      <c r="A1168" s="18"/>
      <c r="B1168" s="272" t="s">
        <v>428</v>
      </c>
      <c r="C1168" s="25" t="s">
        <v>11</v>
      </c>
      <c r="D1168" s="18"/>
      <c r="E1168" s="137">
        <f t="shared" si="102"/>
        <v>0.3</v>
      </c>
      <c r="F1168" s="32"/>
      <c r="G1168" s="32"/>
      <c r="H1168" s="32"/>
      <c r="I1168" s="32"/>
      <c r="J1168" s="265">
        <v>0.3</v>
      </c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X1168" s="32"/>
      <c r="Y1168" s="33"/>
    </row>
    <row r="1169" spans="1:25" s="34" customFormat="1" ht="12.75" customHeight="1">
      <c r="A1169" s="18"/>
      <c r="B1169" s="272"/>
      <c r="C1169" s="25" t="s">
        <v>29</v>
      </c>
      <c r="D1169" s="18"/>
      <c r="E1169" s="137">
        <f t="shared" si="102"/>
        <v>0.2</v>
      </c>
      <c r="F1169" s="32"/>
      <c r="G1169" s="32"/>
      <c r="H1169" s="32"/>
      <c r="I1169" s="32"/>
      <c r="J1169" s="265">
        <v>0.2</v>
      </c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X1169" s="32"/>
      <c r="Y1169" s="33"/>
    </row>
    <row r="1170" spans="1:25" s="34" customFormat="1" ht="12.75" customHeight="1">
      <c r="A1170" s="18"/>
      <c r="B1170" s="282" t="s">
        <v>429</v>
      </c>
      <c r="C1170" s="25" t="s">
        <v>12</v>
      </c>
      <c r="D1170" s="18"/>
      <c r="E1170" s="137">
        <f t="shared" si="102"/>
        <v>0.4</v>
      </c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>
        <v>0.4</v>
      </c>
      <c r="V1170" s="32"/>
      <c r="W1170" s="32"/>
      <c r="X1170" s="32"/>
      <c r="Y1170" s="33"/>
    </row>
    <row r="1171" spans="1:25" s="34" customFormat="1" ht="12.75" customHeight="1">
      <c r="A1171" s="18"/>
      <c r="B1171" s="282"/>
      <c r="C1171" s="25" t="s">
        <v>16</v>
      </c>
      <c r="D1171" s="18"/>
      <c r="E1171" s="137">
        <f t="shared" si="102"/>
        <v>0.37</v>
      </c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>
        <v>0.37</v>
      </c>
      <c r="V1171" s="32"/>
      <c r="W1171" s="32"/>
      <c r="X1171" s="32"/>
      <c r="Y1171" s="33"/>
    </row>
    <row r="1172" spans="1:25" s="34" customFormat="1" ht="12.75" customHeight="1">
      <c r="A1172" s="18"/>
      <c r="B1172" s="21" t="s">
        <v>430</v>
      </c>
      <c r="C1172" s="25" t="s">
        <v>52</v>
      </c>
      <c r="D1172" s="18"/>
      <c r="E1172" s="137">
        <f t="shared" si="102"/>
        <v>7.0000000000000007E-2</v>
      </c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>
        <v>7.0000000000000007E-2</v>
      </c>
      <c r="S1172" s="32"/>
      <c r="T1172" s="32"/>
      <c r="U1172" s="32"/>
      <c r="V1172" s="32"/>
      <c r="W1172" s="32"/>
      <c r="X1172" s="32"/>
      <c r="Y1172" s="33"/>
    </row>
    <row r="1173" spans="1:25" s="34" customFormat="1" ht="12.75" customHeight="1">
      <c r="A1173" s="18"/>
      <c r="B1173" s="291" t="s">
        <v>431</v>
      </c>
      <c r="C1173" s="25" t="s">
        <v>22</v>
      </c>
      <c r="D1173" s="18"/>
      <c r="E1173" s="137">
        <f t="shared" si="102"/>
        <v>0.3</v>
      </c>
      <c r="F1173" s="32"/>
      <c r="G1173" s="32"/>
      <c r="H1173" s="32"/>
      <c r="I1173" s="32"/>
      <c r="J1173" s="32"/>
      <c r="K1173" s="32"/>
      <c r="L1173" s="32"/>
      <c r="M1173" s="32">
        <v>0.3</v>
      </c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X1173" s="32"/>
      <c r="Y1173" s="33"/>
    </row>
    <row r="1174" spans="1:25" s="34" customFormat="1" ht="12.75" customHeight="1">
      <c r="A1174" s="18"/>
      <c r="B1174" s="271" t="s">
        <v>432</v>
      </c>
      <c r="C1174" s="25" t="s">
        <v>12</v>
      </c>
      <c r="D1174" s="18"/>
      <c r="E1174" s="137">
        <f t="shared" si="102"/>
        <v>0.18</v>
      </c>
      <c r="F1174" s="32"/>
      <c r="G1174" s="32"/>
      <c r="H1174" s="32"/>
      <c r="I1174" s="32"/>
      <c r="J1174" s="32"/>
      <c r="K1174" s="32"/>
      <c r="L1174" s="32"/>
      <c r="M1174" s="32"/>
      <c r="N1174" s="32"/>
      <c r="O1174" s="32">
        <v>0.18</v>
      </c>
      <c r="P1174" s="32"/>
      <c r="Q1174" s="32"/>
      <c r="R1174" s="32"/>
      <c r="S1174" s="32"/>
      <c r="T1174" s="32"/>
      <c r="U1174" s="32"/>
      <c r="V1174" s="32"/>
      <c r="W1174" s="32"/>
      <c r="X1174" s="32"/>
      <c r="Y1174" s="33"/>
    </row>
    <row r="1175" spans="1:25" s="34" customFormat="1" ht="12.75" customHeight="1">
      <c r="A1175" s="18"/>
      <c r="B1175" s="271"/>
      <c r="C1175" s="25" t="s">
        <v>16</v>
      </c>
      <c r="D1175" s="18"/>
      <c r="E1175" s="137">
        <f t="shared" si="102"/>
        <v>0.32</v>
      </c>
      <c r="F1175" s="32"/>
      <c r="G1175" s="32"/>
      <c r="H1175" s="32"/>
      <c r="I1175" s="32"/>
      <c r="J1175" s="32"/>
      <c r="K1175" s="32"/>
      <c r="L1175" s="32"/>
      <c r="M1175" s="32"/>
      <c r="N1175" s="32"/>
      <c r="O1175" s="32">
        <v>0.32</v>
      </c>
      <c r="P1175" s="32"/>
      <c r="Q1175" s="32"/>
      <c r="R1175" s="32"/>
      <c r="S1175" s="32"/>
      <c r="T1175" s="32"/>
      <c r="U1175" s="32"/>
      <c r="V1175" s="32"/>
      <c r="W1175" s="32"/>
      <c r="X1175" s="32"/>
      <c r="Y1175" s="33"/>
    </row>
    <row r="1176" spans="1:25" s="34" customFormat="1" ht="12.75" customHeight="1">
      <c r="A1176" s="18"/>
      <c r="B1176" s="291" t="s">
        <v>433</v>
      </c>
      <c r="C1176" s="25" t="s">
        <v>11</v>
      </c>
      <c r="D1176" s="18"/>
      <c r="E1176" s="137">
        <f t="shared" si="102"/>
        <v>1.04</v>
      </c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>
        <v>1.04</v>
      </c>
      <c r="Q1176" s="32"/>
      <c r="R1176" s="32"/>
      <c r="S1176" s="32"/>
      <c r="T1176" s="32"/>
      <c r="U1176" s="32"/>
      <c r="V1176" s="32"/>
      <c r="W1176" s="32"/>
      <c r="X1176" s="32"/>
      <c r="Y1176" s="33"/>
    </row>
    <row r="1177" spans="1:25" s="34" customFormat="1" ht="12.75" customHeight="1">
      <c r="A1177" s="18"/>
      <c r="B1177" s="291"/>
      <c r="C1177" s="25"/>
      <c r="D1177" s="18"/>
      <c r="E1177" s="137">
        <f t="shared" si="102"/>
        <v>0</v>
      </c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X1177" s="32"/>
      <c r="Y1177" s="33"/>
    </row>
    <row r="1178" spans="1:25" s="34" customFormat="1" ht="12.75" customHeight="1">
      <c r="A1178" s="18"/>
      <c r="B1178" s="291"/>
      <c r="C1178" s="25"/>
      <c r="D1178" s="18"/>
      <c r="E1178" s="137">
        <f t="shared" si="102"/>
        <v>0</v>
      </c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X1178" s="32"/>
      <c r="Y1178" s="33"/>
    </row>
    <row r="1179" spans="1:25" s="34" customFormat="1" ht="12.75" customHeight="1">
      <c r="A1179" s="18"/>
      <c r="B1179" s="21" t="s">
        <v>430</v>
      </c>
      <c r="C1179" s="25" t="s">
        <v>18</v>
      </c>
      <c r="D1179" s="18"/>
      <c r="E1179" s="137">
        <f t="shared" si="102"/>
        <v>0.15</v>
      </c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>
        <v>0.15</v>
      </c>
      <c r="T1179" s="32"/>
      <c r="U1179" s="32"/>
      <c r="V1179" s="32"/>
      <c r="W1179" s="32"/>
      <c r="X1179" s="32"/>
      <c r="Y1179" s="33"/>
    </row>
    <row r="1180" spans="1:25" s="34" customFormat="1" ht="12.75" customHeight="1">
      <c r="A1180" s="19"/>
      <c r="B1180" s="21"/>
      <c r="C1180" s="25" t="s">
        <v>16</v>
      </c>
      <c r="D1180" s="18"/>
      <c r="E1180" s="137">
        <f t="shared" si="102"/>
        <v>0.05</v>
      </c>
      <c r="F1180" s="32"/>
      <c r="G1180" s="32"/>
      <c r="H1180" s="32"/>
      <c r="I1180" s="32"/>
      <c r="J1180" s="32"/>
      <c r="K1180" s="32"/>
      <c r="L1180" s="32">
        <v>0.05</v>
      </c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X1180" s="32"/>
      <c r="Y1180" s="33"/>
    </row>
    <row r="1181" spans="1:25" s="34" customFormat="1" ht="12.75" customHeight="1">
      <c r="A1181" s="19"/>
      <c r="B1181" s="21"/>
      <c r="C1181" s="25" t="s">
        <v>22</v>
      </c>
      <c r="D1181" s="18"/>
      <c r="E1181" s="137">
        <f t="shared" si="102"/>
        <v>0.25</v>
      </c>
      <c r="F1181" s="32"/>
      <c r="G1181" s="32"/>
      <c r="H1181" s="32"/>
      <c r="I1181" s="32"/>
      <c r="J1181" s="32"/>
      <c r="K1181" s="32"/>
      <c r="L1181" s="32">
        <v>0.25</v>
      </c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X1181" s="32"/>
      <c r="Y1181" s="33"/>
    </row>
    <row r="1182" spans="1:25" s="34" customFormat="1" ht="12.75" customHeight="1">
      <c r="A1182" s="19"/>
      <c r="B1182" s="21"/>
      <c r="C1182" s="25"/>
      <c r="D1182" s="18"/>
      <c r="E1182" s="137">
        <f t="shared" si="102"/>
        <v>0</v>
      </c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X1182" s="32"/>
      <c r="Y1182" s="33"/>
    </row>
    <row r="1183" spans="1:25" s="34" customFormat="1" ht="12.75" customHeight="1">
      <c r="A1183" s="260"/>
      <c r="B1183" s="261"/>
      <c r="C1183" s="25" t="s">
        <v>18</v>
      </c>
      <c r="D1183" s="260"/>
      <c r="E1183" s="137">
        <f t="shared" si="102"/>
        <v>0.05</v>
      </c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>
        <v>0.05</v>
      </c>
      <c r="S1183" s="32"/>
      <c r="T1183" s="32"/>
      <c r="U1183" s="32"/>
      <c r="V1183" s="32"/>
      <c r="W1183" s="32"/>
      <c r="X1183" s="32"/>
      <c r="Y1183" s="33"/>
    </row>
    <row r="1184" spans="1:25" s="34" customFormat="1" ht="12.75" customHeight="1">
      <c r="A1184" s="260"/>
      <c r="B1184" s="261"/>
      <c r="C1184" s="25" t="s">
        <v>11</v>
      </c>
      <c r="D1184" s="260"/>
      <c r="E1184" s="137">
        <f t="shared" si="102"/>
        <v>0.1</v>
      </c>
      <c r="F1184" s="32"/>
      <c r="G1184" s="32"/>
      <c r="H1184" s="32"/>
      <c r="I1184" s="32"/>
      <c r="J1184" s="32">
        <v>0.1</v>
      </c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X1184" s="32"/>
      <c r="Y1184" s="33"/>
    </row>
    <row r="1185" spans="1:25" s="34" customFormat="1" ht="12.75" customHeight="1">
      <c r="A1185" s="260"/>
      <c r="B1185" s="261"/>
      <c r="C1185" s="25" t="s">
        <v>11</v>
      </c>
      <c r="D1185" s="260"/>
      <c r="E1185" s="137">
        <f t="shared" si="102"/>
        <v>0.15</v>
      </c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>
        <v>0.15</v>
      </c>
      <c r="T1185" s="32"/>
      <c r="U1185" s="32"/>
      <c r="V1185" s="32"/>
      <c r="W1185" s="32"/>
      <c r="X1185" s="32"/>
      <c r="Y1185" s="33"/>
    </row>
    <row r="1186" spans="1:25" s="34" customFormat="1" ht="12.75" customHeight="1">
      <c r="A1186" s="260"/>
      <c r="B1186" s="261"/>
      <c r="C1186" s="25" t="s">
        <v>22</v>
      </c>
      <c r="D1186" s="260"/>
      <c r="E1186" s="137">
        <f t="shared" si="102"/>
        <v>0.1</v>
      </c>
      <c r="F1186" s="32"/>
      <c r="G1186" s="32"/>
      <c r="H1186" s="32"/>
      <c r="I1186" s="32"/>
      <c r="J1186" s="32"/>
      <c r="K1186" s="32"/>
      <c r="L1186" s="32"/>
      <c r="M1186" s="32">
        <v>0.1</v>
      </c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X1186" s="32"/>
      <c r="Y1186" s="33"/>
    </row>
    <row r="1187" spans="1:25" s="34" customFormat="1" ht="12.75" customHeight="1">
      <c r="A1187" s="341"/>
      <c r="B1187" s="342"/>
      <c r="C1187" s="25" t="s">
        <v>29</v>
      </c>
      <c r="D1187" s="341"/>
      <c r="E1187" s="137">
        <f t="shared" si="102"/>
        <v>0.12</v>
      </c>
      <c r="F1187" s="32"/>
      <c r="G1187" s="32"/>
      <c r="H1187" s="32"/>
      <c r="I1187" s="32"/>
      <c r="J1187" s="32"/>
      <c r="K1187" s="32"/>
      <c r="L1187" s="32">
        <v>0.12</v>
      </c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X1187" s="32"/>
      <c r="Y1187" s="33"/>
    </row>
    <row r="1188" spans="1:25" s="34" customFormat="1" ht="12.75" customHeight="1">
      <c r="A1188" s="260"/>
      <c r="B1188" s="261"/>
      <c r="C1188" s="25" t="s">
        <v>16</v>
      </c>
      <c r="D1188" s="260"/>
      <c r="E1188" s="137">
        <f t="shared" si="102"/>
        <v>0.08</v>
      </c>
      <c r="F1188" s="32"/>
      <c r="G1188" s="32"/>
      <c r="H1188" s="32"/>
      <c r="I1188" s="32"/>
      <c r="J1188" s="32"/>
      <c r="K1188" s="32"/>
      <c r="L1188" s="32"/>
      <c r="M1188" s="32"/>
      <c r="N1188" s="32"/>
      <c r="O1188" s="32">
        <v>0.08</v>
      </c>
      <c r="P1188" s="32"/>
      <c r="Q1188" s="32"/>
      <c r="R1188" s="32"/>
      <c r="S1188" s="32"/>
      <c r="T1188" s="32"/>
      <c r="U1188" s="32"/>
      <c r="V1188" s="32"/>
      <c r="W1188" s="32"/>
      <c r="X1188" s="32"/>
      <c r="Y1188" s="33"/>
    </row>
    <row r="1189" spans="1:25" s="34" customFormat="1" ht="12.75" customHeight="1">
      <c r="A1189" s="260"/>
      <c r="B1189" s="261"/>
      <c r="C1189" s="25" t="s">
        <v>12</v>
      </c>
      <c r="D1189" s="260"/>
      <c r="E1189" s="137">
        <f t="shared" si="102"/>
        <v>0.06</v>
      </c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>
        <v>0.06</v>
      </c>
      <c r="U1189" s="32"/>
      <c r="V1189" s="32"/>
      <c r="W1189" s="32"/>
      <c r="X1189" s="32"/>
      <c r="Y1189" s="33"/>
    </row>
    <row r="1190" spans="1:25" s="34" customFormat="1" ht="12.75" customHeight="1">
      <c r="A1190" s="260"/>
      <c r="B1190" s="261"/>
      <c r="C1190" s="25" t="s">
        <v>12</v>
      </c>
      <c r="D1190" s="260"/>
      <c r="E1190" s="137">
        <f t="shared" si="102"/>
        <v>0.06</v>
      </c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>
        <v>0.06</v>
      </c>
      <c r="X1190" s="32"/>
      <c r="Y1190" s="33"/>
    </row>
    <row r="1191" spans="1:25" s="34" customFormat="1" ht="12.75" customHeight="1">
      <c r="A1191" s="260"/>
      <c r="B1191" s="261"/>
      <c r="C1191" s="25" t="s">
        <v>22</v>
      </c>
      <c r="D1191" s="260"/>
      <c r="E1191" s="137">
        <f t="shared" si="102"/>
        <v>0.63</v>
      </c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>
        <v>0.63</v>
      </c>
      <c r="R1191" s="32"/>
      <c r="S1191" s="32"/>
      <c r="T1191" s="32"/>
      <c r="U1191" s="32"/>
      <c r="V1191" s="32"/>
      <c r="W1191" s="32"/>
      <c r="X1191" s="32"/>
      <c r="Y1191" s="33"/>
    </row>
    <row r="1192" spans="1:25" s="34" customFormat="1" ht="12.75" customHeight="1">
      <c r="A1192" s="341"/>
      <c r="B1192" s="342"/>
      <c r="C1192" s="25" t="s">
        <v>22</v>
      </c>
      <c r="D1192" s="341"/>
      <c r="E1192" s="137">
        <f t="shared" si="102"/>
        <v>0.05</v>
      </c>
      <c r="F1192" s="32"/>
      <c r="G1192" s="32"/>
      <c r="H1192" s="32"/>
      <c r="I1192" s="32"/>
      <c r="J1192" s="32"/>
      <c r="K1192" s="32"/>
      <c r="L1192" s="32"/>
      <c r="M1192" s="32"/>
      <c r="N1192" s="32">
        <v>0.05</v>
      </c>
      <c r="O1192" s="32"/>
      <c r="P1192" s="32"/>
      <c r="Q1192" s="32"/>
      <c r="R1192" s="32"/>
      <c r="S1192" s="32"/>
      <c r="T1192" s="32"/>
      <c r="U1192" s="32"/>
      <c r="V1192" s="32"/>
      <c r="W1192" s="32"/>
      <c r="X1192" s="32"/>
      <c r="Y1192" s="33"/>
    </row>
    <row r="1193" spans="1:25" s="34" customFormat="1" ht="12.75" customHeight="1">
      <c r="A1193" s="341"/>
      <c r="B1193" s="342"/>
      <c r="C1193" s="25" t="s">
        <v>12</v>
      </c>
      <c r="D1193" s="341"/>
      <c r="E1193" s="137">
        <f t="shared" si="102"/>
        <v>0.1</v>
      </c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X1193" s="32">
        <v>0.1</v>
      </c>
      <c r="Y1193" s="33"/>
    </row>
    <row r="1194" spans="1:25" s="34" customFormat="1" ht="12.75" customHeight="1">
      <c r="A1194" s="341"/>
      <c r="B1194" s="342"/>
      <c r="C1194" s="25" t="s">
        <v>18</v>
      </c>
      <c r="D1194" s="341"/>
      <c r="E1194" s="137">
        <f t="shared" si="102"/>
        <v>0.17</v>
      </c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>
        <v>0.17</v>
      </c>
      <c r="V1194" s="32"/>
      <c r="W1194" s="32"/>
      <c r="X1194" s="32"/>
      <c r="Y1194" s="33"/>
    </row>
    <row r="1195" spans="1:25" s="34" customFormat="1" ht="12.75" customHeight="1">
      <c r="A1195" s="260"/>
      <c r="B1195" s="261"/>
      <c r="C1195" s="25" t="s">
        <v>16</v>
      </c>
      <c r="D1195" s="260"/>
      <c r="E1195" s="137">
        <f t="shared" si="102"/>
        <v>0.27</v>
      </c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>
        <v>0.27</v>
      </c>
      <c r="Q1195" s="32"/>
      <c r="R1195" s="32"/>
      <c r="S1195" s="32"/>
      <c r="T1195" s="32"/>
      <c r="U1195" s="32"/>
      <c r="V1195" s="32"/>
      <c r="W1195" s="32"/>
      <c r="X1195" s="32"/>
      <c r="Y1195" s="33"/>
    </row>
    <row r="1196" spans="1:25" s="34" customFormat="1" ht="12.75" customHeight="1">
      <c r="A1196" s="23"/>
      <c r="B1196" s="140"/>
      <c r="C1196" s="25" t="s">
        <v>22</v>
      </c>
      <c r="D1196" s="23"/>
      <c r="E1196" s="137">
        <f t="shared" si="102"/>
        <v>0.15</v>
      </c>
      <c r="F1196" s="32"/>
      <c r="G1196" s="32"/>
      <c r="H1196" s="32"/>
      <c r="I1196" s="32"/>
      <c r="J1196" s="32"/>
      <c r="K1196" s="32">
        <v>0.15</v>
      </c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3"/>
    </row>
    <row r="1197" spans="1:25" s="34" customFormat="1" ht="12.75" customHeight="1">
      <c r="A1197" s="23"/>
      <c r="B1197" s="24"/>
      <c r="C1197" s="25" t="s">
        <v>64</v>
      </c>
      <c r="D1197" s="23"/>
      <c r="E1197" s="137">
        <f t="shared" si="102"/>
        <v>0.06</v>
      </c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>
        <v>0.06</v>
      </c>
      <c r="W1197" s="32"/>
      <c r="X1197" s="32"/>
      <c r="Y1197" s="33"/>
    </row>
    <row r="1198" spans="1:25" s="34" customFormat="1" ht="12.75" customHeight="1">
      <c r="A1198" s="19"/>
      <c r="B1198" s="21"/>
      <c r="C1198" s="25"/>
      <c r="D1198" s="18"/>
      <c r="E1198" s="137">
        <f t="shared" si="102"/>
        <v>0</v>
      </c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3"/>
    </row>
    <row r="1199" spans="1:25" s="34" customFormat="1" ht="12.75" customHeight="1">
      <c r="A1199" s="19"/>
      <c r="B1199" s="21"/>
      <c r="C1199" s="25"/>
      <c r="D1199" s="18"/>
      <c r="E1199" s="137">
        <f t="shared" si="102"/>
        <v>0</v>
      </c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3"/>
    </row>
    <row r="1200" spans="1:25" s="34" customFormat="1" ht="12.75" customHeight="1">
      <c r="A1200" s="19"/>
      <c r="B1200" s="21"/>
      <c r="C1200" s="25"/>
      <c r="D1200" s="18"/>
      <c r="E1200" s="137">
        <f t="shared" si="102"/>
        <v>0</v>
      </c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3"/>
    </row>
    <row r="1201" spans="1:25" s="34" customFormat="1" ht="12.75" customHeight="1">
      <c r="A1201" s="19"/>
      <c r="B1201" s="21"/>
      <c r="C1201" s="25"/>
      <c r="D1201" s="18"/>
      <c r="E1201" s="137">
        <f t="shared" si="102"/>
        <v>0</v>
      </c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3"/>
    </row>
    <row r="1202" spans="1:25" s="199" customFormat="1" ht="12.75" customHeight="1">
      <c r="A1202" s="201" t="s">
        <v>105</v>
      </c>
      <c r="B1202" s="200" t="s">
        <v>129</v>
      </c>
      <c r="C1202" s="197"/>
      <c r="D1202" s="202" t="s">
        <v>130</v>
      </c>
      <c r="E1202" s="184">
        <f t="shared" ref="E1202:X1202" si="103">SUM(E1203:E1223)</f>
        <v>11.45</v>
      </c>
      <c r="F1202" s="184">
        <f t="shared" si="103"/>
        <v>0</v>
      </c>
      <c r="G1202" s="184">
        <f t="shared" si="103"/>
        <v>0</v>
      </c>
      <c r="H1202" s="184">
        <f t="shared" si="103"/>
        <v>0</v>
      </c>
      <c r="I1202" s="184">
        <f t="shared" si="103"/>
        <v>0</v>
      </c>
      <c r="J1202" s="184">
        <f t="shared" si="103"/>
        <v>1.1300000000000001</v>
      </c>
      <c r="K1202" s="184">
        <f t="shared" si="103"/>
        <v>0.65</v>
      </c>
      <c r="L1202" s="184">
        <f t="shared" si="103"/>
        <v>0.64000000000000012</v>
      </c>
      <c r="M1202" s="184">
        <f t="shared" si="103"/>
        <v>0.25</v>
      </c>
      <c r="N1202" s="184">
        <f t="shared" si="103"/>
        <v>0.63000000000000012</v>
      </c>
      <c r="O1202" s="184">
        <f t="shared" si="103"/>
        <v>0.75000000000000011</v>
      </c>
      <c r="P1202" s="184">
        <f t="shared" si="103"/>
        <v>1.01</v>
      </c>
      <c r="Q1202" s="184">
        <f t="shared" si="103"/>
        <v>1.6500000000000001</v>
      </c>
      <c r="R1202" s="184">
        <f t="shared" si="103"/>
        <v>0.87</v>
      </c>
      <c r="S1202" s="184">
        <f t="shared" si="103"/>
        <v>1</v>
      </c>
      <c r="T1202" s="184">
        <f t="shared" si="103"/>
        <v>0.8</v>
      </c>
      <c r="U1202" s="184">
        <f t="shared" si="103"/>
        <v>0.60000000000000009</v>
      </c>
      <c r="V1202" s="184">
        <f t="shared" si="103"/>
        <v>0.75</v>
      </c>
      <c r="W1202" s="184">
        <f t="shared" si="103"/>
        <v>0.39999999999999997</v>
      </c>
      <c r="X1202" s="184">
        <f t="shared" si="103"/>
        <v>0.32000000000000006</v>
      </c>
      <c r="Y1202" s="198"/>
    </row>
    <row r="1203" spans="1:25" s="34" customFormat="1" ht="12.75" customHeight="1">
      <c r="A1203" s="18"/>
      <c r="B1203" s="21" t="s">
        <v>418</v>
      </c>
      <c r="C1203" s="25" t="s">
        <v>11</v>
      </c>
      <c r="D1203" s="18"/>
      <c r="E1203" s="137">
        <f t="shared" ref="E1203:E1219" si="104">SUM(J1203:X1203)</f>
        <v>0.2</v>
      </c>
      <c r="F1203" s="32"/>
      <c r="G1203" s="32"/>
      <c r="H1203" s="32"/>
      <c r="I1203" s="32"/>
      <c r="J1203" s="32">
        <v>0.2</v>
      </c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3"/>
    </row>
    <row r="1204" spans="1:25" s="34" customFormat="1" ht="12.75" customHeight="1">
      <c r="A1204" s="18"/>
      <c r="B1204" s="21"/>
      <c r="C1204" s="25" t="s">
        <v>11</v>
      </c>
      <c r="D1204" s="18"/>
      <c r="E1204" s="137">
        <f t="shared" si="104"/>
        <v>0.03</v>
      </c>
      <c r="F1204" s="32"/>
      <c r="G1204" s="32"/>
      <c r="H1204" s="32"/>
      <c r="I1204" s="32"/>
      <c r="J1204" s="32">
        <v>0.03</v>
      </c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3"/>
    </row>
    <row r="1205" spans="1:25" s="34" customFormat="1" ht="12.75" customHeight="1">
      <c r="A1205" s="18"/>
      <c r="B1205" s="21" t="s">
        <v>419</v>
      </c>
      <c r="C1205" s="25" t="s">
        <v>22</v>
      </c>
      <c r="D1205" s="18"/>
      <c r="E1205" s="137">
        <f t="shared" si="104"/>
        <v>0.14000000000000001</v>
      </c>
      <c r="F1205" s="32"/>
      <c r="G1205" s="32"/>
      <c r="H1205" s="32"/>
      <c r="I1205" s="32"/>
      <c r="J1205" s="32"/>
      <c r="K1205" s="32"/>
      <c r="L1205" s="32">
        <v>0.14000000000000001</v>
      </c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3"/>
    </row>
    <row r="1206" spans="1:25" s="34" customFormat="1" ht="12.75" customHeight="1">
      <c r="A1206" s="18"/>
      <c r="B1206" s="21" t="s">
        <v>420</v>
      </c>
      <c r="C1206" s="25" t="s">
        <v>55</v>
      </c>
      <c r="D1206" s="18"/>
      <c r="E1206" s="137">
        <f t="shared" si="104"/>
        <v>0.08</v>
      </c>
      <c r="F1206" s="32"/>
      <c r="G1206" s="32"/>
      <c r="H1206" s="32"/>
      <c r="I1206" s="32"/>
      <c r="J1206" s="32"/>
      <c r="K1206" s="32"/>
      <c r="L1206" s="32"/>
      <c r="M1206" s="32"/>
      <c r="N1206" s="32">
        <v>0.08</v>
      </c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3"/>
    </row>
    <row r="1207" spans="1:25" s="34" customFormat="1" ht="12.75" customHeight="1">
      <c r="A1207" s="18"/>
      <c r="B1207" s="21" t="s">
        <v>421</v>
      </c>
      <c r="C1207" s="25" t="s">
        <v>16</v>
      </c>
      <c r="D1207" s="18"/>
      <c r="E1207" s="137">
        <f t="shared" si="104"/>
        <v>7.0000000000000007E-2</v>
      </c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265">
        <v>7.0000000000000007E-2</v>
      </c>
      <c r="R1207" s="32"/>
      <c r="S1207" s="32"/>
      <c r="T1207" s="32"/>
      <c r="U1207" s="32"/>
      <c r="V1207" s="32"/>
      <c r="W1207" s="32"/>
      <c r="X1207" s="32"/>
      <c r="Y1207" s="33"/>
    </row>
    <row r="1208" spans="1:25" s="34" customFormat="1" ht="12.75" customHeight="1">
      <c r="A1208" s="18"/>
      <c r="B1208" s="282" t="s">
        <v>422</v>
      </c>
      <c r="C1208" s="25" t="s">
        <v>11</v>
      </c>
      <c r="D1208" s="18"/>
      <c r="E1208" s="137">
        <f t="shared" si="104"/>
        <v>0.1</v>
      </c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265">
        <v>0.1</v>
      </c>
      <c r="R1208" s="32"/>
      <c r="S1208" s="32"/>
      <c r="T1208" s="32"/>
      <c r="U1208" s="32"/>
      <c r="V1208" s="32"/>
      <c r="W1208" s="32"/>
      <c r="X1208" s="32"/>
      <c r="Y1208" s="33"/>
    </row>
    <row r="1209" spans="1:25" s="34" customFormat="1" ht="12.75" customHeight="1">
      <c r="A1209" s="18"/>
      <c r="B1209" s="282"/>
      <c r="C1209" s="25" t="s">
        <v>16</v>
      </c>
      <c r="D1209" s="18"/>
      <c r="E1209" s="137">
        <f t="shared" si="104"/>
        <v>0.2</v>
      </c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265">
        <v>0.2</v>
      </c>
      <c r="R1209" s="32"/>
      <c r="S1209" s="32"/>
      <c r="T1209" s="32"/>
      <c r="U1209" s="32"/>
      <c r="V1209" s="32"/>
      <c r="W1209" s="32"/>
      <c r="X1209" s="32"/>
      <c r="Y1209" s="33"/>
    </row>
    <row r="1210" spans="1:25" s="34" customFormat="1" ht="12.75" customHeight="1">
      <c r="A1210" s="18"/>
      <c r="B1210" s="282"/>
      <c r="C1210" s="25" t="s">
        <v>22</v>
      </c>
      <c r="D1210" s="18"/>
      <c r="E1210" s="137">
        <f t="shared" si="104"/>
        <v>0.53</v>
      </c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265">
        <v>0.53</v>
      </c>
      <c r="R1210" s="32"/>
      <c r="S1210" s="32"/>
      <c r="T1210" s="32"/>
      <c r="U1210" s="32"/>
      <c r="V1210" s="32"/>
      <c r="W1210" s="32"/>
      <c r="X1210" s="32"/>
      <c r="Y1210" s="33"/>
    </row>
    <row r="1211" spans="1:25" s="34" customFormat="1" ht="12.75" customHeight="1">
      <c r="A1211" s="18"/>
      <c r="B1211" s="21" t="s">
        <v>423</v>
      </c>
      <c r="C1211" s="25" t="s">
        <v>16</v>
      </c>
      <c r="D1211" s="18"/>
      <c r="E1211" s="137">
        <f t="shared" si="104"/>
        <v>0.03</v>
      </c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>
        <v>0.03</v>
      </c>
      <c r="S1211" s="32"/>
      <c r="T1211" s="32"/>
      <c r="U1211" s="32"/>
      <c r="V1211" s="32"/>
      <c r="W1211" s="32"/>
      <c r="X1211" s="32"/>
      <c r="Y1211" s="33"/>
    </row>
    <row r="1212" spans="1:25" s="34" customFormat="1" ht="12.75" customHeight="1">
      <c r="A1212" s="18"/>
      <c r="B1212" s="21" t="s">
        <v>424</v>
      </c>
      <c r="C1212" s="25" t="s">
        <v>16</v>
      </c>
      <c r="D1212" s="18"/>
      <c r="E1212" s="137">
        <f t="shared" si="104"/>
        <v>0.05</v>
      </c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>
        <v>0.05</v>
      </c>
      <c r="Y1212" s="33"/>
    </row>
    <row r="1213" spans="1:25" s="34" customFormat="1" ht="12.75" customHeight="1">
      <c r="A1213" s="18"/>
      <c r="B1213" s="21" t="s">
        <v>423</v>
      </c>
      <c r="C1213" s="25" t="s">
        <v>16</v>
      </c>
      <c r="D1213" s="18"/>
      <c r="E1213" s="137">
        <f t="shared" si="104"/>
        <v>0.02</v>
      </c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>
        <v>0.02</v>
      </c>
      <c r="Y1213" s="33"/>
    </row>
    <row r="1214" spans="1:25" s="34" customFormat="1" ht="12.75" customHeight="1">
      <c r="A1214" s="18"/>
      <c r="B1214" s="21"/>
      <c r="C1214" s="25"/>
      <c r="D1214" s="18"/>
      <c r="E1214" s="137">
        <f t="shared" si="104"/>
        <v>0</v>
      </c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3"/>
    </row>
    <row r="1215" spans="1:25" s="34" customFormat="1" ht="12.75" customHeight="1">
      <c r="A1215" s="18"/>
      <c r="B1215" s="21" t="s">
        <v>425</v>
      </c>
      <c r="C1215" s="25" t="s">
        <v>11</v>
      </c>
      <c r="D1215" s="18">
        <v>3</v>
      </c>
      <c r="E1215" s="137">
        <f t="shared" si="104"/>
        <v>3</v>
      </c>
      <c r="F1215" s="32"/>
      <c r="G1215" s="32"/>
      <c r="H1215" s="32"/>
      <c r="I1215" s="32"/>
      <c r="J1215" s="32">
        <v>0.2</v>
      </c>
      <c r="K1215" s="32">
        <v>0.2</v>
      </c>
      <c r="L1215" s="32">
        <v>0.15</v>
      </c>
      <c r="M1215" s="32"/>
      <c r="N1215" s="32">
        <v>0.15</v>
      </c>
      <c r="O1215" s="32">
        <v>0.25</v>
      </c>
      <c r="P1215" s="32">
        <v>0.35</v>
      </c>
      <c r="Q1215" s="32">
        <v>0.4</v>
      </c>
      <c r="R1215" s="32">
        <v>0.1</v>
      </c>
      <c r="S1215" s="32">
        <v>0.5</v>
      </c>
      <c r="T1215" s="32">
        <v>0.25</v>
      </c>
      <c r="U1215" s="32">
        <v>0.15</v>
      </c>
      <c r="V1215" s="32">
        <v>0.15</v>
      </c>
      <c r="W1215" s="32">
        <v>0.1</v>
      </c>
      <c r="X1215" s="32">
        <v>0.05</v>
      </c>
      <c r="Y1215" s="33"/>
    </row>
    <row r="1216" spans="1:25" s="34" customFormat="1" ht="12.75" customHeight="1">
      <c r="A1216" s="19"/>
      <c r="B1216" s="21"/>
      <c r="C1216" s="25" t="s">
        <v>12</v>
      </c>
      <c r="D1216" s="18">
        <v>0.5</v>
      </c>
      <c r="E1216" s="137">
        <f t="shared" si="104"/>
        <v>0.5</v>
      </c>
      <c r="F1216" s="32"/>
      <c r="G1216" s="32"/>
      <c r="H1216" s="32"/>
      <c r="I1216" s="32"/>
      <c r="J1216" s="32">
        <v>0.1</v>
      </c>
      <c r="K1216" s="32"/>
      <c r="L1216" s="32"/>
      <c r="M1216" s="32"/>
      <c r="N1216" s="32"/>
      <c r="O1216" s="32"/>
      <c r="P1216" s="32">
        <v>0.06</v>
      </c>
      <c r="Q1216" s="32"/>
      <c r="R1216" s="32">
        <v>0.14000000000000001</v>
      </c>
      <c r="S1216" s="32"/>
      <c r="T1216" s="32"/>
      <c r="U1216" s="32">
        <v>0.1</v>
      </c>
      <c r="V1216" s="32">
        <v>0.1</v>
      </c>
      <c r="W1216" s="32"/>
      <c r="X1216" s="32"/>
      <c r="Y1216" s="33"/>
    </row>
    <row r="1217" spans="1:25" s="34" customFormat="1" ht="12.75" customHeight="1">
      <c r="A1217" s="19"/>
      <c r="B1217" s="21"/>
      <c r="C1217" s="25" t="s">
        <v>16</v>
      </c>
      <c r="D1217" s="18">
        <v>5</v>
      </c>
      <c r="E1217" s="137">
        <f t="shared" si="104"/>
        <v>5</v>
      </c>
      <c r="F1217" s="32"/>
      <c r="G1217" s="32"/>
      <c r="H1217" s="32"/>
      <c r="I1217" s="32"/>
      <c r="J1217" s="32">
        <v>0.5</v>
      </c>
      <c r="K1217" s="32">
        <v>0.2</v>
      </c>
      <c r="L1217" s="32">
        <v>0.3</v>
      </c>
      <c r="M1217" s="32">
        <v>0.1</v>
      </c>
      <c r="N1217" s="32">
        <v>0.3</v>
      </c>
      <c r="O1217" s="32">
        <v>0.3</v>
      </c>
      <c r="P1217" s="32">
        <v>0.5</v>
      </c>
      <c r="Q1217" s="32">
        <v>0.3</v>
      </c>
      <c r="R1217" s="32">
        <v>0.5</v>
      </c>
      <c r="S1217" s="32">
        <v>0.4</v>
      </c>
      <c r="T1217" s="32">
        <v>0.5</v>
      </c>
      <c r="U1217" s="32">
        <v>0.3</v>
      </c>
      <c r="V1217" s="32">
        <v>0.45</v>
      </c>
      <c r="W1217" s="32">
        <v>0.25</v>
      </c>
      <c r="X1217" s="32">
        <v>0.1</v>
      </c>
      <c r="Y1217" s="33"/>
    </row>
    <row r="1218" spans="1:25" s="34" customFormat="1" ht="12.75" customHeight="1">
      <c r="A1218" s="19"/>
      <c r="B1218" s="21"/>
      <c r="C1218" s="25" t="s">
        <v>18</v>
      </c>
      <c r="D1218" s="18">
        <v>1</v>
      </c>
      <c r="E1218" s="137">
        <f t="shared" si="104"/>
        <v>1.0000000000000002</v>
      </c>
      <c r="F1218" s="32"/>
      <c r="G1218" s="32"/>
      <c r="H1218" s="32"/>
      <c r="I1218" s="32"/>
      <c r="J1218" s="32">
        <v>0.1</v>
      </c>
      <c r="K1218" s="32">
        <v>0.05</v>
      </c>
      <c r="L1218" s="32">
        <v>0.05</v>
      </c>
      <c r="M1218" s="32">
        <v>0.05</v>
      </c>
      <c r="N1218" s="32">
        <v>0.05</v>
      </c>
      <c r="O1218" s="32">
        <v>0.05</v>
      </c>
      <c r="P1218" s="32">
        <v>0.1</v>
      </c>
      <c r="Q1218" s="32">
        <v>0.05</v>
      </c>
      <c r="R1218" s="32">
        <v>0.1</v>
      </c>
      <c r="S1218" s="32">
        <v>0.1</v>
      </c>
      <c r="T1218" s="32">
        <v>0.05</v>
      </c>
      <c r="U1218" s="32">
        <v>0.05</v>
      </c>
      <c r="V1218" s="32">
        <v>0.05</v>
      </c>
      <c r="W1218" s="32">
        <v>0.05</v>
      </c>
      <c r="X1218" s="32">
        <v>0.1</v>
      </c>
      <c r="Y1218" s="33"/>
    </row>
    <row r="1219" spans="1:25" s="34" customFormat="1" ht="12.75" customHeight="1">
      <c r="A1219" s="19"/>
      <c r="B1219" s="21"/>
      <c r="C1219" s="25" t="s">
        <v>22</v>
      </c>
      <c r="D1219" s="18">
        <v>0.5</v>
      </c>
      <c r="E1219" s="137">
        <f t="shared" si="104"/>
        <v>0.5</v>
      </c>
      <c r="F1219" s="32"/>
      <c r="G1219" s="32"/>
      <c r="H1219" s="32"/>
      <c r="I1219" s="32"/>
      <c r="J1219" s="32"/>
      <c r="K1219" s="32">
        <v>0.2</v>
      </c>
      <c r="L1219" s="32"/>
      <c r="M1219" s="32">
        <v>0.1</v>
      </c>
      <c r="N1219" s="32">
        <v>0.05</v>
      </c>
      <c r="O1219" s="32">
        <v>0.15</v>
      </c>
      <c r="P1219" s="32"/>
      <c r="Q1219" s="32"/>
      <c r="R1219" s="32"/>
      <c r="S1219" s="32"/>
      <c r="T1219" s="32"/>
      <c r="U1219" s="32"/>
      <c r="V1219" s="32"/>
      <c r="W1219" s="32"/>
      <c r="X1219" s="32"/>
      <c r="Y1219" s="33"/>
    </row>
    <row r="1220" spans="1:25" s="34" customFormat="1" ht="12.75" customHeight="1">
      <c r="A1220" s="19"/>
      <c r="B1220" s="21"/>
      <c r="C1220" s="25"/>
      <c r="D1220" s="18"/>
      <c r="E1220" s="137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X1220" s="32"/>
      <c r="Y1220" s="33"/>
    </row>
    <row r="1221" spans="1:25" s="34" customFormat="1" ht="12.75" customHeight="1">
      <c r="A1221" s="19"/>
      <c r="B1221" s="21"/>
      <c r="C1221" s="25"/>
      <c r="D1221" s="18"/>
      <c r="E1221" s="137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3"/>
    </row>
    <row r="1222" spans="1:25" s="34" customFormat="1" ht="12.75" customHeight="1">
      <c r="A1222" s="19"/>
      <c r="B1222" s="21"/>
      <c r="C1222" s="25"/>
      <c r="D1222" s="18"/>
      <c r="E1222" s="137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X1222" s="32"/>
      <c r="Y1222" s="33"/>
    </row>
    <row r="1223" spans="1:25" s="34" customFormat="1" ht="12.75" customHeight="1">
      <c r="A1223" s="19"/>
      <c r="B1223" s="21"/>
      <c r="C1223" s="25"/>
      <c r="D1223" s="18"/>
      <c r="E1223" s="137">
        <f>SUM(J1223:X1223)</f>
        <v>0</v>
      </c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3"/>
    </row>
    <row r="1224" spans="1:25" s="199" customFormat="1" ht="12.75" customHeight="1">
      <c r="A1224" s="201" t="s">
        <v>135</v>
      </c>
      <c r="B1224" s="200" t="s">
        <v>148</v>
      </c>
      <c r="C1224" s="197"/>
      <c r="D1224" s="202" t="s">
        <v>149</v>
      </c>
      <c r="E1224" s="184">
        <f t="shared" ref="E1224:X1224" si="105">SUM(E1225:E1226)</f>
        <v>0</v>
      </c>
      <c r="F1224" s="184">
        <f t="shared" si="105"/>
        <v>0</v>
      </c>
      <c r="G1224" s="184">
        <f t="shared" si="105"/>
        <v>0</v>
      </c>
      <c r="H1224" s="184">
        <f t="shared" si="105"/>
        <v>0</v>
      </c>
      <c r="I1224" s="184">
        <f t="shared" si="105"/>
        <v>0</v>
      </c>
      <c r="J1224" s="184">
        <f t="shared" si="105"/>
        <v>0</v>
      </c>
      <c r="K1224" s="184">
        <f t="shared" si="105"/>
        <v>0</v>
      </c>
      <c r="L1224" s="184">
        <f t="shared" si="105"/>
        <v>0</v>
      </c>
      <c r="M1224" s="184">
        <f t="shared" si="105"/>
        <v>0</v>
      </c>
      <c r="N1224" s="184">
        <f t="shared" si="105"/>
        <v>0</v>
      </c>
      <c r="O1224" s="184">
        <f t="shared" si="105"/>
        <v>0</v>
      </c>
      <c r="P1224" s="184">
        <f t="shared" si="105"/>
        <v>0</v>
      </c>
      <c r="Q1224" s="184">
        <f t="shared" si="105"/>
        <v>0</v>
      </c>
      <c r="R1224" s="184">
        <f t="shared" si="105"/>
        <v>0</v>
      </c>
      <c r="S1224" s="184">
        <f t="shared" si="105"/>
        <v>0</v>
      </c>
      <c r="T1224" s="184">
        <f t="shared" si="105"/>
        <v>0</v>
      </c>
      <c r="U1224" s="184">
        <f t="shared" si="105"/>
        <v>0</v>
      </c>
      <c r="V1224" s="184">
        <f t="shared" si="105"/>
        <v>0</v>
      </c>
      <c r="W1224" s="184">
        <f t="shared" si="105"/>
        <v>0</v>
      </c>
      <c r="X1224" s="184">
        <f t="shared" si="105"/>
        <v>0</v>
      </c>
      <c r="Y1224" s="198"/>
    </row>
    <row r="1225" spans="1:25" s="34" customFormat="1" ht="12.75" customHeight="1">
      <c r="A1225" s="19"/>
      <c r="B1225" s="21"/>
      <c r="C1225" s="25"/>
      <c r="D1225" s="18"/>
      <c r="E1225" s="137">
        <f>SUM(J1225:X1225)</f>
        <v>0</v>
      </c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X1225" s="32"/>
      <c r="Y1225" s="33"/>
    </row>
    <row r="1226" spans="1:25" s="34" customFormat="1" ht="12.75" customHeight="1">
      <c r="A1226" s="19"/>
      <c r="B1226" s="21"/>
      <c r="C1226" s="25"/>
      <c r="D1226" s="18"/>
      <c r="E1226" s="137">
        <f>SUM(J1226:X1226)</f>
        <v>0</v>
      </c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X1226" s="32"/>
      <c r="Y1226" s="33"/>
    </row>
    <row r="1227" spans="1:25" s="199" customFormat="1" ht="12.75" customHeight="1">
      <c r="A1227" s="201" t="s">
        <v>136</v>
      </c>
      <c r="B1227" s="200" t="s">
        <v>150</v>
      </c>
      <c r="C1227" s="197"/>
      <c r="D1227" s="202" t="s">
        <v>43</v>
      </c>
      <c r="E1227" s="184">
        <f t="shared" ref="E1227:X1227" si="106">SUM(E1228:E1244)</f>
        <v>2.97</v>
      </c>
      <c r="F1227" s="184">
        <f t="shared" si="106"/>
        <v>0</v>
      </c>
      <c r="G1227" s="184">
        <f t="shared" si="106"/>
        <v>0</v>
      </c>
      <c r="H1227" s="184">
        <f t="shared" si="106"/>
        <v>0</v>
      </c>
      <c r="I1227" s="184">
        <f t="shared" si="106"/>
        <v>0</v>
      </c>
      <c r="J1227" s="184">
        <f t="shared" si="106"/>
        <v>1.7</v>
      </c>
      <c r="K1227" s="184">
        <f t="shared" si="106"/>
        <v>0</v>
      </c>
      <c r="L1227" s="184">
        <f t="shared" si="106"/>
        <v>0</v>
      </c>
      <c r="M1227" s="184">
        <f t="shared" si="106"/>
        <v>0.2</v>
      </c>
      <c r="N1227" s="184">
        <f t="shared" si="106"/>
        <v>0</v>
      </c>
      <c r="O1227" s="184">
        <f t="shared" si="106"/>
        <v>0.21</v>
      </c>
      <c r="P1227" s="184">
        <f t="shared" si="106"/>
        <v>0</v>
      </c>
      <c r="Q1227" s="184">
        <f t="shared" si="106"/>
        <v>0.2</v>
      </c>
      <c r="R1227" s="184">
        <f t="shared" si="106"/>
        <v>0</v>
      </c>
      <c r="S1227" s="184">
        <f t="shared" si="106"/>
        <v>0.5</v>
      </c>
      <c r="T1227" s="184">
        <f t="shared" si="106"/>
        <v>0.1</v>
      </c>
      <c r="U1227" s="184">
        <f t="shared" si="106"/>
        <v>0</v>
      </c>
      <c r="V1227" s="184">
        <f t="shared" si="106"/>
        <v>0</v>
      </c>
      <c r="W1227" s="184">
        <f t="shared" si="106"/>
        <v>0.06</v>
      </c>
      <c r="X1227" s="184">
        <f t="shared" si="106"/>
        <v>0</v>
      </c>
      <c r="Y1227" s="198"/>
    </row>
    <row r="1228" spans="1:25" s="34" customFormat="1" ht="12.75" customHeight="1">
      <c r="A1228" s="19"/>
      <c r="B1228" s="290" t="s">
        <v>414</v>
      </c>
      <c r="C1228" s="25" t="s">
        <v>11</v>
      </c>
      <c r="D1228" s="18"/>
      <c r="E1228" s="137">
        <f t="shared" ref="E1228:E1244" si="107">SUM(J1228:X1228)</f>
        <v>0.97</v>
      </c>
      <c r="F1228" s="32"/>
      <c r="G1228" s="32"/>
      <c r="H1228" s="32"/>
      <c r="I1228" s="32"/>
      <c r="J1228" s="32">
        <v>0.97</v>
      </c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X1228" s="32"/>
      <c r="Y1228" s="33"/>
    </row>
    <row r="1229" spans="1:25" s="34" customFormat="1" ht="12.75" customHeight="1">
      <c r="A1229" s="19"/>
      <c r="B1229" s="139"/>
      <c r="C1229" s="25" t="s">
        <v>45</v>
      </c>
      <c r="D1229" s="18"/>
      <c r="E1229" s="137">
        <f t="shared" si="107"/>
        <v>0.53</v>
      </c>
      <c r="F1229" s="32"/>
      <c r="G1229" s="32"/>
      <c r="H1229" s="32"/>
      <c r="I1229" s="32"/>
      <c r="J1229" s="32">
        <v>0.53</v>
      </c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X1229" s="32"/>
      <c r="Y1229" s="33"/>
    </row>
    <row r="1230" spans="1:25" s="34" customFormat="1" ht="12.75" customHeight="1">
      <c r="A1230" s="19"/>
      <c r="B1230" s="139"/>
      <c r="C1230" s="25"/>
      <c r="D1230" s="18"/>
      <c r="E1230" s="137">
        <f t="shared" si="107"/>
        <v>0</v>
      </c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X1230" s="32"/>
      <c r="Y1230" s="33"/>
    </row>
    <row r="1231" spans="1:25" s="34" customFormat="1" ht="12.75" customHeight="1">
      <c r="A1231" s="19"/>
      <c r="B1231" s="139"/>
      <c r="C1231" s="25"/>
      <c r="D1231" s="18"/>
      <c r="E1231" s="137">
        <f t="shared" si="107"/>
        <v>0</v>
      </c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X1231" s="32"/>
      <c r="Y1231" s="33"/>
    </row>
    <row r="1232" spans="1:25" s="34" customFormat="1" ht="12.75" customHeight="1">
      <c r="A1232" s="19"/>
      <c r="B1232" s="139"/>
      <c r="C1232" s="25"/>
      <c r="D1232" s="18"/>
      <c r="E1232" s="137">
        <f t="shared" si="107"/>
        <v>0</v>
      </c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X1232" s="32"/>
      <c r="Y1232" s="33"/>
    </row>
    <row r="1233" spans="1:25" s="34" customFormat="1" ht="12.75" customHeight="1">
      <c r="A1233" s="19"/>
      <c r="B1233" s="272" t="s">
        <v>415</v>
      </c>
      <c r="C1233" s="25" t="s">
        <v>16</v>
      </c>
      <c r="D1233" s="18"/>
      <c r="E1233" s="137">
        <f t="shared" si="107"/>
        <v>0.05</v>
      </c>
      <c r="F1233" s="32"/>
      <c r="G1233" s="32"/>
      <c r="H1233" s="32"/>
      <c r="I1233" s="32"/>
      <c r="J1233" s="32">
        <v>0.05</v>
      </c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X1233" s="32"/>
      <c r="Y1233" s="33"/>
    </row>
    <row r="1234" spans="1:25" s="34" customFormat="1" ht="12.75" customHeight="1">
      <c r="A1234" s="19"/>
      <c r="C1234" s="25" t="s">
        <v>18</v>
      </c>
      <c r="D1234" s="18"/>
      <c r="E1234" s="137">
        <f t="shared" si="107"/>
        <v>0.15</v>
      </c>
      <c r="F1234" s="32"/>
      <c r="G1234" s="32"/>
      <c r="H1234" s="32"/>
      <c r="I1234" s="32"/>
      <c r="J1234" s="32">
        <v>0.15</v>
      </c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X1234" s="32"/>
      <c r="Y1234" s="33"/>
    </row>
    <row r="1235" spans="1:25" s="34" customFormat="1" ht="12.75" customHeight="1">
      <c r="A1235" s="19"/>
      <c r="B1235" s="290" t="s">
        <v>416</v>
      </c>
      <c r="C1235" s="25" t="s">
        <v>16</v>
      </c>
      <c r="D1235" s="18"/>
      <c r="E1235" s="137">
        <f t="shared" si="107"/>
        <v>0.05</v>
      </c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>
        <v>0.05</v>
      </c>
      <c r="R1235" s="32"/>
      <c r="S1235" s="32"/>
      <c r="T1235" s="32"/>
      <c r="U1235" s="32"/>
      <c r="V1235" s="32"/>
      <c r="W1235" s="32"/>
      <c r="X1235" s="32"/>
      <c r="Y1235" s="33"/>
    </row>
    <row r="1236" spans="1:25" s="34" customFormat="1" ht="12.75" customHeight="1">
      <c r="A1236" s="19"/>
      <c r="B1236" s="290"/>
      <c r="C1236" s="25" t="s">
        <v>22</v>
      </c>
      <c r="D1236" s="18"/>
      <c r="E1236" s="137">
        <f t="shared" si="107"/>
        <v>0.15</v>
      </c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>
        <v>0.15</v>
      </c>
      <c r="R1236" s="32"/>
      <c r="S1236" s="32"/>
      <c r="T1236" s="32"/>
      <c r="U1236" s="32"/>
      <c r="V1236" s="32"/>
      <c r="W1236" s="32"/>
      <c r="X1236" s="32"/>
      <c r="Y1236" s="33"/>
    </row>
    <row r="1237" spans="1:25" s="34" customFormat="1" ht="12.75" customHeight="1">
      <c r="A1237" s="19"/>
      <c r="B1237" s="290" t="s">
        <v>417</v>
      </c>
      <c r="C1237" s="25" t="s">
        <v>16</v>
      </c>
      <c r="D1237" s="18"/>
      <c r="E1237" s="137">
        <f t="shared" si="107"/>
        <v>0.1</v>
      </c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>
        <v>0.1</v>
      </c>
      <c r="U1237" s="32"/>
      <c r="V1237" s="32"/>
      <c r="W1237" s="32"/>
      <c r="X1237" s="32"/>
      <c r="Y1237" s="33"/>
    </row>
    <row r="1238" spans="1:25" s="34" customFormat="1" ht="12.75" customHeight="1">
      <c r="A1238" s="19"/>
      <c r="B1238" s="290"/>
      <c r="C1238" s="25" t="s">
        <v>22</v>
      </c>
      <c r="D1238" s="18"/>
      <c r="E1238" s="137">
        <f t="shared" si="107"/>
        <v>0.1</v>
      </c>
      <c r="F1238" s="32"/>
      <c r="G1238" s="32"/>
      <c r="H1238" s="32"/>
      <c r="I1238" s="32"/>
      <c r="J1238" s="32"/>
      <c r="K1238" s="32"/>
      <c r="L1238" s="32"/>
      <c r="M1238" s="32">
        <v>0.1</v>
      </c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X1238" s="32"/>
      <c r="Y1238" s="33"/>
    </row>
    <row r="1239" spans="1:25" s="34" customFormat="1" ht="12.75" customHeight="1">
      <c r="A1239" s="19"/>
      <c r="B1239" s="290"/>
      <c r="C1239" s="25" t="s">
        <v>20</v>
      </c>
      <c r="D1239" s="18"/>
      <c r="E1239" s="137">
        <f t="shared" si="107"/>
        <v>0.1</v>
      </c>
      <c r="F1239" s="32"/>
      <c r="G1239" s="32"/>
      <c r="H1239" s="32"/>
      <c r="I1239" s="32"/>
      <c r="J1239" s="32"/>
      <c r="K1239" s="32"/>
      <c r="L1239" s="32"/>
      <c r="M1239" s="32">
        <v>0.1</v>
      </c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X1239" s="32"/>
      <c r="Y1239" s="33"/>
    </row>
    <row r="1240" spans="1:25" s="34" customFormat="1" ht="12.75" customHeight="1">
      <c r="A1240" s="19"/>
      <c r="B1240" s="290"/>
      <c r="C1240" s="25"/>
      <c r="D1240" s="18"/>
      <c r="E1240" s="137">
        <f t="shared" si="107"/>
        <v>0</v>
      </c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X1240" s="32"/>
      <c r="Y1240" s="33"/>
    </row>
    <row r="1241" spans="1:25" s="34" customFormat="1" ht="12.75" customHeight="1">
      <c r="A1241" s="19"/>
      <c r="B1241" s="290"/>
      <c r="C1241" s="25" t="s">
        <v>11</v>
      </c>
      <c r="D1241" s="18"/>
      <c r="E1241" s="137">
        <f t="shared" si="107"/>
        <v>0.5</v>
      </c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>
        <v>0.5</v>
      </c>
      <c r="T1241" s="32"/>
      <c r="U1241" s="32"/>
      <c r="V1241" s="32"/>
      <c r="W1241" s="32"/>
      <c r="X1241" s="32"/>
      <c r="Y1241" s="33"/>
    </row>
    <row r="1242" spans="1:25" s="34" customFormat="1" ht="12.75" customHeight="1">
      <c r="A1242" s="19"/>
      <c r="B1242" s="290"/>
      <c r="C1242" s="25" t="s">
        <v>22</v>
      </c>
      <c r="D1242" s="18"/>
      <c r="E1242" s="137">
        <f t="shared" si="107"/>
        <v>0.06</v>
      </c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>
        <v>0.06</v>
      </c>
      <c r="X1242" s="32"/>
      <c r="Y1242" s="33"/>
    </row>
    <row r="1243" spans="1:25" s="34" customFormat="1" ht="12.75" customHeight="1">
      <c r="A1243" s="19"/>
      <c r="B1243" s="21"/>
      <c r="C1243" s="25" t="s">
        <v>16</v>
      </c>
      <c r="D1243" s="18"/>
      <c r="E1243" s="137">
        <f t="shared" si="107"/>
        <v>0.21</v>
      </c>
      <c r="F1243" s="32"/>
      <c r="G1243" s="32"/>
      <c r="H1243" s="32"/>
      <c r="I1243" s="32"/>
      <c r="J1243" s="32"/>
      <c r="K1243" s="32"/>
      <c r="L1243" s="32"/>
      <c r="M1243" s="32"/>
      <c r="N1243" s="32"/>
      <c r="O1243" s="32">
        <v>0.21</v>
      </c>
      <c r="P1243" s="32"/>
      <c r="Q1243" s="32"/>
      <c r="R1243" s="32"/>
      <c r="S1243" s="32"/>
      <c r="T1243" s="32"/>
      <c r="U1243" s="32"/>
      <c r="V1243" s="32"/>
      <c r="W1243" s="32"/>
      <c r="X1243" s="32"/>
      <c r="Y1243" s="33"/>
    </row>
    <row r="1244" spans="1:25" s="34" customFormat="1" ht="12.75" customHeight="1">
      <c r="A1244" s="19"/>
      <c r="B1244" s="21"/>
      <c r="C1244" s="25"/>
      <c r="D1244" s="18"/>
      <c r="E1244" s="137">
        <f t="shared" si="107"/>
        <v>0</v>
      </c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X1244" s="32"/>
      <c r="Y1244" s="33"/>
    </row>
    <row r="1245" spans="1:25" s="199" customFormat="1" ht="12.75" customHeight="1">
      <c r="A1245" s="201" t="s">
        <v>137</v>
      </c>
      <c r="B1245" s="200" t="s">
        <v>131</v>
      </c>
      <c r="C1245" s="197"/>
      <c r="D1245" s="202" t="s">
        <v>45</v>
      </c>
      <c r="E1245" s="184">
        <f t="shared" ref="E1245:X1245" si="108">SUM(E1246:E1351)</f>
        <v>94.809999999999974</v>
      </c>
      <c r="F1245" s="184">
        <f t="shared" si="108"/>
        <v>0</v>
      </c>
      <c r="G1245" s="184">
        <f t="shared" si="108"/>
        <v>0</v>
      </c>
      <c r="H1245" s="184">
        <f t="shared" si="108"/>
        <v>0</v>
      </c>
      <c r="I1245" s="184">
        <f t="shared" si="108"/>
        <v>0</v>
      </c>
      <c r="J1245" s="184">
        <f t="shared" si="108"/>
        <v>11.1</v>
      </c>
      <c r="K1245" s="184">
        <f t="shared" si="108"/>
        <v>6</v>
      </c>
      <c r="L1245" s="184">
        <f t="shared" si="108"/>
        <v>14</v>
      </c>
      <c r="M1245" s="184">
        <f t="shared" si="108"/>
        <v>13.200000000000001</v>
      </c>
      <c r="N1245" s="184">
        <f t="shared" si="108"/>
        <v>9.83</v>
      </c>
      <c r="O1245" s="184">
        <f t="shared" si="108"/>
        <v>2.06</v>
      </c>
      <c r="P1245" s="184">
        <f t="shared" si="108"/>
        <v>7.6</v>
      </c>
      <c r="Q1245" s="184">
        <f t="shared" si="108"/>
        <v>2.29</v>
      </c>
      <c r="R1245" s="184">
        <f t="shared" si="108"/>
        <v>2.7</v>
      </c>
      <c r="S1245" s="184">
        <f t="shared" si="108"/>
        <v>6.98</v>
      </c>
      <c r="T1245" s="184">
        <f t="shared" si="108"/>
        <v>5.3000000000000007</v>
      </c>
      <c r="U1245" s="184">
        <f t="shared" si="108"/>
        <v>1.85</v>
      </c>
      <c r="V1245" s="184">
        <f t="shared" si="108"/>
        <v>9.1000000000000014</v>
      </c>
      <c r="W1245" s="184">
        <f t="shared" si="108"/>
        <v>0.89999999999999991</v>
      </c>
      <c r="X1245" s="184">
        <f t="shared" si="108"/>
        <v>1.9000000000000001</v>
      </c>
      <c r="Y1245" s="198"/>
    </row>
    <row r="1246" spans="1:25" s="34" customFormat="1" ht="12.75" customHeight="1">
      <c r="A1246" s="18"/>
      <c r="B1246" s="272" t="s">
        <v>358</v>
      </c>
      <c r="C1246" s="268" t="s">
        <v>18</v>
      </c>
      <c r="D1246" s="18"/>
      <c r="E1246" s="137">
        <f t="shared" ref="E1246:E1280" si="109">SUM(J1246:X1246)</f>
        <v>0.1</v>
      </c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>
        <v>0.1</v>
      </c>
      <c r="W1246" s="32"/>
      <c r="X1246" s="32"/>
      <c r="Y1246" s="33"/>
    </row>
    <row r="1247" spans="1:25" s="34" customFormat="1" ht="12.75" customHeight="1">
      <c r="A1247" s="18"/>
      <c r="B1247" s="272"/>
      <c r="C1247" s="268" t="s">
        <v>22</v>
      </c>
      <c r="D1247" s="18"/>
      <c r="E1247" s="137">
        <f t="shared" si="109"/>
        <v>2.4</v>
      </c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>
        <v>2.4</v>
      </c>
      <c r="W1247" s="32"/>
      <c r="X1247" s="32"/>
      <c r="Y1247" s="33"/>
    </row>
    <row r="1248" spans="1:25" s="34" customFormat="1" ht="12.75" customHeight="1">
      <c r="A1248" s="18"/>
      <c r="B1248" s="272" t="s">
        <v>359</v>
      </c>
      <c r="C1248" s="268" t="s">
        <v>16</v>
      </c>
      <c r="D1248" s="18"/>
      <c r="E1248" s="137">
        <f t="shared" si="109"/>
        <v>0.7</v>
      </c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>
        <v>0.7</v>
      </c>
      <c r="W1248" s="32"/>
      <c r="X1248" s="32"/>
      <c r="Y1248" s="33"/>
    </row>
    <row r="1249" spans="1:25" s="34" customFormat="1" ht="12.75" customHeight="1">
      <c r="A1249" s="18"/>
      <c r="B1249" s="272" t="s">
        <v>360</v>
      </c>
      <c r="C1249" s="268" t="s">
        <v>22</v>
      </c>
      <c r="D1249" s="18"/>
      <c r="E1249" s="137">
        <f t="shared" si="109"/>
        <v>0.5</v>
      </c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>
        <v>0.5</v>
      </c>
      <c r="W1249" s="32"/>
      <c r="X1249" s="32"/>
      <c r="Y1249" s="33"/>
    </row>
    <row r="1250" spans="1:25" s="34" customFormat="1" ht="12.75" customHeight="1">
      <c r="A1250" s="18"/>
      <c r="B1250" s="272" t="s">
        <v>361</v>
      </c>
      <c r="C1250" s="268" t="s">
        <v>22</v>
      </c>
      <c r="D1250" s="18"/>
      <c r="E1250" s="137">
        <f t="shared" si="109"/>
        <v>0.4</v>
      </c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>
        <v>0.4</v>
      </c>
      <c r="W1250" s="32"/>
      <c r="X1250" s="32"/>
      <c r="Y1250" s="33"/>
    </row>
    <row r="1251" spans="1:25" s="34" customFormat="1" ht="12.75" customHeight="1">
      <c r="A1251" s="18"/>
      <c r="B1251" s="272"/>
      <c r="C1251" s="345" t="s">
        <v>22</v>
      </c>
      <c r="D1251" s="18"/>
      <c r="E1251" s="137">
        <f t="shared" si="109"/>
        <v>1</v>
      </c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>
        <v>1</v>
      </c>
      <c r="W1251" s="32"/>
      <c r="X1251" s="32"/>
      <c r="Y1251" s="33"/>
    </row>
    <row r="1252" spans="1:25" s="34" customFormat="1" ht="12.75" customHeight="1">
      <c r="A1252" s="18"/>
      <c r="B1252" s="272"/>
      <c r="C1252" s="345" t="s">
        <v>22</v>
      </c>
      <c r="D1252" s="18"/>
      <c r="E1252" s="137">
        <f t="shared" si="109"/>
        <v>1</v>
      </c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>
        <v>1</v>
      </c>
      <c r="W1252" s="32"/>
      <c r="X1252" s="32"/>
      <c r="Y1252" s="33"/>
    </row>
    <row r="1253" spans="1:25" s="34" customFormat="1" ht="12.75" customHeight="1">
      <c r="A1253" s="18"/>
      <c r="B1253" s="272"/>
      <c r="C1253" s="345" t="s">
        <v>22</v>
      </c>
      <c r="D1253" s="18"/>
      <c r="E1253" s="137">
        <f t="shared" si="109"/>
        <v>1</v>
      </c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>
        <v>1</v>
      </c>
      <c r="W1253" s="32"/>
      <c r="X1253" s="32"/>
      <c r="Y1253" s="33"/>
    </row>
    <row r="1254" spans="1:25" s="34" customFormat="1" ht="12.75" customHeight="1">
      <c r="A1254" s="18"/>
      <c r="B1254" s="272"/>
      <c r="C1254" s="345" t="s">
        <v>22</v>
      </c>
      <c r="D1254" s="18"/>
      <c r="E1254" s="137">
        <f t="shared" si="109"/>
        <v>1</v>
      </c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>
        <v>1</v>
      </c>
      <c r="W1254" s="32"/>
      <c r="X1254" s="32"/>
      <c r="Y1254" s="33"/>
    </row>
    <row r="1255" spans="1:25" s="34" customFormat="1" ht="12.75" customHeight="1">
      <c r="A1255" s="18"/>
      <c r="B1255" s="272"/>
      <c r="C1255" s="345" t="s">
        <v>22</v>
      </c>
      <c r="D1255" s="18"/>
      <c r="E1255" s="137">
        <f t="shared" si="109"/>
        <v>1</v>
      </c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>
        <v>1</v>
      </c>
      <c r="W1255" s="32"/>
      <c r="X1255" s="32"/>
      <c r="Y1255" s="33"/>
    </row>
    <row r="1256" spans="1:25" s="34" customFormat="1" ht="12.75" customHeight="1">
      <c r="A1256" s="18"/>
      <c r="B1256" s="273" t="s">
        <v>362</v>
      </c>
      <c r="C1256" s="268" t="s">
        <v>22</v>
      </c>
      <c r="D1256" s="18"/>
      <c r="E1256" s="137">
        <f t="shared" si="109"/>
        <v>0.1</v>
      </c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274">
        <v>0.1</v>
      </c>
      <c r="S1256" s="32"/>
      <c r="T1256" s="32"/>
      <c r="U1256" s="32"/>
      <c r="V1256" s="32"/>
      <c r="W1256" s="32"/>
      <c r="X1256" s="32"/>
      <c r="Y1256" s="33"/>
    </row>
    <row r="1257" spans="1:25" s="34" customFormat="1" ht="12.75" customHeight="1">
      <c r="A1257" s="18"/>
      <c r="B1257" s="273" t="s">
        <v>363</v>
      </c>
      <c r="C1257" s="268" t="s">
        <v>22</v>
      </c>
      <c r="D1257" s="18"/>
      <c r="E1257" s="137">
        <f t="shared" si="109"/>
        <v>0.1</v>
      </c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274">
        <v>0.1</v>
      </c>
      <c r="S1257" s="32"/>
      <c r="T1257" s="32"/>
      <c r="U1257" s="32"/>
      <c r="V1257" s="32"/>
      <c r="W1257" s="32"/>
      <c r="X1257" s="32"/>
      <c r="Y1257" s="33"/>
    </row>
    <row r="1258" spans="1:25" s="34" customFormat="1" ht="12.75" customHeight="1">
      <c r="A1258" s="18"/>
      <c r="B1258" s="273" t="s">
        <v>364</v>
      </c>
      <c r="C1258" s="268" t="s">
        <v>22</v>
      </c>
      <c r="D1258" s="18"/>
      <c r="E1258" s="137">
        <f t="shared" si="109"/>
        <v>0.1</v>
      </c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274">
        <v>0.1</v>
      </c>
      <c r="S1258" s="32"/>
      <c r="T1258" s="32"/>
      <c r="U1258" s="32"/>
      <c r="V1258" s="32"/>
      <c r="W1258" s="32"/>
      <c r="X1258" s="32"/>
      <c r="Y1258" s="33"/>
    </row>
    <row r="1259" spans="1:25" s="34" customFormat="1" ht="12.75" customHeight="1">
      <c r="A1259" s="18"/>
      <c r="B1259" s="273" t="s">
        <v>365</v>
      </c>
      <c r="C1259" s="268" t="s">
        <v>22</v>
      </c>
      <c r="D1259" s="18"/>
      <c r="E1259" s="137">
        <f t="shared" si="109"/>
        <v>0.1</v>
      </c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274">
        <v>0.1</v>
      </c>
      <c r="S1259" s="32"/>
      <c r="T1259" s="32"/>
      <c r="U1259" s="32"/>
      <c r="V1259" s="32"/>
      <c r="W1259" s="32"/>
      <c r="X1259" s="32"/>
      <c r="Y1259" s="33"/>
    </row>
    <row r="1260" spans="1:25" s="34" customFormat="1" ht="12.75" customHeight="1">
      <c r="A1260" s="18"/>
      <c r="B1260" s="273" t="s">
        <v>366</v>
      </c>
      <c r="C1260" s="268" t="s">
        <v>22</v>
      </c>
      <c r="D1260" s="18"/>
      <c r="E1260" s="137">
        <f t="shared" si="109"/>
        <v>0.1</v>
      </c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274">
        <v>0.1</v>
      </c>
      <c r="S1260" s="32"/>
      <c r="T1260" s="32"/>
      <c r="U1260" s="32"/>
      <c r="V1260" s="32"/>
      <c r="W1260" s="32"/>
      <c r="X1260" s="32"/>
      <c r="Y1260" s="33"/>
    </row>
    <row r="1261" spans="1:25" s="34" customFormat="1" ht="12.75" customHeight="1">
      <c r="A1261" s="18"/>
      <c r="B1261" s="273" t="s">
        <v>367</v>
      </c>
      <c r="C1261" s="268" t="s">
        <v>22</v>
      </c>
      <c r="D1261" s="18"/>
      <c r="E1261" s="137">
        <f t="shared" si="109"/>
        <v>1</v>
      </c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274">
        <v>1</v>
      </c>
      <c r="S1261" s="32"/>
      <c r="T1261" s="32"/>
      <c r="U1261" s="32"/>
      <c r="V1261" s="32"/>
      <c r="W1261" s="32"/>
      <c r="X1261" s="32"/>
      <c r="Y1261" s="33"/>
    </row>
    <row r="1262" spans="1:25" s="34" customFormat="1" ht="12.75" customHeight="1">
      <c r="A1262" s="18"/>
      <c r="B1262" s="273" t="s">
        <v>368</v>
      </c>
      <c r="C1262" s="268" t="s">
        <v>16</v>
      </c>
      <c r="D1262" s="18"/>
      <c r="E1262" s="137">
        <f t="shared" si="109"/>
        <v>0.1</v>
      </c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274">
        <v>0.1</v>
      </c>
      <c r="S1262" s="32"/>
      <c r="T1262" s="32"/>
      <c r="U1262" s="32"/>
      <c r="V1262" s="32"/>
      <c r="W1262" s="32"/>
      <c r="X1262" s="32"/>
      <c r="Y1262" s="33"/>
    </row>
    <row r="1263" spans="1:25" s="34" customFormat="1" ht="12.75" customHeight="1">
      <c r="A1263" s="18"/>
      <c r="B1263" s="273" t="s">
        <v>369</v>
      </c>
      <c r="C1263" s="268" t="s">
        <v>18</v>
      </c>
      <c r="D1263" s="18"/>
      <c r="E1263" s="137">
        <f t="shared" si="109"/>
        <v>0.1</v>
      </c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274">
        <v>0.1</v>
      </c>
      <c r="S1263" s="32"/>
      <c r="T1263" s="32"/>
      <c r="U1263" s="32"/>
      <c r="V1263" s="32"/>
      <c r="W1263" s="32"/>
      <c r="X1263" s="32"/>
      <c r="Y1263" s="33"/>
    </row>
    <row r="1264" spans="1:25" s="34" customFormat="1" ht="12.75" customHeight="1">
      <c r="A1264" s="18"/>
      <c r="B1264" s="273"/>
      <c r="C1264" s="345" t="s">
        <v>22</v>
      </c>
      <c r="D1264" s="18"/>
      <c r="E1264" s="137">
        <f t="shared" si="109"/>
        <v>1</v>
      </c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274">
        <v>1</v>
      </c>
      <c r="S1264" s="32"/>
      <c r="T1264" s="32"/>
      <c r="U1264" s="32"/>
      <c r="V1264" s="32"/>
      <c r="W1264" s="32"/>
      <c r="X1264" s="32"/>
      <c r="Y1264" s="33"/>
    </row>
    <row r="1265" spans="1:25" s="34" customFormat="1" ht="12.75" customHeight="1">
      <c r="A1265" s="18"/>
      <c r="B1265" s="275" t="s">
        <v>370</v>
      </c>
      <c r="C1265" s="268" t="s">
        <v>22</v>
      </c>
      <c r="D1265" s="18"/>
      <c r="E1265" s="137">
        <f t="shared" si="109"/>
        <v>1</v>
      </c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>
        <v>1</v>
      </c>
      <c r="T1265" s="32"/>
      <c r="U1265" s="32"/>
      <c r="V1265" s="32"/>
      <c r="W1265" s="32"/>
      <c r="X1265" s="32"/>
      <c r="Y1265" s="33"/>
    </row>
    <row r="1266" spans="1:25" s="34" customFormat="1" ht="12.75" customHeight="1">
      <c r="A1266" s="18"/>
      <c r="B1266" s="276" t="s">
        <v>371</v>
      </c>
      <c r="C1266" s="268" t="s">
        <v>22</v>
      </c>
      <c r="D1266" s="18"/>
      <c r="E1266" s="137">
        <f t="shared" si="109"/>
        <v>0.48</v>
      </c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>
        <v>0.48</v>
      </c>
      <c r="T1266" s="32"/>
      <c r="U1266" s="32"/>
      <c r="V1266" s="32"/>
      <c r="W1266" s="32"/>
      <c r="X1266" s="32"/>
      <c r="Y1266" s="33"/>
    </row>
    <row r="1267" spans="1:25" s="34" customFormat="1" ht="12.75" customHeight="1">
      <c r="A1267" s="18"/>
      <c r="B1267" s="276" t="s">
        <v>372</v>
      </c>
      <c r="C1267" s="268" t="s">
        <v>18</v>
      </c>
      <c r="D1267" s="18"/>
      <c r="E1267" s="137">
        <f t="shared" si="109"/>
        <v>0.1</v>
      </c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277"/>
      <c r="S1267" s="277">
        <v>0.1</v>
      </c>
      <c r="T1267" s="32"/>
      <c r="U1267" s="32"/>
      <c r="V1267" s="32"/>
      <c r="W1267" s="32"/>
      <c r="X1267" s="32"/>
      <c r="Y1267" s="33"/>
    </row>
    <row r="1268" spans="1:25" s="34" customFormat="1" ht="12.75" customHeight="1">
      <c r="A1268" s="18"/>
      <c r="B1268" s="276" t="s">
        <v>373</v>
      </c>
      <c r="C1268" s="268" t="s">
        <v>22</v>
      </c>
      <c r="D1268" s="18"/>
      <c r="E1268" s="137">
        <f t="shared" si="109"/>
        <v>0.1</v>
      </c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277"/>
      <c r="S1268" s="277">
        <v>0.1</v>
      </c>
      <c r="T1268" s="32"/>
      <c r="U1268" s="32"/>
      <c r="V1268" s="32"/>
      <c r="W1268" s="32"/>
      <c r="X1268" s="32"/>
      <c r="Y1268" s="33"/>
    </row>
    <row r="1269" spans="1:25" s="34" customFormat="1" ht="12.75" customHeight="1">
      <c r="A1269" s="18"/>
      <c r="B1269" s="175" t="s">
        <v>375</v>
      </c>
      <c r="C1269" s="268" t="s">
        <v>11</v>
      </c>
      <c r="D1269" s="18"/>
      <c r="E1269" s="137">
        <f t="shared" si="109"/>
        <v>0.2</v>
      </c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265"/>
      <c r="S1269" s="265">
        <v>0.2</v>
      </c>
      <c r="T1269" s="32"/>
      <c r="U1269" s="32"/>
      <c r="V1269" s="32"/>
      <c r="W1269" s="32"/>
      <c r="X1269" s="32"/>
      <c r="Y1269" s="33"/>
    </row>
    <row r="1270" spans="1:25" s="34" customFormat="1" ht="12.75" customHeight="1">
      <c r="A1270" s="18"/>
      <c r="B1270" s="175"/>
      <c r="C1270" s="345" t="s">
        <v>11</v>
      </c>
      <c r="D1270" s="18"/>
      <c r="E1270" s="137">
        <f t="shared" si="109"/>
        <v>3</v>
      </c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265"/>
      <c r="S1270" s="265">
        <v>3</v>
      </c>
      <c r="T1270" s="32"/>
      <c r="U1270" s="32"/>
      <c r="V1270" s="32"/>
      <c r="W1270" s="32"/>
      <c r="X1270" s="32"/>
      <c r="Y1270" s="33"/>
    </row>
    <row r="1271" spans="1:25" s="34" customFormat="1" ht="12.75" customHeight="1">
      <c r="A1271" s="18"/>
      <c r="B1271" s="175"/>
      <c r="C1271" s="345" t="s">
        <v>22</v>
      </c>
      <c r="D1271" s="18"/>
      <c r="E1271" s="137">
        <f t="shared" si="109"/>
        <v>0.7</v>
      </c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265"/>
      <c r="S1271" s="265">
        <v>0.7</v>
      </c>
      <c r="T1271" s="32"/>
      <c r="U1271" s="32"/>
      <c r="V1271" s="32"/>
      <c r="W1271" s="32"/>
      <c r="X1271" s="32"/>
      <c r="Y1271" s="33"/>
    </row>
    <row r="1272" spans="1:25" s="34" customFormat="1" ht="12.75" customHeight="1">
      <c r="A1272" s="18"/>
      <c r="B1272" s="175"/>
      <c r="C1272" s="345" t="s">
        <v>16</v>
      </c>
      <c r="D1272" s="18"/>
      <c r="E1272" s="137">
        <f t="shared" si="109"/>
        <v>0.05</v>
      </c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265"/>
      <c r="S1272" s="265">
        <v>0.05</v>
      </c>
      <c r="T1272" s="32"/>
      <c r="U1272" s="32"/>
      <c r="V1272" s="32"/>
      <c r="W1272" s="32"/>
      <c r="X1272" s="32"/>
      <c r="Y1272" s="33"/>
    </row>
    <row r="1273" spans="1:25" s="34" customFormat="1" ht="12.75" customHeight="1">
      <c r="A1273" s="18"/>
      <c r="B1273" s="175"/>
      <c r="C1273" s="345" t="s">
        <v>22</v>
      </c>
      <c r="D1273" s="18"/>
      <c r="E1273" s="137">
        <f t="shared" si="109"/>
        <v>0.95</v>
      </c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265"/>
      <c r="S1273" s="265">
        <v>0.95</v>
      </c>
      <c r="T1273" s="32"/>
      <c r="U1273" s="32"/>
      <c r="V1273" s="32"/>
      <c r="W1273" s="32"/>
      <c r="X1273" s="32"/>
      <c r="Y1273" s="33"/>
    </row>
    <row r="1274" spans="1:25" s="34" customFormat="1" ht="12.75" customHeight="1">
      <c r="A1274" s="18"/>
      <c r="B1274" s="175"/>
      <c r="C1274" s="345" t="s">
        <v>22</v>
      </c>
      <c r="D1274" s="18"/>
      <c r="E1274" s="137">
        <f t="shared" si="109"/>
        <v>0.2</v>
      </c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265"/>
      <c r="S1274" s="265">
        <v>0.2</v>
      </c>
      <c r="T1274" s="32"/>
      <c r="U1274" s="32"/>
      <c r="V1274" s="32"/>
      <c r="W1274" s="32"/>
      <c r="X1274" s="32"/>
      <c r="Y1274" s="33"/>
    </row>
    <row r="1275" spans="1:25" s="34" customFormat="1" ht="12.75" customHeight="1">
      <c r="A1275" s="18"/>
      <c r="B1275" s="175"/>
      <c r="C1275" s="345" t="s">
        <v>22</v>
      </c>
      <c r="D1275" s="18"/>
      <c r="E1275" s="137">
        <f t="shared" si="109"/>
        <v>0.2</v>
      </c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265"/>
      <c r="S1275" s="265">
        <v>0.2</v>
      </c>
      <c r="T1275" s="32"/>
      <c r="U1275" s="32"/>
      <c r="V1275" s="32"/>
      <c r="W1275" s="32"/>
      <c r="X1275" s="32"/>
      <c r="Y1275" s="33"/>
    </row>
    <row r="1276" spans="1:25" s="34" customFormat="1" ht="12.75" customHeight="1">
      <c r="A1276" s="18"/>
      <c r="B1276" s="272"/>
      <c r="C1276" s="268" t="s">
        <v>22</v>
      </c>
      <c r="D1276" s="18"/>
      <c r="E1276" s="137">
        <f t="shared" si="109"/>
        <v>14</v>
      </c>
      <c r="F1276" s="32"/>
      <c r="G1276" s="32"/>
      <c r="H1276" s="32"/>
      <c r="I1276" s="32"/>
      <c r="J1276" s="32"/>
      <c r="K1276" s="32"/>
      <c r="L1276" s="265">
        <v>14</v>
      </c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X1276" s="32"/>
      <c r="Y1276" s="33"/>
    </row>
    <row r="1277" spans="1:25" s="34" customFormat="1" ht="12.75" customHeight="1">
      <c r="A1277" s="278"/>
      <c r="B1277" s="272" t="s">
        <v>376</v>
      </c>
      <c r="C1277" s="268" t="s">
        <v>22</v>
      </c>
      <c r="D1277" s="18"/>
      <c r="E1277" s="137">
        <f t="shared" si="109"/>
        <v>0.5</v>
      </c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265">
        <v>0.5</v>
      </c>
      <c r="V1277" s="32"/>
      <c r="W1277" s="32"/>
      <c r="X1277" s="32"/>
      <c r="Y1277" s="33"/>
    </row>
    <row r="1278" spans="1:25" s="34" customFormat="1" ht="12.75" customHeight="1">
      <c r="A1278" s="278"/>
      <c r="B1278" s="21" t="s">
        <v>377</v>
      </c>
      <c r="C1278" s="268" t="s">
        <v>22</v>
      </c>
      <c r="D1278" s="18"/>
      <c r="E1278" s="137">
        <f t="shared" si="109"/>
        <v>0.2</v>
      </c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279">
        <v>0.2</v>
      </c>
      <c r="V1278" s="32"/>
      <c r="W1278" s="32"/>
      <c r="X1278" s="32"/>
      <c r="Y1278" s="33"/>
    </row>
    <row r="1279" spans="1:25" s="34" customFormat="1" ht="12.75" customHeight="1">
      <c r="A1279" s="278"/>
      <c r="B1279" s="21"/>
      <c r="C1279" s="268" t="s">
        <v>16</v>
      </c>
      <c r="D1279" s="18"/>
      <c r="E1279" s="137">
        <f t="shared" si="109"/>
        <v>0.15</v>
      </c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>
        <v>0.15</v>
      </c>
      <c r="V1279" s="32"/>
      <c r="W1279" s="32"/>
      <c r="X1279" s="32"/>
      <c r="Y1279" s="33"/>
    </row>
    <row r="1280" spans="1:25" s="34" customFormat="1" ht="12.75" customHeight="1">
      <c r="A1280" s="278"/>
      <c r="B1280" s="21"/>
      <c r="C1280" s="345" t="s">
        <v>22</v>
      </c>
      <c r="D1280" s="18"/>
      <c r="E1280" s="137">
        <f t="shared" si="109"/>
        <v>1</v>
      </c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>
        <v>1</v>
      </c>
      <c r="V1280" s="32"/>
      <c r="W1280" s="32"/>
      <c r="X1280" s="32"/>
      <c r="Y1280" s="33"/>
    </row>
    <row r="1281" spans="1:25" s="34" customFormat="1" ht="12.75" customHeight="1">
      <c r="A1281" s="278"/>
      <c r="B1281" s="21"/>
      <c r="C1281" s="345"/>
      <c r="D1281" s="18"/>
      <c r="E1281" s="137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X1281" s="32"/>
      <c r="Y1281" s="33"/>
    </row>
    <row r="1282" spans="1:25" s="34" customFormat="1" ht="12.75" customHeight="1">
      <c r="A1282" s="18"/>
      <c r="B1282" s="280" t="s">
        <v>378</v>
      </c>
      <c r="C1282" s="268" t="s">
        <v>22</v>
      </c>
      <c r="D1282" s="18"/>
      <c r="E1282" s="137">
        <f t="shared" ref="E1282:E1314" si="110">SUM(J1282:X1282)</f>
        <v>6</v>
      </c>
      <c r="F1282" s="32"/>
      <c r="G1282" s="32"/>
      <c r="H1282" s="32"/>
      <c r="I1282" s="32"/>
      <c r="J1282" s="32">
        <v>6</v>
      </c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X1282" s="32"/>
      <c r="Y1282" s="33"/>
    </row>
    <row r="1283" spans="1:25" s="34" customFormat="1" ht="12.75" customHeight="1">
      <c r="A1283" s="18"/>
      <c r="B1283" s="281" t="s">
        <v>379</v>
      </c>
      <c r="C1283" s="268" t="s">
        <v>22</v>
      </c>
      <c r="D1283" s="18"/>
      <c r="E1283" s="137">
        <f t="shared" si="110"/>
        <v>5</v>
      </c>
      <c r="F1283" s="32"/>
      <c r="G1283" s="32"/>
      <c r="H1283" s="32"/>
      <c r="I1283" s="32"/>
      <c r="J1283" s="32">
        <v>5</v>
      </c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X1283" s="32"/>
      <c r="Y1283" s="33"/>
    </row>
    <row r="1284" spans="1:25" s="34" customFormat="1" ht="12.75" customHeight="1">
      <c r="A1284" s="18"/>
      <c r="B1284" s="276" t="s">
        <v>374</v>
      </c>
      <c r="C1284" s="268" t="s">
        <v>11</v>
      </c>
      <c r="D1284" s="18"/>
      <c r="E1284" s="137">
        <f t="shared" si="110"/>
        <v>0.1</v>
      </c>
      <c r="F1284" s="32"/>
      <c r="G1284" s="32"/>
      <c r="H1284" s="32"/>
      <c r="I1284" s="32"/>
      <c r="J1284" s="32">
        <v>0.1</v>
      </c>
      <c r="K1284" s="32"/>
      <c r="L1284" s="32"/>
      <c r="M1284" s="32"/>
      <c r="N1284" s="32"/>
      <c r="O1284" s="32"/>
      <c r="P1284" s="32"/>
      <c r="Q1284" s="32"/>
      <c r="R1284" s="277"/>
      <c r="S1284" s="277"/>
      <c r="T1284" s="32"/>
      <c r="U1284" s="32"/>
      <c r="V1284" s="32"/>
      <c r="W1284" s="32"/>
      <c r="X1284" s="32"/>
      <c r="Y1284" s="33"/>
    </row>
    <row r="1285" spans="1:25" s="34" customFormat="1" ht="12.75" customHeight="1">
      <c r="A1285" s="18"/>
      <c r="B1285" s="282"/>
      <c r="C1285" s="316" t="s">
        <v>22</v>
      </c>
      <c r="D1285" s="18"/>
      <c r="E1285" s="137">
        <f t="shared" si="110"/>
        <v>2.29</v>
      </c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>
        <v>2.29</v>
      </c>
      <c r="R1285" s="32"/>
      <c r="S1285" s="32"/>
      <c r="T1285" s="32"/>
      <c r="U1285" s="32"/>
      <c r="V1285" s="32"/>
      <c r="W1285" s="32"/>
      <c r="X1285" s="32"/>
      <c r="Y1285" s="33"/>
    </row>
    <row r="1286" spans="1:25" s="34" customFormat="1" ht="12.75" customHeight="1">
      <c r="A1286" s="18"/>
      <c r="B1286" s="21" t="s">
        <v>380</v>
      </c>
      <c r="C1286" s="268" t="s">
        <v>22</v>
      </c>
      <c r="D1286" s="18"/>
      <c r="E1286" s="137">
        <f t="shared" si="110"/>
        <v>6</v>
      </c>
      <c r="F1286" s="32"/>
      <c r="G1286" s="32"/>
      <c r="H1286" s="32"/>
      <c r="I1286" s="32"/>
      <c r="J1286" s="32"/>
      <c r="K1286" s="32">
        <v>6</v>
      </c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X1286" s="32"/>
      <c r="Y1286" s="33"/>
    </row>
    <row r="1287" spans="1:25" s="34" customFormat="1" ht="12.75" customHeight="1">
      <c r="A1287" s="18"/>
      <c r="B1287" s="282" t="s">
        <v>381</v>
      </c>
      <c r="C1287" s="268" t="s">
        <v>16</v>
      </c>
      <c r="D1287" s="18"/>
      <c r="E1287" s="137">
        <f t="shared" si="110"/>
        <v>0.2</v>
      </c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283">
        <v>0.2</v>
      </c>
      <c r="Q1287" s="32"/>
      <c r="R1287" s="32"/>
      <c r="S1287" s="32"/>
      <c r="T1287" s="32"/>
      <c r="U1287" s="32"/>
      <c r="V1287" s="32"/>
      <c r="W1287" s="32"/>
      <c r="X1287" s="32"/>
      <c r="Y1287" s="33"/>
    </row>
    <row r="1288" spans="1:25" s="34" customFormat="1" ht="12.75" customHeight="1">
      <c r="A1288" s="18"/>
      <c r="B1288" s="282" t="s">
        <v>382</v>
      </c>
      <c r="C1288" s="268" t="s">
        <v>22</v>
      </c>
      <c r="D1288" s="18"/>
      <c r="E1288" s="137">
        <f t="shared" si="110"/>
        <v>1.32</v>
      </c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283">
        <v>1.32</v>
      </c>
      <c r="Q1288" s="32"/>
      <c r="R1288" s="32"/>
      <c r="S1288" s="32"/>
      <c r="T1288" s="32"/>
      <c r="U1288" s="32"/>
      <c r="V1288" s="32"/>
      <c r="W1288" s="32"/>
      <c r="X1288" s="32"/>
      <c r="Y1288" s="33"/>
    </row>
    <row r="1289" spans="1:25" s="34" customFormat="1" ht="12.75" customHeight="1">
      <c r="A1289" s="18"/>
      <c r="B1289" s="282"/>
      <c r="C1289" s="268" t="s">
        <v>21</v>
      </c>
      <c r="D1289" s="18"/>
      <c r="E1289" s="137">
        <f t="shared" si="110"/>
        <v>1.56</v>
      </c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283">
        <v>1.56</v>
      </c>
      <c r="Q1289" s="32"/>
      <c r="R1289" s="32"/>
      <c r="S1289" s="32"/>
      <c r="T1289" s="32"/>
      <c r="U1289" s="32"/>
      <c r="V1289" s="32"/>
      <c r="W1289" s="32"/>
      <c r="X1289" s="32"/>
      <c r="Y1289" s="33"/>
    </row>
    <row r="1290" spans="1:25" s="34" customFormat="1" ht="12.75" customHeight="1">
      <c r="A1290" s="18"/>
      <c r="B1290" s="21"/>
      <c r="C1290" s="268" t="s">
        <v>16</v>
      </c>
      <c r="D1290" s="18"/>
      <c r="E1290" s="137">
        <f t="shared" si="110"/>
        <v>4.0999999999999996</v>
      </c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283">
        <v>4.0999999999999996</v>
      </c>
      <c r="Q1290" s="32"/>
      <c r="R1290" s="32"/>
      <c r="S1290" s="32"/>
      <c r="T1290" s="32"/>
      <c r="U1290" s="32"/>
      <c r="V1290" s="32"/>
      <c r="W1290" s="32"/>
      <c r="X1290" s="32"/>
      <c r="Y1290" s="33"/>
    </row>
    <row r="1291" spans="1:25" s="34" customFormat="1" ht="12.75" customHeight="1">
      <c r="A1291" s="18"/>
      <c r="B1291" s="21"/>
      <c r="C1291" s="345" t="s">
        <v>11</v>
      </c>
      <c r="D1291" s="18"/>
      <c r="E1291" s="137">
        <f t="shared" si="110"/>
        <v>0.18</v>
      </c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283">
        <v>0.18</v>
      </c>
      <c r="Q1291" s="32"/>
      <c r="R1291" s="32"/>
      <c r="S1291" s="32"/>
      <c r="T1291" s="32"/>
      <c r="U1291" s="32"/>
      <c r="V1291" s="32"/>
      <c r="W1291" s="32"/>
      <c r="X1291" s="32"/>
      <c r="Y1291" s="33"/>
    </row>
    <row r="1292" spans="1:25" s="34" customFormat="1" ht="12.75" customHeight="1">
      <c r="A1292" s="18"/>
      <c r="B1292" s="21"/>
      <c r="C1292" s="345" t="s">
        <v>22</v>
      </c>
      <c r="D1292" s="18"/>
      <c r="E1292" s="137">
        <f t="shared" si="110"/>
        <v>0.24</v>
      </c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283">
        <v>0.24</v>
      </c>
      <c r="Q1292" s="32"/>
      <c r="R1292" s="32"/>
      <c r="S1292" s="32"/>
      <c r="T1292" s="32"/>
      <c r="U1292" s="32"/>
      <c r="V1292" s="32"/>
      <c r="W1292" s="32"/>
      <c r="X1292" s="32"/>
      <c r="Y1292" s="33"/>
    </row>
    <row r="1293" spans="1:25" s="34" customFormat="1" ht="12.75" customHeight="1">
      <c r="A1293" s="18"/>
      <c r="B1293" s="284" t="s">
        <v>383</v>
      </c>
      <c r="C1293" s="448" t="s">
        <v>12</v>
      </c>
      <c r="D1293" s="18"/>
      <c r="E1293" s="137">
        <f t="shared" si="110"/>
        <v>0.1</v>
      </c>
      <c r="F1293" s="32"/>
      <c r="G1293" s="32"/>
      <c r="H1293" s="32"/>
      <c r="I1293" s="32"/>
      <c r="J1293" s="32"/>
      <c r="K1293" s="32"/>
      <c r="L1293" s="32"/>
      <c r="M1293" s="32"/>
      <c r="N1293" s="32"/>
      <c r="O1293" s="32">
        <v>0.1</v>
      </c>
      <c r="P1293" s="283"/>
      <c r="Q1293" s="32"/>
      <c r="R1293" s="32"/>
      <c r="S1293" s="32"/>
      <c r="T1293" s="32"/>
      <c r="U1293" s="32"/>
      <c r="V1293" s="32"/>
      <c r="W1293" s="32"/>
      <c r="X1293" s="32"/>
      <c r="Y1293" s="33"/>
    </row>
    <row r="1294" spans="1:25" s="34" customFormat="1" ht="12.75" customHeight="1">
      <c r="A1294" s="18"/>
      <c r="B1294" s="284" t="s">
        <v>383</v>
      </c>
      <c r="C1294" s="268" t="s">
        <v>22</v>
      </c>
      <c r="D1294" s="18"/>
      <c r="E1294" s="137">
        <f t="shared" si="110"/>
        <v>0.2</v>
      </c>
      <c r="F1294" s="32"/>
      <c r="G1294" s="32"/>
      <c r="H1294" s="32"/>
      <c r="I1294" s="32"/>
      <c r="J1294" s="32"/>
      <c r="K1294" s="32"/>
      <c r="L1294" s="32"/>
      <c r="M1294" s="32"/>
      <c r="N1294" s="32"/>
      <c r="O1294" s="32">
        <v>0.2</v>
      </c>
      <c r="P1294" s="32"/>
      <c r="Q1294" s="32"/>
      <c r="R1294" s="32"/>
      <c r="S1294" s="32"/>
      <c r="T1294" s="32"/>
      <c r="U1294" s="32"/>
      <c r="V1294" s="32"/>
      <c r="W1294" s="32"/>
      <c r="X1294" s="32"/>
      <c r="Y1294" s="33"/>
    </row>
    <row r="1295" spans="1:25" s="34" customFormat="1" ht="12.75" customHeight="1">
      <c r="A1295" s="18"/>
      <c r="B1295" s="284"/>
      <c r="C1295" s="480" t="s">
        <v>16</v>
      </c>
      <c r="D1295" s="18"/>
      <c r="E1295" s="137">
        <f t="shared" ref="E1295" si="111">SUM(J1295:X1295)</f>
        <v>0.45</v>
      </c>
      <c r="F1295" s="32"/>
      <c r="G1295" s="32"/>
      <c r="H1295" s="32"/>
      <c r="I1295" s="32"/>
      <c r="J1295" s="32"/>
      <c r="K1295" s="32"/>
      <c r="L1295" s="32"/>
      <c r="M1295" s="32"/>
      <c r="N1295" s="32"/>
      <c r="O1295" s="32">
        <v>0.45</v>
      </c>
      <c r="P1295" s="32"/>
      <c r="Q1295" s="32"/>
      <c r="R1295" s="32"/>
      <c r="S1295" s="32"/>
      <c r="T1295" s="32"/>
      <c r="U1295" s="32"/>
      <c r="V1295" s="32"/>
      <c r="W1295" s="32"/>
      <c r="X1295" s="32"/>
      <c r="Y1295" s="33"/>
    </row>
    <row r="1296" spans="1:25" s="34" customFormat="1" ht="12.75" customHeight="1">
      <c r="A1296" s="18"/>
      <c r="B1296" s="284"/>
      <c r="C1296" s="268" t="s">
        <v>22</v>
      </c>
      <c r="D1296" s="18"/>
      <c r="E1296" s="137">
        <f t="shared" si="110"/>
        <v>1.1000000000000001</v>
      </c>
      <c r="F1296" s="32"/>
      <c r="G1296" s="32"/>
      <c r="H1296" s="32"/>
      <c r="I1296" s="32"/>
      <c r="J1296" s="32"/>
      <c r="K1296" s="32"/>
      <c r="L1296" s="32"/>
      <c r="M1296" s="32"/>
      <c r="N1296" s="32"/>
      <c r="O1296" s="32">
        <v>1.1000000000000001</v>
      </c>
      <c r="P1296" s="32"/>
      <c r="Q1296" s="32"/>
      <c r="R1296" s="32"/>
      <c r="S1296" s="32"/>
      <c r="T1296" s="32"/>
      <c r="U1296" s="32"/>
      <c r="V1296" s="32"/>
      <c r="W1296" s="32"/>
      <c r="X1296" s="32"/>
      <c r="Y1296" s="33"/>
    </row>
    <row r="1297" spans="1:25" s="34" customFormat="1" ht="12.75" customHeight="1">
      <c r="A1297" s="18"/>
      <c r="B1297" s="284"/>
      <c r="C1297" s="448" t="s">
        <v>16</v>
      </c>
      <c r="D1297" s="18"/>
      <c r="E1297" s="137">
        <f t="shared" si="110"/>
        <v>0.1</v>
      </c>
      <c r="F1297" s="32"/>
      <c r="G1297" s="32"/>
      <c r="H1297" s="32"/>
      <c r="I1297" s="32"/>
      <c r="J1297" s="32"/>
      <c r="K1297" s="32"/>
      <c r="L1297" s="32"/>
      <c r="M1297" s="32"/>
      <c r="N1297" s="32"/>
      <c r="O1297" s="32">
        <v>0.1</v>
      </c>
      <c r="P1297" s="32"/>
      <c r="Q1297" s="32"/>
      <c r="R1297" s="32"/>
      <c r="S1297" s="32"/>
      <c r="T1297" s="32"/>
      <c r="U1297" s="32"/>
      <c r="V1297" s="32"/>
      <c r="W1297" s="32"/>
      <c r="X1297" s="32"/>
      <c r="Y1297" s="33"/>
    </row>
    <row r="1298" spans="1:25" s="34" customFormat="1" ht="12.75" customHeight="1">
      <c r="A1298" s="18"/>
      <c r="B1298" s="284"/>
      <c r="C1298" s="448" t="s">
        <v>22</v>
      </c>
      <c r="D1298" s="18"/>
      <c r="E1298" s="137">
        <f t="shared" si="110"/>
        <v>0.11</v>
      </c>
      <c r="F1298" s="32"/>
      <c r="G1298" s="32"/>
      <c r="H1298" s="32"/>
      <c r="I1298" s="32"/>
      <c r="J1298" s="32"/>
      <c r="K1298" s="32"/>
      <c r="L1298" s="32"/>
      <c r="M1298" s="32"/>
      <c r="N1298" s="32"/>
      <c r="O1298" s="32">
        <v>0.11</v>
      </c>
      <c r="P1298" s="32"/>
      <c r="Q1298" s="32"/>
      <c r="R1298" s="32"/>
      <c r="S1298" s="32"/>
      <c r="T1298" s="32"/>
      <c r="U1298" s="32"/>
      <c r="V1298" s="32"/>
      <c r="W1298" s="32"/>
      <c r="X1298" s="32"/>
      <c r="Y1298" s="33"/>
    </row>
    <row r="1299" spans="1:25" s="34" customFormat="1" ht="12.75" customHeight="1">
      <c r="A1299" s="18"/>
      <c r="B1299" s="284"/>
      <c r="C1299" s="345"/>
      <c r="D1299" s="18"/>
      <c r="E1299" s="137">
        <f t="shared" si="110"/>
        <v>0</v>
      </c>
      <c r="F1299" s="32"/>
      <c r="G1299" s="32"/>
      <c r="H1299" s="32"/>
      <c r="I1299" s="32"/>
      <c r="J1299" s="32"/>
      <c r="K1299" s="32"/>
      <c r="L1299" s="32"/>
      <c r="M1299" s="285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3"/>
    </row>
    <row r="1300" spans="1:25" s="34" customFormat="1" ht="12.75" customHeight="1">
      <c r="A1300" s="18"/>
      <c r="B1300" s="284"/>
      <c r="C1300" s="345"/>
      <c r="D1300" s="18"/>
      <c r="E1300" s="137">
        <f t="shared" si="110"/>
        <v>0</v>
      </c>
      <c r="F1300" s="32"/>
      <c r="G1300" s="32"/>
      <c r="H1300" s="32"/>
      <c r="I1300" s="32"/>
      <c r="J1300" s="32"/>
      <c r="K1300" s="32"/>
      <c r="L1300" s="32"/>
      <c r="M1300" s="285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3"/>
    </row>
    <row r="1301" spans="1:25" s="34" customFormat="1" ht="12.75" customHeight="1">
      <c r="A1301" s="18"/>
      <c r="B1301" s="284" t="s">
        <v>384</v>
      </c>
      <c r="C1301" s="268" t="s">
        <v>16</v>
      </c>
      <c r="D1301" s="18"/>
      <c r="E1301" s="137">
        <f t="shared" si="110"/>
        <v>0.1</v>
      </c>
      <c r="F1301" s="32"/>
      <c r="G1301" s="32"/>
      <c r="H1301" s="32"/>
      <c r="I1301" s="32"/>
      <c r="J1301" s="32"/>
      <c r="K1301" s="32"/>
      <c r="L1301" s="32"/>
      <c r="M1301" s="285">
        <v>0.1</v>
      </c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3"/>
    </row>
    <row r="1302" spans="1:25" s="34" customFormat="1" ht="12.75" customHeight="1">
      <c r="A1302" s="18"/>
      <c r="B1302" s="284"/>
      <c r="C1302" s="345" t="s">
        <v>22</v>
      </c>
      <c r="D1302" s="18"/>
      <c r="E1302" s="137">
        <f t="shared" si="110"/>
        <v>0.9</v>
      </c>
      <c r="F1302" s="32"/>
      <c r="G1302" s="32"/>
      <c r="H1302" s="32"/>
      <c r="I1302" s="32"/>
      <c r="J1302" s="32"/>
      <c r="K1302" s="32"/>
      <c r="L1302" s="32"/>
      <c r="M1302" s="285">
        <v>0.9</v>
      </c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3"/>
    </row>
    <row r="1303" spans="1:25" s="34" customFormat="1" ht="12.75" customHeight="1">
      <c r="A1303" s="18"/>
      <c r="B1303" s="284" t="s">
        <v>385</v>
      </c>
      <c r="C1303" s="268" t="s">
        <v>22</v>
      </c>
      <c r="D1303" s="18"/>
      <c r="E1303" s="137">
        <f t="shared" si="110"/>
        <v>1</v>
      </c>
      <c r="F1303" s="32"/>
      <c r="G1303" s="32"/>
      <c r="H1303" s="32"/>
      <c r="I1303" s="32"/>
      <c r="J1303" s="32"/>
      <c r="K1303" s="32"/>
      <c r="L1303" s="32"/>
      <c r="M1303" s="285">
        <v>1</v>
      </c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3"/>
    </row>
    <row r="1304" spans="1:25" s="34" customFormat="1" ht="12.75" customHeight="1">
      <c r="A1304" s="18"/>
      <c r="B1304" s="284"/>
      <c r="C1304" s="345" t="s">
        <v>20</v>
      </c>
      <c r="D1304" s="18"/>
      <c r="E1304" s="137">
        <f t="shared" si="110"/>
        <v>4</v>
      </c>
      <c r="F1304" s="32"/>
      <c r="G1304" s="32"/>
      <c r="H1304" s="32"/>
      <c r="I1304" s="32"/>
      <c r="J1304" s="32"/>
      <c r="K1304" s="32"/>
      <c r="L1304" s="32"/>
      <c r="M1304" s="285">
        <v>4</v>
      </c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3"/>
    </row>
    <row r="1305" spans="1:25" s="34" customFormat="1" ht="12.75" customHeight="1">
      <c r="A1305" s="18"/>
      <c r="B1305" s="284" t="s">
        <v>386</v>
      </c>
      <c r="C1305" s="268" t="s">
        <v>22</v>
      </c>
      <c r="D1305" s="18"/>
      <c r="E1305" s="137">
        <f t="shared" si="110"/>
        <v>1.5</v>
      </c>
      <c r="F1305" s="32"/>
      <c r="G1305" s="32"/>
      <c r="H1305" s="32"/>
      <c r="I1305" s="32"/>
      <c r="J1305" s="32"/>
      <c r="K1305" s="32"/>
      <c r="L1305" s="32"/>
      <c r="M1305" s="285">
        <v>1.5</v>
      </c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3"/>
    </row>
    <row r="1306" spans="1:25" s="34" customFormat="1" ht="12.75" customHeight="1">
      <c r="A1306" s="18"/>
      <c r="B1306" s="284" t="s">
        <v>387</v>
      </c>
      <c r="C1306" s="268" t="s">
        <v>11</v>
      </c>
      <c r="D1306" s="18"/>
      <c r="E1306" s="137">
        <f t="shared" si="110"/>
        <v>0.2</v>
      </c>
      <c r="F1306" s="32"/>
      <c r="G1306" s="32"/>
      <c r="H1306" s="32"/>
      <c r="I1306" s="32"/>
      <c r="J1306" s="32"/>
      <c r="K1306" s="32"/>
      <c r="L1306" s="32"/>
      <c r="M1306" s="285">
        <v>0.2</v>
      </c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3"/>
    </row>
    <row r="1307" spans="1:25" s="34" customFormat="1" ht="12.75" customHeight="1">
      <c r="A1307" s="18"/>
      <c r="B1307" s="284"/>
      <c r="C1307" s="345" t="s">
        <v>16</v>
      </c>
      <c r="D1307" s="18"/>
      <c r="E1307" s="137">
        <f t="shared" si="110"/>
        <v>0.8</v>
      </c>
      <c r="F1307" s="32"/>
      <c r="G1307" s="32"/>
      <c r="H1307" s="32"/>
      <c r="I1307" s="32"/>
      <c r="J1307" s="32"/>
      <c r="K1307" s="32"/>
      <c r="L1307" s="32"/>
      <c r="M1307" s="285">
        <v>0.8</v>
      </c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3"/>
    </row>
    <row r="1308" spans="1:25" s="34" customFormat="1" ht="12.75" customHeight="1">
      <c r="A1308" s="18"/>
      <c r="B1308" s="272" t="s">
        <v>388</v>
      </c>
      <c r="C1308" s="268" t="s">
        <v>22</v>
      </c>
      <c r="D1308" s="18"/>
      <c r="E1308" s="137">
        <f t="shared" si="110"/>
        <v>1.4</v>
      </c>
      <c r="F1308" s="32"/>
      <c r="G1308" s="32"/>
      <c r="H1308" s="32"/>
      <c r="I1308" s="32"/>
      <c r="J1308" s="32"/>
      <c r="K1308" s="32"/>
      <c r="L1308" s="32"/>
      <c r="M1308" s="285">
        <v>1.4</v>
      </c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3"/>
    </row>
    <row r="1309" spans="1:25" s="34" customFormat="1" ht="12.75" customHeight="1">
      <c r="A1309" s="18"/>
      <c r="B1309" s="272" t="s">
        <v>389</v>
      </c>
      <c r="C1309" s="268" t="s">
        <v>22</v>
      </c>
      <c r="D1309" s="18"/>
      <c r="E1309" s="137">
        <f t="shared" si="110"/>
        <v>2</v>
      </c>
      <c r="F1309" s="32"/>
      <c r="G1309" s="32"/>
      <c r="H1309" s="32"/>
      <c r="I1309" s="32"/>
      <c r="J1309" s="32"/>
      <c r="K1309" s="32"/>
      <c r="L1309" s="32"/>
      <c r="M1309" s="285">
        <v>2</v>
      </c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3"/>
    </row>
    <row r="1310" spans="1:25" s="34" customFormat="1" ht="12.75" customHeight="1">
      <c r="A1310" s="18"/>
      <c r="B1310" s="272" t="s">
        <v>390</v>
      </c>
      <c r="C1310" s="268" t="s">
        <v>22</v>
      </c>
      <c r="D1310" s="18"/>
      <c r="E1310" s="137">
        <f t="shared" si="110"/>
        <v>0.3</v>
      </c>
      <c r="F1310" s="32"/>
      <c r="G1310" s="32"/>
      <c r="H1310" s="32"/>
      <c r="I1310" s="32"/>
      <c r="J1310" s="32"/>
      <c r="K1310" s="32"/>
      <c r="L1310" s="32"/>
      <c r="M1310" s="285">
        <v>0.3</v>
      </c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3"/>
    </row>
    <row r="1311" spans="1:25" s="34" customFormat="1" ht="12.75" customHeight="1">
      <c r="A1311" s="18"/>
      <c r="B1311" s="286" t="s">
        <v>391</v>
      </c>
      <c r="C1311" s="268" t="s">
        <v>22</v>
      </c>
      <c r="D1311" s="18"/>
      <c r="E1311" s="137">
        <f t="shared" si="110"/>
        <v>1</v>
      </c>
      <c r="F1311" s="32"/>
      <c r="G1311" s="32"/>
      <c r="H1311" s="32"/>
      <c r="I1311" s="32"/>
      <c r="J1311" s="32"/>
      <c r="K1311" s="32"/>
      <c r="L1311" s="32"/>
      <c r="M1311" s="285">
        <v>1</v>
      </c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3"/>
    </row>
    <row r="1312" spans="1:25" s="34" customFormat="1" ht="12.75" customHeight="1">
      <c r="A1312" s="18"/>
      <c r="B1312" s="276" t="s">
        <v>392</v>
      </c>
      <c r="C1312" s="268" t="s">
        <v>16</v>
      </c>
      <c r="D1312" s="18"/>
      <c r="E1312" s="137">
        <f t="shared" si="110"/>
        <v>0.5</v>
      </c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287">
        <v>0.5</v>
      </c>
      <c r="U1312" s="32"/>
      <c r="V1312" s="32"/>
      <c r="W1312" s="32"/>
      <c r="X1312" s="32"/>
      <c r="Y1312" s="33"/>
    </row>
    <row r="1313" spans="1:25" s="34" customFormat="1" ht="12.75" customHeight="1">
      <c r="A1313" s="18"/>
      <c r="B1313" s="276" t="s">
        <v>393</v>
      </c>
      <c r="C1313" s="268" t="s">
        <v>22</v>
      </c>
      <c r="D1313" s="18"/>
      <c r="E1313" s="137">
        <f t="shared" si="110"/>
        <v>0.1</v>
      </c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287">
        <v>0.1</v>
      </c>
      <c r="U1313" s="32"/>
      <c r="V1313" s="32"/>
      <c r="W1313" s="32"/>
      <c r="X1313" s="32"/>
      <c r="Y1313" s="33"/>
    </row>
    <row r="1314" spans="1:25" s="34" customFormat="1" ht="12.75" customHeight="1">
      <c r="A1314" s="18"/>
      <c r="B1314" s="276" t="s">
        <v>394</v>
      </c>
      <c r="C1314" s="268" t="s">
        <v>47</v>
      </c>
      <c r="D1314" s="18"/>
      <c r="E1314" s="137">
        <f t="shared" si="110"/>
        <v>0.5</v>
      </c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287">
        <v>0.5</v>
      </c>
      <c r="U1314" s="32"/>
      <c r="V1314" s="32"/>
      <c r="W1314" s="32"/>
      <c r="X1314" s="32"/>
      <c r="Y1314" s="33"/>
    </row>
    <row r="1315" spans="1:25" s="34" customFormat="1" ht="12.75" customHeight="1">
      <c r="A1315" s="18"/>
      <c r="B1315" s="276" t="s">
        <v>395</v>
      </c>
      <c r="C1315" s="345" t="s">
        <v>47</v>
      </c>
      <c r="D1315" s="18"/>
      <c r="E1315" s="137">
        <f t="shared" ref="E1315:E1351" si="112">SUM(J1315:X1315)</f>
        <v>0.5</v>
      </c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287">
        <v>0.5</v>
      </c>
      <c r="U1315" s="32"/>
      <c r="V1315" s="32"/>
      <c r="W1315" s="32"/>
      <c r="X1315" s="32"/>
      <c r="Y1315" s="33"/>
    </row>
    <row r="1316" spans="1:25" s="34" customFormat="1" ht="12.75" customHeight="1">
      <c r="A1316" s="18"/>
      <c r="B1316" s="276" t="s">
        <v>396</v>
      </c>
      <c r="C1316" s="268" t="s">
        <v>16</v>
      </c>
      <c r="D1316" s="18"/>
      <c r="E1316" s="137">
        <f t="shared" si="112"/>
        <v>0.5</v>
      </c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287">
        <v>0.5</v>
      </c>
      <c r="U1316" s="32"/>
      <c r="V1316" s="32"/>
      <c r="W1316" s="32"/>
      <c r="X1316" s="32"/>
      <c r="Y1316" s="33"/>
    </row>
    <row r="1317" spans="1:25" s="34" customFormat="1" ht="12.75" customHeight="1">
      <c r="A1317" s="18"/>
      <c r="B1317" s="276" t="s">
        <v>397</v>
      </c>
      <c r="C1317" s="268" t="s">
        <v>22</v>
      </c>
      <c r="D1317" s="18"/>
      <c r="E1317" s="137">
        <f t="shared" si="112"/>
        <v>0.5</v>
      </c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287">
        <v>0.5</v>
      </c>
      <c r="U1317" s="32"/>
      <c r="V1317" s="32"/>
      <c r="W1317" s="32"/>
      <c r="X1317" s="32"/>
      <c r="Y1317" s="33"/>
    </row>
    <row r="1318" spans="1:25" s="34" customFormat="1" ht="12.75" customHeight="1">
      <c r="A1318" s="18"/>
      <c r="B1318" s="276"/>
      <c r="C1318" s="345" t="s">
        <v>22</v>
      </c>
      <c r="D1318" s="18"/>
      <c r="E1318" s="137">
        <f t="shared" si="112"/>
        <v>0.5</v>
      </c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287">
        <v>0.5</v>
      </c>
      <c r="U1318" s="32"/>
      <c r="V1318" s="32"/>
      <c r="W1318" s="32"/>
      <c r="X1318" s="32"/>
      <c r="Y1318" s="33"/>
    </row>
    <row r="1319" spans="1:25" s="34" customFormat="1" ht="12.75" customHeight="1">
      <c r="A1319" s="18"/>
      <c r="B1319" s="276"/>
      <c r="C1319" s="345" t="s">
        <v>22</v>
      </c>
      <c r="D1319" s="18"/>
      <c r="E1319" s="137">
        <f t="shared" si="112"/>
        <v>0.5</v>
      </c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287">
        <v>0.5</v>
      </c>
      <c r="U1319" s="32"/>
      <c r="V1319" s="32"/>
      <c r="W1319" s="32"/>
      <c r="X1319" s="32"/>
      <c r="Y1319" s="33"/>
    </row>
    <row r="1320" spans="1:25" s="34" customFormat="1" ht="12.75" customHeight="1">
      <c r="A1320" s="18"/>
      <c r="B1320" s="276"/>
      <c r="C1320" s="345" t="s">
        <v>16</v>
      </c>
      <c r="D1320" s="18"/>
      <c r="E1320" s="137">
        <f t="shared" si="112"/>
        <v>0.2</v>
      </c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287">
        <v>0.2</v>
      </c>
      <c r="U1320" s="32"/>
      <c r="V1320" s="32"/>
      <c r="W1320" s="32"/>
      <c r="X1320" s="32"/>
      <c r="Y1320" s="33"/>
    </row>
    <row r="1321" spans="1:25" s="34" customFormat="1" ht="12.75" customHeight="1">
      <c r="A1321" s="18"/>
      <c r="B1321" s="276"/>
      <c r="C1321" s="345" t="s">
        <v>22</v>
      </c>
      <c r="D1321" s="18"/>
      <c r="E1321" s="137">
        <f t="shared" si="112"/>
        <v>1</v>
      </c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287">
        <v>1</v>
      </c>
      <c r="U1321" s="32"/>
      <c r="V1321" s="32"/>
      <c r="W1321" s="32"/>
      <c r="X1321" s="32"/>
      <c r="Y1321" s="33"/>
    </row>
    <row r="1322" spans="1:25" s="34" customFormat="1" ht="12.75" customHeight="1">
      <c r="A1322" s="18"/>
      <c r="B1322" s="276"/>
      <c r="C1322" s="345" t="s">
        <v>22</v>
      </c>
      <c r="D1322" s="18"/>
      <c r="E1322" s="137">
        <f t="shared" si="112"/>
        <v>0.5</v>
      </c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287">
        <v>0.5</v>
      </c>
      <c r="U1322" s="32"/>
      <c r="V1322" s="32"/>
      <c r="W1322" s="32"/>
      <c r="X1322" s="32"/>
      <c r="Y1322" s="33"/>
    </row>
    <row r="1323" spans="1:25" s="34" customFormat="1" ht="12.75" customHeight="1">
      <c r="A1323" s="18"/>
      <c r="B1323" s="282" t="s">
        <v>398</v>
      </c>
      <c r="C1323" s="268" t="s">
        <v>22</v>
      </c>
      <c r="D1323" s="18"/>
      <c r="E1323" s="137">
        <f t="shared" si="112"/>
        <v>0.2</v>
      </c>
      <c r="F1323" s="32"/>
      <c r="G1323" s="32"/>
      <c r="H1323" s="32"/>
      <c r="I1323" s="32"/>
      <c r="J1323" s="32"/>
      <c r="K1323" s="32"/>
      <c r="L1323" s="32"/>
      <c r="M1323" s="32"/>
      <c r="N1323" s="274">
        <v>0.2</v>
      </c>
      <c r="O1323" s="32"/>
      <c r="P1323" s="32"/>
      <c r="Q1323" s="32"/>
      <c r="R1323" s="32"/>
      <c r="S1323" s="32"/>
      <c r="T1323" s="32"/>
      <c r="U1323" s="32"/>
      <c r="V1323" s="32"/>
      <c r="W1323" s="32"/>
      <c r="X1323" s="32"/>
      <c r="Y1323" s="33"/>
    </row>
    <row r="1324" spans="1:25" s="34" customFormat="1" ht="12.75" customHeight="1">
      <c r="A1324" s="18"/>
      <c r="B1324" s="282" t="s">
        <v>399</v>
      </c>
      <c r="C1324" s="268" t="s">
        <v>22</v>
      </c>
      <c r="D1324" s="18"/>
      <c r="E1324" s="137">
        <f t="shared" si="112"/>
        <v>0.43</v>
      </c>
      <c r="F1324" s="32"/>
      <c r="G1324" s="32"/>
      <c r="H1324" s="32"/>
      <c r="I1324" s="32"/>
      <c r="J1324" s="32"/>
      <c r="K1324" s="32"/>
      <c r="L1324" s="32"/>
      <c r="M1324" s="32"/>
      <c r="N1324" s="274">
        <v>0.43</v>
      </c>
      <c r="O1324" s="32"/>
      <c r="P1324" s="32"/>
      <c r="Q1324" s="32"/>
      <c r="R1324" s="32"/>
      <c r="S1324" s="32"/>
      <c r="T1324" s="32"/>
      <c r="U1324" s="32"/>
      <c r="V1324" s="32"/>
      <c r="W1324" s="32"/>
      <c r="X1324" s="32"/>
      <c r="Y1324" s="33"/>
    </row>
    <row r="1325" spans="1:25" s="34" customFormat="1" ht="12.75" customHeight="1">
      <c r="A1325" s="18"/>
      <c r="B1325" s="282" t="s">
        <v>400</v>
      </c>
      <c r="C1325" s="268" t="s">
        <v>18</v>
      </c>
      <c r="D1325" s="18"/>
      <c r="E1325" s="137">
        <f t="shared" si="112"/>
        <v>0.2</v>
      </c>
      <c r="F1325" s="32"/>
      <c r="G1325" s="32"/>
      <c r="H1325" s="32"/>
      <c r="I1325" s="32"/>
      <c r="J1325" s="32"/>
      <c r="K1325" s="32"/>
      <c r="L1325" s="32"/>
      <c r="M1325" s="32"/>
      <c r="N1325" s="274">
        <v>0.2</v>
      </c>
      <c r="O1325" s="32"/>
      <c r="P1325" s="32"/>
      <c r="Q1325" s="32"/>
      <c r="R1325" s="32"/>
      <c r="S1325" s="32"/>
      <c r="T1325" s="32"/>
      <c r="U1325" s="32"/>
      <c r="V1325" s="32"/>
      <c r="W1325" s="32"/>
      <c r="X1325" s="32"/>
      <c r="Y1325" s="33"/>
    </row>
    <row r="1326" spans="1:25" s="34" customFormat="1" ht="12.75" customHeight="1">
      <c r="A1326" s="18"/>
      <c r="B1326" s="282"/>
      <c r="C1326" s="345" t="s">
        <v>22</v>
      </c>
      <c r="D1326" s="18"/>
      <c r="E1326" s="137">
        <f t="shared" si="112"/>
        <v>9</v>
      </c>
      <c r="F1326" s="32"/>
      <c r="G1326" s="32"/>
      <c r="H1326" s="32"/>
      <c r="I1326" s="32"/>
      <c r="J1326" s="32"/>
      <c r="K1326" s="32"/>
      <c r="L1326" s="32"/>
      <c r="M1326" s="32"/>
      <c r="N1326" s="274">
        <v>9</v>
      </c>
      <c r="O1326" s="32"/>
      <c r="P1326" s="32"/>
      <c r="Q1326" s="32"/>
      <c r="R1326" s="32"/>
      <c r="S1326" s="32"/>
      <c r="T1326" s="32"/>
      <c r="U1326" s="32"/>
      <c r="V1326" s="32"/>
      <c r="W1326" s="32"/>
      <c r="X1326" s="32"/>
      <c r="Y1326" s="33"/>
    </row>
    <row r="1327" spans="1:25" s="34" customFormat="1" ht="12.75" customHeight="1">
      <c r="A1327" s="18"/>
      <c r="B1327" s="21" t="s">
        <v>401</v>
      </c>
      <c r="C1327" s="25" t="s">
        <v>16</v>
      </c>
      <c r="D1327" s="18"/>
      <c r="E1327" s="137">
        <f t="shared" si="112"/>
        <v>0.1</v>
      </c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X1327" s="287">
        <v>0.1</v>
      </c>
      <c r="Y1327" s="33"/>
    </row>
    <row r="1328" spans="1:25" s="34" customFormat="1" ht="12.75" customHeight="1">
      <c r="A1328" s="18"/>
      <c r="B1328" s="21" t="s">
        <v>402</v>
      </c>
      <c r="C1328" s="25" t="s">
        <v>16</v>
      </c>
      <c r="D1328" s="18"/>
      <c r="E1328" s="137">
        <f t="shared" si="112"/>
        <v>0.1</v>
      </c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X1328" s="287">
        <v>0.1</v>
      </c>
      <c r="Y1328" s="33"/>
    </row>
    <row r="1329" spans="1:25" s="34" customFormat="1" ht="12.75" customHeight="1">
      <c r="A1329" s="18"/>
      <c r="B1329" s="21" t="s">
        <v>403</v>
      </c>
      <c r="C1329" s="25" t="s">
        <v>16</v>
      </c>
      <c r="D1329" s="18"/>
      <c r="E1329" s="137">
        <f t="shared" si="112"/>
        <v>0.1</v>
      </c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X1329" s="287">
        <v>0.1</v>
      </c>
      <c r="Y1329" s="33"/>
    </row>
    <row r="1330" spans="1:25" s="34" customFormat="1" ht="12.75" customHeight="1">
      <c r="A1330" s="18"/>
      <c r="B1330" s="21" t="s">
        <v>404</v>
      </c>
      <c r="C1330" s="25" t="s">
        <v>16</v>
      </c>
      <c r="D1330" s="18"/>
      <c r="E1330" s="137">
        <f t="shared" si="112"/>
        <v>0.1</v>
      </c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X1330" s="287">
        <v>0.1</v>
      </c>
      <c r="Y1330" s="33"/>
    </row>
    <row r="1331" spans="1:25" s="34" customFormat="1" ht="12.75" customHeight="1">
      <c r="A1331" s="18"/>
      <c r="B1331" s="282" t="s">
        <v>405</v>
      </c>
      <c r="C1331" s="25" t="s">
        <v>16</v>
      </c>
      <c r="D1331" s="18"/>
      <c r="E1331" s="137">
        <f t="shared" si="112"/>
        <v>0.1</v>
      </c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X1331" s="287">
        <v>0.1</v>
      </c>
      <c r="Y1331" s="33"/>
    </row>
    <row r="1332" spans="1:25" s="34" customFormat="1" ht="12.75" customHeight="1">
      <c r="A1332" s="18"/>
      <c r="B1332" s="21" t="s">
        <v>406</v>
      </c>
      <c r="C1332" s="25" t="s">
        <v>16</v>
      </c>
      <c r="D1332" s="18"/>
      <c r="E1332" s="137">
        <f t="shared" si="112"/>
        <v>0.1</v>
      </c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X1332" s="287">
        <v>0.1</v>
      </c>
      <c r="Y1332" s="33"/>
    </row>
    <row r="1333" spans="1:25" s="34" customFormat="1" ht="12.75" customHeight="1">
      <c r="A1333" s="18"/>
      <c r="B1333" s="21" t="s">
        <v>407</v>
      </c>
      <c r="C1333" s="25" t="s">
        <v>16</v>
      </c>
      <c r="D1333" s="18"/>
      <c r="E1333" s="137">
        <f t="shared" si="112"/>
        <v>0.1</v>
      </c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X1333" s="287">
        <v>0.1</v>
      </c>
      <c r="Y1333" s="33"/>
    </row>
    <row r="1334" spans="1:25" s="34" customFormat="1" ht="12.75" customHeight="1">
      <c r="A1334" s="18"/>
      <c r="B1334" s="21" t="s">
        <v>408</v>
      </c>
      <c r="C1334" s="25" t="s">
        <v>16</v>
      </c>
      <c r="D1334" s="18"/>
      <c r="E1334" s="137">
        <f t="shared" si="112"/>
        <v>0.1</v>
      </c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X1334" s="287">
        <v>0.1</v>
      </c>
      <c r="Y1334" s="33"/>
    </row>
    <row r="1335" spans="1:25" s="34" customFormat="1">
      <c r="A1335" s="18"/>
      <c r="B1335" s="21" t="s">
        <v>409</v>
      </c>
      <c r="C1335" s="25" t="s">
        <v>16</v>
      </c>
      <c r="D1335" s="18"/>
      <c r="E1335" s="137">
        <f t="shared" si="112"/>
        <v>0.09</v>
      </c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X1335" s="287">
        <v>0.09</v>
      </c>
      <c r="Y1335" s="33"/>
    </row>
    <row r="1336" spans="1:25" s="34" customFormat="1">
      <c r="A1336" s="18"/>
      <c r="B1336" s="21"/>
      <c r="C1336" s="25" t="s">
        <v>102</v>
      </c>
      <c r="D1336" s="18"/>
      <c r="E1336" s="137">
        <f t="shared" si="112"/>
        <v>0.01</v>
      </c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X1336" s="287">
        <v>0.01</v>
      </c>
      <c r="Y1336" s="33"/>
    </row>
    <row r="1337" spans="1:25" s="34" customFormat="1">
      <c r="A1337" s="18"/>
      <c r="B1337" s="21"/>
      <c r="C1337" s="25" t="s">
        <v>16</v>
      </c>
      <c r="D1337" s="18"/>
      <c r="E1337" s="137">
        <f t="shared" si="112"/>
        <v>0.1</v>
      </c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X1337" s="287">
        <v>0.1</v>
      </c>
      <c r="Y1337" s="33"/>
    </row>
    <row r="1338" spans="1:25" s="34" customFormat="1" ht="12.75" customHeight="1">
      <c r="A1338" s="18"/>
      <c r="B1338" s="21" t="s">
        <v>410</v>
      </c>
      <c r="C1338" s="25" t="s">
        <v>16</v>
      </c>
      <c r="D1338" s="18"/>
      <c r="E1338" s="137">
        <f t="shared" si="112"/>
        <v>0.1</v>
      </c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X1338" s="287">
        <v>0.1</v>
      </c>
      <c r="Y1338" s="33"/>
    </row>
    <row r="1339" spans="1:25" s="34" customFormat="1" ht="12.75" customHeight="1">
      <c r="A1339" s="18"/>
      <c r="B1339" s="21" t="s">
        <v>411</v>
      </c>
      <c r="C1339" s="25" t="s">
        <v>16</v>
      </c>
      <c r="D1339" s="18"/>
      <c r="E1339" s="137">
        <f t="shared" si="112"/>
        <v>0.05</v>
      </c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X1339" s="287">
        <v>0.05</v>
      </c>
      <c r="Y1339" s="33"/>
    </row>
    <row r="1340" spans="1:25" s="34" customFormat="1" ht="12.75" customHeight="1">
      <c r="A1340" s="18"/>
      <c r="B1340" s="21"/>
      <c r="C1340" s="345" t="s">
        <v>22</v>
      </c>
      <c r="D1340" s="18"/>
      <c r="E1340" s="137">
        <f t="shared" si="112"/>
        <v>0.05</v>
      </c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X1340" s="287">
        <v>0.05</v>
      </c>
      <c r="Y1340" s="33"/>
    </row>
    <row r="1341" spans="1:25" s="34" customFormat="1" ht="12.75" customHeight="1">
      <c r="A1341" s="18"/>
      <c r="B1341" s="21"/>
      <c r="C1341" s="25" t="s">
        <v>16</v>
      </c>
      <c r="D1341" s="18"/>
      <c r="E1341" s="137">
        <f t="shared" si="112"/>
        <v>0.5</v>
      </c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X1341" s="287">
        <v>0.5</v>
      </c>
      <c r="Y1341" s="33"/>
    </row>
    <row r="1342" spans="1:25" s="34" customFormat="1" ht="12.75" customHeight="1">
      <c r="A1342" s="18"/>
      <c r="B1342" s="21"/>
      <c r="C1342" s="345" t="s">
        <v>18</v>
      </c>
      <c r="D1342" s="18"/>
      <c r="E1342" s="137">
        <f t="shared" si="112"/>
        <v>0.1</v>
      </c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X1342" s="287">
        <v>0.1</v>
      </c>
      <c r="Y1342" s="33"/>
    </row>
    <row r="1343" spans="1:25" s="34" customFormat="1" ht="12.75" customHeight="1">
      <c r="A1343" s="18"/>
      <c r="B1343" s="21"/>
      <c r="C1343" s="345" t="s">
        <v>22</v>
      </c>
      <c r="D1343" s="18"/>
      <c r="E1343" s="137">
        <f t="shared" si="112"/>
        <v>0.1</v>
      </c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X1343" s="287">
        <v>0.1</v>
      </c>
      <c r="Y1343" s="33"/>
    </row>
    <row r="1344" spans="1:25" s="34" customFormat="1" ht="12.75" customHeight="1">
      <c r="A1344" s="18"/>
      <c r="B1344" s="288" t="s">
        <v>412</v>
      </c>
      <c r="C1344" s="25" t="s">
        <v>16</v>
      </c>
      <c r="D1344" s="18"/>
      <c r="E1344" s="137">
        <f t="shared" si="112"/>
        <v>0.1</v>
      </c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289">
        <v>0.1</v>
      </c>
      <c r="X1344" s="32"/>
      <c r="Y1344" s="33"/>
    </row>
    <row r="1345" spans="1:26" s="34" customFormat="1" ht="12.75" customHeight="1">
      <c r="A1345" s="18"/>
      <c r="B1345" s="288" t="s">
        <v>413</v>
      </c>
      <c r="C1345" s="25" t="s">
        <v>16</v>
      </c>
      <c r="D1345" s="18"/>
      <c r="E1345" s="137">
        <f t="shared" si="112"/>
        <v>0.2</v>
      </c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289">
        <v>0.2</v>
      </c>
      <c r="X1345" s="32"/>
      <c r="Y1345" s="33"/>
    </row>
    <row r="1346" spans="1:26" s="34" customFormat="1" ht="12.75" customHeight="1">
      <c r="A1346" s="19"/>
      <c r="B1346" s="21" t="s">
        <v>1677</v>
      </c>
      <c r="C1346" s="25" t="s">
        <v>16</v>
      </c>
      <c r="D1346" s="18"/>
      <c r="E1346" s="137">
        <f t="shared" si="112"/>
        <v>0.2</v>
      </c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289">
        <v>0.2</v>
      </c>
      <c r="X1346" s="32"/>
      <c r="Y1346" s="33"/>
    </row>
    <row r="1347" spans="1:26" s="34" customFormat="1" ht="12.75" customHeight="1">
      <c r="A1347" s="19"/>
      <c r="B1347" s="21" t="s">
        <v>1678</v>
      </c>
      <c r="C1347" s="25" t="s">
        <v>16</v>
      </c>
      <c r="D1347" s="18"/>
      <c r="E1347" s="137">
        <f t="shared" si="112"/>
        <v>0.2</v>
      </c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289">
        <v>0.2</v>
      </c>
      <c r="X1347" s="32"/>
      <c r="Y1347" s="33"/>
    </row>
    <row r="1348" spans="1:26" s="34" customFormat="1" ht="12.75" customHeight="1">
      <c r="A1348" s="19"/>
      <c r="B1348" s="21" t="s">
        <v>1679</v>
      </c>
      <c r="C1348" s="25" t="s">
        <v>16</v>
      </c>
      <c r="D1348" s="18"/>
      <c r="E1348" s="137">
        <f t="shared" si="112"/>
        <v>0.2</v>
      </c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289">
        <v>0.2</v>
      </c>
      <c r="X1348" s="32"/>
      <c r="Y1348" s="33"/>
    </row>
    <row r="1349" spans="1:26" s="34" customFormat="1" ht="12.75" customHeight="1">
      <c r="A1349" s="19"/>
      <c r="B1349" s="21"/>
      <c r="C1349" s="25"/>
      <c r="D1349" s="18"/>
      <c r="E1349" s="137">
        <f t="shared" si="112"/>
        <v>0</v>
      </c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3"/>
    </row>
    <row r="1350" spans="1:26" s="34" customFormat="1" ht="12.75" customHeight="1">
      <c r="A1350" s="19"/>
      <c r="B1350" s="21"/>
      <c r="C1350" s="25"/>
      <c r="D1350" s="18"/>
      <c r="E1350" s="137">
        <f t="shared" si="112"/>
        <v>0</v>
      </c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3"/>
    </row>
    <row r="1351" spans="1:26" s="34" customFormat="1" ht="12.75" customHeight="1">
      <c r="A1351" s="19"/>
      <c r="B1351" s="21"/>
      <c r="C1351" s="25"/>
      <c r="D1351" s="18"/>
      <c r="E1351" s="137">
        <f t="shared" si="112"/>
        <v>0</v>
      </c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3"/>
    </row>
    <row r="1352" spans="1:26" s="199" customFormat="1" ht="12.75" customHeight="1">
      <c r="A1352" s="201" t="s">
        <v>138</v>
      </c>
      <c r="B1352" s="200" t="s">
        <v>132</v>
      </c>
      <c r="C1352" s="197"/>
      <c r="D1352" s="202" t="s">
        <v>39</v>
      </c>
      <c r="E1352" s="184">
        <f t="shared" ref="E1352:X1352" si="113">SUM(E1353:E1434)</f>
        <v>834.61</v>
      </c>
      <c r="F1352" s="184">
        <f t="shared" si="113"/>
        <v>0</v>
      </c>
      <c r="G1352" s="184">
        <f t="shared" si="113"/>
        <v>0</v>
      </c>
      <c r="H1352" s="184">
        <f t="shared" si="113"/>
        <v>0</v>
      </c>
      <c r="I1352" s="184">
        <f t="shared" si="113"/>
        <v>0</v>
      </c>
      <c r="J1352" s="184">
        <f t="shared" si="113"/>
        <v>17.79</v>
      </c>
      <c r="K1352" s="184">
        <f t="shared" si="113"/>
        <v>5</v>
      </c>
      <c r="L1352" s="184">
        <f t="shared" si="113"/>
        <v>0</v>
      </c>
      <c r="M1352" s="184">
        <f t="shared" si="113"/>
        <v>35.11</v>
      </c>
      <c r="N1352" s="184">
        <f t="shared" si="113"/>
        <v>0</v>
      </c>
      <c r="O1352" s="184">
        <f t="shared" si="113"/>
        <v>5</v>
      </c>
      <c r="P1352" s="184">
        <f t="shared" si="113"/>
        <v>33.07</v>
      </c>
      <c r="Q1352" s="184">
        <f t="shared" si="113"/>
        <v>56.480000000000004</v>
      </c>
      <c r="R1352" s="184">
        <f t="shared" si="113"/>
        <v>475.21</v>
      </c>
      <c r="S1352" s="184">
        <f t="shared" si="113"/>
        <v>139.72</v>
      </c>
      <c r="T1352" s="184">
        <f t="shared" si="113"/>
        <v>4</v>
      </c>
      <c r="U1352" s="184">
        <f t="shared" si="113"/>
        <v>0</v>
      </c>
      <c r="V1352" s="184">
        <f t="shared" si="113"/>
        <v>21.16</v>
      </c>
      <c r="W1352" s="184">
        <f t="shared" si="113"/>
        <v>42.07</v>
      </c>
      <c r="X1352" s="184">
        <f t="shared" si="113"/>
        <v>0</v>
      </c>
      <c r="Y1352" s="198"/>
      <c r="Z1352" s="478"/>
    </row>
    <row r="1353" spans="1:26" s="34" customFormat="1" ht="12.75" customHeight="1">
      <c r="A1353" s="19"/>
      <c r="B1353" s="21"/>
      <c r="C1353" s="25" t="s">
        <v>22</v>
      </c>
      <c r="D1353" s="18"/>
      <c r="E1353" s="137">
        <f t="shared" ref="E1353:E1405" si="114">SUM(J1353:X1353)</f>
        <v>20.55</v>
      </c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>
        <v>20.55</v>
      </c>
      <c r="S1353" s="32"/>
      <c r="T1353" s="32"/>
      <c r="U1353" s="32"/>
      <c r="V1353" s="32"/>
      <c r="W1353" s="32"/>
      <c r="X1353" s="32"/>
      <c r="Y1353" s="33"/>
    </row>
    <row r="1354" spans="1:26" s="34" customFormat="1" ht="12.75" customHeight="1">
      <c r="A1354" s="19"/>
      <c r="B1354" s="21"/>
      <c r="C1354" s="25" t="s">
        <v>22</v>
      </c>
      <c r="D1354" s="18"/>
      <c r="E1354" s="137">
        <f t="shared" si="114"/>
        <v>12.57</v>
      </c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>
        <v>12.57</v>
      </c>
      <c r="S1354" s="32"/>
      <c r="T1354" s="32"/>
      <c r="U1354" s="32"/>
      <c r="V1354" s="32"/>
      <c r="W1354" s="32"/>
      <c r="X1354" s="32"/>
      <c r="Y1354" s="33"/>
    </row>
    <row r="1355" spans="1:26" s="34" customFormat="1" ht="12.75" customHeight="1">
      <c r="A1355" s="19"/>
      <c r="B1355" s="21"/>
      <c r="C1355" s="25" t="s">
        <v>22</v>
      </c>
      <c r="D1355" s="18"/>
      <c r="E1355" s="137">
        <f t="shared" si="114"/>
        <v>3.5</v>
      </c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>
        <v>3.5</v>
      </c>
      <c r="S1355" s="32"/>
      <c r="T1355" s="32"/>
      <c r="U1355" s="32"/>
      <c r="V1355" s="32"/>
      <c r="W1355" s="32"/>
      <c r="X1355" s="32"/>
      <c r="Y1355" s="33"/>
    </row>
    <row r="1356" spans="1:26" s="34" customFormat="1" ht="12.75" customHeight="1">
      <c r="A1356" s="19"/>
      <c r="B1356" s="21"/>
      <c r="C1356" s="25" t="s">
        <v>22</v>
      </c>
      <c r="D1356" s="18"/>
      <c r="E1356" s="137">
        <f t="shared" si="114"/>
        <v>9.89</v>
      </c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>
        <v>9.89</v>
      </c>
      <c r="S1356" s="32"/>
      <c r="T1356" s="32"/>
      <c r="U1356" s="32"/>
      <c r="V1356" s="32"/>
      <c r="W1356" s="32"/>
      <c r="X1356" s="32"/>
      <c r="Y1356" s="33"/>
    </row>
    <row r="1357" spans="1:26" s="34" customFormat="1" ht="12.75" customHeight="1">
      <c r="A1357" s="19"/>
      <c r="B1357" s="21"/>
      <c r="C1357" s="25" t="s">
        <v>22</v>
      </c>
      <c r="D1357" s="18"/>
      <c r="E1357" s="137">
        <f t="shared" si="114"/>
        <v>16.79</v>
      </c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>
        <v>16.79</v>
      </c>
      <c r="S1357" s="32"/>
      <c r="T1357" s="32"/>
      <c r="U1357" s="32"/>
      <c r="V1357" s="32"/>
      <c r="W1357" s="32"/>
      <c r="X1357" s="32"/>
      <c r="Y1357" s="33"/>
    </row>
    <row r="1358" spans="1:26" s="34" customFormat="1" ht="12.75" customHeight="1">
      <c r="A1358" s="19"/>
      <c r="B1358" s="21"/>
      <c r="C1358" s="25" t="s">
        <v>22</v>
      </c>
      <c r="D1358" s="18"/>
      <c r="E1358" s="137">
        <f t="shared" si="114"/>
        <v>0.92</v>
      </c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>
        <v>0.92</v>
      </c>
      <c r="S1358" s="32"/>
      <c r="T1358" s="32"/>
      <c r="U1358" s="32"/>
      <c r="V1358" s="32"/>
      <c r="W1358" s="32"/>
      <c r="X1358" s="32"/>
      <c r="Y1358" s="33"/>
    </row>
    <row r="1359" spans="1:26" s="34" customFormat="1" ht="12.75" customHeight="1">
      <c r="A1359" s="19"/>
      <c r="B1359" s="21"/>
      <c r="C1359" s="25" t="s">
        <v>22</v>
      </c>
      <c r="D1359" s="18"/>
      <c r="E1359" s="137">
        <f t="shared" si="114"/>
        <v>25</v>
      </c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>
        <v>25</v>
      </c>
      <c r="S1359" s="32"/>
      <c r="T1359" s="32"/>
      <c r="U1359" s="32"/>
      <c r="V1359" s="32"/>
      <c r="W1359" s="32"/>
      <c r="X1359" s="32"/>
      <c r="Y1359" s="33"/>
    </row>
    <row r="1360" spans="1:26" s="34" customFormat="1" ht="12.75" customHeight="1">
      <c r="A1360" s="19"/>
      <c r="B1360" s="21"/>
      <c r="C1360" s="25" t="s">
        <v>22</v>
      </c>
      <c r="D1360" s="18"/>
      <c r="E1360" s="137">
        <f t="shared" si="114"/>
        <v>11</v>
      </c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>
        <v>11</v>
      </c>
      <c r="S1360" s="32"/>
      <c r="T1360" s="32"/>
      <c r="U1360" s="32"/>
      <c r="V1360" s="32"/>
      <c r="W1360" s="32"/>
      <c r="X1360" s="32"/>
      <c r="Y1360" s="33"/>
    </row>
    <row r="1361" spans="1:25" s="34" customFormat="1" ht="12.75" customHeight="1">
      <c r="A1361" s="19"/>
      <c r="B1361" s="21"/>
      <c r="C1361" s="25" t="s">
        <v>22</v>
      </c>
      <c r="D1361" s="18"/>
      <c r="E1361" s="137">
        <f t="shared" si="114"/>
        <v>1.87</v>
      </c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>
        <v>1.87</v>
      </c>
      <c r="S1361" s="32"/>
      <c r="T1361" s="32"/>
      <c r="U1361" s="32"/>
      <c r="V1361" s="32"/>
      <c r="W1361" s="32"/>
      <c r="X1361" s="32"/>
      <c r="Y1361" s="33"/>
    </row>
    <row r="1362" spans="1:25" s="34" customFormat="1" ht="12.75" customHeight="1">
      <c r="A1362" s="19"/>
      <c r="B1362" s="21"/>
      <c r="C1362" s="25" t="s">
        <v>22</v>
      </c>
      <c r="D1362" s="18"/>
      <c r="E1362" s="137">
        <f t="shared" si="114"/>
        <v>185.52</v>
      </c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>
        <v>185.52</v>
      </c>
      <c r="S1362" s="32"/>
      <c r="T1362" s="32"/>
      <c r="U1362" s="32"/>
      <c r="V1362" s="32"/>
      <c r="W1362" s="32"/>
      <c r="X1362" s="32"/>
      <c r="Y1362" s="33"/>
    </row>
    <row r="1363" spans="1:25" s="34" customFormat="1" ht="12.75" customHeight="1">
      <c r="A1363" s="19"/>
      <c r="B1363" s="21"/>
      <c r="C1363" s="25" t="s">
        <v>22</v>
      </c>
      <c r="D1363" s="18"/>
      <c r="E1363" s="137">
        <f t="shared" si="114"/>
        <v>1.9</v>
      </c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>
        <v>1.9</v>
      </c>
      <c r="S1363" s="32"/>
      <c r="T1363" s="32"/>
      <c r="U1363" s="32"/>
      <c r="V1363" s="32"/>
      <c r="W1363" s="32"/>
      <c r="X1363" s="32"/>
      <c r="Y1363" s="33"/>
    </row>
    <row r="1364" spans="1:25" s="34" customFormat="1" ht="12.75" customHeight="1">
      <c r="A1364" s="19"/>
      <c r="B1364" s="21"/>
      <c r="C1364" s="25" t="s">
        <v>16</v>
      </c>
      <c r="D1364" s="18"/>
      <c r="E1364" s="137">
        <f t="shared" si="114"/>
        <v>8</v>
      </c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>
        <v>8</v>
      </c>
      <c r="S1364" s="32"/>
      <c r="T1364" s="32"/>
      <c r="U1364" s="32"/>
      <c r="V1364" s="32"/>
      <c r="W1364" s="32"/>
      <c r="X1364" s="32"/>
      <c r="Y1364" s="33"/>
    </row>
    <row r="1365" spans="1:25" s="34" customFormat="1" ht="12.75" customHeight="1">
      <c r="A1365" s="19"/>
      <c r="B1365" s="21"/>
      <c r="C1365" s="25" t="s">
        <v>18</v>
      </c>
      <c r="D1365" s="18"/>
      <c r="E1365" s="137">
        <f t="shared" si="114"/>
        <v>2.84</v>
      </c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>
        <v>2.84</v>
      </c>
      <c r="S1365" s="32"/>
      <c r="T1365" s="32"/>
      <c r="U1365" s="32"/>
      <c r="V1365" s="32"/>
      <c r="W1365" s="32"/>
      <c r="X1365" s="32"/>
      <c r="Y1365" s="33"/>
    </row>
    <row r="1366" spans="1:25" s="34" customFormat="1" ht="12.75" customHeight="1">
      <c r="A1366" s="19"/>
      <c r="B1366" s="21"/>
      <c r="C1366" s="25" t="s">
        <v>22</v>
      </c>
      <c r="D1366" s="18"/>
      <c r="E1366" s="137">
        <f t="shared" si="114"/>
        <v>21.52</v>
      </c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>
        <v>21.52</v>
      </c>
      <c r="S1366" s="32"/>
      <c r="T1366" s="32"/>
      <c r="U1366" s="32"/>
      <c r="V1366" s="32"/>
      <c r="W1366" s="32"/>
      <c r="X1366" s="32"/>
      <c r="Y1366" s="33"/>
    </row>
    <row r="1367" spans="1:25" s="34" customFormat="1" ht="12.75" customHeight="1">
      <c r="A1367" s="19"/>
      <c r="B1367" s="21"/>
      <c r="C1367" s="25" t="s">
        <v>22</v>
      </c>
      <c r="D1367" s="18"/>
      <c r="E1367" s="137">
        <f t="shared" si="114"/>
        <v>26.48</v>
      </c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>
        <v>26.48</v>
      </c>
      <c r="S1367" s="32"/>
      <c r="T1367" s="32"/>
      <c r="U1367" s="32"/>
      <c r="V1367" s="32"/>
      <c r="W1367" s="32"/>
      <c r="X1367" s="32"/>
      <c r="Y1367" s="33"/>
    </row>
    <row r="1368" spans="1:25" s="34" customFormat="1" ht="12.75" customHeight="1">
      <c r="A1368" s="19"/>
      <c r="B1368" s="21"/>
      <c r="C1368" s="25" t="s">
        <v>22</v>
      </c>
      <c r="D1368" s="18"/>
      <c r="E1368" s="137">
        <f t="shared" si="114"/>
        <v>19.010000000000002</v>
      </c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>
        <v>19.010000000000002</v>
      </c>
      <c r="S1368" s="32"/>
      <c r="T1368" s="32"/>
      <c r="U1368" s="32"/>
      <c r="V1368" s="32"/>
      <c r="W1368" s="32"/>
      <c r="X1368" s="32"/>
      <c r="Y1368" s="33"/>
    </row>
    <row r="1369" spans="1:25" s="34" customFormat="1" ht="12.75" customHeight="1">
      <c r="A1369" s="19"/>
      <c r="B1369" s="21"/>
      <c r="C1369" s="25" t="s">
        <v>22</v>
      </c>
      <c r="D1369" s="18"/>
      <c r="E1369" s="137">
        <f t="shared" si="114"/>
        <v>30</v>
      </c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>
        <v>30</v>
      </c>
      <c r="S1369" s="32"/>
      <c r="T1369" s="32"/>
      <c r="U1369" s="32"/>
      <c r="V1369" s="32"/>
      <c r="W1369" s="32"/>
      <c r="X1369" s="32"/>
      <c r="Y1369" s="33"/>
    </row>
    <row r="1370" spans="1:25" s="34" customFormat="1" ht="12.75" customHeight="1">
      <c r="A1370" s="19"/>
      <c r="B1370" s="21"/>
      <c r="C1370" s="25" t="s">
        <v>22</v>
      </c>
      <c r="D1370" s="18"/>
      <c r="E1370" s="137">
        <f t="shared" si="114"/>
        <v>29</v>
      </c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>
        <v>29</v>
      </c>
      <c r="S1370" s="32"/>
      <c r="T1370" s="32"/>
      <c r="U1370" s="32"/>
      <c r="V1370" s="32"/>
      <c r="W1370" s="32"/>
      <c r="X1370" s="32"/>
      <c r="Y1370" s="33"/>
    </row>
    <row r="1371" spans="1:25" s="34" customFormat="1" ht="12.75" customHeight="1">
      <c r="A1371" s="19"/>
      <c r="B1371" s="21"/>
      <c r="C1371" s="25" t="s">
        <v>22</v>
      </c>
      <c r="D1371" s="18"/>
      <c r="E1371" s="137">
        <f t="shared" ref="E1371:E1374" si="115">SUM(J1371:X1371)</f>
        <v>25</v>
      </c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>
        <v>25</v>
      </c>
      <c r="S1371" s="32"/>
      <c r="T1371" s="32"/>
      <c r="U1371" s="32"/>
      <c r="V1371" s="32"/>
      <c r="W1371" s="32"/>
      <c r="X1371" s="32"/>
      <c r="Y1371" s="33"/>
    </row>
    <row r="1372" spans="1:25" s="34" customFormat="1" ht="12.75" customHeight="1">
      <c r="A1372" s="19"/>
      <c r="B1372" s="21"/>
      <c r="C1372" s="25" t="s">
        <v>16</v>
      </c>
      <c r="D1372" s="18"/>
      <c r="E1372" s="137">
        <f t="shared" si="115"/>
        <v>0.31</v>
      </c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>
        <v>0.31</v>
      </c>
      <c r="S1372" s="32"/>
      <c r="T1372" s="32"/>
      <c r="U1372" s="32"/>
      <c r="V1372" s="32"/>
      <c r="W1372" s="32"/>
      <c r="X1372" s="32"/>
      <c r="Y1372" s="33"/>
    </row>
    <row r="1373" spans="1:25" s="34" customFormat="1" ht="12.75" customHeight="1">
      <c r="A1373" s="19"/>
      <c r="B1373" s="21"/>
      <c r="C1373" s="25" t="s">
        <v>18</v>
      </c>
      <c r="D1373" s="18"/>
      <c r="E1373" s="137">
        <f t="shared" si="115"/>
        <v>0.23</v>
      </c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>
        <v>0.23</v>
      </c>
      <c r="S1373" s="32"/>
      <c r="T1373" s="32"/>
      <c r="U1373" s="32"/>
      <c r="V1373" s="32"/>
      <c r="W1373" s="32"/>
      <c r="X1373" s="32"/>
      <c r="Y1373" s="33"/>
    </row>
    <row r="1374" spans="1:25" s="34" customFormat="1" ht="12.75" customHeight="1">
      <c r="A1374" s="19"/>
      <c r="B1374" s="21"/>
      <c r="C1374" s="25" t="s">
        <v>22</v>
      </c>
      <c r="D1374" s="18"/>
      <c r="E1374" s="137">
        <f t="shared" si="115"/>
        <v>13.31</v>
      </c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>
        <v>13.31</v>
      </c>
      <c r="S1374" s="32"/>
      <c r="T1374" s="32"/>
      <c r="U1374" s="32"/>
      <c r="V1374" s="32"/>
      <c r="W1374" s="32"/>
      <c r="X1374" s="32"/>
      <c r="Y1374" s="33"/>
    </row>
    <row r="1375" spans="1:25" s="34" customFormat="1" ht="12.75" customHeight="1">
      <c r="A1375" s="19"/>
      <c r="B1375" s="21"/>
      <c r="C1375" s="25" t="s">
        <v>22</v>
      </c>
      <c r="D1375" s="18"/>
      <c r="E1375" s="137">
        <f t="shared" ref="E1375:E1378" si="116">SUM(J1375:X1375)</f>
        <v>10</v>
      </c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>
        <v>10</v>
      </c>
      <c r="S1375" s="32"/>
      <c r="T1375" s="32"/>
      <c r="U1375" s="32"/>
      <c r="V1375" s="32"/>
      <c r="W1375" s="32"/>
      <c r="X1375" s="32"/>
      <c r="Y1375" s="33"/>
    </row>
    <row r="1376" spans="1:25" s="34" customFormat="1" ht="12.75" customHeight="1">
      <c r="A1376" s="19"/>
      <c r="B1376" s="21"/>
      <c r="C1376" s="25" t="s">
        <v>22</v>
      </c>
      <c r="D1376" s="18"/>
      <c r="E1376" s="137">
        <f t="shared" si="116"/>
        <v>17.920000000000002</v>
      </c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>
        <v>17.920000000000002</v>
      </c>
      <c r="R1376" s="32"/>
      <c r="S1376" s="32"/>
      <c r="T1376" s="32"/>
      <c r="U1376" s="32"/>
      <c r="V1376" s="32"/>
      <c r="W1376" s="32"/>
      <c r="X1376" s="32"/>
      <c r="Y1376" s="33"/>
    </row>
    <row r="1377" spans="1:25" s="34" customFormat="1" ht="12.75" customHeight="1">
      <c r="A1377" s="19"/>
      <c r="B1377" s="21"/>
      <c r="C1377" s="25" t="s">
        <v>22</v>
      </c>
      <c r="D1377" s="18"/>
      <c r="E1377" s="137">
        <f t="shared" si="116"/>
        <v>28.56</v>
      </c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>
        <v>28.56</v>
      </c>
      <c r="R1377" s="32"/>
      <c r="S1377" s="32"/>
      <c r="T1377" s="32"/>
      <c r="U1377" s="32"/>
      <c r="V1377" s="32"/>
      <c r="W1377" s="32"/>
      <c r="X1377" s="32"/>
      <c r="Y1377" s="33"/>
    </row>
    <row r="1378" spans="1:25" s="34" customFormat="1" ht="12.75" customHeight="1">
      <c r="A1378" s="19"/>
      <c r="B1378" s="21"/>
      <c r="C1378" s="25" t="s">
        <v>22</v>
      </c>
      <c r="D1378" s="18"/>
      <c r="E1378" s="137">
        <f t="shared" si="116"/>
        <v>10</v>
      </c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>
        <v>10</v>
      </c>
      <c r="R1378" s="32"/>
      <c r="S1378" s="32"/>
      <c r="T1378" s="32"/>
      <c r="U1378" s="32"/>
      <c r="V1378" s="32"/>
      <c r="W1378" s="32"/>
      <c r="X1378" s="32"/>
      <c r="Y1378" s="33"/>
    </row>
    <row r="1379" spans="1:25" s="34" customFormat="1" ht="12.75" customHeight="1">
      <c r="A1379" s="19"/>
      <c r="B1379" s="21"/>
      <c r="C1379" s="25" t="s">
        <v>22</v>
      </c>
      <c r="D1379" s="18"/>
      <c r="E1379" s="137">
        <f t="shared" ref="E1379:E1389" si="117">SUM(J1379:X1379)</f>
        <v>0.5</v>
      </c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>
        <v>0.5</v>
      </c>
      <c r="W1379" s="32"/>
      <c r="X1379" s="32"/>
      <c r="Y1379" s="33"/>
    </row>
    <row r="1380" spans="1:25" s="34" customFormat="1" ht="12.75" customHeight="1">
      <c r="A1380" s="19"/>
      <c r="B1380" s="21"/>
      <c r="C1380" s="25" t="s">
        <v>18</v>
      </c>
      <c r="D1380" s="18"/>
      <c r="E1380" s="137">
        <f t="shared" ref="E1380:E1381" si="118">SUM(J1380:X1380)</f>
        <v>0.37</v>
      </c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>
        <v>0.37</v>
      </c>
      <c r="W1380" s="32"/>
      <c r="X1380" s="32"/>
      <c r="Y1380" s="33"/>
    </row>
    <row r="1381" spans="1:25" s="34" customFormat="1" ht="12.75" customHeight="1">
      <c r="A1381" s="19"/>
      <c r="B1381" s="21"/>
      <c r="C1381" s="25" t="s">
        <v>22</v>
      </c>
      <c r="D1381" s="18"/>
      <c r="E1381" s="137">
        <f t="shared" si="118"/>
        <v>2.63</v>
      </c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>
        <v>2.63</v>
      </c>
      <c r="W1381" s="32"/>
      <c r="X1381" s="32"/>
      <c r="Y1381" s="33"/>
    </row>
    <row r="1382" spans="1:25" s="34" customFormat="1" ht="12.75" customHeight="1">
      <c r="A1382" s="19"/>
      <c r="B1382" s="21"/>
      <c r="C1382" s="25" t="s">
        <v>18</v>
      </c>
      <c r="D1382" s="18"/>
      <c r="E1382" s="137">
        <f t="shared" ref="E1382:E1386" si="119">SUM(J1382:X1382)</f>
        <v>0.5</v>
      </c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>
        <v>0.5</v>
      </c>
      <c r="W1382" s="32"/>
      <c r="X1382" s="32"/>
      <c r="Y1382" s="33"/>
    </row>
    <row r="1383" spans="1:25" s="34" customFormat="1" ht="12.75" customHeight="1">
      <c r="A1383" s="19"/>
      <c r="B1383" s="21"/>
      <c r="C1383" s="25" t="s">
        <v>22</v>
      </c>
      <c r="D1383" s="18"/>
      <c r="E1383" s="137">
        <f t="shared" si="119"/>
        <v>1.5</v>
      </c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>
        <v>1.5</v>
      </c>
      <c r="W1383" s="32"/>
      <c r="X1383" s="32"/>
      <c r="Y1383" s="33"/>
    </row>
    <row r="1384" spans="1:25" s="34" customFormat="1" ht="12.75" customHeight="1">
      <c r="A1384" s="19"/>
      <c r="B1384" s="21"/>
      <c r="C1384" s="25" t="s">
        <v>22</v>
      </c>
      <c r="D1384" s="18"/>
      <c r="E1384" s="137">
        <f t="shared" si="119"/>
        <v>1.66</v>
      </c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>
        <v>1.66</v>
      </c>
      <c r="W1384" s="32"/>
      <c r="X1384" s="32"/>
      <c r="Y1384" s="33"/>
    </row>
    <row r="1385" spans="1:25" s="34" customFormat="1" ht="12.75" customHeight="1">
      <c r="A1385" s="19"/>
      <c r="B1385" s="21"/>
      <c r="C1385" s="25" t="s">
        <v>18</v>
      </c>
      <c r="D1385" s="18"/>
      <c r="E1385" s="137">
        <f t="shared" si="119"/>
        <v>0.3</v>
      </c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>
        <v>0.3</v>
      </c>
      <c r="W1385" s="32"/>
      <c r="X1385" s="32"/>
      <c r="Y1385" s="33"/>
    </row>
    <row r="1386" spans="1:25" s="34" customFormat="1" ht="12.75" customHeight="1">
      <c r="A1386" s="19"/>
      <c r="B1386" s="21"/>
      <c r="C1386" s="25" t="s">
        <v>22</v>
      </c>
      <c r="D1386" s="18"/>
      <c r="E1386" s="137">
        <f t="shared" si="119"/>
        <v>9.6999999999999993</v>
      </c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>
        <v>9.6999999999999993</v>
      </c>
      <c r="W1386" s="32"/>
      <c r="X1386" s="32"/>
      <c r="Y1386" s="33"/>
    </row>
    <row r="1387" spans="1:25" s="34" customFormat="1" ht="12.75" customHeight="1">
      <c r="A1387" s="19"/>
      <c r="B1387" s="21"/>
      <c r="C1387" s="25" t="s">
        <v>22</v>
      </c>
      <c r="D1387" s="18"/>
      <c r="E1387" s="137">
        <f t="shared" si="117"/>
        <v>10</v>
      </c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>
        <v>10</v>
      </c>
      <c r="T1387" s="32"/>
      <c r="U1387" s="32"/>
      <c r="V1387" s="32"/>
      <c r="W1387" s="32"/>
      <c r="X1387" s="32"/>
      <c r="Y1387" s="33"/>
    </row>
    <row r="1388" spans="1:25" s="34" customFormat="1" ht="12.75" customHeight="1">
      <c r="A1388" s="19"/>
      <c r="B1388" s="21"/>
      <c r="C1388" s="25" t="s">
        <v>11</v>
      </c>
      <c r="D1388" s="18"/>
      <c r="E1388" s="137">
        <f t="shared" si="117"/>
        <v>2.5</v>
      </c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>
        <v>2.5</v>
      </c>
      <c r="T1388" s="32"/>
      <c r="U1388" s="32"/>
      <c r="V1388" s="32"/>
      <c r="W1388" s="32"/>
      <c r="X1388" s="32"/>
      <c r="Y1388" s="33"/>
    </row>
    <row r="1389" spans="1:25" s="34" customFormat="1" ht="12.75" customHeight="1">
      <c r="A1389" s="19"/>
      <c r="B1389" s="21"/>
      <c r="C1389" s="25" t="s">
        <v>18</v>
      </c>
      <c r="D1389" s="18"/>
      <c r="E1389" s="137">
        <f t="shared" si="117"/>
        <v>4.5</v>
      </c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>
        <v>4.5</v>
      </c>
      <c r="T1389" s="32"/>
      <c r="U1389" s="32"/>
      <c r="V1389" s="32"/>
      <c r="W1389" s="32"/>
      <c r="X1389" s="32"/>
      <c r="Y1389" s="33"/>
    </row>
    <row r="1390" spans="1:25" s="34" customFormat="1" ht="12.75" customHeight="1">
      <c r="A1390" s="19"/>
      <c r="B1390" s="21"/>
      <c r="C1390" s="25" t="s">
        <v>22</v>
      </c>
      <c r="D1390" s="18"/>
      <c r="E1390" s="137">
        <f t="shared" si="114"/>
        <v>8.61</v>
      </c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>
        <v>8.61</v>
      </c>
      <c r="T1390" s="32"/>
      <c r="U1390" s="32"/>
      <c r="V1390" s="32"/>
      <c r="W1390" s="32"/>
      <c r="X1390" s="32"/>
      <c r="Y1390" s="33"/>
    </row>
    <row r="1391" spans="1:25" s="34" customFormat="1" ht="12.75" customHeight="1">
      <c r="A1391" s="19"/>
      <c r="B1391" s="21"/>
      <c r="C1391" s="25" t="s">
        <v>22</v>
      </c>
      <c r="D1391" s="18"/>
      <c r="E1391" s="137">
        <f t="shared" si="114"/>
        <v>9</v>
      </c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>
        <v>9</v>
      </c>
      <c r="T1391" s="32"/>
      <c r="U1391" s="32"/>
      <c r="V1391" s="32"/>
      <c r="W1391" s="32"/>
      <c r="X1391" s="32"/>
      <c r="Y1391" s="33"/>
    </row>
    <row r="1392" spans="1:25" s="34" customFormat="1" ht="12.75" customHeight="1">
      <c r="A1392" s="19"/>
      <c r="B1392" s="21"/>
      <c r="C1392" s="25" t="s">
        <v>22</v>
      </c>
      <c r="D1392" s="18"/>
      <c r="E1392" s="137">
        <f t="shared" si="114"/>
        <v>18.3</v>
      </c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>
        <v>18.3</v>
      </c>
      <c r="T1392" s="32"/>
      <c r="U1392" s="32"/>
      <c r="V1392" s="32"/>
      <c r="W1392" s="32"/>
      <c r="X1392" s="32"/>
      <c r="Y1392" s="33"/>
    </row>
    <row r="1393" spans="1:25" s="34" customFormat="1" ht="12.75" customHeight="1">
      <c r="A1393" s="19"/>
      <c r="B1393" s="21"/>
      <c r="C1393" s="25" t="s">
        <v>22</v>
      </c>
      <c r="D1393" s="18"/>
      <c r="E1393" s="137">
        <f t="shared" si="114"/>
        <v>5</v>
      </c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>
        <v>5</v>
      </c>
      <c r="T1393" s="32"/>
      <c r="U1393" s="32"/>
      <c r="V1393" s="32"/>
      <c r="W1393" s="32"/>
      <c r="X1393" s="32"/>
      <c r="Y1393" s="33"/>
    </row>
    <row r="1394" spans="1:25" s="34" customFormat="1" ht="12.75" customHeight="1">
      <c r="A1394" s="19"/>
      <c r="B1394" s="21"/>
      <c r="C1394" s="25" t="s">
        <v>22</v>
      </c>
      <c r="D1394" s="18"/>
      <c r="E1394" s="137">
        <f t="shared" si="114"/>
        <v>3.2</v>
      </c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>
        <v>3.2</v>
      </c>
      <c r="T1394" s="32"/>
      <c r="U1394" s="32"/>
      <c r="V1394" s="32"/>
      <c r="W1394" s="32"/>
      <c r="X1394" s="32"/>
      <c r="Y1394" s="33"/>
    </row>
    <row r="1395" spans="1:25" s="34" customFormat="1" ht="12.75" customHeight="1">
      <c r="A1395" s="19"/>
      <c r="B1395" s="21"/>
      <c r="C1395" s="25" t="s">
        <v>22</v>
      </c>
      <c r="D1395" s="18"/>
      <c r="E1395" s="137">
        <f t="shared" si="114"/>
        <v>9.6999999999999993</v>
      </c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>
        <v>9.6999999999999993</v>
      </c>
      <c r="T1395" s="32"/>
      <c r="U1395" s="32"/>
      <c r="V1395" s="32"/>
      <c r="W1395" s="32"/>
      <c r="X1395" s="32"/>
      <c r="Y1395" s="33"/>
    </row>
    <row r="1396" spans="1:25" s="34" customFormat="1" ht="12.75" customHeight="1">
      <c r="A1396" s="19"/>
      <c r="B1396" s="21"/>
      <c r="C1396" s="25" t="s">
        <v>22</v>
      </c>
      <c r="D1396" s="18"/>
      <c r="E1396" s="137">
        <f t="shared" si="114"/>
        <v>30.14</v>
      </c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>
        <v>30.14</v>
      </c>
      <c r="T1396" s="32"/>
      <c r="U1396" s="32"/>
      <c r="V1396" s="32"/>
      <c r="W1396" s="32"/>
      <c r="X1396" s="32"/>
      <c r="Y1396" s="33"/>
    </row>
    <row r="1397" spans="1:25" s="34" customFormat="1" ht="12.75" customHeight="1">
      <c r="A1397" s="19"/>
      <c r="B1397" s="21"/>
      <c r="C1397" s="25" t="s">
        <v>22</v>
      </c>
      <c r="D1397" s="18"/>
      <c r="E1397" s="137">
        <f t="shared" si="114"/>
        <v>29.77</v>
      </c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>
        <v>29.77</v>
      </c>
      <c r="T1397" s="32"/>
      <c r="U1397" s="32"/>
      <c r="V1397" s="32"/>
      <c r="W1397" s="32"/>
      <c r="X1397" s="32"/>
      <c r="Y1397" s="33"/>
    </row>
    <row r="1398" spans="1:25" s="34" customFormat="1" ht="12.75" customHeight="1">
      <c r="A1398" s="19"/>
      <c r="B1398" s="21"/>
      <c r="C1398" s="25" t="s">
        <v>22</v>
      </c>
      <c r="D1398" s="18"/>
      <c r="E1398" s="137">
        <f t="shared" si="114"/>
        <v>9</v>
      </c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>
        <v>9</v>
      </c>
      <c r="T1398" s="32"/>
      <c r="U1398" s="32"/>
      <c r="V1398" s="32"/>
      <c r="W1398" s="32"/>
      <c r="X1398" s="32"/>
      <c r="Y1398" s="33"/>
    </row>
    <row r="1399" spans="1:25" s="34" customFormat="1" ht="12.75" customHeight="1">
      <c r="A1399" s="19"/>
      <c r="B1399" s="21"/>
      <c r="C1399" s="25" t="s">
        <v>22</v>
      </c>
      <c r="D1399" s="18"/>
      <c r="E1399" s="137">
        <f t="shared" si="114"/>
        <v>35.11</v>
      </c>
      <c r="F1399" s="32"/>
      <c r="G1399" s="32"/>
      <c r="H1399" s="32"/>
      <c r="I1399" s="32"/>
      <c r="J1399" s="32"/>
      <c r="K1399" s="32"/>
      <c r="L1399" s="32"/>
      <c r="M1399" s="32">
        <v>35.11</v>
      </c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3"/>
    </row>
    <row r="1400" spans="1:25" s="34" customFormat="1" ht="12.75" customHeight="1">
      <c r="A1400" s="19"/>
      <c r="B1400" s="21"/>
      <c r="C1400" s="25" t="s">
        <v>11</v>
      </c>
      <c r="D1400" s="18"/>
      <c r="E1400" s="137">
        <f t="shared" si="114"/>
        <v>10</v>
      </c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>
        <v>10</v>
      </c>
      <c r="X1400" s="32"/>
      <c r="Y1400" s="33"/>
    </row>
    <row r="1401" spans="1:25" s="34" customFormat="1" ht="12.75" customHeight="1">
      <c r="A1401" s="19"/>
      <c r="B1401" s="21"/>
      <c r="C1401" s="25" t="s">
        <v>16</v>
      </c>
      <c r="D1401" s="18"/>
      <c r="E1401" s="137">
        <f t="shared" si="114"/>
        <v>10</v>
      </c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>
        <v>10</v>
      </c>
      <c r="X1401" s="32"/>
      <c r="Y1401" s="33"/>
    </row>
    <row r="1402" spans="1:25" s="34" customFormat="1" ht="12.75" customHeight="1">
      <c r="A1402" s="19"/>
      <c r="B1402" s="21"/>
      <c r="C1402" s="25" t="s">
        <v>18</v>
      </c>
      <c r="D1402" s="18"/>
      <c r="E1402" s="137">
        <f t="shared" si="114"/>
        <v>12</v>
      </c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>
        <v>12</v>
      </c>
      <c r="X1402" s="32"/>
      <c r="Y1402" s="33"/>
    </row>
    <row r="1403" spans="1:25" s="34" customFormat="1" ht="12.75" customHeight="1">
      <c r="A1403" s="19"/>
      <c r="B1403" s="21"/>
      <c r="C1403" s="25" t="s">
        <v>22</v>
      </c>
      <c r="D1403" s="18"/>
      <c r="E1403" s="137">
        <f t="shared" si="114"/>
        <v>10.07</v>
      </c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>
        <v>10.07</v>
      </c>
      <c r="X1403" s="32"/>
      <c r="Y1403" s="33"/>
    </row>
    <row r="1404" spans="1:25" s="34" customFormat="1" ht="12.75" customHeight="1">
      <c r="A1404" s="19"/>
      <c r="B1404" s="21"/>
      <c r="C1404" s="25"/>
      <c r="D1404" s="18"/>
      <c r="E1404" s="137">
        <f t="shared" si="114"/>
        <v>0</v>
      </c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3"/>
    </row>
    <row r="1405" spans="1:25" s="34" customFormat="1" ht="12.75" customHeight="1">
      <c r="A1405" s="19"/>
      <c r="B1405" s="21"/>
      <c r="C1405" s="25" t="s">
        <v>22</v>
      </c>
      <c r="D1405" s="18"/>
      <c r="E1405" s="137">
        <f t="shared" si="114"/>
        <v>17.79</v>
      </c>
      <c r="F1405" s="32"/>
      <c r="G1405" s="32"/>
      <c r="H1405" s="32"/>
      <c r="I1405" s="32"/>
      <c r="J1405" s="32">
        <v>17.79</v>
      </c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3"/>
    </row>
    <row r="1406" spans="1:25" s="34" customFormat="1" ht="12.75" customHeight="1">
      <c r="A1406" s="19"/>
      <c r="B1406" s="21"/>
      <c r="C1406" s="25" t="s">
        <v>22</v>
      </c>
      <c r="D1406" s="18"/>
      <c r="E1406" s="137">
        <f t="shared" ref="E1406:E1434" si="120">SUM(J1406:X1406)</f>
        <v>12.21</v>
      </c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>
        <v>12.21</v>
      </c>
      <c r="Q1406" s="32"/>
      <c r="R1406" s="32"/>
      <c r="S1406" s="32"/>
      <c r="T1406" s="32"/>
      <c r="U1406" s="32"/>
      <c r="V1406" s="32"/>
      <c r="W1406" s="32"/>
      <c r="X1406" s="32"/>
      <c r="Y1406" s="33"/>
    </row>
    <row r="1407" spans="1:25" s="34" customFormat="1" ht="12.75" customHeight="1">
      <c r="A1407" s="19"/>
      <c r="B1407" s="21"/>
      <c r="C1407" s="25" t="s">
        <v>22</v>
      </c>
      <c r="D1407" s="18"/>
      <c r="E1407" s="137">
        <f t="shared" ref="E1407" si="121">SUM(J1407:X1407)</f>
        <v>20.86</v>
      </c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>
        <v>20.86</v>
      </c>
      <c r="Q1407" s="32"/>
      <c r="R1407" s="32"/>
      <c r="S1407" s="32"/>
      <c r="T1407" s="32"/>
      <c r="U1407" s="32"/>
      <c r="V1407" s="32"/>
      <c r="W1407" s="32"/>
      <c r="X1407" s="32"/>
      <c r="Y1407" s="33"/>
    </row>
    <row r="1408" spans="1:25" s="34" customFormat="1" ht="12.75" customHeight="1">
      <c r="A1408" s="19"/>
      <c r="B1408" s="21"/>
      <c r="C1408" s="25" t="s">
        <v>16</v>
      </c>
      <c r="D1408" s="18">
        <v>10</v>
      </c>
      <c r="E1408" s="137">
        <f t="shared" si="120"/>
        <v>10</v>
      </c>
      <c r="F1408" s="32"/>
      <c r="G1408" s="32"/>
      <c r="H1408" s="32"/>
      <c r="I1408" s="32"/>
      <c r="J1408" s="32"/>
      <c r="K1408" s="32">
        <v>5</v>
      </c>
      <c r="L1408" s="32"/>
      <c r="M1408" s="32"/>
      <c r="N1408" s="32"/>
      <c r="O1408" s="32">
        <v>5</v>
      </c>
      <c r="P1408" s="32"/>
      <c r="Q1408" s="32"/>
      <c r="R1408" s="32"/>
      <c r="S1408" s="32"/>
      <c r="T1408" s="32"/>
      <c r="U1408" s="32"/>
      <c r="V1408" s="32"/>
      <c r="W1408" s="32"/>
      <c r="X1408" s="32"/>
      <c r="Y1408" s="33"/>
    </row>
    <row r="1409" spans="1:25" s="34" customFormat="1" ht="12.75" customHeight="1">
      <c r="A1409" s="19"/>
      <c r="B1409" s="21"/>
      <c r="C1409" s="25" t="s">
        <v>47</v>
      </c>
      <c r="D1409" s="18">
        <v>33.4</v>
      </c>
      <c r="E1409" s="137">
        <f t="shared" si="120"/>
        <v>0</v>
      </c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3"/>
    </row>
    <row r="1410" spans="1:25" s="34" customFormat="1" ht="12.75" customHeight="1">
      <c r="A1410" s="19"/>
      <c r="B1410" s="21"/>
      <c r="C1410" s="25"/>
      <c r="D1410" s="18"/>
      <c r="E1410" s="137">
        <f t="shared" si="120"/>
        <v>0</v>
      </c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3"/>
    </row>
    <row r="1411" spans="1:25" s="34" customFormat="1" ht="12.75" customHeight="1">
      <c r="A1411" s="19"/>
      <c r="B1411" s="21"/>
      <c r="C1411" s="25" t="s">
        <v>16</v>
      </c>
      <c r="D1411" s="18">
        <v>8</v>
      </c>
      <c r="E1411" s="137">
        <f t="shared" si="120"/>
        <v>8</v>
      </c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>
        <v>4</v>
      </c>
      <c r="U1411" s="32"/>
      <c r="V1411" s="32">
        <v>4</v>
      </c>
      <c r="W1411" s="32"/>
      <c r="X1411" s="32"/>
      <c r="Y1411" s="33"/>
    </row>
    <row r="1412" spans="1:25" s="34" customFormat="1" ht="12.75" customHeight="1">
      <c r="A1412" s="19"/>
      <c r="B1412" s="21"/>
      <c r="C1412" s="25" t="s">
        <v>47</v>
      </c>
      <c r="D1412" s="18">
        <v>16.29</v>
      </c>
      <c r="E1412" s="137">
        <f t="shared" si="120"/>
        <v>0</v>
      </c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X1412" s="32"/>
      <c r="Y1412" s="33"/>
    </row>
    <row r="1413" spans="1:25" s="34" customFormat="1" ht="12.75" customHeight="1">
      <c r="A1413" s="19"/>
      <c r="B1413" s="21" t="s">
        <v>342</v>
      </c>
      <c r="C1413" s="25"/>
      <c r="D1413" s="18"/>
      <c r="E1413" s="137">
        <f t="shared" si="120"/>
        <v>0</v>
      </c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X1413" s="32"/>
      <c r="Y1413" s="33"/>
    </row>
    <row r="1414" spans="1:25" s="34" customFormat="1" ht="12.75" customHeight="1">
      <c r="A1414" s="19"/>
      <c r="B1414" s="21"/>
      <c r="C1414" s="25"/>
      <c r="D1414" s="18"/>
      <c r="E1414" s="137">
        <f t="shared" si="120"/>
        <v>0</v>
      </c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X1414" s="32"/>
      <c r="Y1414" s="33"/>
    </row>
    <row r="1415" spans="1:25" s="34" customFormat="1" ht="12.75" customHeight="1">
      <c r="A1415" s="19"/>
      <c r="B1415" s="21"/>
      <c r="C1415" s="25"/>
      <c r="D1415" s="18"/>
      <c r="E1415" s="137">
        <f t="shared" si="120"/>
        <v>0</v>
      </c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X1415" s="32"/>
      <c r="Y1415" s="33"/>
    </row>
    <row r="1416" spans="1:25" s="34" customFormat="1" ht="12.75" customHeight="1">
      <c r="A1416" s="19"/>
      <c r="B1416" s="21"/>
      <c r="C1416" s="25"/>
      <c r="D1416" s="18"/>
      <c r="E1416" s="137">
        <f t="shared" si="120"/>
        <v>0</v>
      </c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X1416" s="32"/>
      <c r="Y1416" s="33"/>
    </row>
    <row r="1417" spans="1:25" s="34" customFormat="1" ht="12.75" customHeight="1">
      <c r="A1417" s="19"/>
      <c r="B1417" s="21"/>
      <c r="C1417" s="25"/>
      <c r="D1417" s="18"/>
      <c r="E1417" s="137">
        <f t="shared" si="120"/>
        <v>0</v>
      </c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X1417" s="32"/>
      <c r="Y1417" s="33"/>
    </row>
    <row r="1418" spans="1:25" s="34" customFormat="1" ht="12.75" customHeight="1">
      <c r="A1418" s="19"/>
      <c r="B1418" s="21"/>
      <c r="C1418" s="25"/>
      <c r="D1418" s="18"/>
      <c r="E1418" s="137">
        <f t="shared" si="120"/>
        <v>0</v>
      </c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X1418" s="32"/>
      <c r="Y1418" s="33"/>
    </row>
    <row r="1419" spans="1:25" s="34" customFormat="1" ht="12.75" customHeight="1">
      <c r="A1419" s="19"/>
      <c r="B1419" s="21"/>
      <c r="C1419" s="25"/>
      <c r="D1419" s="18"/>
      <c r="E1419" s="137">
        <f t="shared" si="120"/>
        <v>0</v>
      </c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X1419" s="32"/>
      <c r="Y1419" s="33"/>
    </row>
    <row r="1420" spans="1:25" s="34" customFormat="1" ht="12.75" customHeight="1">
      <c r="A1420" s="19"/>
      <c r="B1420" s="21"/>
      <c r="C1420" s="25"/>
      <c r="D1420" s="18"/>
      <c r="E1420" s="137">
        <f t="shared" si="120"/>
        <v>0</v>
      </c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X1420" s="32"/>
      <c r="Y1420" s="33"/>
    </row>
    <row r="1421" spans="1:25" s="34" customFormat="1" ht="12.75" customHeight="1">
      <c r="A1421" s="19"/>
      <c r="B1421" s="21"/>
      <c r="C1421" s="25"/>
      <c r="D1421" s="18"/>
      <c r="E1421" s="137">
        <f t="shared" si="120"/>
        <v>0</v>
      </c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X1421" s="32"/>
      <c r="Y1421" s="33"/>
    </row>
    <row r="1422" spans="1:25" s="34" customFormat="1" ht="12.75" customHeight="1">
      <c r="A1422" s="19"/>
      <c r="B1422" s="21"/>
      <c r="C1422" s="25"/>
      <c r="D1422" s="18"/>
      <c r="E1422" s="137">
        <f t="shared" si="120"/>
        <v>0</v>
      </c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X1422" s="32"/>
      <c r="Y1422" s="33"/>
    </row>
    <row r="1423" spans="1:25" s="34" customFormat="1" ht="12.75" customHeight="1">
      <c r="A1423" s="19"/>
      <c r="B1423" s="21"/>
      <c r="C1423" s="25"/>
      <c r="D1423" s="18"/>
      <c r="E1423" s="137">
        <f t="shared" si="120"/>
        <v>0</v>
      </c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X1423" s="32"/>
      <c r="Y1423" s="33"/>
    </row>
    <row r="1424" spans="1:25" s="34" customFormat="1" ht="12.75" customHeight="1">
      <c r="A1424" s="19"/>
      <c r="B1424" s="21"/>
      <c r="C1424" s="25"/>
      <c r="D1424" s="18"/>
      <c r="E1424" s="137">
        <f t="shared" si="120"/>
        <v>0</v>
      </c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X1424" s="32"/>
      <c r="Y1424" s="33"/>
    </row>
    <row r="1425" spans="1:25" s="34" customFormat="1" ht="12.75" customHeight="1">
      <c r="A1425" s="19"/>
      <c r="B1425" s="21"/>
      <c r="C1425" s="25"/>
      <c r="D1425" s="18"/>
      <c r="E1425" s="137">
        <f t="shared" si="120"/>
        <v>0</v>
      </c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X1425" s="32"/>
      <c r="Y1425" s="33"/>
    </row>
    <row r="1426" spans="1:25" s="34" customFormat="1" ht="12.75" customHeight="1">
      <c r="A1426" s="19"/>
      <c r="B1426" s="21"/>
      <c r="C1426" s="25"/>
      <c r="D1426" s="18"/>
      <c r="E1426" s="137">
        <f t="shared" si="120"/>
        <v>0</v>
      </c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X1426" s="32"/>
      <c r="Y1426" s="33"/>
    </row>
    <row r="1427" spans="1:25" s="34" customFormat="1" ht="12.75" customHeight="1">
      <c r="A1427" s="19"/>
      <c r="B1427" s="21"/>
      <c r="C1427" s="25"/>
      <c r="D1427" s="18"/>
      <c r="E1427" s="137">
        <f t="shared" si="120"/>
        <v>0</v>
      </c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X1427" s="32"/>
      <c r="Y1427" s="33"/>
    </row>
    <row r="1428" spans="1:25" s="34" customFormat="1" ht="12.75" customHeight="1">
      <c r="A1428" s="19"/>
      <c r="B1428" s="21"/>
      <c r="C1428" s="25"/>
      <c r="D1428" s="18"/>
      <c r="E1428" s="137">
        <f t="shared" si="120"/>
        <v>0</v>
      </c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X1428" s="32"/>
      <c r="Y1428" s="33"/>
    </row>
    <row r="1429" spans="1:25" s="34" customFormat="1" ht="12.75" customHeight="1">
      <c r="A1429" s="19"/>
      <c r="B1429" s="21"/>
      <c r="C1429" s="25"/>
      <c r="D1429" s="18"/>
      <c r="E1429" s="137">
        <f t="shared" si="120"/>
        <v>0</v>
      </c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X1429" s="32"/>
      <c r="Y1429" s="33"/>
    </row>
    <row r="1430" spans="1:25" s="34" customFormat="1" ht="12.75" customHeight="1">
      <c r="A1430" s="19"/>
      <c r="B1430" s="21"/>
      <c r="C1430" s="25"/>
      <c r="D1430" s="18"/>
      <c r="E1430" s="137">
        <f t="shared" si="120"/>
        <v>0</v>
      </c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X1430" s="32"/>
      <c r="Y1430" s="33"/>
    </row>
    <row r="1431" spans="1:25" s="34" customFormat="1" ht="12.75" customHeight="1">
      <c r="A1431" s="19"/>
      <c r="B1431" s="21"/>
      <c r="C1431" s="25"/>
      <c r="D1431" s="18"/>
      <c r="E1431" s="137">
        <f t="shared" si="120"/>
        <v>0</v>
      </c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X1431" s="32"/>
      <c r="Y1431" s="33"/>
    </row>
    <row r="1432" spans="1:25" s="34" customFormat="1" ht="12.75" customHeight="1">
      <c r="A1432" s="19"/>
      <c r="B1432" s="21"/>
      <c r="C1432" s="25"/>
      <c r="D1432" s="18"/>
      <c r="E1432" s="137">
        <f t="shared" si="120"/>
        <v>0</v>
      </c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X1432" s="32"/>
      <c r="Y1432" s="33"/>
    </row>
    <row r="1433" spans="1:25" s="34" customFormat="1" ht="12.75" customHeight="1">
      <c r="A1433" s="23"/>
      <c r="B1433" s="24"/>
      <c r="C1433" s="25"/>
      <c r="D1433" s="23"/>
      <c r="E1433" s="137">
        <f t="shared" si="120"/>
        <v>0</v>
      </c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X1433" s="32"/>
      <c r="Y1433" s="33"/>
    </row>
    <row r="1434" spans="1:25" s="34" customFormat="1" ht="12.75" customHeight="1">
      <c r="A1434" s="19"/>
      <c r="B1434" s="21"/>
      <c r="C1434" s="25"/>
      <c r="D1434" s="18"/>
      <c r="E1434" s="137">
        <f t="shared" si="120"/>
        <v>0</v>
      </c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X1434" s="32"/>
      <c r="Y1434" s="33"/>
    </row>
    <row r="1435" spans="1:25" s="199" customFormat="1" ht="12.75" customHeight="1">
      <c r="A1435" s="201" t="s">
        <v>139</v>
      </c>
      <c r="B1435" s="200" t="s">
        <v>133</v>
      </c>
      <c r="C1435" s="197"/>
      <c r="D1435" s="202" t="s">
        <v>151</v>
      </c>
      <c r="E1435" s="184">
        <f t="shared" ref="E1435:X1435" si="122">SUM(E1436:E1440)</f>
        <v>0</v>
      </c>
      <c r="F1435" s="184">
        <f t="shared" si="122"/>
        <v>0</v>
      </c>
      <c r="G1435" s="184">
        <f t="shared" si="122"/>
        <v>0</v>
      </c>
      <c r="H1435" s="184">
        <f t="shared" si="122"/>
        <v>0</v>
      </c>
      <c r="I1435" s="184">
        <f t="shared" si="122"/>
        <v>0</v>
      </c>
      <c r="J1435" s="184">
        <f t="shared" si="122"/>
        <v>0</v>
      </c>
      <c r="K1435" s="184">
        <f t="shared" si="122"/>
        <v>0</v>
      </c>
      <c r="L1435" s="184">
        <f t="shared" si="122"/>
        <v>0</v>
      </c>
      <c r="M1435" s="184">
        <f t="shared" si="122"/>
        <v>0</v>
      </c>
      <c r="N1435" s="184">
        <f t="shared" si="122"/>
        <v>0</v>
      </c>
      <c r="O1435" s="184">
        <f t="shared" si="122"/>
        <v>0</v>
      </c>
      <c r="P1435" s="184">
        <f t="shared" si="122"/>
        <v>0</v>
      </c>
      <c r="Q1435" s="184">
        <f t="shared" si="122"/>
        <v>0</v>
      </c>
      <c r="R1435" s="184">
        <f t="shared" si="122"/>
        <v>0</v>
      </c>
      <c r="S1435" s="184">
        <f t="shared" si="122"/>
        <v>0</v>
      </c>
      <c r="T1435" s="184">
        <f t="shared" si="122"/>
        <v>0</v>
      </c>
      <c r="U1435" s="184">
        <f t="shared" si="122"/>
        <v>0</v>
      </c>
      <c r="V1435" s="184">
        <f t="shared" si="122"/>
        <v>0</v>
      </c>
      <c r="W1435" s="184">
        <f t="shared" si="122"/>
        <v>0</v>
      </c>
      <c r="X1435" s="184">
        <f t="shared" si="122"/>
        <v>0</v>
      </c>
      <c r="Y1435" s="198"/>
    </row>
    <row r="1436" spans="1:25" s="34" customFormat="1" ht="12.75" customHeight="1">
      <c r="A1436" s="19"/>
      <c r="B1436" s="21"/>
      <c r="C1436" s="25"/>
      <c r="D1436" s="18"/>
      <c r="E1436" s="137">
        <f>SUM(J1436:X1436)</f>
        <v>0</v>
      </c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X1436" s="32"/>
      <c r="Y1436" s="33"/>
    </row>
    <row r="1437" spans="1:25" s="34" customFormat="1" ht="12.75" customHeight="1">
      <c r="A1437" s="19"/>
      <c r="B1437" s="21"/>
      <c r="C1437" s="25"/>
      <c r="D1437" s="18"/>
      <c r="E1437" s="137">
        <f>SUM(J1437:X1437)</f>
        <v>0</v>
      </c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X1437" s="32"/>
      <c r="Y1437" s="33"/>
    </row>
    <row r="1438" spans="1:25" s="34" customFormat="1" ht="12.75" customHeight="1">
      <c r="A1438" s="19"/>
      <c r="B1438" s="21"/>
      <c r="C1438" s="25"/>
      <c r="D1438" s="18"/>
      <c r="E1438" s="137">
        <f>SUM(J1438:X1438)</f>
        <v>0</v>
      </c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3"/>
    </row>
    <row r="1439" spans="1:25" s="34" customFormat="1" ht="12.75" customHeight="1">
      <c r="A1439" s="19"/>
      <c r="B1439" s="21"/>
      <c r="C1439" s="25"/>
      <c r="D1439" s="18"/>
      <c r="E1439" s="137">
        <f>SUM(J1439:X1439)</f>
        <v>0</v>
      </c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3"/>
    </row>
    <row r="1440" spans="1:25" s="34" customFormat="1" ht="12.75" customHeight="1">
      <c r="A1440" s="19"/>
      <c r="B1440" s="21"/>
      <c r="C1440" s="25"/>
      <c r="D1440" s="18"/>
      <c r="E1440" s="137">
        <f>SUM(J1440:X1440)</f>
        <v>0</v>
      </c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3"/>
    </row>
    <row r="1441" spans="1:25" s="199" customFormat="1" ht="12.75" customHeight="1">
      <c r="A1441" s="201" t="s">
        <v>140</v>
      </c>
      <c r="B1441" s="200" t="s">
        <v>134</v>
      </c>
      <c r="C1441" s="197"/>
      <c r="D1441" s="202" t="s">
        <v>152</v>
      </c>
      <c r="E1441" s="184">
        <f t="shared" ref="E1441:X1441" si="123">SUM(E1442:E1507)</f>
        <v>10.020000000000001</v>
      </c>
      <c r="F1441" s="184">
        <f t="shared" si="123"/>
        <v>0</v>
      </c>
      <c r="G1441" s="184">
        <f t="shared" si="123"/>
        <v>0</v>
      </c>
      <c r="H1441" s="184">
        <f t="shared" si="123"/>
        <v>0</v>
      </c>
      <c r="I1441" s="184">
        <f t="shared" si="123"/>
        <v>0</v>
      </c>
      <c r="J1441" s="184">
        <f t="shared" si="123"/>
        <v>1.2</v>
      </c>
      <c r="K1441" s="184">
        <f t="shared" si="123"/>
        <v>2</v>
      </c>
      <c r="L1441" s="184">
        <f t="shared" si="123"/>
        <v>1.8000000000000003</v>
      </c>
      <c r="M1441" s="184">
        <f t="shared" si="123"/>
        <v>0</v>
      </c>
      <c r="N1441" s="184">
        <f t="shared" si="123"/>
        <v>0</v>
      </c>
      <c r="O1441" s="184">
        <f t="shared" si="123"/>
        <v>0.94000000000000006</v>
      </c>
      <c r="P1441" s="184">
        <f t="shared" si="123"/>
        <v>0.47000000000000003</v>
      </c>
      <c r="Q1441" s="184">
        <f t="shared" si="123"/>
        <v>0</v>
      </c>
      <c r="R1441" s="184">
        <f t="shared" si="123"/>
        <v>0</v>
      </c>
      <c r="S1441" s="184">
        <f t="shared" si="123"/>
        <v>0.22</v>
      </c>
      <c r="T1441" s="184">
        <f t="shared" si="123"/>
        <v>1.8799999999999997</v>
      </c>
      <c r="U1441" s="184">
        <f t="shared" si="123"/>
        <v>0</v>
      </c>
      <c r="V1441" s="184">
        <f t="shared" si="123"/>
        <v>0.8600000000000001</v>
      </c>
      <c r="W1441" s="184">
        <f t="shared" si="123"/>
        <v>0.65</v>
      </c>
      <c r="X1441" s="184">
        <f t="shared" si="123"/>
        <v>0</v>
      </c>
      <c r="Y1441" s="198"/>
    </row>
    <row r="1442" spans="1:25" s="34" customFormat="1" ht="12.75" customHeight="1">
      <c r="A1442" s="19"/>
      <c r="B1442" s="271" t="s">
        <v>355</v>
      </c>
      <c r="C1442" s="25" t="s">
        <v>11</v>
      </c>
      <c r="D1442" s="18"/>
      <c r="E1442" s="137">
        <f t="shared" ref="E1442:E1507" si="124">SUM(J1442:X1442)</f>
        <v>0.2</v>
      </c>
      <c r="F1442" s="32"/>
      <c r="G1442" s="32"/>
      <c r="H1442" s="32"/>
      <c r="I1442" s="32"/>
      <c r="J1442" s="32">
        <v>0.2</v>
      </c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3"/>
    </row>
    <row r="1443" spans="1:25" s="34" customFormat="1" ht="12.75" customHeight="1">
      <c r="A1443" s="19"/>
      <c r="B1443" s="271"/>
      <c r="C1443" s="25" t="s">
        <v>12</v>
      </c>
      <c r="D1443" s="18"/>
      <c r="E1443" s="137">
        <f t="shared" si="124"/>
        <v>0.04</v>
      </c>
      <c r="F1443" s="32"/>
      <c r="G1443" s="32"/>
      <c r="H1443" s="32"/>
      <c r="I1443" s="32"/>
      <c r="J1443" s="32">
        <v>0.04</v>
      </c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3"/>
    </row>
    <row r="1444" spans="1:25" s="34" customFormat="1" ht="12.75" customHeight="1">
      <c r="A1444" s="19"/>
      <c r="B1444" s="271"/>
      <c r="C1444" s="25" t="s">
        <v>23</v>
      </c>
      <c r="D1444" s="18"/>
      <c r="E1444" s="137">
        <f t="shared" si="124"/>
        <v>0.04</v>
      </c>
      <c r="F1444" s="32"/>
      <c r="G1444" s="32"/>
      <c r="H1444" s="32"/>
      <c r="I1444" s="32"/>
      <c r="J1444" s="32">
        <v>0.04</v>
      </c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3"/>
    </row>
    <row r="1445" spans="1:25" s="34" customFormat="1" ht="12.75" customHeight="1">
      <c r="A1445" s="19"/>
      <c r="B1445" s="271" t="s">
        <v>356</v>
      </c>
      <c r="C1445" s="25" t="s">
        <v>11</v>
      </c>
      <c r="D1445" s="18"/>
      <c r="E1445" s="137">
        <f t="shared" si="124"/>
        <v>0.5</v>
      </c>
      <c r="F1445" s="32"/>
      <c r="G1445" s="32"/>
      <c r="H1445" s="32"/>
      <c r="I1445" s="32"/>
      <c r="J1445" s="32">
        <v>0.5</v>
      </c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3"/>
    </row>
    <row r="1446" spans="1:25" s="34" customFormat="1" ht="12.75" customHeight="1">
      <c r="A1446" s="19"/>
      <c r="B1446" s="21"/>
      <c r="C1446" s="25" t="s">
        <v>16</v>
      </c>
      <c r="D1446" s="18"/>
      <c r="E1446" s="137">
        <f t="shared" si="124"/>
        <v>0.42</v>
      </c>
      <c r="F1446" s="32"/>
      <c r="G1446" s="32"/>
      <c r="H1446" s="32"/>
      <c r="I1446" s="32"/>
      <c r="J1446" s="32">
        <v>0.42</v>
      </c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3"/>
    </row>
    <row r="1447" spans="1:25" s="34" customFormat="1" ht="12.75" customHeight="1">
      <c r="A1447" s="19"/>
      <c r="B1447" s="271" t="s">
        <v>357</v>
      </c>
      <c r="C1447" s="25" t="s">
        <v>12</v>
      </c>
      <c r="D1447" s="18"/>
      <c r="E1447" s="137">
        <f t="shared" si="124"/>
        <v>0.3</v>
      </c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>
        <v>0.3</v>
      </c>
      <c r="U1447" s="32"/>
      <c r="V1447" s="32"/>
      <c r="W1447" s="32"/>
      <c r="X1447" s="32"/>
      <c r="Y1447" s="33"/>
    </row>
    <row r="1448" spans="1:25" s="34" customFormat="1" ht="12.75" customHeight="1">
      <c r="A1448" s="19"/>
      <c r="B1448" s="21"/>
      <c r="C1448" s="25"/>
      <c r="D1448" s="18"/>
      <c r="E1448" s="137">
        <f t="shared" si="124"/>
        <v>0</v>
      </c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3"/>
    </row>
    <row r="1449" spans="1:25" s="34" customFormat="1" ht="12.75" customHeight="1">
      <c r="A1449" s="18"/>
      <c r="B1449" s="299" t="s">
        <v>446</v>
      </c>
      <c r="C1449" s="25" t="s">
        <v>22</v>
      </c>
      <c r="D1449" s="19"/>
      <c r="E1449" s="137">
        <f t="shared" ref="E1449:E1463" si="125">SUM(J1449:X1449)</f>
        <v>0.16</v>
      </c>
      <c r="F1449" s="32"/>
      <c r="G1449" s="32"/>
      <c r="H1449" s="32"/>
      <c r="I1449" s="32"/>
      <c r="J1449" s="32"/>
      <c r="K1449" s="32"/>
      <c r="L1449" s="287">
        <v>0.16</v>
      </c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3"/>
    </row>
    <row r="1450" spans="1:25" s="34" customFormat="1" ht="12.75" customHeight="1">
      <c r="A1450" s="18"/>
      <c r="B1450" s="299" t="s">
        <v>447</v>
      </c>
      <c r="C1450" s="25" t="s">
        <v>11</v>
      </c>
      <c r="D1450" s="19"/>
      <c r="E1450" s="137">
        <f t="shared" si="125"/>
        <v>0.05</v>
      </c>
      <c r="F1450" s="32"/>
      <c r="G1450" s="32"/>
      <c r="H1450" s="32"/>
      <c r="I1450" s="32"/>
      <c r="J1450" s="32"/>
      <c r="K1450" s="32"/>
      <c r="L1450" s="287">
        <v>0.05</v>
      </c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3"/>
    </row>
    <row r="1451" spans="1:25" s="34" customFormat="1" ht="12.75" customHeight="1">
      <c r="A1451" s="18"/>
      <c r="B1451" s="299" t="s">
        <v>448</v>
      </c>
      <c r="C1451" s="25" t="s">
        <v>11</v>
      </c>
      <c r="D1451" s="19"/>
      <c r="E1451" s="137">
        <f t="shared" si="125"/>
        <v>0.15</v>
      </c>
      <c r="F1451" s="32"/>
      <c r="G1451" s="32"/>
      <c r="H1451" s="32"/>
      <c r="I1451" s="32"/>
      <c r="J1451" s="32"/>
      <c r="K1451" s="32"/>
      <c r="L1451" s="287">
        <v>0.15</v>
      </c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3"/>
    </row>
    <row r="1452" spans="1:25" s="34" customFormat="1" ht="12.75" customHeight="1">
      <c r="A1452" s="18"/>
      <c r="B1452" s="299" t="s">
        <v>449</v>
      </c>
      <c r="C1452" s="25" t="s">
        <v>18</v>
      </c>
      <c r="D1452" s="19"/>
      <c r="E1452" s="137">
        <f t="shared" si="125"/>
        <v>0.15</v>
      </c>
      <c r="F1452" s="32"/>
      <c r="G1452" s="32"/>
      <c r="H1452" s="32"/>
      <c r="I1452" s="32"/>
      <c r="J1452" s="32"/>
      <c r="K1452" s="32"/>
      <c r="L1452" s="287">
        <v>0.15</v>
      </c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3"/>
    </row>
    <row r="1453" spans="1:25" s="34" customFormat="1" ht="13.5" customHeight="1">
      <c r="A1453" s="18"/>
      <c r="B1453" s="299" t="s">
        <v>450</v>
      </c>
      <c r="C1453" s="25" t="s">
        <v>12</v>
      </c>
      <c r="D1453" s="19"/>
      <c r="E1453" s="137">
        <f t="shared" si="125"/>
        <v>0.05</v>
      </c>
      <c r="F1453" s="32"/>
      <c r="G1453" s="32"/>
      <c r="H1453" s="32"/>
      <c r="I1453" s="32"/>
      <c r="J1453" s="32"/>
      <c r="K1453" s="32"/>
      <c r="L1453" s="287">
        <v>0.05</v>
      </c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3"/>
    </row>
    <row r="1454" spans="1:25" s="34" customFormat="1" ht="13.5" customHeight="1">
      <c r="A1454" s="18"/>
      <c r="B1454" s="299"/>
      <c r="C1454" s="25" t="s">
        <v>22</v>
      </c>
      <c r="D1454" s="19"/>
      <c r="E1454" s="137">
        <f t="shared" si="125"/>
        <v>0.1</v>
      </c>
      <c r="F1454" s="32"/>
      <c r="G1454" s="32"/>
      <c r="H1454" s="32"/>
      <c r="I1454" s="32"/>
      <c r="J1454" s="32"/>
      <c r="K1454" s="32"/>
      <c r="L1454" s="287">
        <v>0.1</v>
      </c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3"/>
    </row>
    <row r="1455" spans="1:25" s="34" customFormat="1" ht="12.75" customHeight="1">
      <c r="A1455" s="18"/>
      <c r="B1455" s="299" t="s">
        <v>451</v>
      </c>
      <c r="C1455" s="25" t="s">
        <v>22</v>
      </c>
      <c r="D1455" s="19"/>
      <c r="E1455" s="137">
        <f t="shared" si="125"/>
        <v>0.15</v>
      </c>
      <c r="F1455" s="32"/>
      <c r="G1455" s="32"/>
      <c r="H1455" s="32"/>
      <c r="I1455" s="32"/>
      <c r="J1455" s="32"/>
      <c r="K1455" s="32"/>
      <c r="L1455" s="287">
        <v>0.15</v>
      </c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3"/>
    </row>
    <row r="1456" spans="1:25" s="34" customFormat="1" ht="12.75" customHeight="1">
      <c r="A1456" s="18"/>
      <c r="B1456" s="299" t="s">
        <v>452</v>
      </c>
      <c r="C1456" s="25" t="s">
        <v>18</v>
      </c>
      <c r="D1456" s="19"/>
      <c r="E1456" s="137">
        <f t="shared" si="125"/>
        <v>7.0000000000000007E-2</v>
      </c>
      <c r="F1456" s="32"/>
      <c r="G1456" s="32"/>
      <c r="H1456" s="32"/>
      <c r="I1456" s="32"/>
      <c r="J1456" s="32"/>
      <c r="K1456" s="32"/>
      <c r="L1456" s="287">
        <v>7.0000000000000007E-2</v>
      </c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3"/>
    </row>
    <row r="1457" spans="1:25" s="34" customFormat="1" ht="12.75" customHeight="1">
      <c r="A1457" s="18"/>
      <c r="B1457" s="299"/>
      <c r="C1457" s="25" t="s">
        <v>22</v>
      </c>
      <c r="D1457" s="19"/>
      <c r="E1457" s="137">
        <f t="shared" si="125"/>
        <v>0.08</v>
      </c>
      <c r="F1457" s="32"/>
      <c r="G1457" s="32"/>
      <c r="H1457" s="32"/>
      <c r="I1457" s="32"/>
      <c r="J1457" s="32"/>
      <c r="K1457" s="32"/>
      <c r="L1457" s="287">
        <v>0.08</v>
      </c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3"/>
    </row>
    <row r="1458" spans="1:25" s="34" customFormat="1" ht="12.75" customHeight="1">
      <c r="A1458" s="18"/>
      <c r="B1458" s="299" t="s">
        <v>453</v>
      </c>
      <c r="C1458" s="25" t="s">
        <v>16</v>
      </c>
      <c r="D1458" s="19"/>
      <c r="E1458" s="137">
        <f t="shared" si="125"/>
        <v>0.15</v>
      </c>
      <c r="F1458" s="32"/>
      <c r="G1458" s="32"/>
      <c r="H1458" s="32"/>
      <c r="I1458" s="32"/>
      <c r="J1458" s="32"/>
      <c r="K1458" s="32"/>
      <c r="L1458" s="287">
        <v>0.15</v>
      </c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3"/>
    </row>
    <row r="1459" spans="1:25" s="34" customFormat="1" ht="12.75" customHeight="1">
      <c r="A1459" s="18"/>
      <c r="B1459" s="299" t="s">
        <v>454</v>
      </c>
      <c r="C1459" s="25" t="s">
        <v>18</v>
      </c>
      <c r="D1459" s="19"/>
      <c r="E1459" s="137">
        <f t="shared" si="125"/>
        <v>0.2</v>
      </c>
      <c r="F1459" s="32"/>
      <c r="G1459" s="32"/>
      <c r="H1459" s="32"/>
      <c r="I1459" s="32"/>
      <c r="J1459" s="32"/>
      <c r="K1459" s="32"/>
      <c r="L1459" s="287">
        <v>0.2</v>
      </c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X1459" s="32"/>
      <c r="Y1459" s="33"/>
    </row>
    <row r="1460" spans="1:25" s="34" customFormat="1" ht="12.75" customHeight="1">
      <c r="A1460" s="18"/>
      <c r="B1460" s="299" t="s">
        <v>455</v>
      </c>
      <c r="C1460" s="25" t="s">
        <v>55</v>
      </c>
      <c r="D1460" s="19"/>
      <c r="E1460" s="137">
        <f t="shared" si="125"/>
        <v>0.04</v>
      </c>
      <c r="F1460" s="32"/>
      <c r="G1460" s="32"/>
      <c r="H1460" s="32"/>
      <c r="I1460" s="32"/>
      <c r="J1460" s="32"/>
      <c r="K1460" s="32"/>
      <c r="L1460" s="287">
        <v>0.04</v>
      </c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X1460" s="32"/>
      <c r="Y1460" s="33"/>
    </row>
    <row r="1461" spans="1:25" s="34" customFormat="1" ht="12.75" customHeight="1">
      <c r="A1461" s="18"/>
      <c r="B1461" s="299" t="s">
        <v>456</v>
      </c>
      <c r="C1461" s="25" t="s">
        <v>22</v>
      </c>
      <c r="D1461" s="19"/>
      <c r="E1461" s="137">
        <f t="shared" si="125"/>
        <v>0.3</v>
      </c>
      <c r="F1461" s="32"/>
      <c r="G1461" s="32"/>
      <c r="H1461" s="32"/>
      <c r="I1461" s="32"/>
      <c r="J1461" s="32"/>
      <c r="K1461" s="32"/>
      <c r="L1461" s="287">
        <v>0.3</v>
      </c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X1461" s="32"/>
      <c r="Y1461" s="33"/>
    </row>
    <row r="1462" spans="1:25" s="34" customFormat="1" ht="12.75" customHeight="1">
      <c r="A1462" s="18"/>
      <c r="B1462" s="299" t="s">
        <v>457</v>
      </c>
      <c r="C1462" s="25" t="s">
        <v>11</v>
      </c>
      <c r="D1462" s="19"/>
      <c r="E1462" s="137">
        <f t="shared" si="125"/>
        <v>0.1</v>
      </c>
      <c r="F1462" s="32"/>
      <c r="G1462" s="32"/>
      <c r="H1462" s="32"/>
      <c r="I1462" s="32"/>
      <c r="J1462" s="32"/>
      <c r="K1462" s="32"/>
      <c r="L1462" s="287">
        <v>0.1</v>
      </c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3"/>
    </row>
    <row r="1463" spans="1:25" s="34" customFormat="1" ht="12.75" customHeight="1">
      <c r="A1463" s="18"/>
      <c r="B1463" s="299"/>
      <c r="C1463" s="25" t="s">
        <v>16</v>
      </c>
      <c r="D1463" s="19"/>
      <c r="E1463" s="137">
        <f t="shared" si="125"/>
        <v>0.05</v>
      </c>
      <c r="F1463" s="32"/>
      <c r="G1463" s="32"/>
      <c r="H1463" s="32"/>
      <c r="I1463" s="32"/>
      <c r="J1463" s="32"/>
      <c r="K1463" s="32"/>
      <c r="L1463" s="287">
        <v>0.05</v>
      </c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3"/>
    </row>
    <row r="1464" spans="1:25" s="34" customFormat="1" ht="12.75" customHeight="1">
      <c r="A1464" s="19"/>
      <c r="B1464" s="21"/>
      <c r="C1464" s="25"/>
      <c r="D1464" s="18"/>
      <c r="E1464" s="137">
        <f t="shared" si="124"/>
        <v>0</v>
      </c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X1464" s="32"/>
      <c r="Y1464" s="33"/>
    </row>
    <row r="1465" spans="1:25" s="34" customFormat="1" ht="12.75" customHeight="1">
      <c r="A1465" s="18"/>
      <c r="B1465" s="21" t="s">
        <v>461</v>
      </c>
      <c r="C1465" s="25" t="s">
        <v>16</v>
      </c>
      <c r="D1465" s="19"/>
      <c r="E1465" s="137">
        <f t="shared" ref="E1465:E1505" si="126">SUM(J1465:X1465)</f>
        <v>2</v>
      </c>
      <c r="F1465" s="32"/>
      <c r="G1465" s="32"/>
      <c r="H1465" s="32"/>
      <c r="I1465" s="32"/>
      <c r="J1465" s="32"/>
      <c r="K1465" s="32">
        <v>2</v>
      </c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3"/>
    </row>
    <row r="1466" spans="1:25" s="34" customFormat="1" ht="12.75" customHeight="1">
      <c r="A1466" s="18"/>
      <c r="B1466" s="294" t="s">
        <v>463</v>
      </c>
      <c r="C1466" s="25" t="s">
        <v>55</v>
      </c>
      <c r="D1466" s="19"/>
      <c r="E1466" s="137">
        <f t="shared" si="126"/>
        <v>0.13</v>
      </c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265">
        <v>0.13</v>
      </c>
      <c r="Q1466" s="32"/>
      <c r="R1466" s="32"/>
      <c r="S1466" s="32"/>
      <c r="T1466" s="32"/>
      <c r="U1466" s="32"/>
      <c r="V1466" s="32"/>
      <c r="W1466" s="32"/>
      <c r="X1466" s="32"/>
      <c r="Y1466" s="33"/>
    </row>
    <row r="1467" spans="1:25" s="34" customFormat="1" ht="12.75" customHeight="1">
      <c r="A1467" s="18"/>
      <c r="B1467" s="294"/>
      <c r="C1467" s="25" t="s">
        <v>23</v>
      </c>
      <c r="D1467" s="19"/>
      <c r="E1467" s="137">
        <f t="shared" si="126"/>
        <v>0.34</v>
      </c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265">
        <v>0.34</v>
      </c>
      <c r="Q1467" s="32"/>
      <c r="R1467" s="32"/>
      <c r="S1467" s="32"/>
      <c r="T1467" s="32"/>
      <c r="U1467" s="32"/>
      <c r="V1467" s="32"/>
      <c r="W1467" s="32"/>
      <c r="X1467" s="32"/>
      <c r="Y1467" s="33"/>
    </row>
    <row r="1468" spans="1:25" s="34" customFormat="1" ht="12.75" customHeight="1">
      <c r="A1468" s="18"/>
      <c r="B1468" s="20" t="s">
        <v>464</v>
      </c>
      <c r="C1468" s="25" t="s">
        <v>16</v>
      </c>
      <c r="D1468" s="19"/>
      <c r="E1468" s="137">
        <f t="shared" si="126"/>
        <v>0.18</v>
      </c>
      <c r="F1468" s="32"/>
      <c r="G1468" s="32"/>
      <c r="H1468" s="32"/>
      <c r="I1468" s="32"/>
      <c r="J1468" s="32"/>
      <c r="K1468" s="32"/>
      <c r="L1468" s="32"/>
      <c r="M1468" s="32"/>
      <c r="N1468" s="32"/>
      <c r="O1468" s="287">
        <v>0.18</v>
      </c>
      <c r="P1468" s="32"/>
      <c r="Q1468" s="32"/>
      <c r="R1468" s="32"/>
      <c r="S1468" s="32"/>
      <c r="T1468" s="32"/>
      <c r="U1468" s="32"/>
      <c r="V1468" s="32"/>
      <c r="W1468" s="32"/>
      <c r="X1468" s="32"/>
      <c r="Y1468" s="33"/>
    </row>
    <row r="1469" spans="1:25" s="34" customFormat="1" ht="12.75" customHeight="1">
      <c r="A1469" s="18"/>
      <c r="B1469" s="20"/>
      <c r="C1469" s="25" t="s">
        <v>22</v>
      </c>
      <c r="D1469" s="19"/>
      <c r="E1469" s="137">
        <f t="shared" si="126"/>
        <v>0</v>
      </c>
      <c r="F1469" s="32"/>
      <c r="G1469" s="32"/>
      <c r="H1469" s="32"/>
      <c r="I1469" s="32"/>
      <c r="J1469" s="32"/>
      <c r="K1469" s="32"/>
      <c r="L1469" s="32"/>
      <c r="M1469" s="32"/>
      <c r="N1469" s="32"/>
      <c r="O1469" s="287"/>
      <c r="P1469" s="32"/>
      <c r="Q1469" s="32"/>
      <c r="R1469" s="32"/>
      <c r="S1469" s="32"/>
      <c r="T1469" s="32"/>
      <c r="U1469" s="32"/>
      <c r="V1469" s="32"/>
      <c r="W1469" s="32"/>
      <c r="X1469" s="32"/>
      <c r="Y1469" s="33"/>
    </row>
    <row r="1470" spans="1:25" s="34" customFormat="1" ht="12.75" customHeight="1">
      <c r="A1470" s="18"/>
      <c r="B1470" s="20" t="s">
        <v>465</v>
      </c>
      <c r="C1470" s="25" t="s">
        <v>22</v>
      </c>
      <c r="D1470" s="19"/>
      <c r="E1470" s="137">
        <f t="shared" si="126"/>
        <v>0.27</v>
      </c>
      <c r="F1470" s="32"/>
      <c r="G1470" s="32"/>
      <c r="H1470" s="32"/>
      <c r="I1470" s="32"/>
      <c r="J1470" s="32"/>
      <c r="K1470" s="32"/>
      <c r="L1470" s="32"/>
      <c r="M1470" s="32"/>
      <c r="N1470" s="32"/>
      <c r="O1470" s="287">
        <v>0.27</v>
      </c>
      <c r="P1470" s="32"/>
      <c r="Q1470" s="32"/>
      <c r="R1470" s="32"/>
      <c r="S1470" s="32"/>
      <c r="T1470" s="32"/>
      <c r="U1470" s="32"/>
      <c r="V1470" s="32"/>
      <c r="W1470" s="32"/>
      <c r="X1470" s="32"/>
      <c r="Y1470" s="33"/>
    </row>
    <row r="1471" spans="1:25" s="34" customFormat="1" ht="12.75" customHeight="1">
      <c r="A1471" s="18"/>
      <c r="B1471" s="20" t="s">
        <v>466</v>
      </c>
      <c r="C1471" s="25" t="s">
        <v>12</v>
      </c>
      <c r="D1471" s="19"/>
      <c r="E1471" s="137">
        <f t="shared" si="126"/>
        <v>0.11</v>
      </c>
      <c r="F1471" s="32"/>
      <c r="G1471" s="32"/>
      <c r="H1471" s="32"/>
      <c r="I1471" s="32"/>
      <c r="J1471" s="32"/>
      <c r="K1471" s="32"/>
      <c r="L1471" s="32"/>
      <c r="M1471" s="32"/>
      <c r="N1471" s="32"/>
      <c r="O1471" s="287">
        <v>0.11</v>
      </c>
      <c r="P1471" s="32"/>
      <c r="Q1471" s="32"/>
      <c r="R1471" s="32"/>
      <c r="S1471" s="32"/>
      <c r="T1471" s="32"/>
      <c r="U1471" s="32"/>
      <c r="V1471" s="32"/>
      <c r="W1471" s="32"/>
      <c r="X1471" s="32"/>
      <c r="Y1471" s="33"/>
    </row>
    <row r="1472" spans="1:25" s="34" customFormat="1" ht="12.75" customHeight="1">
      <c r="A1472" s="18"/>
      <c r="B1472" s="20"/>
      <c r="C1472" s="25" t="s">
        <v>16</v>
      </c>
      <c r="D1472" s="19"/>
      <c r="E1472" s="137">
        <f t="shared" si="126"/>
        <v>0.03</v>
      </c>
      <c r="F1472" s="32"/>
      <c r="G1472" s="32"/>
      <c r="H1472" s="32"/>
      <c r="I1472" s="32"/>
      <c r="J1472" s="32"/>
      <c r="K1472" s="32"/>
      <c r="L1472" s="32"/>
      <c r="M1472" s="32"/>
      <c r="N1472" s="32"/>
      <c r="O1472" s="287">
        <v>0.03</v>
      </c>
      <c r="P1472" s="32"/>
      <c r="Q1472" s="32"/>
      <c r="R1472" s="32"/>
      <c r="S1472" s="32"/>
      <c r="T1472" s="32"/>
      <c r="U1472" s="32"/>
      <c r="V1472" s="32"/>
      <c r="W1472" s="32"/>
      <c r="X1472" s="32"/>
      <c r="Y1472" s="33"/>
    </row>
    <row r="1473" spans="1:25" s="34" customFormat="1" ht="12.75" customHeight="1">
      <c r="A1473" s="18"/>
      <c r="B1473" s="20"/>
      <c r="C1473" s="25" t="s">
        <v>16</v>
      </c>
      <c r="D1473" s="19"/>
      <c r="E1473" s="137">
        <f t="shared" si="126"/>
        <v>0.13</v>
      </c>
      <c r="F1473" s="32"/>
      <c r="G1473" s="32"/>
      <c r="H1473" s="32"/>
      <c r="I1473" s="32"/>
      <c r="J1473" s="32"/>
      <c r="K1473" s="32"/>
      <c r="L1473" s="32"/>
      <c r="M1473" s="32"/>
      <c r="N1473" s="32"/>
      <c r="O1473" s="287">
        <v>0.13</v>
      </c>
      <c r="P1473" s="32"/>
      <c r="Q1473" s="32"/>
      <c r="R1473" s="32"/>
      <c r="S1473" s="32"/>
      <c r="T1473" s="32"/>
      <c r="U1473" s="32"/>
      <c r="V1473" s="32"/>
      <c r="W1473" s="32"/>
      <c r="X1473" s="32"/>
      <c r="Y1473" s="33"/>
    </row>
    <row r="1474" spans="1:25" s="34" customFormat="1" ht="12.75" customHeight="1">
      <c r="A1474" s="18"/>
      <c r="B1474" s="20"/>
      <c r="C1474" s="25" t="s">
        <v>16</v>
      </c>
      <c r="D1474" s="19"/>
      <c r="E1474" s="137">
        <f t="shared" si="126"/>
        <v>0.1</v>
      </c>
      <c r="F1474" s="32"/>
      <c r="G1474" s="32"/>
      <c r="H1474" s="32"/>
      <c r="I1474" s="32"/>
      <c r="J1474" s="32"/>
      <c r="K1474" s="32"/>
      <c r="L1474" s="32"/>
      <c r="M1474" s="32"/>
      <c r="N1474" s="32"/>
      <c r="O1474" s="287">
        <v>0.1</v>
      </c>
      <c r="P1474" s="32"/>
      <c r="Q1474" s="32"/>
      <c r="R1474" s="32"/>
      <c r="S1474" s="32"/>
      <c r="T1474" s="32"/>
      <c r="U1474" s="32"/>
      <c r="V1474" s="32"/>
      <c r="W1474" s="32"/>
      <c r="X1474" s="32"/>
      <c r="Y1474" s="33"/>
    </row>
    <row r="1475" spans="1:25" s="34" customFormat="1" ht="12.75" customHeight="1">
      <c r="A1475" s="18"/>
      <c r="B1475" s="20"/>
      <c r="C1475" s="25" t="s">
        <v>18</v>
      </c>
      <c r="D1475" s="19"/>
      <c r="E1475" s="137">
        <f t="shared" si="126"/>
        <v>0.12</v>
      </c>
      <c r="F1475" s="32"/>
      <c r="G1475" s="32"/>
      <c r="H1475" s="32"/>
      <c r="I1475" s="32"/>
      <c r="J1475" s="32"/>
      <c r="K1475" s="32"/>
      <c r="L1475" s="32"/>
      <c r="M1475" s="32"/>
      <c r="N1475" s="32"/>
      <c r="O1475" s="287">
        <v>0.12</v>
      </c>
      <c r="P1475" s="32"/>
      <c r="Q1475" s="32"/>
      <c r="R1475" s="32"/>
      <c r="S1475" s="32"/>
      <c r="T1475" s="32"/>
      <c r="U1475" s="32"/>
      <c r="V1475" s="32"/>
      <c r="W1475" s="32"/>
      <c r="X1475" s="32"/>
      <c r="Y1475" s="33"/>
    </row>
    <row r="1476" spans="1:25" s="34" customFormat="1" ht="12.75" customHeight="1">
      <c r="A1476" s="18"/>
      <c r="B1476" s="273" t="s">
        <v>468</v>
      </c>
      <c r="C1476" s="25" t="s">
        <v>11</v>
      </c>
      <c r="D1476" s="19"/>
      <c r="E1476" s="137">
        <f t="shared" si="126"/>
        <v>0.12</v>
      </c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265">
        <v>0.12</v>
      </c>
      <c r="T1476" s="32"/>
      <c r="U1476" s="32"/>
      <c r="V1476" s="32"/>
      <c r="W1476" s="32"/>
      <c r="X1476" s="32"/>
      <c r="Y1476" s="33"/>
    </row>
    <row r="1477" spans="1:25" s="34" customFormat="1" ht="12.75" customHeight="1">
      <c r="A1477" s="18"/>
      <c r="B1477" s="273"/>
      <c r="C1477" s="25" t="s">
        <v>11</v>
      </c>
      <c r="D1477" s="19"/>
      <c r="E1477" s="137">
        <f t="shared" si="126"/>
        <v>7.0000000000000007E-2</v>
      </c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265">
        <v>7.0000000000000007E-2</v>
      </c>
      <c r="T1477" s="32"/>
      <c r="U1477" s="32"/>
      <c r="V1477" s="32"/>
      <c r="W1477" s="32"/>
      <c r="X1477" s="32"/>
      <c r="Y1477" s="33"/>
    </row>
    <row r="1478" spans="1:25" s="34" customFormat="1" ht="12.75" customHeight="1">
      <c r="A1478" s="18"/>
      <c r="B1478" s="273"/>
      <c r="C1478" s="25" t="s">
        <v>18</v>
      </c>
      <c r="D1478" s="19"/>
      <c r="E1478" s="137">
        <f t="shared" si="126"/>
        <v>0.03</v>
      </c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265">
        <v>0.03</v>
      </c>
      <c r="T1478" s="32"/>
      <c r="U1478" s="32"/>
      <c r="V1478" s="32"/>
      <c r="W1478" s="32"/>
      <c r="X1478" s="32"/>
      <c r="Y1478" s="33"/>
    </row>
    <row r="1479" spans="1:25" s="34" customFormat="1" ht="12.75" customHeight="1">
      <c r="A1479" s="18"/>
      <c r="B1479" s="21" t="s">
        <v>469</v>
      </c>
      <c r="C1479" s="25" t="s">
        <v>16</v>
      </c>
      <c r="D1479" s="19"/>
      <c r="E1479" s="137">
        <f t="shared" si="126"/>
        <v>0.8</v>
      </c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265">
        <v>0.8</v>
      </c>
      <c r="W1479" s="32"/>
      <c r="X1479" s="32"/>
      <c r="Y1479" s="33"/>
    </row>
    <row r="1480" spans="1:25" s="34" customFormat="1" ht="12.75" customHeight="1">
      <c r="A1480" s="18"/>
      <c r="B1480" s="21"/>
      <c r="C1480" s="25" t="s">
        <v>11</v>
      </c>
      <c r="D1480" s="19"/>
      <c r="E1480" s="137">
        <f t="shared" si="126"/>
        <v>0.06</v>
      </c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265">
        <v>0.06</v>
      </c>
      <c r="W1480" s="32"/>
      <c r="X1480" s="32"/>
      <c r="Y1480" s="33"/>
    </row>
    <row r="1481" spans="1:25" s="34" customFormat="1" ht="12.75" customHeight="1">
      <c r="A1481" s="18"/>
      <c r="B1481" s="21" t="s">
        <v>1676</v>
      </c>
      <c r="C1481" s="25" t="s">
        <v>12</v>
      </c>
      <c r="D1481" s="19"/>
      <c r="E1481" s="137">
        <f t="shared" si="126"/>
        <v>0.09</v>
      </c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265"/>
      <c r="W1481" s="32">
        <v>0.09</v>
      </c>
      <c r="X1481" s="32"/>
      <c r="Y1481" s="33"/>
    </row>
    <row r="1482" spans="1:25" s="34" customFormat="1" ht="12.75" customHeight="1">
      <c r="A1482" s="18"/>
      <c r="B1482" s="21"/>
      <c r="C1482" s="25" t="s">
        <v>11</v>
      </c>
      <c r="D1482" s="19"/>
      <c r="E1482" s="137">
        <f t="shared" si="126"/>
        <v>0.06</v>
      </c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265"/>
      <c r="W1482" s="32">
        <v>0.06</v>
      </c>
      <c r="X1482" s="32"/>
      <c r="Y1482" s="33"/>
    </row>
    <row r="1483" spans="1:25" s="34" customFormat="1" ht="12.75" customHeight="1">
      <c r="A1483" s="18"/>
      <c r="B1483" s="21"/>
      <c r="C1483" s="25" t="s">
        <v>16</v>
      </c>
      <c r="D1483" s="19"/>
      <c r="E1483" s="137">
        <f t="shared" si="126"/>
        <v>0.13</v>
      </c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265"/>
      <c r="W1483" s="32">
        <v>0.13</v>
      </c>
      <c r="X1483" s="32"/>
      <c r="Y1483" s="33"/>
    </row>
    <row r="1484" spans="1:25" s="34" customFormat="1" ht="12.75" customHeight="1">
      <c r="A1484" s="18"/>
      <c r="B1484" s="21"/>
      <c r="C1484" s="25" t="s">
        <v>16</v>
      </c>
      <c r="D1484" s="19"/>
      <c r="E1484" s="137">
        <f t="shared" si="126"/>
        <v>0.1</v>
      </c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265"/>
      <c r="W1484" s="32">
        <v>0.1</v>
      </c>
      <c r="X1484" s="32"/>
      <c r="Y1484" s="33"/>
    </row>
    <row r="1485" spans="1:25" s="34" customFormat="1" ht="12.75" customHeight="1">
      <c r="A1485" s="18"/>
      <c r="B1485" s="21"/>
      <c r="C1485" s="25" t="s">
        <v>18</v>
      </c>
      <c r="D1485" s="19"/>
      <c r="E1485" s="137">
        <f t="shared" si="126"/>
        <v>0.05</v>
      </c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265"/>
      <c r="W1485" s="32">
        <v>0.05</v>
      </c>
      <c r="X1485" s="32"/>
      <c r="Y1485" s="33"/>
    </row>
    <row r="1486" spans="1:25" s="34" customFormat="1" ht="12.75" customHeight="1">
      <c r="A1486" s="18"/>
      <c r="B1486" s="21"/>
      <c r="C1486" s="25" t="s">
        <v>23</v>
      </c>
      <c r="D1486" s="19"/>
      <c r="E1486" s="137">
        <f t="shared" si="126"/>
        <v>0.05</v>
      </c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265"/>
      <c r="W1486" s="32">
        <v>0.05</v>
      </c>
      <c r="X1486" s="32"/>
      <c r="Y1486" s="33"/>
    </row>
    <row r="1487" spans="1:25" s="34" customFormat="1" ht="12.75" customHeight="1">
      <c r="A1487" s="18"/>
      <c r="B1487" s="21"/>
      <c r="C1487" s="25" t="s">
        <v>18</v>
      </c>
      <c r="D1487" s="19"/>
      <c r="E1487" s="137">
        <f t="shared" si="126"/>
        <v>7.0000000000000007E-2</v>
      </c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265"/>
      <c r="W1487" s="32">
        <v>7.0000000000000007E-2</v>
      </c>
      <c r="X1487" s="32"/>
      <c r="Y1487" s="33"/>
    </row>
    <row r="1488" spans="1:25" s="34" customFormat="1" ht="12.75" customHeight="1">
      <c r="A1488" s="18"/>
      <c r="B1488" s="21"/>
      <c r="C1488" s="25" t="s">
        <v>18</v>
      </c>
      <c r="D1488" s="19"/>
      <c r="E1488" s="137">
        <f t="shared" si="126"/>
        <v>0.1</v>
      </c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265"/>
      <c r="W1488" s="32">
        <v>0.1</v>
      </c>
      <c r="X1488" s="32"/>
      <c r="Y1488" s="33"/>
    </row>
    <row r="1489" spans="1:25" s="34" customFormat="1" ht="12.75" customHeight="1">
      <c r="A1489" s="18"/>
      <c r="B1489" s="300" t="s">
        <v>470</v>
      </c>
      <c r="C1489" s="25" t="s">
        <v>11</v>
      </c>
      <c r="D1489" s="19"/>
      <c r="E1489" s="137">
        <f t="shared" si="126"/>
        <v>0.15</v>
      </c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287">
        <v>0.15</v>
      </c>
      <c r="U1489" s="32"/>
      <c r="V1489" s="32"/>
      <c r="W1489" s="32"/>
      <c r="X1489" s="32"/>
      <c r="Y1489" s="33"/>
    </row>
    <row r="1490" spans="1:25" s="34" customFormat="1" ht="12.75" customHeight="1">
      <c r="A1490" s="18"/>
      <c r="B1490" s="300" t="s">
        <v>471</v>
      </c>
      <c r="C1490" s="25" t="s">
        <v>16</v>
      </c>
      <c r="D1490" s="19"/>
      <c r="E1490" s="137">
        <f t="shared" si="126"/>
        <v>0.15</v>
      </c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287">
        <v>0.15</v>
      </c>
      <c r="U1490" s="32"/>
      <c r="V1490" s="32"/>
      <c r="W1490" s="32"/>
      <c r="X1490" s="32"/>
      <c r="Y1490" s="33"/>
    </row>
    <row r="1491" spans="1:25" s="34" customFormat="1" ht="12.75" customHeight="1">
      <c r="A1491" s="18"/>
      <c r="B1491" s="300" t="s">
        <v>674</v>
      </c>
      <c r="C1491" s="25" t="s">
        <v>16</v>
      </c>
      <c r="D1491" s="19"/>
      <c r="E1491" s="137">
        <f t="shared" si="126"/>
        <v>0.15</v>
      </c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287">
        <v>0.15</v>
      </c>
      <c r="U1491" s="32"/>
      <c r="V1491" s="32"/>
      <c r="W1491" s="32"/>
      <c r="X1491" s="32"/>
      <c r="Y1491" s="33"/>
    </row>
    <row r="1492" spans="1:25" s="34" customFormat="1" ht="12.75" customHeight="1">
      <c r="A1492" s="18"/>
      <c r="B1492" s="300" t="s">
        <v>472</v>
      </c>
      <c r="C1492" s="25" t="s">
        <v>16</v>
      </c>
      <c r="D1492" s="19"/>
      <c r="E1492" s="137">
        <f t="shared" si="126"/>
        <v>0.2</v>
      </c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287">
        <v>0.2</v>
      </c>
      <c r="U1492" s="32"/>
      <c r="V1492" s="32"/>
      <c r="W1492" s="32"/>
      <c r="X1492" s="32"/>
      <c r="Y1492" s="33"/>
    </row>
    <row r="1493" spans="1:25" s="34" customFormat="1" ht="12.75" customHeight="1">
      <c r="A1493" s="18"/>
      <c r="B1493" s="300" t="s">
        <v>466</v>
      </c>
      <c r="C1493" s="25" t="s">
        <v>16</v>
      </c>
      <c r="D1493" s="19"/>
      <c r="E1493" s="137">
        <f t="shared" si="126"/>
        <v>0.15</v>
      </c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287">
        <v>0.15</v>
      </c>
      <c r="U1493" s="32"/>
      <c r="V1493" s="32"/>
      <c r="W1493" s="32"/>
      <c r="X1493" s="32"/>
      <c r="Y1493" s="33"/>
    </row>
    <row r="1494" spans="1:25" s="34" customFormat="1" ht="12.75" customHeight="1">
      <c r="A1494" s="18"/>
      <c r="B1494" s="346" t="s">
        <v>675</v>
      </c>
      <c r="C1494" s="25" t="s">
        <v>12</v>
      </c>
      <c r="D1494" s="19"/>
      <c r="E1494" s="137">
        <f t="shared" si="126"/>
        <v>7.0000000000000007E-2</v>
      </c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287">
        <v>7.0000000000000007E-2</v>
      </c>
      <c r="U1494" s="32"/>
      <c r="V1494" s="32"/>
      <c r="W1494" s="32"/>
      <c r="X1494" s="32"/>
      <c r="Y1494" s="33"/>
    </row>
    <row r="1495" spans="1:25" s="34" customFormat="1" ht="12.75" customHeight="1">
      <c r="A1495" s="18"/>
      <c r="B1495" s="300"/>
      <c r="C1495" s="25" t="s">
        <v>23</v>
      </c>
      <c r="D1495" s="19"/>
      <c r="E1495" s="137">
        <f t="shared" si="126"/>
        <v>0.05</v>
      </c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287">
        <v>0.05</v>
      </c>
      <c r="U1495" s="32"/>
      <c r="V1495" s="32"/>
      <c r="W1495" s="32"/>
      <c r="X1495" s="32"/>
      <c r="Y1495" s="33"/>
    </row>
    <row r="1496" spans="1:25" s="34" customFormat="1" ht="12.75" customHeight="1">
      <c r="A1496" s="18"/>
      <c r="B1496" s="300"/>
      <c r="C1496" s="25" t="s">
        <v>47</v>
      </c>
      <c r="D1496" s="19"/>
      <c r="E1496" s="137">
        <f t="shared" si="126"/>
        <v>0.03</v>
      </c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287">
        <v>0.03</v>
      </c>
      <c r="U1496" s="32"/>
      <c r="V1496" s="32"/>
      <c r="W1496" s="32"/>
      <c r="X1496" s="32"/>
      <c r="Y1496" s="33"/>
    </row>
    <row r="1497" spans="1:25" s="34" customFormat="1" ht="12.75" customHeight="1">
      <c r="A1497" s="18"/>
      <c r="B1497" s="300" t="s">
        <v>473</v>
      </c>
      <c r="C1497" s="25" t="s">
        <v>16</v>
      </c>
      <c r="D1497" s="19"/>
      <c r="E1497" s="137">
        <f t="shared" si="126"/>
        <v>0.15</v>
      </c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287">
        <v>0.15</v>
      </c>
      <c r="U1497" s="32"/>
      <c r="V1497" s="32"/>
      <c r="W1497" s="32"/>
      <c r="X1497" s="32"/>
      <c r="Y1497" s="33"/>
    </row>
    <row r="1498" spans="1:25" s="34" customFormat="1" ht="12.75" customHeight="1">
      <c r="A1498" s="18"/>
      <c r="B1498" s="300" t="s">
        <v>474</v>
      </c>
      <c r="C1498" s="25" t="s">
        <v>16</v>
      </c>
      <c r="D1498" s="19"/>
      <c r="E1498" s="137">
        <f t="shared" si="126"/>
        <v>0.18</v>
      </c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287">
        <v>0.18</v>
      </c>
      <c r="U1498" s="32"/>
      <c r="V1498" s="32"/>
      <c r="W1498" s="32"/>
      <c r="X1498" s="32"/>
      <c r="Y1498" s="33"/>
    </row>
    <row r="1499" spans="1:25" s="34" customFormat="1" ht="12.75" customHeight="1">
      <c r="A1499" s="18"/>
      <c r="B1499" s="300" t="s">
        <v>475</v>
      </c>
      <c r="C1499" s="25" t="s">
        <v>16</v>
      </c>
      <c r="D1499" s="19"/>
      <c r="E1499" s="137">
        <f t="shared" si="126"/>
        <v>0.15</v>
      </c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287">
        <v>0.15</v>
      </c>
      <c r="U1499" s="32"/>
      <c r="V1499" s="32"/>
      <c r="W1499" s="32"/>
      <c r="X1499" s="32"/>
      <c r="Y1499" s="33"/>
    </row>
    <row r="1500" spans="1:25" s="34" customFormat="1" ht="12.75" customHeight="1">
      <c r="A1500" s="18"/>
      <c r="B1500" s="300" t="s">
        <v>476</v>
      </c>
      <c r="C1500" s="25" t="s">
        <v>18</v>
      </c>
      <c r="D1500" s="19"/>
      <c r="E1500" s="137">
        <f t="shared" si="126"/>
        <v>0.15</v>
      </c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287">
        <v>0.15</v>
      </c>
      <c r="U1500" s="32"/>
      <c r="V1500" s="32"/>
      <c r="W1500" s="32"/>
      <c r="X1500" s="32"/>
      <c r="Y1500" s="33"/>
    </row>
    <row r="1501" spans="1:25" s="34" customFormat="1" ht="12.75" customHeight="1">
      <c r="A1501" s="480"/>
      <c r="B1501" s="21"/>
      <c r="C1501" s="25"/>
      <c r="D1501" s="19"/>
      <c r="E1501" s="137">
        <f t="shared" si="126"/>
        <v>0</v>
      </c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3"/>
    </row>
    <row r="1502" spans="1:25" s="34" customFormat="1" ht="12.75" customHeight="1">
      <c r="A1502" s="480"/>
      <c r="B1502" s="21"/>
      <c r="C1502" s="25"/>
      <c r="D1502" s="19"/>
      <c r="E1502" s="137">
        <f t="shared" si="126"/>
        <v>0</v>
      </c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5"/>
      <c r="S1502" s="32"/>
      <c r="T1502" s="32"/>
      <c r="U1502" s="32"/>
      <c r="V1502" s="32"/>
      <c r="W1502" s="32"/>
      <c r="X1502" s="32"/>
      <c r="Y1502" s="33"/>
    </row>
    <row r="1503" spans="1:25" s="34" customFormat="1" ht="12.75" customHeight="1">
      <c r="A1503" s="480"/>
      <c r="B1503" s="21" t="s">
        <v>342</v>
      </c>
      <c r="C1503" s="25"/>
      <c r="D1503" s="19"/>
      <c r="E1503" s="137">
        <f t="shared" si="126"/>
        <v>0</v>
      </c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5"/>
      <c r="S1503" s="32"/>
      <c r="T1503" s="32"/>
      <c r="U1503" s="32"/>
      <c r="V1503" s="32"/>
      <c r="W1503" s="32"/>
      <c r="X1503" s="32"/>
      <c r="Y1503" s="33"/>
    </row>
    <row r="1504" spans="1:25" s="34" customFormat="1" ht="12.75" customHeight="1">
      <c r="A1504" s="480"/>
      <c r="B1504" s="21"/>
      <c r="C1504" s="25"/>
      <c r="D1504" s="19"/>
      <c r="E1504" s="137">
        <f t="shared" si="126"/>
        <v>0</v>
      </c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5"/>
      <c r="S1504" s="32"/>
      <c r="T1504" s="32"/>
      <c r="U1504" s="32"/>
      <c r="V1504" s="32"/>
      <c r="W1504" s="32"/>
      <c r="X1504" s="32"/>
      <c r="Y1504" s="33"/>
    </row>
    <row r="1505" spans="1:25" s="34" customFormat="1" ht="12.75" customHeight="1">
      <c r="A1505" s="480"/>
      <c r="B1505" s="21"/>
      <c r="C1505" s="25"/>
      <c r="D1505" s="19"/>
      <c r="E1505" s="137">
        <f t="shared" si="126"/>
        <v>0</v>
      </c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5"/>
      <c r="S1505" s="32"/>
      <c r="T1505" s="32"/>
      <c r="U1505" s="32"/>
      <c r="V1505" s="32"/>
      <c r="W1505" s="32"/>
      <c r="X1505" s="32"/>
      <c r="Y1505" s="33"/>
    </row>
    <row r="1506" spans="1:25" s="34" customFormat="1" ht="12.75" customHeight="1">
      <c r="A1506" s="19"/>
      <c r="B1506" s="21"/>
      <c r="C1506" s="25"/>
      <c r="D1506" s="18"/>
      <c r="E1506" s="137">
        <f t="shared" si="124"/>
        <v>0</v>
      </c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3"/>
    </row>
    <row r="1507" spans="1:25" s="34" customFormat="1" ht="12.75" customHeight="1">
      <c r="A1507" s="19"/>
      <c r="B1507" s="21"/>
      <c r="C1507" s="25"/>
      <c r="D1507" s="18"/>
      <c r="E1507" s="137">
        <f t="shared" si="124"/>
        <v>0</v>
      </c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3"/>
    </row>
    <row r="1508" spans="1:25" s="199" customFormat="1" ht="12.75" customHeight="1">
      <c r="A1508" s="201" t="s">
        <v>141</v>
      </c>
      <c r="B1508" s="200" t="s">
        <v>153</v>
      </c>
      <c r="C1508" s="197"/>
      <c r="D1508" s="202" t="s">
        <v>44</v>
      </c>
      <c r="E1508" s="184">
        <f t="shared" ref="E1508:X1508" si="127">SUM(E1509:E1540)</f>
        <v>3.9099999999999997</v>
      </c>
      <c r="F1508" s="184">
        <f t="shared" si="127"/>
        <v>0</v>
      </c>
      <c r="G1508" s="184">
        <f t="shared" si="127"/>
        <v>0</v>
      </c>
      <c r="H1508" s="184">
        <f t="shared" si="127"/>
        <v>0</v>
      </c>
      <c r="I1508" s="184">
        <f t="shared" si="127"/>
        <v>0</v>
      </c>
      <c r="J1508" s="184">
        <f t="shared" si="127"/>
        <v>0</v>
      </c>
      <c r="K1508" s="184">
        <f t="shared" si="127"/>
        <v>0</v>
      </c>
      <c r="L1508" s="184">
        <f t="shared" si="127"/>
        <v>0</v>
      </c>
      <c r="M1508" s="184">
        <f t="shared" si="127"/>
        <v>0.81</v>
      </c>
      <c r="N1508" s="184">
        <f t="shared" si="127"/>
        <v>0</v>
      </c>
      <c r="O1508" s="184">
        <f t="shared" si="127"/>
        <v>0.2</v>
      </c>
      <c r="P1508" s="184">
        <f t="shared" si="127"/>
        <v>0</v>
      </c>
      <c r="Q1508" s="184">
        <f t="shared" si="127"/>
        <v>0</v>
      </c>
      <c r="R1508" s="184">
        <f t="shared" si="127"/>
        <v>0</v>
      </c>
      <c r="S1508" s="184">
        <f t="shared" si="127"/>
        <v>0</v>
      </c>
      <c r="T1508" s="184">
        <f t="shared" si="127"/>
        <v>1.0200000000000002</v>
      </c>
      <c r="U1508" s="184">
        <f t="shared" si="127"/>
        <v>0.63</v>
      </c>
      <c r="V1508" s="184">
        <f t="shared" si="127"/>
        <v>0.72</v>
      </c>
      <c r="W1508" s="184">
        <f t="shared" si="127"/>
        <v>0.48</v>
      </c>
      <c r="X1508" s="184">
        <f t="shared" si="127"/>
        <v>0.05</v>
      </c>
      <c r="Y1508" s="198"/>
    </row>
    <row r="1509" spans="1:25" s="34" customFormat="1" ht="12.75" customHeight="1">
      <c r="A1509" s="19"/>
      <c r="B1509" s="270" t="s">
        <v>349</v>
      </c>
      <c r="C1509" s="25" t="s">
        <v>16</v>
      </c>
      <c r="D1509" s="18"/>
      <c r="E1509" s="137">
        <f t="shared" ref="E1509:E1540" si="128">SUM(J1509:X1509)</f>
        <v>0</v>
      </c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3"/>
    </row>
    <row r="1510" spans="1:25" s="34" customFormat="1" ht="12.75" customHeight="1">
      <c r="A1510" s="19"/>
      <c r="C1510" s="25" t="s">
        <v>18</v>
      </c>
      <c r="D1510" s="18"/>
      <c r="E1510" s="137">
        <f t="shared" si="128"/>
        <v>0</v>
      </c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3"/>
    </row>
    <row r="1511" spans="1:25" s="34" customFormat="1" ht="12.75" customHeight="1">
      <c r="A1511" s="19"/>
      <c r="B1511" s="21" t="s">
        <v>350</v>
      </c>
      <c r="C1511" s="25" t="s">
        <v>22</v>
      </c>
      <c r="D1511" s="18"/>
      <c r="E1511" s="137">
        <f t="shared" si="128"/>
        <v>0.17</v>
      </c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265">
        <v>0.17</v>
      </c>
      <c r="U1511" s="32"/>
      <c r="V1511" s="32"/>
      <c r="W1511" s="32"/>
      <c r="X1511" s="32"/>
      <c r="Y1511" s="33"/>
    </row>
    <row r="1512" spans="1:25" s="34" customFormat="1" ht="12.75" customHeight="1">
      <c r="A1512" s="19"/>
      <c r="B1512" s="21" t="s">
        <v>351</v>
      </c>
      <c r="C1512" s="25" t="s">
        <v>22</v>
      </c>
      <c r="D1512" s="18"/>
      <c r="E1512" s="137">
        <f t="shared" si="128"/>
        <v>0.5</v>
      </c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265">
        <v>0.5</v>
      </c>
      <c r="U1512" s="32"/>
      <c r="V1512" s="32"/>
      <c r="W1512" s="32"/>
      <c r="X1512" s="32"/>
      <c r="Y1512" s="33"/>
    </row>
    <row r="1513" spans="1:25" s="34" customFormat="1" ht="12.75" customHeight="1">
      <c r="A1513" s="19"/>
      <c r="B1513" s="21" t="s">
        <v>352</v>
      </c>
      <c r="C1513" s="25" t="s">
        <v>16</v>
      </c>
      <c r="D1513" s="18"/>
      <c r="E1513" s="137">
        <f t="shared" si="128"/>
        <v>0.05</v>
      </c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265">
        <v>0.05</v>
      </c>
      <c r="U1513" s="32"/>
      <c r="V1513" s="32"/>
      <c r="W1513" s="32"/>
      <c r="X1513" s="32"/>
      <c r="Y1513" s="33"/>
    </row>
    <row r="1514" spans="1:25" s="34" customFormat="1" ht="12.75" customHeight="1">
      <c r="A1514" s="19"/>
      <c r="B1514" s="21" t="s">
        <v>353</v>
      </c>
      <c r="C1514" s="25" t="s">
        <v>16</v>
      </c>
      <c r="D1514" s="18"/>
      <c r="E1514" s="137">
        <f t="shared" si="128"/>
        <v>0.2</v>
      </c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265">
        <v>0.2</v>
      </c>
      <c r="U1514" s="32"/>
      <c r="V1514" s="32"/>
      <c r="W1514" s="32"/>
      <c r="X1514" s="32"/>
      <c r="Y1514" s="33"/>
    </row>
    <row r="1515" spans="1:25" s="34" customFormat="1" ht="12.75" customHeight="1">
      <c r="A1515" s="19"/>
      <c r="B1515" s="21" t="s">
        <v>354</v>
      </c>
      <c r="C1515" s="25" t="s">
        <v>16</v>
      </c>
      <c r="D1515" s="18"/>
      <c r="E1515" s="137">
        <f t="shared" si="128"/>
        <v>0.05</v>
      </c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265">
        <v>0.05</v>
      </c>
      <c r="U1515" s="32"/>
      <c r="V1515" s="32"/>
      <c r="W1515" s="32"/>
      <c r="X1515" s="32"/>
      <c r="Y1515" s="33"/>
    </row>
    <row r="1516" spans="1:25" s="34" customFormat="1" ht="12.75" customHeight="1">
      <c r="A1516" s="19"/>
      <c r="B1516" s="21"/>
      <c r="C1516" s="25" t="s">
        <v>16</v>
      </c>
      <c r="D1516" s="18"/>
      <c r="E1516" s="137">
        <f t="shared" si="128"/>
        <v>0.05</v>
      </c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265">
        <v>0.05</v>
      </c>
      <c r="U1516" s="32"/>
      <c r="V1516" s="32"/>
      <c r="W1516" s="32"/>
      <c r="X1516" s="32"/>
      <c r="Y1516" s="33"/>
    </row>
    <row r="1517" spans="1:25" s="34" customFormat="1" ht="12.75" customHeight="1">
      <c r="A1517" s="19"/>
      <c r="B1517" s="21"/>
      <c r="C1517" s="25" t="s">
        <v>16</v>
      </c>
      <c r="D1517" s="18"/>
      <c r="E1517" s="137">
        <f t="shared" si="128"/>
        <v>7.0000000000000007E-2</v>
      </c>
      <c r="F1517" s="32"/>
      <c r="G1517" s="32"/>
      <c r="H1517" s="32"/>
      <c r="I1517" s="32"/>
      <c r="J1517" s="32"/>
      <c r="K1517" s="32"/>
      <c r="L1517" s="32"/>
      <c r="M1517" s="32">
        <v>7.0000000000000007E-2</v>
      </c>
      <c r="N1517" s="32"/>
      <c r="O1517" s="32"/>
      <c r="P1517" s="32"/>
      <c r="Q1517" s="32"/>
      <c r="R1517" s="32"/>
      <c r="S1517" s="32"/>
      <c r="T1517" s="265"/>
      <c r="U1517" s="32"/>
      <c r="V1517" s="32"/>
      <c r="W1517" s="32"/>
      <c r="X1517" s="32"/>
      <c r="Y1517" s="33"/>
    </row>
    <row r="1518" spans="1:25" s="34" customFormat="1" ht="12.75" customHeight="1">
      <c r="A1518" s="19"/>
      <c r="B1518" s="21"/>
      <c r="C1518" s="25" t="s">
        <v>22</v>
      </c>
      <c r="D1518" s="18"/>
      <c r="E1518" s="137">
        <f t="shared" si="128"/>
        <v>0.05</v>
      </c>
      <c r="F1518" s="32"/>
      <c r="G1518" s="32"/>
      <c r="H1518" s="32"/>
      <c r="I1518" s="32"/>
      <c r="J1518" s="32"/>
      <c r="K1518" s="32"/>
      <c r="L1518" s="32"/>
      <c r="M1518" s="32">
        <v>0.05</v>
      </c>
      <c r="N1518" s="32"/>
      <c r="O1518" s="32"/>
      <c r="P1518" s="32"/>
      <c r="Q1518" s="32"/>
      <c r="R1518" s="32"/>
      <c r="S1518" s="32"/>
      <c r="T1518" s="265"/>
      <c r="U1518" s="32"/>
      <c r="V1518" s="32"/>
      <c r="W1518" s="32"/>
      <c r="X1518" s="32"/>
      <c r="Y1518" s="33"/>
    </row>
    <row r="1519" spans="1:25" s="34" customFormat="1" ht="12.75" customHeight="1">
      <c r="A1519" s="19"/>
      <c r="B1519" s="21"/>
      <c r="C1519" s="25" t="s">
        <v>11</v>
      </c>
      <c r="D1519" s="18"/>
      <c r="E1519" s="137">
        <f t="shared" si="128"/>
        <v>0.02</v>
      </c>
      <c r="F1519" s="32"/>
      <c r="G1519" s="32"/>
      <c r="H1519" s="32"/>
      <c r="I1519" s="32"/>
      <c r="J1519" s="32"/>
      <c r="K1519" s="32"/>
      <c r="L1519" s="32"/>
      <c r="M1519" s="32">
        <v>0.02</v>
      </c>
      <c r="N1519" s="32"/>
      <c r="O1519" s="32"/>
      <c r="P1519" s="32"/>
      <c r="Q1519" s="32"/>
      <c r="R1519" s="32"/>
      <c r="S1519" s="32"/>
      <c r="T1519" s="265"/>
      <c r="U1519" s="32"/>
      <c r="V1519" s="32"/>
      <c r="W1519" s="32"/>
      <c r="X1519" s="32"/>
      <c r="Y1519" s="33"/>
    </row>
    <row r="1520" spans="1:25" s="34" customFormat="1" ht="12.75" customHeight="1">
      <c r="A1520" s="19"/>
      <c r="B1520" s="21"/>
      <c r="C1520" s="25" t="s">
        <v>18</v>
      </c>
      <c r="D1520" s="18"/>
      <c r="E1520" s="137">
        <f t="shared" si="128"/>
        <v>0.04</v>
      </c>
      <c r="F1520" s="32"/>
      <c r="G1520" s="32"/>
      <c r="H1520" s="32"/>
      <c r="I1520" s="32"/>
      <c r="J1520" s="32"/>
      <c r="K1520" s="32"/>
      <c r="L1520" s="32"/>
      <c r="M1520" s="32">
        <v>0.04</v>
      </c>
      <c r="N1520" s="32"/>
      <c r="O1520" s="32"/>
      <c r="P1520" s="32"/>
      <c r="Q1520" s="32"/>
      <c r="R1520" s="32"/>
      <c r="S1520" s="32"/>
      <c r="T1520" s="265"/>
      <c r="U1520" s="32"/>
      <c r="V1520" s="32"/>
      <c r="W1520" s="32"/>
      <c r="X1520" s="32"/>
      <c r="Y1520" s="33"/>
    </row>
    <row r="1521" spans="1:25" s="34" customFormat="1" ht="12.75" customHeight="1">
      <c r="A1521" s="19"/>
      <c r="B1521" s="21"/>
      <c r="C1521" s="25" t="s">
        <v>20</v>
      </c>
      <c r="D1521" s="18"/>
      <c r="E1521" s="137">
        <f t="shared" si="128"/>
        <v>0.46</v>
      </c>
      <c r="F1521" s="32"/>
      <c r="G1521" s="32"/>
      <c r="H1521" s="32"/>
      <c r="I1521" s="32"/>
      <c r="J1521" s="32"/>
      <c r="K1521" s="32"/>
      <c r="L1521" s="32"/>
      <c r="M1521" s="32">
        <v>0.46</v>
      </c>
      <c r="N1521" s="32"/>
      <c r="O1521" s="32"/>
      <c r="P1521" s="32"/>
      <c r="Q1521" s="32"/>
      <c r="R1521" s="32"/>
      <c r="S1521" s="32"/>
      <c r="T1521" s="265"/>
      <c r="U1521" s="32"/>
      <c r="V1521" s="32"/>
      <c r="W1521" s="32"/>
      <c r="X1521" s="32"/>
      <c r="Y1521" s="33"/>
    </row>
    <row r="1522" spans="1:25" s="34" customFormat="1" ht="12.75" customHeight="1">
      <c r="A1522" s="19"/>
      <c r="B1522" s="21"/>
      <c r="C1522" s="25" t="s">
        <v>16</v>
      </c>
      <c r="D1522" s="18"/>
      <c r="E1522" s="137">
        <f t="shared" si="128"/>
        <v>0.03</v>
      </c>
      <c r="F1522" s="32"/>
      <c r="G1522" s="32"/>
      <c r="H1522" s="32"/>
      <c r="I1522" s="32"/>
      <c r="J1522" s="32"/>
      <c r="K1522" s="32"/>
      <c r="L1522" s="32"/>
      <c r="M1522" s="32">
        <v>0.03</v>
      </c>
      <c r="N1522" s="32"/>
      <c r="O1522" s="32"/>
      <c r="P1522" s="32"/>
      <c r="Q1522" s="32"/>
      <c r="R1522" s="32"/>
      <c r="S1522" s="32"/>
      <c r="T1522" s="265"/>
      <c r="U1522" s="32"/>
      <c r="V1522" s="32"/>
      <c r="W1522" s="32"/>
      <c r="X1522" s="32"/>
      <c r="Y1522" s="33"/>
    </row>
    <row r="1523" spans="1:25" s="34" customFormat="1" ht="12.75" customHeight="1">
      <c r="A1523" s="19"/>
      <c r="B1523" s="21"/>
      <c r="C1523" s="25" t="s">
        <v>18</v>
      </c>
      <c r="D1523" s="18"/>
      <c r="E1523" s="137">
        <f t="shared" si="128"/>
        <v>0.14000000000000001</v>
      </c>
      <c r="F1523" s="32"/>
      <c r="G1523" s="32"/>
      <c r="H1523" s="32"/>
      <c r="I1523" s="32"/>
      <c r="J1523" s="32"/>
      <c r="K1523" s="32"/>
      <c r="L1523" s="32"/>
      <c r="M1523" s="32">
        <v>0.14000000000000001</v>
      </c>
      <c r="N1523" s="32"/>
      <c r="O1523" s="32"/>
      <c r="P1523" s="32"/>
      <c r="Q1523" s="32"/>
      <c r="R1523" s="32"/>
      <c r="S1523" s="32"/>
      <c r="T1523" s="265"/>
      <c r="U1523" s="32"/>
      <c r="V1523" s="32"/>
      <c r="W1523" s="32"/>
      <c r="X1523" s="32"/>
      <c r="Y1523" s="33"/>
    </row>
    <row r="1524" spans="1:25" s="34" customFormat="1" ht="12.75" customHeight="1">
      <c r="A1524" s="19"/>
      <c r="B1524" s="21"/>
      <c r="C1524" s="25" t="s">
        <v>16</v>
      </c>
      <c r="D1524" s="18"/>
      <c r="E1524" s="137">
        <f t="shared" si="128"/>
        <v>0.2</v>
      </c>
      <c r="F1524" s="32"/>
      <c r="G1524" s="32"/>
      <c r="H1524" s="32"/>
      <c r="I1524" s="32"/>
      <c r="J1524" s="32"/>
      <c r="K1524" s="32"/>
      <c r="L1524" s="32"/>
      <c r="M1524" s="32"/>
      <c r="N1524" s="32"/>
      <c r="O1524" s="32">
        <v>0.2</v>
      </c>
      <c r="P1524" s="32"/>
      <c r="Q1524" s="32"/>
      <c r="R1524" s="32"/>
      <c r="S1524" s="32"/>
      <c r="T1524" s="32"/>
      <c r="U1524" s="32"/>
      <c r="V1524" s="32"/>
      <c r="W1524" s="32"/>
      <c r="X1524" s="32"/>
      <c r="Y1524" s="33"/>
    </row>
    <row r="1525" spans="1:25" s="34" customFormat="1" ht="12.75" customHeight="1">
      <c r="A1525" s="19"/>
      <c r="B1525" s="21"/>
      <c r="C1525" s="25" t="s">
        <v>22</v>
      </c>
      <c r="D1525" s="18"/>
      <c r="E1525" s="137">
        <f t="shared" si="128"/>
        <v>0.5</v>
      </c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265"/>
      <c r="U1525" s="32">
        <v>0.5</v>
      </c>
      <c r="V1525" s="32"/>
      <c r="W1525" s="32"/>
      <c r="X1525" s="32"/>
      <c r="Y1525" s="33"/>
    </row>
    <row r="1526" spans="1:25" s="34" customFormat="1" ht="12.75" customHeight="1">
      <c r="A1526" s="19"/>
      <c r="B1526" s="21"/>
      <c r="C1526" s="25" t="s">
        <v>12</v>
      </c>
      <c r="D1526" s="18"/>
      <c r="E1526" s="137">
        <f t="shared" si="128"/>
        <v>0.03</v>
      </c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265"/>
      <c r="U1526" s="32">
        <v>0.03</v>
      </c>
      <c r="V1526" s="32"/>
      <c r="W1526" s="32"/>
      <c r="X1526" s="32"/>
      <c r="Y1526" s="33"/>
    </row>
    <row r="1527" spans="1:25" s="34" customFormat="1" ht="12.75" customHeight="1">
      <c r="A1527" s="19"/>
      <c r="B1527" s="21"/>
      <c r="C1527" s="25" t="s">
        <v>16</v>
      </c>
      <c r="D1527" s="18"/>
      <c r="E1527" s="137">
        <f t="shared" si="128"/>
        <v>0.1</v>
      </c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265"/>
      <c r="U1527" s="32">
        <v>0.1</v>
      </c>
      <c r="V1527" s="32"/>
      <c r="W1527" s="32"/>
      <c r="X1527" s="32"/>
      <c r="Y1527" s="33"/>
    </row>
    <row r="1528" spans="1:25" s="34" customFormat="1" ht="12.75" customHeight="1">
      <c r="A1528" s="19"/>
      <c r="B1528" s="21"/>
      <c r="C1528" s="25" t="s">
        <v>22</v>
      </c>
      <c r="D1528" s="18"/>
      <c r="E1528" s="137">
        <f t="shared" si="128"/>
        <v>0.1</v>
      </c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265"/>
      <c r="U1528" s="32"/>
      <c r="V1528" s="32">
        <v>0.1</v>
      </c>
      <c r="W1528" s="32"/>
      <c r="X1528" s="32"/>
      <c r="Y1528" s="33"/>
    </row>
    <row r="1529" spans="1:25" s="34" customFormat="1" ht="12.75" customHeight="1">
      <c r="A1529" s="19"/>
      <c r="B1529" s="21"/>
      <c r="C1529" s="25" t="s">
        <v>22</v>
      </c>
      <c r="D1529" s="18"/>
      <c r="E1529" s="137">
        <f t="shared" si="128"/>
        <v>0.56999999999999995</v>
      </c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265"/>
      <c r="U1529" s="32"/>
      <c r="V1529" s="32">
        <v>0.56999999999999995</v>
      </c>
      <c r="W1529" s="32"/>
      <c r="X1529" s="32"/>
      <c r="Y1529" s="33"/>
    </row>
    <row r="1530" spans="1:25" s="34" customFormat="1" ht="12.75" customHeight="1">
      <c r="A1530" s="19"/>
      <c r="B1530" s="21"/>
      <c r="C1530" s="25" t="s">
        <v>22</v>
      </c>
      <c r="D1530" s="18"/>
      <c r="E1530" s="137">
        <f t="shared" si="128"/>
        <v>0.05</v>
      </c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265"/>
      <c r="U1530" s="32"/>
      <c r="V1530" s="32">
        <v>0.05</v>
      </c>
      <c r="W1530" s="32"/>
      <c r="X1530" s="32"/>
      <c r="Y1530" s="33"/>
    </row>
    <row r="1531" spans="1:25" s="34" customFormat="1" ht="12.75" customHeight="1">
      <c r="A1531" s="19"/>
      <c r="B1531" s="21"/>
      <c r="C1531" s="25" t="s">
        <v>18</v>
      </c>
      <c r="D1531" s="18"/>
      <c r="E1531" s="137">
        <f t="shared" si="128"/>
        <v>0.05</v>
      </c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265"/>
      <c r="U1531" s="32"/>
      <c r="V1531" s="32"/>
      <c r="W1531" s="32"/>
      <c r="X1531" s="32">
        <v>0.05</v>
      </c>
      <c r="Y1531" s="33"/>
    </row>
    <row r="1532" spans="1:25" s="34" customFormat="1" ht="12.75" customHeight="1">
      <c r="A1532" s="19"/>
      <c r="B1532" s="21"/>
      <c r="C1532" s="25" t="s">
        <v>16</v>
      </c>
      <c r="D1532" s="18"/>
      <c r="E1532" s="137">
        <f t="shared" si="128"/>
        <v>0.4</v>
      </c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265"/>
      <c r="U1532" s="32"/>
      <c r="V1532" s="32"/>
      <c r="W1532" s="32">
        <v>0.4</v>
      </c>
      <c r="X1532" s="32"/>
      <c r="Y1532" s="33"/>
    </row>
    <row r="1533" spans="1:25" s="34" customFormat="1" ht="12.75" customHeight="1">
      <c r="A1533" s="19"/>
      <c r="B1533" s="21"/>
      <c r="C1533" s="25" t="s">
        <v>12</v>
      </c>
      <c r="D1533" s="18"/>
      <c r="E1533" s="137">
        <f t="shared" si="128"/>
        <v>0.05</v>
      </c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265"/>
      <c r="U1533" s="32"/>
      <c r="V1533" s="32"/>
      <c r="W1533" s="32">
        <v>0.05</v>
      </c>
      <c r="X1533" s="32"/>
      <c r="Y1533" s="33"/>
    </row>
    <row r="1534" spans="1:25" s="34" customFormat="1" ht="12.75" customHeight="1">
      <c r="A1534" s="19"/>
      <c r="B1534" s="21"/>
      <c r="C1534" s="25" t="s">
        <v>22</v>
      </c>
      <c r="D1534" s="18"/>
      <c r="E1534" s="137">
        <f t="shared" si="128"/>
        <v>0.03</v>
      </c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265"/>
      <c r="U1534" s="32"/>
      <c r="V1534" s="32"/>
      <c r="W1534" s="32">
        <v>0.03</v>
      </c>
      <c r="X1534" s="32"/>
      <c r="Y1534" s="33"/>
    </row>
    <row r="1535" spans="1:25" s="34" customFormat="1" ht="12.75" customHeight="1">
      <c r="A1535" s="19"/>
      <c r="B1535" s="21"/>
      <c r="C1535" s="25"/>
      <c r="D1535" s="18"/>
      <c r="E1535" s="137">
        <f t="shared" si="128"/>
        <v>0</v>
      </c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265"/>
      <c r="U1535" s="32"/>
      <c r="V1535" s="32"/>
      <c r="W1535" s="32"/>
      <c r="X1535" s="32"/>
      <c r="Y1535" s="33"/>
    </row>
    <row r="1536" spans="1:25" s="34" customFormat="1" ht="12.75" customHeight="1">
      <c r="A1536" s="19"/>
      <c r="B1536" s="21"/>
      <c r="C1536" s="25"/>
      <c r="D1536" s="18"/>
      <c r="E1536" s="137">
        <f t="shared" si="128"/>
        <v>0</v>
      </c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265"/>
      <c r="U1536" s="32"/>
      <c r="V1536" s="32"/>
      <c r="W1536" s="32"/>
      <c r="X1536" s="32"/>
      <c r="Y1536" s="33"/>
    </row>
    <row r="1537" spans="1:25" s="34" customFormat="1" ht="12.75" customHeight="1">
      <c r="A1537" s="19"/>
      <c r="B1537" s="21"/>
      <c r="C1537" s="25"/>
      <c r="D1537" s="18"/>
      <c r="E1537" s="137">
        <f t="shared" si="128"/>
        <v>0</v>
      </c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265"/>
      <c r="U1537" s="32"/>
      <c r="V1537" s="32"/>
      <c r="W1537" s="32"/>
      <c r="X1537" s="32"/>
      <c r="Y1537" s="33"/>
    </row>
    <row r="1538" spans="1:25" s="34" customFormat="1" ht="12.75" customHeight="1">
      <c r="A1538" s="19"/>
      <c r="B1538" s="21"/>
      <c r="C1538" s="25"/>
      <c r="D1538" s="18"/>
      <c r="E1538" s="137">
        <f t="shared" si="128"/>
        <v>0</v>
      </c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265"/>
      <c r="U1538" s="32"/>
      <c r="V1538" s="32"/>
      <c r="W1538" s="32"/>
      <c r="X1538" s="32"/>
      <c r="Y1538" s="33"/>
    </row>
    <row r="1539" spans="1:25" s="34" customFormat="1" ht="12.75" customHeight="1">
      <c r="A1539" s="19"/>
      <c r="B1539" s="21"/>
      <c r="C1539" s="25"/>
      <c r="D1539" s="18"/>
      <c r="E1539" s="137">
        <f t="shared" si="128"/>
        <v>0</v>
      </c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X1539" s="32"/>
      <c r="Y1539" s="33"/>
    </row>
    <row r="1540" spans="1:25" s="34" customFormat="1" ht="12.75" customHeight="1">
      <c r="A1540" s="19"/>
      <c r="B1540" s="21"/>
      <c r="C1540" s="25"/>
      <c r="D1540" s="18"/>
      <c r="E1540" s="137">
        <f t="shared" si="128"/>
        <v>0</v>
      </c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X1540" s="32"/>
      <c r="Y1540" s="33"/>
    </row>
    <row r="1541" spans="1:25" s="199" customFormat="1" ht="12.75" customHeight="1">
      <c r="A1541" s="201" t="s">
        <v>142</v>
      </c>
      <c r="B1541" s="200" t="s">
        <v>154</v>
      </c>
      <c r="C1541" s="197"/>
      <c r="D1541" s="202" t="s">
        <v>47</v>
      </c>
      <c r="E1541" s="184">
        <f t="shared" ref="E1541:X1541" si="129">SUM(E1542:E1545)</f>
        <v>0</v>
      </c>
      <c r="F1541" s="184">
        <f t="shared" si="129"/>
        <v>0</v>
      </c>
      <c r="G1541" s="184">
        <f t="shared" si="129"/>
        <v>0</v>
      </c>
      <c r="H1541" s="184">
        <f t="shared" si="129"/>
        <v>0</v>
      </c>
      <c r="I1541" s="184">
        <f t="shared" si="129"/>
        <v>0</v>
      </c>
      <c r="J1541" s="184">
        <f t="shared" si="129"/>
        <v>0</v>
      </c>
      <c r="K1541" s="184">
        <f t="shared" si="129"/>
        <v>0</v>
      </c>
      <c r="L1541" s="184">
        <f t="shared" si="129"/>
        <v>0</v>
      </c>
      <c r="M1541" s="184">
        <f t="shared" si="129"/>
        <v>0</v>
      </c>
      <c r="N1541" s="184">
        <f t="shared" si="129"/>
        <v>0</v>
      </c>
      <c r="O1541" s="184">
        <f t="shared" si="129"/>
        <v>0</v>
      </c>
      <c r="P1541" s="184">
        <f t="shared" si="129"/>
        <v>0</v>
      </c>
      <c r="Q1541" s="184">
        <f t="shared" si="129"/>
        <v>0</v>
      </c>
      <c r="R1541" s="184">
        <f t="shared" si="129"/>
        <v>0</v>
      </c>
      <c r="S1541" s="184">
        <f t="shared" si="129"/>
        <v>0</v>
      </c>
      <c r="T1541" s="184">
        <f t="shared" si="129"/>
        <v>0</v>
      </c>
      <c r="U1541" s="184">
        <f t="shared" si="129"/>
        <v>0</v>
      </c>
      <c r="V1541" s="184">
        <f t="shared" si="129"/>
        <v>0</v>
      </c>
      <c r="W1541" s="184">
        <f t="shared" si="129"/>
        <v>0</v>
      </c>
      <c r="X1541" s="184">
        <f t="shared" si="129"/>
        <v>0</v>
      </c>
      <c r="Y1541" s="198"/>
    </row>
    <row r="1542" spans="1:25" s="34" customFormat="1" ht="12.75" customHeight="1">
      <c r="A1542" s="19"/>
      <c r="B1542" s="21"/>
      <c r="C1542" s="25"/>
      <c r="D1542" s="18"/>
      <c r="E1542" s="137">
        <f>SUM(J1542:X1542)</f>
        <v>0</v>
      </c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X1542" s="32"/>
      <c r="Y1542" s="33"/>
    </row>
    <row r="1543" spans="1:25" s="34" customFormat="1" ht="12.75" customHeight="1">
      <c r="A1543" s="19"/>
      <c r="B1543" s="21"/>
      <c r="C1543" s="25"/>
      <c r="D1543" s="18"/>
      <c r="E1543" s="137">
        <f>SUM(J1543:X1543)</f>
        <v>0</v>
      </c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X1543" s="32"/>
      <c r="Y1543" s="33"/>
    </row>
    <row r="1544" spans="1:25" s="34" customFormat="1" ht="12.75" customHeight="1">
      <c r="A1544" s="19"/>
      <c r="B1544" s="21"/>
      <c r="C1544" s="25"/>
      <c r="D1544" s="18"/>
      <c r="E1544" s="137">
        <f>SUM(J1544:X1544)</f>
        <v>0</v>
      </c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X1544" s="32"/>
      <c r="Y1544" s="33"/>
    </row>
    <row r="1545" spans="1:25" s="34" customFormat="1" ht="12.75" customHeight="1">
      <c r="A1545" s="19"/>
      <c r="B1545" s="21"/>
      <c r="C1545" s="25"/>
      <c r="D1545" s="18"/>
      <c r="E1545" s="137">
        <f>SUM(J1545:X1545)</f>
        <v>0</v>
      </c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X1545" s="32"/>
      <c r="Y1545" s="33"/>
    </row>
    <row r="1546" spans="1:25" s="199" customFormat="1" ht="12.75" customHeight="1">
      <c r="A1546" s="201" t="s">
        <v>143</v>
      </c>
      <c r="B1546" s="200" t="s">
        <v>98</v>
      </c>
      <c r="C1546" s="197"/>
      <c r="D1546" s="202" t="s">
        <v>46</v>
      </c>
      <c r="E1546" s="184">
        <f t="shared" ref="E1546:X1546" si="130">SUM(E1547:E1560)</f>
        <v>16.670000000000002</v>
      </c>
      <c r="F1546" s="184">
        <f t="shared" si="130"/>
        <v>0</v>
      </c>
      <c r="G1546" s="184">
        <f t="shared" si="130"/>
        <v>0</v>
      </c>
      <c r="H1546" s="184">
        <f t="shared" si="130"/>
        <v>0</v>
      </c>
      <c r="I1546" s="184">
        <f t="shared" si="130"/>
        <v>0</v>
      </c>
      <c r="J1546" s="184">
        <f t="shared" si="130"/>
        <v>0</v>
      </c>
      <c r="K1546" s="184">
        <f t="shared" si="130"/>
        <v>0</v>
      </c>
      <c r="L1546" s="184">
        <f t="shared" si="130"/>
        <v>0</v>
      </c>
      <c r="M1546" s="184">
        <f t="shared" si="130"/>
        <v>0</v>
      </c>
      <c r="N1546" s="184">
        <f t="shared" si="130"/>
        <v>0</v>
      </c>
      <c r="O1546" s="184">
        <f t="shared" si="130"/>
        <v>0.5</v>
      </c>
      <c r="P1546" s="184">
        <f t="shared" si="130"/>
        <v>0</v>
      </c>
      <c r="Q1546" s="184">
        <f t="shared" si="130"/>
        <v>0</v>
      </c>
      <c r="R1546" s="184">
        <f t="shared" si="130"/>
        <v>2.0699999999999998</v>
      </c>
      <c r="S1546" s="184">
        <f t="shared" si="130"/>
        <v>0</v>
      </c>
      <c r="T1546" s="184">
        <f t="shared" si="130"/>
        <v>0</v>
      </c>
      <c r="U1546" s="184">
        <f t="shared" si="130"/>
        <v>0.3</v>
      </c>
      <c r="V1546" s="184">
        <f t="shared" si="130"/>
        <v>0</v>
      </c>
      <c r="W1546" s="184">
        <f t="shared" si="130"/>
        <v>13.8</v>
      </c>
      <c r="X1546" s="184">
        <f t="shared" si="130"/>
        <v>0</v>
      </c>
      <c r="Y1546" s="198"/>
    </row>
    <row r="1547" spans="1:25" s="34" customFormat="1" ht="12.75" customHeight="1">
      <c r="A1547" s="19"/>
      <c r="B1547" s="21"/>
      <c r="C1547" s="25" t="s">
        <v>16</v>
      </c>
      <c r="D1547" s="18"/>
      <c r="E1547" s="137">
        <f t="shared" ref="E1547:E1560" si="131">SUM(J1547:X1547)</f>
        <v>0.44</v>
      </c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>
        <v>0.44</v>
      </c>
      <c r="X1547" s="32"/>
      <c r="Y1547" s="33"/>
    </row>
    <row r="1548" spans="1:25" s="34" customFormat="1" ht="12.75" customHeight="1">
      <c r="A1548" s="19"/>
      <c r="B1548" s="21"/>
      <c r="C1548" s="25" t="s">
        <v>18</v>
      </c>
      <c r="D1548" s="18"/>
      <c r="E1548" s="137">
        <f t="shared" si="131"/>
        <v>0.36</v>
      </c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>
        <v>0.36</v>
      </c>
      <c r="X1548" s="32"/>
      <c r="Y1548" s="33"/>
    </row>
    <row r="1549" spans="1:25" s="34" customFormat="1" ht="12.75" customHeight="1">
      <c r="A1549" s="19"/>
      <c r="B1549" s="21"/>
      <c r="C1549" s="25" t="s">
        <v>11</v>
      </c>
      <c r="D1549" s="18"/>
      <c r="E1549" s="137">
        <f t="shared" si="131"/>
        <v>0.5</v>
      </c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>
        <v>0.5</v>
      </c>
      <c r="S1549" s="32"/>
      <c r="T1549" s="32"/>
      <c r="U1549" s="32"/>
      <c r="V1549" s="32"/>
      <c r="W1549" s="32"/>
      <c r="X1549" s="32"/>
      <c r="Y1549" s="33"/>
    </row>
    <row r="1550" spans="1:25" s="34" customFormat="1" ht="12.75" customHeight="1">
      <c r="A1550" s="19"/>
      <c r="B1550" s="21"/>
      <c r="C1550" s="25" t="s">
        <v>22</v>
      </c>
      <c r="D1550" s="18"/>
      <c r="E1550" s="137">
        <f t="shared" si="131"/>
        <v>0.56999999999999995</v>
      </c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>
        <v>0.56999999999999995</v>
      </c>
      <c r="S1550" s="32"/>
      <c r="T1550" s="32"/>
      <c r="U1550" s="32"/>
      <c r="V1550" s="32"/>
      <c r="W1550" s="32"/>
      <c r="X1550" s="32"/>
      <c r="Y1550" s="33"/>
    </row>
    <row r="1551" spans="1:25" s="34" customFormat="1" ht="12.75" customHeight="1">
      <c r="A1551" s="19"/>
      <c r="B1551" s="21"/>
      <c r="C1551" s="25" t="s">
        <v>47</v>
      </c>
      <c r="D1551" s="18"/>
      <c r="E1551" s="137">
        <f t="shared" si="131"/>
        <v>1</v>
      </c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>
        <v>1</v>
      </c>
      <c r="S1551" s="32"/>
      <c r="T1551" s="32"/>
      <c r="U1551" s="32"/>
      <c r="V1551" s="32"/>
      <c r="W1551" s="32"/>
      <c r="X1551" s="32"/>
      <c r="Y1551" s="33"/>
    </row>
    <row r="1552" spans="1:25" s="34" customFormat="1" ht="12.75" customHeight="1">
      <c r="A1552" s="19"/>
      <c r="B1552" s="21"/>
      <c r="C1552" s="25" t="s">
        <v>12</v>
      </c>
      <c r="D1552" s="18"/>
      <c r="E1552" s="137">
        <f t="shared" si="131"/>
        <v>0.3</v>
      </c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>
        <v>0.3</v>
      </c>
      <c r="V1552" s="32"/>
      <c r="W1552" s="32"/>
      <c r="X1552" s="32"/>
      <c r="Y1552" s="33"/>
    </row>
    <row r="1553" spans="1:25" s="34" customFormat="1" ht="12.75" customHeight="1">
      <c r="A1553" s="19"/>
      <c r="B1553" s="21"/>
      <c r="C1553" s="25" t="s">
        <v>11</v>
      </c>
      <c r="D1553" s="18"/>
      <c r="E1553" s="137">
        <f t="shared" si="131"/>
        <v>0.42</v>
      </c>
      <c r="F1553" s="32"/>
      <c r="G1553" s="32"/>
      <c r="H1553" s="32"/>
      <c r="I1553" s="32"/>
      <c r="J1553" s="32"/>
      <c r="K1553" s="32"/>
      <c r="L1553" s="32"/>
      <c r="M1553" s="32"/>
      <c r="N1553" s="32"/>
      <c r="O1553" s="32">
        <v>0.42</v>
      </c>
      <c r="P1553" s="32"/>
      <c r="Q1553" s="32"/>
      <c r="R1553" s="32"/>
      <c r="S1553" s="32"/>
      <c r="T1553" s="32"/>
      <c r="U1553" s="32"/>
      <c r="V1553" s="32"/>
      <c r="W1553" s="32"/>
      <c r="X1553" s="32"/>
      <c r="Y1553" s="33"/>
    </row>
    <row r="1554" spans="1:25" s="34" customFormat="1" ht="12.75" customHeight="1">
      <c r="A1554" s="19"/>
      <c r="B1554" s="21"/>
      <c r="C1554" s="25" t="s">
        <v>23</v>
      </c>
      <c r="D1554" s="18"/>
      <c r="E1554" s="137">
        <f t="shared" si="131"/>
        <v>0.08</v>
      </c>
      <c r="F1554" s="32"/>
      <c r="G1554" s="32"/>
      <c r="H1554" s="32"/>
      <c r="I1554" s="32"/>
      <c r="J1554" s="32"/>
      <c r="K1554" s="32"/>
      <c r="L1554" s="32"/>
      <c r="M1554" s="32"/>
      <c r="N1554" s="32"/>
      <c r="O1554" s="32">
        <v>0.08</v>
      </c>
      <c r="P1554" s="32"/>
      <c r="Q1554" s="32"/>
      <c r="R1554" s="32"/>
      <c r="S1554" s="32"/>
      <c r="T1554" s="32"/>
      <c r="U1554" s="32"/>
      <c r="V1554" s="32"/>
      <c r="W1554" s="32"/>
      <c r="X1554" s="32"/>
      <c r="Y1554" s="33"/>
    </row>
    <row r="1555" spans="1:25" s="34" customFormat="1" ht="12.75" customHeight="1">
      <c r="A1555" s="19"/>
      <c r="B1555" s="21"/>
      <c r="C1555" s="25" t="s">
        <v>16</v>
      </c>
      <c r="D1555" s="18"/>
      <c r="E1555" s="137">
        <f t="shared" si="131"/>
        <v>1</v>
      </c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>
        <v>1</v>
      </c>
      <c r="X1555" s="32"/>
      <c r="Y1555" s="33"/>
    </row>
    <row r="1556" spans="1:25" s="34" customFormat="1" ht="12.75" customHeight="1">
      <c r="A1556" s="19"/>
      <c r="B1556" s="21"/>
      <c r="C1556" s="25" t="s">
        <v>22</v>
      </c>
      <c r="D1556" s="18"/>
      <c r="E1556" s="137">
        <f t="shared" si="131"/>
        <v>12</v>
      </c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>
        <v>12</v>
      </c>
      <c r="X1556" s="32"/>
      <c r="Y1556" s="33"/>
    </row>
    <row r="1557" spans="1:25" s="34" customFormat="1" ht="12.75" customHeight="1">
      <c r="A1557" s="19"/>
      <c r="B1557" s="21"/>
      <c r="C1557" s="25"/>
      <c r="D1557" s="18"/>
      <c r="E1557" s="137">
        <f t="shared" si="131"/>
        <v>0</v>
      </c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3"/>
    </row>
    <row r="1558" spans="1:25" s="34" customFormat="1" ht="12.75" customHeight="1">
      <c r="A1558" s="19"/>
      <c r="B1558" s="21"/>
      <c r="C1558" s="25"/>
      <c r="D1558" s="18"/>
      <c r="E1558" s="137">
        <f t="shared" si="131"/>
        <v>0</v>
      </c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X1558" s="32"/>
      <c r="Y1558" s="33"/>
    </row>
    <row r="1559" spans="1:25" s="34" customFormat="1" ht="12.75" customHeight="1">
      <c r="A1559" s="19"/>
      <c r="B1559" s="21"/>
      <c r="C1559" s="25"/>
      <c r="D1559" s="18"/>
      <c r="E1559" s="137">
        <f t="shared" si="131"/>
        <v>0</v>
      </c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X1559" s="32"/>
      <c r="Y1559" s="33"/>
    </row>
    <row r="1560" spans="1:25" s="34" customFormat="1" ht="12.75" customHeight="1">
      <c r="A1560" s="19"/>
      <c r="B1560" s="21"/>
      <c r="C1560" s="25"/>
      <c r="D1560" s="18"/>
      <c r="E1560" s="137">
        <f t="shared" si="131"/>
        <v>0</v>
      </c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3"/>
    </row>
    <row r="1561" spans="1:25" s="199" customFormat="1" ht="12.75" customHeight="1">
      <c r="A1561" s="201" t="s">
        <v>144</v>
      </c>
      <c r="B1561" s="200" t="s">
        <v>155</v>
      </c>
      <c r="C1561" s="197"/>
      <c r="D1561" s="202" t="s">
        <v>60</v>
      </c>
      <c r="E1561" s="184">
        <f t="shared" ref="E1561:X1561" si="132">SUM(E1562:E1565)</f>
        <v>0</v>
      </c>
      <c r="F1561" s="184">
        <f t="shared" si="132"/>
        <v>0</v>
      </c>
      <c r="G1561" s="184">
        <f t="shared" si="132"/>
        <v>0</v>
      </c>
      <c r="H1561" s="184">
        <f t="shared" si="132"/>
        <v>0</v>
      </c>
      <c r="I1561" s="184">
        <f t="shared" si="132"/>
        <v>0</v>
      </c>
      <c r="J1561" s="184">
        <f t="shared" si="132"/>
        <v>0</v>
      </c>
      <c r="K1561" s="184">
        <f t="shared" si="132"/>
        <v>0</v>
      </c>
      <c r="L1561" s="184">
        <f t="shared" si="132"/>
        <v>0</v>
      </c>
      <c r="M1561" s="184">
        <f t="shared" si="132"/>
        <v>0</v>
      </c>
      <c r="N1561" s="184">
        <f t="shared" si="132"/>
        <v>0</v>
      </c>
      <c r="O1561" s="184">
        <f t="shared" si="132"/>
        <v>0</v>
      </c>
      <c r="P1561" s="184">
        <f t="shared" si="132"/>
        <v>0</v>
      </c>
      <c r="Q1561" s="184">
        <f t="shared" si="132"/>
        <v>0</v>
      </c>
      <c r="R1561" s="184">
        <f t="shared" si="132"/>
        <v>0</v>
      </c>
      <c r="S1561" s="184">
        <f t="shared" si="132"/>
        <v>0</v>
      </c>
      <c r="T1561" s="184">
        <f t="shared" si="132"/>
        <v>0</v>
      </c>
      <c r="U1561" s="184">
        <f t="shared" si="132"/>
        <v>0</v>
      </c>
      <c r="V1561" s="184">
        <f t="shared" si="132"/>
        <v>0</v>
      </c>
      <c r="W1561" s="184">
        <f t="shared" si="132"/>
        <v>0</v>
      </c>
      <c r="X1561" s="184">
        <f t="shared" si="132"/>
        <v>0</v>
      </c>
      <c r="Y1561" s="198"/>
    </row>
    <row r="1562" spans="1:25" s="34" customFormat="1" ht="12.75" customHeight="1">
      <c r="A1562" s="19"/>
      <c r="B1562" s="21"/>
      <c r="C1562" s="25"/>
      <c r="D1562" s="18"/>
      <c r="E1562" s="137">
        <f>SUM(J1562:X1562)</f>
        <v>0</v>
      </c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X1562" s="32"/>
      <c r="Y1562" s="33"/>
    </row>
    <row r="1563" spans="1:25" s="34" customFormat="1" ht="12.75" customHeight="1">
      <c r="A1563" s="19"/>
      <c r="B1563" s="21"/>
      <c r="C1563" s="25"/>
      <c r="D1563" s="18"/>
      <c r="E1563" s="137">
        <f>SUM(J1563:X1563)</f>
        <v>0</v>
      </c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3"/>
    </row>
    <row r="1564" spans="1:25" s="34" customFormat="1" ht="12.75" customHeight="1">
      <c r="A1564" s="19"/>
      <c r="B1564" s="21"/>
      <c r="C1564" s="25"/>
      <c r="D1564" s="18"/>
      <c r="E1564" s="137">
        <f>SUM(J1564:X1564)</f>
        <v>0</v>
      </c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3"/>
    </row>
    <row r="1565" spans="1:25" s="34" customFormat="1" ht="12.75" customHeight="1">
      <c r="A1565" s="19"/>
      <c r="B1565" s="21"/>
      <c r="C1565" s="25"/>
      <c r="D1565" s="18"/>
      <c r="E1565" s="137">
        <f>SUM(J1565:X1565)</f>
        <v>0</v>
      </c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X1565" s="32"/>
      <c r="Y1565" s="33"/>
    </row>
    <row r="1566" spans="1:25" s="199" customFormat="1" ht="12.75" customHeight="1">
      <c r="A1566" s="196">
        <v>3</v>
      </c>
      <c r="B1566" s="215" t="s">
        <v>207</v>
      </c>
      <c r="C1566" s="197"/>
      <c r="D1566" s="196" t="s">
        <v>102</v>
      </c>
      <c r="E1566" s="184">
        <f t="shared" ref="E1566:X1566" si="133">SUM(E1567:E1569)</f>
        <v>0</v>
      </c>
      <c r="F1566" s="184">
        <f t="shared" si="133"/>
        <v>0</v>
      </c>
      <c r="G1566" s="184">
        <f t="shared" si="133"/>
        <v>0</v>
      </c>
      <c r="H1566" s="184">
        <f t="shared" si="133"/>
        <v>0</v>
      </c>
      <c r="I1566" s="184">
        <f t="shared" si="133"/>
        <v>0</v>
      </c>
      <c r="J1566" s="184">
        <f t="shared" si="133"/>
        <v>0</v>
      </c>
      <c r="K1566" s="184">
        <f t="shared" si="133"/>
        <v>0</v>
      </c>
      <c r="L1566" s="184">
        <f t="shared" si="133"/>
        <v>0</v>
      </c>
      <c r="M1566" s="184">
        <f t="shared" si="133"/>
        <v>0</v>
      </c>
      <c r="N1566" s="184">
        <f t="shared" si="133"/>
        <v>0</v>
      </c>
      <c r="O1566" s="184">
        <f t="shared" si="133"/>
        <v>0</v>
      </c>
      <c r="P1566" s="184">
        <f t="shared" si="133"/>
        <v>0</v>
      </c>
      <c r="Q1566" s="184">
        <f t="shared" si="133"/>
        <v>0</v>
      </c>
      <c r="R1566" s="184">
        <f t="shared" si="133"/>
        <v>0</v>
      </c>
      <c r="S1566" s="184">
        <f t="shared" si="133"/>
        <v>0</v>
      </c>
      <c r="T1566" s="184">
        <f t="shared" si="133"/>
        <v>0</v>
      </c>
      <c r="U1566" s="184">
        <f t="shared" si="133"/>
        <v>0</v>
      </c>
      <c r="V1566" s="184">
        <f t="shared" si="133"/>
        <v>0</v>
      </c>
      <c r="W1566" s="184">
        <f t="shared" si="133"/>
        <v>0</v>
      </c>
      <c r="X1566" s="184">
        <f t="shared" si="133"/>
        <v>0</v>
      </c>
      <c r="Y1566" s="198"/>
    </row>
    <row r="1567" spans="1:25" ht="12.75" customHeight="1">
      <c r="A1567" s="22"/>
      <c r="B1567" s="26"/>
      <c r="C1567" s="27"/>
      <c r="D1567" s="22"/>
      <c r="E1567" s="137">
        <f>SUM(J1567:X1567)</f>
        <v>0</v>
      </c>
      <c r="F1567" s="35"/>
      <c r="G1567" s="35"/>
      <c r="H1567" s="35"/>
      <c r="I1567" s="35"/>
      <c r="J1567" s="35"/>
      <c r="K1567" s="35"/>
      <c r="L1567" s="35"/>
      <c r="M1567" s="35"/>
      <c r="N1567" s="35"/>
      <c r="O1567" s="35"/>
      <c r="P1567" s="35"/>
      <c r="Q1567" s="35"/>
      <c r="R1567" s="35"/>
      <c r="S1567" s="35"/>
      <c r="T1567" s="35"/>
      <c r="U1567" s="35"/>
      <c r="V1567" s="35"/>
      <c r="W1567" s="35"/>
      <c r="X1567" s="35"/>
      <c r="Y1567" s="36"/>
    </row>
    <row r="1568" spans="1:25" ht="12.75" customHeight="1">
      <c r="A1568" s="22"/>
      <c r="B1568" s="26"/>
      <c r="C1568" s="27"/>
      <c r="D1568" s="22"/>
      <c r="E1568" s="137">
        <f>SUM(J1568:X1568)</f>
        <v>0</v>
      </c>
      <c r="F1568" s="35"/>
      <c r="G1568" s="35"/>
      <c r="H1568" s="35"/>
      <c r="I1568" s="35"/>
      <c r="J1568" s="35"/>
      <c r="K1568" s="35"/>
      <c r="L1568" s="35"/>
      <c r="M1568" s="35"/>
      <c r="N1568" s="35"/>
      <c r="O1568" s="35"/>
      <c r="P1568" s="35"/>
      <c r="Q1568" s="35"/>
      <c r="R1568" s="35"/>
      <c r="S1568" s="35"/>
      <c r="T1568" s="35"/>
      <c r="U1568" s="35"/>
      <c r="V1568" s="35"/>
      <c r="W1568" s="35"/>
      <c r="X1568" s="35"/>
      <c r="Y1568" s="36"/>
    </row>
    <row r="1569" spans="1:25" ht="12.75" customHeight="1">
      <c r="A1569" s="22"/>
      <c r="B1569" s="26"/>
      <c r="C1569" s="27"/>
      <c r="D1569" s="22"/>
      <c r="E1569" s="137">
        <f>SUM(J1569:X1569)</f>
        <v>0</v>
      </c>
      <c r="F1569" s="35"/>
      <c r="G1569" s="35"/>
      <c r="H1569" s="35"/>
      <c r="I1569" s="35"/>
      <c r="J1569" s="35"/>
      <c r="K1569" s="35"/>
      <c r="L1569" s="35"/>
      <c r="M1569" s="35"/>
      <c r="N1569" s="35"/>
      <c r="O1569" s="35"/>
      <c r="P1569" s="35"/>
      <c r="Q1569" s="35"/>
      <c r="R1569" s="35"/>
      <c r="S1569" s="35"/>
      <c r="T1569" s="35"/>
      <c r="U1569" s="35"/>
      <c r="V1569" s="35"/>
      <c r="W1569" s="35"/>
      <c r="X1569" s="35"/>
      <c r="Y1569" s="36"/>
    </row>
  </sheetData>
  <mergeCells count="7">
    <mergeCell ref="K1:V1"/>
    <mergeCell ref="A1:E1"/>
    <mergeCell ref="E3:E4"/>
    <mergeCell ref="A3:A4"/>
    <mergeCell ref="B3:B4"/>
    <mergeCell ref="D3:D4"/>
    <mergeCell ref="C3:C4"/>
  </mergeCells>
  <phoneticPr fontId="6" type="noConversion"/>
  <printOptions horizontalCentered="1"/>
  <pageMargins left="0.15748031496062992" right="0.15748031496062992" top="0.39370078740157483" bottom="0.19685039370078741" header="0.11811023622047245" footer="0.11811023622047245"/>
  <pageSetup paperSize="8" scale="63" fitToHeight="9" orientation="landscape" r:id="rId1"/>
  <headerFooter alignWithMargins="0"/>
  <ignoredErrors>
    <ignoredError sqref="E192 E22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A15" sqref="A15:XFD15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8.875" style="66" bestFit="1" customWidth="1"/>
    <col min="6" max="6" width="7.375" style="71" bestFit="1" customWidth="1"/>
    <col min="7" max="7" width="4.5" style="50" bestFit="1" customWidth="1"/>
    <col min="8" max="8" width="7.375" style="50" bestFit="1" customWidth="1"/>
    <col min="9" max="9" width="4.375" style="50" bestFit="1" customWidth="1"/>
    <col min="10" max="11" width="7.375" style="50" bestFit="1" customWidth="1"/>
    <col min="12" max="14" width="8.875" style="50" bestFit="1" customWidth="1"/>
    <col min="15" max="15" width="5.375" style="50" bestFit="1" customWidth="1"/>
    <col min="16" max="16" width="4.5" style="50" bestFit="1" customWidth="1"/>
    <col min="17" max="17" width="6.375" style="50" bestFit="1" customWidth="1"/>
    <col min="18" max="18" width="7.375" style="66" bestFit="1" customWidth="1"/>
    <col min="19" max="20" width="5.375" style="50" bestFit="1" customWidth="1"/>
    <col min="21" max="21" width="4.625" style="50" bestFit="1" customWidth="1"/>
    <col min="22" max="22" width="4.5" style="50" bestFit="1" customWidth="1"/>
    <col min="23" max="23" width="4.625" style="50" bestFit="1" customWidth="1"/>
    <col min="24" max="24" width="6.375" style="50" bestFit="1" customWidth="1"/>
    <col min="25" max="25" width="5.375" style="50" bestFit="1" customWidth="1"/>
    <col min="26" max="26" width="7.375" style="50" bestFit="1" customWidth="1"/>
    <col min="27" max="27" width="6.375" style="71" bestFit="1" customWidth="1"/>
    <col min="28" max="28" width="5.375" style="50" bestFit="1" customWidth="1"/>
    <col min="29" max="29" width="4.625" style="50" bestFit="1" customWidth="1"/>
    <col min="30" max="32" width="5.375" style="50" bestFit="1" customWidth="1"/>
    <col min="33" max="34" width="4.75" style="50" bestFit="1" customWidth="1"/>
    <col min="35" max="35" width="6.375" style="50" bestFit="1" customWidth="1"/>
    <col min="36" max="37" width="5.375" style="50" bestFit="1" customWidth="1"/>
    <col min="38" max="38" width="4.625" style="50" bestFit="1" customWidth="1"/>
    <col min="39" max="39" width="5.375" style="50" bestFit="1" customWidth="1"/>
    <col min="40" max="40" width="4.875" style="50" bestFit="1" customWidth="1"/>
    <col min="41" max="41" width="4.625" style="50" bestFit="1" customWidth="1"/>
    <col min="42" max="42" width="6.375" style="50" bestFit="1" customWidth="1"/>
    <col min="43" max="43" width="4.75" style="50" bestFit="1" customWidth="1"/>
    <col min="44" max="44" width="6.375" style="50" bestFit="1" customWidth="1"/>
    <col min="45" max="45" width="4.875" style="50" bestFit="1" customWidth="1"/>
    <col min="46" max="47" width="5.375" style="50" bestFit="1" customWidth="1"/>
    <col min="48" max="48" width="4.875" style="50" bestFit="1" customWidth="1"/>
    <col min="49" max="49" width="5.375" style="50" bestFit="1" customWidth="1"/>
    <col min="50" max="51" width="6.375" style="50" bestFit="1" customWidth="1"/>
    <col min="52" max="52" width="4.75" style="50" bestFit="1" customWidth="1"/>
    <col min="53" max="53" width="4.625" style="50" bestFit="1" customWidth="1"/>
    <col min="54" max="54" width="5.375" style="50" bestFit="1" customWidth="1"/>
    <col min="55" max="55" width="6.375" style="50" bestFit="1" customWidth="1"/>
    <col min="56" max="56" width="4.875" style="50" bestFit="1" customWidth="1"/>
    <col min="57" max="57" width="4.625" style="50" bestFit="1" customWidth="1"/>
    <col min="58" max="58" width="4.875" style="50" bestFit="1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>
        <f>HTg!J5</f>
        <v>10224.189999999999</v>
      </c>
      <c r="E5" s="65">
        <f>SUM(E6,E19,E59)</f>
        <v>9532.9700000000012</v>
      </c>
      <c r="F5" s="70">
        <f>SUM(F6,F19,F59)</f>
        <v>192.45999999999998</v>
      </c>
      <c r="G5" s="53">
        <f>SUM(G6,G19,G59)</f>
        <v>2.9999999999997584E-2</v>
      </c>
      <c r="H5" s="53">
        <f t="shared" ref="H5:BF5" si="0">SUM(H6,H19,H59)</f>
        <v>192.42999999999998</v>
      </c>
      <c r="I5" s="53">
        <f t="shared" si="0"/>
        <v>0</v>
      </c>
      <c r="J5" s="53">
        <f t="shared" si="0"/>
        <v>129.34</v>
      </c>
      <c r="K5" s="53">
        <f t="shared" si="0"/>
        <v>151.82999999999998</v>
      </c>
      <c r="L5" s="53">
        <f t="shared" si="0"/>
        <v>2296.86</v>
      </c>
      <c r="M5" s="53">
        <f t="shared" si="0"/>
        <v>5615.5300000000007</v>
      </c>
      <c r="N5" s="53">
        <f t="shared" si="0"/>
        <v>1112.3700000000001</v>
      </c>
      <c r="O5" s="53">
        <f t="shared" si="0"/>
        <v>9.5800000000000018</v>
      </c>
      <c r="P5" s="53">
        <f t="shared" si="0"/>
        <v>0</v>
      </c>
      <c r="Q5" s="53">
        <f t="shared" si="0"/>
        <v>25</v>
      </c>
      <c r="R5" s="65">
        <f t="shared" si="0"/>
        <v>687.32</v>
      </c>
      <c r="S5" s="53">
        <f t="shared" si="0"/>
        <v>1.2</v>
      </c>
      <c r="T5" s="53">
        <f t="shared" si="0"/>
        <v>0.3</v>
      </c>
      <c r="U5" s="53">
        <f t="shared" si="0"/>
        <v>0</v>
      </c>
      <c r="V5" s="53">
        <f t="shared" si="0"/>
        <v>0</v>
      </c>
      <c r="W5" s="53">
        <f t="shared" si="0"/>
        <v>0</v>
      </c>
      <c r="X5" s="53">
        <f t="shared" si="0"/>
        <v>72.64</v>
      </c>
      <c r="Y5" s="53">
        <f t="shared" si="0"/>
        <v>1.51</v>
      </c>
      <c r="Z5" s="53">
        <f t="shared" si="0"/>
        <v>373.81</v>
      </c>
      <c r="AA5" s="70">
        <f t="shared" si="0"/>
        <v>72.98</v>
      </c>
      <c r="AB5" s="53">
        <f t="shared" si="0"/>
        <v>1.36</v>
      </c>
      <c r="AC5" s="53">
        <f t="shared" si="0"/>
        <v>0</v>
      </c>
      <c r="AD5" s="53">
        <f t="shared" si="0"/>
        <v>0.14000000000000001</v>
      </c>
      <c r="AE5" s="53">
        <f t="shared" si="0"/>
        <v>4.38</v>
      </c>
      <c r="AF5" s="53">
        <f t="shared" si="0"/>
        <v>1.2100000000000002</v>
      </c>
      <c r="AG5" s="53">
        <f t="shared" si="0"/>
        <v>0</v>
      </c>
      <c r="AH5" s="53">
        <f t="shared" si="0"/>
        <v>0</v>
      </c>
      <c r="AI5" s="53">
        <f t="shared" si="0"/>
        <v>52.75</v>
      </c>
      <c r="AJ5" s="53">
        <f t="shared" si="0"/>
        <v>9.0399999999999991</v>
      </c>
      <c r="AK5" s="53">
        <f t="shared" si="0"/>
        <v>3.69</v>
      </c>
      <c r="AL5" s="53">
        <f t="shared" si="0"/>
        <v>0</v>
      </c>
      <c r="AM5" s="53">
        <f t="shared" si="0"/>
        <v>0.41000000000000003</v>
      </c>
      <c r="AN5" s="53">
        <f t="shared" si="0"/>
        <v>0</v>
      </c>
      <c r="AO5" s="53">
        <f t="shared" si="0"/>
        <v>0</v>
      </c>
      <c r="AP5" s="53">
        <f t="shared" si="0"/>
        <v>11.86</v>
      </c>
      <c r="AQ5" s="53">
        <f t="shared" si="0"/>
        <v>0</v>
      </c>
      <c r="AR5" s="53">
        <f t="shared" si="0"/>
        <v>42.41</v>
      </c>
      <c r="AS5" s="53">
        <f t="shared" si="0"/>
        <v>0</v>
      </c>
      <c r="AT5" s="53">
        <f t="shared" si="0"/>
        <v>0.51</v>
      </c>
      <c r="AU5" s="53">
        <f t="shared" si="0"/>
        <v>0.25</v>
      </c>
      <c r="AV5" s="53">
        <f t="shared" si="0"/>
        <v>0</v>
      </c>
      <c r="AW5" s="53">
        <f t="shared" si="0"/>
        <v>0.2</v>
      </c>
      <c r="AX5" s="53">
        <f t="shared" si="0"/>
        <v>15.35</v>
      </c>
      <c r="AY5" s="53">
        <f t="shared" si="0"/>
        <v>35.11</v>
      </c>
      <c r="AZ5" s="53">
        <f t="shared" si="0"/>
        <v>0</v>
      </c>
      <c r="BA5" s="53">
        <f t="shared" si="0"/>
        <v>0</v>
      </c>
      <c r="BB5" s="53">
        <f t="shared" si="0"/>
        <v>1.58</v>
      </c>
      <c r="BC5" s="53">
        <f t="shared" si="0"/>
        <v>61.510000000000005</v>
      </c>
      <c r="BD5" s="53">
        <f t="shared" si="0"/>
        <v>0</v>
      </c>
      <c r="BE5" s="53">
        <f t="shared" si="0"/>
        <v>0</v>
      </c>
      <c r="BF5" s="53">
        <f t="shared" si="0"/>
        <v>0</v>
      </c>
      <c r="BG5" s="65">
        <f>SUM(BG6,BG19,BG59)</f>
        <v>604.62999999999988</v>
      </c>
      <c r="BH5" s="53">
        <f>E60-BG5</f>
        <v>-604.62999999999988</v>
      </c>
      <c r="BI5" s="53">
        <f>SUM(BI6,BI19,BI59)</f>
        <v>10224.19</v>
      </c>
    </row>
    <row r="6" spans="1:61" s="66" customFormat="1" ht="15">
      <c r="A6" s="62">
        <v>1</v>
      </c>
      <c r="B6" s="63" t="s">
        <v>7</v>
      </c>
      <c r="C6" s="62" t="s">
        <v>8</v>
      </c>
      <c r="D6" s="52">
        <f>HTg!J8</f>
        <v>9876.1099999999988</v>
      </c>
      <c r="E6" s="65">
        <f>SUM(E8:E18)</f>
        <v>9532.9700000000012</v>
      </c>
      <c r="F6" s="65">
        <f>SUM(F8:F18)</f>
        <v>192.45999999999998</v>
      </c>
      <c r="G6" s="65">
        <f t="shared" ref="G6:BF6" si="1">SUM(G8:G18)</f>
        <v>2.9999999999997584E-2</v>
      </c>
      <c r="H6" s="65">
        <f t="shared" si="1"/>
        <v>192.42999999999998</v>
      </c>
      <c r="I6" s="65">
        <f t="shared" si="1"/>
        <v>0</v>
      </c>
      <c r="J6" s="65">
        <f t="shared" si="1"/>
        <v>129.34</v>
      </c>
      <c r="K6" s="65">
        <f t="shared" si="1"/>
        <v>151.82999999999998</v>
      </c>
      <c r="L6" s="65">
        <f t="shared" si="1"/>
        <v>2296.86</v>
      </c>
      <c r="M6" s="65">
        <f t="shared" si="1"/>
        <v>5615.5300000000007</v>
      </c>
      <c r="N6" s="65">
        <f t="shared" si="1"/>
        <v>1112.3700000000001</v>
      </c>
      <c r="O6" s="65">
        <f t="shared" si="1"/>
        <v>9.5800000000000018</v>
      </c>
      <c r="P6" s="65">
        <f t="shared" si="1"/>
        <v>0</v>
      </c>
      <c r="Q6" s="65">
        <f t="shared" si="1"/>
        <v>25</v>
      </c>
      <c r="R6" s="65">
        <f t="shared" si="1"/>
        <v>343.14000000000004</v>
      </c>
      <c r="S6" s="65">
        <f t="shared" si="1"/>
        <v>1.2</v>
      </c>
      <c r="T6" s="65">
        <f t="shared" si="1"/>
        <v>0.3</v>
      </c>
      <c r="U6" s="65">
        <f t="shared" si="1"/>
        <v>0</v>
      </c>
      <c r="V6" s="65">
        <f t="shared" si="1"/>
        <v>0</v>
      </c>
      <c r="W6" s="65">
        <f t="shared" si="1"/>
        <v>0</v>
      </c>
      <c r="X6" s="65">
        <f t="shared" si="1"/>
        <v>72.64</v>
      </c>
      <c r="Y6" s="65">
        <f t="shared" si="1"/>
        <v>1.5</v>
      </c>
      <c r="Z6" s="65">
        <f t="shared" si="1"/>
        <v>166.38</v>
      </c>
      <c r="AA6" s="65">
        <f t="shared" si="1"/>
        <v>24.44</v>
      </c>
      <c r="AB6" s="65">
        <f t="shared" si="1"/>
        <v>0.96000000000000008</v>
      </c>
      <c r="AC6" s="65">
        <f t="shared" si="1"/>
        <v>0</v>
      </c>
      <c r="AD6" s="65">
        <f t="shared" si="1"/>
        <v>0</v>
      </c>
      <c r="AE6" s="65">
        <f t="shared" si="1"/>
        <v>1.23</v>
      </c>
      <c r="AF6" s="65">
        <f t="shared" si="1"/>
        <v>1.2100000000000002</v>
      </c>
      <c r="AG6" s="65">
        <f t="shared" si="1"/>
        <v>0</v>
      </c>
      <c r="AH6" s="65">
        <f t="shared" si="1"/>
        <v>0</v>
      </c>
      <c r="AI6" s="65">
        <f t="shared" si="1"/>
        <v>13.07</v>
      </c>
      <c r="AJ6" s="65">
        <f t="shared" si="1"/>
        <v>3.96</v>
      </c>
      <c r="AK6" s="65">
        <f t="shared" si="1"/>
        <v>3.6</v>
      </c>
      <c r="AL6" s="65">
        <f t="shared" si="1"/>
        <v>0</v>
      </c>
      <c r="AM6" s="65">
        <f t="shared" si="1"/>
        <v>0.41000000000000003</v>
      </c>
      <c r="AN6" s="65">
        <f t="shared" si="1"/>
        <v>0</v>
      </c>
      <c r="AO6" s="65">
        <f t="shared" si="1"/>
        <v>0</v>
      </c>
      <c r="AP6" s="65">
        <f t="shared" si="1"/>
        <v>6.28</v>
      </c>
      <c r="AQ6" s="65">
        <f t="shared" si="1"/>
        <v>0</v>
      </c>
      <c r="AR6" s="65">
        <f t="shared" si="1"/>
        <v>20.43</v>
      </c>
      <c r="AS6" s="65">
        <f t="shared" si="1"/>
        <v>0</v>
      </c>
      <c r="AT6" s="65">
        <f t="shared" si="1"/>
        <v>0.4</v>
      </c>
      <c r="AU6" s="65">
        <f t="shared" si="1"/>
        <v>0.25</v>
      </c>
      <c r="AV6" s="65">
        <f t="shared" si="1"/>
        <v>0</v>
      </c>
      <c r="AW6" s="65">
        <f t="shared" si="1"/>
        <v>0.2</v>
      </c>
      <c r="AX6" s="65">
        <f t="shared" si="1"/>
        <v>13.2</v>
      </c>
      <c r="AY6" s="65">
        <f t="shared" si="1"/>
        <v>35.11</v>
      </c>
      <c r="AZ6" s="65">
        <f t="shared" si="1"/>
        <v>0</v>
      </c>
      <c r="BA6" s="65">
        <f t="shared" si="1"/>
        <v>0</v>
      </c>
      <c r="BB6" s="65">
        <f t="shared" si="1"/>
        <v>0.81</v>
      </c>
      <c r="BC6" s="65">
        <f t="shared" si="1"/>
        <v>0</v>
      </c>
      <c r="BD6" s="65">
        <f t="shared" si="1"/>
        <v>0</v>
      </c>
      <c r="BE6" s="65">
        <f t="shared" si="1"/>
        <v>0</v>
      </c>
      <c r="BF6" s="65">
        <f t="shared" si="1"/>
        <v>0</v>
      </c>
      <c r="BG6" s="65">
        <f>SUM(BG8:BG18)</f>
        <v>600.7299999999999</v>
      </c>
      <c r="BH6" s="65">
        <f>F60-BG6</f>
        <v>-600.7299999999999</v>
      </c>
      <c r="BI6" s="65">
        <f>SUM(BI8:BI18)</f>
        <v>9532.9700000000012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>
        <f>HTg!J9</f>
        <v>225.69</v>
      </c>
      <c r="E7" s="65">
        <f>SUM(E8,E9,E10)</f>
        <v>198.95999999999998</v>
      </c>
      <c r="F7" s="54">
        <f>D7-BG7</f>
        <v>192.45999999999998</v>
      </c>
      <c r="G7" s="70">
        <f>SUM(G8,G9,G10)</f>
        <v>2.9999999999997584E-2</v>
      </c>
      <c r="H7" s="70">
        <f t="shared" ref="H7:BF7" si="2">SUM(H8,H9,H10)</f>
        <v>192.42999999999998</v>
      </c>
      <c r="I7" s="70">
        <f t="shared" si="2"/>
        <v>0</v>
      </c>
      <c r="J7" s="70">
        <f t="shared" si="2"/>
        <v>0</v>
      </c>
      <c r="K7" s="70">
        <f t="shared" si="2"/>
        <v>3</v>
      </c>
      <c r="L7" s="70">
        <f t="shared" si="2"/>
        <v>0</v>
      </c>
      <c r="M7" s="70">
        <f t="shared" si="2"/>
        <v>0</v>
      </c>
      <c r="N7" s="70">
        <f t="shared" si="2"/>
        <v>0</v>
      </c>
      <c r="O7" s="70">
        <f t="shared" si="2"/>
        <v>1</v>
      </c>
      <c r="P7" s="70">
        <f t="shared" si="2"/>
        <v>0</v>
      </c>
      <c r="Q7" s="70">
        <f t="shared" si="2"/>
        <v>2.5</v>
      </c>
      <c r="R7" s="70">
        <f t="shared" si="2"/>
        <v>26.730000000000004</v>
      </c>
      <c r="S7" s="70">
        <f t="shared" si="2"/>
        <v>0.2</v>
      </c>
      <c r="T7" s="70">
        <f t="shared" si="2"/>
        <v>0</v>
      </c>
      <c r="U7" s="70">
        <f t="shared" si="2"/>
        <v>0</v>
      </c>
      <c r="V7" s="70">
        <f t="shared" si="2"/>
        <v>0</v>
      </c>
      <c r="W7" s="70">
        <f t="shared" si="2"/>
        <v>0</v>
      </c>
      <c r="X7" s="70">
        <f t="shared" si="2"/>
        <v>3.7</v>
      </c>
      <c r="Y7" s="70">
        <f t="shared" si="2"/>
        <v>0.9</v>
      </c>
      <c r="Z7" s="70">
        <f t="shared" si="2"/>
        <v>13.540000000000001</v>
      </c>
      <c r="AA7" s="70">
        <f t="shared" si="2"/>
        <v>6.3600000000000012</v>
      </c>
      <c r="AB7" s="70">
        <f t="shared" si="2"/>
        <v>0.36</v>
      </c>
      <c r="AC7" s="70">
        <f t="shared" si="2"/>
        <v>0</v>
      </c>
      <c r="AD7" s="70">
        <f t="shared" si="2"/>
        <v>0</v>
      </c>
      <c r="AE7" s="70">
        <f t="shared" si="2"/>
        <v>0.08</v>
      </c>
      <c r="AF7" s="70">
        <f t="shared" si="2"/>
        <v>0</v>
      </c>
      <c r="AG7" s="70">
        <f t="shared" si="2"/>
        <v>0</v>
      </c>
      <c r="AH7" s="70">
        <f t="shared" si="2"/>
        <v>0</v>
      </c>
      <c r="AI7" s="70">
        <f t="shared" si="2"/>
        <v>3.1900000000000004</v>
      </c>
      <c r="AJ7" s="70">
        <f t="shared" si="2"/>
        <v>1.8800000000000001</v>
      </c>
      <c r="AK7" s="70">
        <f t="shared" si="2"/>
        <v>0.65</v>
      </c>
      <c r="AL7" s="70">
        <f t="shared" si="2"/>
        <v>0</v>
      </c>
      <c r="AM7" s="70">
        <f t="shared" si="2"/>
        <v>0.2</v>
      </c>
      <c r="AN7" s="70">
        <f t="shared" si="2"/>
        <v>0</v>
      </c>
      <c r="AO7" s="70">
        <f t="shared" si="2"/>
        <v>0</v>
      </c>
      <c r="AP7" s="70">
        <f t="shared" si="2"/>
        <v>0</v>
      </c>
      <c r="AQ7" s="70">
        <f t="shared" si="2"/>
        <v>0</v>
      </c>
      <c r="AR7" s="70">
        <f t="shared" si="2"/>
        <v>1.81</v>
      </c>
      <c r="AS7" s="70">
        <f t="shared" si="2"/>
        <v>0</v>
      </c>
      <c r="AT7" s="70">
        <f t="shared" si="2"/>
        <v>0</v>
      </c>
      <c r="AU7" s="70">
        <f t="shared" si="2"/>
        <v>0</v>
      </c>
      <c r="AV7" s="70">
        <f t="shared" si="2"/>
        <v>0</v>
      </c>
      <c r="AW7" s="70">
        <f t="shared" si="2"/>
        <v>0</v>
      </c>
      <c r="AX7" s="70">
        <f t="shared" si="2"/>
        <v>0.2</v>
      </c>
      <c r="AY7" s="70">
        <f t="shared" si="2"/>
        <v>0</v>
      </c>
      <c r="AZ7" s="70">
        <f t="shared" si="2"/>
        <v>0</v>
      </c>
      <c r="BA7" s="70">
        <f t="shared" si="2"/>
        <v>0</v>
      </c>
      <c r="BB7" s="70">
        <f t="shared" si="2"/>
        <v>0.02</v>
      </c>
      <c r="BC7" s="70">
        <f t="shared" si="2"/>
        <v>0</v>
      </c>
      <c r="BD7" s="70">
        <f t="shared" si="2"/>
        <v>0</v>
      </c>
      <c r="BE7" s="70">
        <f t="shared" si="2"/>
        <v>0</v>
      </c>
      <c r="BF7" s="70">
        <f t="shared" si="2"/>
        <v>0</v>
      </c>
      <c r="BG7" s="65">
        <f>SUM(BG8:BG10)</f>
        <v>33.230000000000004</v>
      </c>
      <c r="BH7" s="70">
        <f>G60-BG7</f>
        <v>-33.230000000000004</v>
      </c>
      <c r="BI7" s="70">
        <f>SUM(BI8,BI9,BI10)</f>
        <v>192.45999999999998</v>
      </c>
    </row>
    <row r="8" spans="1:61" ht="15">
      <c r="A8" s="8"/>
      <c r="B8" s="6" t="s">
        <v>189</v>
      </c>
      <c r="C8" s="8" t="s">
        <v>11</v>
      </c>
      <c r="D8" s="52">
        <f>HTg!J10</f>
        <v>24.52</v>
      </c>
      <c r="E8" s="65">
        <f>SUM(F8,J8,K8,L8,M8,N8,O8,P8,Q8)</f>
        <v>2.5299999999999976</v>
      </c>
      <c r="F8" s="70">
        <f>G8+H8+I8</f>
        <v>2.9999999999997584E-2</v>
      </c>
      <c r="G8" s="54">
        <f>D8-BG8</f>
        <v>2.9999999999997584E-2</v>
      </c>
      <c r="H8" s="55">
        <f>SUMIF(NSL!$C$12:$C$13,C8,NSL!$M$12:$M$13)</f>
        <v>0</v>
      </c>
      <c r="I8" s="55">
        <f>SUMIF(NSL!$C$15:$C$16,C8,NSL!$M$15:$M$16)</f>
        <v>0</v>
      </c>
      <c r="J8" s="55">
        <f>SUMIF(NSL!$C$18:$C$19,C8,NSL!$M$18:$M$19)</f>
        <v>0</v>
      </c>
      <c r="K8" s="55">
        <f>SUMIF(NSL!$C$21:$C$43,C8,NSL!$M$21:$M$43)</f>
        <v>0</v>
      </c>
      <c r="L8" s="55">
        <f>SUMIF(NSL!$C$45:$C$51,C8,NSL!$M$45:$M$51)</f>
        <v>0</v>
      </c>
      <c r="M8" s="55">
        <f>SUMIF(NSL!$C$53:$C$55,C8,NSL!$M$53:$M$55)</f>
        <v>0</v>
      </c>
      <c r="N8" s="55">
        <f>SUMIF(NSL!$C$57:$C$65,C8,NSL!$M$57:$M$65)</f>
        <v>0</v>
      </c>
      <c r="O8" s="55">
        <f>SUMIF(NSL!$C$67:$C$76,C8,NSL!$M$67:$M$76)</f>
        <v>0</v>
      </c>
      <c r="P8" s="55">
        <f>SUMIF(NSL!$C$78:$C$79,C8,NSL!$M$78:$M$79)</f>
        <v>0</v>
      </c>
      <c r="Q8" s="55">
        <f>SUMIF(NSL!$C$81:$C$173,C8,NSL!$M$81:$M$173)</f>
        <v>2.5</v>
      </c>
      <c r="R8" s="65">
        <f>SUM(S8:AA8)+SUM(AO8:BF8)</f>
        <v>21.990000000000002</v>
      </c>
      <c r="S8" s="55">
        <f>SUMIF(NSL!$C$176:$C$214,C8,NSL!$M$176:$M$214)</f>
        <v>0.2</v>
      </c>
      <c r="T8" s="55">
        <f>SUMIF(NSL!$C$216:$C$238,C8,NSL!$M$216:$M$238)</f>
        <v>0</v>
      </c>
      <c r="U8" s="55">
        <f>SUMIF(NSL!$C$240:$C$252,C8,NSL!$M$240:$M$252)</f>
        <v>0</v>
      </c>
      <c r="V8" s="55">
        <f>SUMIF(NSL!$C$254:$C$255,C8,NSL!$M$254:$M$255)</f>
        <v>0</v>
      </c>
      <c r="W8" s="55">
        <f>SUMIF(NSL!$C$257:$C$282,C8,NSL!$M$257:$M$282)</f>
        <v>0</v>
      </c>
      <c r="X8" s="55">
        <f>SUMIF(NSL!$C$284:$C$346,C8,NSL!$M$284:$M$346)</f>
        <v>3.7</v>
      </c>
      <c r="Y8" s="55">
        <f>SUMIF(NSL!$C$348:$C$436,C8,NSL!$M$348:$M$436)</f>
        <v>0</v>
      </c>
      <c r="Z8" s="55">
        <f>SUMIF(NSL!$C$438:$C$480,C8,NSL!$M$438:$M$480)</f>
        <v>13.540000000000001</v>
      </c>
      <c r="AA8" s="70">
        <f>SUM(AB8:AN8)</f>
        <v>4.2300000000000004</v>
      </c>
      <c r="AB8" s="55">
        <f>SUMIF(NSL!$C$483:$C$679,C8,NSL!$M$483:$M$679)</f>
        <v>0.36</v>
      </c>
      <c r="AC8" s="55">
        <f>SUMIF(NSL!$C$681:$C$682,C8,NSL!$M$681:$M$682)</f>
        <v>0</v>
      </c>
      <c r="AD8" s="55">
        <f>SUMIF(NSL!$C$684:$C$692,C8,NSL!$M$684:$M$692)</f>
        <v>0</v>
      </c>
      <c r="AE8" s="55">
        <f>SUMIF(NSL!$C$694:$C$776,C8,NSL!$M$694:$M$776)</f>
        <v>0.08</v>
      </c>
      <c r="AF8" s="55">
        <f>SUMIF(NSL!$C$778:$C$810,C8,NSL!$M$778:$M$810)</f>
        <v>0</v>
      </c>
      <c r="AG8" s="55">
        <f>SUMIF(NSL!$C$812:$C$813,C8,NSL!$M$812:$M$813)</f>
        <v>0</v>
      </c>
      <c r="AH8" s="55">
        <f>SUMIF(NSL!$C$815:$C$816,C8,NSL!$M$815:$M$816)</f>
        <v>0</v>
      </c>
      <c r="AI8" s="55">
        <f>SUMIF(NSL!$C$818:$C$889,C8,NSL!$M$818:$M$889)</f>
        <v>1.81</v>
      </c>
      <c r="AJ8" s="55">
        <f>SUMIF(NSL!$C$891:$C$917,C8,NSL!$M$891:$M$917)</f>
        <v>1.78</v>
      </c>
      <c r="AK8" s="55">
        <f>SUMIF(NSL!$C$919:$C$981,C8,NSL!$M$919:$M$981)</f>
        <v>0</v>
      </c>
      <c r="AL8" s="55">
        <f>SUMIF(NSL!$C$983:$C$1000,C8,NSL!$M$983:$M$1000)</f>
        <v>0</v>
      </c>
      <c r="AM8" s="55">
        <f>SUMIF(NSL!$C$1002:$C$1028,C8,NSL!$M$1002:$M$1028)</f>
        <v>0.2</v>
      </c>
      <c r="AN8" s="55">
        <f>SUMIF(NSL!$C$1030:$C$1045,C8,NSL!$M$1030:$M$1045)</f>
        <v>0</v>
      </c>
      <c r="AO8" s="55">
        <f>SUMIF(NSL!$C$1047:$C$1048,C8,NSL!$M$1047:$M$1048)</f>
        <v>0</v>
      </c>
      <c r="AP8" s="55">
        <f>SUMIF(NSL!$C$1050:$C$1074,C8,NSL!$M$1050:$M$1074)</f>
        <v>0</v>
      </c>
      <c r="AQ8" s="55">
        <f>SUMIF(NSL!$C$1076:$C$1099,C8,NSL!$M$1076:$M$1099)</f>
        <v>0</v>
      </c>
      <c r="AR8" s="55">
        <f>SUMIF(NSL!$C$1101:$C$1121,C8,NSL!$M$1101:$M$1121)</f>
        <v>0.1</v>
      </c>
      <c r="AS8" s="55">
        <f>SUMIF(NSL!$C$1123:$C$1164,C8,NSL!$M$1123:$M$1164)</f>
        <v>0</v>
      </c>
      <c r="AT8" s="55">
        <f>SUMIF(NSL!$C$1166:$C$1201,C8,NSL!$M$1166:$M$1201)</f>
        <v>0</v>
      </c>
      <c r="AU8" s="55">
        <f>SUMIF(NSL!$C$1203:$C$1223,C8,NSL!$M$1203:$M$1223)</f>
        <v>0</v>
      </c>
      <c r="AV8" s="55">
        <f>SUMIF(NSL!$C$1225:$C$1226,C8,NSL!$M$1225:$M$1226)</f>
        <v>0</v>
      </c>
      <c r="AW8" s="55">
        <f>SUMIF(NSL!$C$1228:$C$1244,C8,NSL!$M$1228:$M$1244)</f>
        <v>0</v>
      </c>
      <c r="AX8" s="55">
        <f>SUMIF(NSL!$C$1246:$C$1351,C8,NSL!$M$1246:$M$1351)</f>
        <v>0.2</v>
      </c>
      <c r="AY8" s="55">
        <f>SUMIF(NSL!$C$1353:$C$1434,C8,NSL!$M$1353:$M$1434)</f>
        <v>0</v>
      </c>
      <c r="AZ8" s="55">
        <f>SUMIF(NSL!$C$1436:$C$1440,C8,NSL!$M$1436:$M$1440)</f>
        <v>0</v>
      </c>
      <c r="BA8" s="55">
        <f>SUMIF(NSL!$C$1442:$C$1507,C8,NSL!$M$1442:$M$1507)</f>
        <v>0</v>
      </c>
      <c r="BB8" s="55">
        <f>SUMIF(NSL!$C$1509:$C$1540,C8,NSL!$M$1509:$M$1540)</f>
        <v>0.02</v>
      </c>
      <c r="BC8" s="55">
        <f>SUMIF(NSL!$C$1542:$C$1545,C8,NSL!$M$1542:$M$1545)</f>
        <v>0</v>
      </c>
      <c r="BD8" s="55">
        <f>SUMIF(NSL!$C$1547:$C$1560,C8,NSL!$M$1547:$M$1560)</f>
        <v>0</v>
      </c>
      <c r="BE8" s="55">
        <f>SUMIF(NSL!$C$1562:$C$1565,C8,NSL!$M$1562:$M$1565)</f>
        <v>0</v>
      </c>
      <c r="BF8" s="55">
        <f>SUMIF(NSL!$C$1567:$C$1569,C8,NSL!$M$1567:$M$1569)</f>
        <v>0</v>
      </c>
      <c r="BG8" s="65">
        <f>SUM(H8:Q8)+SUM(S8:Z8)+SUM(AB8:BF8)</f>
        <v>24.490000000000002</v>
      </c>
      <c r="BH8" s="53">
        <f>G60-BG8</f>
        <v>-24.490000000000002</v>
      </c>
      <c r="BI8" s="53">
        <f>BH8+D8</f>
        <v>2.9999999999997584E-2</v>
      </c>
    </row>
    <row r="9" spans="1:61" ht="15">
      <c r="A9" s="8"/>
      <c r="B9" s="6" t="s">
        <v>191</v>
      </c>
      <c r="C9" s="8" t="s">
        <v>12</v>
      </c>
      <c r="D9" s="52">
        <f>HTg!J11</f>
        <v>201.17</v>
      </c>
      <c r="E9" s="65">
        <f t="shared" ref="E9:E18" si="3">SUM(F9,J9,K9,L9,M9,N9,O9,P9,Q9)</f>
        <v>196.42999999999998</v>
      </c>
      <c r="F9" s="70">
        <f t="shared" ref="F9:F18" si="4">G9+H9+I9</f>
        <v>192.42999999999998</v>
      </c>
      <c r="G9" s="55">
        <f>SUMIF(NSL!$C$9:$C$10,C9,NSL!$M$9:$M$10)</f>
        <v>0</v>
      </c>
      <c r="H9" s="54">
        <f>D9-BG9</f>
        <v>192.42999999999998</v>
      </c>
      <c r="I9" s="55">
        <f>SUMIF(NSL!$C$15:$C$16,C9,NSL!$M$15:$M$16)</f>
        <v>0</v>
      </c>
      <c r="J9" s="55">
        <f>SUMIF(NSL!$C$18:$C$19,C9,NSL!$M$18:$M$19)</f>
        <v>0</v>
      </c>
      <c r="K9" s="55">
        <f>SUMIF(NSL!$C$21:$C$43,C9,NSL!$M$21:$M$43)</f>
        <v>3</v>
      </c>
      <c r="L9" s="55">
        <f>SUMIF(NSL!$C$45:$C$51,C9,NSL!$M$45:$M$51)</f>
        <v>0</v>
      </c>
      <c r="M9" s="55">
        <f>SUMIF(NSL!$C$53:$C$55,C9,NSL!$M$53:$M$55)</f>
        <v>0</v>
      </c>
      <c r="N9" s="55">
        <f>SUMIF(NSL!$C$57:$C$65,C9,NSL!$M$57:$M$65)</f>
        <v>0</v>
      </c>
      <c r="O9" s="55">
        <f>SUMIF(NSL!$C$67:$C$76,C9,NSL!$M$67:$M$76)</f>
        <v>1</v>
      </c>
      <c r="P9" s="55">
        <f>SUMIF(NSL!$C$78:$C$79,C9,NSL!$M$78:$M$79)</f>
        <v>0</v>
      </c>
      <c r="Q9" s="55">
        <f>SUMIF(NSL!$C$81:$C$173,C9,NSL!$M$81:$M$173)</f>
        <v>0</v>
      </c>
      <c r="R9" s="65">
        <f>SUM(S9:AA9)+SUM(AO9:BF9)</f>
        <v>4.74</v>
      </c>
      <c r="S9" s="55">
        <f>SUMIF(NSL!$C$176:$C$214,C9,NSL!$M$176:$M$214)</f>
        <v>0</v>
      </c>
      <c r="T9" s="55">
        <f>SUMIF(NSL!$C$216:$C$238,C9,NSL!$M$216:$M$238)</f>
        <v>0</v>
      </c>
      <c r="U9" s="55">
        <f>SUMIF(NSL!$C$240:$C$252,C9,NSL!$M$240:$M$252)</f>
        <v>0</v>
      </c>
      <c r="V9" s="55">
        <f>SUMIF(NSL!$C$254:$C$255,C9,NSL!$M$254:$M$255)</f>
        <v>0</v>
      </c>
      <c r="W9" s="55">
        <f>SUMIF(NSL!$C$257:$C$282,C9,NSL!$M$257:$M$282)</f>
        <v>0</v>
      </c>
      <c r="X9" s="55">
        <f>SUMIF(NSL!$C$284:$C$346,C9,NSL!$M$284:$M$346)</f>
        <v>0</v>
      </c>
      <c r="Y9" s="55">
        <f>SUMIF(NSL!$C$348:$C$436,C9,NSL!$M$348:$M$436)</f>
        <v>0.9</v>
      </c>
      <c r="Z9" s="55">
        <f>SUMIF(NSL!$C$438:$C$480,C9,NSL!$M$438:$M$480)</f>
        <v>0</v>
      </c>
      <c r="AA9" s="70">
        <f t="shared" ref="AA9:AA18" si="5">SUM(AB9:AN9)</f>
        <v>2.1300000000000003</v>
      </c>
      <c r="AB9" s="55">
        <f>SUMIF(NSL!$C$483:$C$679,C9,NSL!$M$483:$M$679)</f>
        <v>0</v>
      </c>
      <c r="AC9" s="55">
        <f>SUMIF(NSL!$C$681:$C$682,C9,NSL!$M$681:$M$682)</f>
        <v>0</v>
      </c>
      <c r="AD9" s="55">
        <f>SUMIF(NSL!$C$684:$C$692,C9,NSL!$M$684:$M$692)</f>
        <v>0</v>
      </c>
      <c r="AE9" s="55">
        <f>SUMIF(NSL!$C$694:$C$776,C9,NSL!$M$694:$M$776)</f>
        <v>0</v>
      </c>
      <c r="AF9" s="55">
        <f>SUMIF(NSL!$C$778:$C$810,C9,NSL!$M$778:$M$810)</f>
        <v>0</v>
      </c>
      <c r="AG9" s="55">
        <f>SUMIF(NSL!$C$812:$C$813,C9,NSL!$M$812:$M$813)</f>
        <v>0</v>
      </c>
      <c r="AH9" s="55">
        <f>SUMIF(NSL!$C$815:$C$816,C9,NSL!$M$815:$M$816)</f>
        <v>0</v>
      </c>
      <c r="AI9" s="55">
        <f>SUMIF(NSL!$C$818:$C$889,C9,NSL!$M$818:$M$889)</f>
        <v>1.3800000000000001</v>
      </c>
      <c r="AJ9" s="55">
        <f>SUMIF(NSL!$C$891:$C$917,C9,NSL!$M$891:$M$917)</f>
        <v>0.1</v>
      </c>
      <c r="AK9" s="55">
        <f>SUMIF(NSL!$C$919:$C$981,C9,NSL!$M$919:$M$981)</f>
        <v>0.65</v>
      </c>
      <c r="AL9" s="55">
        <f>SUMIF(NSL!$C$983:$C$1000,C9,NSL!$M$983:$M$1000)</f>
        <v>0</v>
      </c>
      <c r="AM9" s="55">
        <f>SUMIF(NSL!$C$1002:$C$1028,C9,NSL!$M$1002:$M$1028)</f>
        <v>0</v>
      </c>
      <c r="AN9" s="55">
        <f>SUMIF(NSL!$C$1030:$C$1045,C9,NSL!$M$1030:$M$1045)</f>
        <v>0</v>
      </c>
      <c r="AO9" s="55">
        <f>SUMIF(NSL!$C$1047:$C$1048,C9,NSL!$M$1047:$M$1048)</f>
        <v>0</v>
      </c>
      <c r="AP9" s="55">
        <f>SUMIF(NSL!$C$1050:$C$1074,C9,NSL!$M$1050:$M$1074)</f>
        <v>0</v>
      </c>
      <c r="AQ9" s="55">
        <f>SUMIF(NSL!$C$1076:$C$1099,C9,NSL!$M$1076:$M$1099)</f>
        <v>0</v>
      </c>
      <c r="AR9" s="55">
        <f>SUMIF(NSL!$C$1101:$C$1121,C9,NSL!$M$1101:$M$1121)</f>
        <v>1.71</v>
      </c>
      <c r="AS9" s="55">
        <f>SUMIF(NSL!$C$1123:$C$1164,C9,NSL!$M$1123:$M$1164)</f>
        <v>0</v>
      </c>
      <c r="AT9" s="55">
        <f>SUMIF(NSL!$C$1166:$C$1201,C9,NSL!$M$1166:$M$1201)</f>
        <v>0</v>
      </c>
      <c r="AU9" s="55">
        <f>SUMIF(NSL!$C$1203:$C$1223,C9,NSL!$M$1203:$M$1223)</f>
        <v>0</v>
      </c>
      <c r="AV9" s="55">
        <f>SUMIF(NSL!$C$1225:$C$1226,C9,NSL!$M$1225:$M$1226)</f>
        <v>0</v>
      </c>
      <c r="AW9" s="55">
        <f>SUMIF(NSL!$C$1228:$C$1244,C9,NSL!$M$1228:$M$1244)</f>
        <v>0</v>
      </c>
      <c r="AX9" s="55">
        <f>SUMIF(NSL!$C$1246:$C$1351,C9,NSL!$M$1246:$M$1351)</f>
        <v>0</v>
      </c>
      <c r="AY9" s="55">
        <f>SUMIF(NSL!$C$1353:$C$1434,C9,NSL!$M$1353:$M$1434)</f>
        <v>0</v>
      </c>
      <c r="AZ9" s="55">
        <f>SUMIF(NSL!$C$1436:$C$1440,C9,NSL!$M$1436:$M$1440)</f>
        <v>0</v>
      </c>
      <c r="BA9" s="55">
        <f>SUMIF(NSL!$C$1442:$C$1507,C9,NSL!$M$1442:$M$1507)</f>
        <v>0</v>
      </c>
      <c r="BB9" s="55">
        <f>SUMIF(NSL!$C$1509:$C$1540,C9,NSL!$M$1509:$M$1540)</f>
        <v>0</v>
      </c>
      <c r="BC9" s="55">
        <f>SUMIF(NSL!$C$1542:$C$1545,C9,NSL!$M$1542:$M$1545)</f>
        <v>0</v>
      </c>
      <c r="BD9" s="55">
        <f>SUMIF(NSL!$C$1547:$C$1560,C9,NSL!$M$1547:$M$1560)</f>
        <v>0</v>
      </c>
      <c r="BE9" s="55">
        <f>SUMIF(NSL!$C$1562:$C$1565,C9,NSL!$M$1562:$M$1565)</f>
        <v>0</v>
      </c>
      <c r="BF9" s="55">
        <f>SUMIF(NSL!$C$1567:$C$1569,C9,NSL!$M$1567:$M$1569)</f>
        <v>0</v>
      </c>
      <c r="BG9" s="65">
        <f>SUM(G9)+SUM(I9:Q9)+SUM(S9:Z9)+SUM(AB9:BF9)</f>
        <v>8.74</v>
      </c>
      <c r="BH9" s="53">
        <f>H60-BG9</f>
        <v>-8.74</v>
      </c>
      <c r="BI9" s="53">
        <f t="shared" ref="BI9:BI59" si="6">BH9+D9</f>
        <v>192.42999999999998</v>
      </c>
    </row>
    <row r="10" spans="1:61" ht="15">
      <c r="A10" s="8"/>
      <c r="B10" s="6" t="s">
        <v>192</v>
      </c>
      <c r="C10" s="8" t="s">
        <v>14</v>
      </c>
      <c r="D10" s="52">
        <f>HTg!J12</f>
        <v>0</v>
      </c>
      <c r="E10" s="65">
        <f t="shared" si="3"/>
        <v>0</v>
      </c>
      <c r="F10" s="70">
        <f t="shared" si="4"/>
        <v>0</v>
      </c>
      <c r="G10" s="55">
        <f>SUMIF(NSL!$C$9:$C$10,C10,NSL!$M$9:$M$10)</f>
        <v>0</v>
      </c>
      <c r="H10" s="55">
        <f>SUMIF(NSL!$C$12:$C$13,C10,NSL!$M$12:$M$13)</f>
        <v>0</v>
      </c>
      <c r="I10" s="54">
        <f>D10-BG10</f>
        <v>0</v>
      </c>
      <c r="J10" s="55">
        <f>SUMIF(NSL!$C$18:$C$19,C10,NSL!$M$18:$M$19)</f>
        <v>0</v>
      </c>
      <c r="K10" s="55">
        <f>SUMIF(NSL!$C$21:$C$43,C10,NSL!$M$21:$M$43)</f>
        <v>0</v>
      </c>
      <c r="L10" s="55">
        <f>SUMIF(NSL!$C$45:$C$51,C10,NSL!$M$45:$M$51)</f>
        <v>0</v>
      </c>
      <c r="M10" s="55">
        <f>SUMIF(NSL!$C$53:$C$55,C10,NSL!$M$53:$M$55)</f>
        <v>0</v>
      </c>
      <c r="N10" s="55">
        <f>SUMIF(NSL!$C$57:$C$65,C10,NSL!$M$57:$M$65)</f>
        <v>0</v>
      </c>
      <c r="O10" s="55">
        <f>SUMIF(NSL!$C$67:$C$76,C10,NSL!$M$67:$M$76)</f>
        <v>0</v>
      </c>
      <c r="P10" s="55">
        <f>SUMIF(NSL!$C$78:$C$79,C10,NSL!$M$78:$M$79)</f>
        <v>0</v>
      </c>
      <c r="Q10" s="55">
        <f>SUMIF(NSL!$C$81:$C$173,C10,NSL!$M$81:$M$173)</f>
        <v>0</v>
      </c>
      <c r="R10" s="65">
        <f>SUM(S10:AA10)+SUM(AO10:BF10)</f>
        <v>0</v>
      </c>
      <c r="S10" s="55">
        <f>SUMIF(NSL!$C$176:$C$214,C10,NSL!$M$176:$M$214)</f>
        <v>0</v>
      </c>
      <c r="T10" s="55">
        <f>SUMIF(NSL!$C$216:$C$238,C10,NSL!$M$216:$M$238)</f>
        <v>0</v>
      </c>
      <c r="U10" s="55">
        <f>SUMIF(NSL!$C$240:$C$252,C10,NSL!$M$240:$M$252)</f>
        <v>0</v>
      </c>
      <c r="V10" s="55">
        <f>SUMIF(NSL!$C$254:$C$255,C10,NSL!$M$254:$M$255)</f>
        <v>0</v>
      </c>
      <c r="W10" s="55">
        <f>SUMIF(NSL!$C$257:$C$282,C10,NSL!$M$257:$M$282)</f>
        <v>0</v>
      </c>
      <c r="X10" s="55">
        <f>SUMIF(NSL!$C$284:$C$346,C10,NSL!$M$284:$M$346)</f>
        <v>0</v>
      </c>
      <c r="Y10" s="55">
        <f>SUMIF(NSL!$C$348:$C$436,C10,NSL!$M$348:$M$436)</f>
        <v>0</v>
      </c>
      <c r="Z10" s="55">
        <f>SUMIF(NSL!$C$438:$C$480,C10,NSL!$M$438:$M$480)</f>
        <v>0</v>
      </c>
      <c r="AA10" s="70">
        <f t="shared" si="5"/>
        <v>0</v>
      </c>
      <c r="AB10" s="55">
        <f>SUMIF(NSL!$C$483:$C$679,C10,NSL!$M$483:$M$679)</f>
        <v>0</v>
      </c>
      <c r="AC10" s="55">
        <f>SUMIF(NSL!$C$681:$C$682,C10,NSL!$M$681:$M$682)</f>
        <v>0</v>
      </c>
      <c r="AD10" s="55">
        <f>SUMIF(NSL!$C$684:$C$692,C10,NSL!$M$684:$M$692)</f>
        <v>0</v>
      </c>
      <c r="AE10" s="55">
        <f>SUMIF(NSL!$C$694:$C$776,C10,NSL!$M$694:$M$776)</f>
        <v>0</v>
      </c>
      <c r="AF10" s="55">
        <f>SUMIF(NSL!$C$778:$C$810,C10,NSL!$M$778:$M$810)</f>
        <v>0</v>
      </c>
      <c r="AG10" s="55">
        <f>SUMIF(NSL!$C$812:$C$813,C10,NSL!$M$812:$M$813)</f>
        <v>0</v>
      </c>
      <c r="AH10" s="55">
        <f>SUMIF(NSL!$C$815:$C$816,C10,NSL!$M$815:$M$816)</f>
        <v>0</v>
      </c>
      <c r="AI10" s="55">
        <f>SUMIF(NSL!$C$818:$C$889,C10,NSL!$M$818:$M$889)</f>
        <v>0</v>
      </c>
      <c r="AJ10" s="55">
        <f>SUMIF(NSL!$C$891:$C$917,C10,NSL!$M$891:$M$917)</f>
        <v>0</v>
      </c>
      <c r="AK10" s="55">
        <f>SUMIF(NSL!$C$919:$C$981,C10,NSL!$M$919:$M$981)</f>
        <v>0</v>
      </c>
      <c r="AL10" s="55">
        <f>SUMIF(NSL!$C$983:$C$1000,C10,NSL!$M$983:$M$1000)</f>
        <v>0</v>
      </c>
      <c r="AM10" s="55">
        <f>SUMIF(NSL!$C$1002:$C$1028,C10,NSL!$M$1002:$M$1028)</f>
        <v>0</v>
      </c>
      <c r="AN10" s="55">
        <f>SUMIF(NSL!$C$1030:$C$1045,C10,NSL!$M$1030:$M$1045)</f>
        <v>0</v>
      </c>
      <c r="AO10" s="55">
        <f>SUMIF(NSL!$C$1047:$C$1048,C10,NSL!$M$1047:$M$1048)</f>
        <v>0</v>
      </c>
      <c r="AP10" s="55">
        <f>SUMIF(NSL!$C$1050:$C$1074,C10,NSL!$M$1050:$M$1074)</f>
        <v>0</v>
      </c>
      <c r="AQ10" s="55">
        <f>SUMIF(NSL!$C$1076:$C$1099,C10,NSL!$M$1076:$M$1099)</f>
        <v>0</v>
      </c>
      <c r="AR10" s="55">
        <f>SUMIF(NSL!$C$1101:$C$1121,C10,NSL!$M$1101:$M$1121)</f>
        <v>0</v>
      </c>
      <c r="AS10" s="55">
        <f>SUMIF(NSL!$C$1123:$C$1164,C10,NSL!$M$1123:$M$1164)</f>
        <v>0</v>
      </c>
      <c r="AT10" s="55">
        <f>SUMIF(NSL!$C$1166:$C$1201,C10,NSL!$M$1166:$M$1201)</f>
        <v>0</v>
      </c>
      <c r="AU10" s="55">
        <f>SUMIF(NSL!$C$1203:$C$1223,C10,NSL!$M$1203:$M$1223)</f>
        <v>0</v>
      </c>
      <c r="AV10" s="55">
        <f>SUMIF(NSL!$C$1225:$C$1226,C10,NSL!$M$1225:$M$1226)</f>
        <v>0</v>
      </c>
      <c r="AW10" s="55">
        <f>SUMIF(NSL!$C$1228:$C$1244,C10,NSL!$M$1228:$M$1244)</f>
        <v>0</v>
      </c>
      <c r="AX10" s="55">
        <f>SUMIF(NSL!$C$1246:$C$1351,C10,NSL!$M$1246:$M$1351)</f>
        <v>0</v>
      </c>
      <c r="AY10" s="55">
        <f>SUMIF(NSL!$C$1353:$C$1434,C10,NSL!$M$1353:$M$1434)</f>
        <v>0</v>
      </c>
      <c r="AZ10" s="55">
        <f>SUMIF(NSL!$C$1436:$C$1440,C10,NSL!$M$1436:$M$1440)</f>
        <v>0</v>
      </c>
      <c r="BA10" s="55">
        <f>SUMIF(NSL!$C$1442:$C$1507,C10,NSL!$M$1442:$M$1507)</f>
        <v>0</v>
      </c>
      <c r="BB10" s="55">
        <f>SUMIF(NSL!$C$1509:$C$1540,C10,NSL!$M$1509:$M$1540)</f>
        <v>0</v>
      </c>
      <c r="BC10" s="55">
        <f>SUMIF(NSL!$C$1542:$C$1545,C10,NSL!$M$1542:$M$1545)</f>
        <v>0</v>
      </c>
      <c r="BD10" s="55">
        <f>SUMIF(NSL!$C$1547:$C$1560,C10,NSL!$M$1547:$M$1560)</f>
        <v>0</v>
      </c>
      <c r="BE10" s="55">
        <f>SUMIF(NSL!$C$1562:$C$1565,C10,NSL!$M$1562:$M$1565)</f>
        <v>0</v>
      </c>
      <c r="BF10" s="55">
        <f>SUMIF(NSL!$C$1567:$C$1569,C10,NSL!$M$1567:$M$1569)</f>
        <v>0</v>
      </c>
      <c r="BG10" s="65">
        <f>SUM(G10:H10)+SUM(J10:Q10)+SUM(S10:Z10)+SUM(AB10:BF10)</f>
        <v>0</v>
      </c>
      <c r="BH10" s="53">
        <f>I60-BG10</f>
        <v>0</v>
      </c>
      <c r="BI10" s="53">
        <f t="shared" si="6"/>
        <v>0</v>
      </c>
    </row>
    <row r="11" spans="1:61" ht="15">
      <c r="A11" s="56" t="s">
        <v>13</v>
      </c>
      <c r="B11" s="13" t="s">
        <v>116</v>
      </c>
      <c r="C11" s="56" t="s">
        <v>16</v>
      </c>
      <c r="D11" s="52">
        <f>HTg!J13</f>
        <v>143.66</v>
      </c>
      <c r="E11" s="65">
        <f t="shared" si="3"/>
        <v>132.94</v>
      </c>
      <c r="F11" s="70">
        <f t="shared" si="4"/>
        <v>0</v>
      </c>
      <c r="G11" s="55">
        <f>SUMIF(NSL!$C$9:$C$10,C11,NSL!$M$9:$M$10)</f>
        <v>0</v>
      </c>
      <c r="H11" s="55">
        <f>SUMIF(NSL!$C$12:$C$13,C11,NSL!$M$12:$M$13)</f>
        <v>0</v>
      </c>
      <c r="I11" s="55">
        <f>SUMIF(NSL!$C$15:$C$16,C11,NSL!$M$15:$M$16)</f>
        <v>0</v>
      </c>
      <c r="J11" s="54">
        <f>D11-BG11</f>
        <v>129.34</v>
      </c>
      <c r="K11" s="55">
        <f>SUMIF(NSL!$C$21:$C$43,C11,NSL!$M$21:$M$43)</f>
        <v>1</v>
      </c>
      <c r="L11" s="55">
        <f>SUMIF(NSL!$C$45:$C$51,C11,NSL!$M$45:$M$51)</f>
        <v>0</v>
      </c>
      <c r="M11" s="55">
        <f>SUMIF(NSL!$C$53:$C$55,C11,NSL!$M$53:$M$55)</f>
        <v>0</v>
      </c>
      <c r="N11" s="55">
        <f>SUMIF(NSL!$C$57:$C$65,C11,NSL!$M$57:$M$65)</f>
        <v>0</v>
      </c>
      <c r="O11" s="55">
        <f>SUMIF(NSL!$C$67:$C$76,C11,NSL!$M$67:$M$76)</f>
        <v>0.6</v>
      </c>
      <c r="P11" s="55">
        <f>SUMIF(NSL!$C$78:$C$79,C11,NSL!$M$78:$M$79)</f>
        <v>0</v>
      </c>
      <c r="Q11" s="55">
        <f>SUMIF(NSL!$C$81:$C$173,C11,NSL!$M$81:$M$173)</f>
        <v>2</v>
      </c>
      <c r="R11" s="65">
        <f t="shared" ref="R11:R17" si="7">SUM(S11:AA11)+SUM(AO11:BF11)</f>
        <v>10.72</v>
      </c>
      <c r="S11" s="55">
        <f>SUMIF(NSL!$C$176:$C$214,C11,NSL!$M$176:$M$214)</f>
        <v>0</v>
      </c>
      <c r="T11" s="55">
        <f>SUMIF(NSL!$C$216:$C$238,C11,NSL!$M$216:$M$238)</f>
        <v>0</v>
      </c>
      <c r="U11" s="55">
        <f>SUMIF(NSL!$C$240:$C$252,C11,NSL!$M$240:$M$252)</f>
        <v>0</v>
      </c>
      <c r="V11" s="55">
        <f>SUMIF(NSL!$C$254:$C$255,C11,NSL!$M$254:$M$255)</f>
        <v>0</v>
      </c>
      <c r="W11" s="55">
        <f>SUMIF(NSL!$C$257:$C$282,C11,NSL!$M$257:$M$282)</f>
        <v>0</v>
      </c>
      <c r="X11" s="55">
        <f>SUMIF(NSL!$C$284:$C$346,C11,NSL!$M$284:$M$346)</f>
        <v>1.6</v>
      </c>
      <c r="Y11" s="55">
        <f>SUMIF(NSL!$C$348:$C$436,C11,NSL!$M$348:$M$436)</f>
        <v>0.6</v>
      </c>
      <c r="Z11" s="55">
        <f>SUMIF(NSL!$C$438:$C$480,C11,NSL!$M$438:$M$480)</f>
        <v>0.5</v>
      </c>
      <c r="AA11" s="70">
        <f t="shared" si="5"/>
        <v>5.1100000000000003</v>
      </c>
      <c r="AB11" s="55">
        <f>SUMIF(NSL!$C$483:$C$679,C11,NSL!$M$483:$M$679)</f>
        <v>0.28000000000000003</v>
      </c>
      <c r="AC11" s="55">
        <f>SUMIF(NSL!$C$681:$C$682,C11,NSL!$M$681:$M$682)</f>
        <v>0</v>
      </c>
      <c r="AD11" s="55">
        <f>SUMIF(NSL!$C$684:$C$692,C11,NSL!$M$684:$M$692)</f>
        <v>0</v>
      </c>
      <c r="AE11" s="55">
        <f>SUMIF(NSL!$C$694:$C$776,C11,NSL!$M$694:$M$776)</f>
        <v>0.36</v>
      </c>
      <c r="AF11" s="55">
        <f>SUMIF(NSL!$C$778:$C$810,C11,NSL!$M$778:$M$810)</f>
        <v>1.1000000000000001</v>
      </c>
      <c r="AG11" s="55">
        <f>SUMIF(NSL!$C$812:$C$813,C11,NSL!$M$812:$M$813)</f>
        <v>0</v>
      </c>
      <c r="AH11" s="55">
        <f>SUMIF(NSL!$C$815:$C$816,C11,NSL!$M$815:$M$816)</f>
        <v>0</v>
      </c>
      <c r="AI11" s="55">
        <f>SUMIF(NSL!$C$818:$C$889,C11,NSL!$M$818:$M$889)</f>
        <v>0.97</v>
      </c>
      <c r="AJ11" s="55">
        <f>SUMIF(NSL!$C$891:$C$917,C11,NSL!$M$891:$M$917)</f>
        <v>1.28</v>
      </c>
      <c r="AK11" s="55">
        <f>SUMIF(NSL!$C$919:$C$981,C11,NSL!$M$919:$M$981)</f>
        <v>0.91</v>
      </c>
      <c r="AL11" s="55">
        <f>SUMIF(NSL!$C$983:$C$1000,C11,NSL!$M$983:$M$1000)</f>
        <v>0</v>
      </c>
      <c r="AM11" s="55">
        <f>SUMIF(NSL!$C$1002:$C$1028,C11,NSL!$M$1002:$M$1028)</f>
        <v>0.21</v>
      </c>
      <c r="AN11" s="55">
        <f>SUMIF(NSL!$C$1030:$C$1045,C11,NSL!$M$1030:$M$1045)</f>
        <v>0</v>
      </c>
      <c r="AO11" s="55">
        <f>SUMIF(NSL!$C$1047:$C$1048,C11,NSL!$M$1047:$M$1048)</f>
        <v>0</v>
      </c>
      <c r="AP11" s="55">
        <f>SUMIF(NSL!$C$1050:$C$1074,C11,NSL!$M$1050:$M$1074)</f>
        <v>0</v>
      </c>
      <c r="AQ11" s="55">
        <f>SUMIF(NSL!$C$1076:$C$1099,C11,NSL!$M$1076:$M$1099)</f>
        <v>0</v>
      </c>
      <c r="AR11" s="55">
        <f>SUMIF(NSL!$C$1101:$C$1121,C11,NSL!$M$1101:$M$1121)</f>
        <v>1.81</v>
      </c>
      <c r="AS11" s="55">
        <f>SUMIF(NSL!$C$1123:$C$1164,C11,NSL!$M$1123:$M$1164)</f>
        <v>0</v>
      </c>
      <c r="AT11" s="55">
        <f>SUMIF(NSL!$C$1166:$C$1201,C11,NSL!$M$1166:$M$1201)</f>
        <v>0</v>
      </c>
      <c r="AU11" s="55">
        <f>SUMIF(NSL!$C$1203:$C$1223,C11,NSL!$M$1203:$M$1223)</f>
        <v>0.1</v>
      </c>
      <c r="AV11" s="55">
        <f>SUMIF(NSL!$C$1225:$C$1226,C11,NSL!$M$1225:$M$1226)</f>
        <v>0</v>
      </c>
      <c r="AW11" s="55">
        <f>SUMIF(NSL!$C$1228:$C$1244,C11,NSL!$M$1228:$M$1244)</f>
        <v>0</v>
      </c>
      <c r="AX11" s="55">
        <f>SUMIF(NSL!$C$1246:$C$1351,C11,NSL!$M$1246:$M$1351)</f>
        <v>0.9</v>
      </c>
      <c r="AY11" s="55">
        <f>SUMIF(NSL!$C$1353:$C$1434,C11,NSL!$M$1353:$M$1434)</f>
        <v>0</v>
      </c>
      <c r="AZ11" s="55">
        <f>SUMIF(NSL!$C$1436:$C$1440,C11,NSL!$M$1436:$M$1440)</f>
        <v>0</v>
      </c>
      <c r="BA11" s="55">
        <f>SUMIF(NSL!$C$1442:$C$1507,C11,NSL!$M$1442:$M$1507)</f>
        <v>0</v>
      </c>
      <c r="BB11" s="55">
        <f>SUMIF(NSL!$C$1509:$C$1540,C11,NSL!$M$1509:$M$1540)</f>
        <v>0.1</v>
      </c>
      <c r="BC11" s="55">
        <f>SUMIF(NSL!$C$1542:$C$1545,C11,NSL!$M$1542:$M$1545)</f>
        <v>0</v>
      </c>
      <c r="BD11" s="55">
        <f>SUMIF(NSL!$C$1547:$C$1560,C11,NSL!$M$1547:$M$1560)</f>
        <v>0</v>
      </c>
      <c r="BE11" s="55">
        <f>SUMIF(NSL!$C$1562:$C$1565,C11,NSL!$M$1562:$M$1565)</f>
        <v>0</v>
      </c>
      <c r="BF11" s="55">
        <f>SUMIF(NSL!$C$1567:$C$1569,C11,NSL!$M$1567:$M$1569)</f>
        <v>0</v>
      </c>
      <c r="BG11" s="65">
        <f>SUM(G11:I11)+SUM(K11:Q11)+SUM(S11:Z11)+SUM(AB11:BF11)</f>
        <v>14.32</v>
      </c>
      <c r="BH11" s="53">
        <f>J60-BG11</f>
        <v>-14.32</v>
      </c>
      <c r="BI11" s="53">
        <f t="shared" si="6"/>
        <v>129.34</v>
      </c>
    </row>
    <row r="12" spans="1:61" ht="15">
      <c r="A12" s="56" t="s">
        <v>15</v>
      </c>
      <c r="B12" s="13" t="s">
        <v>80</v>
      </c>
      <c r="C12" s="56" t="s">
        <v>18</v>
      </c>
      <c r="D12" s="52">
        <f>HTg!J14</f>
        <v>115.55</v>
      </c>
      <c r="E12" s="65">
        <f t="shared" si="3"/>
        <v>104.13</v>
      </c>
      <c r="F12" s="70">
        <f t="shared" si="4"/>
        <v>0</v>
      </c>
      <c r="G12" s="55">
        <f>SUMIF(NSL!$C$9:$C$10,C12,NSL!$M$9:$M$10)</f>
        <v>0</v>
      </c>
      <c r="H12" s="55">
        <f>SUMIF(NSL!$C$12:$C$13,C12,NSL!$M$12:$M$13)</f>
        <v>0</v>
      </c>
      <c r="I12" s="55">
        <f>SUMIF(NSL!$C$15:$C$16,C12,NSL!$M$15:$M$16)</f>
        <v>0</v>
      </c>
      <c r="J12" s="55">
        <f>SUMIF(NSL!$C$18:$C$19,C12,NSL!$M$18:$M$19)</f>
        <v>0</v>
      </c>
      <c r="K12" s="54">
        <f>D12-BG12</f>
        <v>48.349999999999994</v>
      </c>
      <c r="L12" s="55">
        <f>SUMIF(NSL!$C$45:$C$51,C12,NSL!$M$45:$M$51)</f>
        <v>0</v>
      </c>
      <c r="M12" s="55">
        <f>SUMIF(NSL!$C$53:$C$55,C12,NSL!$M$53:$M$55)</f>
        <v>0</v>
      </c>
      <c r="N12" s="55">
        <f>SUMIF(NSL!$C$57:$C$65,C12,NSL!$M$57:$M$65)</f>
        <v>47.68</v>
      </c>
      <c r="O12" s="55">
        <f>SUMIF(NSL!$C$67:$C$76,C12,NSL!$M$67:$M$76)</f>
        <v>0.1</v>
      </c>
      <c r="P12" s="55">
        <f>SUMIF(NSL!$C$78:$C$79,C12,NSL!$M$78:$M$79)</f>
        <v>0</v>
      </c>
      <c r="Q12" s="55">
        <f>SUMIF(NSL!$C$81:$C$173,C12,NSL!$M$81:$M$173)</f>
        <v>8</v>
      </c>
      <c r="R12" s="65">
        <f t="shared" si="7"/>
        <v>11.42</v>
      </c>
      <c r="S12" s="55">
        <f>SUMIF(NSL!$C$176:$C$214,C12,NSL!$M$176:$M$214)</f>
        <v>0</v>
      </c>
      <c r="T12" s="55">
        <f>SUMIF(NSL!$C$216:$C$238,C12,NSL!$M$216:$M$238)</f>
        <v>0</v>
      </c>
      <c r="U12" s="55">
        <f>SUMIF(NSL!$C$240:$C$252,C12,NSL!$M$240:$M$252)</f>
        <v>0</v>
      </c>
      <c r="V12" s="55">
        <f>SUMIF(NSL!$C$254:$C$255,C12,NSL!$M$254:$M$255)</f>
        <v>0</v>
      </c>
      <c r="W12" s="55">
        <f>SUMIF(NSL!$C$257:$C$282,C12,NSL!$M$257:$M$282)</f>
        <v>0</v>
      </c>
      <c r="X12" s="55">
        <f>SUMIF(NSL!$C$284:$C$346,C12,NSL!$M$284:$M$346)</f>
        <v>3.2</v>
      </c>
      <c r="Y12" s="55">
        <f>SUMIF(NSL!$C$348:$C$436,C12,NSL!$M$348:$M$436)</f>
        <v>0</v>
      </c>
      <c r="Z12" s="55">
        <f>SUMIF(NSL!$C$438:$C$480,C12,NSL!$M$438:$M$480)</f>
        <v>5</v>
      </c>
      <c r="AA12" s="70">
        <f t="shared" si="5"/>
        <v>1.48</v>
      </c>
      <c r="AB12" s="55">
        <f>SUMIF(NSL!$C$483:$C$679,C12,NSL!$M$483:$M$679)</f>
        <v>0.16</v>
      </c>
      <c r="AC12" s="55">
        <f>SUMIF(NSL!$C$681:$C$682,C12,NSL!$M$681:$M$682)</f>
        <v>0</v>
      </c>
      <c r="AD12" s="55">
        <f>SUMIF(NSL!$C$684:$C$692,C12,NSL!$M$684:$M$692)</f>
        <v>0</v>
      </c>
      <c r="AE12" s="55">
        <f>SUMIF(NSL!$C$694:$C$776,C12,NSL!$M$694:$M$776)</f>
        <v>0.04</v>
      </c>
      <c r="AF12" s="55">
        <f>SUMIF(NSL!$C$778:$C$810,C12,NSL!$M$778:$M$810)</f>
        <v>0.03</v>
      </c>
      <c r="AG12" s="55">
        <f>SUMIF(NSL!$C$812:$C$813,C12,NSL!$M$812:$M$813)</f>
        <v>0</v>
      </c>
      <c r="AH12" s="55">
        <f>SUMIF(NSL!$C$815:$C$816,C12,NSL!$M$815:$M$816)</f>
        <v>0</v>
      </c>
      <c r="AI12" s="55">
        <f>SUMIF(NSL!$C$818:$C$889,C12,NSL!$M$818:$M$889)</f>
        <v>0.17</v>
      </c>
      <c r="AJ12" s="55">
        <f>SUMIF(NSL!$C$891:$C$917,C12,NSL!$M$891:$M$917)</f>
        <v>0.08</v>
      </c>
      <c r="AK12" s="55">
        <f>SUMIF(NSL!$C$919:$C$981,C12,NSL!$M$919:$M$981)</f>
        <v>1</v>
      </c>
      <c r="AL12" s="55">
        <f>SUMIF(NSL!$C$983:$C$1000,C12,NSL!$M$983:$M$1000)</f>
        <v>0</v>
      </c>
      <c r="AM12" s="55">
        <f>SUMIF(NSL!$C$1002:$C$1028,C12,NSL!$M$1002:$M$1028)</f>
        <v>0</v>
      </c>
      <c r="AN12" s="55">
        <f>SUMIF(NSL!$C$1030:$C$1045,C12,NSL!$M$1030:$M$1045)</f>
        <v>0</v>
      </c>
      <c r="AO12" s="55">
        <f>SUMIF(NSL!$C$1047:$C$1048,C12,NSL!$M$1047:$M$1048)</f>
        <v>0</v>
      </c>
      <c r="AP12" s="55">
        <f>SUMIF(NSL!$C$1050:$C$1074,C12,NSL!$M$1050:$M$1074)</f>
        <v>0</v>
      </c>
      <c r="AQ12" s="55">
        <f>SUMIF(NSL!$C$1076:$C$1099,C12,NSL!$M$1076:$M$1099)</f>
        <v>0</v>
      </c>
      <c r="AR12" s="55">
        <f>SUMIF(NSL!$C$1101:$C$1121,C12,NSL!$M$1101:$M$1121)</f>
        <v>1.51</v>
      </c>
      <c r="AS12" s="55">
        <f>SUMIF(NSL!$C$1123:$C$1164,C12,NSL!$M$1123:$M$1164)</f>
        <v>0</v>
      </c>
      <c r="AT12" s="55">
        <f>SUMIF(NSL!$C$1166:$C$1201,C12,NSL!$M$1166:$M$1201)</f>
        <v>0</v>
      </c>
      <c r="AU12" s="55">
        <f>SUMIF(NSL!$C$1203:$C$1223,C12,NSL!$M$1203:$M$1223)</f>
        <v>0.05</v>
      </c>
      <c r="AV12" s="55">
        <f>SUMIF(NSL!$C$1225:$C$1226,C12,NSL!$M$1225:$M$1226)</f>
        <v>0</v>
      </c>
      <c r="AW12" s="55">
        <f>SUMIF(NSL!$C$1228:$C$1244,C12,NSL!$M$1228:$M$1244)</f>
        <v>0</v>
      </c>
      <c r="AX12" s="55">
        <f>SUMIF(NSL!$C$1246:$C$1351,C12,NSL!$M$1246:$M$1351)</f>
        <v>0</v>
      </c>
      <c r="AY12" s="55">
        <f>SUMIF(NSL!$C$1353:$C$1434,C12,NSL!$M$1353:$M$1434)</f>
        <v>0</v>
      </c>
      <c r="AZ12" s="55">
        <f>SUMIF(NSL!$C$1436:$C$1440,C12,NSL!$M$1436:$M$1440)</f>
        <v>0</v>
      </c>
      <c r="BA12" s="55">
        <f>SUMIF(NSL!$C$1442:$C$1507,C12,NSL!$M$1442:$M$1507)</f>
        <v>0</v>
      </c>
      <c r="BB12" s="55">
        <f>SUMIF(NSL!$C$1509:$C$1540,C12,NSL!$M$1509:$M$1540)</f>
        <v>0.18000000000000002</v>
      </c>
      <c r="BC12" s="55">
        <f>SUMIF(NSL!$C$1542:$C$1545,C12,NSL!$M$1542:$M$1545)</f>
        <v>0</v>
      </c>
      <c r="BD12" s="55">
        <f>SUMIF(NSL!$C$1547:$C$1560,C12,NSL!$M$1547:$M$1560)</f>
        <v>0</v>
      </c>
      <c r="BE12" s="55">
        <f>SUMIF(NSL!$C$1562:$C$1565,C12,NSL!$M$1562:$M$1565)</f>
        <v>0</v>
      </c>
      <c r="BF12" s="55">
        <f>SUMIF(NSL!$C$1567:$C$1569,C12,NSL!$M$1567:$M$1569)</f>
        <v>0</v>
      </c>
      <c r="BG12" s="65">
        <f>SUM(G12:J12)+SUM(L12:Q12)+SUM(S12:Z12)+SUM(AB12:BF12)</f>
        <v>67.2</v>
      </c>
      <c r="BH12" s="53">
        <f>K60-BG12</f>
        <v>36.279999999999987</v>
      </c>
      <c r="BI12" s="53">
        <f t="shared" si="6"/>
        <v>151.82999999999998</v>
      </c>
    </row>
    <row r="13" spans="1:61" ht="15">
      <c r="A13" s="56" t="s">
        <v>17</v>
      </c>
      <c r="B13" s="13" t="s">
        <v>81</v>
      </c>
      <c r="C13" s="56" t="s">
        <v>20</v>
      </c>
      <c r="D13" s="52">
        <f>HTg!J15</f>
        <v>2357.08</v>
      </c>
      <c r="E13" s="65">
        <f t="shared" si="3"/>
        <v>2319.8700000000003</v>
      </c>
      <c r="F13" s="70">
        <f t="shared" si="4"/>
        <v>0</v>
      </c>
      <c r="G13" s="55">
        <f>SUMIF(NSL!$C$9:$C$10,C13,NSL!$M$9:$M$10)</f>
        <v>0</v>
      </c>
      <c r="H13" s="55">
        <f>SUMIF(NSL!$C$12:$C$13,C13,NSL!$M$12:$M$13)</f>
        <v>0</v>
      </c>
      <c r="I13" s="55">
        <f>SUMIF(NSL!$C$15:$C$16,C13,NSL!$M$15:$M$16)</f>
        <v>0</v>
      </c>
      <c r="J13" s="55">
        <f>SUMIF(NSL!$C$18:$C$19,C13,NSL!$M$18:$M$19)</f>
        <v>0</v>
      </c>
      <c r="K13" s="55">
        <f>SUMIF(NSL!$C$21:$C$43,C13,NSL!$M$21:$M$43)</f>
        <v>0</v>
      </c>
      <c r="L13" s="54">
        <f>D13-BG13</f>
        <v>2296.86</v>
      </c>
      <c r="M13" s="55">
        <f>SUMIF(NSL!$C$53:$C$55,C13,NSL!$M$53:$M$55)</f>
        <v>0</v>
      </c>
      <c r="N13" s="55">
        <f>SUMIF(NSL!$C$57:$C$65,C13,NSL!$M$57:$M$65)</f>
        <v>23.01</v>
      </c>
      <c r="O13" s="55">
        <f>SUMIF(NSL!$C$67:$C$76,C13,NSL!$M$67:$M$76)</f>
        <v>0</v>
      </c>
      <c r="P13" s="55">
        <f>SUMIF(NSL!$C$78:$C$79,C13,NSL!$M$78:$M$79)</f>
        <v>0</v>
      </c>
      <c r="Q13" s="55">
        <f>SUMIF(NSL!$C$81:$C$173,C13,NSL!$M$81:$M$173)</f>
        <v>0</v>
      </c>
      <c r="R13" s="65">
        <f t="shared" si="7"/>
        <v>37.21</v>
      </c>
      <c r="S13" s="55">
        <f>SUMIF(NSL!$C$176:$C$214,C13,NSL!$M$176:$M$214)</f>
        <v>0</v>
      </c>
      <c r="T13" s="55">
        <f>SUMIF(NSL!$C$216:$C$238,C13,NSL!$M$216:$M$238)</f>
        <v>0</v>
      </c>
      <c r="U13" s="55">
        <f>SUMIF(NSL!$C$240:$C$252,C13,NSL!$M$240:$M$252)</f>
        <v>0</v>
      </c>
      <c r="V13" s="55">
        <f>SUMIF(NSL!$C$254:$C$255,C13,NSL!$M$254:$M$255)</f>
        <v>0</v>
      </c>
      <c r="W13" s="55">
        <f>SUMIF(NSL!$C$257:$C$282,C13,NSL!$M$257:$M$282)</f>
        <v>0</v>
      </c>
      <c r="X13" s="55">
        <f>SUMIF(NSL!$C$284:$C$346,C13,NSL!$M$284:$M$346)</f>
        <v>23</v>
      </c>
      <c r="Y13" s="55">
        <f>SUMIF(NSL!$C$348:$C$436,C13,NSL!$M$348:$M$436)</f>
        <v>0</v>
      </c>
      <c r="Z13" s="55">
        <f>SUMIF(NSL!$C$438:$C$480,C13,NSL!$M$438:$M$480)</f>
        <v>0</v>
      </c>
      <c r="AA13" s="70">
        <f t="shared" si="5"/>
        <v>3.05</v>
      </c>
      <c r="AB13" s="55">
        <f>SUMIF(NSL!$C$483:$C$679,C13,NSL!$M$483:$M$679)</f>
        <v>0</v>
      </c>
      <c r="AC13" s="55">
        <f>SUMIF(NSL!$C$681:$C$682,C13,NSL!$M$681:$M$682)</f>
        <v>0</v>
      </c>
      <c r="AD13" s="55">
        <f>SUMIF(NSL!$C$684:$C$692,C13,NSL!$M$684:$M$692)</f>
        <v>0</v>
      </c>
      <c r="AE13" s="55">
        <f>SUMIF(NSL!$C$694:$C$776,C13,NSL!$M$694:$M$776)</f>
        <v>0.55000000000000004</v>
      </c>
      <c r="AF13" s="55">
        <f>SUMIF(NSL!$C$778:$C$810,C13,NSL!$M$778:$M$810)</f>
        <v>0</v>
      </c>
      <c r="AG13" s="55">
        <f>SUMIF(NSL!$C$812:$C$813,C13,NSL!$M$812:$M$813)</f>
        <v>0</v>
      </c>
      <c r="AH13" s="55">
        <f>SUMIF(NSL!$C$815:$C$816,C13,NSL!$M$815:$M$816)</f>
        <v>0</v>
      </c>
      <c r="AI13" s="55">
        <f>SUMIF(NSL!$C$818:$C$889,C13,NSL!$M$818:$M$889)</f>
        <v>2.5</v>
      </c>
      <c r="AJ13" s="55">
        <f>SUMIF(NSL!$C$891:$C$917,C13,NSL!$M$891:$M$917)</f>
        <v>0</v>
      </c>
      <c r="AK13" s="55">
        <f>SUMIF(NSL!$C$919:$C$981,C13,NSL!$M$919:$M$981)</f>
        <v>0</v>
      </c>
      <c r="AL13" s="55">
        <f>SUMIF(NSL!$C$983:$C$1000,C13,NSL!$M$983:$M$1000)</f>
        <v>0</v>
      </c>
      <c r="AM13" s="55">
        <f>SUMIF(NSL!$C$1002:$C$1028,C13,NSL!$M$1002:$M$1028)</f>
        <v>0</v>
      </c>
      <c r="AN13" s="55">
        <f>SUMIF(NSL!$C$1030:$C$1045,C13,NSL!$M$1030:$M$1045)</f>
        <v>0</v>
      </c>
      <c r="AO13" s="55">
        <f>SUMIF(NSL!$C$1047:$C$1048,C13,NSL!$M$1047:$M$1048)</f>
        <v>0</v>
      </c>
      <c r="AP13" s="55">
        <f>SUMIF(NSL!$C$1050:$C$1074,C13,NSL!$M$1050:$M$1074)</f>
        <v>0</v>
      </c>
      <c r="AQ13" s="55">
        <f>SUMIF(NSL!$C$1076:$C$1099,C13,NSL!$M$1076:$M$1099)</f>
        <v>0</v>
      </c>
      <c r="AR13" s="55">
        <f>SUMIF(NSL!$C$1101:$C$1121,C13,NSL!$M$1101:$M$1121)</f>
        <v>6.6</v>
      </c>
      <c r="AS13" s="55">
        <f>SUMIF(NSL!$C$1123:$C$1164,C13,NSL!$M$1123:$M$1164)</f>
        <v>0</v>
      </c>
      <c r="AT13" s="55">
        <f>SUMIF(NSL!$C$1166:$C$1201,C13,NSL!$M$1166:$M$1201)</f>
        <v>0</v>
      </c>
      <c r="AU13" s="55">
        <f>SUMIF(NSL!$C$1203:$C$1223,C13,NSL!$M$1203:$M$1223)</f>
        <v>0</v>
      </c>
      <c r="AV13" s="55">
        <f>SUMIF(NSL!$C$1225:$C$1226,C13,NSL!$M$1225:$M$1226)</f>
        <v>0</v>
      </c>
      <c r="AW13" s="55">
        <f>SUMIF(NSL!$C$1228:$C$1244,C13,NSL!$M$1228:$M$1244)</f>
        <v>0.1</v>
      </c>
      <c r="AX13" s="55">
        <f>SUMIF(NSL!$C$1246:$C$1351,C13,NSL!$M$1246:$M$1351)</f>
        <v>4</v>
      </c>
      <c r="AY13" s="55">
        <f>SUMIF(NSL!$C$1353:$C$1434,C13,NSL!$M$1353:$M$1434)</f>
        <v>0</v>
      </c>
      <c r="AZ13" s="55">
        <f>SUMIF(NSL!$C$1436:$C$1440,C13,NSL!$M$1436:$M$1440)</f>
        <v>0</v>
      </c>
      <c r="BA13" s="55">
        <f>SUMIF(NSL!$C$1442:$C$1507,C13,NSL!$M$1442:$M$1507)</f>
        <v>0</v>
      </c>
      <c r="BB13" s="55">
        <f>SUMIF(NSL!$C$1509:$C$1540,C13,NSL!$M$1509:$M$1540)</f>
        <v>0.46</v>
      </c>
      <c r="BC13" s="55">
        <f>SUMIF(NSL!$C$1542:$C$1545,C13,NSL!$M$1542:$M$1545)</f>
        <v>0</v>
      </c>
      <c r="BD13" s="55">
        <f>SUMIF(NSL!$C$1547:$C$1560,C13,NSL!$M$1547:$M$1560)</f>
        <v>0</v>
      </c>
      <c r="BE13" s="55">
        <f>SUMIF(NSL!$C$1562:$C$1565,C13,NSL!$M$1562:$M$1565)</f>
        <v>0</v>
      </c>
      <c r="BF13" s="55">
        <f>SUMIF(NSL!$C$1567:$C$1569,C13,NSL!$M$1567:$M$1569)</f>
        <v>0</v>
      </c>
      <c r="BG13" s="65">
        <f>SUM(G13:K13)+SUM(M13:Q13)+SUM(S13:Z13)+SUM(AB13:BF13)</f>
        <v>60.220000000000006</v>
      </c>
      <c r="BH13" s="53">
        <f>L60-BG13</f>
        <v>-60.220000000000006</v>
      </c>
      <c r="BI13" s="53">
        <f t="shared" si="6"/>
        <v>2296.86</v>
      </c>
    </row>
    <row r="14" spans="1:61" ht="15">
      <c r="A14" s="56" t="s">
        <v>19</v>
      </c>
      <c r="B14" s="13" t="s">
        <v>82</v>
      </c>
      <c r="C14" s="56" t="s">
        <v>21</v>
      </c>
      <c r="D14" s="52">
        <f>HTg!J16</f>
        <v>5678.93</v>
      </c>
      <c r="E14" s="65">
        <f t="shared" si="3"/>
        <v>5672.2500000000009</v>
      </c>
      <c r="F14" s="70">
        <f t="shared" si="4"/>
        <v>0</v>
      </c>
      <c r="G14" s="55">
        <f>SUMIF(NSL!$C$9:$C$10,C14,NSL!$M$9:$M$10)</f>
        <v>0</v>
      </c>
      <c r="H14" s="55">
        <f>SUMIF(NSL!$C$12:$C$13,C14,NSL!$M$12:$M$13)</f>
        <v>0</v>
      </c>
      <c r="I14" s="55">
        <f>SUMIF(NSL!$C$15:$C$16,C14,NSL!$M$15:$M$16)</f>
        <v>0</v>
      </c>
      <c r="J14" s="55">
        <f>SUMIF(NSL!$C$18:$C$19,C14,NSL!$M$18:$M$19)</f>
        <v>0</v>
      </c>
      <c r="K14" s="55">
        <f>SUMIF(NSL!$C$21:$C$43,C14,NSL!$M$21:$M$43)</f>
        <v>0</v>
      </c>
      <c r="L14" s="55">
        <f>SUMIF(NSL!$C$45:$C$51,C14,NSL!$M$45:$M$51)</f>
        <v>0</v>
      </c>
      <c r="M14" s="54">
        <f>D14-BG14</f>
        <v>5615.5300000000007</v>
      </c>
      <c r="N14" s="55">
        <f>SUMIF(NSL!$C$57:$C$65,C14,NSL!$M$57:$M$65)</f>
        <v>56.720000000000006</v>
      </c>
      <c r="O14" s="55">
        <f>SUMIF(NSL!$C$67:$C$76,C14,NSL!$M$67:$M$76)</f>
        <v>0</v>
      </c>
      <c r="P14" s="55">
        <f>SUMIF(NSL!$C$78:$C$79,C14,NSL!$M$78:$M$79)</f>
        <v>0</v>
      </c>
      <c r="Q14" s="55">
        <f>SUMIF(NSL!$C$81:$C$173,C14,NSL!$M$81:$M$173)</f>
        <v>0</v>
      </c>
      <c r="R14" s="65">
        <f t="shared" si="7"/>
        <v>6.6800000000000006</v>
      </c>
      <c r="S14" s="55">
        <f>SUMIF(NSL!$C$176:$C$214,C14,NSL!$M$176:$M$214)</f>
        <v>0</v>
      </c>
      <c r="T14" s="55">
        <f>SUMIF(NSL!$C$216:$C$238,C14,NSL!$M$216:$M$238)</f>
        <v>0</v>
      </c>
      <c r="U14" s="55">
        <f>SUMIF(NSL!$C$240:$C$252,C14,NSL!$M$240:$M$252)</f>
        <v>0</v>
      </c>
      <c r="V14" s="55">
        <f>SUMIF(NSL!$C$254:$C$255,C14,NSL!$M$254:$M$255)</f>
        <v>0</v>
      </c>
      <c r="W14" s="55">
        <f>SUMIF(NSL!$C$257:$C$282,C14,NSL!$M$257:$M$282)</f>
        <v>0</v>
      </c>
      <c r="X14" s="55">
        <f>SUMIF(NSL!$C$284:$C$346,C14,NSL!$M$284:$M$346)</f>
        <v>0</v>
      </c>
      <c r="Y14" s="55">
        <f>SUMIF(NSL!$C$348:$C$436,C14,NSL!$M$348:$M$436)</f>
        <v>0</v>
      </c>
      <c r="Z14" s="55">
        <f>SUMIF(NSL!$C$438:$C$480,C14,NSL!$M$438:$M$480)</f>
        <v>0</v>
      </c>
      <c r="AA14" s="70">
        <f t="shared" si="5"/>
        <v>0.4</v>
      </c>
      <c r="AB14" s="55">
        <f>SUMIF(NSL!$C$483:$C$679,C14,NSL!$M$483:$M$679)</f>
        <v>0</v>
      </c>
      <c r="AC14" s="55">
        <f>SUMIF(NSL!$C$681:$C$682,C14,NSL!$M$681:$M$682)</f>
        <v>0</v>
      </c>
      <c r="AD14" s="55">
        <f>SUMIF(NSL!$C$684:$C$692,C14,NSL!$M$684:$M$692)</f>
        <v>0</v>
      </c>
      <c r="AE14" s="55">
        <f>SUMIF(NSL!$C$694:$C$776,C14,NSL!$M$694:$M$776)</f>
        <v>0</v>
      </c>
      <c r="AF14" s="55">
        <f>SUMIF(NSL!$C$778:$C$810,C14,NSL!$M$778:$M$810)</f>
        <v>0</v>
      </c>
      <c r="AG14" s="55">
        <f>SUMIF(NSL!$C$812:$C$813,C14,NSL!$M$812:$M$813)</f>
        <v>0</v>
      </c>
      <c r="AH14" s="55">
        <f>SUMIF(NSL!$C$815:$C$816,C14,NSL!$M$815:$M$816)</f>
        <v>0</v>
      </c>
      <c r="AI14" s="55">
        <f>SUMIF(NSL!$C$818:$C$889,C14,NSL!$M$818:$M$889)</f>
        <v>0.4</v>
      </c>
      <c r="AJ14" s="55">
        <f>SUMIF(NSL!$C$891:$C$917,C14,NSL!$M$891:$M$917)</f>
        <v>0</v>
      </c>
      <c r="AK14" s="55">
        <f>SUMIF(NSL!$C$919:$C$981,C14,NSL!$M$919:$M$981)</f>
        <v>0</v>
      </c>
      <c r="AL14" s="55">
        <f>SUMIF(NSL!$C$983:$C$1000,C14,NSL!$M$983:$M$1000)</f>
        <v>0</v>
      </c>
      <c r="AM14" s="55">
        <f>SUMIF(NSL!$C$1002:$C$1028,C14,NSL!$M$1002:$M$1028)</f>
        <v>0</v>
      </c>
      <c r="AN14" s="55">
        <f>SUMIF(NSL!$C$1030:$C$1045,C14,NSL!$M$1030:$M$1045)</f>
        <v>0</v>
      </c>
      <c r="AO14" s="55">
        <f>SUMIF(NSL!$C$1047:$C$1048,C14,NSL!$M$1047:$M$1048)</f>
        <v>0</v>
      </c>
      <c r="AP14" s="55">
        <f>SUMIF(NSL!$C$1050:$C$1074,C14,NSL!$M$1050:$M$1074)</f>
        <v>6.28</v>
      </c>
      <c r="AQ14" s="55">
        <f>SUMIF(NSL!$C$1076:$C$1099,C14,NSL!$M$1076:$M$1099)</f>
        <v>0</v>
      </c>
      <c r="AR14" s="55">
        <f>SUMIF(NSL!$C$1101:$C$1121,C14,NSL!$M$1101:$M$1121)</f>
        <v>0</v>
      </c>
      <c r="AS14" s="55">
        <f>SUMIF(NSL!$C$1123:$C$1164,C14,NSL!$M$1123:$M$1164)</f>
        <v>0</v>
      </c>
      <c r="AT14" s="55">
        <f>SUMIF(NSL!$C$1166:$C$1201,C14,NSL!$M$1166:$M$1201)</f>
        <v>0</v>
      </c>
      <c r="AU14" s="55">
        <f>SUMIF(NSL!$C$1203:$C$1223,C14,NSL!$M$1203:$M$1223)</f>
        <v>0</v>
      </c>
      <c r="AV14" s="55">
        <f>SUMIF(NSL!$C$1225:$C$1226,C14,NSL!$M$1225:$M$1226)</f>
        <v>0</v>
      </c>
      <c r="AW14" s="55">
        <f>SUMIF(NSL!$C$1228:$C$1244,C14,NSL!$M$1228:$M$1244)</f>
        <v>0</v>
      </c>
      <c r="AX14" s="55">
        <f>SUMIF(NSL!$C$1246:$C$1351,C14,NSL!$M$1246:$M$1351)</f>
        <v>0</v>
      </c>
      <c r="AY14" s="55">
        <f>SUMIF(NSL!$C$1353:$C$1434,C14,NSL!$M$1353:$M$1434)</f>
        <v>0</v>
      </c>
      <c r="AZ14" s="55">
        <f>SUMIF(NSL!$C$1436:$C$1440,C14,NSL!$M$1436:$M$1440)</f>
        <v>0</v>
      </c>
      <c r="BA14" s="55">
        <f>SUMIF(NSL!$C$1442:$C$1507,C14,NSL!$M$1442:$M$1507)</f>
        <v>0</v>
      </c>
      <c r="BB14" s="55">
        <f>SUMIF(NSL!$C$1509:$C$1540,C14,NSL!$M$1509:$M$1540)</f>
        <v>0</v>
      </c>
      <c r="BC14" s="55">
        <f>SUMIF(NSL!$C$1542:$C$1545,C14,NSL!$M$1542:$M$1545)</f>
        <v>0</v>
      </c>
      <c r="BD14" s="55">
        <f>SUMIF(NSL!$C$1547:$C$1560,C14,NSL!$M$1547:$M$1560)</f>
        <v>0</v>
      </c>
      <c r="BE14" s="55">
        <f>SUMIF(NSL!$C$1562:$C$1565,C14,NSL!$M$1562:$M$1565)</f>
        <v>0</v>
      </c>
      <c r="BF14" s="55">
        <f>SUMIF(NSL!$C$1567:$C$1569,C14,NSL!$M$1567:$M$1569)</f>
        <v>0</v>
      </c>
      <c r="BG14" s="65">
        <f>SUM(G14:L14)+SUM(N14:Q14)+SUM(S14:Z14)+SUM(AB14:BF14)</f>
        <v>63.400000000000006</v>
      </c>
      <c r="BH14" s="53">
        <f>M60-BG14</f>
        <v>-63.400000000000006</v>
      </c>
      <c r="BI14" s="53">
        <f t="shared" si="6"/>
        <v>5615.5300000000007</v>
      </c>
    </row>
    <row r="15" spans="1:61" ht="15">
      <c r="A15" s="56" t="s">
        <v>84</v>
      </c>
      <c r="B15" s="13" t="s">
        <v>83</v>
      </c>
      <c r="C15" s="56" t="s">
        <v>22</v>
      </c>
      <c r="D15" s="52">
        <f>HTg!J17</f>
        <v>1347.14</v>
      </c>
      <c r="E15" s="65">
        <f t="shared" si="3"/>
        <v>1096.94</v>
      </c>
      <c r="F15" s="70">
        <f t="shared" si="4"/>
        <v>0</v>
      </c>
      <c r="G15" s="55">
        <f>SUMIF(NSL!$C$9:$C$10,C15,NSL!$M$9:$M$10)</f>
        <v>0</v>
      </c>
      <c r="H15" s="55">
        <f>SUMIF(NSL!$C$12:$C$13,C15,NSL!$M$12:$M$13)</f>
        <v>0</v>
      </c>
      <c r="I15" s="55">
        <f>SUMIF(NSL!$C$15:$C$16,C15,NSL!$M$15:$M$16)</f>
        <v>0</v>
      </c>
      <c r="J15" s="55">
        <f>SUMIF(NSL!$C$18:$C$19,C15,NSL!$M$18:$M$19)</f>
        <v>0</v>
      </c>
      <c r="K15" s="55">
        <f>SUMIF(NSL!$C$21:$C$43,C15,NSL!$M$21:$M$43)</f>
        <v>99.48</v>
      </c>
      <c r="L15" s="55">
        <f>SUMIF(NSL!$C$45:$C$51,C15,NSL!$M$45:$M$51)</f>
        <v>0</v>
      </c>
      <c r="M15" s="55">
        <f>SUMIF(NSL!$C$53:$C$55,C15,NSL!$M$53:$M$55)</f>
        <v>0</v>
      </c>
      <c r="N15" s="54">
        <f>D15-BG15</f>
        <v>984.96</v>
      </c>
      <c r="O15" s="55">
        <f>SUMIF(NSL!$C$67:$C$76,C15,NSL!$M$67:$M$76)</f>
        <v>0</v>
      </c>
      <c r="P15" s="55">
        <f>SUMIF(NSL!$C$78:$C$79,C15,NSL!$M$78:$M$79)</f>
        <v>0</v>
      </c>
      <c r="Q15" s="55">
        <f>SUMIF(NSL!$C$81:$C$173,C15,NSL!$M$81:$M$173)</f>
        <v>12.5</v>
      </c>
      <c r="R15" s="65">
        <f t="shared" si="7"/>
        <v>250.2</v>
      </c>
      <c r="S15" s="55">
        <f>SUMIF(NSL!$C$176:$C$214,C15,NSL!$M$176:$M$214)</f>
        <v>1</v>
      </c>
      <c r="T15" s="55">
        <f>SUMIF(NSL!$C$216:$C$238,C15,NSL!$M$216:$M$238)</f>
        <v>0.3</v>
      </c>
      <c r="U15" s="55">
        <f>SUMIF(NSL!$C$240:$C$252,C15,NSL!$M$240:$M$252)</f>
        <v>0</v>
      </c>
      <c r="V15" s="55">
        <f>SUMIF(NSL!$C$254:$C$255,C15,NSL!$M$254:$M$255)</f>
        <v>0</v>
      </c>
      <c r="W15" s="55">
        <f>SUMIF(NSL!$C$257:$C$282,C15,NSL!$M$257:$M$282)</f>
        <v>0</v>
      </c>
      <c r="X15" s="55">
        <f>SUMIF(NSL!$C$284:$C$346,C15,NSL!$M$284:$M$346)</f>
        <v>41.14</v>
      </c>
      <c r="Y15" s="55">
        <f>SUMIF(NSL!$C$348:$C$436,C15,NSL!$M$348:$M$436)</f>
        <v>0</v>
      </c>
      <c r="Z15" s="55">
        <f>SUMIF(NSL!$C$438:$C$480,C15,NSL!$M$438:$M$480)</f>
        <v>147.34</v>
      </c>
      <c r="AA15" s="70">
        <f t="shared" si="5"/>
        <v>7.96</v>
      </c>
      <c r="AB15" s="55">
        <f>SUMIF(NSL!$C$483:$C$679,C15,NSL!$M$483:$M$679)</f>
        <v>0.16</v>
      </c>
      <c r="AC15" s="55">
        <f>SUMIF(NSL!$C$681:$C$682,C15,NSL!$M$681:$M$682)</f>
        <v>0</v>
      </c>
      <c r="AD15" s="55">
        <f>SUMIF(NSL!$C$684:$C$692,C15,NSL!$M$684:$M$692)</f>
        <v>0</v>
      </c>
      <c r="AE15" s="55">
        <f>SUMIF(NSL!$C$694:$C$776,C15,NSL!$M$694:$M$776)</f>
        <v>0.2</v>
      </c>
      <c r="AF15" s="55">
        <f>SUMIF(NSL!$C$778:$C$810,C15,NSL!$M$778:$M$810)</f>
        <v>0</v>
      </c>
      <c r="AG15" s="55">
        <f>SUMIF(NSL!$C$812:$C$813,C15,NSL!$M$812:$M$813)</f>
        <v>0</v>
      </c>
      <c r="AH15" s="55">
        <f>SUMIF(NSL!$C$815:$C$816,C15,NSL!$M$815:$M$816)</f>
        <v>0</v>
      </c>
      <c r="AI15" s="55">
        <f>SUMIF(NSL!$C$818:$C$889,C15,NSL!$M$818:$M$889)</f>
        <v>5.84</v>
      </c>
      <c r="AJ15" s="55">
        <f>SUMIF(NSL!$C$891:$C$917,C15,NSL!$M$891:$M$917)</f>
        <v>0.72</v>
      </c>
      <c r="AK15" s="55">
        <f>SUMIF(NSL!$C$919:$C$981,C15,NSL!$M$919:$M$981)</f>
        <v>1.04</v>
      </c>
      <c r="AL15" s="55">
        <f>SUMIF(NSL!$C$983:$C$1000,C15,NSL!$M$983:$M$1000)</f>
        <v>0</v>
      </c>
      <c r="AM15" s="55">
        <f>SUMIF(NSL!$C$1002:$C$1028,C15,NSL!$M$1002:$M$1028)</f>
        <v>0</v>
      </c>
      <c r="AN15" s="55">
        <f>SUMIF(NSL!$C$1030:$C$1045,C15,NSL!$M$1030:$M$1045)</f>
        <v>0</v>
      </c>
      <c r="AO15" s="55">
        <f>SUMIF(NSL!$C$1047:$C$1048,C15,NSL!$M$1047:$M$1048)</f>
        <v>0</v>
      </c>
      <c r="AP15" s="55">
        <f>SUMIF(NSL!$C$1050:$C$1074,C15,NSL!$M$1050:$M$1074)</f>
        <v>0</v>
      </c>
      <c r="AQ15" s="55">
        <f>SUMIF(NSL!$C$1076:$C$1099,C15,NSL!$M$1076:$M$1099)</f>
        <v>0</v>
      </c>
      <c r="AR15" s="55">
        <f>SUMIF(NSL!$C$1101:$C$1121,C15,NSL!$M$1101:$M$1121)</f>
        <v>8.6</v>
      </c>
      <c r="AS15" s="55">
        <f>SUMIF(NSL!$C$1123:$C$1164,C15,NSL!$M$1123:$M$1164)</f>
        <v>0</v>
      </c>
      <c r="AT15" s="55">
        <f>SUMIF(NSL!$C$1166:$C$1201,C15,NSL!$M$1166:$M$1201)</f>
        <v>0.4</v>
      </c>
      <c r="AU15" s="55">
        <f>SUMIF(NSL!$C$1203:$C$1223,C15,NSL!$M$1203:$M$1223)</f>
        <v>0.1</v>
      </c>
      <c r="AV15" s="55">
        <f>SUMIF(NSL!$C$1225:$C$1226,C15,NSL!$M$1225:$M$1226)</f>
        <v>0</v>
      </c>
      <c r="AW15" s="55">
        <f>SUMIF(NSL!$C$1228:$C$1244,C15,NSL!$M$1228:$M$1244)</f>
        <v>0.1</v>
      </c>
      <c r="AX15" s="55">
        <f>SUMIF(NSL!$C$1246:$C$1351,C15,NSL!$M$1246:$M$1351)</f>
        <v>8.1</v>
      </c>
      <c r="AY15" s="55">
        <f>SUMIF(NSL!$C$1353:$C$1434,C15,NSL!$M$1353:$M$1434)</f>
        <v>35.11</v>
      </c>
      <c r="AZ15" s="55">
        <f>SUMIF(NSL!$C$1436:$C$1440,C15,NSL!$M$1436:$M$1440)</f>
        <v>0</v>
      </c>
      <c r="BA15" s="55">
        <f>SUMIF(NSL!$C$1442:$C$1507,C15,NSL!$M$1442:$M$1507)</f>
        <v>0</v>
      </c>
      <c r="BB15" s="55">
        <f>SUMIF(NSL!$C$1509:$C$1540,C15,NSL!$M$1509:$M$1540)</f>
        <v>0.05</v>
      </c>
      <c r="BC15" s="55">
        <f>SUMIF(NSL!$C$1542:$C$1545,C15,NSL!$M$1542:$M$1545)</f>
        <v>0</v>
      </c>
      <c r="BD15" s="55">
        <f>SUMIF(NSL!$C$1547:$C$1560,C15,NSL!$M$1547:$M$1560)</f>
        <v>0</v>
      </c>
      <c r="BE15" s="55">
        <f>SUMIF(NSL!$C$1562:$C$1565,C15,NSL!$M$1562:$M$1565)</f>
        <v>0</v>
      </c>
      <c r="BF15" s="55">
        <f>SUMIF(NSL!$C$1567:$C$1569,C15,NSL!$M$1567:$M$1569)</f>
        <v>0</v>
      </c>
      <c r="BG15" s="65">
        <f>SUM(G15:M15)+SUM(O15:Q15)+SUM(S15:Z15)+SUM(AB15:BF15)</f>
        <v>362.18</v>
      </c>
      <c r="BH15" s="53">
        <f>N60-BG15</f>
        <v>-234.76999999999992</v>
      </c>
      <c r="BI15" s="53">
        <f t="shared" si="6"/>
        <v>1112.3700000000001</v>
      </c>
    </row>
    <row r="16" spans="1:61" ht="15">
      <c r="A16" s="56" t="s">
        <v>93</v>
      </c>
      <c r="B16" s="13" t="s">
        <v>92</v>
      </c>
      <c r="C16" s="56" t="s">
        <v>23</v>
      </c>
      <c r="D16" s="52">
        <f>HTg!J18</f>
        <v>8.06</v>
      </c>
      <c r="E16" s="65">
        <f t="shared" si="3"/>
        <v>7.8800000000000008</v>
      </c>
      <c r="F16" s="70">
        <f t="shared" si="4"/>
        <v>0</v>
      </c>
      <c r="G16" s="55">
        <f>SUMIF(NSL!$C$9:$C$10,C16,NSL!$M$9:$M$10)</f>
        <v>0</v>
      </c>
      <c r="H16" s="55">
        <f>SUMIF(NSL!$C$12:$C$13,C16,NSL!$M$12:$M$13)</f>
        <v>0</v>
      </c>
      <c r="I16" s="55">
        <f>SUMIF(NSL!$C$15:$C$16,C16,NSL!$M$15:$M$16)</f>
        <v>0</v>
      </c>
      <c r="J16" s="55">
        <f>SUMIF(NSL!$C$18:$C$19,C16,NSL!$M$18:$M$19)</f>
        <v>0</v>
      </c>
      <c r="K16" s="55">
        <f>SUMIF(NSL!$C$21:$C$43,C16,NSL!$M$21:$M$43)</f>
        <v>0</v>
      </c>
      <c r="L16" s="55">
        <f>SUMIF(NSL!$C$45:$C$51,C16,NSL!$M$45:$M$51)</f>
        <v>0</v>
      </c>
      <c r="M16" s="55">
        <f>SUMIF(NSL!$C$53:$C$55,C16,NSL!$M$53:$M$55)</f>
        <v>0</v>
      </c>
      <c r="N16" s="55">
        <f>SUMIF(NSL!$C$57:$C$65,C16,NSL!$M$57:$M$65)</f>
        <v>0</v>
      </c>
      <c r="O16" s="54">
        <f>D16-BG16</f>
        <v>7.8800000000000008</v>
      </c>
      <c r="P16" s="55">
        <f>SUMIF(NSL!$C$78:$C$79,C16,NSL!$M$78:$M$79)</f>
        <v>0</v>
      </c>
      <c r="Q16" s="55">
        <f>SUMIF(NSL!$C$81:$C$173,C16,NSL!$M$81:$M$173)</f>
        <v>0</v>
      </c>
      <c r="R16" s="65">
        <f t="shared" si="7"/>
        <v>0.18</v>
      </c>
      <c r="S16" s="55">
        <f>SUMIF(NSL!$C$176:$C$214,C16,NSL!$M$176:$M$214)</f>
        <v>0</v>
      </c>
      <c r="T16" s="55">
        <f>SUMIF(NSL!$C$216:$C$238,C16,NSL!$M$216:$M$238)</f>
        <v>0</v>
      </c>
      <c r="U16" s="55">
        <f>SUMIF(NSL!$C$240:$C$252,C16,NSL!$M$240:$M$252)</f>
        <v>0</v>
      </c>
      <c r="V16" s="55">
        <f>SUMIF(NSL!$C$254:$C$255,C16,NSL!$M$254:$M$255)</f>
        <v>0</v>
      </c>
      <c r="W16" s="55">
        <f>SUMIF(NSL!$C$257:$C$282,C16,NSL!$M$257:$M$282)</f>
        <v>0</v>
      </c>
      <c r="X16" s="55">
        <f>SUMIF(NSL!$C$284:$C$346,C16,NSL!$M$284:$M$346)</f>
        <v>0</v>
      </c>
      <c r="Y16" s="55">
        <f>SUMIF(NSL!$C$348:$C$436,C16,NSL!$M$348:$M$436)</f>
        <v>0</v>
      </c>
      <c r="Z16" s="55">
        <f>SUMIF(NSL!$C$438:$C$480,C16,NSL!$M$438:$M$480)</f>
        <v>0</v>
      </c>
      <c r="AA16" s="70">
        <f t="shared" si="5"/>
        <v>0.08</v>
      </c>
      <c r="AB16" s="55">
        <f>SUMIF(NSL!$C$483:$C$679,C16,NSL!$M$483:$M$679)</f>
        <v>0</v>
      </c>
      <c r="AC16" s="55">
        <f>SUMIF(NSL!$C$681:$C$682,C16,NSL!$M$681:$M$682)</f>
        <v>0</v>
      </c>
      <c r="AD16" s="55">
        <f>SUMIF(NSL!$C$684:$C$692,C16,NSL!$M$684:$M$692)</f>
        <v>0</v>
      </c>
      <c r="AE16" s="55">
        <f>SUMIF(NSL!$C$694:$C$776,C16,NSL!$M$694:$M$776)</f>
        <v>0</v>
      </c>
      <c r="AF16" s="55">
        <f>SUMIF(NSL!$C$778:$C$810,C16,NSL!$M$778:$M$810)</f>
        <v>0.08</v>
      </c>
      <c r="AG16" s="55">
        <f>SUMIF(NSL!$C$812:$C$813,C16,NSL!$M$812:$M$813)</f>
        <v>0</v>
      </c>
      <c r="AH16" s="55">
        <f>SUMIF(NSL!$C$815:$C$816,C16,NSL!$M$815:$M$816)</f>
        <v>0</v>
      </c>
      <c r="AI16" s="55">
        <f>SUMIF(NSL!$C$818:$C$889,C16,NSL!$M$818:$M$889)</f>
        <v>0</v>
      </c>
      <c r="AJ16" s="55">
        <f>SUMIF(NSL!$C$891:$C$917,C16,NSL!$M$891:$M$917)</f>
        <v>0</v>
      </c>
      <c r="AK16" s="55">
        <f>SUMIF(NSL!$C$919:$C$981,C16,NSL!$M$919:$M$981)</f>
        <v>0</v>
      </c>
      <c r="AL16" s="55">
        <f>SUMIF(NSL!$C$983:$C$1000,C16,NSL!$M$983:$M$1000)</f>
        <v>0</v>
      </c>
      <c r="AM16" s="55">
        <f>SUMIF(NSL!$C$1002:$C$1028,C16,NSL!$M$1002:$M$1028)</f>
        <v>0</v>
      </c>
      <c r="AN16" s="55">
        <f>SUMIF(NSL!$C$1030:$C$1045,C16,NSL!$M$1030:$M$1045)</f>
        <v>0</v>
      </c>
      <c r="AO16" s="55">
        <f>SUMIF(NSL!$C$1047:$C$1048,C16,NSL!$M$1047:$M$1048)</f>
        <v>0</v>
      </c>
      <c r="AP16" s="55">
        <f>SUMIF(NSL!$C$1050:$C$1074,C16,NSL!$M$1050:$M$1074)</f>
        <v>0</v>
      </c>
      <c r="AQ16" s="55">
        <f>SUMIF(NSL!$C$1076:$C$1099,C16,NSL!$M$1076:$M$1099)</f>
        <v>0</v>
      </c>
      <c r="AR16" s="55">
        <f>SUMIF(NSL!$C$1101:$C$1121,C16,NSL!$M$1101:$M$1121)</f>
        <v>0.1</v>
      </c>
      <c r="AS16" s="55">
        <f>SUMIF(NSL!$C$1123:$C$1164,C16,NSL!$M$1123:$M$1164)</f>
        <v>0</v>
      </c>
      <c r="AT16" s="55">
        <f>SUMIF(NSL!$C$1166:$C$1201,C16,NSL!$M$1166:$M$1201)</f>
        <v>0</v>
      </c>
      <c r="AU16" s="55">
        <f>SUMIF(NSL!$C$1203:$C$1223,C16,NSL!$M$1203:$M$1223)</f>
        <v>0</v>
      </c>
      <c r="AV16" s="55">
        <f>SUMIF(NSL!$C$1225:$C$1226,C16,NSL!$M$1225:$M$1226)</f>
        <v>0</v>
      </c>
      <c r="AW16" s="55">
        <f>SUMIF(NSL!$C$1228:$C$1244,C16,NSL!$M$1228:$M$1244)</f>
        <v>0</v>
      </c>
      <c r="AX16" s="55">
        <f>SUMIF(NSL!$C$1246:$C$1351,C16,NSL!$M$1246:$M$1351)</f>
        <v>0</v>
      </c>
      <c r="AY16" s="55">
        <f>SUMIF(NSL!$C$1353:$C$1434,C16,NSL!$M$1353:$M$1434)</f>
        <v>0</v>
      </c>
      <c r="AZ16" s="55">
        <f>SUMIF(NSL!$C$1436:$C$1440,C16,NSL!$M$1436:$M$1440)</f>
        <v>0</v>
      </c>
      <c r="BA16" s="55">
        <f>SUMIF(NSL!$C$1442:$C$1507,C16,NSL!$M$1442:$M$1507)</f>
        <v>0</v>
      </c>
      <c r="BB16" s="55">
        <f>SUMIF(NSL!$C$1509:$C$1540,C16,NSL!$M$1509:$M$1540)</f>
        <v>0</v>
      </c>
      <c r="BC16" s="55">
        <f>SUMIF(NSL!$C$1542:$C$1545,C16,NSL!$M$1542:$M$1545)</f>
        <v>0</v>
      </c>
      <c r="BD16" s="55">
        <f>SUMIF(NSL!$C$1547:$C$1560,C16,NSL!$M$1547:$M$1560)</f>
        <v>0</v>
      </c>
      <c r="BE16" s="55">
        <f>SUMIF(NSL!$C$1562:$C$1565,C16,NSL!$M$1562:$M$1565)</f>
        <v>0</v>
      </c>
      <c r="BF16" s="55">
        <f>SUMIF(NSL!$C$1567:$C$1569,C16,NSL!$M$1567:$M$1569)</f>
        <v>0</v>
      </c>
      <c r="BG16" s="65">
        <f>SUM(G16:N16)+SUM(P16:Q16)+SUM(S16:Z16)+SUM(AB16:BF16)</f>
        <v>0.18</v>
      </c>
      <c r="BH16" s="53">
        <f>O60-BG16</f>
        <v>1.5200000000000011</v>
      </c>
      <c r="BI16" s="53">
        <f t="shared" si="6"/>
        <v>9.5800000000000018</v>
      </c>
    </row>
    <row r="17" spans="1:61" ht="15">
      <c r="A17" s="56" t="s">
        <v>107</v>
      </c>
      <c r="B17" s="13" t="s">
        <v>94</v>
      </c>
      <c r="C17" s="56" t="s">
        <v>24</v>
      </c>
      <c r="D17" s="52">
        <f>HTg!J19</f>
        <v>0</v>
      </c>
      <c r="E17" s="65">
        <f t="shared" si="3"/>
        <v>0</v>
      </c>
      <c r="F17" s="70">
        <f t="shared" si="4"/>
        <v>0</v>
      </c>
      <c r="G17" s="55">
        <f>SUMIF(NSL!$C$9:$C$10,C17,NSL!$M$9:$M$10)</f>
        <v>0</v>
      </c>
      <c r="H17" s="55">
        <f>SUMIF(NSL!$C$12:$C$13,C17,NSL!$M$12:$M$13)</f>
        <v>0</v>
      </c>
      <c r="I17" s="55">
        <f>SUMIF(NSL!$C$15:$C$16,C17,NSL!$M$15:$M$16)</f>
        <v>0</v>
      </c>
      <c r="J17" s="55">
        <f>SUMIF(NSL!$C$18:$C$19,C17,NSL!$M$18:$M$19)</f>
        <v>0</v>
      </c>
      <c r="K17" s="55">
        <f>SUMIF(NSL!$C$21:$C$43,C17,NSL!$M$21:$M$43)</f>
        <v>0</v>
      </c>
      <c r="L17" s="55">
        <f>SUMIF(NSL!$C$45:$C$51,C17,NSL!$M$45:$M$51)</f>
        <v>0</v>
      </c>
      <c r="M17" s="55">
        <f>SUMIF(NSL!$C$53:$C$55,C17,NSL!$M$53:$M$55)</f>
        <v>0</v>
      </c>
      <c r="N17" s="55">
        <f>SUMIF(NSL!$C$57:$C$65,C17,NSL!$M$57:$M$65)</f>
        <v>0</v>
      </c>
      <c r="O17" s="55">
        <f>SUMIF(NSL!$C$67:$C$76,C17,NSL!$M$67:$M$76)</f>
        <v>0</v>
      </c>
      <c r="P17" s="54">
        <f>D17-BG17</f>
        <v>0</v>
      </c>
      <c r="Q17" s="55">
        <f>SUMIF(NSL!$C$81:$C$173,C17,NSL!$M$81:$M$173)</f>
        <v>0</v>
      </c>
      <c r="R17" s="65">
        <f t="shared" si="7"/>
        <v>0</v>
      </c>
      <c r="S17" s="55">
        <f>SUMIF(NSL!$C$176:$C$214,C17,NSL!$M$176:$M$214)</f>
        <v>0</v>
      </c>
      <c r="T17" s="55">
        <f>SUMIF(NSL!$C$216:$C$238,C17,NSL!$M$216:$M$238)</f>
        <v>0</v>
      </c>
      <c r="U17" s="55">
        <f>SUMIF(NSL!$C$240:$C$252,C17,NSL!$M$240:$M$252)</f>
        <v>0</v>
      </c>
      <c r="V17" s="55">
        <f>SUMIF(NSL!$C$254:$C$255,C17,NSL!$M$254:$M$255)</f>
        <v>0</v>
      </c>
      <c r="W17" s="55">
        <f>SUMIF(NSL!$C$257:$C$282,C17,NSL!$M$257:$M$282)</f>
        <v>0</v>
      </c>
      <c r="X17" s="55">
        <f>SUMIF(NSL!$C$284:$C$346,C17,NSL!$M$284:$M$346)</f>
        <v>0</v>
      </c>
      <c r="Y17" s="55">
        <f>SUMIF(NSL!$C$348:$C$436,C17,NSL!$M$348:$M$436)</f>
        <v>0</v>
      </c>
      <c r="Z17" s="55">
        <f>SUMIF(NSL!$C$438:$C$480,C17,NSL!$M$438:$M$480)</f>
        <v>0</v>
      </c>
      <c r="AA17" s="70">
        <f t="shared" si="5"/>
        <v>0</v>
      </c>
      <c r="AB17" s="55">
        <f>SUMIF(NSL!$C$483:$C$679,C17,NSL!$M$483:$M$679)</f>
        <v>0</v>
      </c>
      <c r="AC17" s="55">
        <f>SUMIF(NSL!$C$681:$C$682,C17,NSL!$M$681:$M$682)</f>
        <v>0</v>
      </c>
      <c r="AD17" s="55">
        <f>SUMIF(NSL!$C$684:$C$692,C17,NSL!$M$684:$M$692)</f>
        <v>0</v>
      </c>
      <c r="AE17" s="55">
        <f>SUMIF(NSL!$C$694:$C$776,C17,NSL!$M$694:$M$776)</f>
        <v>0</v>
      </c>
      <c r="AF17" s="55">
        <f>SUMIF(NSL!$C$778:$C$810,C17,NSL!$M$778:$M$810)</f>
        <v>0</v>
      </c>
      <c r="AG17" s="55">
        <f>SUMIF(NSL!$C$812:$C$813,C17,NSL!$M$812:$M$813)</f>
        <v>0</v>
      </c>
      <c r="AH17" s="55">
        <f>SUMIF(NSL!$C$815:$C$816,C17,NSL!$M$815:$M$816)</f>
        <v>0</v>
      </c>
      <c r="AI17" s="55">
        <f>SUMIF(NSL!$C$818:$C$889,C17,NSL!$M$818:$M$889)</f>
        <v>0</v>
      </c>
      <c r="AJ17" s="55">
        <f>SUMIF(NSL!$C$891:$C$917,C17,NSL!$M$891:$M$917)</f>
        <v>0</v>
      </c>
      <c r="AK17" s="55">
        <f>SUMIF(NSL!$C$919:$C$981,C17,NSL!$M$919:$M$981)</f>
        <v>0</v>
      </c>
      <c r="AL17" s="55">
        <f>SUMIF(NSL!$C$983:$C$1000,C17,NSL!$M$983:$M$1000)</f>
        <v>0</v>
      </c>
      <c r="AM17" s="55">
        <f>SUMIF(NSL!$C$1002:$C$1028,C17,NSL!$M$1002:$M$1028)</f>
        <v>0</v>
      </c>
      <c r="AN17" s="55">
        <f>SUMIF(NSL!$C$1030:$C$1045,C17,NSL!$M$1030:$M$1045)</f>
        <v>0</v>
      </c>
      <c r="AO17" s="55">
        <f>SUMIF(NSL!$C$1047:$C$1048,C17,NSL!$M$1047:$M$1048)</f>
        <v>0</v>
      </c>
      <c r="AP17" s="55">
        <f>SUMIF(NSL!$C$1050:$C$1074,C17,NSL!$M$1050:$M$1074)</f>
        <v>0</v>
      </c>
      <c r="AQ17" s="55">
        <f>SUMIF(NSL!$C$1076:$C$1099,C17,NSL!$M$1076:$M$1099)</f>
        <v>0</v>
      </c>
      <c r="AR17" s="55">
        <f>SUMIF(NSL!$C$1101:$C$1121,C17,NSL!$M$1101:$M$1121)</f>
        <v>0</v>
      </c>
      <c r="AS17" s="55">
        <f>SUMIF(NSL!$C$1123:$C$1164,C17,NSL!$M$1123:$M$1164)</f>
        <v>0</v>
      </c>
      <c r="AT17" s="55">
        <f>SUMIF(NSL!$C$1166:$C$1201,C17,NSL!$M$1166:$M$1201)</f>
        <v>0</v>
      </c>
      <c r="AU17" s="55">
        <f>SUMIF(NSL!$C$1203:$C$1223,C17,NSL!$M$1203:$M$1223)</f>
        <v>0</v>
      </c>
      <c r="AV17" s="55">
        <f>SUMIF(NSL!$C$1225:$C$1226,C17,NSL!$M$1225:$M$1226)</f>
        <v>0</v>
      </c>
      <c r="AW17" s="55">
        <f>SUMIF(NSL!$C$1228:$C$1244,C17,NSL!$M$1228:$M$1244)</f>
        <v>0</v>
      </c>
      <c r="AX17" s="55">
        <f>SUMIF(NSL!$C$1246:$C$1351,C17,NSL!$M$1246:$M$1351)</f>
        <v>0</v>
      </c>
      <c r="AY17" s="55">
        <f>SUMIF(NSL!$C$1353:$C$1434,C17,NSL!$M$1353:$M$1434)</f>
        <v>0</v>
      </c>
      <c r="AZ17" s="55">
        <f>SUMIF(NSL!$C$1436:$C$1440,C17,NSL!$M$1436:$M$1440)</f>
        <v>0</v>
      </c>
      <c r="BA17" s="55">
        <f>SUMIF(NSL!$C$1442:$C$1507,C17,NSL!$M$1442:$M$1507)</f>
        <v>0</v>
      </c>
      <c r="BB17" s="55">
        <f>SUMIF(NSL!$C$1509:$C$1540,C17,NSL!$M$1509:$M$1540)</f>
        <v>0</v>
      </c>
      <c r="BC17" s="55">
        <f>SUMIF(NSL!$C$1542:$C$1545,C17,NSL!$M$1542:$M$1545)</f>
        <v>0</v>
      </c>
      <c r="BD17" s="55">
        <f>SUMIF(NSL!$C$1547:$C$1560,C17,NSL!$M$1547:$M$1560)</f>
        <v>0</v>
      </c>
      <c r="BE17" s="55">
        <f>SUMIF(NSL!$C$1562:$C$1565,C17,NSL!$M$1562:$M$1565)</f>
        <v>0</v>
      </c>
      <c r="BF17" s="55">
        <f>SUMIF(NSL!$C$1567:$C$1569,C17,NSL!$M$1567:$M$1569)</f>
        <v>0</v>
      </c>
      <c r="BG17" s="65">
        <f>SUM(G17:O17)+Q17+SUM(S17:Z17)+SUM(AB17:BF17)</f>
        <v>0</v>
      </c>
      <c r="BH17" s="53">
        <f>P60-BG17</f>
        <v>0</v>
      </c>
      <c r="BI17" s="53">
        <f t="shared" si="6"/>
        <v>0</v>
      </c>
    </row>
    <row r="18" spans="1:61" ht="15">
      <c r="A18" s="56" t="s">
        <v>118</v>
      </c>
      <c r="B18" s="15" t="s">
        <v>117</v>
      </c>
      <c r="C18" s="56" t="s">
        <v>25</v>
      </c>
      <c r="D18" s="52">
        <f>HTg!J20</f>
        <v>0</v>
      </c>
      <c r="E18" s="65">
        <f t="shared" si="3"/>
        <v>0</v>
      </c>
      <c r="F18" s="70">
        <f t="shared" si="4"/>
        <v>0</v>
      </c>
      <c r="G18" s="55">
        <f>SUMIF(NSL!$C$9:$C$10,C18,NSL!$M$9:$M$10)</f>
        <v>0</v>
      </c>
      <c r="H18" s="55">
        <f>SUMIF(NSL!$C$12:$C$13,C18,NSL!$M$12:$M$13)</f>
        <v>0</v>
      </c>
      <c r="I18" s="55">
        <f>SUMIF(NSL!$C$15:$C$16,C18,NSL!$M$15:$M$16)</f>
        <v>0</v>
      </c>
      <c r="J18" s="55">
        <f>SUMIF(NSL!$C$18:$C$19,C18,NSL!$M$18:$M$19)</f>
        <v>0</v>
      </c>
      <c r="K18" s="55">
        <f>SUMIF(NSL!$C$21:$C$43,C18,NSL!$M$21:$M$43)</f>
        <v>0</v>
      </c>
      <c r="L18" s="55">
        <f>SUMIF(NSL!$C$45:$C$51,C18,NSL!$M$45:$M$51)</f>
        <v>0</v>
      </c>
      <c r="M18" s="55">
        <f>SUMIF(NSL!$C$53:$C$55,C18,NSL!$M$53:$M$55)</f>
        <v>0</v>
      </c>
      <c r="N18" s="55">
        <f>SUMIF(NSL!$C$57:$C$65,C18,NSL!$M$57:$M$65)</f>
        <v>0</v>
      </c>
      <c r="O18" s="55">
        <f>SUMIF(NSL!$C$67:$C$76,C18,NSL!$M$67:$M$76)</f>
        <v>0</v>
      </c>
      <c r="P18" s="55">
        <f>SUMIF(NSL!$C$78:$C$79,C18,NSL!$M$78:$M$79)</f>
        <v>0</v>
      </c>
      <c r="Q18" s="54">
        <f>D18-BG18</f>
        <v>0</v>
      </c>
      <c r="R18" s="65">
        <f>SUM(S18:AA18)+SUM(AO18:BF18)</f>
        <v>0</v>
      </c>
      <c r="S18" s="55">
        <f>SUMIF(NSL!$C$176:$C$214,C18,NSL!$M$176:$M$214)</f>
        <v>0</v>
      </c>
      <c r="T18" s="55">
        <f>SUMIF(NSL!$C$216:$C$238,C18,NSL!$M$216:$M$238)</f>
        <v>0</v>
      </c>
      <c r="U18" s="55">
        <f>SUMIF(NSL!$C$240:$C$252,C18,NSL!$M$240:$M$252)</f>
        <v>0</v>
      </c>
      <c r="V18" s="55">
        <f>SUMIF(NSL!$C$254:$C$255,C18,NSL!$M$254:$M$255)</f>
        <v>0</v>
      </c>
      <c r="W18" s="55">
        <f>SUMIF(NSL!$C$257:$C$282,C18,NSL!$M$257:$M$282)</f>
        <v>0</v>
      </c>
      <c r="X18" s="55">
        <f>SUMIF(NSL!$C$284:$C$346,C18,NSL!$M$284:$M$346)</f>
        <v>0</v>
      </c>
      <c r="Y18" s="55">
        <f>SUMIF(NSL!$C$348:$C$436,C18,NSL!$M$348:$M$436)</f>
        <v>0</v>
      </c>
      <c r="Z18" s="55">
        <f>SUMIF(NSL!$C$438:$C$480,C18,NSL!$M$438:$M$480)</f>
        <v>0</v>
      </c>
      <c r="AA18" s="70">
        <f t="shared" si="5"/>
        <v>0</v>
      </c>
      <c r="AB18" s="55">
        <f>SUMIF(NSL!$C$483:$C$679,C18,NSL!$M$483:$M$679)</f>
        <v>0</v>
      </c>
      <c r="AC18" s="55">
        <f>SUMIF(NSL!$C$681:$C$682,C18,NSL!$M$681:$M$682)</f>
        <v>0</v>
      </c>
      <c r="AD18" s="55">
        <f>SUMIF(NSL!$C$684:$C$692,C18,NSL!$M$684:$M$692)</f>
        <v>0</v>
      </c>
      <c r="AE18" s="55">
        <f>SUMIF(NSL!$C$694:$C$776,C18,NSL!$M$694:$M$776)</f>
        <v>0</v>
      </c>
      <c r="AF18" s="55">
        <f>SUMIF(NSL!$C$778:$C$810,C18,NSL!$M$778:$M$810)</f>
        <v>0</v>
      </c>
      <c r="AG18" s="55">
        <f>SUMIF(NSL!$C$812:$C$813,C18,NSL!$M$812:$M$813)</f>
        <v>0</v>
      </c>
      <c r="AH18" s="55">
        <f>SUMIF(NSL!$C$815:$C$816,C18,NSL!$M$815:$M$816)</f>
        <v>0</v>
      </c>
      <c r="AI18" s="55">
        <f>SUMIF(NSL!$C$818:$C$889,C18,NSL!$M$818:$M$889)</f>
        <v>0</v>
      </c>
      <c r="AJ18" s="55">
        <f>SUMIF(NSL!$C$891:$C$917,C18,NSL!$M$891:$M$917)</f>
        <v>0</v>
      </c>
      <c r="AK18" s="55">
        <f>SUMIF(NSL!$C$919:$C$981,C18,NSL!$M$919:$M$981)</f>
        <v>0</v>
      </c>
      <c r="AL18" s="55">
        <f>SUMIF(NSL!$C$983:$C$1000,C18,NSL!$M$983:$M$1000)</f>
        <v>0</v>
      </c>
      <c r="AM18" s="55">
        <f>SUMIF(NSL!$C$1002:$C$1028,C18,NSL!$M$1002:$M$1028)</f>
        <v>0</v>
      </c>
      <c r="AN18" s="55">
        <f>SUMIF(NSL!$C$1030:$C$1045,C18,NSL!$M$1030:$M$1045)</f>
        <v>0</v>
      </c>
      <c r="AO18" s="55">
        <f>SUMIF(NSL!$C$1047:$C$1048,C18,NSL!$M$1047:$M$1048)</f>
        <v>0</v>
      </c>
      <c r="AP18" s="55">
        <f>SUMIF(NSL!$C$1050:$C$1074,C18,NSL!$M$1050:$M$1074)</f>
        <v>0</v>
      </c>
      <c r="AQ18" s="55">
        <f>SUMIF(NSL!$C$1076:$C$1099,C18,NSL!$M$1076:$M$1099)</f>
        <v>0</v>
      </c>
      <c r="AR18" s="55">
        <f>SUMIF(NSL!$C$1101:$C$1121,C18,NSL!$M$1101:$M$1121)</f>
        <v>0</v>
      </c>
      <c r="AS18" s="55">
        <f>SUMIF(NSL!$C$1123:$C$1164,C18,NSL!$M$1123:$M$1164)</f>
        <v>0</v>
      </c>
      <c r="AT18" s="55">
        <f>SUMIF(NSL!$C$1166:$C$1201,C18,NSL!$M$1166:$M$1201)</f>
        <v>0</v>
      </c>
      <c r="AU18" s="55">
        <f>SUMIF(NSL!$C$1203:$C$1223,C18,NSL!$M$1203:$M$1223)</f>
        <v>0</v>
      </c>
      <c r="AV18" s="55">
        <f>SUMIF(NSL!$C$1225:$C$1226,C18,NSL!$M$1225:$M$1226)</f>
        <v>0</v>
      </c>
      <c r="AW18" s="55">
        <f>SUMIF(NSL!$C$1228:$C$1244,C18,NSL!$M$1228:$M$1244)</f>
        <v>0</v>
      </c>
      <c r="AX18" s="55">
        <f>SUMIF(NSL!$C$1246:$C$1351,C18,NSL!$M$1246:$M$1351)</f>
        <v>0</v>
      </c>
      <c r="AY18" s="55">
        <f>SUMIF(NSL!$C$1353:$C$1434,C18,NSL!$M$1353:$M$1434)</f>
        <v>0</v>
      </c>
      <c r="AZ18" s="55">
        <f>SUMIF(NSL!$C$1436:$C$1440,C18,NSL!$M$1436:$M$1440)</f>
        <v>0</v>
      </c>
      <c r="BA18" s="55">
        <f>SUMIF(NSL!$C$1442:$C$1507,C18,NSL!$M$1442:$M$1507)</f>
        <v>0</v>
      </c>
      <c r="BB18" s="55">
        <f>SUMIF(NSL!$C$1509:$C$1540,C18,NSL!$M$1509:$M$1540)</f>
        <v>0</v>
      </c>
      <c r="BC18" s="55">
        <f>SUMIF(NSL!$C$1542:$C$1545,C18,NSL!$M$1542:$M$1545)</f>
        <v>0</v>
      </c>
      <c r="BD18" s="55">
        <f>SUMIF(NSL!$C$1547:$C$1560,C18,NSL!$M$1547:$M$1560)</f>
        <v>0</v>
      </c>
      <c r="BE18" s="55">
        <f>SUMIF(NSL!$C$1562:$C$1565,C18,NSL!$M$1562:$M$1565)</f>
        <v>0</v>
      </c>
      <c r="BF18" s="55">
        <f>SUMIF(NSL!$C$1567:$C$1569,C18,NSL!$M$1567:$M$1569)</f>
        <v>0</v>
      </c>
      <c r="BG18" s="65">
        <f>SUM(G18:P18)+SUM(S18:Z18)+SUM(AB18:BF18)</f>
        <v>0</v>
      </c>
      <c r="BH18" s="53">
        <f>Q60-BG18</f>
        <v>25</v>
      </c>
      <c r="BI18" s="53">
        <f t="shared" si="6"/>
        <v>25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>
        <f>HTg!J21</f>
        <v>348.08</v>
      </c>
      <c r="E19" s="65">
        <f>SUM(E20:E28)+SUM(E42:E58)</f>
        <v>0</v>
      </c>
      <c r="F19" s="70">
        <f>SUM(F20:F28)+SUM(F42:F58)</f>
        <v>0</v>
      </c>
      <c r="G19" s="57">
        <f>SUM(G20:G28)+SUM(G42:G58)</f>
        <v>0</v>
      </c>
      <c r="H19" s="57">
        <f t="shared" ref="H19:Q19" si="8">SUM(H20:H28)+SUM(H42:H58)</f>
        <v>0</v>
      </c>
      <c r="I19" s="57">
        <f t="shared" si="8"/>
        <v>0</v>
      </c>
      <c r="J19" s="57">
        <f t="shared" si="8"/>
        <v>0</v>
      </c>
      <c r="K19" s="57">
        <f t="shared" si="8"/>
        <v>0</v>
      </c>
      <c r="L19" s="57">
        <f t="shared" si="8"/>
        <v>0</v>
      </c>
      <c r="M19" s="57">
        <f t="shared" si="8"/>
        <v>0</v>
      </c>
      <c r="N19" s="57">
        <f t="shared" si="8"/>
        <v>0</v>
      </c>
      <c r="O19" s="57">
        <f t="shared" si="8"/>
        <v>0</v>
      </c>
      <c r="P19" s="57">
        <f t="shared" si="8"/>
        <v>0</v>
      </c>
      <c r="Q19" s="57">
        <f t="shared" si="8"/>
        <v>0</v>
      </c>
      <c r="R19" s="57">
        <f>D19-BG19</f>
        <v>344.18</v>
      </c>
      <c r="S19" s="57">
        <f>SUM(S20:S28)+SUM(S42:S58)</f>
        <v>0</v>
      </c>
      <c r="T19" s="57">
        <f t="shared" ref="T19:BF19" si="9">SUM(T20:T28)+SUM(T42:T58)</f>
        <v>0</v>
      </c>
      <c r="U19" s="57">
        <f t="shared" si="9"/>
        <v>0</v>
      </c>
      <c r="V19" s="57">
        <f t="shared" si="9"/>
        <v>0</v>
      </c>
      <c r="W19" s="57">
        <f t="shared" si="9"/>
        <v>0</v>
      </c>
      <c r="X19" s="57">
        <f t="shared" si="9"/>
        <v>0</v>
      </c>
      <c r="Y19" s="57">
        <f t="shared" si="9"/>
        <v>0.01</v>
      </c>
      <c r="Z19" s="57">
        <f t="shared" si="9"/>
        <v>207.43</v>
      </c>
      <c r="AA19" s="72">
        <f t="shared" si="9"/>
        <v>48.54</v>
      </c>
      <c r="AB19" s="57">
        <f t="shared" si="9"/>
        <v>0.4</v>
      </c>
      <c r="AC19" s="57">
        <f t="shared" si="9"/>
        <v>0</v>
      </c>
      <c r="AD19" s="57">
        <f t="shared" si="9"/>
        <v>0.14000000000000001</v>
      </c>
      <c r="AE19" s="57">
        <f t="shared" si="9"/>
        <v>3.15</v>
      </c>
      <c r="AF19" s="57">
        <f t="shared" si="9"/>
        <v>0</v>
      </c>
      <c r="AG19" s="57">
        <f t="shared" si="9"/>
        <v>0</v>
      </c>
      <c r="AH19" s="57">
        <f t="shared" si="9"/>
        <v>0</v>
      </c>
      <c r="AI19" s="57">
        <f t="shared" si="9"/>
        <v>39.68</v>
      </c>
      <c r="AJ19" s="57">
        <f t="shared" si="9"/>
        <v>5.08</v>
      </c>
      <c r="AK19" s="57">
        <f t="shared" si="9"/>
        <v>0.09</v>
      </c>
      <c r="AL19" s="57">
        <f t="shared" si="9"/>
        <v>0</v>
      </c>
      <c r="AM19" s="57">
        <f t="shared" si="9"/>
        <v>0</v>
      </c>
      <c r="AN19" s="57">
        <f t="shared" si="9"/>
        <v>0</v>
      </c>
      <c r="AO19" s="57">
        <f t="shared" si="9"/>
        <v>0</v>
      </c>
      <c r="AP19" s="57">
        <f t="shared" si="9"/>
        <v>5.58</v>
      </c>
      <c r="AQ19" s="57">
        <f t="shared" si="9"/>
        <v>0</v>
      </c>
      <c r="AR19" s="57">
        <f t="shared" si="9"/>
        <v>21.98</v>
      </c>
      <c r="AS19" s="57">
        <f t="shared" si="9"/>
        <v>0</v>
      </c>
      <c r="AT19" s="57">
        <f t="shared" si="9"/>
        <v>0.10999999999999999</v>
      </c>
      <c r="AU19" s="57">
        <f t="shared" si="9"/>
        <v>0</v>
      </c>
      <c r="AV19" s="57">
        <f t="shared" si="9"/>
        <v>0</v>
      </c>
      <c r="AW19" s="57">
        <f t="shared" si="9"/>
        <v>0</v>
      </c>
      <c r="AX19" s="57">
        <f t="shared" si="9"/>
        <v>2.15</v>
      </c>
      <c r="AY19" s="57">
        <f t="shared" si="9"/>
        <v>0</v>
      </c>
      <c r="AZ19" s="57">
        <f t="shared" si="9"/>
        <v>0</v>
      </c>
      <c r="BA19" s="57">
        <f t="shared" si="9"/>
        <v>0</v>
      </c>
      <c r="BB19" s="57">
        <f t="shared" si="9"/>
        <v>0.77</v>
      </c>
      <c r="BC19" s="57">
        <f t="shared" si="9"/>
        <v>61.510000000000005</v>
      </c>
      <c r="BD19" s="57">
        <f t="shared" si="9"/>
        <v>0</v>
      </c>
      <c r="BE19" s="57">
        <f t="shared" si="9"/>
        <v>0</v>
      </c>
      <c r="BF19" s="57">
        <f t="shared" si="9"/>
        <v>0</v>
      </c>
      <c r="BG19" s="65">
        <f>SUM(BG20:BG28)+SUM(BG42:BG58)</f>
        <v>3.9</v>
      </c>
      <c r="BH19" s="65">
        <f>R60-BG19</f>
        <v>339.24000000000007</v>
      </c>
      <c r="BI19" s="65">
        <f>SUM(BI20:BI28)+SUM(BI42:BI58)</f>
        <v>691.22</v>
      </c>
    </row>
    <row r="20" spans="1:61" ht="15">
      <c r="A20" s="8" t="s">
        <v>28</v>
      </c>
      <c r="B20" s="7" t="s">
        <v>85</v>
      </c>
      <c r="C20" s="8" t="s">
        <v>31</v>
      </c>
      <c r="D20" s="52">
        <f>HTg!J22</f>
        <v>0</v>
      </c>
      <c r="E20" s="65">
        <f>SUM(F20,J20,K20,L20,M20,N20,O20,P20,Q20)</f>
        <v>0</v>
      </c>
      <c r="F20" s="70">
        <f>G20+H20+I20</f>
        <v>0</v>
      </c>
      <c r="G20" s="55">
        <f>SUMIF(NSL!$C$9:$C$10,C20,NSL!$M$9:$M$10)</f>
        <v>0</v>
      </c>
      <c r="H20" s="55">
        <f>SUMIF(NSL!$C$12:$C$13,C20,NSL!$M$12:$M$13)</f>
        <v>0</v>
      </c>
      <c r="I20" s="55">
        <f>SUMIF(NSL!$C$15:$C$16,C20,NSL!$M$15:$M$16)</f>
        <v>0</v>
      </c>
      <c r="J20" s="55">
        <f>SUMIF(NSL!$C$18:$C$19,C20,NSL!$M$18:$M$19)</f>
        <v>0</v>
      </c>
      <c r="K20" s="55">
        <f>SUMIF(NSL!$C$21:$C$43,C20,NSL!$M$21:$M$43)</f>
        <v>0</v>
      </c>
      <c r="L20" s="55">
        <f>SUMIF(NSL!$C$45:$C$51,C20,NSL!$M$45:$M$51)</f>
        <v>0</v>
      </c>
      <c r="M20" s="55">
        <f>SUMIF(NSL!$C$53:$C$55,C20,NSL!$M$53:$M$55)</f>
        <v>0</v>
      </c>
      <c r="N20" s="55">
        <f>SUMIF(NSL!$C$57:$C$65,C20,NSL!$M$57:$M$65)</f>
        <v>0</v>
      </c>
      <c r="O20" s="55">
        <f>SUMIF(NSL!$C$67:$C$76,C20,NSL!$M$67:$M$76)</f>
        <v>0</v>
      </c>
      <c r="P20" s="55">
        <f>SUMIF(NSL!$C$78:$C$79,C20,NSL!$M$78:$M$79)</f>
        <v>0</v>
      </c>
      <c r="Q20" s="55">
        <f>SUMIF(NSL!$C$81:$C$173,C20,NSL!$M$81:$M$173)</f>
        <v>0</v>
      </c>
      <c r="R20" s="65">
        <f>SUM(S20:Z20)+SUM(AB20:BF20)</f>
        <v>0</v>
      </c>
      <c r="S20" s="54">
        <f>D20-BG20</f>
        <v>0</v>
      </c>
      <c r="T20" s="55">
        <f>SUMIF(NSL!$C$216:$C$238,C20,NSL!$M$216:$M$238)</f>
        <v>0</v>
      </c>
      <c r="U20" s="55">
        <f>SUMIF(NSL!$C$240:$C$252,C20,NSL!$M$240:$M$252)</f>
        <v>0</v>
      </c>
      <c r="V20" s="55">
        <f>SUMIF(NSL!$C$254:$C$255,C20,NSL!$M$254:$M$255)</f>
        <v>0</v>
      </c>
      <c r="W20" s="55">
        <f>SUMIF(NSL!$C$257:$C$282,C20,NSL!$M$257:$M$282)</f>
        <v>0</v>
      </c>
      <c r="X20" s="55">
        <f>SUMIF(NSL!$C$284:$C$346,C20,NSL!$M$284:$M$346)</f>
        <v>0</v>
      </c>
      <c r="Y20" s="55">
        <f>SUMIF(NSL!$C$348:$C$436,C20,NSL!$M$348:$M$436)</f>
        <v>0</v>
      </c>
      <c r="Z20" s="55">
        <f>SUMIF(NSL!$C$438:$C$480,C20,NSL!$M$438:$M$480)</f>
        <v>0</v>
      </c>
      <c r="AA20" s="70">
        <f>SUM(AB20:AN20)</f>
        <v>0</v>
      </c>
      <c r="AB20" s="55">
        <f>SUMIF(NSL!$C$483:$C$679,C20,NSL!$M$483:$M$679)</f>
        <v>0</v>
      </c>
      <c r="AC20" s="55">
        <f>SUMIF(NSL!$C$681:$C$682,C20,NSL!$M$681:$M$682)</f>
        <v>0</v>
      </c>
      <c r="AD20" s="55">
        <f>SUMIF(NSL!$C$684:$C$692,C20,NSL!$M$684:$M$692)</f>
        <v>0</v>
      </c>
      <c r="AE20" s="55">
        <f>SUMIF(NSL!$C$694:$C$776,C20,NSL!$M$694:$M$776)</f>
        <v>0</v>
      </c>
      <c r="AF20" s="55">
        <f>SUMIF(NSL!$C$778:$C$810,C20,NSL!$M$778:$M$810)</f>
        <v>0</v>
      </c>
      <c r="AG20" s="55">
        <f>SUMIF(NSL!$C$812:$C$813,C20,NSL!$M$812:$M$813)</f>
        <v>0</v>
      </c>
      <c r="AH20" s="55">
        <f>SUMIF(NSL!$C$815:$C$816,C20,NSL!$M$815:$M$816)</f>
        <v>0</v>
      </c>
      <c r="AI20" s="55">
        <f>SUMIF(NSL!$C$818:$C$889,C20,NSL!$M$818:$M$889)</f>
        <v>0</v>
      </c>
      <c r="AJ20" s="55">
        <f>SUMIF(NSL!$C$891:$C$917,C20,NSL!$M$891:$M$917)</f>
        <v>0</v>
      </c>
      <c r="AK20" s="55">
        <f>SUMIF(NSL!$C$919:$C$981,C20,NSL!$M$919:$M$981)</f>
        <v>0</v>
      </c>
      <c r="AL20" s="55">
        <f>SUMIF(NSL!$C$983:$C$1000,C20,NSL!$M$983:$M$1000)</f>
        <v>0</v>
      </c>
      <c r="AM20" s="55">
        <f>SUMIF(NSL!$C$1002:$C$1028,C20,NSL!$M$1002:$M$1028)</f>
        <v>0</v>
      </c>
      <c r="AN20" s="55">
        <f>SUMIF(NSL!$C$1030:$C$1045,C20,NSL!$M$1030:$M$1045)</f>
        <v>0</v>
      </c>
      <c r="AO20" s="55">
        <f>SUMIF(NSL!$C$1047:$C$1048,C20,NSL!$M$1047:$M$1048)</f>
        <v>0</v>
      </c>
      <c r="AP20" s="55">
        <f>SUMIF(NSL!$C$1050:$C$1074,C20,NSL!$M$1050:$M$1074)</f>
        <v>0</v>
      </c>
      <c r="AQ20" s="55">
        <f>SUMIF(NSL!$C$1076:$C$1099,C20,NSL!$M$1076:$M$1099)</f>
        <v>0</v>
      </c>
      <c r="AR20" s="55">
        <f>SUMIF(NSL!$C$1101:$C$1121,C20,NSL!$M$1101:$M$1121)</f>
        <v>0</v>
      </c>
      <c r="AS20" s="55">
        <f>SUMIF(NSL!$C$1123:$C$1164,C20,NSL!$M$1123:$M$1164)</f>
        <v>0</v>
      </c>
      <c r="AT20" s="55">
        <f>SUMIF(NSL!$C$1166:$C$1201,C20,NSL!$M$1166:$M$1201)</f>
        <v>0</v>
      </c>
      <c r="AU20" s="55">
        <f>SUMIF(NSL!$C$1203:$C$1223,C20,NSL!$M$1203:$M$1223)</f>
        <v>0</v>
      </c>
      <c r="AV20" s="55">
        <f>SUMIF(NSL!$C$1225:$C$1226,C20,NSL!$M$1225:$M$1226)</f>
        <v>0</v>
      </c>
      <c r="AW20" s="55">
        <f>SUMIF(NSL!$C$1228:$C$1244,C20,NSL!$M$1228:$M$1244)</f>
        <v>0</v>
      </c>
      <c r="AX20" s="55">
        <f>SUMIF(NSL!$C$1246:$C$1351,C20,NSL!$M$1246:$M$1351)</f>
        <v>0</v>
      </c>
      <c r="AY20" s="55">
        <f>SUMIF(NSL!$C$1353:$C$1434,C20,NSL!$M$1353:$M$1434)</f>
        <v>0</v>
      </c>
      <c r="AZ20" s="55">
        <f>SUMIF(NSL!$C$1436:$C$1440,C20,NSL!$M$1436:$M$1440)</f>
        <v>0</v>
      </c>
      <c r="BA20" s="55">
        <f>SUMIF(NSL!$C$1442:$C$1507,C20,NSL!$M$1442:$M$1507)</f>
        <v>0</v>
      </c>
      <c r="BB20" s="55">
        <f>SUMIF(NSL!$C$1509:$C$1540,C20,NSL!$M$1509:$M$1540)</f>
        <v>0</v>
      </c>
      <c r="BC20" s="55">
        <f>SUMIF(NSL!$C$1542:$C$1545,C20,NSL!$M$1542:$M$1545)</f>
        <v>0</v>
      </c>
      <c r="BD20" s="55">
        <f>SUMIF(NSL!$C$1547:$C$1560,C20,NSL!$M$1547:$M$1560)</f>
        <v>0</v>
      </c>
      <c r="BE20" s="55">
        <f>SUMIF(NSL!$C$1562:$C$1565,C20,NSL!$M$1562:$M$1565)</f>
        <v>0</v>
      </c>
      <c r="BF20" s="55">
        <f>SUMIF(NSL!$C$1567:$C$1569,C20,NSL!$M$1567:$M$1569)</f>
        <v>0</v>
      </c>
      <c r="BG20" s="65">
        <f>SUM(G20:Q20)+SUM(T20:Z20)+SUM(AB20:BF20)</f>
        <v>0</v>
      </c>
      <c r="BH20" s="53">
        <f>S60-BG20</f>
        <v>1.2</v>
      </c>
      <c r="BI20" s="53">
        <f t="shared" si="6"/>
        <v>1.2</v>
      </c>
    </row>
    <row r="21" spans="1:61" ht="15">
      <c r="A21" s="8" t="s">
        <v>30</v>
      </c>
      <c r="B21" s="7" t="s">
        <v>86</v>
      </c>
      <c r="C21" s="8" t="s">
        <v>33</v>
      </c>
      <c r="D21" s="52">
        <f>HTg!J23</f>
        <v>0</v>
      </c>
      <c r="E21" s="65">
        <f t="shared" ref="E21:E59" si="10">SUM(F21,J21,K21,L21,M21,N21,O21,P21,Q21)</f>
        <v>0</v>
      </c>
      <c r="F21" s="70">
        <f t="shared" ref="F21:F59" si="11">G21+H21+I21</f>
        <v>0</v>
      </c>
      <c r="G21" s="55">
        <f>SUMIF(NSL!$C$9:$C$10,C21,NSL!$M$9:$M$10)</f>
        <v>0</v>
      </c>
      <c r="H21" s="55">
        <f>SUMIF(NSL!$C$12:$C$13,C21,NSL!$M$12:$M$13)</f>
        <v>0</v>
      </c>
      <c r="I21" s="55">
        <f>SUMIF(NSL!$C$15:$C$16,C21,NSL!$M$15:$M$16)</f>
        <v>0</v>
      </c>
      <c r="J21" s="55">
        <f>SUMIF(NSL!$C$18:$C$19,C21,NSL!$M$18:$M$19)</f>
        <v>0</v>
      </c>
      <c r="K21" s="55">
        <f>SUMIF(NSL!$C$21:$C$43,C21,NSL!$M$21:$M$43)</f>
        <v>0</v>
      </c>
      <c r="L21" s="55">
        <f>SUMIF(NSL!$C$45:$C$51,C21,NSL!$M$45:$M$51)</f>
        <v>0</v>
      </c>
      <c r="M21" s="55">
        <f>SUMIF(NSL!$C$53:$C$55,C21,NSL!$M$53:$M$55)</f>
        <v>0</v>
      </c>
      <c r="N21" s="55">
        <f>SUMIF(NSL!$C$57:$C$65,C21,NSL!$M$57:$M$65)</f>
        <v>0</v>
      </c>
      <c r="O21" s="55">
        <f>SUMIF(NSL!$C$67:$C$76,C21,NSL!$M$67:$M$76)</f>
        <v>0</v>
      </c>
      <c r="P21" s="55">
        <f>SUMIF(NSL!$C$78:$C$79,C21,NSL!$M$78:$M$79)</f>
        <v>0</v>
      </c>
      <c r="Q21" s="55">
        <f>SUMIF(NSL!$C$81:$C$173,C21,NSL!$M$81:$M$173)</f>
        <v>0</v>
      </c>
      <c r="R21" s="65">
        <f t="shared" ref="R21:R59" si="12">SUM(S21:Z21)+SUM(AB21:BF21)</f>
        <v>0</v>
      </c>
      <c r="S21" s="55">
        <f>SUMIF(NSL!$C$176:$C$214,C21,NSL!$M$176:$M$214)</f>
        <v>0</v>
      </c>
      <c r="T21" s="54">
        <f>D21-BG21</f>
        <v>0</v>
      </c>
      <c r="U21" s="55">
        <f>SUMIF(NSL!$C$240:$C$252,C21,NSL!$M$240:$M$252)</f>
        <v>0</v>
      </c>
      <c r="V21" s="55">
        <f>SUMIF(NSL!$C$254:$C$255,C21,NSL!$M$254:$M$255)</f>
        <v>0</v>
      </c>
      <c r="W21" s="55">
        <f>SUMIF(NSL!$C$257:$C$282,C21,NSL!$M$257:$M$282)</f>
        <v>0</v>
      </c>
      <c r="X21" s="55">
        <f>SUMIF(NSL!$C$284:$C$346,C21,NSL!$M$284:$M$346)</f>
        <v>0</v>
      </c>
      <c r="Y21" s="55">
        <f>SUMIF(NSL!$C$348:$C$436,C21,NSL!$M$348:$M$436)</f>
        <v>0</v>
      </c>
      <c r="Z21" s="55">
        <f>SUMIF(NSL!$C$438:$C$480,C21,NSL!$M$438:$M$480)</f>
        <v>0</v>
      </c>
      <c r="AA21" s="70">
        <f t="shared" ref="AA21:AA27" si="13">SUM(AB21:AN21)</f>
        <v>0</v>
      </c>
      <c r="AB21" s="55">
        <f>SUMIF(NSL!$C$483:$C$679,C21,NSL!$M$483:$M$679)</f>
        <v>0</v>
      </c>
      <c r="AC21" s="55">
        <f>SUMIF(NSL!$C$681:$C$682,C21,NSL!$M$681:$M$682)</f>
        <v>0</v>
      </c>
      <c r="AD21" s="55">
        <f>SUMIF(NSL!$C$684:$C$692,C21,NSL!$M$684:$M$692)</f>
        <v>0</v>
      </c>
      <c r="AE21" s="55">
        <f>SUMIF(NSL!$C$694:$C$776,C21,NSL!$M$694:$M$776)</f>
        <v>0</v>
      </c>
      <c r="AF21" s="55">
        <f>SUMIF(NSL!$C$778:$C$810,C21,NSL!$M$778:$M$810)</f>
        <v>0</v>
      </c>
      <c r="AG21" s="55">
        <f>SUMIF(NSL!$C$812:$C$813,C21,NSL!$M$812:$M$813)</f>
        <v>0</v>
      </c>
      <c r="AH21" s="55">
        <f>SUMIF(NSL!$C$815:$C$816,C21,NSL!$M$815:$M$816)</f>
        <v>0</v>
      </c>
      <c r="AI21" s="55">
        <f>SUMIF(NSL!$C$818:$C$889,C21,NSL!$M$818:$M$889)</f>
        <v>0</v>
      </c>
      <c r="AJ21" s="55">
        <f>SUMIF(NSL!$C$891:$C$917,C21,NSL!$M$891:$M$917)</f>
        <v>0</v>
      </c>
      <c r="AK21" s="55">
        <f>SUMIF(NSL!$C$919:$C$981,C21,NSL!$M$919:$M$981)</f>
        <v>0</v>
      </c>
      <c r="AL21" s="55">
        <f>SUMIF(NSL!$C$983:$C$1000,C21,NSL!$M$983:$M$1000)</f>
        <v>0</v>
      </c>
      <c r="AM21" s="55">
        <f>SUMIF(NSL!$C$1002:$C$1028,C21,NSL!$M$1002:$M$1028)</f>
        <v>0</v>
      </c>
      <c r="AN21" s="55">
        <f>SUMIF(NSL!$C$1030:$C$1045,C21,NSL!$M$1030:$M$1045)</f>
        <v>0</v>
      </c>
      <c r="AO21" s="55">
        <f>SUMIF(NSL!$C$1047:$C$1048,C21,NSL!$M$1047:$M$1048)</f>
        <v>0</v>
      </c>
      <c r="AP21" s="55">
        <f>SUMIF(NSL!$C$1050:$C$1074,C21,NSL!$M$1050:$M$1074)</f>
        <v>0</v>
      </c>
      <c r="AQ21" s="55">
        <f>SUMIF(NSL!$C$1076:$C$1099,C21,NSL!$M$1076:$M$1099)</f>
        <v>0</v>
      </c>
      <c r="AR21" s="55">
        <f>SUMIF(NSL!$C$1101:$C$1121,C21,NSL!$M$1101:$M$1121)</f>
        <v>0</v>
      </c>
      <c r="AS21" s="55">
        <f>SUMIF(NSL!$C$1123:$C$1164,C21,NSL!$M$1123:$M$1164)</f>
        <v>0</v>
      </c>
      <c r="AT21" s="55">
        <f>SUMIF(NSL!$C$1166:$C$1201,C21,NSL!$M$1166:$M$1201)</f>
        <v>0</v>
      </c>
      <c r="AU21" s="55">
        <f>SUMIF(NSL!$C$1203:$C$1223,C21,NSL!$M$1203:$M$1223)</f>
        <v>0</v>
      </c>
      <c r="AV21" s="55">
        <f>SUMIF(NSL!$C$1225:$C$1226,C21,NSL!$M$1225:$M$1226)</f>
        <v>0</v>
      </c>
      <c r="AW21" s="55">
        <f>SUMIF(NSL!$C$1228:$C$1244,C21,NSL!$M$1228:$M$1244)</f>
        <v>0</v>
      </c>
      <c r="AX21" s="55">
        <f>SUMIF(NSL!$C$1246:$C$1351,C21,NSL!$M$1246:$M$1351)</f>
        <v>0</v>
      </c>
      <c r="AY21" s="55">
        <f>SUMIF(NSL!$C$1353:$C$1434,C21,NSL!$M$1353:$M$1434)</f>
        <v>0</v>
      </c>
      <c r="AZ21" s="55">
        <f>SUMIF(NSL!$C$1436:$C$1440,C21,NSL!$M$1436:$M$1440)</f>
        <v>0</v>
      </c>
      <c r="BA21" s="55">
        <f>SUMIF(NSL!$C$1442:$C$1507,C21,NSL!$M$1442:$M$1507)</f>
        <v>0</v>
      </c>
      <c r="BB21" s="55">
        <f>SUMIF(NSL!$C$1509:$C$1540,C21,NSL!$M$1509:$M$1540)</f>
        <v>0</v>
      </c>
      <c r="BC21" s="55">
        <f>SUMIF(NSL!$C$1542:$C$1545,C21,NSL!$M$1542:$M$1545)</f>
        <v>0</v>
      </c>
      <c r="BD21" s="55">
        <f>SUMIF(NSL!$C$1547:$C$1560,C21,NSL!$M$1547:$M$1560)</f>
        <v>0</v>
      </c>
      <c r="BE21" s="55">
        <f>SUMIF(NSL!$C$1562:$C$1565,C21,NSL!$M$1562:$M$1565)</f>
        <v>0</v>
      </c>
      <c r="BF21" s="55">
        <f>SUMIF(NSL!$C$1567:$C$1569,C21,NSL!$M$1567:$M$1569)</f>
        <v>0</v>
      </c>
      <c r="BG21" s="65">
        <f>SUM(G21:Q21)+S21+SUM(U21:Z21)+SUM(AB21:BF21)</f>
        <v>0</v>
      </c>
      <c r="BH21" s="53">
        <f>T60-BG21</f>
        <v>0.3</v>
      </c>
      <c r="BI21" s="53">
        <f t="shared" si="6"/>
        <v>0.3</v>
      </c>
    </row>
    <row r="22" spans="1:61" ht="15">
      <c r="A22" s="56" t="s">
        <v>32</v>
      </c>
      <c r="B22" s="7" t="s">
        <v>87</v>
      </c>
      <c r="C22" s="8" t="s">
        <v>35</v>
      </c>
      <c r="D22" s="52">
        <f>HTg!J24</f>
        <v>0</v>
      </c>
      <c r="E22" s="65">
        <f t="shared" si="10"/>
        <v>0</v>
      </c>
      <c r="F22" s="70">
        <f t="shared" si="11"/>
        <v>0</v>
      </c>
      <c r="G22" s="55">
        <f>SUMIF(NSL!$C$9:$C$10,C22,NSL!$M$9:$M$10)</f>
        <v>0</v>
      </c>
      <c r="H22" s="55">
        <f>SUMIF(NSL!$C$12:$C$13,C22,NSL!$M$12:$M$13)</f>
        <v>0</v>
      </c>
      <c r="I22" s="55">
        <f>SUMIF(NSL!$C$15:$C$16,C22,NSL!$M$15:$M$16)</f>
        <v>0</v>
      </c>
      <c r="J22" s="55">
        <f>SUMIF(NSL!$C$18:$C$19,C22,NSL!$M$18:$M$19)</f>
        <v>0</v>
      </c>
      <c r="K22" s="55">
        <f>SUMIF(NSL!$C$21:$C$43,C22,NSL!$M$21:$M$43)</f>
        <v>0</v>
      </c>
      <c r="L22" s="55">
        <f>SUMIF(NSL!$C$45:$C$51,C22,NSL!$M$45:$M$51)</f>
        <v>0</v>
      </c>
      <c r="M22" s="55">
        <f>SUMIF(NSL!$C$53:$C$55,C22,NSL!$M$53:$M$55)</f>
        <v>0</v>
      </c>
      <c r="N22" s="55">
        <f>SUMIF(NSL!$C$57:$C$65,C22,NSL!$M$57:$M$65)</f>
        <v>0</v>
      </c>
      <c r="O22" s="55">
        <f>SUMIF(NSL!$C$67:$C$76,C22,NSL!$M$67:$M$76)</f>
        <v>0</v>
      </c>
      <c r="P22" s="55">
        <f>SUMIF(NSL!$C$78:$C$79,C22,NSL!$M$78:$M$79)</f>
        <v>0</v>
      </c>
      <c r="Q22" s="55">
        <f>SUMIF(NSL!$C$81:$C$173,C22,NSL!$M$81:$M$173)</f>
        <v>0</v>
      </c>
      <c r="R22" s="65">
        <f t="shared" si="12"/>
        <v>0</v>
      </c>
      <c r="S22" s="55">
        <f>SUMIF(NSL!$C$176:$C$214,C22,NSL!$M$176:$M$214)</f>
        <v>0</v>
      </c>
      <c r="T22" s="55">
        <f>SUMIF(NSL!$C$216:$C$238,C22,NSL!$M$216:$M$238)</f>
        <v>0</v>
      </c>
      <c r="U22" s="54">
        <f>D22-BG22</f>
        <v>0</v>
      </c>
      <c r="V22" s="55">
        <f>SUMIF(NSL!$C$254:$C$255,C22,NSL!$M$254:$M$255)</f>
        <v>0</v>
      </c>
      <c r="W22" s="55">
        <f>SUMIF(NSL!$C$257:$C$282,C22,NSL!$M$257:$M$282)</f>
        <v>0</v>
      </c>
      <c r="X22" s="55">
        <f>SUMIF(NSL!$C$284:$C$346,C22,NSL!$M$284:$M$346)</f>
        <v>0</v>
      </c>
      <c r="Y22" s="55">
        <f>SUMIF(NSL!$C$348:$C$436,C22,NSL!$M$348:$M$436)</f>
        <v>0</v>
      </c>
      <c r="Z22" s="55">
        <f>SUMIF(NSL!$C$438:$C$480,C22,NSL!$M$438:$M$480)</f>
        <v>0</v>
      </c>
      <c r="AA22" s="70">
        <f t="shared" si="13"/>
        <v>0</v>
      </c>
      <c r="AB22" s="55">
        <f>SUMIF(NSL!$C$483:$C$679,C22,NSL!$M$483:$M$679)</f>
        <v>0</v>
      </c>
      <c r="AC22" s="55">
        <f>SUMIF(NSL!$C$681:$C$682,C22,NSL!$M$681:$M$682)</f>
        <v>0</v>
      </c>
      <c r="AD22" s="55">
        <f>SUMIF(NSL!$C$684:$C$692,C22,NSL!$M$684:$M$692)</f>
        <v>0</v>
      </c>
      <c r="AE22" s="55">
        <f>SUMIF(NSL!$C$694:$C$776,C22,NSL!$M$694:$M$776)</f>
        <v>0</v>
      </c>
      <c r="AF22" s="55">
        <f>SUMIF(NSL!$C$778:$C$810,C22,NSL!$M$778:$M$810)</f>
        <v>0</v>
      </c>
      <c r="AG22" s="55">
        <f>SUMIF(NSL!$C$812:$C$813,C22,NSL!$M$812:$M$813)</f>
        <v>0</v>
      </c>
      <c r="AH22" s="55">
        <f>SUMIF(NSL!$C$815:$C$816,C22,NSL!$M$815:$M$816)</f>
        <v>0</v>
      </c>
      <c r="AI22" s="55">
        <f>SUMIF(NSL!$C$818:$C$889,C22,NSL!$M$818:$M$889)</f>
        <v>0</v>
      </c>
      <c r="AJ22" s="55">
        <f>SUMIF(NSL!$C$891:$C$917,C22,NSL!$M$891:$M$917)</f>
        <v>0</v>
      </c>
      <c r="AK22" s="55">
        <f>SUMIF(NSL!$C$919:$C$981,C22,NSL!$M$919:$M$981)</f>
        <v>0</v>
      </c>
      <c r="AL22" s="55">
        <f>SUMIF(NSL!$C$983:$C$1000,C22,NSL!$M$983:$M$1000)</f>
        <v>0</v>
      </c>
      <c r="AM22" s="55">
        <f>SUMIF(NSL!$C$1002:$C$1028,C22,NSL!$M$1002:$M$1028)</f>
        <v>0</v>
      </c>
      <c r="AN22" s="55">
        <f>SUMIF(NSL!$C$1030:$C$1045,C22,NSL!$M$1030:$M$1045)</f>
        <v>0</v>
      </c>
      <c r="AO22" s="55">
        <f>SUMIF(NSL!$C$1047:$C$1048,C22,NSL!$M$1047:$M$1048)</f>
        <v>0</v>
      </c>
      <c r="AP22" s="55">
        <f>SUMIF(NSL!$C$1050:$C$1074,C22,NSL!$M$1050:$M$1074)</f>
        <v>0</v>
      </c>
      <c r="AQ22" s="55">
        <f>SUMIF(NSL!$C$1076:$C$1099,C22,NSL!$M$1076:$M$1099)</f>
        <v>0</v>
      </c>
      <c r="AR22" s="55">
        <f>SUMIF(NSL!$C$1101:$C$1121,C22,NSL!$M$1101:$M$1121)</f>
        <v>0</v>
      </c>
      <c r="AS22" s="55">
        <f>SUMIF(NSL!$C$1123:$C$1164,C22,NSL!$M$1123:$M$1164)</f>
        <v>0</v>
      </c>
      <c r="AT22" s="55">
        <f>SUMIF(NSL!$C$1166:$C$1201,C22,NSL!$M$1166:$M$1201)</f>
        <v>0</v>
      </c>
      <c r="AU22" s="55">
        <f>SUMIF(NSL!$C$1203:$C$1223,C22,NSL!$M$1203:$M$1223)</f>
        <v>0</v>
      </c>
      <c r="AV22" s="55">
        <f>SUMIF(NSL!$C$1225:$C$1226,C22,NSL!$M$1225:$M$1226)</f>
        <v>0</v>
      </c>
      <c r="AW22" s="55">
        <f>SUMIF(NSL!$C$1228:$C$1244,C22,NSL!$M$1228:$M$1244)</f>
        <v>0</v>
      </c>
      <c r="AX22" s="55">
        <f>SUMIF(NSL!$C$1246:$C$1351,C22,NSL!$M$1246:$M$1351)</f>
        <v>0</v>
      </c>
      <c r="AY22" s="55">
        <f>SUMIF(NSL!$C$1353:$C$1434,C22,NSL!$M$1353:$M$1434)</f>
        <v>0</v>
      </c>
      <c r="AZ22" s="55">
        <f>SUMIF(NSL!$C$1436:$C$1440,C22,NSL!$M$1436:$M$1440)</f>
        <v>0</v>
      </c>
      <c r="BA22" s="55">
        <f>SUMIF(NSL!$C$1442:$C$1507,C22,NSL!$M$1442:$M$1507)</f>
        <v>0</v>
      </c>
      <c r="BB22" s="55">
        <f>SUMIF(NSL!$C$1509:$C$1540,C22,NSL!$M$1509:$M$1540)</f>
        <v>0</v>
      </c>
      <c r="BC22" s="55">
        <f>SUMIF(NSL!$C$1542:$C$1545,C22,NSL!$M$1542:$M$1545)</f>
        <v>0</v>
      </c>
      <c r="BD22" s="55">
        <f>SUMIF(NSL!$C$1547:$C$1560,C22,NSL!$M$1547:$M$1560)</f>
        <v>0</v>
      </c>
      <c r="BE22" s="55">
        <f>SUMIF(NSL!$C$1562:$C$1565,C22,NSL!$M$1562:$M$1565)</f>
        <v>0</v>
      </c>
      <c r="BF22" s="55">
        <f>SUMIF(NSL!$C$1567:$C$1569,C22,NSL!$M$1567:$M$1569)</f>
        <v>0</v>
      </c>
      <c r="BG22" s="65">
        <f>SUM(G22:Q22)+S22+T22+SUM(V22:Z22)+SUM(AB22:BF22)</f>
        <v>0</v>
      </c>
      <c r="BH22" s="53">
        <f>U60-BG22</f>
        <v>0</v>
      </c>
      <c r="BI22" s="53">
        <f t="shared" si="6"/>
        <v>0</v>
      </c>
    </row>
    <row r="23" spans="1:61" ht="15">
      <c r="A23" s="56" t="s">
        <v>34</v>
      </c>
      <c r="B23" s="7" t="s">
        <v>119</v>
      </c>
      <c r="C23" s="8" t="s">
        <v>121</v>
      </c>
      <c r="D23" s="52">
        <f>HTg!J25</f>
        <v>0</v>
      </c>
      <c r="E23" s="65">
        <f t="shared" si="10"/>
        <v>0</v>
      </c>
      <c r="F23" s="70">
        <f t="shared" si="11"/>
        <v>0</v>
      </c>
      <c r="G23" s="55">
        <f>SUMIF(NSL!$C$9:$C$10,C23,NSL!$M$9:$M$10)</f>
        <v>0</v>
      </c>
      <c r="H23" s="55">
        <f>SUMIF(NSL!$C$12:$C$13,C23,NSL!$M$12:$M$13)</f>
        <v>0</v>
      </c>
      <c r="I23" s="55">
        <f>SUMIF(NSL!$C$15:$C$16,C23,NSL!$M$15:$M$16)</f>
        <v>0</v>
      </c>
      <c r="J23" s="55">
        <f>SUMIF(NSL!$C$18:$C$19,C23,NSL!$M$18:$M$19)</f>
        <v>0</v>
      </c>
      <c r="K23" s="55">
        <f>SUMIF(NSL!$C$21:$C$43,C23,NSL!$M$21:$M$43)</f>
        <v>0</v>
      </c>
      <c r="L23" s="55">
        <f>SUMIF(NSL!$C$45:$C$51,C23,NSL!$M$45:$M$51)</f>
        <v>0</v>
      </c>
      <c r="M23" s="55">
        <f>SUMIF(NSL!$C$53:$C$55,C23,NSL!$M$53:$M$55)</f>
        <v>0</v>
      </c>
      <c r="N23" s="55">
        <f>SUMIF(NSL!$C$57:$C$65,C23,NSL!$M$57:$M$65)</f>
        <v>0</v>
      </c>
      <c r="O23" s="55">
        <f>SUMIF(NSL!$C$67:$C$76,C23,NSL!$M$67:$M$76)</f>
        <v>0</v>
      </c>
      <c r="P23" s="55">
        <f>SUMIF(NSL!$C$78:$C$79,C23,NSL!$M$78:$M$79)</f>
        <v>0</v>
      </c>
      <c r="Q23" s="55">
        <f>SUMIF(NSL!$C$81:$C$173,C23,NSL!$M$81:$M$173)</f>
        <v>0</v>
      </c>
      <c r="R23" s="65">
        <f t="shared" si="12"/>
        <v>0</v>
      </c>
      <c r="S23" s="55">
        <f>SUMIF(NSL!$C$176:$C$214,C23,NSL!$M$176:$M$214)</f>
        <v>0</v>
      </c>
      <c r="T23" s="55">
        <f>SUMIF(NSL!$C$216:$C$238,C23,NSL!$M$216:$M$238)</f>
        <v>0</v>
      </c>
      <c r="U23" s="55">
        <f>SUMIF(NSL!$C$240:$C$252,C23,NSL!$M$240:$M$252)</f>
        <v>0</v>
      </c>
      <c r="V23" s="54">
        <f>D23-BG23</f>
        <v>0</v>
      </c>
      <c r="W23" s="55">
        <f>SUMIF(NSL!$C$257:$C$282,C23,NSL!$M$257:$M$282)</f>
        <v>0</v>
      </c>
      <c r="X23" s="55">
        <f>SUMIF(NSL!$C$284:$C$346,C23,NSL!$M$284:$M$346)</f>
        <v>0</v>
      </c>
      <c r="Y23" s="55">
        <f>SUMIF(NSL!$C$348:$C$436,C23,NSL!$M$348:$M$436)</f>
        <v>0</v>
      </c>
      <c r="Z23" s="55">
        <f>SUMIF(NSL!$C$438:$C$480,C23,NSL!$M$438:$M$480)</f>
        <v>0</v>
      </c>
      <c r="AA23" s="70">
        <f t="shared" si="13"/>
        <v>0</v>
      </c>
      <c r="AB23" s="55">
        <f>SUMIF(NSL!$C$483:$C$679,C23,NSL!$M$483:$M$679)</f>
        <v>0</v>
      </c>
      <c r="AC23" s="55">
        <f>SUMIF(NSL!$C$681:$C$682,C23,NSL!$M$681:$M$682)</f>
        <v>0</v>
      </c>
      <c r="AD23" s="55">
        <f>SUMIF(NSL!$C$684:$C$692,C23,NSL!$M$684:$M$692)</f>
        <v>0</v>
      </c>
      <c r="AE23" s="55">
        <f>SUMIF(NSL!$C$694:$C$776,C23,NSL!$M$694:$M$776)</f>
        <v>0</v>
      </c>
      <c r="AF23" s="55">
        <f>SUMIF(NSL!$C$778:$C$810,C23,NSL!$M$778:$M$810)</f>
        <v>0</v>
      </c>
      <c r="AG23" s="55">
        <f>SUMIF(NSL!$C$812:$C$813,C23,NSL!$M$812:$M$813)</f>
        <v>0</v>
      </c>
      <c r="AH23" s="55">
        <f>SUMIF(NSL!$C$815:$C$816,C23,NSL!$M$815:$M$816)</f>
        <v>0</v>
      </c>
      <c r="AI23" s="55">
        <f>SUMIF(NSL!$C$818:$C$889,C23,NSL!$M$818:$M$889)</f>
        <v>0</v>
      </c>
      <c r="AJ23" s="55">
        <f>SUMIF(NSL!$C$891:$C$917,C23,NSL!$M$891:$M$917)</f>
        <v>0</v>
      </c>
      <c r="AK23" s="55">
        <f>SUMIF(NSL!$C$919:$C$981,C23,NSL!$M$919:$M$981)</f>
        <v>0</v>
      </c>
      <c r="AL23" s="55">
        <f>SUMIF(NSL!$C$983:$C$1000,C23,NSL!$M$983:$M$1000)</f>
        <v>0</v>
      </c>
      <c r="AM23" s="55">
        <f>SUMIF(NSL!$C$1002:$C$1028,C23,NSL!$M$1002:$M$1028)</f>
        <v>0</v>
      </c>
      <c r="AN23" s="55">
        <f>SUMIF(NSL!$C$1030:$C$1045,C23,NSL!$M$1030:$M$1045)</f>
        <v>0</v>
      </c>
      <c r="AO23" s="55">
        <f>SUMIF(NSL!$C$1047:$C$1048,C23,NSL!$M$1047:$M$1048)</f>
        <v>0</v>
      </c>
      <c r="AP23" s="55">
        <f>SUMIF(NSL!$C$1050:$C$1074,C23,NSL!$M$1050:$M$1074)</f>
        <v>0</v>
      </c>
      <c r="AQ23" s="55">
        <f>SUMIF(NSL!$C$1076:$C$1099,C23,NSL!$M$1076:$M$1099)</f>
        <v>0</v>
      </c>
      <c r="AR23" s="55">
        <f>SUMIF(NSL!$C$1101:$C$1121,C23,NSL!$M$1101:$M$1121)</f>
        <v>0</v>
      </c>
      <c r="AS23" s="55">
        <f>SUMIF(NSL!$C$1123:$C$1164,C23,NSL!$M$1123:$M$1164)</f>
        <v>0</v>
      </c>
      <c r="AT23" s="55">
        <f>SUMIF(NSL!$C$1166:$C$1201,C23,NSL!$M$1166:$M$1201)</f>
        <v>0</v>
      </c>
      <c r="AU23" s="55">
        <f>SUMIF(NSL!$C$1203:$C$1223,C23,NSL!$M$1203:$M$1223)</f>
        <v>0</v>
      </c>
      <c r="AV23" s="55">
        <f>SUMIF(NSL!$C$1225:$C$1226,C23,NSL!$M$1225:$M$1226)</f>
        <v>0</v>
      </c>
      <c r="AW23" s="55">
        <f>SUMIF(NSL!$C$1228:$C$1244,C23,NSL!$M$1228:$M$1244)</f>
        <v>0</v>
      </c>
      <c r="AX23" s="55">
        <f>SUMIF(NSL!$C$1246:$C$1351,C23,NSL!$M$1246:$M$1351)</f>
        <v>0</v>
      </c>
      <c r="AY23" s="55">
        <f>SUMIF(NSL!$C$1353:$C$1434,C23,NSL!$M$1353:$M$1434)</f>
        <v>0</v>
      </c>
      <c r="AZ23" s="55">
        <f>SUMIF(NSL!$C$1436:$C$1440,C23,NSL!$M$1436:$M$1440)</f>
        <v>0</v>
      </c>
      <c r="BA23" s="55">
        <f>SUMIF(NSL!$C$1442:$C$1507,C23,NSL!$M$1442:$M$1507)</f>
        <v>0</v>
      </c>
      <c r="BB23" s="55">
        <f>SUMIF(NSL!$C$1509:$C$1540,C23,NSL!$M$1509:$M$1540)</f>
        <v>0</v>
      </c>
      <c r="BC23" s="55">
        <f>SUMIF(NSL!$C$1542:$C$1545,C23,NSL!$M$1542:$M$1545)</f>
        <v>0</v>
      </c>
      <c r="BD23" s="55">
        <f>SUMIF(NSL!$C$1547:$C$1560,C23,NSL!$M$1547:$M$1560)</f>
        <v>0</v>
      </c>
      <c r="BE23" s="55">
        <f>SUMIF(NSL!$C$1562:$C$1565,C23,NSL!$M$1562:$M$1565)</f>
        <v>0</v>
      </c>
      <c r="BF23" s="55">
        <f>SUMIF(NSL!$C$1567:$C$1569,C23,NSL!$M$1567:$M$1569)</f>
        <v>0</v>
      </c>
      <c r="BG23" s="65">
        <f>SUM(G23:Q23)+SUM(S23:U23)+SUM(W23:Z23)+SUM(AB23:BF23)</f>
        <v>0</v>
      </c>
      <c r="BH23" s="53">
        <f>V60-BG23</f>
        <v>0</v>
      </c>
      <c r="BI23" s="53">
        <f t="shared" si="6"/>
        <v>0</v>
      </c>
    </row>
    <row r="24" spans="1:61" ht="15">
      <c r="A24" s="56" t="s">
        <v>36</v>
      </c>
      <c r="B24" s="7" t="s">
        <v>120</v>
      </c>
      <c r="C24" s="8" t="s">
        <v>122</v>
      </c>
      <c r="D24" s="52">
        <f>HTg!J26</f>
        <v>0</v>
      </c>
      <c r="E24" s="65">
        <f t="shared" si="10"/>
        <v>0</v>
      </c>
      <c r="F24" s="70">
        <f t="shared" si="11"/>
        <v>0</v>
      </c>
      <c r="G24" s="55">
        <f>SUMIF(NSL!$C$9:$C$10,C24,NSL!$M$9:$M$10)</f>
        <v>0</v>
      </c>
      <c r="H24" s="55">
        <f>SUMIF(NSL!$C$12:$C$13,C24,NSL!$M$12:$M$13)</f>
        <v>0</v>
      </c>
      <c r="I24" s="55">
        <f>SUMIF(NSL!$C$15:$C$16,C24,NSL!$M$15:$M$16)</f>
        <v>0</v>
      </c>
      <c r="J24" s="55">
        <f>SUMIF(NSL!$C$18:$C$19,C24,NSL!$M$18:$M$19)</f>
        <v>0</v>
      </c>
      <c r="K24" s="55">
        <f>SUMIF(NSL!$C$21:$C$43,C24,NSL!$M$21:$M$43)</f>
        <v>0</v>
      </c>
      <c r="L24" s="55">
        <f>SUMIF(NSL!$C$45:$C$51,C24,NSL!$M$45:$M$51)</f>
        <v>0</v>
      </c>
      <c r="M24" s="55">
        <f>SUMIF(NSL!$C$53:$C$55,C24,NSL!$M$53:$M$55)</f>
        <v>0</v>
      </c>
      <c r="N24" s="55">
        <f>SUMIF(NSL!$C$57:$C$65,C24,NSL!$M$57:$M$65)</f>
        <v>0</v>
      </c>
      <c r="O24" s="55">
        <f>SUMIF(NSL!$C$67:$C$76,C24,NSL!$M$67:$M$76)</f>
        <v>0</v>
      </c>
      <c r="P24" s="55">
        <f>SUMIF(NSL!$C$78:$C$79,C24,NSL!$M$78:$M$79)</f>
        <v>0</v>
      </c>
      <c r="Q24" s="55">
        <f>SUMIF(NSL!$C$81:$C$173,C24,NSL!$M$81:$M$173)</f>
        <v>0</v>
      </c>
      <c r="R24" s="65">
        <f t="shared" si="12"/>
        <v>0</v>
      </c>
      <c r="S24" s="55">
        <f>SUMIF(NSL!$C$176:$C$214,C24,NSL!$M$176:$M$214)</f>
        <v>0</v>
      </c>
      <c r="T24" s="55">
        <f>SUMIF(NSL!$C$216:$C$238,C24,NSL!$M$216:$M$238)</f>
        <v>0</v>
      </c>
      <c r="U24" s="55">
        <f>SUMIF(NSL!$C$240:$C$252,C24,NSL!$M$240:$M$252)</f>
        <v>0</v>
      </c>
      <c r="V24" s="55">
        <f>SUMIF(NSL!$C$254:$C$255,C24,NSL!$M$254:$M$255)</f>
        <v>0</v>
      </c>
      <c r="W24" s="54">
        <f>D24-BG24</f>
        <v>0</v>
      </c>
      <c r="X24" s="55">
        <f>SUMIF(NSL!$C$284:$C$346,C24,NSL!$M$284:$M$346)</f>
        <v>0</v>
      </c>
      <c r="Y24" s="55">
        <f>SUMIF(NSL!$C$348:$C$436,C24,NSL!$M$348:$M$436)</f>
        <v>0</v>
      </c>
      <c r="Z24" s="55">
        <f>SUMIF(NSL!$C$438:$C$480,C24,NSL!$M$438:$M$480)</f>
        <v>0</v>
      </c>
      <c r="AA24" s="70">
        <f t="shared" si="13"/>
        <v>0</v>
      </c>
      <c r="AB24" s="55">
        <f>SUMIF(NSL!$C$483:$C$679,C24,NSL!$M$483:$M$679)</f>
        <v>0</v>
      </c>
      <c r="AC24" s="55">
        <f>SUMIF(NSL!$C$681:$C$682,C24,NSL!$M$681:$M$682)</f>
        <v>0</v>
      </c>
      <c r="AD24" s="55">
        <f>SUMIF(NSL!$C$684:$C$692,C24,NSL!$M$684:$M$692)</f>
        <v>0</v>
      </c>
      <c r="AE24" s="55">
        <f>SUMIF(NSL!$C$694:$C$776,C24,NSL!$M$694:$M$776)</f>
        <v>0</v>
      </c>
      <c r="AF24" s="55">
        <f>SUMIF(NSL!$C$778:$C$810,C24,NSL!$M$778:$M$810)</f>
        <v>0</v>
      </c>
      <c r="AG24" s="55">
        <f>SUMIF(NSL!$C$812:$C$813,C24,NSL!$M$812:$M$813)</f>
        <v>0</v>
      </c>
      <c r="AH24" s="55">
        <f>SUMIF(NSL!$C$815:$C$816,C24,NSL!$M$815:$M$816)</f>
        <v>0</v>
      </c>
      <c r="AI24" s="55">
        <f>SUMIF(NSL!$C$818:$C$889,C24,NSL!$M$818:$M$889)</f>
        <v>0</v>
      </c>
      <c r="AJ24" s="55">
        <f>SUMIF(NSL!$C$891:$C$917,C24,NSL!$M$891:$M$917)</f>
        <v>0</v>
      </c>
      <c r="AK24" s="55">
        <f>SUMIF(NSL!$C$919:$C$981,C24,NSL!$M$919:$M$981)</f>
        <v>0</v>
      </c>
      <c r="AL24" s="55">
        <f>SUMIF(NSL!$C$983:$C$1000,C24,NSL!$M$983:$M$1000)</f>
        <v>0</v>
      </c>
      <c r="AM24" s="55">
        <f>SUMIF(NSL!$C$1002:$C$1028,C24,NSL!$M$1002:$M$1028)</f>
        <v>0</v>
      </c>
      <c r="AN24" s="55">
        <f>SUMIF(NSL!$C$1030:$C$1045,C24,NSL!$M$1030:$M$1045)</f>
        <v>0</v>
      </c>
      <c r="AO24" s="55">
        <f>SUMIF(NSL!$C$1047:$C$1048,C24,NSL!$M$1047:$M$1048)</f>
        <v>0</v>
      </c>
      <c r="AP24" s="55">
        <f>SUMIF(NSL!$C$1050:$C$1074,C24,NSL!$M$1050:$M$1074)</f>
        <v>0</v>
      </c>
      <c r="AQ24" s="55">
        <f>SUMIF(NSL!$C$1076:$C$1099,C24,NSL!$M$1076:$M$1099)</f>
        <v>0</v>
      </c>
      <c r="AR24" s="55">
        <f>SUMIF(NSL!$C$1101:$C$1121,C24,NSL!$M$1101:$M$1121)</f>
        <v>0</v>
      </c>
      <c r="AS24" s="55">
        <f>SUMIF(NSL!$C$1123:$C$1164,C24,NSL!$M$1123:$M$1164)</f>
        <v>0</v>
      </c>
      <c r="AT24" s="55">
        <f>SUMIF(NSL!$C$1166:$C$1201,C24,NSL!$M$1166:$M$1201)</f>
        <v>0</v>
      </c>
      <c r="AU24" s="55">
        <f>SUMIF(NSL!$C$1203:$C$1223,C24,NSL!$M$1203:$M$1223)</f>
        <v>0</v>
      </c>
      <c r="AV24" s="55">
        <f>SUMIF(NSL!$C$1225:$C$1226,C24,NSL!$M$1225:$M$1226)</f>
        <v>0</v>
      </c>
      <c r="AW24" s="55">
        <f>SUMIF(NSL!$C$1228:$C$1244,C24,NSL!$M$1228:$M$1244)</f>
        <v>0</v>
      </c>
      <c r="AX24" s="55">
        <f>SUMIF(NSL!$C$1246:$C$1351,C24,NSL!$M$1246:$M$1351)</f>
        <v>0</v>
      </c>
      <c r="AY24" s="55">
        <f>SUMIF(NSL!$C$1353:$C$1434,C24,NSL!$M$1353:$M$1434)</f>
        <v>0</v>
      </c>
      <c r="AZ24" s="55">
        <f>SUMIF(NSL!$C$1436:$C$1440,C24,NSL!$M$1436:$M$1440)</f>
        <v>0</v>
      </c>
      <c r="BA24" s="55">
        <f>SUMIF(NSL!$C$1442:$C$1507,C24,NSL!$M$1442:$M$1507)</f>
        <v>0</v>
      </c>
      <c r="BB24" s="55">
        <f>SUMIF(NSL!$C$1509:$C$1540,C24,NSL!$M$1509:$M$1540)</f>
        <v>0</v>
      </c>
      <c r="BC24" s="55">
        <f>SUMIF(NSL!$C$1542:$C$1545,C24,NSL!$M$1542:$M$1545)</f>
        <v>0</v>
      </c>
      <c r="BD24" s="55">
        <f>SUMIF(NSL!$C$1547:$C$1560,C24,NSL!$M$1547:$M$1560)</f>
        <v>0</v>
      </c>
      <c r="BE24" s="55">
        <f>SUMIF(NSL!$C$1562:$C$1565,C24,NSL!$M$1562:$M$1565)</f>
        <v>0</v>
      </c>
      <c r="BF24" s="55">
        <f>SUMIF(NSL!$C$1567:$C$1569,C24,NSL!$M$1567:$M$1569)</f>
        <v>0</v>
      </c>
      <c r="BG24" s="65">
        <f>SUM(G24:Q24)+S24+T24+U24+V24+X24+Y24+Z24+SUM(AB24:BF24)</f>
        <v>0</v>
      </c>
      <c r="BH24" s="53">
        <f>W60-BG24</f>
        <v>0</v>
      </c>
      <c r="BI24" s="53">
        <f t="shared" si="6"/>
        <v>0</v>
      </c>
    </row>
    <row r="25" spans="1:61" ht="15">
      <c r="A25" s="56" t="s">
        <v>38</v>
      </c>
      <c r="B25" s="7" t="s">
        <v>123</v>
      </c>
      <c r="C25" s="8" t="s">
        <v>124</v>
      </c>
      <c r="D25" s="52">
        <f>HTg!J27</f>
        <v>0</v>
      </c>
      <c r="E25" s="65">
        <f t="shared" si="10"/>
        <v>0</v>
      </c>
      <c r="F25" s="70">
        <f t="shared" si="11"/>
        <v>0</v>
      </c>
      <c r="G25" s="55">
        <f>SUMIF(NSL!$C$9:$C$10,C25,NSL!$M$9:$M$10)</f>
        <v>0</v>
      </c>
      <c r="H25" s="55">
        <f>SUMIF(NSL!$C$12:$C$13,C25,NSL!$M$12:$M$13)</f>
        <v>0</v>
      </c>
      <c r="I25" s="55">
        <f>SUMIF(NSL!$C$15:$C$16,C25,NSL!$M$15:$M$16)</f>
        <v>0</v>
      </c>
      <c r="J25" s="55">
        <f>SUMIF(NSL!$C$18:$C$19,C25,NSL!$M$18:$M$19)</f>
        <v>0</v>
      </c>
      <c r="K25" s="55">
        <f>SUMIF(NSL!$C$21:$C$43,C25,NSL!$M$21:$M$43)</f>
        <v>0</v>
      </c>
      <c r="L25" s="55">
        <f>SUMIF(NSL!$C$45:$C$51,C25,NSL!$M$45:$M$51)</f>
        <v>0</v>
      </c>
      <c r="M25" s="55">
        <f>SUMIF(NSL!$C$53:$C$55,C25,NSL!$M$53:$M$55)</f>
        <v>0</v>
      </c>
      <c r="N25" s="55">
        <f>SUMIF(NSL!$C$57:$C$65,C25,NSL!$M$57:$M$65)</f>
        <v>0</v>
      </c>
      <c r="O25" s="55">
        <f>SUMIF(NSL!$C$67:$C$76,C25,NSL!$M$67:$M$76)</f>
        <v>0</v>
      </c>
      <c r="P25" s="55">
        <f>SUMIF(NSL!$C$78:$C$79,C25,NSL!$M$78:$M$79)</f>
        <v>0</v>
      </c>
      <c r="Q25" s="55">
        <f>SUMIF(NSL!$C$81:$C$173,C25,NSL!$M$81:$M$173)</f>
        <v>0</v>
      </c>
      <c r="R25" s="65">
        <f t="shared" si="12"/>
        <v>0</v>
      </c>
      <c r="S25" s="55">
        <f>SUMIF(NSL!$C$176:$C$214,C25,NSL!$M$176:$M$214)</f>
        <v>0</v>
      </c>
      <c r="T25" s="55">
        <f>SUMIF(NSL!$C$216:$C$238,C25,NSL!$M$216:$M$238)</f>
        <v>0</v>
      </c>
      <c r="U25" s="55">
        <f>SUMIF(NSL!$C$240:$C$252,C25,NSL!$M$240:$M$252)</f>
        <v>0</v>
      </c>
      <c r="V25" s="55">
        <f>SUMIF(NSL!$C$254:$C$255,C25,NSL!$M$254:$M$255)</f>
        <v>0</v>
      </c>
      <c r="W25" s="55">
        <f>SUMIF(NSL!$C$257:$C$282,C25,NSL!$M$257:$M$282)</f>
        <v>0</v>
      </c>
      <c r="X25" s="54">
        <f>D25-BG25</f>
        <v>0</v>
      </c>
      <c r="Y25" s="55">
        <f>SUMIF(NSL!$C$348:$C$436,C25,NSL!$M$348:$M$436)</f>
        <v>0</v>
      </c>
      <c r="Z25" s="55">
        <f>SUMIF(NSL!$C$438:$C$480,C25,NSL!$M$438:$M$480)</f>
        <v>0</v>
      </c>
      <c r="AA25" s="70">
        <f t="shared" si="13"/>
        <v>0</v>
      </c>
      <c r="AB25" s="55">
        <f>SUMIF(NSL!$C$483:$C$679,C25,NSL!$M$483:$M$679)</f>
        <v>0</v>
      </c>
      <c r="AC25" s="55">
        <f>SUMIF(NSL!$C$681:$C$682,C25,NSL!$M$681:$M$682)</f>
        <v>0</v>
      </c>
      <c r="AD25" s="55">
        <f>SUMIF(NSL!$C$684:$C$692,C25,NSL!$M$684:$M$692)</f>
        <v>0</v>
      </c>
      <c r="AE25" s="55">
        <f>SUMIF(NSL!$C$694:$C$776,C25,NSL!$M$694:$M$776)</f>
        <v>0</v>
      </c>
      <c r="AF25" s="55">
        <f>SUMIF(NSL!$C$778:$C$810,C25,NSL!$M$778:$M$810)</f>
        <v>0</v>
      </c>
      <c r="AG25" s="55">
        <f>SUMIF(NSL!$C$812:$C$813,C25,NSL!$M$812:$M$813)</f>
        <v>0</v>
      </c>
      <c r="AH25" s="55">
        <f>SUMIF(NSL!$C$815:$C$816,C25,NSL!$M$815:$M$816)</f>
        <v>0</v>
      </c>
      <c r="AI25" s="55">
        <f>SUMIF(NSL!$C$818:$C$889,C25,NSL!$M$818:$M$889)</f>
        <v>0</v>
      </c>
      <c r="AJ25" s="55">
        <f>SUMIF(NSL!$C$891:$C$917,C25,NSL!$M$891:$M$917)</f>
        <v>0</v>
      </c>
      <c r="AK25" s="55">
        <f>SUMIF(NSL!$C$919:$C$981,C25,NSL!$M$919:$M$981)</f>
        <v>0</v>
      </c>
      <c r="AL25" s="55">
        <f>SUMIF(NSL!$C$983:$C$1000,C25,NSL!$M$983:$M$1000)</f>
        <v>0</v>
      </c>
      <c r="AM25" s="55">
        <f>SUMIF(NSL!$C$1002:$C$1028,C25,NSL!$M$1002:$M$1028)</f>
        <v>0</v>
      </c>
      <c r="AN25" s="55">
        <f>SUMIF(NSL!$C$1030:$C$1045,C25,NSL!$M$1030:$M$1045)</f>
        <v>0</v>
      </c>
      <c r="AO25" s="55">
        <f>SUMIF(NSL!$C$1047:$C$1048,C25,NSL!$M$1047:$M$1048)</f>
        <v>0</v>
      </c>
      <c r="AP25" s="55">
        <f>SUMIF(NSL!$C$1050:$C$1074,C25,NSL!$M$1050:$M$1074)</f>
        <v>0</v>
      </c>
      <c r="AQ25" s="55">
        <f>SUMIF(NSL!$C$1076:$C$1099,C25,NSL!$M$1076:$M$1099)</f>
        <v>0</v>
      </c>
      <c r="AR25" s="55">
        <f>SUMIF(NSL!$C$1101:$C$1121,C25,NSL!$M$1101:$M$1121)</f>
        <v>0</v>
      </c>
      <c r="AS25" s="55">
        <f>SUMIF(NSL!$C$1123:$C$1164,C25,NSL!$M$1123:$M$1164)</f>
        <v>0</v>
      </c>
      <c r="AT25" s="55">
        <f>SUMIF(NSL!$C$1166:$C$1201,C25,NSL!$M$1166:$M$1201)</f>
        <v>0</v>
      </c>
      <c r="AU25" s="55">
        <f>SUMIF(NSL!$C$1203:$C$1223,C25,NSL!$M$1203:$M$1223)</f>
        <v>0</v>
      </c>
      <c r="AV25" s="55">
        <f>SUMIF(NSL!$C$1225:$C$1226,C25,NSL!$M$1225:$M$1226)</f>
        <v>0</v>
      </c>
      <c r="AW25" s="55">
        <f>SUMIF(NSL!$C$1228:$C$1244,C25,NSL!$M$1228:$M$1244)</f>
        <v>0</v>
      </c>
      <c r="AX25" s="55">
        <f>SUMIF(NSL!$C$1246:$C$1351,C25,NSL!$M$1246:$M$1351)</f>
        <v>0</v>
      </c>
      <c r="AY25" s="55">
        <f>SUMIF(NSL!$C$1353:$C$1434,C25,NSL!$M$1353:$M$1434)</f>
        <v>0</v>
      </c>
      <c r="AZ25" s="55">
        <f>SUMIF(NSL!$C$1436:$C$1440,C25,NSL!$M$1436:$M$1440)</f>
        <v>0</v>
      </c>
      <c r="BA25" s="55">
        <f>SUMIF(NSL!$C$1442:$C$1507,C25,NSL!$M$1442:$M$1507)</f>
        <v>0</v>
      </c>
      <c r="BB25" s="55">
        <f>SUMIF(NSL!$C$1509:$C$1540,C25,NSL!$M$1509:$M$1540)</f>
        <v>0</v>
      </c>
      <c r="BC25" s="55">
        <f>SUMIF(NSL!$C$1542:$C$1545,C25,NSL!$M$1542:$M$1545)</f>
        <v>0</v>
      </c>
      <c r="BD25" s="55">
        <f>SUMIF(NSL!$C$1547:$C$1560,C25,NSL!$M$1547:$M$1560)</f>
        <v>0</v>
      </c>
      <c r="BE25" s="55">
        <f>SUMIF(NSL!$C$1562:$C$1565,C25,NSL!$M$1562:$M$1565)</f>
        <v>0</v>
      </c>
      <c r="BF25" s="55">
        <f>SUMIF(NSL!$C$1567:$C$1569,C25,NSL!$M$1567:$M$1569)</f>
        <v>0</v>
      </c>
      <c r="BG25" s="65">
        <f>SUM(G25:Q25)+SUM(S25:W25)+Y25+Z25+SUM(AB25:BF25)</f>
        <v>0</v>
      </c>
      <c r="BH25" s="53">
        <f>X60-BG25</f>
        <v>72.64</v>
      </c>
      <c r="BI25" s="53">
        <f t="shared" si="6"/>
        <v>72.64</v>
      </c>
    </row>
    <row r="26" spans="1:61" ht="15">
      <c r="A26" s="56" t="s">
        <v>88</v>
      </c>
      <c r="B26" s="7" t="s">
        <v>125</v>
      </c>
      <c r="C26" s="8" t="s">
        <v>37</v>
      </c>
      <c r="D26" s="52">
        <f>HTg!J28</f>
        <v>0.01</v>
      </c>
      <c r="E26" s="65">
        <f t="shared" si="10"/>
        <v>0</v>
      </c>
      <c r="F26" s="70">
        <f t="shared" si="11"/>
        <v>0</v>
      </c>
      <c r="G26" s="55">
        <f>SUMIF(NSL!$C$9:$C$10,C26,NSL!$M$9:$M$10)</f>
        <v>0</v>
      </c>
      <c r="H26" s="55">
        <f>SUMIF(NSL!$C$12:$C$13,C26,NSL!$M$12:$M$13)</f>
        <v>0</v>
      </c>
      <c r="I26" s="55">
        <f>SUMIF(NSL!$C$15:$C$16,C26,NSL!$M$15:$M$16)</f>
        <v>0</v>
      </c>
      <c r="J26" s="55">
        <f>SUMIF(NSL!$C$18:$C$19,C26,NSL!$M$18:$M$19)</f>
        <v>0</v>
      </c>
      <c r="K26" s="55">
        <f>SUMIF(NSL!$C$21:$C$43,C26,NSL!$M$21:$M$43)</f>
        <v>0</v>
      </c>
      <c r="L26" s="55">
        <f>SUMIF(NSL!$C$45:$C$51,C26,NSL!$M$45:$M$51)</f>
        <v>0</v>
      </c>
      <c r="M26" s="55">
        <f>SUMIF(NSL!$C$53:$C$55,C26,NSL!$M$53:$M$55)</f>
        <v>0</v>
      </c>
      <c r="N26" s="55">
        <f>SUMIF(NSL!$C$57:$C$65,C26,NSL!$M$57:$M$65)</f>
        <v>0</v>
      </c>
      <c r="O26" s="55">
        <f>SUMIF(NSL!$C$67:$C$76,C26,NSL!$M$67:$M$76)</f>
        <v>0</v>
      </c>
      <c r="P26" s="55">
        <f>SUMIF(NSL!$C$78:$C$79,C26,NSL!$M$78:$M$79)</f>
        <v>0</v>
      </c>
      <c r="Q26" s="55">
        <f>SUMIF(NSL!$C$81:$C$173,C26,NSL!$M$81:$M$173)</f>
        <v>0</v>
      </c>
      <c r="R26" s="65">
        <f t="shared" si="12"/>
        <v>0.01</v>
      </c>
      <c r="S26" s="55">
        <f>SUMIF(NSL!$C$176:$C$214,C26,NSL!$M$176:$M$214)</f>
        <v>0</v>
      </c>
      <c r="T26" s="55">
        <f>SUMIF(NSL!$C$216:$C$238,C26,NSL!$M$216:$M$238)</f>
        <v>0</v>
      </c>
      <c r="U26" s="55">
        <f>SUMIF(NSL!$C$240:$C$252,C26,NSL!$M$240:$M$252)</f>
        <v>0</v>
      </c>
      <c r="V26" s="55">
        <f>SUMIF(NSL!$C$254:$C$255,C26,NSL!$M$254:$M$255)</f>
        <v>0</v>
      </c>
      <c r="W26" s="55">
        <f>SUMIF(NSL!$C$257:$C$282,C26,NSL!$M$257:$M$282)</f>
        <v>0</v>
      </c>
      <c r="X26" s="55">
        <f>SUMIF(NSL!$C$284:$C$346,C26,NSL!$M$284:$M$346)</f>
        <v>0</v>
      </c>
      <c r="Y26" s="54">
        <f>D26-BG26</f>
        <v>0.01</v>
      </c>
      <c r="Z26" s="55">
        <f>SUMIF(NSL!$C$438:$C$480,C26,NSL!$M$438:$M$480)</f>
        <v>0</v>
      </c>
      <c r="AA26" s="70">
        <f t="shared" si="13"/>
        <v>0</v>
      </c>
      <c r="AB26" s="55">
        <f>SUMIF(NSL!$C$483:$C$679,C26,NSL!$M$483:$M$679)</f>
        <v>0</v>
      </c>
      <c r="AC26" s="55">
        <f>SUMIF(NSL!$C$681:$C$682,C26,NSL!$M$681:$M$682)</f>
        <v>0</v>
      </c>
      <c r="AD26" s="55">
        <f>SUMIF(NSL!$C$684:$C$692,C26,NSL!$M$684:$M$692)</f>
        <v>0</v>
      </c>
      <c r="AE26" s="55">
        <f>SUMIF(NSL!$C$694:$C$776,C26,NSL!$M$694:$M$776)</f>
        <v>0</v>
      </c>
      <c r="AF26" s="55">
        <f>SUMIF(NSL!$C$778:$C$810,C26,NSL!$M$778:$M$810)</f>
        <v>0</v>
      </c>
      <c r="AG26" s="55">
        <f>SUMIF(NSL!$C$812:$C$813,C26,NSL!$M$812:$M$813)</f>
        <v>0</v>
      </c>
      <c r="AH26" s="55">
        <f>SUMIF(NSL!$C$815:$C$816,C26,NSL!$M$815:$M$816)</f>
        <v>0</v>
      </c>
      <c r="AI26" s="55">
        <f>SUMIF(NSL!$C$818:$C$889,C26,NSL!$M$818:$M$889)</f>
        <v>0</v>
      </c>
      <c r="AJ26" s="55">
        <f>SUMIF(NSL!$C$891:$C$917,C26,NSL!$M$891:$M$917)</f>
        <v>0</v>
      </c>
      <c r="AK26" s="55">
        <f>SUMIF(NSL!$C$919:$C$981,C26,NSL!$M$919:$M$981)</f>
        <v>0</v>
      </c>
      <c r="AL26" s="55">
        <f>SUMIF(NSL!$C$983:$C$1000,C26,NSL!$M$983:$M$1000)</f>
        <v>0</v>
      </c>
      <c r="AM26" s="55">
        <f>SUMIF(NSL!$C$1002:$C$1028,C26,NSL!$M$1002:$M$1028)</f>
        <v>0</v>
      </c>
      <c r="AN26" s="55">
        <f>SUMIF(NSL!$C$1030:$C$1045,C26,NSL!$M$1030:$M$1045)</f>
        <v>0</v>
      </c>
      <c r="AO26" s="55">
        <f>SUMIF(NSL!$C$1047:$C$1048,C26,NSL!$M$1047:$M$1048)</f>
        <v>0</v>
      </c>
      <c r="AP26" s="55">
        <f>SUMIF(NSL!$C$1050:$C$1074,C26,NSL!$M$1050:$M$1074)</f>
        <v>0</v>
      </c>
      <c r="AQ26" s="55">
        <f>SUMIF(NSL!$C$1076:$C$1099,C26,NSL!$M$1076:$M$1099)</f>
        <v>0</v>
      </c>
      <c r="AR26" s="55">
        <f>SUMIF(NSL!$C$1101:$C$1121,C26,NSL!$M$1101:$M$1121)</f>
        <v>0</v>
      </c>
      <c r="AS26" s="55">
        <f>SUMIF(NSL!$C$1123:$C$1164,C26,NSL!$M$1123:$M$1164)</f>
        <v>0</v>
      </c>
      <c r="AT26" s="55">
        <f>SUMIF(NSL!$C$1166:$C$1201,C26,NSL!$M$1166:$M$1201)</f>
        <v>0</v>
      </c>
      <c r="AU26" s="55">
        <f>SUMIF(NSL!$C$1203:$C$1223,C26,NSL!$M$1203:$M$1223)</f>
        <v>0</v>
      </c>
      <c r="AV26" s="55">
        <f>SUMIF(NSL!$C$1225:$C$1226,C26,NSL!$M$1225:$M$1226)</f>
        <v>0</v>
      </c>
      <c r="AW26" s="55">
        <f>SUMIF(NSL!$C$1228:$C$1244,C26,NSL!$M$1228:$M$1244)</f>
        <v>0</v>
      </c>
      <c r="AX26" s="55">
        <f>SUMIF(NSL!$C$1246:$C$1351,C26,NSL!$M$1246:$M$1351)</f>
        <v>0</v>
      </c>
      <c r="AY26" s="55">
        <f>SUMIF(NSL!$C$1353:$C$1434,C26,NSL!$M$1353:$M$1434)</f>
        <v>0</v>
      </c>
      <c r="AZ26" s="55">
        <f>SUMIF(NSL!$C$1436:$C$1440,C26,NSL!$M$1436:$M$1440)</f>
        <v>0</v>
      </c>
      <c r="BA26" s="55">
        <f>SUMIF(NSL!$C$1442:$C$1507,C26,NSL!$M$1442:$M$1507)</f>
        <v>0</v>
      </c>
      <c r="BB26" s="55">
        <f>SUMIF(NSL!$C$1509:$C$1540,C26,NSL!$M$1509:$M$1540)</f>
        <v>0</v>
      </c>
      <c r="BC26" s="55">
        <f>SUMIF(NSL!$C$1542:$C$1545,C26,NSL!$M$1542:$M$1545)</f>
        <v>0</v>
      </c>
      <c r="BD26" s="55">
        <f>SUMIF(NSL!$C$1547:$C$1560,C26,NSL!$M$1547:$M$1560)</f>
        <v>0</v>
      </c>
      <c r="BE26" s="55">
        <f>SUMIF(NSL!$C$1562:$C$1565,C26,NSL!$M$1562:$M$1565)</f>
        <v>0</v>
      </c>
      <c r="BF26" s="55">
        <f>SUMIF(NSL!$C$1567:$C$1569,C26,NSL!$M$1567:$M$1569)</f>
        <v>0</v>
      </c>
      <c r="BG26" s="65">
        <f>SUM(G26:Q26)+SUM(S26:X26)+Z26+SUM(AB26:BF26)</f>
        <v>0</v>
      </c>
      <c r="BH26" s="53">
        <f>Y60-BG26</f>
        <v>1.5</v>
      </c>
      <c r="BI26" s="53">
        <f t="shared" si="6"/>
        <v>1.51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>
        <f>HTg!J29</f>
        <v>204.43</v>
      </c>
      <c r="E27" s="65">
        <f t="shared" si="10"/>
        <v>0</v>
      </c>
      <c r="F27" s="70">
        <f t="shared" si="11"/>
        <v>0</v>
      </c>
      <c r="G27" s="55">
        <f>SUMIF(NSL!$C$9:$C$10,C27,NSL!$M$9:$M$10)</f>
        <v>0</v>
      </c>
      <c r="H27" s="55">
        <f>SUMIF(NSL!$C$12:$C$13,C27,NSL!$M$12:$M$13)</f>
        <v>0</v>
      </c>
      <c r="I27" s="55">
        <f>SUMIF(NSL!$C$15:$C$16,C27,NSL!$M$15:$M$16)</f>
        <v>0</v>
      </c>
      <c r="J27" s="55">
        <f>SUMIF(NSL!$C$18:$C$19,C27,NSL!$M$18:$M$19)</f>
        <v>0</v>
      </c>
      <c r="K27" s="55">
        <f>SUMIF(NSL!$C$21:$C$43,C27,NSL!$M$21:$M$43)</f>
        <v>0</v>
      </c>
      <c r="L27" s="55">
        <f>SUMIF(NSL!$C$45:$C$51,C27,NSL!$M$45:$M$51)</f>
        <v>0</v>
      </c>
      <c r="M27" s="55">
        <f>SUMIF(NSL!$C$53:$C$55,C27,NSL!$M$53:$M$55)</f>
        <v>0</v>
      </c>
      <c r="N27" s="55">
        <f>SUMIF(NSL!$C$57:$C$65,C27,NSL!$M$57:$M$65)</f>
        <v>0</v>
      </c>
      <c r="O27" s="55">
        <f>SUMIF(NSL!$C$67:$C$76,C27,NSL!$M$67:$M$76)</f>
        <v>0</v>
      </c>
      <c r="P27" s="55">
        <f>SUMIF(NSL!$C$78:$C$79,C27,NSL!$M$78:$M$79)</f>
        <v>0</v>
      </c>
      <c r="Q27" s="55">
        <f>SUMIF(NSL!$C$81:$C$173,C27,NSL!$M$81:$M$173)</f>
        <v>0</v>
      </c>
      <c r="R27" s="65">
        <f t="shared" si="12"/>
        <v>204.43</v>
      </c>
      <c r="S27" s="55">
        <f>SUMIF(NSL!$C$176:$C$214,C27,NSL!$M$176:$M$214)</f>
        <v>0</v>
      </c>
      <c r="T27" s="55">
        <f>SUMIF(NSL!$C$216:$C$238,C27,NSL!$M$216:$M$238)</f>
        <v>0</v>
      </c>
      <c r="U27" s="55">
        <f>SUMIF(NSL!$C$240:$C$252,C27,NSL!$M$240:$M$252)</f>
        <v>0</v>
      </c>
      <c r="V27" s="55">
        <f>SUMIF(NSL!$C$254:$C$255,C27,NSL!$M$254:$M$255)</f>
        <v>0</v>
      </c>
      <c r="W27" s="55">
        <f>SUMIF(NSL!$C$257:$C$282,C27,NSL!$M$257:$M$282)</f>
        <v>0</v>
      </c>
      <c r="X27" s="55">
        <f>SUMIF(NSL!$C$284:$C$346,C27,NSL!$M$284:$M$346)</f>
        <v>0</v>
      </c>
      <c r="Y27" s="55">
        <f>SUMIF(NSL!$C$348:$C$436,C27,NSL!$M$348:$M$436)</f>
        <v>0</v>
      </c>
      <c r="Z27" s="54">
        <f>D27-BG27</f>
        <v>204.43</v>
      </c>
      <c r="AA27" s="70">
        <f t="shared" si="13"/>
        <v>0</v>
      </c>
      <c r="AB27" s="55">
        <f>SUMIF(NSL!$C$483:$C$679,C27,NSL!$M$483:$M$679)</f>
        <v>0</v>
      </c>
      <c r="AC27" s="55">
        <f>SUMIF(NSL!$C$681:$C$682,C27,NSL!$M$681:$M$682)</f>
        <v>0</v>
      </c>
      <c r="AD27" s="55">
        <f>SUMIF(NSL!$C$684:$C$692,C27,NSL!$M$684:$M$692)</f>
        <v>0</v>
      </c>
      <c r="AE27" s="55">
        <f>SUMIF(NSL!$C$694:$C$776,C27,NSL!$M$694:$M$776)</f>
        <v>0</v>
      </c>
      <c r="AF27" s="55">
        <f>SUMIF(NSL!$C$778:$C$810,C27,NSL!$M$778:$M$810)</f>
        <v>0</v>
      </c>
      <c r="AG27" s="55">
        <f>SUMIF(NSL!$C$812:$C$813,C27,NSL!$M$812:$M$813)</f>
        <v>0</v>
      </c>
      <c r="AH27" s="55">
        <f>SUMIF(NSL!$C$815:$C$816,C27,NSL!$M$815:$M$816)</f>
        <v>0</v>
      </c>
      <c r="AI27" s="55">
        <f>SUMIF(NSL!$C$818:$C$889,C27,NSL!$M$818:$M$889)</f>
        <v>0</v>
      </c>
      <c r="AJ27" s="55">
        <f>SUMIF(NSL!$C$891:$C$917,C27,NSL!$M$891:$M$917)</f>
        <v>0</v>
      </c>
      <c r="AK27" s="55">
        <f>SUMIF(NSL!$C$919:$C$981,C27,NSL!$M$919:$M$981)</f>
        <v>0</v>
      </c>
      <c r="AL27" s="55">
        <f>SUMIF(NSL!$C$983:$C$1000,C27,NSL!$M$983:$M$1000)</f>
        <v>0</v>
      </c>
      <c r="AM27" s="55">
        <f>SUMIF(NSL!$C$1002:$C$1028,C27,NSL!$M$1002:$M$1028)</f>
        <v>0</v>
      </c>
      <c r="AN27" s="55">
        <f>SUMIF(NSL!$C$1030:$C$1045,C27,NSL!$M$1030:$M$1045)</f>
        <v>0</v>
      </c>
      <c r="AO27" s="55">
        <f>SUMIF(NSL!$C$1047:$C$1048,C27,NSL!$M$1047:$M$1048)</f>
        <v>0</v>
      </c>
      <c r="AP27" s="55">
        <f>SUMIF(NSL!$C$1050:$C$1074,C27,NSL!$M$1050:$M$1074)</f>
        <v>0</v>
      </c>
      <c r="AQ27" s="55">
        <f>SUMIF(NSL!$C$1076:$C$1099,C27,NSL!$M$1076:$M$1099)</f>
        <v>0</v>
      </c>
      <c r="AR27" s="55">
        <f>SUMIF(NSL!$C$1101:$C$1121,C27,NSL!$M$1101:$M$1121)</f>
        <v>0</v>
      </c>
      <c r="AS27" s="55">
        <f>SUMIF(NSL!$C$1123:$C$1164,C27,NSL!$M$1123:$M$1164)</f>
        <v>0</v>
      </c>
      <c r="AT27" s="55">
        <f>SUMIF(NSL!$C$1166:$C$1201,C27,NSL!$M$1166:$M$1201)</f>
        <v>0</v>
      </c>
      <c r="AU27" s="55">
        <f>SUMIF(NSL!$C$1203:$C$1223,C27,NSL!$M$1203:$M$1223)</f>
        <v>0</v>
      </c>
      <c r="AV27" s="55">
        <f>SUMIF(NSL!$C$1225:$C$1226,C27,NSL!$M$1225:$M$1226)</f>
        <v>0</v>
      </c>
      <c r="AW27" s="55">
        <f>SUMIF(NSL!$C$1228:$C$1244,C27,NSL!$M$1228:$M$1244)</f>
        <v>0</v>
      </c>
      <c r="AX27" s="55">
        <f>SUMIF(NSL!$C$1246:$C$1351,C27,NSL!$M$1246:$M$1351)</f>
        <v>0</v>
      </c>
      <c r="AY27" s="55">
        <f>SUMIF(NSL!$C$1353:$C$1434,C27,NSL!$M$1353:$M$1434)</f>
        <v>0</v>
      </c>
      <c r="AZ27" s="55">
        <f>SUMIF(NSL!$C$1436:$C$1440,C27,NSL!$M$1436:$M$1440)</f>
        <v>0</v>
      </c>
      <c r="BA27" s="55">
        <f>SUMIF(NSL!$C$1442:$C$1507,C27,NSL!$M$1442:$M$1507)</f>
        <v>0</v>
      </c>
      <c r="BB27" s="55">
        <f>SUMIF(NSL!$C$1509:$C$1540,C27,NSL!$M$1509:$M$1540)</f>
        <v>0</v>
      </c>
      <c r="BC27" s="55">
        <f>SUMIF(NSL!$C$1542:$C$1545,C27,NSL!$M$1542:$M$1545)</f>
        <v>0</v>
      </c>
      <c r="BD27" s="55">
        <f>SUMIF(NSL!$C$1547:$C$1560,C27,NSL!$M$1547:$M$1560)</f>
        <v>0</v>
      </c>
      <c r="BE27" s="55">
        <f>SUMIF(NSL!$C$1562:$C$1565,C27,NSL!$M$1562:$M$1565)</f>
        <v>0</v>
      </c>
      <c r="BF27" s="55">
        <f>SUMIF(NSL!$C$1567:$C$1569,C27,NSL!$M$1567:$M$1569)</f>
        <v>0</v>
      </c>
      <c r="BG27" s="65">
        <f>SUM(G27:Q27)+SUM(S27:Y27)+SUM(AB27:BF27)</f>
        <v>0</v>
      </c>
      <c r="BH27" s="58">
        <f>Z60-BG27</f>
        <v>169.38</v>
      </c>
      <c r="BI27" s="53">
        <f t="shared" si="6"/>
        <v>373.81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>
        <f>HTg!J30</f>
        <v>47.64</v>
      </c>
      <c r="E28" s="65">
        <f t="shared" si="10"/>
        <v>0</v>
      </c>
      <c r="F28" s="70">
        <f t="shared" si="11"/>
        <v>0</v>
      </c>
      <c r="G28" s="72">
        <f>SUM(G29:G41)</f>
        <v>0</v>
      </c>
      <c r="H28" s="72">
        <f t="shared" ref="H28:Z28" si="14">SUM(H29:H41)</f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65">
        <f>SUM(R29:R41)</f>
        <v>47.64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>D28-BG28</f>
        <v>47.64</v>
      </c>
      <c r="AB28" s="72">
        <f t="shared" ref="AB28:BG28" si="15">SUM(AB29:AB41)</f>
        <v>0.4</v>
      </c>
      <c r="AC28" s="72">
        <f t="shared" si="15"/>
        <v>0</v>
      </c>
      <c r="AD28" s="72">
        <f t="shared" si="15"/>
        <v>0.14000000000000001</v>
      </c>
      <c r="AE28" s="72">
        <f t="shared" si="15"/>
        <v>2.84</v>
      </c>
      <c r="AF28" s="72">
        <f t="shared" si="15"/>
        <v>0</v>
      </c>
      <c r="AG28" s="72">
        <f t="shared" si="15"/>
        <v>0</v>
      </c>
      <c r="AH28" s="72">
        <f t="shared" si="15"/>
        <v>0</v>
      </c>
      <c r="AI28" s="72">
        <f t="shared" si="15"/>
        <v>39.68</v>
      </c>
      <c r="AJ28" s="72">
        <f t="shared" si="15"/>
        <v>4.58</v>
      </c>
      <c r="AK28" s="72">
        <f t="shared" si="15"/>
        <v>0</v>
      </c>
      <c r="AL28" s="72">
        <f t="shared" si="15"/>
        <v>0</v>
      </c>
      <c r="AM28" s="72">
        <f t="shared" si="15"/>
        <v>0</v>
      </c>
      <c r="AN28" s="72">
        <f t="shared" si="15"/>
        <v>0</v>
      </c>
      <c r="AO28" s="72">
        <f t="shared" si="15"/>
        <v>0</v>
      </c>
      <c r="AP28" s="72">
        <f t="shared" si="15"/>
        <v>0</v>
      </c>
      <c r="AQ28" s="72">
        <f t="shared" si="15"/>
        <v>0</v>
      </c>
      <c r="AR28" s="72">
        <f t="shared" si="15"/>
        <v>0</v>
      </c>
      <c r="AS28" s="72">
        <f t="shared" si="15"/>
        <v>0</v>
      </c>
      <c r="AT28" s="72">
        <f t="shared" si="15"/>
        <v>0</v>
      </c>
      <c r="AU28" s="72">
        <f t="shared" si="15"/>
        <v>0</v>
      </c>
      <c r="AV28" s="72">
        <f t="shared" si="15"/>
        <v>0</v>
      </c>
      <c r="AW28" s="72">
        <f t="shared" si="15"/>
        <v>0</v>
      </c>
      <c r="AX28" s="72">
        <f t="shared" si="15"/>
        <v>0</v>
      </c>
      <c r="AY28" s="72">
        <f t="shared" si="15"/>
        <v>0</v>
      </c>
      <c r="AZ28" s="72">
        <f t="shared" si="15"/>
        <v>0</v>
      </c>
      <c r="BA28" s="72">
        <f t="shared" si="15"/>
        <v>0</v>
      </c>
      <c r="BB28" s="72">
        <f t="shared" si="15"/>
        <v>0</v>
      </c>
      <c r="BC28" s="72">
        <f t="shared" si="15"/>
        <v>0</v>
      </c>
      <c r="BD28" s="72">
        <f t="shared" si="15"/>
        <v>0</v>
      </c>
      <c r="BE28" s="72">
        <f t="shared" si="15"/>
        <v>0</v>
      </c>
      <c r="BF28" s="72">
        <f t="shared" si="15"/>
        <v>0</v>
      </c>
      <c r="BG28" s="65">
        <f t="shared" si="15"/>
        <v>0</v>
      </c>
      <c r="BH28" s="70">
        <f>AA60-BG28</f>
        <v>25.340000000000003</v>
      </c>
      <c r="BI28" s="70">
        <f>SUM(BI29:BI41)</f>
        <v>72.97999999999999</v>
      </c>
    </row>
    <row r="29" spans="1:61" ht="15">
      <c r="A29" s="56"/>
      <c r="B29" s="7" t="s">
        <v>166</v>
      </c>
      <c r="C29" s="8" t="s">
        <v>53</v>
      </c>
      <c r="D29" s="52">
        <f>HTg!J31</f>
        <v>0.4</v>
      </c>
      <c r="E29" s="65">
        <f t="shared" si="10"/>
        <v>0</v>
      </c>
      <c r="F29" s="70">
        <f t="shared" si="11"/>
        <v>0</v>
      </c>
      <c r="G29" s="55">
        <f>SUMIF(NSL!$C$9:$C$10,C29,NSL!$M$9:$M$10)</f>
        <v>0</v>
      </c>
      <c r="H29" s="55">
        <f>SUMIF(NSL!$C$12:$C$13,C29,NSL!$M$12:$M$13)</f>
        <v>0</v>
      </c>
      <c r="I29" s="55">
        <f>SUMIF(NSL!$C$15:$C$16,C29,NSL!$M$15:$M$16)</f>
        <v>0</v>
      </c>
      <c r="J29" s="55">
        <f>SUMIF(NSL!$C$18:$C$19,C29,NSL!$M$18:$M$19)</f>
        <v>0</v>
      </c>
      <c r="K29" s="55">
        <f>SUMIF(NSL!$C$21:$C$43,C29,NSL!$M$21:$M$43)</f>
        <v>0</v>
      </c>
      <c r="L29" s="55">
        <f>SUMIF(NSL!$C$45:$C$51,C29,NSL!$M$45:$M$51)</f>
        <v>0</v>
      </c>
      <c r="M29" s="55">
        <f>SUMIF(NSL!$C$53:$C$55,C29,NSL!$M$53:$M$55)</f>
        <v>0</v>
      </c>
      <c r="N29" s="55">
        <f>SUMIF(NSL!$C$57:$C$65,C29,NSL!$M$57:$M$65)</f>
        <v>0</v>
      </c>
      <c r="O29" s="55">
        <f>SUMIF(NSL!$C$67:$C$76,C29,NSL!$M$67:$M$76)</f>
        <v>0</v>
      </c>
      <c r="P29" s="55">
        <f>SUMIF(NSL!$C$78:$C$79,C29,NSL!$M$78:$M$79)</f>
        <v>0</v>
      </c>
      <c r="Q29" s="55">
        <f>SUMIF(NSL!$C$81:$C$173,C29,NSL!$M$81:$M$173)</f>
        <v>0</v>
      </c>
      <c r="R29" s="65">
        <f t="shared" si="12"/>
        <v>0.4</v>
      </c>
      <c r="S29" s="55">
        <f>SUMIF(NSL!$C$176:$C$214,C29,NSL!$M$176:$M$214)</f>
        <v>0</v>
      </c>
      <c r="T29" s="55">
        <f>SUMIF(NSL!$C$216:$C$238,C29,NSL!$M$216:$M$238)</f>
        <v>0</v>
      </c>
      <c r="U29" s="55">
        <f>SUMIF(NSL!$C$240:$C$252,C29,NSL!$M$240:$M$252)</f>
        <v>0</v>
      </c>
      <c r="V29" s="55">
        <f>SUMIF(NSL!$C$254:$C$255,C29,NSL!$M$254:$M$255)</f>
        <v>0</v>
      </c>
      <c r="W29" s="55">
        <f>SUMIF(NSL!$C$257:$C$282,C29,NSL!$M$257:$M$282)</f>
        <v>0</v>
      </c>
      <c r="X29" s="55">
        <f>SUMIF(NSL!$C$284:$C$346,C29,NSL!$M$284:$M$346)</f>
        <v>0</v>
      </c>
      <c r="Y29" s="55">
        <f>SUMIF(NSL!$C$348:$C$436,C29,NSL!$M$348:$M$436)</f>
        <v>0</v>
      </c>
      <c r="Z29" s="55">
        <f>SUMIF(NSL!$C$438:$C$480,C29,NSL!$M$438:$M$480)</f>
        <v>0</v>
      </c>
      <c r="AA29" s="72">
        <f>SUM(AB29:AN29)</f>
        <v>0.4</v>
      </c>
      <c r="AB29" s="54">
        <f>D29-BG29</f>
        <v>0.4</v>
      </c>
      <c r="AC29" s="55">
        <f>SUMIF(NSL!$C$681:$C$682,C29,NSL!$M$681:$M$682)</f>
        <v>0</v>
      </c>
      <c r="AD29" s="55">
        <f>SUMIF(NSL!$C$684:$C$692,C29,NSL!$M$684:$M$692)</f>
        <v>0</v>
      </c>
      <c r="AE29" s="55">
        <f>SUMIF(NSL!$C$694:$C$776,C29,NSL!$M$694:$M$776)</f>
        <v>0</v>
      </c>
      <c r="AF29" s="55">
        <f>SUMIF(NSL!$C$778:$C$810,C29,NSL!$M$778:$M$810)</f>
        <v>0</v>
      </c>
      <c r="AG29" s="55">
        <f>SUMIF(NSL!$C$812:$C$813,C29,NSL!$M$812:$M$813)</f>
        <v>0</v>
      </c>
      <c r="AH29" s="55">
        <f>SUMIF(NSL!$C$815:$C$816,C29,NSL!$M$815:$M$816)</f>
        <v>0</v>
      </c>
      <c r="AI29" s="55">
        <f>SUMIF(NSL!$C$818:$C$889,C29,NSL!$M$818:$M$889)</f>
        <v>0</v>
      </c>
      <c r="AJ29" s="55">
        <f>SUMIF(NSL!$C$891:$C$917,C29,NSL!$M$891:$M$917)</f>
        <v>0</v>
      </c>
      <c r="AK29" s="55">
        <f>SUMIF(NSL!$C$919:$C$981,C29,NSL!$M$919:$M$981)</f>
        <v>0</v>
      </c>
      <c r="AL29" s="55">
        <f>SUMIF(NSL!$C$983:$C$1000,C29,NSL!$M$983:$M$1000)</f>
        <v>0</v>
      </c>
      <c r="AM29" s="55">
        <f>SUMIF(NSL!$C$1002:$C$1028,C29,NSL!$M$1002:$M$1028)</f>
        <v>0</v>
      </c>
      <c r="AN29" s="55">
        <f>SUMIF(NSL!$C$1030:$C$1045,C29,NSL!$M$1030:$M$1045)</f>
        <v>0</v>
      </c>
      <c r="AO29" s="55">
        <f>SUMIF(NSL!$C$1047:$C$1048,C29,NSL!$M$1047:$M$1048)</f>
        <v>0</v>
      </c>
      <c r="AP29" s="55">
        <f>SUMIF(NSL!$C$1050:$C$1074,C29,NSL!$M$1050:$M$1074)</f>
        <v>0</v>
      </c>
      <c r="AQ29" s="55">
        <f>SUMIF(NSL!$C$1076:$C$1099,C29,NSL!$M$1076:$M$1099)</f>
        <v>0</v>
      </c>
      <c r="AR29" s="55">
        <f>SUMIF(NSL!$C$1101:$C$1121,C29,NSL!$M$1101:$M$1121)</f>
        <v>0</v>
      </c>
      <c r="AS29" s="55">
        <f>SUMIF(NSL!$C$1123:$C$1164,C29,NSL!$M$1123:$M$1164)</f>
        <v>0</v>
      </c>
      <c r="AT29" s="55">
        <f>SUMIF(NSL!$C$1166:$C$1201,C29,NSL!$M$1166:$M$1201)</f>
        <v>0</v>
      </c>
      <c r="AU29" s="55">
        <f>SUMIF(NSL!$C$1203:$C$1223,C29,NSL!$M$1203:$M$1223)</f>
        <v>0</v>
      </c>
      <c r="AV29" s="55">
        <f>SUMIF(NSL!$C$1225:$C$1226,C29,NSL!$M$1225:$M$1226)</f>
        <v>0</v>
      </c>
      <c r="AW29" s="55">
        <f>SUMIF(NSL!$C$1228:$C$1244,C29,NSL!$M$1228:$M$1244)</f>
        <v>0</v>
      </c>
      <c r="AX29" s="55">
        <f>SUMIF(NSL!$C$1246:$C$1351,C29,NSL!$M$1246:$M$1351)</f>
        <v>0</v>
      </c>
      <c r="AY29" s="55">
        <f>SUMIF(NSL!$C$1353:$C$1434,C29,NSL!$M$1353:$M$1434)</f>
        <v>0</v>
      </c>
      <c r="AZ29" s="55">
        <f>SUMIF(NSL!$C$1436:$C$1440,C29,NSL!$M$1436:$M$1440)</f>
        <v>0</v>
      </c>
      <c r="BA29" s="55">
        <f>SUMIF(NSL!$C$1442:$C$1507,C29,NSL!$M$1442:$M$1507)</f>
        <v>0</v>
      </c>
      <c r="BB29" s="55">
        <f>SUMIF(NSL!$C$1509:$C$1540,C29,NSL!$M$1509:$M$1540)</f>
        <v>0</v>
      </c>
      <c r="BC29" s="55">
        <f>SUMIF(NSL!$C$1542:$C$1545,C29,NSL!$M$1542:$M$1545)</f>
        <v>0</v>
      </c>
      <c r="BD29" s="55">
        <f>SUMIF(NSL!$C$1547:$C$1560,C29,NSL!$M$1547:$M$1560)</f>
        <v>0</v>
      </c>
      <c r="BE29" s="55">
        <f>SUMIF(NSL!$C$1562:$C$1565,C29,NSL!$M$1562:$M$1565)</f>
        <v>0</v>
      </c>
      <c r="BF29" s="55">
        <f>SUMIF(NSL!$C$1567:$C$1569,C29,NSL!$M$1567:$M$1569)</f>
        <v>0</v>
      </c>
      <c r="BG29" s="65">
        <f>SUM(G29:Q29)+SUM(S29:Z29)+SUM(AC29:BF29)</f>
        <v>0</v>
      </c>
      <c r="BH29" s="53">
        <f>AB60-BG29</f>
        <v>0.96000000000000008</v>
      </c>
      <c r="BI29" s="53">
        <f t="shared" si="6"/>
        <v>1.36</v>
      </c>
    </row>
    <row r="30" spans="1:61" ht="15">
      <c r="A30" s="56"/>
      <c r="B30" s="7" t="s">
        <v>167</v>
      </c>
      <c r="C30" s="8" t="s">
        <v>58</v>
      </c>
      <c r="D30" s="52">
        <f>HTg!J32</f>
        <v>0</v>
      </c>
      <c r="E30" s="65">
        <f t="shared" si="10"/>
        <v>0</v>
      </c>
      <c r="F30" s="70">
        <f t="shared" si="11"/>
        <v>0</v>
      </c>
      <c r="G30" s="55">
        <f>SUMIF(NSL!$C$9:$C$10,C30,NSL!$M$9:$M$10)</f>
        <v>0</v>
      </c>
      <c r="H30" s="55">
        <f>SUMIF(NSL!$C$12:$C$13,C30,NSL!$M$12:$M$13)</f>
        <v>0</v>
      </c>
      <c r="I30" s="55">
        <f>SUMIF(NSL!$C$15:$C$16,C30,NSL!$M$15:$M$16)</f>
        <v>0</v>
      </c>
      <c r="J30" s="55">
        <f>SUMIF(NSL!$C$18:$C$19,C30,NSL!$M$18:$M$19)</f>
        <v>0</v>
      </c>
      <c r="K30" s="55">
        <f>SUMIF(NSL!$C$21:$C$43,C30,NSL!$M$21:$M$43)</f>
        <v>0</v>
      </c>
      <c r="L30" s="55">
        <f>SUMIF(NSL!$C$45:$C$51,C30,NSL!$M$45:$M$51)</f>
        <v>0</v>
      </c>
      <c r="M30" s="55">
        <f>SUMIF(NSL!$C$53:$C$55,C30,NSL!$M$53:$M$55)</f>
        <v>0</v>
      </c>
      <c r="N30" s="55">
        <f>SUMIF(NSL!$C$57:$C$65,C30,NSL!$M$57:$M$65)</f>
        <v>0</v>
      </c>
      <c r="O30" s="55">
        <f>SUMIF(NSL!$C$67:$C$76,C30,NSL!$M$67:$M$76)</f>
        <v>0</v>
      </c>
      <c r="P30" s="55">
        <f>SUMIF(NSL!$C$78:$C$79,C30,NSL!$M$78:$M$79)</f>
        <v>0</v>
      </c>
      <c r="Q30" s="55">
        <f>SUMIF(NSL!$C$81:$C$173,C30,NSL!$M$81:$M$173)</f>
        <v>0</v>
      </c>
      <c r="R30" s="65">
        <f t="shared" si="12"/>
        <v>0</v>
      </c>
      <c r="S30" s="55">
        <f>SUMIF(NSL!$C$176:$C$214,C30,NSL!$M$176:$M$214)</f>
        <v>0</v>
      </c>
      <c r="T30" s="55">
        <f>SUMIF(NSL!$C$216:$C$238,C30,NSL!$M$216:$M$238)</f>
        <v>0</v>
      </c>
      <c r="U30" s="55">
        <f>SUMIF(NSL!$C$240:$C$252,C30,NSL!$M$240:$M$252)</f>
        <v>0</v>
      </c>
      <c r="V30" s="55">
        <f>SUMIF(NSL!$C$254:$C$255,C30,NSL!$M$254:$M$255)</f>
        <v>0</v>
      </c>
      <c r="W30" s="55">
        <f>SUMIF(NSL!$C$257:$C$282,C30,NSL!$M$257:$M$282)</f>
        <v>0</v>
      </c>
      <c r="X30" s="55">
        <f>SUMIF(NSL!$C$284:$C$346,C30,NSL!$M$284:$M$346)</f>
        <v>0</v>
      </c>
      <c r="Y30" s="55">
        <f>SUMIF(NSL!$C$348:$C$436,C30,NSL!$M$348:$M$436)</f>
        <v>0</v>
      </c>
      <c r="Z30" s="55">
        <f>SUMIF(NSL!$C$438:$C$480,C30,NSL!$M$438:$M$480)</f>
        <v>0</v>
      </c>
      <c r="AA30" s="72">
        <f t="shared" ref="AA30:AA59" si="16">SUM(AB30:AN30)</f>
        <v>0</v>
      </c>
      <c r="AB30" s="55">
        <f>SUMIF(NSL!$C$483:$C$679,C30,NSL!$M$483:$M$679)</f>
        <v>0</v>
      </c>
      <c r="AC30" s="54">
        <f>D30-BG30</f>
        <v>0</v>
      </c>
      <c r="AD30" s="55">
        <f>SUMIF(NSL!$C$684:$C$692,C30,NSL!$M$684:$M$692)</f>
        <v>0</v>
      </c>
      <c r="AE30" s="55">
        <f>SUMIF(NSL!$C$694:$C$776,C30,NSL!$M$694:$M$776)</f>
        <v>0</v>
      </c>
      <c r="AF30" s="55">
        <f>SUMIF(NSL!$C$778:$C$810,C30,NSL!$M$778:$M$810)</f>
        <v>0</v>
      </c>
      <c r="AG30" s="55">
        <f>SUMIF(NSL!$C$812:$C$813,C30,NSL!$M$812:$M$813)</f>
        <v>0</v>
      </c>
      <c r="AH30" s="55">
        <f>SUMIF(NSL!$C$815:$C$816,C30,NSL!$M$815:$M$816)</f>
        <v>0</v>
      </c>
      <c r="AI30" s="55">
        <f>SUMIF(NSL!$C$818:$C$889,C30,NSL!$M$818:$M$889)</f>
        <v>0</v>
      </c>
      <c r="AJ30" s="55">
        <f>SUMIF(NSL!$C$891:$C$917,C30,NSL!$M$891:$M$917)</f>
        <v>0</v>
      </c>
      <c r="AK30" s="55">
        <f>SUMIF(NSL!$C$919:$C$981,C30,NSL!$M$919:$M$981)</f>
        <v>0</v>
      </c>
      <c r="AL30" s="55">
        <f>SUMIF(NSL!$C$983:$C$1000,C30,NSL!$M$983:$M$1000)</f>
        <v>0</v>
      </c>
      <c r="AM30" s="55">
        <f>SUMIF(NSL!$C$1002:$C$1028,C30,NSL!$M$1002:$M$1028)</f>
        <v>0</v>
      </c>
      <c r="AN30" s="55">
        <f>SUMIF(NSL!$C$1030:$C$1045,C30,NSL!$M$1030:$M$1045)</f>
        <v>0</v>
      </c>
      <c r="AO30" s="55">
        <f>SUMIF(NSL!$C$1047:$C$1048,C30,NSL!$M$1047:$M$1048)</f>
        <v>0</v>
      </c>
      <c r="AP30" s="55">
        <f>SUMIF(NSL!$C$1050:$C$1074,C30,NSL!$M$1050:$M$1074)</f>
        <v>0</v>
      </c>
      <c r="AQ30" s="55">
        <f>SUMIF(NSL!$C$1076:$C$1099,C30,NSL!$M$1076:$M$1099)</f>
        <v>0</v>
      </c>
      <c r="AR30" s="55">
        <f>SUMIF(NSL!$C$1101:$C$1121,C30,NSL!$M$1101:$M$1121)</f>
        <v>0</v>
      </c>
      <c r="AS30" s="55">
        <f>SUMIF(NSL!$C$1123:$C$1164,C30,NSL!$M$1123:$M$1164)</f>
        <v>0</v>
      </c>
      <c r="AT30" s="55">
        <f>SUMIF(NSL!$C$1166:$C$1201,C30,NSL!$M$1166:$M$1201)</f>
        <v>0</v>
      </c>
      <c r="AU30" s="55">
        <f>SUMIF(NSL!$C$1203:$C$1223,C30,NSL!$M$1203:$M$1223)</f>
        <v>0</v>
      </c>
      <c r="AV30" s="55">
        <f>SUMIF(NSL!$C$1225:$C$1226,C30,NSL!$M$1225:$M$1226)</f>
        <v>0</v>
      </c>
      <c r="AW30" s="55">
        <f>SUMIF(NSL!$C$1228:$C$1244,C30,NSL!$M$1228:$M$1244)</f>
        <v>0</v>
      </c>
      <c r="AX30" s="55">
        <f>SUMIF(NSL!$C$1246:$C$1351,C30,NSL!$M$1246:$M$1351)</f>
        <v>0</v>
      </c>
      <c r="AY30" s="55">
        <f>SUMIF(NSL!$C$1353:$C$1434,C30,NSL!$M$1353:$M$1434)</f>
        <v>0</v>
      </c>
      <c r="AZ30" s="55">
        <f>SUMIF(NSL!$C$1436:$C$1440,C30,NSL!$M$1436:$M$1440)</f>
        <v>0</v>
      </c>
      <c r="BA30" s="55">
        <f>SUMIF(NSL!$C$1442:$C$1507,C30,NSL!$M$1442:$M$1507)</f>
        <v>0</v>
      </c>
      <c r="BB30" s="55">
        <f>SUMIF(NSL!$C$1509:$C$1540,C30,NSL!$M$1509:$M$1540)</f>
        <v>0</v>
      </c>
      <c r="BC30" s="55">
        <f>SUMIF(NSL!$C$1542:$C$1545,C30,NSL!$M$1542:$M$1545)</f>
        <v>0</v>
      </c>
      <c r="BD30" s="55">
        <f>SUMIF(NSL!$C$1547:$C$1560,C30,NSL!$M$1547:$M$1560)</f>
        <v>0</v>
      </c>
      <c r="BE30" s="55">
        <f>SUMIF(NSL!$C$1562:$C$1565,C30,NSL!$M$1562:$M$1565)</f>
        <v>0</v>
      </c>
      <c r="BF30" s="55">
        <f>SUMIF(NSL!$C$1567:$C$1569,C30,NSL!$M$1567:$M$1569)</f>
        <v>0</v>
      </c>
      <c r="BG30" s="65">
        <f>SUM(G30:Q30)+SUM(S30:Z30)+AB30+SUM(AD30:BF30)</f>
        <v>0</v>
      </c>
      <c r="BH30" s="53">
        <f>AC60-BG30</f>
        <v>0</v>
      </c>
      <c r="BI30" s="53">
        <f t="shared" si="6"/>
        <v>0</v>
      </c>
    </row>
    <row r="31" spans="1:61" ht="15">
      <c r="A31" s="56"/>
      <c r="B31" s="7" t="s">
        <v>168</v>
      </c>
      <c r="C31" s="8" t="s">
        <v>54</v>
      </c>
      <c r="D31" s="52">
        <f>HTg!J33</f>
        <v>0.14000000000000001</v>
      </c>
      <c r="E31" s="65">
        <f t="shared" si="10"/>
        <v>0</v>
      </c>
      <c r="F31" s="70">
        <f t="shared" si="11"/>
        <v>0</v>
      </c>
      <c r="G31" s="55">
        <f>SUMIF(NSL!$C$9:$C$10,C31,NSL!$M$9:$M$10)</f>
        <v>0</v>
      </c>
      <c r="H31" s="55">
        <f>SUMIF(NSL!$C$12:$C$13,C31,NSL!$M$12:$M$13)</f>
        <v>0</v>
      </c>
      <c r="I31" s="55">
        <f>SUMIF(NSL!$C$15:$C$16,C31,NSL!$M$15:$M$16)</f>
        <v>0</v>
      </c>
      <c r="J31" s="55">
        <f>SUMIF(NSL!$C$18:$C$19,C31,NSL!$M$18:$M$19)</f>
        <v>0</v>
      </c>
      <c r="K31" s="55">
        <f>SUMIF(NSL!$C$21:$C$43,C31,NSL!$M$21:$M$43)</f>
        <v>0</v>
      </c>
      <c r="L31" s="55">
        <f>SUMIF(NSL!$C$45:$C$51,C31,NSL!$M$45:$M$51)</f>
        <v>0</v>
      </c>
      <c r="M31" s="55">
        <f>SUMIF(NSL!$C$53:$C$55,C31,NSL!$M$53:$M$55)</f>
        <v>0</v>
      </c>
      <c r="N31" s="55">
        <f>SUMIF(NSL!$C$57:$C$65,C31,NSL!$M$57:$M$65)</f>
        <v>0</v>
      </c>
      <c r="O31" s="55">
        <f>SUMIF(NSL!$C$67:$C$76,C31,NSL!$M$67:$M$76)</f>
        <v>0</v>
      </c>
      <c r="P31" s="55">
        <f>SUMIF(NSL!$C$78:$C$79,C31,NSL!$M$78:$M$79)</f>
        <v>0</v>
      </c>
      <c r="Q31" s="55">
        <f>SUMIF(NSL!$C$81:$C$173,C31,NSL!$M$81:$M$173)</f>
        <v>0</v>
      </c>
      <c r="R31" s="65">
        <f t="shared" si="12"/>
        <v>0.14000000000000001</v>
      </c>
      <c r="S31" s="55">
        <f>SUMIF(NSL!$C$176:$C$214,C31,NSL!$M$176:$M$214)</f>
        <v>0</v>
      </c>
      <c r="T31" s="55">
        <f>SUMIF(NSL!$C$216:$C$238,C31,NSL!$M$216:$M$238)</f>
        <v>0</v>
      </c>
      <c r="U31" s="55">
        <f>SUMIF(NSL!$C$240:$C$252,C31,NSL!$M$240:$M$252)</f>
        <v>0</v>
      </c>
      <c r="V31" s="55">
        <f>SUMIF(NSL!$C$254:$C$255,C31,NSL!$M$254:$M$255)</f>
        <v>0</v>
      </c>
      <c r="W31" s="55">
        <f>SUMIF(NSL!$C$257:$C$282,C31,NSL!$M$257:$M$282)</f>
        <v>0</v>
      </c>
      <c r="X31" s="55">
        <f>SUMIF(NSL!$C$284:$C$346,C31,NSL!$M$284:$M$346)</f>
        <v>0</v>
      </c>
      <c r="Y31" s="55">
        <f>SUMIF(NSL!$C$348:$C$436,C31,NSL!$M$348:$M$436)</f>
        <v>0</v>
      </c>
      <c r="Z31" s="55">
        <f>SUMIF(NSL!$C$438:$C$480,C31,NSL!$M$438:$M$480)</f>
        <v>0</v>
      </c>
      <c r="AA31" s="72">
        <f t="shared" si="16"/>
        <v>0.14000000000000001</v>
      </c>
      <c r="AB31" s="55">
        <f>SUMIF(NSL!$C$483:$C$679,C31,NSL!$M$483:$M$679)</f>
        <v>0</v>
      </c>
      <c r="AC31" s="55">
        <f>SUMIF(NSL!$C$681:$C$682,C31,NSL!$M$681:$M$682)</f>
        <v>0</v>
      </c>
      <c r="AD31" s="54">
        <f>D31-BG31</f>
        <v>0.14000000000000001</v>
      </c>
      <c r="AE31" s="55">
        <f>SUMIF(NSL!$C$694:$C$776,C31,NSL!$M$694:$M$776)</f>
        <v>0</v>
      </c>
      <c r="AF31" s="55">
        <f>SUMIF(NSL!$C$778:$C$810,C31,NSL!$M$778:$M$810)</f>
        <v>0</v>
      </c>
      <c r="AG31" s="55">
        <f>SUMIF(NSL!$C$812:$C$813,C31,NSL!$M$812:$M$813)</f>
        <v>0</v>
      </c>
      <c r="AH31" s="55">
        <f>SUMIF(NSL!$C$815:$C$816,C31,NSL!$M$815:$M$816)</f>
        <v>0</v>
      </c>
      <c r="AI31" s="55">
        <f>SUMIF(NSL!$C$818:$C$889,C31,NSL!$M$818:$M$889)</f>
        <v>0</v>
      </c>
      <c r="AJ31" s="55">
        <f>SUMIF(NSL!$C$891:$C$917,C31,NSL!$M$891:$M$917)</f>
        <v>0</v>
      </c>
      <c r="AK31" s="55">
        <f>SUMIF(NSL!$C$919:$C$981,C31,NSL!$M$919:$M$981)</f>
        <v>0</v>
      </c>
      <c r="AL31" s="55">
        <f>SUMIF(NSL!$C$983:$C$1000,C31,NSL!$M$983:$M$1000)</f>
        <v>0</v>
      </c>
      <c r="AM31" s="55">
        <f>SUMIF(NSL!$C$1002:$C$1028,C31,NSL!$M$1002:$M$1028)</f>
        <v>0</v>
      </c>
      <c r="AN31" s="55">
        <f>SUMIF(NSL!$C$1030:$C$1045,C31,NSL!$M$1030:$M$1045)</f>
        <v>0</v>
      </c>
      <c r="AO31" s="55">
        <f>SUMIF(NSL!$C$1047:$C$1048,C31,NSL!$M$1047:$M$1048)</f>
        <v>0</v>
      </c>
      <c r="AP31" s="55">
        <f>SUMIF(NSL!$C$1050:$C$1074,C31,NSL!$M$1050:$M$1074)</f>
        <v>0</v>
      </c>
      <c r="AQ31" s="55">
        <f>SUMIF(NSL!$C$1076:$C$1099,C31,NSL!$M$1076:$M$1099)</f>
        <v>0</v>
      </c>
      <c r="AR31" s="55">
        <f>SUMIF(NSL!$C$1101:$C$1121,C31,NSL!$M$1101:$M$1121)</f>
        <v>0</v>
      </c>
      <c r="AS31" s="55">
        <f>SUMIF(NSL!$C$1123:$C$1164,C31,NSL!$M$1123:$M$1164)</f>
        <v>0</v>
      </c>
      <c r="AT31" s="55">
        <f>SUMIF(NSL!$C$1166:$C$1201,C31,NSL!$M$1166:$M$1201)</f>
        <v>0</v>
      </c>
      <c r="AU31" s="55">
        <f>SUMIF(NSL!$C$1203:$C$1223,C31,NSL!$M$1203:$M$1223)</f>
        <v>0</v>
      </c>
      <c r="AV31" s="55">
        <f>SUMIF(NSL!$C$1225:$C$1226,C31,NSL!$M$1225:$M$1226)</f>
        <v>0</v>
      </c>
      <c r="AW31" s="55">
        <f>SUMIF(NSL!$C$1228:$C$1244,C31,NSL!$M$1228:$M$1244)</f>
        <v>0</v>
      </c>
      <c r="AX31" s="55">
        <f>SUMIF(NSL!$C$1246:$C$1351,C31,NSL!$M$1246:$M$1351)</f>
        <v>0</v>
      </c>
      <c r="AY31" s="55">
        <f>SUMIF(NSL!$C$1353:$C$1434,C31,NSL!$M$1353:$M$1434)</f>
        <v>0</v>
      </c>
      <c r="AZ31" s="55">
        <f>SUMIF(NSL!$C$1436:$C$1440,C31,NSL!$M$1436:$M$1440)</f>
        <v>0</v>
      </c>
      <c r="BA31" s="55">
        <f>SUMIF(NSL!$C$1442:$C$1507,C31,NSL!$M$1442:$M$1507)</f>
        <v>0</v>
      </c>
      <c r="BB31" s="55">
        <f>SUMIF(NSL!$C$1509:$C$1540,C31,NSL!$M$1509:$M$1540)</f>
        <v>0</v>
      </c>
      <c r="BC31" s="55">
        <f>SUMIF(NSL!$C$1542:$C$1545,C31,NSL!$M$1542:$M$1545)</f>
        <v>0</v>
      </c>
      <c r="BD31" s="55">
        <f>SUMIF(NSL!$C$1547:$C$1560,C31,NSL!$M$1547:$M$1560)</f>
        <v>0</v>
      </c>
      <c r="BE31" s="55">
        <f>SUMIF(NSL!$C$1562:$C$1565,C31,NSL!$M$1562:$M$1565)</f>
        <v>0</v>
      </c>
      <c r="BF31" s="55">
        <f>SUMIF(NSL!$C$1567:$C$1569,C31,NSL!$M$1567:$M$1569)</f>
        <v>0</v>
      </c>
      <c r="BG31" s="65">
        <f>SUM(G31:Q31)+SUM(S31:Z31)+SUM(AB31:AC31)+SUM(AE31:BF31)</f>
        <v>0</v>
      </c>
      <c r="BH31" s="53">
        <f>AD60-BG31</f>
        <v>0</v>
      </c>
      <c r="BI31" s="53">
        <f t="shared" si="6"/>
        <v>0.14000000000000001</v>
      </c>
    </row>
    <row r="32" spans="1:61" ht="15">
      <c r="A32" s="56"/>
      <c r="B32" s="7" t="s">
        <v>169</v>
      </c>
      <c r="C32" s="8" t="s">
        <v>55</v>
      </c>
      <c r="D32" s="52">
        <f>HTg!J34</f>
        <v>2.84</v>
      </c>
      <c r="E32" s="65">
        <f t="shared" si="10"/>
        <v>0</v>
      </c>
      <c r="F32" s="70">
        <f t="shared" si="11"/>
        <v>0</v>
      </c>
      <c r="G32" s="55">
        <f>SUMIF(NSL!$C$9:$C$10,C32,NSL!$M$9:$M$10)</f>
        <v>0</v>
      </c>
      <c r="H32" s="55">
        <f>SUMIF(NSL!$C$12:$C$13,C32,NSL!$M$12:$M$13)</f>
        <v>0</v>
      </c>
      <c r="I32" s="55">
        <f>SUMIF(NSL!$C$15:$C$16,C32,NSL!$M$15:$M$16)</f>
        <v>0</v>
      </c>
      <c r="J32" s="55">
        <f>SUMIF(NSL!$C$18:$C$19,C32,NSL!$M$18:$M$19)</f>
        <v>0</v>
      </c>
      <c r="K32" s="55">
        <f>SUMIF(NSL!$C$21:$C$43,C32,NSL!$M$21:$M$43)</f>
        <v>0</v>
      </c>
      <c r="L32" s="55">
        <f>SUMIF(NSL!$C$45:$C$51,C32,NSL!$M$45:$M$51)</f>
        <v>0</v>
      </c>
      <c r="M32" s="55">
        <f>SUMIF(NSL!$C$53:$C$55,C32,NSL!$M$53:$M$55)</f>
        <v>0</v>
      </c>
      <c r="N32" s="55">
        <f>SUMIF(NSL!$C$57:$C$65,C32,NSL!$M$57:$M$65)</f>
        <v>0</v>
      </c>
      <c r="O32" s="55">
        <f>SUMIF(NSL!$C$67:$C$76,C32,NSL!$M$67:$M$76)</f>
        <v>0</v>
      </c>
      <c r="P32" s="55">
        <f>SUMIF(NSL!$C$78:$C$79,C32,NSL!$M$78:$M$79)</f>
        <v>0</v>
      </c>
      <c r="Q32" s="55">
        <f>SUMIF(NSL!$C$81:$C$173,C32,NSL!$M$81:$M$173)</f>
        <v>0</v>
      </c>
      <c r="R32" s="65">
        <f t="shared" si="12"/>
        <v>2.84</v>
      </c>
      <c r="S32" s="55">
        <f>SUMIF(NSL!$C$176:$C$214,C32,NSL!$M$176:$M$214)</f>
        <v>0</v>
      </c>
      <c r="T32" s="55">
        <f>SUMIF(NSL!$C$216:$C$238,C32,NSL!$M$216:$M$238)</f>
        <v>0</v>
      </c>
      <c r="U32" s="55">
        <f>SUMIF(NSL!$C$240:$C$252,C32,NSL!$M$240:$M$252)</f>
        <v>0</v>
      </c>
      <c r="V32" s="55">
        <f>SUMIF(NSL!$C$254:$C$255,C32,NSL!$M$254:$M$255)</f>
        <v>0</v>
      </c>
      <c r="W32" s="55">
        <f>SUMIF(NSL!$C$257:$C$282,C32,NSL!$M$257:$M$282)</f>
        <v>0</v>
      </c>
      <c r="X32" s="55">
        <f>SUMIF(NSL!$C$284:$C$346,C32,NSL!$M$284:$M$346)</f>
        <v>0</v>
      </c>
      <c r="Y32" s="55">
        <f>SUMIF(NSL!$C$348:$C$436,C32,NSL!$M$348:$M$436)</f>
        <v>0</v>
      </c>
      <c r="Z32" s="55">
        <f>SUMIF(NSL!$C$438:$C$480,C32,NSL!$M$438:$M$480)</f>
        <v>0</v>
      </c>
      <c r="AA32" s="72">
        <f t="shared" si="16"/>
        <v>2.84</v>
      </c>
      <c r="AB32" s="55">
        <f>SUMIF(NSL!$C$483:$C$679,C32,NSL!$M$483:$M$679)</f>
        <v>0</v>
      </c>
      <c r="AC32" s="55">
        <f>SUMIF(NSL!$C$681:$C$682,C32,NSL!$M$681:$M$682)</f>
        <v>0</v>
      </c>
      <c r="AD32" s="55">
        <f>SUMIF(NSL!$C$684:$C$692,C32,NSL!$M$684:$M$692)</f>
        <v>0</v>
      </c>
      <c r="AE32" s="54">
        <f>D32-BG32</f>
        <v>2.84</v>
      </c>
      <c r="AF32" s="55">
        <f>SUMIF(NSL!$C$778:$C$810,C32,NSL!$M$778:$M$810)</f>
        <v>0</v>
      </c>
      <c r="AG32" s="55">
        <f>SUMIF(NSL!$C$812:$C$813,C32,NSL!$M$812:$M$813)</f>
        <v>0</v>
      </c>
      <c r="AH32" s="55">
        <f>SUMIF(NSL!$C$815:$C$816,C32,NSL!$M$815:$M$816)</f>
        <v>0</v>
      </c>
      <c r="AI32" s="55">
        <f>SUMIF(NSL!$C$818:$C$889,C32,NSL!$M$818:$M$889)</f>
        <v>0</v>
      </c>
      <c r="AJ32" s="55">
        <f>SUMIF(NSL!$C$891:$C$917,C32,NSL!$M$891:$M$917)</f>
        <v>0</v>
      </c>
      <c r="AK32" s="55">
        <f>SUMIF(NSL!$C$919:$C$981,C32,NSL!$M$919:$M$981)</f>
        <v>0</v>
      </c>
      <c r="AL32" s="55">
        <f>SUMIF(NSL!$C$983:$C$1000,C32,NSL!$M$983:$M$1000)</f>
        <v>0</v>
      </c>
      <c r="AM32" s="55">
        <f>SUMIF(NSL!$C$1002:$C$1028,C32,NSL!$M$1002:$M$1028)</f>
        <v>0</v>
      </c>
      <c r="AN32" s="55">
        <f>SUMIF(NSL!$C$1030:$C$1045,C32,NSL!$M$1030:$M$1045)</f>
        <v>0</v>
      </c>
      <c r="AO32" s="55">
        <f>SUMIF(NSL!$C$1047:$C$1048,C32,NSL!$M$1047:$M$1048)</f>
        <v>0</v>
      </c>
      <c r="AP32" s="55">
        <f>SUMIF(NSL!$C$1050:$C$1074,C32,NSL!$M$1050:$M$1074)</f>
        <v>0</v>
      </c>
      <c r="AQ32" s="55">
        <f>SUMIF(NSL!$C$1076:$C$1099,C32,NSL!$M$1076:$M$1099)</f>
        <v>0</v>
      </c>
      <c r="AR32" s="55">
        <f>SUMIF(NSL!$C$1101:$C$1121,C32,NSL!$M$1101:$M$1121)</f>
        <v>0</v>
      </c>
      <c r="AS32" s="55">
        <f>SUMIF(NSL!$C$1123:$C$1164,C32,NSL!$M$1123:$M$1164)</f>
        <v>0</v>
      </c>
      <c r="AT32" s="55">
        <f>SUMIF(NSL!$C$1166:$C$1201,C32,NSL!$M$1166:$M$1201)</f>
        <v>0</v>
      </c>
      <c r="AU32" s="55">
        <f>SUMIF(NSL!$C$1203:$C$1223,C32,NSL!$M$1203:$M$1223)</f>
        <v>0</v>
      </c>
      <c r="AV32" s="55">
        <f>SUMIF(NSL!$C$1225:$C$1226,C32,NSL!$M$1225:$M$1226)</f>
        <v>0</v>
      </c>
      <c r="AW32" s="55">
        <f>SUMIF(NSL!$C$1228:$C$1244,C32,NSL!$M$1228:$M$1244)</f>
        <v>0</v>
      </c>
      <c r="AX32" s="55">
        <f>SUMIF(NSL!$C$1246:$C$1351,C32,NSL!$M$1246:$M$1351)</f>
        <v>0</v>
      </c>
      <c r="AY32" s="55">
        <f>SUMIF(NSL!$C$1353:$C$1434,C32,NSL!$M$1353:$M$1434)</f>
        <v>0</v>
      </c>
      <c r="AZ32" s="55">
        <f>SUMIF(NSL!$C$1436:$C$1440,C32,NSL!$M$1436:$M$1440)</f>
        <v>0</v>
      </c>
      <c r="BA32" s="55">
        <f>SUMIF(NSL!$C$1442:$C$1507,C32,NSL!$M$1442:$M$1507)</f>
        <v>0</v>
      </c>
      <c r="BB32" s="55">
        <f>SUMIF(NSL!$C$1509:$C$1540,C32,NSL!$M$1509:$M$1540)</f>
        <v>0</v>
      </c>
      <c r="BC32" s="55">
        <f>SUMIF(NSL!$C$1542:$C$1545,C32,NSL!$M$1542:$M$1545)</f>
        <v>0</v>
      </c>
      <c r="BD32" s="55">
        <f>SUMIF(NSL!$C$1547:$C$1560,C32,NSL!$M$1547:$M$1560)</f>
        <v>0</v>
      </c>
      <c r="BE32" s="55">
        <f>SUMIF(NSL!$C$1562:$C$1565,C32,NSL!$M$1562:$M$1565)</f>
        <v>0</v>
      </c>
      <c r="BF32" s="55">
        <f>SUMIF(NSL!$C$1567:$C$1569,C32,NSL!$M$1567:$M$1569)</f>
        <v>0</v>
      </c>
      <c r="BG32" s="65">
        <f>SUM(G32:Q32)+SUM(S32:Z32)+SUM(AB32:AD32)+SUM(AF32:BF32)</f>
        <v>0</v>
      </c>
      <c r="BH32" s="53">
        <f>AE60-BG32</f>
        <v>1.54</v>
      </c>
      <c r="BI32" s="53">
        <f t="shared" si="6"/>
        <v>4.38</v>
      </c>
    </row>
    <row r="33" spans="1:61" ht="15">
      <c r="A33" s="56"/>
      <c r="B33" s="7" t="s">
        <v>170</v>
      </c>
      <c r="C33" s="8" t="s">
        <v>56</v>
      </c>
      <c r="D33" s="52">
        <f>HTg!J35</f>
        <v>0</v>
      </c>
      <c r="E33" s="65">
        <f t="shared" si="10"/>
        <v>0</v>
      </c>
      <c r="F33" s="70">
        <f t="shared" si="11"/>
        <v>0</v>
      </c>
      <c r="G33" s="55">
        <f>SUMIF(NSL!$C$9:$C$10,C33,NSL!$M$9:$M$10)</f>
        <v>0</v>
      </c>
      <c r="H33" s="55">
        <f>SUMIF(NSL!$C$12:$C$13,C33,NSL!$M$12:$M$13)</f>
        <v>0</v>
      </c>
      <c r="I33" s="55">
        <f>SUMIF(NSL!$C$15:$C$16,C33,NSL!$M$15:$M$16)</f>
        <v>0</v>
      </c>
      <c r="J33" s="55">
        <f>SUMIF(NSL!$C$18:$C$19,C33,NSL!$M$18:$M$19)</f>
        <v>0</v>
      </c>
      <c r="K33" s="55">
        <f>SUMIF(NSL!$C$21:$C$43,C33,NSL!$M$21:$M$43)</f>
        <v>0</v>
      </c>
      <c r="L33" s="55">
        <f>SUMIF(NSL!$C$45:$C$51,C33,NSL!$M$45:$M$51)</f>
        <v>0</v>
      </c>
      <c r="M33" s="55">
        <f>SUMIF(NSL!$C$53:$C$55,C33,NSL!$M$53:$M$55)</f>
        <v>0</v>
      </c>
      <c r="N33" s="55">
        <f>SUMIF(NSL!$C$57:$C$65,C33,NSL!$M$57:$M$65)</f>
        <v>0</v>
      </c>
      <c r="O33" s="55">
        <f>SUMIF(NSL!$C$67:$C$76,C33,NSL!$M$67:$M$76)</f>
        <v>0</v>
      </c>
      <c r="P33" s="55">
        <f>SUMIF(NSL!$C$78:$C$79,C33,NSL!$M$78:$M$79)</f>
        <v>0</v>
      </c>
      <c r="Q33" s="55">
        <f>SUMIF(NSL!$C$81:$C$173,C33,NSL!$M$81:$M$173)</f>
        <v>0</v>
      </c>
      <c r="R33" s="65">
        <f t="shared" si="12"/>
        <v>0</v>
      </c>
      <c r="S33" s="55">
        <f>SUMIF(NSL!$C$176:$C$214,C33,NSL!$M$176:$M$214)</f>
        <v>0</v>
      </c>
      <c r="T33" s="55">
        <f>SUMIF(NSL!$C$216:$C$238,C33,NSL!$M$216:$M$238)</f>
        <v>0</v>
      </c>
      <c r="U33" s="55">
        <f>SUMIF(NSL!$C$240:$C$252,C33,NSL!$M$240:$M$252)</f>
        <v>0</v>
      </c>
      <c r="V33" s="55">
        <f>SUMIF(NSL!$C$254:$C$255,C33,NSL!$M$254:$M$255)</f>
        <v>0</v>
      </c>
      <c r="W33" s="55">
        <f>SUMIF(NSL!$C$257:$C$282,C33,NSL!$M$257:$M$282)</f>
        <v>0</v>
      </c>
      <c r="X33" s="55">
        <f>SUMIF(NSL!$C$284:$C$346,C33,NSL!$M$284:$M$346)</f>
        <v>0</v>
      </c>
      <c r="Y33" s="55">
        <f>SUMIF(NSL!$C$348:$C$436,C33,NSL!$M$348:$M$436)</f>
        <v>0</v>
      </c>
      <c r="Z33" s="55">
        <f>SUMIF(NSL!$C$438:$C$480,C33,NSL!$M$438:$M$480)</f>
        <v>0</v>
      </c>
      <c r="AA33" s="72">
        <f t="shared" si="16"/>
        <v>0</v>
      </c>
      <c r="AB33" s="55">
        <f>SUMIF(NSL!$C$483:$C$679,C33,NSL!$M$483:$M$679)</f>
        <v>0</v>
      </c>
      <c r="AC33" s="55">
        <f>SUMIF(NSL!$C$681:$C$682,C33,NSL!$M$681:$M$682)</f>
        <v>0</v>
      </c>
      <c r="AD33" s="55">
        <f>SUMIF(NSL!$C$684:$C$692,C33,NSL!$M$684:$M$692)</f>
        <v>0</v>
      </c>
      <c r="AE33" s="55">
        <f>SUMIF(NSL!$C$694:$C$776,C33,NSL!$M$694:$M$776)</f>
        <v>0</v>
      </c>
      <c r="AF33" s="54">
        <f>D33-BG33</f>
        <v>0</v>
      </c>
      <c r="AG33" s="55">
        <f>SUMIF(NSL!$C$812:$C$813,C33,NSL!$M$812:$M$813)</f>
        <v>0</v>
      </c>
      <c r="AH33" s="55">
        <f>SUMIF(NSL!$C$815:$C$816,C33,NSL!$M$815:$M$816)</f>
        <v>0</v>
      </c>
      <c r="AI33" s="55">
        <f>SUMIF(NSL!$C$818:$C$889,C33,NSL!$M$818:$M$889)</f>
        <v>0</v>
      </c>
      <c r="AJ33" s="55">
        <f>SUMIF(NSL!$C$891:$C$917,C33,NSL!$M$891:$M$917)</f>
        <v>0</v>
      </c>
      <c r="AK33" s="55">
        <f>SUMIF(NSL!$C$919:$C$981,C33,NSL!$M$919:$M$981)</f>
        <v>0</v>
      </c>
      <c r="AL33" s="55">
        <f>SUMIF(NSL!$C$983:$C$1000,C33,NSL!$M$983:$M$1000)</f>
        <v>0</v>
      </c>
      <c r="AM33" s="55">
        <f>SUMIF(NSL!$C$1002:$C$1028,C33,NSL!$M$1002:$M$1028)</f>
        <v>0</v>
      </c>
      <c r="AN33" s="55">
        <f>SUMIF(NSL!$C$1030:$C$1045,C33,NSL!$M$1030:$M$1045)</f>
        <v>0</v>
      </c>
      <c r="AO33" s="55">
        <f>SUMIF(NSL!$C$1047:$C$1048,C33,NSL!$M$1047:$M$1048)</f>
        <v>0</v>
      </c>
      <c r="AP33" s="55">
        <f>SUMIF(NSL!$C$1050:$C$1074,C33,NSL!$M$1050:$M$1074)</f>
        <v>0</v>
      </c>
      <c r="AQ33" s="55">
        <f>SUMIF(NSL!$C$1076:$C$1099,C33,NSL!$M$1076:$M$1099)</f>
        <v>0</v>
      </c>
      <c r="AR33" s="55">
        <f>SUMIF(NSL!$C$1101:$C$1121,C33,NSL!$M$1101:$M$1121)</f>
        <v>0</v>
      </c>
      <c r="AS33" s="55">
        <f>SUMIF(NSL!$C$1123:$C$1164,C33,NSL!$M$1123:$M$1164)</f>
        <v>0</v>
      </c>
      <c r="AT33" s="55">
        <f>SUMIF(NSL!$C$1166:$C$1201,C33,NSL!$M$1166:$M$1201)</f>
        <v>0</v>
      </c>
      <c r="AU33" s="55">
        <f>SUMIF(NSL!$C$1203:$C$1223,C33,NSL!$M$1203:$M$1223)</f>
        <v>0</v>
      </c>
      <c r="AV33" s="55">
        <f>SUMIF(NSL!$C$1225:$C$1226,C33,NSL!$M$1225:$M$1226)</f>
        <v>0</v>
      </c>
      <c r="AW33" s="55">
        <f>SUMIF(NSL!$C$1228:$C$1244,C33,NSL!$M$1228:$M$1244)</f>
        <v>0</v>
      </c>
      <c r="AX33" s="55">
        <f>SUMIF(NSL!$C$1246:$C$1351,C33,NSL!$M$1246:$M$1351)</f>
        <v>0</v>
      </c>
      <c r="AY33" s="55">
        <f>SUMIF(NSL!$C$1353:$C$1434,C33,NSL!$M$1353:$M$1434)</f>
        <v>0</v>
      </c>
      <c r="AZ33" s="55">
        <f>SUMIF(NSL!$C$1436:$C$1440,C33,NSL!$M$1436:$M$1440)</f>
        <v>0</v>
      </c>
      <c r="BA33" s="55">
        <f>SUMIF(NSL!$C$1442:$C$1507,C33,NSL!$M$1442:$M$1507)</f>
        <v>0</v>
      </c>
      <c r="BB33" s="55">
        <f>SUMIF(NSL!$C$1509:$C$1540,C33,NSL!$M$1509:$M$1540)</f>
        <v>0</v>
      </c>
      <c r="BC33" s="55">
        <f>SUMIF(NSL!$C$1542:$C$1545,C33,NSL!$M$1542:$M$1545)</f>
        <v>0</v>
      </c>
      <c r="BD33" s="55">
        <f>SUMIF(NSL!$C$1547:$C$1560,C33,NSL!$M$1547:$M$1560)</f>
        <v>0</v>
      </c>
      <c r="BE33" s="55">
        <f>SUMIF(NSL!$C$1562:$C$1565,C33,NSL!$M$1562:$M$1565)</f>
        <v>0</v>
      </c>
      <c r="BF33" s="55">
        <f>SUMIF(NSL!$C$1567:$C$1569,C33,NSL!$M$1567:$M$1569)</f>
        <v>0</v>
      </c>
      <c r="BG33" s="65">
        <f>SUM(G33:Q33)+SUM(S33:Z33)+SUM(AB33:AE33)+SUM(AG33:BF33)</f>
        <v>0</v>
      </c>
      <c r="BH33" s="53">
        <f>AF60-BG33</f>
        <v>1.2100000000000002</v>
      </c>
      <c r="BI33" s="53">
        <f t="shared" si="6"/>
        <v>1.2100000000000002</v>
      </c>
    </row>
    <row r="34" spans="1:61" ht="30">
      <c r="A34" s="56"/>
      <c r="B34" s="7" t="s">
        <v>171</v>
      </c>
      <c r="C34" s="8" t="s">
        <v>57</v>
      </c>
      <c r="D34" s="52">
        <f>HTg!J36</f>
        <v>0</v>
      </c>
      <c r="E34" s="65">
        <f t="shared" si="10"/>
        <v>0</v>
      </c>
      <c r="F34" s="70">
        <f t="shared" si="11"/>
        <v>0</v>
      </c>
      <c r="G34" s="55">
        <f>SUMIF(NSL!$C$9:$C$10,C34,NSL!$M$9:$M$10)</f>
        <v>0</v>
      </c>
      <c r="H34" s="55">
        <f>SUMIF(NSL!$C$12:$C$13,C34,NSL!$M$12:$M$13)</f>
        <v>0</v>
      </c>
      <c r="I34" s="55">
        <f>SUMIF(NSL!$C$15:$C$16,C34,NSL!$M$15:$M$16)</f>
        <v>0</v>
      </c>
      <c r="J34" s="55">
        <f>SUMIF(NSL!$C$18:$C$19,C34,NSL!$M$18:$M$19)</f>
        <v>0</v>
      </c>
      <c r="K34" s="55">
        <f>SUMIF(NSL!$C$21:$C$43,C34,NSL!$M$21:$M$43)</f>
        <v>0</v>
      </c>
      <c r="L34" s="55">
        <f>SUMIF(NSL!$C$45:$C$51,C34,NSL!$M$45:$M$51)</f>
        <v>0</v>
      </c>
      <c r="M34" s="55">
        <f>SUMIF(NSL!$C$53:$C$55,C34,NSL!$M$53:$M$55)</f>
        <v>0</v>
      </c>
      <c r="N34" s="55">
        <f>SUMIF(NSL!$C$57:$C$65,C34,NSL!$M$57:$M$65)</f>
        <v>0</v>
      </c>
      <c r="O34" s="55">
        <f>SUMIF(NSL!$C$67:$C$76,C34,NSL!$M$67:$M$76)</f>
        <v>0</v>
      </c>
      <c r="P34" s="55">
        <f>SUMIF(NSL!$C$78:$C$79,C34,NSL!$M$78:$M$79)</f>
        <v>0</v>
      </c>
      <c r="Q34" s="55">
        <f>SUMIF(NSL!$C$81:$C$173,C34,NSL!$M$81:$M$173)</f>
        <v>0</v>
      </c>
      <c r="R34" s="65">
        <f t="shared" si="12"/>
        <v>0</v>
      </c>
      <c r="S34" s="55">
        <f>SUMIF(NSL!$C$176:$C$214,C34,NSL!$M$176:$M$214)</f>
        <v>0</v>
      </c>
      <c r="T34" s="55">
        <f>SUMIF(NSL!$C$216:$C$238,C34,NSL!$M$216:$M$238)</f>
        <v>0</v>
      </c>
      <c r="U34" s="55">
        <f>SUMIF(NSL!$C$240:$C$252,C34,NSL!$M$240:$M$252)</f>
        <v>0</v>
      </c>
      <c r="V34" s="55">
        <f>SUMIF(NSL!$C$254:$C$255,C34,NSL!$M$254:$M$255)</f>
        <v>0</v>
      </c>
      <c r="W34" s="55">
        <f>SUMIF(NSL!$C$257:$C$282,C34,NSL!$M$257:$M$282)</f>
        <v>0</v>
      </c>
      <c r="X34" s="55">
        <f>SUMIF(NSL!$C$284:$C$346,C34,NSL!$M$284:$M$346)</f>
        <v>0</v>
      </c>
      <c r="Y34" s="55">
        <f>SUMIF(NSL!$C$348:$C$436,C34,NSL!$M$348:$M$436)</f>
        <v>0</v>
      </c>
      <c r="Z34" s="55">
        <f>SUMIF(NSL!$C$438:$C$480,C34,NSL!$M$438:$M$480)</f>
        <v>0</v>
      </c>
      <c r="AA34" s="72">
        <f t="shared" si="16"/>
        <v>0</v>
      </c>
      <c r="AB34" s="55">
        <f>SUMIF(NSL!$C$483:$C$679,C34,NSL!$M$483:$M$679)</f>
        <v>0</v>
      </c>
      <c r="AC34" s="55">
        <f>SUMIF(NSL!$C$681:$C$682,C34,NSL!$M$681:$M$682)</f>
        <v>0</v>
      </c>
      <c r="AD34" s="55">
        <f>SUMIF(NSL!$C$684:$C$692,C34,NSL!$M$684:$M$692)</f>
        <v>0</v>
      </c>
      <c r="AE34" s="55">
        <f>SUMIF(NSL!$C$694:$C$776,C34,NSL!$M$694:$M$776)</f>
        <v>0</v>
      </c>
      <c r="AF34" s="55">
        <f>SUMIF(NSL!$C$778:$C$810,C34,NSL!$M$778:$M$810)</f>
        <v>0</v>
      </c>
      <c r="AG34" s="54">
        <f>D34-BG34</f>
        <v>0</v>
      </c>
      <c r="AH34" s="55">
        <f>SUMIF(NSL!$C$815:$C$816,C34,NSL!$M$815:$M$816)</f>
        <v>0</v>
      </c>
      <c r="AI34" s="55">
        <f>SUMIF(NSL!$C$818:$C$889,C34,NSL!$M$818:$M$889)</f>
        <v>0</v>
      </c>
      <c r="AJ34" s="55">
        <f>SUMIF(NSL!$C$891:$C$917,C34,NSL!$M$891:$M$917)</f>
        <v>0</v>
      </c>
      <c r="AK34" s="55">
        <f>SUMIF(NSL!$C$919:$C$981,C34,NSL!$M$919:$M$981)</f>
        <v>0</v>
      </c>
      <c r="AL34" s="55">
        <f>SUMIF(NSL!$C$983:$C$1000,C34,NSL!$M$983:$M$1000)</f>
        <v>0</v>
      </c>
      <c r="AM34" s="55">
        <f>SUMIF(NSL!$C$1002:$C$1028,C34,NSL!$M$1002:$M$1028)</f>
        <v>0</v>
      </c>
      <c r="AN34" s="55">
        <f>SUMIF(NSL!$C$1030:$C$1045,C34,NSL!$M$1030:$M$1045)</f>
        <v>0</v>
      </c>
      <c r="AO34" s="55">
        <f>SUMIF(NSL!$C$1047:$C$1048,C34,NSL!$M$1047:$M$1048)</f>
        <v>0</v>
      </c>
      <c r="AP34" s="55">
        <f>SUMIF(NSL!$C$1050:$C$1074,C34,NSL!$M$1050:$M$1074)</f>
        <v>0</v>
      </c>
      <c r="AQ34" s="55">
        <f>SUMIF(NSL!$C$1076:$C$1099,C34,NSL!$M$1076:$M$1099)</f>
        <v>0</v>
      </c>
      <c r="AR34" s="55">
        <f>SUMIF(NSL!$C$1101:$C$1121,C34,NSL!$M$1101:$M$1121)</f>
        <v>0</v>
      </c>
      <c r="AS34" s="55">
        <f>SUMIF(NSL!$C$1123:$C$1164,C34,NSL!$M$1123:$M$1164)</f>
        <v>0</v>
      </c>
      <c r="AT34" s="55">
        <f>SUMIF(NSL!$C$1166:$C$1201,C34,NSL!$M$1166:$M$1201)</f>
        <v>0</v>
      </c>
      <c r="AU34" s="55">
        <f>SUMIF(NSL!$C$1203:$C$1223,C34,NSL!$M$1203:$M$1223)</f>
        <v>0</v>
      </c>
      <c r="AV34" s="55">
        <f>SUMIF(NSL!$C$1225:$C$1226,C34,NSL!$M$1225:$M$1226)</f>
        <v>0</v>
      </c>
      <c r="AW34" s="55">
        <f>SUMIF(NSL!$C$1228:$C$1244,C34,NSL!$M$1228:$M$1244)</f>
        <v>0</v>
      </c>
      <c r="AX34" s="55">
        <f>SUMIF(NSL!$C$1246:$C$1351,C34,NSL!$M$1246:$M$1351)</f>
        <v>0</v>
      </c>
      <c r="AY34" s="55">
        <f>SUMIF(NSL!$C$1353:$C$1434,C34,NSL!$M$1353:$M$1434)</f>
        <v>0</v>
      </c>
      <c r="AZ34" s="55">
        <f>SUMIF(NSL!$C$1436:$C$1440,C34,NSL!$M$1436:$M$1440)</f>
        <v>0</v>
      </c>
      <c r="BA34" s="55">
        <f>SUMIF(NSL!$C$1442:$C$1507,C34,NSL!$M$1442:$M$1507)</f>
        <v>0</v>
      </c>
      <c r="BB34" s="55">
        <f>SUMIF(NSL!$C$1509:$C$1540,C34,NSL!$M$1509:$M$1540)</f>
        <v>0</v>
      </c>
      <c r="BC34" s="55">
        <f>SUMIF(NSL!$C$1542:$C$1545,C34,NSL!$M$1542:$M$1545)</f>
        <v>0</v>
      </c>
      <c r="BD34" s="55">
        <f>SUMIF(NSL!$C$1547:$C$1560,C34,NSL!$M$1547:$M$1560)</f>
        <v>0</v>
      </c>
      <c r="BE34" s="55">
        <f>SUMIF(NSL!$C$1562:$C$1565,C34,NSL!$M$1562:$M$1565)</f>
        <v>0</v>
      </c>
      <c r="BF34" s="55">
        <f>SUMIF(NSL!$C$1567:$C$1569,C34,NSL!$M$1567:$M$1569)</f>
        <v>0</v>
      </c>
      <c r="BG34" s="65">
        <f>SUM(G34:Q34)+SUM(S34:Z34)+SUM(AB34:AF34)+SUM(AH34:BF34)</f>
        <v>0</v>
      </c>
      <c r="BH34" s="53">
        <f>AG60-BG34</f>
        <v>0</v>
      </c>
      <c r="BI34" s="53">
        <f t="shared" si="6"/>
        <v>0</v>
      </c>
    </row>
    <row r="35" spans="1:61" ht="15">
      <c r="A35" s="56"/>
      <c r="B35" s="7" t="s">
        <v>172</v>
      </c>
      <c r="C35" s="8" t="s">
        <v>176</v>
      </c>
      <c r="D35" s="52">
        <f>HTg!J37</f>
        <v>0</v>
      </c>
      <c r="E35" s="65">
        <f t="shared" si="10"/>
        <v>0</v>
      </c>
      <c r="F35" s="70">
        <f t="shared" si="11"/>
        <v>0</v>
      </c>
      <c r="G35" s="55">
        <f>SUMIF(NSL!$C$9:$C$10,C35,NSL!$M$9:$M$10)</f>
        <v>0</v>
      </c>
      <c r="H35" s="55">
        <f>SUMIF(NSL!$C$12:$C$13,C35,NSL!$M$12:$M$13)</f>
        <v>0</v>
      </c>
      <c r="I35" s="55">
        <f>SUMIF(NSL!$C$15:$C$16,C35,NSL!$M$15:$M$16)</f>
        <v>0</v>
      </c>
      <c r="J35" s="55">
        <f>SUMIF(NSL!$C$18:$C$19,C35,NSL!$M$18:$M$19)</f>
        <v>0</v>
      </c>
      <c r="K35" s="55">
        <f>SUMIF(NSL!$C$21:$C$43,C35,NSL!$M$21:$M$43)</f>
        <v>0</v>
      </c>
      <c r="L35" s="55">
        <f>SUMIF(NSL!$C$45:$C$51,C35,NSL!$M$45:$M$51)</f>
        <v>0</v>
      </c>
      <c r="M35" s="55">
        <f>SUMIF(NSL!$C$53:$C$55,C35,NSL!$M$53:$M$55)</f>
        <v>0</v>
      </c>
      <c r="N35" s="55">
        <f>SUMIF(NSL!$C$57:$C$65,C35,NSL!$M$57:$M$65)</f>
        <v>0</v>
      </c>
      <c r="O35" s="55">
        <f>SUMIF(NSL!$C$67:$C$76,C35,NSL!$M$67:$M$76)</f>
        <v>0</v>
      </c>
      <c r="P35" s="55">
        <f>SUMIF(NSL!$C$78:$C$79,C35,NSL!$M$78:$M$79)</f>
        <v>0</v>
      </c>
      <c r="Q35" s="55">
        <f>SUMIF(NSL!$C$81:$C$173,C35,NSL!$M$81:$M$173)</f>
        <v>0</v>
      </c>
      <c r="R35" s="65">
        <f t="shared" si="12"/>
        <v>0</v>
      </c>
      <c r="S35" s="55">
        <f>SUMIF(NSL!$C$176:$C$214,C35,NSL!$M$176:$M$214)</f>
        <v>0</v>
      </c>
      <c r="T35" s="55">
        <f>SUMIF(NSL!$C$216:$C$238,C35,NSL!$M$216:$M$238)</f>
        <v>0</v>
      </c>
      <c r="U35" s="55">
        <f>SUMIF(NSL!$C$240:$C$252,C35,NSL!$M$240:$M$252)</f>
        <v>0</v>
      </c>
      <c r="V35" s="55">
        <f>SUMIF(NSL!$C$254:$C$255,C35,NSL!$M$254:$M$255)</f>
        <v>0</v>
      </c>
      <c r="W35" s="55">
        <f>SUMIF(NSL!$C$257:$C$282,C35,NSL!$M$257:$M$282)</f>
        <v>0</v>
      </c>
      <c r="X35" s="55">
        <f>SUMIF(NSL!$C$284:$C$346,C35,NSL!$M$284:$M$346)</f>
        <v>0</v>
      </c>
      <c r="Y35" s="55">
        <f>SUMIF(NSL!$C$348:$C$436,C35,NSL!$M$348:$M$436)</f>
        <v>0</v>
      </c>
      <c r="Z35" s="55">
        <f>SUMIF(NSL!$C$438:$C$480,C35,NSL!$M$438:$M$480)</f>
        <v>0</v>
      </c>
      <c r="AA35" s="72">
        <f t="shared" si="16"/>
        <v>0</v>
      </c>
      <c r="AB35" s="55">
        <f>SUMIF(NSL!$C$483:$C$679,C35,NSL!$M$483:$M$679)</f>
        <v>0</v>
      </c>
      <c r="AC35" s="55">
        <f>SUMIF(NSL!$C$681:$C$682,C35,NSL!$M$681:$M$682)</f>
        <v>0</v>
      </c>
      <c r="AD35" s="55">
        <f>SUMIF(NSL!$C$684:$C$692,C35,NSL!$M$684:$M$692)</f>
        <v>0</v>
      </c>
      <c r="AE35" s="55">
        <f>SUMIF(NSL!$C$694:$C$776,C35,NSL!$M$694:$M$776)</f>
        <v>0</v>
      </c>
      <c r="AF35" s="55">
        <f>SUMIF(NSL!$C$778:$C$810,C35,NSL!$M$778:$M$810)</f>
        <v>0</v>
      </c>
      <c r="AG35" s="55">
        <f>SUMIF(NSL!$C$812:$C$813,C35,NSL!$M$812:$M$813)</f>
        <v>0</v>
      </c>
      <c r="AH35" s="54">
        <f>D35-BG35</f>
        <v>0</v>
      </c>
      <c r="AI35" s="55">
        <f>SUMIF(NSL!$C$818:$C$889,C35,NSL!$M$818:$M$889)</f>
        <v>0</v>
      </c>
      <c r="AJ35" s="55">
        <f>SUMIF(NSL!$C$891:$C$917,C35,NSL!$M$891:$M$917)</f>
        <v>0</v>
      </c>
      <c r="AK35" s="55">
        <f>SUMIF(NSL!$C$919:$C$981,C35,NSL!$M$919:$M$981)</f>
        <v>0</v>
      </c>
      <c r="AL35" s="55">
        <f>SUMIF(NSL!$C$983:$C$1000,C35,NSL!$M$983:$M$1000)</f>
        <v>0</v>
      </c>
      <c r="AM35" s="55">
        <f>SUMIF(NSL!$C$1002:$C$1028,C35,NSL!$M$1002:$M$1028)</f>
        <v>0</v>
      </c>
      <c r="AN35" s="55">
        <f>SUMIF(NSL!$C$1030:$C$1045,C35,NSL!$M$1030:$M$1045)</f>
        <v>0</v>
      </c>
      <c r="AO35" s="55">
        <f>SUMIF(NSL!$C$1047:$C$1048,C35,NSL!$M$1047:$M$1048)</f>
        <v>0</v>
      </c>
      <c r="AP35" s="55">
        <f>SUMIF(NSL!$C$1050:$C$1074,C35,NSL!$M$1050:$M$1074)</f>
        <v>0</v>
      </c>
      <c r="AQ35" s="55">
        <f>SUMIF(NSL!$C$1076:$C$1099,C35,NSL!$M$1076:$M$1099)</f>
        <v>0</v>
      </c>
      <c r="AR35" s="55">
        <f>SUMIF(NSL!$C$1101:$C$1121,C35,NSL!$M$1101:$M$1121)</f>
        <v>0</v>
      </c>
      <c r="AS35" s="55">
        <f>SUMIF(NSL!$C$1123:$C$1164,C35,NSL!$M$1123:$M$1164)</f>
        <v>0</v>
      </c>
      <c r="AT35" s="55">
        <f>SUMIF(NSL!$C$1166:$C$1201,C35,NSL!$M$1166:$M$1201)</f>
        <v>0</v>
      </c>
      <c r="AU35" s="55">
        <f>SUMIF(NSL!$C$1203:$C$1223,C35,NSL!$M$1203:$M$1223)</f>
        <v>0</v>
      </c>
      <c r="AV35" s="55">
        <f>SUMIF(NSL!$C$1225:$C$1226,C35,NSL!$M$1225:$M$1226)</f>
        <v>0</v>
      </c>
      <c r="AW35" s="55">
        <f>SUMIF(NSL!$C$1228:$C$1244,C35,NSL!$M$1228:$M$1244)</f>
        <v>0</v>
      </c>
      <c r="AX35" s="55">
        <f>SUMIF(NSL!$C$1246:$C$1351,C35,NSL!$M$1246:$M$1351)</f>
        <v>0</v>
      </c>
      <c r="AY35" s="55">
        <f>SUMIF(NSL!$C$1353:$C$1434,C35,NSL!$M$1353:$M$1434)</f>
        <v>0</v>
      </c>
      <c r="AZ35" s="55">
        <f>SUMIF(NSL!$C$1436:$C$1440,C35,NSL!$M$1436:$M$1440)</f>
        <v>0</v>
      </c>
      <c r="BA35" s="55">
        <f>SUMIF(NSL!$C$1442:$C$1507,C35,NSL!$M$1442:$M$1507)</f>
        <v>0</v>
      </c>
      <c r="BB35" s="55">
        <f>SUMIF(NSL!$C$1509:$C$1540,C35,NSL!$M$1509:$M$1540)</f>
        <v>0</v>
      </c>
      <c r="BC35" s="55">
        <f>SUMIF(NSL!$C$1542:$C$1545,C35,NSL!$M$1542:$M$1545)</f>
        <v>0</v>
      </c>
      <c r="BD35" s="55">
        <f>SUMIF(NSL!$C$1547:$C$1560,C35,NSL!$M$1547:$M$1560)</f>
        <v>0</v>
      </c>
      <c r="BE35" s="55">
        <f>SUMIF(NSL!$C$1562:$C$1565,C35,NSL!$M$1562:$M$1565)</f>
        <v>0</v>
      </c>
      <c r="BF35" s="55">
        <f>SUMIF(NSL!$C$1567:$C$1569,C35,NSL!$M$1567:$M$1569)</f>
        <v>0</v>
      </c>
      <c r="BG35" s="65">
        <f>SUM(G35:Q35)+SUM(S35:Z35)+SUM(AB35:AG35)+SUM(AI35:BF35)</f>
        <v>0</v>
      </c>
      <c r="BH35" s="53">
        <f>AH60-BG35</f>
        <v>0</v>
      </c>
      <c r="BI35" s="53">
        <f t="shared" si="6"/>
        <v>0</v>
      </c>
    </row>
    <row r="36" spans="1:61" ht="15">
      <c r="A36" s="56"/>
      <c r="B36" s="7" t="s">
        <v>161</v>
      </c>
      <c r="C36" s="8" t="s">
        <v>49</v>
      </c>
      <c r="D36" s="52">
        <f>HTg!J38</f>
        <v>39.68</v>
      </c>
      <c r="E36" s="65">
        <f t="shared" si="10"/>
        <v>0</v>
      </c>
      <c r="F36" s="70">
        <f t="shared" si="11"/>
        <v>0</v>
      </c>
      <c r="G36" s="55">
        <f>SUMIF(NSL!$C$9:$C$10,C36,NSL!$M$9:$M$10)</f>
        <v>0</v>
      </c>
      <c r="H36" s="55">
        <f>SUMIF(NSL!$C$12:$C$13,C36,NSL!$M$12:$M$13)</f>
        <v>0</v>
      </c>
      <c r="I36" s="55">
        <f>SUMIF(NSL!$C$15:$C$16,C36,NSL!$M$15:$M$16)</f>
        <v>0</v>
      </c>
      <c r="J36" s="55">
        <f>SUMIF(NSL!$C$18:$C$19,C36,NSL!$M$18:$M$19)</f>
        <v>0</v>
      </c>
      <c r="K36" s="55">
        <f>SUMIF(NSL!$C$21:$C$43,C36,NSL!$M$21:$M$43)</f>
        <v>0</v>
      </c>
      <c r="L36" s="55">
        <f>SUMIF(NSL!$C$45:$C$51,C36,NSL!$M$45:$M$51)</f>
        <v>0</v>
      </c>
      <c r="M36" s="55">
        <f>SUMIF(NSL!$C$53:$C$55,C36,NSL!$M$53:$M$55)</f>
        <v>0</v>
      </c>
      <c r="N36" s="55">
        <f>SUMIF(NSL!$C$57:$C$65,C36,NSL!$M$57:$M$65)</f>
        <v>0</v>
      </c>
      <c r="O36" s="55">
        <f>SUMIF(NSL!$C$67:$C$76,C36,NSL!$M$67:$M$76)</f>
        <v>0</v>
      </c>
      <c r="P36" s="55">
        <f>SUMIF(NSL!$C$78:$C$79,C36,NSL!$M$78:$M$79)</f>
        <v>0</v>
      </c>
      <c r="Q36" s="55">
        <f>SUMIF(NSL!$C$81:$C$173,C36,NSL!$M$81:$M$173)</f>
        <v>0</v>
      </c>
      <c r="R36" s="65">
        <f t="shared" si="12"/>
        <v>39.68</v>
      </c>
      <c r="S36" s="55">
        <f>SUMIF(NSL!$C$176:$C$214,C36,NSL!$M$176:$M$214)</f>
        <v>0</v>
      </c>
      <c r="T36" s="55">
        <f>SUMIF(NSL!$C$216:$C$238,C36,NSL!$M$216:$M$238)</f>
        <v>0</v>
      </c>
      <c r="U36" s="55">
        <f>SUMIF(NSL!$C$240:$C$252,C36,NSL!$M$240:$M$252)</f>
        <v>0</v>
      </c>
      <c r="V36" s="55">
        <f>SUMIF(NSL!$C$254:$C$255,C36,NSL!$M$254:$M$255)</f>
        <v>0</v>
      </c>
      <c r="W36" s="55">
        <f>SUMIF(NSL!$C$257:$C$282,C36,NSL!$M$257:$M$282)</f>
        <v>0</v>
      </c>
      <c r="X36" s="55">
        <f>SUMIF(NSL!$C$284:$C$346,C36,NSL!$M$284:$M$346)</f>
        <v>0</v>
      </c>
      <c r="Y36" s="55">
        <f>SUMIF(NSL!$C$348:$C$436,C36,NSL!$M$348:$M$436)</f>
        <v>0</v>
      </c>
      <c r="Z36" s="55">
        <f>SUMIF(NSL!$C$438:$C$480,C36,NSL!$M$438:$M$480)</f>
        <v>0</v>
      </c>
      <c r="AA36" s="72">
        <f t="shared" si="16"/>
        <v>39.68</v>
      </c>
      <c r="AB36" s="55">
        <f>SUMIF(NSL!$C$483:$C$679,C36,NSL!$M$483:$M$679)</f>
        <v>0</v>
      </c>
      <c r="AC36" s="55">
        <f>SUMIF(NSL!$C$681:$C$682,C36,NSL!$M$681:$M$682)</f>
        <v>0</v>
      </c>
      <c r="AD36" s="55">
        <f>SUMIF(NSL!$C$684:$C$692,C36,NSL!$M$684:$M$692)</f>
        <v>0</v>
      </c>
      <c r="AE36" s="55">
        <f>SUMIF(NSL!$C$694:$C$776,C36,NSL!$M$694:$M$776)</f>
        <v>0</v>
      </c>
      <c r="AF36" s="55">
        <f>SUMIF(NSL!$C$778:$C$810,C36,NSL!$M$778:$M$810)</f>
        <v>0</v>
      </c>
      <c r="AG36" s="55">
        <f>SUMIF(NSL!$C$812:$C$813,C36,NSL!$M$812:$M$813)</f>
        <v>0</v>
      </c>
      <c r="AH36" s="55">
        <f>SUMIF(NSL!$C$815:$C$816,C36,NSL!$M$815:$M$816)</f>
        <v>0</v>
      </c>
      <c r="AI36" s="54">
        <f>D36-BG36</f>
        <v>39.68</v>
      </c>
      <c r="AJ36" s="55">
        <f>SUMIF(NSL!$C$891:$C$917,C36,NSL!$M$891:$M$917)</f>
        <v>0</v>
      </c>
      <c r="AK36" s="55">
        <f>SUMIF(NSL!$C$919:$C$981,C36,NSL!$M$919:$M$981)</f>
        <v>0</v>
      </c>
      <c r="AL36" s="55">
        <f>SUMIF(NSL!$C$983:$C$1000,C36,NSL!$M$983:$M$1000)</f>
        <v>0</v>
      </c>
      <c r="AM36" s="55">
        <f>SUMIF(NSL!$C$1002:$C$1028,C36,NSL!$M$1002:$M$1028)</f>
        <v>0</v>
      </c>
      <c r="AN36" s="55">
        <f>SUMIF(NSL!$C$1030:$C$1045,C36,NSL!$M$1030:$M$1045)</f>
        <v>0</v>
      </c>
      <c r="AO36" s="55">
        <f>SUMIF(NSL!$C$1047:$C$1048,C36,NSL!$M$1047:$M$1048)</f>
        <v>0</v>
      </c>
      <c r="AP36" s="55">
        <f>SUMIF(NSL!$C$1050:$C$1074,C36,NSL!$M$1050:$M$1074)</f>
        <v>0</v>
      </c>
      <c r="AQ36" s="55">
        <f>SUMIF(NSL!$C$1076:$C$1099,C36,NSL!$M$1076:$M$1099)</f>
        <v>0</v>
      </c>
      <c r="AR36" s="55">
        <f>SUMIF(NSL!$C$1101:$C$1121,C36,NSL!$M$1101:$M$1121)</f>
        <v>0</v>
      </c>
      <c r="AS36" s="55">
        <f>SUMIF(NSL!$C$1123:$C$1164,C36,NSL!$M$1123:$M$1164)</f>
        <v>0</v>
      </c>
      <c r="AT36" s="55">
        <f>SUMIF(NSL!$C$1166:$C$1201,C36,NSL!$M$1166:$M$1201)</f>
        <v>0</v>
      </c>
      <c r="AU36" s="55">
        <f>SUMIF(NSL!$C$1203:$C$1223,C36,NSL!$M$1203:$M$1223)</f>
        <v>0</v>
      </c>
      <c r="AV36" s="55">
        <f>SUMIF(NSL!$C$1225:$C$1226,C36,NSL!$M$1225:$M$1226)</f>
        <v>0</v>
      </c>
      <c r="AW36" s="55">
        <f>SUMIF(NSL!$C$1228:$C$1244,C36,NSL!$M$1228:$M$1244)</f>
        <v>0</v>
      </c>
      <c r="AX36" s="55">
        <f>SUMIF(NSL!$C$1246:$C$1351,C36,NSL!$M$1246:$M$1351)</f>
        <v>0</v>
      </c>
      <c r="AY36" s="55">
        <f>SUMIF(NSL!$C$1353:$C$1434,C36,NSL!$M$1353:$M$1434)</f>
        <v>0</v>
      </c>
      <c r="AZ36" s="55">
        <f>SUMIF(NSL!$C$1436:$C$1440,C36,NSL!$M$1436:$M$1440)</f>
        <v>0</v>
      </c>
      <c r="BA36" s="55">
        <f>SUMIF(NSL!$C$1442:$C$1507,C36,NSL!$M$1442:$M$1507)</f>
        <v>0</v>
      </c>
      <c r="BB36" s="55">
        <f>SUMIF(NSL!$C$1509:$C$1540,C36,NSL!$M$1509:$M$1540)</f>
        <v>0</v>
      </c>
      <c r="BC36" s="55">
        <f>SUMIF(NSL!$C$1542:$C$1545,C36,NSL!$M$1542:$M$1545)</f>
        <v>0</v>
      </c>
      <c r="BD36" s="55">
        <f>SUMIF(NSL!$C$1547:$C$1560,C36,NSL!$M$1547:$M$1560)</f>
        <v>0</v>
      </c>
      <c r="BE36" s="55">
        <f>SUMIF(NSL!$C$1562:$C$1565,C36,NSL!$M$1562:$M$1565)</f>
        <v>0</v>
      </c>
      <c r="BF36" s="55">
        <f>SUMIF(NSL!$C$1567:$C$1569,C36,NSL!$M$1567:$M$1569)</f>
        <v>0</v>
      </c>
      <c r="BG36" s="65">
        <f>SUM(G36:Q36)+SUM(S36:Z36)+SUM(AB36:AH36)+SUM(AJ36:BF36)</f>
        <v>0</v>
      </c>
      <c r="BH36" s="53">
        <f>AI60-BG36</f>
        <v>13.07</v>
      </c>
      <c r="BI36" s="53">
        <f t="shared" si="6"/>
        <v>52.75</v>
      </c>
    </row>
    <row r="37" spans="1:61" ht="15">
      <c r="A37" s="56"/>
      <c r="B37" s="7" t="s">
        <v>162</v>
      </c>
      <c r="C37" s="8" t="s">
        <v>50</v>
      </c>
      <c r="D37" s="52">
        <f>HTg!J39</f>
        <v>4.58</v>
      </c>
      <c r="E37" s="65">
        <f t="shared" si="10"/>
        <v>0</v>
      </c>
      <c r="F37" s="70">
        <f t="shared" si="11"/>
        <v>0</v>
      </c>
      <c r="G37" s="55">
        <f>SUMIF(NSL!$C$9:$C$10,C37,NSL!$M$9:$M$10)</f>
        <v>0</v>
      </c>
      <c r="H37" s="55">
        <f>SUMIF(NSL!$C$12:$C$13,C37,NSL!$M$12:$M$13)</f>
        <v>0</v>
      </c>
      <c r="I37" s="55">
        <f>SUMIF(NSL!$C$15:$C$16,C37,NSL!$M$15:$M$16)</f>
        <v>0</v>
      </c>
      <c r="J37" s="55">
        <f>SUMIF(NSL!$C$18:$C$19,C37,NSL!$M$18:$M$19)</f>
        <v>0</v>
      </c>
      <c r="K37" s="55">
        <f>SUMIF(NSL!$C$21:$C$43,C37,NSL!$M$21:$M$43)</f>
        <v>0</v>
      </c>
      <c r="L37" s="55">
        <f>SUMIF(NSL!$C$45:$C$51,C37,NSL!$M$45:$M$51)</f>
        <v>0</v>
      </c>
      <c r="M37" s="55">
        <f>SUMIF(NSL!$C$53:$C$55,C37,NSL!$M$53:$M$55)</f>
        <v>0</v>
      </c>
      <c r="N37" s="55">
        <f>SUMIF(NSL!$C$57:$C$65,C37,NSL!$M$57:$M$65)</f>
        <v>0</v>
      </c>
      <c r="O37" s="55">
        <f>SUMIF(NSL!$C$67:$C$76,C37,NSL!$M$67:$M$76)</f>
        <v>0</v>
      </c>
      <c r="P37" s="55">
        <f>SUMIF(NSL!$C$78:$C$79,C37,NSL!$M$78:$M$79)</f>
        <v>0</v>
      </c>
      <c r="Q37" s="55">
        <f>SUMIF(NSL!$C$81:$C$173,C37,NSL!$M$81:$M$173)</f>
        <v>0</v>
      </c>
      <c r="R37" s="65">
        <f t="shared" si="12"/>
        <v>4.58</v>
      </c>
      <c r="S37" s="55">
        <f>SUMIF(NSL!$C$176:$C$214,C37,NSL!$M$176:$M$214)</f>
        <v>0</v>
      </c>
      <c r="T37" s="55">
        <f>SUMIF(NSL!$C$216:$C$238,C37,NSL!$M$216:$M$238)</f>
        <v>0</v>
      </c>
      <c r="U37" s="55">
        <f>SUMIF(NSL!$C$240:$C$252,C37,NSL!$M$240:$M$252)</f>
        <v>0</v>
      </c>
      <c r="V37" s="55">
        <f>SUMIF(NSL!$C$254:$C$255,C37,NSL!$M$254:$M$255)</f>
        <v>0</v>
      </c>
      <c r="W37" s="55">
        <f>SUMIF(NSL!$C$257:$C$282,C37,NSL!$M$257:$M$282)</f>
        <v>0</v>
      </c>
      <c r="X37" s="55">
        <f>SUMIF(NSL!$C$284:$C$346,C37,NSL!$M$284:$M$346)</f>
        <v>0</v>
      </c>
      <c r="Y37" s="55">
        <f>SUMIF(NSL!$C$348:$C$436,C37,NSL!$M$348:$M$436)</f>
        <v>0</v>
      </c>
      <c r="Z37" s="55">
        <f>SUMIF(NSL!$C$438:$C$480,C37,NSL!$M$438:$M$480)</f>
        <v>0</v>
      </c>
      <c r="AA37" s="72">
        <f t="shared" si="16"/>
        <v>4.58</v>
      </c>
      <c r="AB37" s="55">
        <f>SUMIF(NSL!$C$483:$C$679,C37,NSL!$M$483:$M$679)</f>
        <v>0</v>
      </c>
      <c r="AC37" s="55">
        <f>SUMIF(NSL!$C$681:$C$682,C37,NSL!$M$681:$M$682)</f>
        <v>0</v>
      </c>
      <c r="AD37" s="55">
        <f>SUMIF(NSL!$C$684:$C$692,C37,NSL!$M$684:$M$692)</f>
        <v>0</v>
      </c>
      <c r="AE37" s="55">
        <f>SUMIF(NSL!$C$694:$C$776,C37,NSL!$M$694:$M$776)</f>
        <v>0</v>
      </c>
      <c r="AF37" s="55">
        <f>SUMIF(NSL!$C$778:$C$810,C37,NSL!$M$778:$M$810)</f>
        <v>0</v>
      </c>
      <c r="AG37" s="55">
        <f>SUMIF(NSL!$C$812:$C$813,C37,NSL!$M$812:$M$813)</f>
        <v>0</v>
      </c>
      <c r="AH37" s="55">
        <f>SUMIF(NSL!$C$815:$C$816,C37,NSL!$M$815:$M$816)</f>
        <v>0</v>
      </c>
      <c r="AI37" s="55">
        <f>SUMIF(NSL!$C$818:$C$889,C37,NSL!$M$818:$M$889)</f>
        <v>0</v>
      </c>
      <c r="AJ37" s="54">
        <f>D37-BG37</f>
        <v>4.58</v>
      </c>
      <c r="AK37" s="55">
        <f>SUMIF(NSL!$C$919:$C$981,C37,NSL!$M$919:$M$981)</f>
        <v>0</v>
      </c>
      <c r="AL37" s="55">
        <f>SUMIF(NSL!$C$983:$C$1000,C37,NSL!$M$983:$M$1000)</f>
        <v>0</v>
      </c>
      <c r="AM37" s="55">
        <f>SUMIF(NSL!$C$1002:$C$1028,C37,NSL!$M$1002:$M$1028)</f>
        <v>0</v>
      </c>
      <c r="AN37" s="55">
        <f>SUMIF(NSL!$C$1030:$C$1045,C37,NSL!$M$1030:$M$1045)</f>
        <v>0</v>
      </c>
      <c r="AO37" s="55">
        <f>SUMIF(NSL!$C$1047:$C$1048,C37,NSL!$M$1047:$M$1048)</f>
        <v>0</v>
      </c>
      <c r="AP37" s="55">
        <f>SUMIF(NSL!$C$1050:$C$1074,C37,NSL!$M$1050:$M$1074)</f>
        <v>0</v>
      </c>
      <c r="AQ37" s="55">
        <f>SUMIF(NSL!$C$1076:$C$1099,C37,NSL!$M$1076:$M$1099)</f>
        <v>0</v>
      </c>
      <c r="AR37" s="55">
        <f>SUMIF(NSL!$C$1101:$C$1121,C37,NSL!$M$1101:$M$1121)</f>
        <v>0</v>
      </c>
      <c r="AS37" s="55">
        <f>SUMIF(NSL!$C$1123:$C$1164,C37,NSL!$M$1123:$M$1164)</f>
        <v>0</v>
      </c>
      <c r="AT37" s="55">
        <f>SUMIF(NSL!$C$1166:$C$1201,C37,NSL!$M$1166:$M$1201)</f>
        <v>0</v>
      </c>
      <c r="AU37" s="55">
        <f>SUMIF(NSL!$C$1203:$C$1223,C37,NSL!$M$1203:$M$1223)</f>
        <v>0</v>
      </c>
      <c r="AV37" s="55">
        <f>SUMIF(NSL!$C$1225:$C$1226,C37,NSL!$M$1225:$M$1226)</f>
        <v>0</v>
      </c>
      <c r="AW37" s="55">
        <f>SUMIF(NSL!$C$1228:$C$1244,C37,NSL!$M$1228:$M$1244)</f>
        <v>0</v>
      </c>
      <c r="AX37" s="55">
        <f>SUMIF(NSL!$C$1246:$C$1351,C37,NSL!$M$1246:$M$1351)</f>
        <v>0</v>
      </c>
      <c r="AY37" s="55">
        <f>SUMIF(NSL!$C$1353:$C$1434,C37,NSL!$M$1353:$M$1434)</f>
        <v>0</v>
      </c>
      <c r="AZ37" s="55">
        <f>SUMIF(NSL!$C$1436:$C$1440,C37,NSL!$M$1436:$M$1440)</f>
        <v>0</v>
      </c>
      <c r="BA37" s="55">
        <f>SUMIF(NSL!$C$1442:$C$1507,C37,NSL!$M$1442:$M$1507)</f>
        <v>0</v>
      </c>
      <c r="BB37" s="55">
        <f>SUMIF(NSL!$C$1509:$C$1540,C37,NSL!$M$1509:$M$1540)</f>
        <v>0</v>
      </c>
      <c r="BC37" s="55">
        <f>SUMIF(NSL!$C$1542:$C$1545,C37,NSL!$M$1542:$M$1545)</f>
        <v>0</v>
      </c>
      <c r="BD37" s="55">
        <f>SUMIF(NSL!$C$1547:$C$1560,C37,NSL!$M$1547:$M$1560)</f>
        <v>0</v>
      </c>
      <c r="BE37" s="55">
        <f>SUMIF(NSL!$C$1562:$C$1565,C37,NSL!$M$1562:$M$1565)</f>
        <v>0</v>
      </c>
      <c r="BF37" s="55">
        <f>SUMIF(NSL!$C$1567:$C$1569,C37,NSL!$M$1567:$M$1569)</f>
        <v>0</v>
      </c>
      <c r="BG37" s="65">
        <f>SUM(G37:Q37)+SUM(S37:Z37)+SUM(AB37:AI37)+SUM(AK37:BF37)</f>
        <v>0</v>
      </c>
      <c r="BH37" s="53">
        <f>AJ60-BG37</f>
        <v>4.4599999999999991</v>
      </c>
      <c r="BI37" s="53">
        <f t="shared" si="6"/>
        <v>9.0399999999999991</v>
      </c>
    </row>
    <row r="38" spans="1:61" ht="15">
      <c r="A38" s="56"/>
      <c r="B38" s="7" t="s">
        <v>173</v>
      </c>
      <c r="C38" s="8" t="s">
        <v>51</v>
      </c>
      <c r="D38" s="52">
        <f>HTg!J40</f>
        <v>0</v>
      </c>
      <c r="E38" s="65">
        <f t="shared" si="10"/>
        <v>0</v>
      </c>
      <c r="F38" s="70">
        <f t="shared" si="11"/>
        <v>0</v>
      </c>
      <c r="G38" s="55">
        <f>SUMIF(NSL!$C$9:$C$10,C38,NSL!$M$9:$M$10)</f>
        <v>0</v>
      </c>
      <c r="H38" s="55">
        <f>SUMIF(NSL!$C$12:$C$13,C38,NSL!$M$12:$M$13)</f>
        <v>0</v>
      </c>
      <c r="I38" s="55">
        <f>SUMIF(NSL!$C$15:$C$16,C38,NSL!$M$15:$M$16)</f>
        <v>0</v>
      </c>
      <c r="J38" s="55">
        <f>SUMIF(NSL!$C$18:$C$19,C38,NSL!$M$18:$M$19)</f>
        <v>0</v>
      </c>
      <c r="K38" s="55">
        <f>SUMIF(NSL!$C$21:$C$43,C38,NSL!$M$21:$M$43)</f>
        <v>0</v>
      </c>
      <c r="L38" s="55">
        <f>SUMIF(NSL!$C$45:$C$51,C38,NSL!$M$45:$M$51)</f>
        <v>0</v>
      </c>
      <c r="M38" s="55">
        <f>SUMIF(NSL!$C$53:$C$55,C38,NSL!$M$53:$M$55)</f>
        <v>0</v>
      </c>
      <c r="N38" s="55">
        <f>SUMIF(NSL!$C$57:$C$65,C38,NSL!$M$57:$M$65)</f>
        <v>0</v>
      </c>
      <c r="O38" s="55">
        <f>SUMIF(NSL!$C$67:$C$76,C38,NSL!$M$67:$M$76)</f>
        <v>0</v>
      </c>
      <c r="P38" s="55">
        <f>SUMIF(NSL!$C$78:$C$79,C38,NSL!$M$78:$M$79)</f>
        <v>0</v>
      </c>
      <c r="Q38" s="55">
        <f>SUMIF(NSL!$C$81:$C$173,C38,NSL!$M$81:$M$173)</f>
        <v>0</v>
      </c>
      <c r="R38" s="65">
        <f t="shared" si="12"/>
        <v>0</v>
      </c>
      <c r="S38" s="55">
        <f>SUMIF(NSL!$C$176:$C$214,C38,NSL!$M$176:$M$214)</f>
        <v>0</v>
      </c>
      <c r="T38" s="55">
        <f>SUMIF(NSL!$C$216:$C$238,C38,NSL!$M$216:$M$238)</f>
        <v>0</v>
      </c>
      <c r="U38" s="55">
        <f>SUMIF(NSL!$C$240:$C$252,C38,NSL!$M$240:$M$252)</f>
        <v>0</v>
      </c>
      <c r="V38" s="55">
        <f>SUMIF(NSL!$C$254:$C$255,C38,NSL!$M$254:$M$255)</f>
        <v>0</v>
      </c>
      <c r="W38" s="55">
        <f>SUMIF(NSL!$C$257:$C$282,C38,NSL!$M$257:$M$282)</f>
        <v>0</v>
      </c>
      <c r="X38" s="55">
        <f>SUMIF(NSL!$C$284:$C$346,C38,NSL!$M$284:$M$346)</f>
        <v>0</v>
      </c>
      <c r="Y38" s="55">
        <f>SUMIF(NSL!$C$348:$C$436,C38,NSL!$M$348:$M$436)</f>
        <v>0</v>
      </c>
      <c r="Z38" s="55">
        <f>SUMIF(NSL!$C$438:$C$480,C38,NSL!$M$438:$M$480)</f>
        <v>0</v>
      </c>
      <c r="AA38" s="72">
        <f t="shared" si="16"/>
        <v>0</v>
      </c>
      <c r="AB38" s="55">
        <f>SUMIF(NSL!$C$483:$C$679,C38,NSL!$M$483:$M$679)</f>
        <v>0</v>
      </c>
      <c r="AC38" s="55">
        <f>SUMIF(NSL!$C$681:$C$682,C38,NSL!$M$681:$M$682)</f>
        <v>0</v>
      </c>
      <c r="AD38" s="55">
        <f>SUMIF(NSL!$C$684:$C$692,C38,NSL!$M$684:$M$692)</f>
        <v>0</v>
      </c>
      <c r="AE38" s="55">
        <f>SUMIF(NSL!$C$694:$C$776,C38,NSL!$M$694:$M$776)</f>
        <v>0</v>
      </c>
      <c r="AF38" s="55">
        <f>SUMIF(NSL!$C$778:$C$810,C38,NSL!$M$778:$M$810)</f>
        <v>0</v>
      </c>
      <c r="AG38" s="55">
        <f>SUMIF(NSL!$C$812:$C$813,C38,NSL!$M$812:$M$813)</f>
        <v>0</v>
      </c>
      <c r="AH38" s="55">
        <f>SUMIF(NSL!$C$815:$C$816,C38,NSL!$M$815:$M$816)</f>
        <v>0</v>
      </c>
      <c r="AI38" s="55">
        <f>SUMIF(NSL!$C$818:$C$889,C38,NSL!$M$818:$M$889)</f>
        <v>0</v>
      </c>
      <c r="AJ38" s="55">
        <f>SUMIF(NSL!$C$891:$C$917,C38,NSL!$M$891:$M$917)</f>
        <v>0</v>
      </c>
      <c r="AK38" s="54">
        <f>D38-BG38</f>
        <v>0</v>
      </c>
      <c r="AL38" s="55">
        <f>SUMIF(NSL!$C$983:$C$1000,C38,NSL!$M$983:$M$1000)</f>
        <v>0</v>
      </c>
      <c r="AM38" s="55">
        <f>SUMIF(NSL!$C$1002:$C$1028,C38,NSL!$M$1002:$M$1028)</f>
        <v>0</v>
      </c>
      <c r="AN38" s="55">
        <f>SUMIF(NSL!$C$1030:$C$1045,C38,NSL!$M$1030:$M$1045)</f>
        <v>0</v>
      </c>
      <c r="AO38" s="55">
        <f>SUMIF(NSL!$C$1047:$C$1048,C38,NSL!$M$1047:$M$1048)</f>
        <v>0</v>
      </c>
      <c r="AP38" s="55">
        <f>SUMIF(NSL!$C$1050:$C$1074,C38,NSL!$M$1050:$M$1074)</f>
        <v>0</v>
      </c>
      <c r="AQ38" s="55">
        <f>SUMIF(NSL!$C$1076:$C$1099,C38,NSL!$M$1076:$M$1099)</f>
        <v>0</v>
      </c>
      <c r="AR38" s="55">
        <f>SUMIF(NSL!$C$1101:$C$1121,C38,NSL!$M$1101:$M$1121)</f>
        <v>0</v>
      </c>
      <c r="AS38" s="55">
        <f>SUMIF(NSL!$C$1123:$C$1164,C38,NSL!$M$1123:$M$1164)</f>
        <v>0</v>
      </c>
      <c r="AT38" s="55">
        <f>SUMIF(NSL!$C$1166:$C$1201,C38,NSL!$M$1166:$M$1201)</f>
        <v>0</v>
      </c>
      <c r="AU38" s="55">
        <f>SUMIF(NSL!$C$1203:$C$1223,C38,NSL!$M$1203:$M$1223)</f>
        <v>0</v>
      </c>
      <c r="AV38" s="55">
        <f>SUMIF(NSL!$C$1225:$C$1226,C38,NSL!$M$1225:$M$1226)</f>
        <v>0</v>
      </c>
      <c r="AW38" s="55">
        <f>SUMIF(NSL!$C$1228:$C$1244,C38,NSL!$M$1228:$M$1244)</f>
        <v>0</v>
      </c>
      <c r="AX38" s="55">
        <f>SUMIF(NSL!$C$1246:$C$1351,C38,NSL!$M$1246:$M$1351)</f>
        <v>0</v>
      </c>
      <c r="AY38" s="55">
        <f>SUMIF(NSL!$C$1353:$C$1434,C38,NSL!$M$1353:$M$1434)</f>
        <v>0</v>
      </c>
      <c r="AZ38" s="55">
        <f>SUMIF(NSL!$C$1436:$C$1440,C38,NSL!$M$1436:$M$1440)</f>
        <v>0</v>
      </c>
      <c r="BA38" s="55">
        <f>SUMIF(NSL!$C$1442:$C$1507,C38,NSL!$M$1442:$M$1507)</f>
        <v>0</v>
      </c>
      <c r="BB38" s="55">
        <f>SUMIF(NSL!$C$1509:$C$1540,C38,NSL!$M$1509:$M$1540)</f>
        <v>0</v>
      </c>
      <c r="BC38" s="55">
        <f>SUMIF(NSL!$C$1542:$C$1545,C38,NSL!$M$1542:$M$1545)</f>
        <v>0</v>
      </c>
      <c r="BD38" s="55">
        <f>SUMIF(NSL!$C$1547:$C$1560,C38,NSL!$M$1547:$M$1560)</f>
        <v>0</v>
      </c>
      <c r="BE38" s="55">
        <f>SUMIF(NSL!$C$1562:$C$1565,C38,NSL!$M$1562:$M$1565)</f>
        <v>0</v>
      </c>
      <c r="BF38" s="55">
        <f>SUMIF(NSL!$C$1567:$C$1569,C38,NSL!$M$1567:$M$1569)</f>
        <v>0</v>
      </c>
      <c r="BG38" s="65">
        <f>SUM(G38:Q38)+SUM(S38:Z38)+SUM(AB38:AJ38)+SUM(AL38:BF38)</f>
        <v>0</v>
      </c>
      <c r="BH38" s="53">
        <f>AK60-BG38</f>
        <v>3.69</v>
      </c>
      <c r="BI38" s="53">
        <f t="shared" si="6"/>
        <v>3.69</v>
      </c>
    </row>
    <row r="39" spans="1:61" ht="15">
      <c r="A39" s="56"/>
      <c r="B39" s="7" t="s">
        <v>174</v>
      </c>
      <c r="C39" s="8" t="s">
        <v>52</v>
      </c>
      <c r="D39" s="52">
        <f>HTg!J41</f>
        <v>0</v>
      </c>
      <c r="E39" s="65">
        <f t="shared" si="10"/>
        <v>0</v>
      </c>
      <c r="F39" s="70">
        <f t="shared" si="11"/>
        <v>0</v>
      </c>
      <c r="G39" s="55">
        <f>SUMIF(NSL!$C$9:$C$10,C39,NSL!$M$9:$M$10)</f>
        <v>0</v>
      </c>
      <c r="H39" s="55">
        <f>SUMIF(NSL!$C$12:$C$13,C39,NSL!$M$12:$M$13)</f>
        <v>0</v>
      </c>
      <c r="I39" s="55">
        <f>SUMIF(NSL!$C$15:$C$16,C39,NSL!$M$15:$M$16)</f>
        <v>0</v>
      </c>
      <c r="J39" s="55">
        <f>SUMIF(NSL!$C$18:$C$19,C39,NSL!$M$18:$M$19)</f>
        <v>0</v>
      </c>
      <c r="K39" s="55">
        <f>SUMIF(NSL!$C$21:$C$43,C39,NSL!$M$21:$M$43)</f>
        <v>0</v>
      </c>
      <c r="L39" s="55">
        <f>SUMIF(NSL!$C$45:$C$51,C39,NSL!$M$45:$M$51)</f>
        <v>0</v>
      </c>
      <c r="M39" s="55">
        <f>SUMIF(NSL!$C$53:$C$55,C39,NSL!$M$53:$M$55)</f>
        <v>0</v>
      </c>
      <c r="N39" s="55">
        <f>SUMIF(NSL!$C$57:$C$65,C39,NSL!$M$57:$M$65)</f>
        <v>0</v>
      </c>
      <c r="O39" s="55">
        <f>SUMIF(NSL!$C$67:$C$76,C39,NSL!$M$67:$M$76)</f>
        <v>0</v>
      </c>
      <c r="P39" s="55">
        <f>SUMIF(NSL!$C$78:$C$79,C39,NSL!$M$78:$M$79)</f>
        <v>0</v>
      </c>
      <c r="Q39" s="55">
        <f>SUMIF(NSL!$C$81:$C$173,C39,NSL!$M$81:$M$173)</f>
        <v>0</v>
      </c>
      <c r="R39" s="65">
        <f t="shared" si="12"/>
        <v>0</v>
      </c>
      <c r="S39" s="55">
        <f>SUMIF(NSL!$C$176:$C$214,C39,NSL!$M$176:$M$214)</f>
        <v>0</v>
      </c>
      <c r="T39" s="55">
        <f>SUMIF(NSL!$C$216:$C$238,C39,NSL!$M$216:$M$238)</f>
        <v>0</v>
      </c>
      <c r="U39" s="55">
        <f>SUMIF(NSL!$C$240:$C$252,C39,NSL!$M$240:$M$252)</f>
        <v>0</v>
      </c>
      <c r="V39" s="55">
        <f>SUMIF(NSL!$C$254:$C$255,C39,NSL!$M$254:$M$255)</f>
        <v>0</v>
      </c>
      <c r="W39" s="55">
        <f>SUMIF(NSL!$C$257:$C$282,C39,NSL!$M$257:$M$282)</f>
        <v>0</v>
      </c>
      <c r="X39" s="55">
        <f>SUMIF(NSL!$C$284:$C$346,C39,NSL!$M$284:$M$346)</f>
        <v>0</v>
      </c>
      <c r="Y39" s="55">
        <f>SUMIF(NSL!$C$348:$C$436,C39,NSL!$M$348:$M$436)</f>
        <v>0</v>
      </c>
      <c r="Z39" s="55">
        <f>SUMIF(NSL!$C$438:$C$480,C39,NSL!$M$438:$M$480)</f>
        <v>0</v>
      </c>
      <c r="AA39" s="72">
        <f t="shared" si="16"/>
        <v>0</v>
      </c>
      <c r="AB39" s="55">
        <f>SUMIF(NSL!$C$483:$C$679,C39,NSL!$M$483:$M$679)</f>
        <v>0</v>
      </c>
      <c r="AC39" s="55">
        <f>SUMIF(NSL!$C$681:$C$682,C39,NSL!$M$681:$M$682)</f>
        <v>0</v>
      </c>
      <c r="AD39" s="55">
        <f>SUMIF(NSL!$C$684:$C$692,C39,NSL!$M$684:$M$692)</f>
        <v>0</v>
      </c>
      <c r="AE39" s="55">
        <f>SUMIF(NSL!$C$694:$C$776,C39,NSL!$M$694:$M$776)</f>
        <v>0</v>
      </c>
      <c r="AF39" s="55">
        <f>SUMIF(NSL!$C$778:$C$810,C39,NSL!$M$778:$M$810)</f>
        <v>0</v>
      </c>
      <c r="AG39" s="55">
        <f>SUMIF(NSL!$C$812:$C$813,C39,NSL!$M$812:$M$813)</f>
        <v>0</v>
      </c>
      <c r="AH39" s="55">
        <f>SUMIF(NSL!$C$815:$C$816,C39,NSL!$M$815:$M$816)</f>
        <v>0</v>
      </c>
      <c r="AI39" s="55">
        <f>SUMIF(NSL!$C$818:$C$889,C39,NSL!$M$818:$M$889)</f>
        <v>0</v>
      </c>
      <c r="AJ39" s="55">
        <f>SUMIF(NSL!$C$891:$C$917,C39,NSL!$M$891:$M$917)</f>
        <v>0</v>
      </c>
      <c r="AK39" s="55">
        <f>SUMIF(NSL!$C$919:$C$981,C39,NSL!$M$919:$M$981)</f>
        <v>0</v>
      </c>
      <c r="AL39" s="54">
        <f>D39-BG39</f>
        <v>0</v>
      </c>
      <c r="AM39" s="55">
        <f>SUMIF(NSL!$C$1002:$C$1028,C39,NSL!$M$1002:$M$1028)</f>
        <v>0</v>
      </c>
      <c r="AN39" s="55">
        <f>SUMIF(NSL!$C$1030:$C$1045,C39,NSL!$M$1030:$M$1045)</f>
        <v>0</v>
      </c>
      <c r="AO39" s="55">
        <f>SUMIF(NSL!$C$1047:$C$1048,C39,NSL!$M$1047:$M$1048)</f>
        <v>0</v>
      </c>
      <c r="AP39" s="55">
        <f>SUMIF(NSL!$C$1050:$C$1074,C39,NSL!$M$1050:$M$1074)</f>
        <v>0</v>
      </c>
      <c r="AQ39" s="55">
        <f>SUMIF(NSL!$C$1076:$C$1099,C39,NSL!$M$1076:$M$1099)</f>
        <v>0</v>
      </c>
      <c r="AR39" s="55">
        <f>SUMIF(NSL!$C$1101:$C$1121,C39,NSL!$M$1101:$M$1121)</f>
        <v>0</v>
      </c>
      <c r="AS39" s="55">
        <f>SUMIF(NSL!$C$1123:$C$1164,C39,NSL!$M$1123:$M$1164)</f>
        <v>0</v>
      </c>
      <c r="AT39" s="55">
        <f>SUMIF(NSL!$C$1166:$C$1201,C39,NSL!$M$1166:$M$1201)</f>
        <v>0</v>
      </c>
      <c r="AU39" s="55">
        <f>SUMIF(NSL!$C$1203:$C$1223,C39,NSL!$M$1203:$M$1223)</f>
        <v>0</v>
      </c>
      <c r="AV39" s="55">
        <f>SUMIF(NSL!$C$1225:$C$1226,C39,NSL!$M$1225:$M$1226)</f>
        <v>0</v>
      </c>
      <c r="AW39" s="55">
        <f>SUMIF(NSL!$C$1228:$C$1244,C39,NSL!$M$1228:$M$1244)</f>
        <v>0</v>
      </c>
      <c r="AX39" s="55">
        <f>SUMIF(NSL!$C$1246:$C$1351,C39,NSL!$M$1246:$M$1351)</f>
        <v>0</v>
      </c>
      <c r="AY39" s="55">
        <f>SUMIF(NSL!$C$1353:$C$1434,C39,NSL!$M$1353:$M$1434)</f>
        <v>0</v>
      </c>
      <c r="AZ39" s="55">
        <f>SUMIF(NSL!$C$1436:$C$1440,C39,NSL!$M$1436:$M$1440)</f>
        <v>0</v>
      </c>
      <c r="BA39" s="55">
        <f>SUMIF(NSL!$C$1442:$C$1507,C39,NSL!$M$1442:$M$1507)</f>
        <v>0</v>
      </c>
      <c r="BB39" s="55">
        <f>SUMIF(NSL!$C$1509:$C$1540,C39,NSL!$M$1509:$M$1540)</f>
        <v>0</v>
      </c>
      <c r="BC39" s="55">
        <f>SUMIF(NSL!$C$1542:$C$1545,C39,NSL!$M$1542:$M$1545)</f>
        <v>0</v>
      </c>
      <c r="BD39" s="55">
        <f>SUMIF(NSL!$C$1547:$C$1560,C39,NSL!$M$1547:$M$1560)</f>
        <v>0</v>
      </c>
      <c r="BE39" s="55">
        <f>SUMIF(NSL!$C$1562:$C$1565,C39,NSL!$M$1562:$M$1565)</f>
        <v>0</v>
      </c>
      <c r="BF39" s="55">
        <f>SUMIF(NSL!$C$1567:$C$1569,C39,NSL!$M$1567:$M$1569)</f>
        <v>0</v>
      </c>
      <c r="BG39" s="65">
        <f>SUM(G39:Q39)+SUM(S39:Z39)+SUM(AB39:AK39)+SUM(AM39:BF39)</f>
        <v>0</v>
      </c>
      <c r="BH39" s="53">
        <f>AL60-BG39</f>
        <v>0</v>
      </c>
      <c r="BI39" s="53">
        <f t="shared" si="6"/>
        <v>0</v>
      </c>
    </row>
    <row r="40" spans="1:61" ht="15">
      <c r="A40" s="56"/>
      <c r="B40" s="7" t="s">
        <v>163</v>
      </c>
      <c r="C40" s="8" t="s">
        <v>59</v>
      </c>
      <c r="D40" s="52">
        <f>HTg!J42</f>
        <v>0</v>
      </c>
      <c r="E40" s="65">
        <f t="shared" si="10"/>
        <v>0</v>
      </c>
      <c r="F40" s="70">
        <f t="shared" si="11"/>
        <v>0</v>
      </c>
      <c r="G40" s="55">
        <f>SUMIF(NSL!$C$9:$C$10,C40,NSL!$M$9:$M$10)</f>
        <v>0</v>
      </c>
      <c r="H40" s="55">
        <f>SUMIF(NSL!$C$12:$C$13,C40,NSL!$M$12:$M$13)</f>
        <v>0</v>
      </c>
      <c r="I40" s="55">
        <f>SUMIF(NSL!$C$15:$C$16,C40,NSL!$M$15:$M$16)</f>
        <v>0</v>
      </c>
      <c r="J40" s="55">
        <f>SUMIF(NSL!$C$18:$C$19,C40,NSL!$M$18:$M$19)</f>
        <v>0</v>
      </c>
      <c r="K40" s="55">
        <f>SUMIF(NSL!$C$21:$C$43,C40,NSL!$M$21:$M$43)</f>
        <v>0</v>
      </c>
      <c r="L40" s="55">
        <f>SUMIF(NSL!$C$45:$C$51,C40,NSL!$M$45:$M$51)</f>
        <v>0</v>
      </c>
      <c r="M40" s="55">
        <f>SUMIF(NSL!$C$53:$C$55,C40,NSL!$M$53:$M$55)</f>
        <v>0</v>
      </c>
      <c r="N40" s="55">
        <f>SUMIF(NSL!$C$57:$C$65,C40,NSL!$M$57:$M$65)</f>
        <v>0</v>
      </c>
      <c r="O40" s="55">
        <f>SUMIF(NSL!$C$67:$C$76,C40,NSL!$M$67:$M$76)</f>
        <v>0</v>
      </c>
      <c r="P40" s="55">
        <f>SUMIF(NSL!$C$78:$C$79,C40,NSL!$M$78:$M$79)</f>
        <v>0</v>
      </c>
      <c r="Q40" s="55">
        <f>SUMIF(NSL!$C$81:$C$173,C40,NSL!$M$81:$M$173)</f>
        <v>0</v>
      </c>
      <c r="R40" s="65">
        <f t="shared" si="12"/>
        <v>0</v>
      </c>
      <c r="S40" s="55">
        <f>SUMIF(NSL!$C$176:$C$214,C40,NSL!$M$176:$M$214)</f>
        <v>0</v>
      </c>
      <c r="T40" s="55">
        <f>SUMIF(NSL!$C$216:$C$238,C40,NSL!$M$216:$M$238)</f>
        <v>0</v>
      </c>
      <c r="U40" s="55">
        <f>SUMIF(NSL!$C$240:$C$252,C40,NSL!$M$240:$M$252)</f>
        <v>0</v>
      </c>
      <c r="V40" s="55">
        <f>SUMIF(NSL!$C$254:$C$255,C40,NSL!$M$254:$M$255)</f>
        <v>0</v>
      </c>
      <c r="W40" s="55">
        <f>SUMIF(NSL!$C$257:$C$282,C40,NSL!$M$257:$M$282)</f>
        <v>0</v>
      </c>
      <c r="X40" s="55">
        <f>SUMIF(NSL!$C$284:$C$346,C40,NSL!$M$284:$M$346)</f>
        <v>0</v>
      </c>
      <c r="Y40" s="55">
        <f>SUMIF(NSL!$C$348:$C$436,C40,NSL!$M$348:$M$436)</f>
        <v>0</v>
      </c>
      <c r="Z40" s="55">
        <f>SUMIF(NSL!$C$438:$C$480,C40,NSL!$M$438:$M$480)</f>
        <v>0</v>
      </c>
      <c r="AA40" s="72">
        <f t="shared" si="16"/>
        <v>0</v>
      </c>
      <c r="AB40" s="55">
        <f>SUMIF(NSL!$C$483:$C$679,C40,NSL!$M$483:$M$679)</f>
        <v>0</v>
      </c>
      <c r="AC40" s="55">
        <f>SUMIF(NSL!$C$681:$C$682,C40,NSL!$M$681:$M$682)</f>
        <v>0</v>
      </c>
      <c r="AD40" s="55">
        <f>SUMIF(NSL!$C$684:$C$692,C40,NSL!$M$684:$M$692)</f>
        <v>0</v>
      </c>
      <c r="AE40" s="55">
        <f>SUMIF(NSL!$C$694:$C$776,C40,NSL!$M$694:$M$776)</f>
        <v>0</v>
      </c>
      <c r="AF40" s="55">
        <f>SUMIF(NSL!$C$778:$C$810,C40,NSL!$M$778:$M$810)</f>
        <v>0</v>
      </c>
      <c r="AG40" s="55">
        <f>SUMIF(NSL!$C$812:$C$813,C40,NSL!$M$812:$M$813)</f>
        <v>0</v>
      </c>
      <c r="AH40" s="55">
        <f>SUMIF(NSL!$C$815:$C$816,C40,NSL!$M$815:$M$816)</f>
        <v>0</v>
      </c>
      <c r="AI40" s="55">
        <f>SUMIF(NSL!$C$818:$C$889,C40,NSL!$M$818:$M$889)</f>
        <v>0</v>
      </c>
      <c r="AJ40" s="55">
        <f>SUMIF(NSL!$C$891:$C$917,C40,NSL!$M$891:$M$917)</f>
        <v>0</v>
      </c>
      <c r="AK40" s="55">
        <f>SUMIF(NSL!$C$919:$C$981,C40,NSL!$M$919:$M$981)</f>
        <v>0</v>
      </c>
      <c r="AL40" s="55">
        <f>SUMIF(NSL!$C$983:$C$1000,C40,NSL!$M$983:$M$1000)</f>
        <v>0</v>
      </c>
      <c r="AM40" s="54">
        <f>D40-BG40</f>
        <v>0</v>
      </c>
      <c r="AN40" s="55">
        <f>SUMIF(NSL!$C$1030:$C$1045,C40,NSL!$M$1030:$M$1045)</f>
        <v>0</v>
      </c>
      <c r="AO40" s="55">
        <f>SUMIF(NSL!$C$1047:$C$1048,C40,NSL!$M$1047:$M$1048)</f>
        <v>0</v>
      </c>
      <c r="AP40" s="55">
        <f>SUMIF(NSL!$C$1050:$C$1074,C40,NSL!$M$1050:$M$1074)</f>
        <v>0</v>
      </c>
      <c r="AQ40" s="55">
        <f>SUMIF(NSL!$C$1076:$C$1099,C40,NSL!$M$1076:$M$1099)</f>
        <v>0</v>
      </c>
      <c r="AR40" s="55">
        <f>SUMIF(NSL!$C$1101:$C$1121,C40,NSL!$M$1101:$M$1121)</f>
        <v>0</v>
      </c>
      <c r="AS40" s="55">
        <f>SUMIF(NSL!$C$1123:$C$1164,C40,NSL!$M$1123:$M$1164)</f>
        <v>0</v>
      </c>
      <c r="AT40" s="55">
        <f>SUMIF(NSL!$C$1166:$C$1201,C40,NSL!$M$1166:$M$1201)</f>
        <v>0</v>
      </c>
      <c r="AU40" s="55">
        <f>SUMIF(NSL!$C$1203:$C$1223,C40,NSL!$M$1203:$M$1223)</f>
        <v>0</v>
      </c>
      <c r="AV40" s="55">
        <f>SUMIF(NSL!$C$1225:$C$1226,C40,NSL!$M$1225:$M$1226)</f>
        <v>0</v>
      </c>
      <c r="AW40" s="55">
        <f>SUMIF(NSL!$C$1228:$C$1244,C40,NSL!$M$1228:$M$1244)</f>
        <v>0</v>
      </c>
      <c r="AX40" s="55">
        <f>SUMIF(NSL!$C$1246:$C$1351,C40,NSL!$M$1246:$M$1351)</f>
        <v>0</v>
      </c>
      <c r="AY40" s="55">
        <f>SUMIF(NSL!$C$1353:$C$1434,C40,NSL!$M$1353:$M$1434)</f>
        <v>0</v>
      </c>
      <c r="AZ40" s="55">
        <f>SUMIF(NSL!$C$1436:$C$1440,C40,NSL!$M$1436:$M$1440)</f>
        <v>0</v>
      </c>
      <c r="BA40" s="55">
        <f>SUMIF(NSL!$C$1442:$C$1507,C40,NSL!$M$1442:$M$1507)</f>
        <v>0</v>
      </c>
      <c r="BB40" s="55">
        <f>SUMIF(NSL!$C$1509:$C$1540,C40,NSL!$M$1509:$M$1540)</f>
        <v>0</v>
      </c>
      <c r="BC40" s="55">
        <f>SUMIF(NSL!$C$1542:$C$1545,C40,NSL!$M$1542:$M$1545)</f>
        <v>0</v>
      </c>
      <c r="BD40" s="55">
        <f>SUMIF(NSL!$C$1547:$C$1560,C40,NSL!$M$1547:$M$1560)</f>
        <v>0</v>
      </c>
      <c r="BE40" s="55">
        <f>SUMIF(NSL!$C$1562:$C$1565,C40,NSL!$M$1562:$M$1565)</f>
        <v>0</v>
      </c>
      <c r="BF40" s="55">
        <f>SUMIF(NSL!$C$1567:$C$1569,C40,NSL!$M$1567:$M$1569)</f>
        <v>0</v>
      </c>
      <c r="BG40" s="65">
        <f>SUM(G40:Q40)+SUM(S40:Z40)+SUM(AB40:AL40)+SUM(AN40:BF40)</f>
        <v>0</v>
      </c>
      <c r="BH40" s="53">
        <f>AM60-BG40</f>
        <v>0.41000000000000003</v>
      </c>
      <c r="BI40" s="53">
        <f t="shared" si="6"/>
        <v>0.41000000000000003</v>
      </c>
    </row>
    <row r="41" spans="1:61" ht="15">
      <c r="A41" s="56"/>
      <c r="B41" s="7" t="s">
        <v>175</v>
      </c>
      <c r="C41" s="8" t="s">
        <v>177</v>
      </c>
      <c r="D41" s="52">
        <f>HTg!J43</f>
        <v>0</v>
      </c>
      <c r="E41" s="65">
        <f t="shared" si="10"/>
        <v>0</v>
      </c>
      <c r="F41" s="70">
        <f t="shared" si="11"/>
        <v>0</v>
      </c>
      <c r="G41" s="55">
        <f>SUMIF(NSL!$C$9:$C$10,C41,NSL!$M$9:$M$10)</f>
        <v>0</v>
      </c>
      <c r="H41" s="55">
        <f>SUMIF(NSL!$C$12:$C$13,C41,NSL!$M$12:$M$13)</f>
        <v>0</v>
      </c>
      <c r="I41" s="55">
        <f>SUMIF(NSL!$C$15:$C$16,C41,NSL!$M$15:$M$16)</f>
        <v>0</v>
      </c>
      <c r="J41" s="55">
        <f>SUMIF(NSL!$C$18:$C$19,C41,NSL!$M$18:$M$19)</f>
        <v>0</v>
      </c>
      <c r="K41" s="55">
        <f>SUMIF(NSL!$C$21:$C$43,C41,NSL!$M$21:$M$43)</f>
        <v>0</v>
      </c>
      <c r="L41" s="55">
        <f>SUMIF(NSL!$C$45:$C$51,C41,NSL!$M$45:$M$51)</f>
        <v>0</v>
      </c>
      <c r="M41" s="55">
        <f>SUMIF(NSL!$C$53:$C$55,C41,NSL!$M$53:$M$55)</f>
        <v>0</v>
      </c>
      <c r="N41" s="55">
        <f>SUMIF(NSL!$C$57:$C$65,C41,NSL!$M$57:$M$65)</f>
        <v>0</v>
      </c>
      <c r="O41" s="55">
        <f>SUMIF(NSL!$C$67:$C$76,C41,NSL!$M$67:$M$76)</f>
        <v>0</v>
      </c>
      <c r="P41" s="55">
        <f>SUMIF(NSL!$C$78:$C$79,C41,NSL!$M$78:$M$79)</f>
        <v>0</v>
      </c>
      <c r="Q41" s="55">
        <f>SUMIF(NSL!$C$81:$C$173,C41,NSL!$M$81:$M$173)</f>
        <v>0</v>
      </c>
      <c r="R41" s="65">
        <f t="shared" si="12"/>
        <v>0</v>
      </c>
      <c r="S41" s="55">
        <f>SUMIF(NSL!$C$176:$C$214,C41,NSL!$M$176:$M$214)</f>
        <v>0</v>
      </c>
      <c r="T41" s="55">
        <f>SUMIF(NSL!$C$216:$C$238,C41,NSL!$M$216:$M$238)</f>
        <v>0</v>
      </c>
      <c r="U41" s="55">
        <f>SUMIF(NSL!$C$240:$C$252,C41,NSL!$M$240:$M$252)</f>
        <v>0</v>
      </c>
      <c r="V41" s="55">
        <f>SUMIF(NSL!$C$254:$C$255,C41,NSL!$M$254:$M$255)</f>
        <v>0</v>
      </c>
      <c r="W41" s="55">
        <f>SUMIF(NSL!$C$257:$C$282,C41,NSL!$M$257:$M$282)</f>
        <v>0</v>
      </c>
      <c r="X41" s="55">
        <f>SUMIF(NSL!$C$284:$C$346,C41,NSL!$M$284:$M$346)</f>
        <v>0</v>
      </c>
      <c r="Y41" s="55">
        <f>SUMIF(NSL!$C$348:$C$436,C41,NSL!$M$348:$M$436)</f>
        <v>0</v>
      </c>
      <c r="Z41" s="55">
        <f>SUMIF(NSL!$C$438:$C$480,C41,NSL!$M$438:$M$480)</f>
        <v>0</v>
      </c>
      <c r="AA41" s="72">
        <f t="shared" si="16"/>
        <v>0</v>
      </c>
      <c r="AB41" s="55">
        <f>SUMIF(NSL!$C$483:$C$679,C41,NSL!$M$483:$M$679)</f>
        <v>0</v>
      </c>
      <c r="AC41" s="55">
        <f>SUMIF(NSL!$C$681:$C$682,C41,NSL!$M$681:$M$682)</f>
        <v>0</v>
      </c>
      <c r="AD41" s="55">
        <f>SUMIF(NSL!$C$684:$C$692,C41,NSL!$M$684:$M$692)</f>
        <v>0</v>
      </c>
      <c r="AE41" s="55">
        <f>SUMIF(NSL!$C$694:$C$776,C41,NSL!$M$694:$M$776)</f>
        <v>0</v>
      </c>
      <c r="AF41" s="55">
        <f>SUMIF(NSL!$C$778:$C$810,C41,NSL!$M$778:$M$810)</f>
        <v>0</v>
      </c>
      <c r="AG41" s="55">
        <f>SUMIF(NSL!$C$812:$C$813,C41,NSL!$M$812:$M$813)</f>
        <v>0</v>
      </c>
      <c r="AH41" s="55">
        <f>SUMIF(NSL!$C$815:$C$816,C41,NSL!$M$815:$M$816)</f>
        <v>0</v>
      </c>
      <c r="AI41" s="55">
        <f>SUMIF(NSL!$C$818:$C$889,C41,NSL!$M$818:$M$889)</f>
        <v>0</v>
      </c>
      <c r="AJ41" s="55">
        <f>SUMIF(NSL!$C$891:$C$917,C41,NSL!$M$891:$M$917)</f>
        <v>0</v>
      </c>
      <c r="AK41" s="55">
        <f>SUMIF(NSL!$C$919:$C$981,C41,NSL!$M$919:$M$981)</f>
        <v>0</v>
      </c>
      <c r="AL41" s="55">
        <f>SUMIF(NSL!$C$983:$C$1000,C41,NSL!$M$983:$M$1000)</f>
        <v>0</v>
      </c>
      <c r="AM41" s="55">
        <f>SUMIF(NSL!$C$1002:$C$1028,C41,NSL!$M$1002:$M$1028)</f>
        <v>0</v>
      </c>
      <c r="AN41" s="54">
        <f>D41-BG41</f>
        <v>0</v>
      </c>
      <c r="AO41" s="55">
        <f>SUMIF(NSL!$C$1047:$C$1048,C41,NSL!$M$1047:$M$1048)</f>
        <v>0</v>
      </c>
      <c r="AP41" s="55">
        <f>SUMIF(NSL!$C$1050:$C$1074,C41,NSL!$M$1050:$M$1074)</f>
        <v>0</v>
      </c>
      <c r="AQ41" s="55">
        <f>SUMIF(NSL!$C$1076:$C$1099,C41,NSL!$M$1076:$M$1099)</f>
        <v>0</v>
      </c>
      <c r="AR41" s="55">
        <f>SUMIF(NSL!$C$1101:$C$1121,C41,NSL!$M$1101:$M$1121)</f>
        <v>0</v>
      </c>
      <c r="AS41" s="55">
        <f>SUMIF(NSL!$C$1123:$C$1164,C41,NSL!$M$1123:$M$1164)</f>
        <v>0</v>
      </c>
      <c r="AT41" s="55">
        <f>SUMIF(NSL!$C$1166:$C$1201,C41,NSL!$M$1166:$M$1201)</f>
        <v>0</v>
      </c>
      <c r="AU41" s="55">
        <f>SUMIF(NSL!$C$1203:$C$1223,C41,NSL!$M$1203:$M$1223)</f>
        <v>0</v>
      </c>
      <c r="AV41" s="55">
        <f>SUMIF(NSL!$C$1225:$C$1226,C41,NSL!$M$1225:$M$1226)</f>
        <v>0</v>
      </c>
      <c r="AW41" s="55">
        <f>SUMIF(NSL!$C$1228:$C$1244,C41,NSL!$M$1228:$M$1244)</f>
        <v>0</v>
      </c>
      <c r="AX41" s="55">
        <f>SUMIF(NSL!$C$1246:$C$1351,C41,NSL!$M$1246:$M$1351)</f>
        <v>0</v>
      </c>
      <c r="AY41" s="55">
        <f>SUMIF(NSL!$C$1353:$C$1434,C41,NSL!$M$1353:$M$1434)</f>
        <v>0</v>
      </c>
      <c r="AZ41" s="55">
        <f>SUMIF(NSL!$C$1436:$C$1440,C41,NSL!$M$1436:$M$1440)</f>
        <v>0</v>
      </c>
      <c r="BA41" s="55">
        <f>SUMIF(NSL!$C$1442:$C$1507,C41,NSL!$M$1442:$M$1507)</f>
        <v>0</v>
      </c>
      <c r="BB41" s="55">
        <f>SUMIF(NSL!$C$1509:$C$1540,C41,NSL!$M$1509:$M$1540)</f>
        <v>0</v>
      </c>
      <c r="BC41" s="55">
        <f>SUMIF(NSL!$C$1542:$C$1545,C41,NSL!$M$1542:$M$1545)</f>
        <v>0</v>
      </c>
      <c r="BD41" s="55">
        <f>SUMIF(NSL!$C$1547:$C$1560,C41,NSL!$M$1547:$M$1560)</f>
        <v>0</v>
      </c>
      <c r="BE41" s="55">
        <f>SUMIF(NSL!$C$1562:$C$1565,C41,NSL!$M$1562:$M$1565)</f>
        <v>0</v>
      </c>
      <c r="BF41" s="55">
        <f>SUMIF(NSL!$C$1567:$C$1569,C41,NSL!$M$1567:$M$1569)</f>
        <v>0</v>
      </c>
      <c r="BG41" s="65">
        <f>SUM(G41:Q41)+SUM(S41:Z41)+SUM(AB41:AM41)+SUM(AO41:BF41)</f>
        <v>0</v>
      </c>
      <c r="BH41" s="53">
        <f>AN60-BG41</f>
        <v>0</v>
      </c>
      <c r="BI41" s="53">
        <f t="shared" si="6"/>
        <v>0</v>
      </c>
    </row>
    <row r="42" spans="1:61" ht="15">
      <c r="A42" s="8" t="s">
        <v>91</v>
      </c>
      <c r="B42" s="13" t="s">
        <v>127</v>
      </c>
      <c r="C42" s="8" t="s">
        <v>63</v>
      </c>
      <c r="D42" s="52">
        <f>HTg!J44</f>
        <v>0</v>
      </c>
      <c r="E42" s="65">
        <f t="shared" si="10"/>
        <v>0</v>
      </c>
      <c r="F42" s="70">
        <f t="shared" si="11"/>
        <v>0</v>
      </c>
      <c r="G42" s="55">
        <f>SUMIF(NSL!$C$9:$C$10,C42,NSL!$M$9:$M$10)</f>
        <v>0</v>
      </c>
      <c r="H42" s="55">
        <f>SUMIF(NSL!$C$12:$C$13,C42,NSL!$M$12:$M$13)</f>
        <v>0</v>
      </c>
      <c r="I42" s="55">
        <f>SUMIF(NSL!$C$15:$C$16,C42,NSL!$M$15:$M$16)</f>
        <v>0</v>
      </c>
      <c r="J42" s="55">
        <f>SUMIF(NSL!$C$18:$C$19,C42,NSL!$M$18:$M$19)</f>
        <v>0</v>
      </c>
      <c r="K42" s="55">
        <f>SUMIF(NSL!$C$21:$C$43,C42,NSL!$M$21:$M$43)</f>
        <v>0</v>
      </c>
      <c r="L42" s="55">
        <f>SUMIF(NSL!$C$45:$C$51,C42,NSL!$M$45:$M$51)</f>
        <v>0</v>
      </c>
      <c r="M42" s="55">
        <f>SUMIF(NSL!$C$53:$C$55,C42,NSL!$M$53:$M$55)</f>
        <v>0</v>
      </c>
      <c r="N42" s="55">
        <f>SUMIF(NSL!$C$57:$C$65,C42,NSL!$M$57:$M$65)</f>
        <v>0</v>
      </c>
      <c r="O42" s="55">
        <f>SUMIF(NSL!$C$67:$C$76,C42,NSL!$M$67:$M$76)</f>
        <v>0</v>
      </c>
      <c r="P42" s="55">
        <f>SUMIF(NSL!$C$78:$C$79,C42,NSL!$M$78:$M$79)</f>
        <v>0</v>
      </c>
      <c r="Q42" s="55">
        <f>SUMIF(NSL!$C$81:$C$173,C42,NSL!$M$81:$M$173)</f>
        <v>0</v>
      </c>
      <c r="R42" s="65">
        <f t="shared" si="12"/>
        <v>0</v>
      </c>
      <c r="S42" s="55">
        <f>SUMIF(NSL!$C$176:$C$214,C42,NSL!$M$176:$M$214)</f>
        <v>0</v>
      </c>
      <c r="T42" s="55">
        <f>SUMIF(NSL!$C$216:$C$238,C42,NSL!$M$216:$M$238)</f>
        <v>0</v>
      </c>
      <c r="U42" s="55">
        <f>SUMIF(NSL!$C$240:$C$252,C42,NSL!$M$240:$M$252)</f>
        <v>0</v>
      </c>
      <c r="V42" s="55">
        <f>SUMIF(NSL!$C$254:$C$255,C42,NSL!$M$254:$M$255)</f>
        <v>0</v>
      </c>
      <c r="W42" s="55">
        <f>SUMIF(NSL!$C$257:$C$282,C42,NSL!$M$257:$M$282)</f>
        <v>0</v>
      </c>
      <c r="X42" s="55">
        <f>SUMIF(NSL!$C$284:$C$346,C42,NSL!$M$284:$M$346)</f>
        <v>0</v>
      </c>
      <c r="Y42" s="55">
        <f>SUMIF(NSL!$C$348:$C$436,C42,NSL!$M$348:$M$436)</f>
        <v>0</v>
      </c>
      <c r="Z42" s="55">
        <f>SUMIF(NSL!$C$438:$C$480,C42,NSL!$M$438:$M$480)</f>
        <v>0</v>
      </c>
      <c r="AA42" s="72">
        <f t="shared" si="16"/>
        <v>0</v>
      </c>
      <c r="AB42" s="55">
        <f>SUMIF(NSL!$C$483:$C$679,C42,NSL!$M$483:$M$679)</f>
        <v>0</v>
      </c>
      <c r="AC42" s="55">
        <f>SUMIF(NSL!$C$681:$C$682,C42,NSL!$M$681:$M$682)</f>
        <v>0</v>
      </c>
      <c r="AD42" s="55">
        <f>SUMIF(NSL!$C$684:$C$692,C42,NSL!$M$684:$M$692)</f>
        <v>0</v>
      </c>
      <c r="AE42" s="55">
        <f>SUMIF(NSL!$C$694:$C$776,C42,NSL!$M$694:$M$776)</f>
        <v>0</v>
      </c>
      <c r="AF42" s="55">
        <f>SUMIF(NSL!$C$778:$C$810,C42,NSL!$M$778:$M$810)</f>
        <v>0</v>
      </c>
      <c r="AG42" s="55">
        <f>SUMIF(NSL!$C$812:$C$813,C42,NSL!$M$812:$M$813)</f>
        <v>0</v>
      </c>
      <c r="AH42" s="55">
        <f>SUMIF(NSL!$C$815:$C$816,C42,NSL!$M$815:$M$816)</f>
        <v>0</v>
      </c>
      <c r="AI42" s="55">
        <f>SUMIF(NSL!$C$818:$C$889,C42,NSL!$M$818:$M$889)</f>
        <v>0</v>
      </c>
      <c r="AJ42" s="55">
        <f>SUMIF(NSL!$C$891:$C$917,C42,NSL!$M$891:$M$917)</f>
        <v>0</v>
      </c>
      <c r="AK42" s="55">
        <f>SUMIF(NSL!$C$919:$C$981,C42,NSL!$M$919:$M$981)</f>
        <v>0</v>
      </c>
      <c r="AL42" s="55">
        <f>SUMIF(NSL!$C$983:$C$1000,C42,NSL!$M$983:$M$1000)</f>
        <v>0</v>
      </c>
      <c r="AM42" s="55">
        <f>SUMIF(NSL!$C$1002:$C$1028,C42,NSL!$M$1002:$M$1028)</f>
        <v>0</v>
      </c>
      <c r="AN42" s="55">
        <f>SUMIF(NSL!$C$1030:$C$1045,C42,NSL!$M$1030:$M$1045)</f>
        <v>0</v>
      </c>
      <c r="AO42" s="54">
        <f>D42-BG42</f>
        <v>0</v>
      </c>
      <c r="AP42" s="55">
        <f>SUMIF(NSL!$C$1050:$C$1074,C42,NSL!$M$1050:$M$1074)</f>
        <v>0</v>
      </c>
      <c r="AQ42" s="55">
        <f>SUMIF(NSL!$C$1076:$C$1099,C42,NSL!$M$1076:$M$1099)</f>
        <v>0</v>
      </c>
      <c r="AR42" s="55">
        <f>SUMIF(NSL!$C$1101:$C$1121,C42,NSL!$M$1101:$M$1121)</f>
        <v>0</v>
      </c>
      <c r="AS42" s="55">
        <f>SUMIF(NSL!$C$1123:$C$1164,C42,NSL!$M$1123:$M$1164)</f>
        <v>0</v>
      </c>
      <c r="AT42" s="55">
        <f>SUMIF(NSL!$C$1166:$C$1201,C42,NSL!$M$1166:$M$1201)</f>
        <v>0</v>
      </c>
      <c r="AU42" s="55">
        <f>SUMIF(NSL!$C$1203:$C$1223,C42,NSL!$M$1203:$M$1223)</f>
        <v>0</v>
      </c>
      <c r="AV42" s="55">
        <f>SUMIF(NSL!$C$1225:$C$1226,C42,NSL!$M$1225:$M$1226)</f>
        <v>0</v>
      </c>
      <c r="AW42" s="55">
        <f>SUMIF(NSL!$C$1228:$C$1244,C42,NSL!$M$1228:$M$1244)</f>
        <v>0</v>
      </c>
      <c r="AX42" s="55">
        <f>SUMIF(NSL!$C$1246:$C$1351,C42,NSL!$M$1246:$M$1351)</f>
        <v>0</v>
      </c>
      <c r="AY42" s="55">
        <f>SUMIF(NSL!$C$1353:$C$1434,C42,NSL!$M$1353:$M$1434)</f>
        <v>0</v>
      </c>
      <c r="AZ42" s="55">
        <f>SUMIF(NSL!$C$1436:$C$1440,C42,NSL!$M$1436:$M$1440)</f>
        <v>0</v>
      </c>
      <c r="BA42" s="55">
        <f>SUMIF(NSL!$C$1442:$C$1507,C42,NSL!$M$1442:$M$1507)</f>
        <v>0</v>
      </c>
      <c r="BB42" s="55">
        <f>SUMIF(NSL!$C$1509:$C$1540,C42,NSL!$M$1509:$M$1540)</f>
        <v>0</v>
      </c>
      <c r="BC42" s="55">
        <f>SUMIF(NSL!$C$1542:$C$1545,C42,NSL!$M$1542:$M$1545)</f>
        <v>0</v>
      </c>
      <c r="BD42" s="55">
        <f>SUMIF(NSL!$C$1547:$C$1560,C42,NSL!$M$1547:$M$1560)</f>
        <v>0</v>
      </c>
      <c r="BE42" s="55">
        <f>SUMIF(NSL!$C$1562:$C$1565,C42,NSL!$M$1562:$M$1565)</f>
        <v>0</v>
      </c>
      <c r="BF42" s="55">
        <f>SUMIF(NSL!$C$1567:$C$1569,C42,NSL!$M$1567:$M$1569)</f>
        <v>0</v>
      </c>
      <c r="BG42" s="65">
        <f>SUM(G42:Q42)+SUM(S42:Z42)+SUM(AB42:AN42)+SUM(AP42:BF42)</f>
        <v>0</v>
      </c>
      <c r="BH42" s="53">
        <f>AO60-BG42</f>
        <v>0</v>
      </c>
      <c r="BI42" s="53">
        <f>BH42+D42</f>
        <v>0</v>
      </c>
    </row>
    <row r="43" spans="1:61" ht="15">
      <c r="A43" s="8" t="s">
        <v>95</v>
      </c>
      <c r="B43" s="7" t="s">
        <v>126</v>
      </c>
      <c r="C43" s="8" t="s">
        <v>41</v>
      </c>
      <c r="D43" s="52">
        <f>HTg!J45</f>
        <v>5.58</v>
      </c>
      <c r="E43" s="65">
        <f t="shared" si="10"/>
        <v>0</v>
      </c>
      <c r="F43" s="70">
        <f t="shared" si="11"/>
        <v>0</v>
      </c>
      <c r="G43" s="55">
        <f>SUMIF(NSL!$C$9:$C$10,C43,NSL!$M$9:$M$10)</f>
        <v>0</v>
      </c>
      <c r="H43" s="55">
        <f>SUMIF(NSL!$C$12:$C$13,C43,NSL!$M$12:$M$13)</f>
        <v>0</v>
      </c>
      <c r="I43" s="55">
        <f>SUMIF(NSL!$C$15:$C$16,C43,NSL!$M$15:$M$16)</f>
        <v>0</v>
      </c>
      <c r="J43" s="55">
        <f>SUMIF(NSL!$C$18:$C$19,C43,NSL!$M$18:$M$19)</f>
        <v>0</v>
      </c>
      <c r="K43" s="55">
        <f>SUMIF(NSL!$C$21:$C$43,C43,NSL!$M$21:$M$43)</f>
        <v>0</v>
      </c>
      <c r="L43" s="55">
        <f>SUMIF(NSL!$C$45:$C$51,C43,NSL!$M$45:$M$51)</f>
        <v>0</v>
      </c>
      <c r="M43" s="55">
        <f>SUMIF(NSL!$C$53:$C$55,C43,NSL!$M$53:$M$55)</f>
        <v>0</v>
      </c>
      <c r="N43" s="55">
        <f>SUMIF(NSL!$C$57:$C$65,C43,NSL!$M$57:$M$65)</f>
        <v>0</v>
      </c>
      <c r="O43" s="55">
        <f>SUMIF(NSL!$C$67:$C$76,C43,NSL!$M$67:$M$76)</f>
        <v>0</v>
      </c>
      <c r="P43" s="55">
        <f>SUMIF(NSL!$C$78:$C$79,C43,NSL!$M$78:$M$79)</f>
        <v>0</v>
      </c>
      <c r="Q43" s="55">
        <f>SUMIF(NSL!$C$81:$C$173,C43,NSL!$M$81:$M$173)</f>
        <v>0</v>
      </c>
      <c r="R43" s="65">
        <f t="shared" si="12"/>
        <v>5.58</v>
      </c>
      <c r="S43" s="55">
        <f>SUMIF(NSL!$C$176:$C$214,C43,NSL!$M$176:$M$214)</f>
        <v>0</v>
      </c>
      <c r="T43" s="55">
        <f>SUMIF(NSL!$C$216:$C$238,C43,NSL!$M$216:$M$238)</f>
        <v>0</v>
      </c>
      <c r="U43" s="55">
        <f>SUMIF(NSL!$C$240:$C$252,C43,NSL!$M$240:$M$252)</f>
        <v>0</v>
      </c>
      <c r="V43" s="55">
        <f>SUMIF(NSL!$C$254:$C$255,C43,NSL!$M$254:$M$255)</f>
        <v>0</v>
      </c>
      <c r="W43" s="55">
        <f>SUMIF(NSL!$C$257:$C$282,C43,NSL!$M$257:$M$282)</f>
        <v>0</v>
      </c>
      <c r="X43" s="55">
        <f>SUMIF(NSL!$C$284:$C$346,C43,NSL!$M$284:$M$346)</f>
        <v>0</v>
      </c>
      <c r="Y43" s="55">
        <f>SUMIF(NSL!$C$348:$C$436,C43,NSL!$M$348:$M$436)</f>
        <v>0</v>
      </c>
      <c r="Z43" s="55">
        <f>SUMIF(NSL!$C$438:$C$480,C43,NSL!$M$438:$M$480)</f>
        <v>0</v>
      </c>
      <c r="AA43" s="72">
        <f t="shared" si="16"/>
        <v>0</v>
      </c>
      <c r="AB43" s="55">
        <f>SUMIF(NSL!$C$483:$C$679,C43,NSL!$M$483:$M$679)</f>
        <v>0</v>
      </c>
      <c r="AC43" s="55">
        <f>SUMIF(NSL!$C$681:$C$682,C43,NSL!$M$681:$M$682)</f>
        <v>0</v>
      </c>
      <c r="AD43" s="55">
        <f>SUMIF(NSL!$C$684:$C$692,C43,NSL!$M$684:$M$692)</f>
        <v>0</v>
      </c>
      <c r="AE43" s="55">
        <f>SUMIF(NSL!$C$694:$C$776,C43,NSL!$M$694:$M$776)</f>
        <v>0</v>
      </c>
      <c r="AF43" s="55">
        <f>SUMIF(NSL!$C$778:$C$810,C43,NSL!$M$778:$M$810)</f>
        <v>0</v>
      </c>
      <c r="AG43" s="55">
        <f>SUMIF(NSL!$C$812:$C$813,C43,NSL!$M$812:$M$813)</f>
        <v>0</v>
      </c>
      <c r="AH43" s="55">
        <f>SUMIF(NSL!$C$815:$C$816,C43,NSL!$M$815:$M$816)</f>
        <v>0</v>
      </c>
      <c r="AI43" s="55">
        <f>SUMIF(NSL!$C$818:$C$889,C43,NSL!$M$818:$M$889)</f>
        <v>0</v>
      </c>
      <c r="AJ43" s="55">
        <f>SUMIF(NSL!$C$891:$C$917,C43,NSL!$M$891:$M$917)</f>
        <v>0</v>
      </c>
      <c r="AK43" s="55">
        <f>SUMIF(NSL!$C$919:$C$981,C43,NSL!$M$919:$M$981)</f>
        <v>0</v>
      </c>
      <c r="AL43" s="55">
        <f>SUMIF(NSL!$C$983:$C$1000,C43,NSL!$M$983:$M$1000)</f>
        <v>0</v>
      </c>
      <c r="AM43" s="55">
        <f>SUMIF(NSL!$C$1002:$C$1028,C43,NSL!$M$1002:$M$1028)</f>
        <v>0</v>
      </c>
      <c r="AN43" s="55">
        <f>SUMIF(NSL!$C$1030:$C$1045,C43,NSL!$M$1030:$M$1045)</f>
        <v>0</v>
      </c>
      <c r="AO43" s="55">
        <f>SUMIF(NSL!$C$1047:$C$1048,C43,NSL!$M$1047:$M$1048)</f>
        <v>0</v>
      </c>
      <c r="AP43" s="54">
        <f>D43-BG43</f>
        <v>5.58</v>
      </c>
      <c r="AQ43" s="55">
        <f>SUMIF(NSL!$C$1076:$C$1099,C43,NSL!$M$1076:$M$1099)</f>
        <v>0</v>
      </c>
      <c r="AR43" s="55">
        <f>SUMIF(NSL!$C$1101:$C$1121,C43,NSL!$M$1101:$M$1121)</f>
        <v>0</v>
      </c>
      <c r="AS43" s="55">
        <f>SUMIF(NSL!$C$1123:$C$1164,C43,NSL!$M$1123:$M$1164)</f>
        <v>0</v>
      </c>
      <c r="AT43" s="55">
        <f>SUMIF(NSL!$C$1166:$C$1201,C43,NSL!$M$1166:$M$1201)</f>
        <v>0</v>
      </c>
      <c r="AU43" s="55">
        <f>SUMIF(NSL!$C$1203:$C$1223,C43,NSL!$M$1203:$M$1223)</f>
        <v>0</v>
      </c>
      <c r="AV43" s="55">
        <f>SUMIF(NSL!$C$1225:$C$1226,C43,NSL!$M$1225:$M$1226)</f>
        <v>0</v>
      </c>
      <c r="AW43" s="55">
        <f>SUMIF(NSL!$C$1228:$C$1244,C43,NSL!$M$1228:$M$1244)</f>
        <v>0</v>
      </c>
      <c r="AX43" s="55">
        <f>SUMIF(NSL!$C$1246:$C$1351,C43,NSL!$M$1246:$M$1351)</f>
        <v>0</v>
      </c>
      <c r="AY43" s="55">
        <f>SUMIF(NSL!$C$1353:$C$1434,C43,NSL!$M$1353:$M$1434)</f>
        <v>0</v>
      </c>
      <c r="AZ43" s="55">
        <f>SUMIF(NSL!$C$1436:$C$1440,C43,NSL!$M$1436:$M$1440)</f>
        <v>0</v>
      </c>
      <c r="BA43" s="55">
        <f>SUMIF(NSL!$C$1442:$C$1507,C43,NSL!$M$1442:$M$1507)</f>
        <v>0</v>
      </c>
      <c r="BB43" s="55">
        <f>SUMIF(NSL!$C$1509:$C$1540,C43,NSL!$M$1509:$M$1540)</f>
        <v>0</v>
      </c>
      <c r="BC43" s="55">
        <f>SUMIF(NSL!$C$1542:$C$1545,C43,NSL!$M$1542:$M$1545)</f>
        <v>0</v>
      </c>
      <c r="BD43" s="55">
        <f>SUMIF(NSL!$C$1547:$C$1560,C43,NSL!$M$1547:$M$1560)</f>
        <v>0</v>
      </c>
      <c r="BE43" s="55">
        <f>SUMIF(NSL!$C$1562:$C$1565,C43,NSL!$M$1562:$M$1565)</f>
        <v>0</v>
      </c>
      <c r="BF43" s="55">
        <f>SUMIF(NSL!$C$1567:$C$1569,C43,NSL!$M$1567:$M$1569)</f>
        <v>0</v>
      </c>
      <c r="BG43" s="65">
        <f>SUM(G43:Q43)+SUM(S43:Z43)+SUM(AB43:AO43)+SUM(AQ43:BF43)</f>
        <v>0</v>
      </c>
      <c r="BH43" s="53">
        <f>AP60-BG43</f>
        <v>6.2799999999999994</v>
      </c>
      <c r="BI43" s="53">
        <f t="shared" si="6"/>
        <v>11.86</v>
      </c>
    </row>
    <row r="44" spans="1:61" ht="15">
      <c r="A44" s="8" t="s">
        <v>96</v>
      </c>
      <c r="B44" s="7" t="s">
        <v>101</v>
      </c>
      <c r="C44" s="8" t="s">
        <v>42</v>
      </c>
      <c r="D44" s="52">
        <f>HTg!J46</f>
        <v>0</v>
      </c>
      <c r="E44" s="65">
        <f t="shared" si="10"/>
        <v>0</v>
      </c>
      <c r="F44" s="70">
        <f t="shared" si="11"/>
        <v>0</v>
      </c>
      <c r="G44" s="55">
        <f>SUMIF(NSL!$C$9:$C$10,C44,NSL!$M$9:$M$10)</f>
        <v>0</v>
      </c>
      <c r="H44" s="55">
        <f>SUMIF(NSL!$C$12:$C$13,C44,NSL!$M$12:$M$13)</f>
        <v>0</v>
      </c>
      <c r="I44" s="55">
        <f>SUMIF(NSL!$C$15:$C$16,C44,NSL!$M$15:$M$16)</f>
        <v>0</v>
      </c>
      <c r="J44" s="55">
        <f>SUMIF(NSL!$C$18:$C$19,C44,NSL!$M$18:$M$19)</f>
        <v>0</v>
      </c>
      <c r="K44" s="55">
        <f>SUMIF(NSL!$C$21:$C$43,C44,NSL!$M$21:$M$43)</f>
        <v>0</v>
      </c>
      <c r="L44" s="55">
        <f>SUMIF(NSL!$C$45:$C$51,C44,NSL!$M$45:$M$51)</f>
        <v>0</v>
      </c>
      <c r="M44" s="55">
        <f>SUMIF(NSL!$C$53:$C$55,C44,NSL!$M$53:$M$55)</f>
        <v>0</v>
      </c>
      <c r="N44" s="55">
        <f>SUMIF(NSL!$C$57:$C$65,C44,NSL!$M$57:$M$65)</f>
        <v>0</v>
      </c>
      <c r="O44" s="55">
        <f>SUMIF(NSL!$C$67:$C$76,C44,NSL!$M$67:$M$76)</f>
        <v>0</v>
      </c>
      <c r="P44" s="55">
        <f>SUMIF(NSL!$C$78:$C$79,C44,NSL!$M$78:$M$79)</f>
        <v>0</v>
      </c>
      <c r="Q44" s="55">
        <f>SUMIF(NSL!$C$81:$C$173,C44,NSL!$M$81:$M$173)</f>
        <v>0</v>
      </c>
      <c r="R44" s="65">
        <f t="shared" si="12"/>
        <v>0</v>
      </c>
      <c r="S44" s="55">
        <f>SUMIF(NSL!$C$176:$C$214,C44,NSL!$M$176:$M$214)</f>
        <v>0</v>
      </c>
      <c r="T44" s="55">
        <f>SUMIF(NSL!$C$216:$C$238,C44,NSL!$M$216:$M$238)</f>
        <v>0</v>
      </c>
      <c r="U44" s="55">
        <f>SUMIF(NSL!$C$240:$C$252,C44,NSL!$M$240:$M$252)</f>
        <v>0</v>
      </c>
      <c r="V44" s="55">
        <f>SUMIF(NSL!$C$254:$C$255,C44,NSL!$M$254:$M$255)</f>
        <v>0</v>
      </c>
      <c r="W44" s="55">
        <f>SUMIF(NSL!$C$257:$C$282,C44,NSL!$M$257:$M$282)</f>
        <v>0</v>
      </c>
      <c r="X44" s="55">
        <f>SUMIF(NSL!$C$284:$C$346,C44,NSL!$M$284:$M$346)</f>
        <v>0</v>
      </c>
      <c r="Y44" s="55">
        <f>SUMIF(NSL!$C$348:$C$436,C44,NSL!$M$348:$M$436)</f>
        <v>0</v>
      </c>
      <c r="Z44" s="55">
        <f>SUMIF(NSL!$C$438:$C$480,C44,NSL!$M$438:$M$480)</f>
        <v>0</v>
      </c>
      <c r="AA44" s="72">
        <f t="shared" si="16"/>
        <v>0</v>
      </c>
      <c r="AB44" s="55">
        <f>SUMIF(NSL!$C$483:$C$679,C44,NSL!$M$483:$M$679)</f>
        <v>0</v>
      </c>
      <c r="AC44" s="55">
        <f>SUMIF(NSL!$C$681:$C$682,C44,NSL!$M$681:$M$682)</f>
        <v>0</v>
      </c>
      <c r="AD44" s="55">
        <f>SUMIF(NSL!$C$684:$C$692,C44,NSL!$M$684:$M$692)</f>
        <v>0</v>
      </c>
      <c r="AE44" s="55">
        <f>SUMIF(NSL!$C$694:$C$776,C44,NSL!$M$694:$M$776)</f>
        <v>0</v>
      </c>
      <c r="AF44" s="55">
        <f>SUMIF(NSL!$C$778:$C$810,C44,NSL!$M$778:$M$810)</f>
        <v>0</v>
      </c>
      <c r="AG44" s="55">
        <f>SUMIF(NSL!$C$812:$C$813,C44,NSL!$M$812:$M$813)</f>
        <v>0</v>
      </c>
      <c r="AH44" s="55">
        <f>SUMIF(NSL!$C$815:$C$816,C44,NSL!$M$815:$M$816)</f>
        <v>0</v>
      </c>
      <c r="AI44" s="55">
        <f>SUMIF(NSL!$C$818:$C$889,C44,NSL!$M$818:$M$889)</f>
        <v>0</v>
      </c>
      <c r="AJ44" s="55">
        <f>SUMIF(NSL!$C$891:$C$917,C44,NSL!$M$891:$M$917)</f>
        <v>0</v>
      </c>
      <c r="AK44" s="55">
        <f>SUMIF(NSL!$C$919:$C$981,C44,NSL!$M$919:$M$981)</f>
        <v>0</v>
      </c>
      <c r="AL44" s="55">
        <f>SUMIF(NSL!$C$983:$C$1000,C44,NSL!$M$983:$M$1000)</f>
        <v>0</v>
      </c>
      <c r="AM44" s="55">
        <f>SUMIF(NSL!$C$1002:$C$1028,C44,NSL!$M$1002:$M$1028)</f>
        <v>0</v>
      </c>
      <c r="AN44" s="55">
        <f>SUMIF(NSL!$C$1030:$C$1045,C44,NSL!$M$1030:$M$1045)</f>
        <v>0</v>
      </c>
      <c r="AO44" s="55">
        <f>SUMIF(NSL!$C$1047:$C$1048,C44,NSL!$M$1047:$M$1048)</f>
        <v>0</v>
      </c>
      <c r="AP44" s="55">
        <f>SUMIF(NSL!$C$1050:$C$1074,C44,NSL!$M$1050:$M$1074)</f>
        <v>0</v>
      </c>
      <c r="AQ44" s="54">
        <f>D44-BG44</f>
        <v>0</v>
      </c>
      <c r="AR44" s="55">
        <f>SUMIF(NSL!$C$1101:$C$1121,C44,NSL!$M$1101:$M$1121)</f>
        <v>0</v>
      </c>
      <c r="AS44" s="55">
        <f>SUMIF(NSL!$C$1123:$C$1164,C44,NSL!$M$1123:$M$1164)</f>
        <v>0</v>
      </c>
      <c r="AT44" s="55">
        <f>SUMIF(NSL!$C$1166:$C$1201,C44,NSL!$M$1166:$M$1201)</f>
        <v>0</v>
      </c>
      <c r="AU44" s="55">
        <f>SUMIF(NSL!$C$1203:$C$1223,C44,NSL!$M$1203:$M$1223)</f>
        <v>0</v>
      </c>
      <c r="AV44" s="55">
        <f>SUMIF(NSL!$C$1225:$C$1226,C44,NSL!$M$1225:$M$1226)</f>
        <v>0</v>
      </c>
      <c r="AW44" s="55">
        <f>SUMIF(NSL!$C$1228:$C$1244,C44,NSL!$M$1228:$M$1244)</f>
        <v>0</v>
      </c>
      <c r="AX44" s="55">
        <f>SUMIF(NSL!$C$1246:$C$1351,C44,NSL!$M$1246:$M$1351)</f>
        <v>0</v>
      </c>
      <c r="AY44" s="55">
        <f>SUMIF(NSL!$C$1353:$C$1434,C44,NSL!$M$1353:$M$1434)</f>
        <v>0</v>
      </c>
      <c r="AZ44" s="55">
        <f>SUMIF(NSL!$C$1436:$C$1440,C44,NSL!$M$1436:$M$1440)</f>
        <v>0</v>
      </c>
      <c r="BA44" s="55">
        <f>SUMIF(NSL!$C$1442:$C$1507,C44,NSL!$M$1442:$M$1507)</f>
        <v>0</v>
      </c>
      <c r="BB44" s="55">
        <f>SUMIF(NSL!$C$1509:$C$1540,C44,NSL!$M$1509:$M$1540)</f>
        <v>0</v>
      </c>
      <c r="BC44" s="55">
        <f>SUMIF(NSL!$C$1542:$C$1545,C44,NSL!$M$1542:$M$1545)</f>
        <v>0</v>
      </c>
      <c r="BD44" s="55">
        <f>SUMIF(NSL!$C$1547:$C$1560,C44,NSL!$M$1547:$M$1560)</f>
        <v>0</v>
      </c>
      <c r="BE44" s="55">
        <f>SUMIF(NSL!$C$1562:$C$1565,C44,NSL!$M$1562:$M$1565)</f>
        <v>0</v>
      </c>
      <c r="BF44" s="55">
        <f>SUMIF(NSL!$C$1567:$C$1569,C44,NSL!$M$1567:$M$1569)</f>
        <v>0</v>
      </c>
      <c r="BG44" s="65">
        <f>SUM(G44:Q44)+SUM(S44:Z44)+SUM(AB44:AP44)+SUM(AR44:BF44)</f>
        <v>0</v>
      </c>
      <c r="BH44" s="53">
        <f>AQ60-BG44</f>
        <v>0</v>
      </c>
      <c r="BI44" s="53">
        <f t="shared" si="6"/>
        <v>0</v>
      </c>
    </row>
    <row r="45" spans="1:61" ht="15">
      <c r="A45" s="8" t="s">
        <v>97</v>
      </c>
      <c r="B45" s="7" t="s">
        <v>146</v>
      </c>
      <c r="C45" s="8" t="s">
        <v>64</v>
      </c>
      <c r="D45" s="52">
        <f>HTg!J47</f>
        <v>22.07</v>
      </c>
      <c r="E45" s="65">
        <f t="shared" si="10"/>
        <v>0</v>
      </c>
      <c r="F45" s="70">
        <f t="shared" si="11"/>
        <v>0</v>
      </c>
      <c r="G45" s="55">
        <f>SUMIF(NSL!$C$9:$C$10,C45,NSL!$M$9:$M$10)</f>
        <v>0</v>
      </c>
      <c r="H45" s="55">
        <f>SUMIF(NSL!$C$12:$C$13,C45,NSL!$M$12:$M$13)</f>
        <v>0</v>
      </c>
      <c r="I45" s="55">
        <f>SUMIF(NSL!$C$15:$C$16,C45,NSL!$M$15:$M$16)</f>
        <v>0</v>
      </c>
      <c r="J45" s="55">
        <f>SUMIF(NSL!$C$18:$C$19,C45,NSL!$M$18:$M$19)</f>
        <v>0</v>
      </c>
      <c r="K45" s="55">
        <f>SUMIF(NSL!$C$21:$C$43,C45,NSL!$M$21:$M$43)</f>
        <v>0</v>
      </c>
      <c r="L45" s="55">
        <f>SUMIF(NSL!$C$45:$C$51,C45,NSL!$M$45:$M$51)</f>
        <v>0</v>
      </c>
      <c r="M45" s="55">
        <f>SUMIF(NSL!$C$53:$C$55,C45,NSL!$M$53:$M$55)</f>
        <v>0</v>
      </c>
      <c r="N45" s="55">
        <f>SUMIF(NSL!$C$57:$C$65,C45,NSL!$M$57:$M$65)</f>
        <v>0</v>
      </c>
      <c r="O45" s="55">
        <f>SUMIF(NSL!$C$67:$C$76,C45,NSL!$M$67:$M$76)</f>
        <v>0</v>
      </c>
      <c r="P45" s="55">
        <f>SUMIF(NSL!$C$78:$C$79,C45,NSL!$M$78:$M$79)</f>
        <v>0</v>
      </c>
      <c r="Q45" s="55">
        <f>SUMIF(NSL!$C$81:$C$173,C45,NSL!$M$81:$M$173)</f>
        <v>0</v>
      </c>
      <c r="R45" s="65">
        <f t="shared" si="12"/>
        <v>22.07</v>
      </c>
      <c r="S45" s="55">
        <f>SUMIF(NSL!$C$176:$C$214,C45,NSL!$M$176:$M$214)</f>
        <v>0</v>
      </c>
      <c r="T45" s="55">
        <f>SUMIF(NSL!$C$216:$C$238,C45,NSL!$M$216:$M$238)</f>
        <v>0</v>
      </c>
      <c r="U45" s="55">
        <f>SUMIF(NSL!$C$240:$C$252,C45,NSL!$M$240:$M$252)</f>
        <v>0</v>
      </c>
      <c r="V45" s="55">
        <f>SUMIF(NSL!$C$254:$C$255,C45,NSL!$M$254:$M$255)</f>
        <v>0</v>
      </c>
      <c r="W45" s="55">
        <f>SUMIF(NSL!$C$257:$C$282,C45,NSL!$M$257:$M$282)</f>
        <v>0</v>
      </c>
      <c r="X45" s="55">
        <f>SUMIF(NSL!$C$284:$C$346,C45,NSL!$M$284:$M$346)</f>
        <v>0</v>
      </c>
      <c r="Y45" s="55">
        <f>SUMIF(NSL!$C$348:$C$436,C45,NSL!$M$348:$M$436)</f>
        <v>0</v>
      </c>
      <c r="Z45" s="55">
        <f>SUMIF(NSL!$C$438:$C$480,C45,NSL!$M$438:$M$480)</f>
        <v>0</v>
      </c>
      <c r="AA45" s="72">
        <f t="shared" si="16"/>
        <v>0.09</v>
      </c>
      <c r="AB45" s="55">
        <f>SUMIF(NSL!$C$483:$C$679,C45,NSL!$M$483:$M$679)</f>
        <v>0</v>
      </c>
      <c r="AC45" s="55">
        <f>SUMIF(NSL!$C$681:$C$682,C45,NSL!$M$681:$M$682)</f>
        <v>0</v>
      </c>
      <c r="AD45" s="55">
        <f>SUMIF(NSL!$C$684:$C$692,C45,NSL!$M$684:$M$692)</f>
        <v>0</v>
      </c>
      <c r="AE45" s="55">
        <f>SUMIF(NSL!$C$694:$C$776,C45,NSL!$M$694:$M$776)</f>
        <v>0</v>
      </c>
      <c r="AF45" s="55">
        <f>SUMIF(NSL!$C$778:$C$810,C45,NSL!$M$778:$M$810)</f>
        <v>0</v>
      </c>
      <c r="AG45" s="55">
        <f>SUMIF(NSL!$C$812:$C$813,C45,NSL!$M$812:$M$813)</f>
        <v>0</v>
      </c>
      <c r="AH45" s="55">
        <f>SUMIF(NSL!$C$815:$C$816,C45,NSL!$M$815:$M$816)</f>
        <v>0</v>
      </c>
      <c r="AI45" s="55">
        <f>SUMIF(NSL!$C$818:$C$889,C45,NSL!$M$818:$M$889)</f>
        <v>0</v>
      </c>
      <c r="AJ45" s="55">
        <f>SUMIF(NSL!$C$891:$C$917,C45,NSL!$M$891:$M$917)</f>
        <v>0</v>
      </c>
      <c r="AK45" s="55">
        <f>SUMIF(NSL!$C$919:$C$981,C45,NSL!$M$919:$M$981)</f>
        <v>0.09</v>
      </c>
      <c r="AL45" s="55">
        <f>SUMIF(NSL!$C$983:$C$1000,C45,NSL!$M$983:$M$1000)</f>
        <v>0</v>
      </c>
      <c r="AM45" s="55">
        <f>SUMIF(NSL!$C$1002:$C$1028,C45,NSL!$M$1002:$M$1028)</f>
        <v>0</v>
      </c>
      <c r="AN45" s="55">
        <f>SUMIF(NSL!$C$1030:$C$1045,C45,NSL!$M$1030:$M$1045)</f>
        <v>0</v>
      </c>
      <c r="AO45" s="55">
        <f>SUMIF(NSL!$C$1047:$C$1048,C45,NSL!$M$1047:$M$1048)</f>
        <v>0</v>
      </c>
      <c r="AP45" s="55">
        <f>SUMIF(NSL!$C$1050:$C$1074,C45,NSL!$M$1050:$M$1074)</f>
        <v>0</v>
      </c>
      <c r="AQ45" s="55">
        <f>SUMIF(NSL!$C$1076:$C$1099,C45,NSL!$M$1076:$M$1099)</f>
        <v>0</v>
      </c>
      <c r="AR45" s="54">
        <f>D45-BG45</f>
        <v>21.98</v>
      </c>
      <c r="AS45" s="55">
        <f>SUMIF(NSL!$C$1123:$C$1164,C45,NSL!$M$1123:$M$1164)</f>
        <v>0</v>
      </c>
      <c r="AT45" s="55">
        <f>SUMIF(NSL!$C$1166:$C$1201,C45,NSL!$M$1166:$M$1201)</f>
        <v>0</v>
      </c>
      <c r="AU45" s="55">
        <f>SUMIF(NSL!$C$1203:$C$1223,C45,NSL!$M$1203:$M$1223)</f>
        <v>0</v>
      </c>
      <c r="AV45" s="55">
        <f>SUMIF(NSL!$C$1225:$C$1226,C45,NSL!$M$1225:$M$1226)</f>
        <v>0</v>
      </c>
      <c r="AW45" s="55">
        <f>SUMIF(NSL!$C$1228:$C$1244,C45,NSL!$M$1228:$M$1244)</f>
        <v>0</v>
      </c>
      <c r="AX45" s="55">
        <f>SUMIF(NSL!$C$1246:$C$1351,C45,NSL!$M$1246:$M$1351)</f>
        <v>0</v>
      </c>
      <c r="AY45" s="55">
        <f>SUMIF(NSL!$C$1353:$C$1434,C45,NSL!$M$1353:$M$1434)</f>
        <v>0</v>
      </c>
      <c r="AZ45" s="55">
        <f>SUMIF(NSL!$C$1436:$C$1440,C45,NSL!$M$1436:$M$1440)</f>
        <v>0</v>
      </c>
      <c r="BA45" s="55">
        <f>SUMIF(NSL!$C$1442:$C$1507,C45,NSL!$M$1442:$M$1507)</f>
        <v>0</v>
      </c>
      <c r="BB45" s="55">
        <f>SUMIF(NSL!$C$1509:$C$1540,C45,NSL!$M$1509:$M$1540)</f>
        <v>0</v>
      </c>
      <c r="BC45" s="55">
        <f>SUMIF(NSL!$C$1542:$C$1545,C45,NSL!$M$1542:$M$1545)</f>
        <v>0</v>
      </c>
      <c r="BD45" s="55">
        <f>SUMIF(NSL!$C$1547:$C$1560,C45,NSL!$M$1547:$M$1560)</f>
        <v>0</v>
      </c>
      <c r="BE45" s="55">
        <f>SUMIF(NSL!$C$1562:$C$1565,C45,NSL!$M$1562:$M$1565)</f>
        <v>0</v>
      </c>
      <c r="BF45" s="55">
        <f>SUMIF(NSL!$C$1567:$C$1569,C45,NSL!$M$1567:$M$1569)</f>
        <v>0</v>
      </c>
      <c r="BG45" s="65">
        <f>SUM(G45:Q45)+SUM(S45:Z45)+SUM(AB45:AQ45)+SUM(AS45:BF45)</f>
        <v>0.09</v>
      </c>
      <c r="BH45" s="53">
        <f>AR60-BG45</f>
        <v>20.339999999999996</v>
      </c>
      <c r="BI45" s="53">
        <f t="shared" si="6"/>
        <v>42.41</v>
      </c>
    </row>
    <row r="46" spans="1:61" ht="15">
      <c r="A46" s="8" t="s">
        <v>103</v>
      </c>
      <c r="B46" s="7" t="s">
        <v>147</v>
      </c>
      <c r="C46" s="8" t="s">
        <v>62</v>
      </c>
      <c r="D46" s="52">
        <f>HTg!J48</f>
        <v>0</v>
      </c>
      <c r="E46" s="65">
        <f t="shared" si="10"/>
        <v>0</v>
      </c>
      <c r="F46" s="70">
        <f t="shared" si="11"/>
        <v>0</v>
      </c>
      <c r="G46" s="55">
        <f>SUMIF(NSL!$C$9:$C$10,C46,NSL!$M$9:$M$10)</f>
        <v>0</v>
      </c>
      <c r="H46" s="55">
        <f>SUMIF(NSL!$C$12:$C$13,C46,NSL!$M$12:$M$13)</f>
        <v>0</v>
      </c>
      <c r="I46" s="55">
        <f>SUMIF(NSL!$C$15:$C$16,C46,NSL!$M$15:$M$16)</f>
        <v>0</v>
      </c>
      <c r="J46" s="55">
        <f>SUMIF(NSL!$C$18:$C$19,C46,NSL!$M$18:$M$19)</f>
        <v>0</v>
      </c>
      <c r="K46" s="55">
        <f>SUMIF(NSL!$C$21:$C$43,C46,NSL!$M$21:$M$43)</f>
        <v>0</v>
      </c>
      <c r="L46" s="55">
        <f>SUMIF(NSL!$C$45:$C$51,C46,NSL!$M$45:$M$51)</f>
        <v>0</v>
      </c>
      <c r="M46" s="55">
        <f>SUMIF(NSL!$C$53:$C$55,C46,NSL!$M$53:$M$55)</f>
        <v>0</v>
      </c>
      <c r="N46" s="55">
        <f>SUMIF(NSL!$C$57:$C$65,C46,NSL!$M$57:$M$65)</f>
        <v>0</v>
      </c>
      <c r="O46" s="55">
        <f>SUMIF(NSL!$C$67:$C$76,C46,NSL!$M$67:$M$76)</f>
        <v>0</v>
      </c>
      <c r="P46" s="55">
        <f>SUMIF(NSL!$C$78:$C$79,C46,NSL!$M$78:$M$79)</f>
        <v>0</v>
      </c>
      <c r="Q46" s="55">
        <f>SUMIF(NSL!$C$81:$C$173,C46,NSL!$M$81:$M$173)</f>
        <v>0</v>
      </c>
      <c r="R46" s="65">
        <f t="shared" si="12"/>
        <v>0</v>
      </c>
      <c r="S46" s="55">
        <f>SUMIF(NSL!$C$176:$C$214,C46,NSL!$M$176:$M$214)</f>
        <v>0</v>
      </c>
      <c r="T46" s="55">
        <f>SUMIF(NSL!$C$216:$C$238,C46,NSL!$M$216:$M$238)</f>
        <v>0</v>
      </c>
      <c r="U46" s="55">
        <f>SUMIF(NSL!$C$240:$C$252,C46,NSL!$M$240:$M$252)</f>
        <v>0</v>
      </c>
      <c r="V46" s="55">
        <f>SUMIF(NSL!$C$254:$C$255,C46,NSL!$M$254:$M$255)</f>
        <v>0</v>
      </c>
      <c r="W46" s="55">
        <f>SUMIF(NSL!$C$257:$C$282,C46,NSL!$M$257:$M$282)</f>
        <v>0</v>
      </c>
      <c r="X46" s="55">
        <f>SUMIF(NSL!$C$284:$C$346,C46,NSL!$M$284:$M$346)</f>
        <v>0</v>
      </c>
      <c r="Y46" s="55">
        <f>SUMIF(NSL!$C$348:$C$436,C46,NSL!$M$348:$M$436)</f>
        <v>0</v>
      </c>
      <c r="Z46" s="55">
        <f>SUMIF(NSL!$C$438:$C$480,C46,NSL!$M$438:$M$480)</f>
        <v>0</v>
      </c>
      <c r="AA46" s="72">
        <f t="shared" si="16"/>
        <v>0</v>
      </c>
      <c r="AB46" s="55">
        <f>SUMIF(NSL!$C$483:$C$679,C46,NSL!$M$483:$M$679)</f>
        <v>0</v>
      </c>
      <c r="AC46" s="55">
        <f>SUMIF(NSL!$C$681:$C$682,C46,NSL!$M$681:$M$682)</f>
        <v>0</v>
      </c>
      <c r="AD46" s="55">
        <f>SUMIF(NSL!$C$684:$C$692,C46,NSL!$M$684:$M$692)</f>
        <v>0</v>
      </c>
      <c r="AE46" s="55">
        <f>SUMIF(NSL!$C$694:$C$776,C46,NSL!$M$694:$M$776)</f>
        <v>0</v>
      </c>
      <c r="AF46" s="55">
        <f>SUMIF(NSL!$C$778:$C$810,C46,NSL!$M$778:$M$810)</f>
        <v>0</v>
      </c>
      <c r="AG46" s="55">
        <f>SUMIF(NSL!$C$812:$C$813,C46,NSL!$M$812:$M$813)</f>
        <v>0</v>
      </c>
      <c r="AH46" s="55">
        <f>SUMIF(NSL!$C$815:$C$816,C46,NSL!$M$815:$M$816)</f>
        <v>0</v>
      </c>
      <c r="AI46" s="55">
        <f>SUMIF(NSL!$C$818:$C$889,C46,NSL!$M$818:$M$889)</f>
        <v>0</v>
      </c>
      <c r="AJ46" s="55">
        <f>SUMIF(NSL!$C$891:$C$917,C46,NSL!$M$891:$M$917)</f>
        <v>0</v>
      </c>
      <c r="AK46" s="55">
        <f>SUMIF(NSL!$C$919:$C$981,C46,NSL!$M$919:$M$981)</f>
        <v>0</v>
      </c>
      <c r="AL46" s="55">
        <f>SUMIF(NSL!$C$983:$C$1000,C46,NSL!$M$983:$M$1000)</f>
        <v>0</v>
      </c>
      <c r="AM46" s="55">
        <f>SUMIF(NSL!$C$1002:$C$1028,C46,NSL!$M$1002:$M$1028)</f>
        <v>0</v>
      </c>
      <c r="AN46" s="55">
        <f>SUMIF(NSL!$C$1030:$C$1045,C46,NSL!$M$1030:$M$1045)</f>
        <v>0</v>
      </c>
      <c r="AO46" s="55">
        <f>SUMIF(NSL!$C$1047:$C$1048,C46,NSL!$M$1047:$M$1048)</f>
        <v>0</v>
      </c>
      <c r="AP46" s="55">
        <f>SUMIF(NSL!$C$1050:$C$1074,C46,NSL!$M$1050:$M$1074)</f>
        <v>0</v>
      </c>
      <c r="AQ46" s="55">
        <f>SUMIF(NSL!$C$1076:$C$1099,C46,NSL!$M$1076:$M$1099)</f>
        <v>0</v>
      </c>
      <c r="AR46" s="55">
        <f>SUMIF(NSL!$C$1101:$C$1121,C46,NSL!$M$1101:$M$1121)</f>
        <v>0</v>
      </c>
      <c r="AS46" s="54">
        <f>D46-BG46</f>
        <v>0</v>
      </c>
      <c r="AT46" s="55">
        <f>SUMIF(NSL!$C$1166:$C$1201,C46,NSL!$M$1166:$M$1201)</f>
        <v>0</v>
      </c>
      <c r="AU46" s="55">
        <f>SUMIF(NSL!$C$1203:$C$1223,C46,NSL!$M$1203:$M$1223)</f>
        <v>0</v>
      </c>
      <c r="AV46" s="55">
        <f>SUMIF(NSL!$C$1225:$C$1226,C46,NSL!$M$1225:$M$1226)</f>
        <v>0</v>
      </c>
      <c r="AW46" s="55">
        <f>SUMIF(NSL!$C$1228:$C$1244,C46,NSL!$M$1228:$M$1244)</f>
        <v>0</v>
      </c>
      <c r="AX46" s="55">
        <f>SUMIF(NSL!$C$1246:$C$1351,C46,NSL!$M$1246:$M$1351)</f>
        <v>0</v>
      </c>
      <c r="AY46" s="55">
        <f>SUMIF(NSL!$C$1353:$C$1434,C46,NSL!$M$1353:$M$1434)</f>
        <v>0</v>
      </c>
      <c r="AZ46" s="55">
        <f>SUMIF(NSL!$C$1436:$C$1440,C46,NSL!$M$1436:$M$1440)</f>
        <v>0</v>
      </c>
      <c r="BA46" s="55">
        <f>SUMIF(NSL!$C$1442:$C$1507,C46,NSL!$M$1442:$M$1507)</f>
        <v>0</v>
      </c>
      <c r="BB46" s="55">
        <f>SUMIF(NSL!$C$1509:$C$1540,C46,NSL!$M$1509:$M$1540)</f>
        <v>0</v>
      </c>
      <c r="BC46" s="55">
        <f>SUMIF(NSL!$C$1542:$C$1545,C46,NSL!$M$1542:$M$1545)</f>
        <v>0</v>
      </c>
      <c r="BD46" s="55">
        <f>SUMIF(NSL!$C$1547:$C$1560,C46,NSL!$M$1547:$M$1560)</f>
        <v>0</v>
      </c>
      <c r="BE46" s="55">
        <f>SUMIF(NSL!$C$1562:$C$1565,C46,NSL!$M$1562:$M$1565)</f>
        <v>0</v>
      </c>
      <c r="BF46" s="55">
        <f>SUMIF(NSL!$C$1567:$C$1569,C46,NSL!$M$1567:$M$1569)</f>
        <v>0</v>
      </c>
      <c r="BG46" s="65">
        <f>SUM(G46:Q46)+SUM(S46:Z46)+SUM(AB46:AR46)+SUM(AT46:BF46)</f>
        <v>0</v>
      </c>
      <c r="BH46" s="53">
        <f>AS60-BG46</f>
        <v>0</v>
      </c>
      <c r="BI46" s="53">
        <f t="shared" si="6"/>
        <v>0</v>
      </c>
    </row>
    <row r="47" spans="1:61" ht="15">
      <c r="A47" s="8" t="s">
        <v>104</v>
      </c>
      <c r="B47" s="9" t="s">
        <v>128</v>
      </c>
      <c r="C47" s="8" t="s">
        <v>29</v>
      </c>
      <c r="D47" s="52">
        <f>HTg!J49</f>
        <v>0.42</v>
      </c>
      <c r="E47" s="65">
        <f t="shared" si="10"/>
        <v>0</v>
      </c>
      <c r="F47" s="70">
        <f t="shared" si="11"/>
        <v>0</v>
      </c>
      <c r="G47" s="55">
        <f>SUMIF(NSL!$C$9:$C$10,C47,NSL!$M$9:$M$10)</f>
        <v>0</v>
      </c>
      <c r="H47" s="55">
        <f>SUMIF(NSL!$C$12:$C$13,C47,NSL!$M$12:$M$13)</f>
        <v>0</v>
      </c>
      <c r="I47" s="55">
        <f>SUMIF(NSL!$C$15:$C$16,C47,NSL!$M$15:$M$16)</f>
        <v>0</v>
      </c>
      <c r="J47" s="55">
        <f>SUMIF(NSL!$C$18:$C$19,C47,NSL!$M$18:$M$19)</f>
        <v>0</v>
      </c>
      <c r="K47" s="55">
        <f>SUMIF(NSL!$C$21:$C$43,C47,NSL!$M$21:$M$43)</f>
        <v>0</v>
      </c>
      <c r="L47" s="55">
        <f>SUMIF(NSL!$C$45:$C$51,C47,NSL!$M$45:$M$51)</f>
        <v>0</v>
      </c>
      <c r="M47" s="55">
        <f>SUMIF(NSL!$C$53:$C$55,C47,NSL!$M$53:$M$55)</f>
        <v>0</v>
      </c>
      <c r="N47" s="55">
        <f>SUMIF(NSL!$C$57:$C$65,C47,NSL!$M$57:$M$65)</f>
        <v>0</v>
      </c>
      <c r="O47" s="55">
        <f>SUMIF(NSL!$C$67:$C$76,C47,NSL!$M$67:$M$76)</f>
        <v>0</v>
      </c>
      <c r="P47" s="55">
        <f>SUMIF(NSL!$C$78:$C$79,C47,NSL!$M$78:$M$79)</f>
        <v>0</v>
      </c>
      <c r="Q47" s="55">
        <f>SUMIF(NSL!$C$81:$C$173,C47,NSL!$M$81:$M$173)</f>
        <v>0</v>
      </c>
      <c r="R47" s="65">
        <f t="shared" si="12"/>
        <v>0.42</v>
      </c>
      <c r="S47" s="55">
        <f>SUMIF(NSL!$C$176:$C$214,C47,NSL!$M$176:$M$214)</f>
        <v>0</v>
      </c>
      <c r="T47" s="55">
        <f>SUMIF(NSL!$C$216:$C$238,C47,NSL!$M$216:$M$238)</f>
        <v>0</v>
      </c>
      <c r="U47" s="55">
        <f>SUMIF(NSL!$C$240:$C$252,C47,NSL!$M$240:$M$252)</f>
        <v>0</v>
      </c>
      <c r="V47" s="55">
        <f>SUMIF(NSL!$C$254:$C$255,C47,NSL!$M$254:$M$255)</f>
        <v>0</v>
      </c>
      <c r="W47" s="55">
        <f>SUMIF(NSL!$C$257:$C$282,C47,NSL!$M$257:$M$282)</f>
        <v>0</v>
      </c>
      <c r="X47" s="55">
        <f>SUMIF(NSL!$C$284:$C$346,C47,NSL!$M$284:$M$346)</f>
        <v>0</v>
      </c>
      <c r="Y47" s="55">
        <f>SUMIF(NSL!$C$348:$C$436,C47,NSL!$M$348:$M$436)</f>
        <v>0</v>
      </c>
      <c r="Z47" s="55">
        <f>SUMIF(NSL!$C$438:$C$480,C47,NSL!$M$438:$M$480)</f>
        <v>0</v>
      </c>
      <c r="AA47" s="72">
        <f t="shared" si="16"/>
        <v>0.31</v>
      </c>
      <c r="AB47" s="55">
        <f>SUMIF(NSL!$C$483:$C$679,C47,NSL!$M$483:$M$679)</f>
        <v>0</v>
      </c>
      <c r="AC47" s="55">
        <f>SUMIF(NSL!$C$681:$C$682,C47,NSL!$M$681:$M$682)</f>
        <v>0</v>
      </c>
      <c r="AD47" s="55">
        <f>SUMIF(NSL!$C$684:$C$692,C47,NSL!$M$684:$M$692)</f>
        <v>0</v>
      </c>
      <c r="AE47" s="55">
        <f>SUMIF(NSL!$C$694:$C$776,C47,NSL!$M$694:$M$776)</f>
        <v>0.31</v>
      </c>
      <c r="AF47" s="55">
        <f>SUMIF(NSL!$C$778:$C$810,C47,NSL!$M$778:$M$810)</f>
        <v>0</v>
      </c>
      <c r="AG47" s="55">
        <f>SUMIF(NSL!$C$812:$C$813,C47,NSL!$M$812:$M$813)</f>
        <v>0</v>
      </c>
      <c r="AH47" s="55">
        <f>SUMIF(NSL!$C$815:$C$816,C47,NSL!$M$815:$M$816)</f>
        <v>0</v>
      </c>
      <c r="AI47" s="55">
        <f>SUMIF(NSL!$C$818:$C$889,C47,NSL!$M$818:$M$889)</f>
        <v>0</v>
      </c>
      <c r="AJ47" s="55">
        <f>SUMIF(NSL!$C$891:$C$917,C47,NSL!$M$891:$M$917)</f>
        <v>0</v>
      </c>
      <c r="AK47" s="55">
        <f>SUMIF(NSL!$C$919:$C$981,C47,NSL!$M$919:$M$981)</f>
        <v>0</v>
      </c>
      <c r="AL47" s="55">
        <f>SUMIF(NSL!$C$983:$C$1000,C47,NSL!$M$983:$M$1000)</f>
        <v>0</v>
      </c>
      <c r="AM47" s="55">
        <f>SUMIF(NSL!$C$1002:$C$1028,C47,NSL!$M$1002:$M$1028)</f>
        <v>0</v>
      </c>
      <c r="AN47" s="55">
        <f>SUMIF(NSL!$C$1030:$C$1045,C47,NSL!$M$1030:$M$1045)</f>
        <v>0</v>
      </c>
      <c r="AO47" s="55">
        <f>SUMIF(NSL!$C$1047:$C$1048,C47,NSL!$M$1047:$M$1048)</f>
        <v>0</v>
      </c>
      <c r="AP47" s="55">
        <f>SUMIF(NSL!$C$1050:$C$1074,C47,NSL!$M$1050:$M$1074)</f>
        <v>0</v>
      </c>
      <c r="AQ47" s="55">
        <f>SUMIF(NSL!$C$1076:$C$1099,C47,NSL!$M$1076:$M$1099)</f>
        <v>0</v>
      </c>
      <c r="AR47" s="55">
        <f>SUMIF(NSL!$C$1101:$C$1121,C47,NSL!$M$1101:$M$1121)</f>
        <v>0</v>
      </c>
      <c r="AS47" s="55">
        <f>SUMIF(NSL!$C$1123:$C$1164,C47,NSL!$M$1123:$M$1164)</f>
        <v>0</v>
      </c>
      <c r="AT47" s="54">
        <f>D47-BG47</f>
        <v>0.10999999999999999</v>
      </c>
      <c r="AU47" s="55">
        <f>SUMIF(NSL!$C$1203:$C$1223,C47,NSL!$M$1203:$M$1223)</f>
        <v>0</v>
      </c>
      <c r="AV47" s="55">
        <f>SUMIF(NSL!$C$1225:$C$1226,C47,NSL!$M$1225:$M$1226)</f>
        <v>0</v>
      </c>
      <c r="AW47" s="55">
        <f>SUMIF(NSL!$C$1228:$C$1244,C47,NSL!$M$1228:$M$1244)</f>
        <v>0</v>
      </c>
      <c r="AX47" s="55">
        <f>SUMIF(NSL!$C$1246:$C$1351,C47,NSL!$M$1246:$M$1351)</f>
        <v>0</v>
      </c>
      <c r="AY47" s="55">
        <f>SUMIF(NSL!$C$1353:$C$1434,C47,NSL!$M$1353:$M$1434)</f>
        <v>0</v>
      </c>
      <c r="AZ47" s="55">
        <f>SUMIF(NSL!$C$1436:$C$1440,C47,NSL!$M$1436:$M$1440)</f>
        <v>0</v>
      </c>
      <c r="BA47" s="55">
        <f>SUMIF(NSL!$C$1442:$C$1507,C47,NSL!$M$1442:$M$1507)</f>
        <v>0</v>
      </c>
      <c r="BB47" s="55">
        <f>SUMIF(NSL!$C$1509:$C$1540,C47,NSL!$M$1509:$M$1540)</f>
        <v>0</v>
      </c>
      <c r="BC47" s="55">
        <f>SUMIF(NSL!$C$1542:$C$1545,C47,NSL!$M$1542:$M$1545)</f>
        <v>0</v>
      </c>
      <c r="BD47" s="55">
        <f>SUMIF(NSL!$C$1547:$C$1560,C47,NSL!$M$1547:$M$1560)</f>
        <v>0</v>
      </c>
      <c r="BE47" s="55">
        <f>SUMIF(NSL!$C$1562:$C$1565,C47,NSL!$M$1562:$M$1565)</f>
        <v>0</v>
      </c>
      <c r="BF47" s="55">
        <f>SUMIF(NSL!$C$1567:$C$1569,C47,NSL!$M$1567:$M$1569)</f>
        <v>0</v>
      </c>
      <c r="BG47" s="65">
        <f>SUM(G47:Q47)+SUM(S47:Z47)+SUM(AB47:AS47)+SUM(AU47:BF47)</f>
        <v>0.31</v>
      </c>
      <c r="BH47" s="53">
        <f>AT60-BG47</f>
        <v>9.0000000000000024E-2</v>
      </c>
      <c r="BI47" s="53">
        <f t="shared" si="6"/>
        <v>0.51</v>
      </c>
    </row>
    <row r="48" spans="1:61" ht="30">
      <c r="A48" s="8" t="s">
        <v>105</v>
      </c>
      <c r="B48" s="9" t="s">
        <v>129</v>
      </c>
      <c r="C48" s="8" t="s">
        <v>130</v>
      </c>
      <c r="D48" s="52">
        <f>HTg!J50</f>
        <v>0</v>
      </c>
      <c r="E48" s="65">
        <f t="shared" si="10"/>
        <v>0</v>
      </c>
      <c r="F48" s="70">
        <f t="shared" si="11"/>
        <v>0</v>
      </c>
      <c r="G48" s="55">
        <f>SUMIF(NSL!$C$9:$C$10,C48,NSL!$M$9:$M$10)</f>
        <v>0</v>
      </c>
      <c r="H48" s="55">
        <f>SUMIF(NSL!$C$12:$C$13,C48,NSL!$M$12:$M$13)</f>
        <v>0</v>
      </c>
      <c r="I48" s="55">
        <f>SUMIF(NSL!$C$15:$C$16,C48,NSL!$M$15:$M$16)</f>
        <v>0</v>
      </c>
      <c r="J48" s="55">
        <f>SUMIF(NSL!$C$18:$C$19,C48,NSL!$M$18:$M$19)</f>
        <v>0</v>
      </c>
      <c r="K48" s="55">
        <f>SUMIF(NSL!$C$21:$C$43,C48,NSL!$M$21:$M$43)</f>
        <v>0</v>
      </c>
      <c r="L48" s="55">
        <f>SUMIF(NSL!$C$45:$C$51,C48,NSL!$M$45:$M$51)</f>
        <v>0</v>
      </c>
      <c r="M48" s="55">
        <f>SUMIF(NSL!$C$53:$C$55,C48,NSL!$M$53:$M$55)</f>
        <v>0</v>
      </c>
      <c r="N48" s="55">
        <f>SUMIF(NSL!$C$57:$C$65,C48,NSL!$M$57:$M$65)</f>
        <v>0</v>
      </c>
      <c r="O48" s="55">
        <f>SUMIF(NSL!$C$67:$C$76,C48,NSL!$M$67:$M$76)</f>
        <v>0</v>
      </c>
      <c r="P48" s="55">
        <f>SUMIF(NSL!$C$78:$C$79,C48,NSL!$M$78:$M$79)</f>
        <v>0</v>
      </c>
      <c r="Q48" s="55">
        <f>SUMIF(NSL!$C$81:$C$173,C48,NSL!$M$81:$M$173)</f>
        <v>0</v>
      </c>
      <c r="R48" s="65">
        <f t="shared" si="12"/>
        <v>0</v>
      </c>
      <c r="S48" s="55">
        <f>SUMIF(NSL!$C$176:$C$214,C48,NSL!$M$176:$M$214)</f>
        <v>0</v>
      </c>
      <c r="T48" s="55">
        <f>SUMIF(NSL!$C$216:$C$238,C48,NSL!$M$216:$M$238)</f>
        <v>0</v>
      </c>
      <c r="U48" s="55">
        <f>SUMIF(NSL!$C$240:$C$252,C48,NSL!$M$240:$M$252)</f>
        <v>0</v>
      </c>
      <c r="V48" s="55">
        <f>SUMIF(NSL!$C$254:$C$255,C48,NSL!$M$254:$M$255)</f>
        <v>0</v>
      </c>
      <c r="W48" s="55">
        <f>SUMIF(NSL!$C$257:$C$282,C48,NSL!$M$257:$M$282)</f>
        <v>0</v>
      </c>
      <c r="X48" s="55">
        <f>SUMIF(NSL!$C$284:$C$346,C48,NSL!$M$284:$M$346)</f>
        <v>0</v>
      </c>
      <c r="Y48" s="55">
        <f>SUMIF(NSL!$C$348:$C$436,C48,NSL!$M$348:$M$436)</f>
        <v>0</v>
      </c>
      <c r="Z48" s="55">
        <f>SUMIF(NSL!$C$438:$C$480,C48,NSL!$M$438:$M$480)</f>
        <v>0</v>
      </c>
      <c r="AA48" s="72">
        <f t="shared" si="16"/>
        <v>0</v>
      </c>
      <c r="AB48" s="55">
        <f>SUMIF(NSL!$C$483:$C$679,C48,NSL!$M$483:$M$679)</f>
        <v>0</v>
      </c>
      <c r="AC48" s="55">
        <f>SUMIF(NSL!$C$681:$C$682,C48,NSL!$M$681:$M$682)</f>
        <v>0</v>
      </c>
      <c r="AD48" s="55">
        <f>SUMIF(NSL!$C$684:$C$692,C48,NSL!$M$684:$M$692)</f>
        <v>0</v>
      </c>
      <c r="AE48" s="55">
        <f>SUMIF(NSL!$C$694:$C$776,C48,NSL!$M$694:$M$776)</f>
        <v>0</v>
      </c>
      <c r="AF48" s="55">
        <f>SUMIF(NSL!$C$778:$C$810,C48,NSL!$M$778:$M$810)</f>
        <v>0</v>
      </c>
      <c r="AG48" s="55">
        <f>SUMIF(NSL!$C$812:$C$813,C48,NSL!$M$812:$M$813)</f>
        <v>0</v>
      </c>
      <c r="AH48" s="55">
        <f>SUMIF(NSL!$C$815:$C$816,C48,NSL!$M$815:$M$816)</f>
        <v>0</v>
      </c>
      <c r="AI48" s="55">
        <f>SUMIF(NSL!$C$818:$C$889,C48,NSL!$M$818:$M$889)</f>
        <v>0</v>
      </c>
      <c r="AJ48" s="55">
        <f>SUMIF(NSL!$C$891:$C$917,C48,NSL!$M$891:$M$917)</f>
        <v>0</v>
      </c>
      <c r="AK48" s="55">
        <f>SUMIF(NSL!$C$919:$C$981,C48,NSL!$M$919:$M$981)</f>
        <v>0</v>
      </c>
      <c r="AL48" s="55">
        <f>SUMIF(NSL!$C$983:$C$1000,C48,NSL!$M$983:$M$1000)</f>
        <v>0</v>
      </c>
      <c r="AM48" s="55">
        <f>SUMIF(NSL!$C$1002:$C$1028,C48,NSL!$M$1002:$M$1028)</f>
        <v>0</v>
      </c>
      <c r="AN48" s="55">
        <f>SUMIF(NSL!$C$1030:$C$1045,C48,NSL!$M$1030:$M$1045)</f>
        <v>0</v>
      </c>
      <c r="AO48" s="55">
        <f>SUMIF(NSL!$C$1047:$C$1048,C48,NSL!$M$1047:$M$1048)</f>
        <v>0</v>
      </c>
      <c r="AP48" s="55">
        <f>SUMIF(NSL!$C$1050:$C$1074,C48,NSL!$M$1050:$M$1074)</f>
        <v>0</v>
      </c>
      <c r="AQ48" s="55">
        <f>SUMIF(NSL!$C$1076:$C$1099,C48,NSL!$M$1076:$M$1099)</f>
        <v>0</v>
      </c>
      <c r="AR48" s="55">
        <f>SUMIF(NSL!$C$1101:$C$1121,C48,NSL!$M$1101:$M$1121)</f>
        <v>0</v>
      </c>
      <c r="AS48" s="55">
        <f>SUMIF(NSL!$C$1123:$C$1164,C48,NSL!$M$1123:$M$1164)</f>
        <v>0</v>
      </c>
      <c r="AT48" s="55">
        <f>SUMIF(NSL!$C$1166:$C$1201,C48,NSL!$M$1166:$M$1201)</f>
        <v>0</v>
      </c>
      <c r="AU48" s="54">
        <f>D48-BG48</f>
        <v>0</v>
      </c>
      <c r="AV48" s="55">
        <f>SUMIF(NSL!$C$1225:$C$1226,C48,NSL!$M$1225:$M$1226)</f>
        <v>0</v>
      </c>
      <c r="AW48" s="55">
        <f>SUMIF(NSL!$C$1228:$C$1244,C48,NSL!$M$1228:$M$1244)</f>
        <v>0</v>
      </c>
      <c r="AX48" s="55">
        <f>SUMIF(NSL!$C$1246:$C$1351,C48,NSL!$M$1246:$M$1351)</f>
        <v>0</v>
      </c>
      <c r="AY48" s="55">
        <f>SUMIF(NSL!$C$1353:$C$1434,C48,NSL!$M$1353:$M$1434)</f>
        <v>0</v>
      </c>
      <c r="AZ48" s="55">
        <f>SUMIF(NSL!$C$1436:$C$1440,C48,NSL!$M$1436:$M$1440)</f>
        <v>0</v>
      </c>
      <c r="BA48" s="55">
        <f>SUMIF(NSL!$C$1442:$C$1507,C48,NSL!$M$1442:$M$1507)</f>
        <v>0</v>
      </c>
      <c r="BB48" s="55">
        <f>SUMIF(NSL!$C$1509:$C$1540,C48,NSL!$M$1509:$M$1540)</f>
        <v>0</v>
      </c>
      <c r="BC48" s="55">
        <f>SUMIF(NSL!$C$1542:$C$1545,C48,NSL!$M$1542:$M$1545)</f>
        <v>0</v>
      </c>
      <c r="BD48" s="55">
        <f>SUMIF(NSL!$C$1547:$C$1560,C48,NSL!$M$1547:$M$1560)</f>
        <v>0</v>
      </c>
      <c r="BE48" s="55">
        <f>SUMIF(NSL!$C$1562:$C$1565,C48,NSL!$M$1562:$M$1565)</f>
        <v>0</v>
      </c>
      <c r="BF48" s="55">
        <f>SUMIF(NSL!$C$1567:$C$1569,C48,NSL!$M$1567:$M$1569)</f>
        <v>0</v>
      </c>
      <c r="BG48" s="65">
        <f>SUM(G48:Q48)+SUM(S48:Z48)+SUM(AB48:AT48)+SUM(AV48:BF48)</f>
        <v>0</v>
      </c>
      <c r="BH48" s="53">
        <f>AU60-BG48</f>
        <v>0.25</v>
      </c>
      <c r="BI48" s="53">
        <f t="shared" si="6"/>
        <v>0.25</v>
      </c>
    </row>
    <row r="49" spans="1:61" ht="15">
      <c r="A49" s="8" t="s">
        <v>135</v>
      </c>
      <c r="B49" s="9" t="s">
        <v>148</v>
      </c>
      <c r="C49" s="8" t="s">
        <v>149</v>
      </c>
      <c r="D49" s="52">
        <f>HTg!J51</f>
        <v>0</v>
      </c>
      <c r="E49" s="65">
        <f t="shared" si="10"/>
        <v>0</v>
      </c>
      <c r="F49" s="70">
        <f t="shared" si="11"/>
        <v>0</v>
      </c>
      <c r="G49" s="55">
        <f>SUMIF(NSL!$C$9:$C$10,C49,NSL!$M$9:$M$10)</f>
        <v>0</v>
      </c>
      <c r="H49" s="55">
        <f>SUMIF(NSL!$C$12:$C$13,C49,NSL!$M$12:$M$13)</f>
        <v>0</v>
      </c>
      <c r="I49" s="55">
        <f>SUMIF(NSL!$C$15:$C$16,C49,NSL!$M$15:$M$16)</f>
        <v>0</v>
      </c>
      <c r="J49" s="55">
        <f>SUMIF(NSL!$C$18:$C$19,C49,NSL!$M$18:$M$19)</f>
        <v>0</v>
      </c>
      <c r="K49" s="55">
        <f>SUMIF(NSL!$C$21:$C$43,C49,NSL!$M$21:$M$43)</f>
        <v>0</v>
      </c>
      <c r="L49" s="55">
        <f>SUMIF(NSL!$C$45:$C$51,C49,NSL!$M$45:$M$51)</f>
        <v>0</v>
      </c>
      <c r="M49" s="55">
        <f>SUMIF(NSL!$C$53:$C$55,C49,NSL!$M$53:$M$55)</f>
        <v>0</v>
      </c>
      <c r="N49" s="55">
        <f>SUMIF(NSL!$C$57:$C$65,C49,NSL!$M$57:$M$65)</f>
        <v>0</v>
      </c>
      <c r="O49" s="55">
        <f>SUMIF(NSL!$C$67:$C$76,C49,NSL!$M$67:$M$76)</f>
        <v>0</v>
      </c>
      <c r="P49" s="55">
        <f>SUMIF(NSL!$C$78:$C$79,C49,NSL!$M$78:$M$79)</f>
        <v>0</v>
      </c>
      <c r="Q49" s="55">
        <f>SUMIF(NSL!$C$81:$C$173,C49,NSL!$M$81:$M$173)</f>
        <v>0</v>
      </c>
      <c r="R49" s="65">
        <f t="shared" si="12"/>
        <v>0</v>
      </c>
      <c r="S49" s="55">
        <f>SUMIF(NSL!$C$176:$C$214,C49,NSL!$M$176:$M$214)</f>
        <v>0</v>
      </c>
      <c r="T49" s="55">
        <f>SUMIF(NSL!$C$216:$C$238,C49,NSL!$M$216:$M$238)</f>
        <v>0</v>
      </c>
      <c r="U49" s="55">
        <f>SUMIF(NSL!$C$240:$C$252,C49,NSL!$M$240:$M$252)</f>
        <v>0</v>
      </c>
      <c r="V49" s="55">
        <f>SUMIF(NSL!$C$254:$C$255,C49,NSL!$M$254:$M$255)</f>
        <v>0</v>
      </c>
      <c r="W49" s="55">
        <f>SUMIF(NSL!$C$257:$C$282,C49,NSL!$M$257:$M$282)</f>
        <v>0</v>
      </c>
      <c r="X49" s="55">
        <f>SUMIF(NSL!$C$284:$C$346,C49,NSL!$M$284:$M$346)</f>
        <v>0</v>
      </c>
      <c r="Y49" s="55">
        <f>SUMIF(NSL!$C$348:$C$436,C49,NSL!$M$348:$M$436)</f>
        <v>0</v>
      </c>
      <c r="Z49" s="55">
        <f>SUMIF(NSL!$C$438:$C$480,C49,NSL!$M$438:$M$480)</f>
        <v>0</v>
      </c>
      <c r="AA49" s="72">
        <f t="shared" si="16"/>
        <v>0</v>
      </c>
      <c r="AB49" s="55">
        <f>SUMIF(NSL!$C$483:$C$679,C49,NSL!$M$483:$M$679)</f>
        <v>0</v>
      </c>
      <c r="AC49" s="55">
        <f>SUMIF(NSL!$C$681:$C$682,C49,NSL!$M$681:$M$682)</f>
        <v>0</v>
      </c>
      <c r="AD49" s="55">
        <f>SUMIF(NSL!$C$684:$C$692,C49,NSL!$M$684:$M$692)</f>
        <v>0</v>
      </c>
      <c r="AE49" s="55">
        <f>SUMIF(NSL!$C$694:$C$776,C49,NSL!$M$694:$M$776)</f>
        <v>0</v>
      </c>
      <c r="AF49" s="55">
        <f>SUMIF(NSL!$C$778:$C$810,C49,NSL!$M$778:$M$810)</f>
        <v>0</v>
      </c>
      <c r="AG49" s="55">
        <f>SUMIF(NSL!$C$812:$C$813,C49,NSL!$M$812:$M$813)</f>
        <v>0</v>
      </c>
      <c r="AH49" s="55">
        <f>SUMIF(NSL!$C$815:$C$816,C49,NSL!$M$815:$M$816)</f>
        <v>0</v>
      </c>
      <c r="AI49" s="55">
        <f>SUMIF(NSL!$C$818:$C$889,C49,NSL!$M$818:$M$889)</f>
        <v>0</v>
      </c>
      <c r="AJ49" s="55">
        <f>SUMIF(NSL!$C$891:$C$917,C49,NSL!$M$891:$M$917)</f>
        <v>0</v>
      </c>
      <c r="AK49" s="55">
        <f>SUMIF(NSL!$C$919:$C$981,C49,NSL!$M$919:$M$981)</f>
        <v>0</v>
      </c>
      <c r="AL49" s="55">
        <f>SUMIF(NSL!$C$983:$C$1000,C49,NSL!$M$983:$M$1000)</f>
        <v>0</v>
      </c>
      <c r="AM49" s="55">
        <f>SUMIF(NSL!$C$1002:$C$1028,C49,NSL!$M$1002:$M$1028)</f>
        <v>0</v>
      </c>
      <c r="AN49" s="55">
        <f>SUMIF(NSL!$C$1030:$C$1045,C49,NSL!$M$1030:$M$1045)</f>
        <v>0</v>
      </c>
      <c r="AO49" s="55">
        <f>SUMIF(NSL!$C$1047:$C$1048,C49,NSL!$M$1047:$M$1048)</f>
        <v>0</v>
      </c>
      <c r="AP49" s="55">
        <f>SUMIF(NSL!$C$1050:$C$1074,C49,NSL!$M$1050:$M$1074)</f>
        <v>0</v>
      </c>
      <c r="AQ49" s="55">
        <f>SUMIF(NSL!$C$1076:$C$1099,C49,NSL!$M$1076:$M$1099)</f>
        <v>0</v>
      </c>
      <c r="AR49" s="55">
        <f>SUMIF(NSL!$C$1101:$C$1121,C49,NSL!$M$1101:$M$1121)</f>
        <v>0</v>
      </c>
      <c r="AS49" s="55">
        <f>SUMIF(NSL!$C$1123:$C$1164,C49,NSL!$M$1123:$M$1164)</f>
        <v>0</v>
      </c>
      <c r="AT49" s="55">
        <f>SUMIF(NSL!$C$1166:$C$1201,C49,NSL!$M$1166:$M$1201)</f>
        <v>0</v>
      </c>
      <c r="AU49" s="55">
        <f>SUMIF(NSL!$C$1203:$C$1223,C49,NSL!$M$1203:$M$1223)</f>
        <v>0</v>
      </c>
      <c r="AV49" s="54">
        <f>D49-BG49</f>
        <v>0</v>
      </c>
      <c r="AW49" s="55">
        <f>SUMIF(NSL!$C$1228:$C$1244,C49,NSL!$M$1228:$M$1244)</f>
        <v>0</v>
      </c>
      <c r="AX49" s="55">
        <f>SUMIF(NSL!$C$1246:$C$1351,C49,NSL!$M$1246:$M$1351)</f>
        <v>0</v>
      </c>
      <c r="AY49" s="55">
        <f>SUMIF(NSL!$C$1353:$C$1434,C49,NSL!$M$1353:$M$1434)</f>
        <v>0</v>
      </c>
      <c r="AZ49" s="55">
        <f>SUMIF(NSL!$C$1436:$C$1440,C49,NSL!$M$1436:$M$1440)</f>
        <v>0</v>
      </c>
      <c r="BA49" s="55">
        <f>SUMIF(NSL!$C$1442:$C$1507,C49,NSL!$M$1442:$M$1507)</f>
        <v>0</v>
      </c>
      <c r="BB49" s="55">
        <f>SUMIF(NSL!$C$1509:$C$1540,C49,NSL!$M$1509:$M$1540)</f>
        <v>0</v>
      </c>
      <c r="BC49" s="55">
        <f>SUMIF(NSL!$C$1542:$C$1545,C49,NSL!$M$1542:$M$1545)</f>
        <v>0</v>
      </c>
      <c r="BD49" s="55">
        <f>SUMIF(NSL!$C$1547:$C$1560,C49,NSL!$M$1547:$M$1560)</f>
        <v>0</v>
      </c>
      <c r="BE49" s="55">
        <f>SUMIF(NSL!$C$1562:$C$1565,C49,NSL!$M$1562:$M$1565)</f>
        <v>0</v>
      </c>
      <c r="BF49" s="55">
        <f>SUMIF(NSL!$C$1567:$C$1569,C49,NSL!$M$1567:$M$1569)</f>
        <v>0</v>
      </c>
      <c r="BG49" s="65">
        <f>SUM(G49:Q49)+SUM(S49:Z49)+SUM(AB49:AU49)+SUM(AW49:BF49)</f>
        <v>0</v>
      </c>
      <c r="BH49" s="53">
        <f>AV60-BG49</f>
        <v>0</v>
      </c>
      <c r="BI49" s="53">
        <f t="shared" si="6"/>
        <v>0</v>
      </c>
    </row>
    <row r="50" spans="1:61" ht="15">
      <c r="A50" s="8" t="s">
        <v>136</v>
      </c>
      <c r="B50" s="9" t="s">
        <v>150</v>
      </c>
      <c r="C50" s="8" t="s">
        <v>43</v>
      </c>
      <c r="D50" s="52">
        <f>HTg!J52</f>
        <v>0</v>
      </c>
      <c r="E50" s="65">
        <f t="shared" si="10"/>
        <v>0</v>
      </c>
      <c r="F50" s="70">
        <f t="shared" si="11"/>
        <v>0</v>
      </c>
      <c r="G50" s="55">
        <f>SUMIF(NSL!$C$9:$C$10,C50,NSL!$M$9:$M$10)</f>
        <v>0</v>
      </c>
      <c r="H50" s="55">
        <f>SUMIF(NSL!$C$12:$C$13,C50,NSL!$M$12:$M$13)</f>
        <v>0</v>
      </c>
      <c r="I50" s="55">
        <f>SUMIF(NSL!$C$15:$C$16,C50,NSL!$M$15:$M$16)</f>
        <v>0</v>
      </c>
      <c r="J50" s="55">
        <f>SUMIF(NSL!$C$18:$C$19,C50,NSL!$M$18:$M$19)</f>
        <v>0</v>
      </c>
      <c r="K50" s="55">
        <f>SUMIF(NSL!$C$21:$C$43,C50,NSL!$M$21:$M$43)</f>
        <v>0</v>
      </c>
      <c r="L50" s="55">
        <f>SUMIF(NSL!$C$45:$C$51,C50,NSL!$M$45:$M$51)</f>
        <v>0</v>
      </c>
      <c r="M50" s="55">
        <f>SUMIF(NSL!$C$53:$C$55,C50,NSL!$M$53:$M$55)</f>
        <v>0</v>
      </c>
      <c r="N50" s="55">
        <f>SUMIF(NSL!$C$57:$C$65,C50,NSL!$M$57:$M$65)</f>
        <v>0</v>
      </c>
      <c r="O50" s="55">
        <f>SUMIF(NSL!$C$67:$C$76,C50,NSL!$M$67:$M$76)</f>
        <v>0</v>
      </c>
      <c r="P50" s="55">
        <f>SUMIF(NSL!$C$78:$C$79,C50,NSL!$M$78:$M$79)</f>
        <v>0</v>
      </c>
      <c r="Q50" s="55">
        <f>SUMIF(NSL!$C$81:$C$173,C50,NSL!$M$81:$M$173)</f>
        <v>0</v>
      </c>
      <c r="R50" s="65">
        <f t="shared" si="12"/>
        <v>0</v>
      </c>
      <c r="S50" s="55">
        <f>SUMIF(NSL!$C$176:$C$214,C50,NSL!$M$176:$M$214)</f>
        <v>0</v>
      </c>
      <c r="T50" s="55">
        <f>SUMIF(NSL!$C$216:$C$238,C50,NSL!$M$216:$M$238)</f>
        <v>0</v>
      </c>
      <c r="U50" s="55">
        <f>SUMIF(NSL!$C$240:$C$252,C50,NSL!$M$240:$M$252)</f>
        <v>0</v>
      </c>
      <c r="V50" s="55">
        <f>SUMIF(NSL!$C$254:$C$255,C50,NSL!$M$254:$M$255)</f>
        <v>0</v>
      </c>
      <c r="W50" s="55">
        <f>SUMIF(NSL!$C$257:$C$282,C50,NSL!$M$257:$M$282)</f>
        <v>0</v>
      </c>
      <c r="X50" s="55">
        <f>SUMIF(NSL!$C$284:$C$346,C50,NSL!$M$284:$M$346)</f>
        <v>0</v>
      </c>
      <c r="Y50" s="55">
        <f>SUMIF(NSL!$C$348:$C$436,C50,NSL!$M$348:$M$436)</f>
        <v>0</v>
      </c>
      <c r="Z50" s="55">
        <f>SUMIF(NSL!$C$438:$C$480,C50,NSL!$M$438:$M$480)</f>
        <v>0</v>
      </c>
      <c r="AA50" s="72">
        <f t="shared" si="16"/>
        <v>0</v>
      </c>
      <c r="AB50" s="55">
        <f>SUMIF(NSL!$C$483:$C$679,C50,NSL!$M$483:$M$679)</f>
        <v>0</v>
      </c>
      <c r="AC50" s="55">
        <f>SUMIF(NSL!$C$681:$C$682,C50,NSL!$M$681:$M$682)</f>
        <v>0</v>
      </c>
      <c r="AD50" s="55">
        <f>SUMIF(NSL!$C$684:$C$692,C50,NSL!$M$684:$M$692)</f>
        <v>0</v>
      </c>
      <c r="AE50" s="55">
        <f>SUMIF(NSL!$C$694:$C$776,C50,NSL!$M$694:$M$776)</f>
        <v>0</v>
      </c>
      <c r="AF50" s="55">
        <f>SUMIF(NSL!$C$778:$C$810,C50,NSL!$M$778:$M$810)</f>
        <v>0</v>
      </c>
      <c r="AG50" s="55">
        <f>SUMIF(NSL!$C$812:$C$813,C50,NSL!$M$812:$M$813)</f>
        <v>0</v>
      </c>
      <c r="AH50" s="55">
        <f>SUMIF(NSL!$C$815:$C$816,C50,NSL!$M$815:$M$816)</f>
        <v>0</v>
      </c>
      <c r="AI50" s="55">
        <f>SUMIF(NSL!$C$818:$C$889,C50,NSL!$M$818:$M$889)</f>
        <v>0</v>
      </c>
      <c r="AJ50" s="55">
        <f>SUMIF(NSL!$C$891:$C$917,C50,NSL!$M$891:$M$917)</f>
        <v>0</v>
      </c>
      <c r="AK50" s="55">
        <f>SUMIF(NSL!$C$919:$C$981,C50,NSL!$M$919:$M$981)</f>
        <v>0</v>
      </c>
      <c r="AL50" s="55">
        <f>SUMIF(NSL!$C$983:$C$1000,C50,NSL!$M$983:$M$1000)</f>
        <v>0</v>
      </c>
      <c r="AM50" s="55">
        <f>SUMIF(NSL!$C$1002:$C$1028,C50,NSL!$M$1002:$M$1028)</f>
        <v>0</v>
      </c>
      <c r="AN50" s="55">
        <f>SUMIF(NSL!$C$1030:$C$1045,C50,NSL!$M$1030:$M$1045)</f>
        <v>0</v>
      </c>
      <c r="AO50" s="55">
        <f>SUMIF(NSL!$C$1047:$C$1048,C50,NSL!$M$1047:$M$1048)</f>
        <v>0</v>
      </c>
      <c r="AP50" s="55">
        <f>SUMIF(NSL!$C$1050:$C$1074,C50,NSL!$M$1050:$M$1074)</f>
        <v>0</v>
      </c>
      <c r="AQ50" s="55">
        <f>SUMIF(NSL!$C$1076:$C$1099,C50,NSL!$M$1076:$M$1099)</f>
        <v>0</v>
      </c>
      <c r="AR50" s="55">
        <f>SUMIF(NSL!$C$1101:$C$1121,C50,NSL!$M$1101:$M$1121)</f>
        <v>0</v>
      </c>
      <c r="AS50" s="55">
        <f>SUMIF(NSL!$C$1123:$C$1164,C50,NSL!$M$1123:$M$1164)</f>
        <v>0</v>
      </c>
      <c r="AT50" s="55">
        <f>SUMIF(NSL!$C$1166:$C$1201,C50,NSL!$M$1166:$M$1201)</f>
        <v>0</v>
      </c>
      <c r="AU50" s="55">
        <f>SUMIF(NSL!$C$1203:$C$1223,C50,NSL!$M$1203:$M$1223)</f>
        <v>0</v>
      </c>
      <c r="AV50" s="55">
        <f>SUMIF(NSL!$C$1225:$C$1226,C50,NSL!$M$1225:$M$1226)</f>
        <v>0</v>
      </c>
      <c r="AW50" s="54">
        <f>D50-BG50</f>
        <v>0</v>
      </c>
      <c r="AX50" s="55">
        <f>SUMIF(NSL!$C$1246:$C$1351,C50,NSL!$M$1246:$M$1351)</f>
        <v>0</v>
      </c>
      <c r="AY50" s="55">
        <f>SUMIF(NSL!$C$1353:$C$1434,C50,NSL!$M$1353:$M$1434)</f>
        <v>0</v>
      </c>
      <c r="AZ50" s="55">
        <f>SUMIF(NSL!$C$1436:$C$1440,C50,NSL!$M$1436:$M$1440)</f>
        <v>0</v>
      </c>
      <c r="BA50" s="55">
        <f>SUMIF(NSL!$C$1442:$C$1507,C50,NSL!$M$1442:$M$1507)</f>
        <v>0</v>
      </c>
      <c r="BB50" s="55">
        <f>SUMIF(NSL!$C$1509:$C$1540,C50,NSL!$M$1509:$M$1540)</f>
        <v>0</v>
      </c>
      <c r="BC50" s="55">
        <f>SUMIF(NSL!$C$1542:$C$1545,C50,NSL!$M$1542:$M$1545)</f>
        <v>0</v>
      </c>
      <c r="BD50" s="55">
        <f>SUMIF(NSL!$C$1547:$C$1560,C50,NSL!$M$1547:$M$1560)</f>
        <v>0</v>
      </c>
      <c r="BE50" s="55">
        <f>SUMIF(NSL!$C$1562:$C$1565,C50,NSL!$M$1562:$M$1565)</f>
        <v>0</v>
      </c>
      <c r="BF50" s="55">
        <f>SUMIF(NSL!$C$1567:$C$1569,C50,NSL!$M$1567:$M$1569)</f>
        <v>0</v>
      </c>
      <c r="BG50" s="65">
        <f>SUM(G50:Q50)+SUM(S50:Z50)+SUM(AB50:AV50)+SUM(AX50:BF50)</f>
        <v>0</v>
      </c>
      <c r="BH50" s="53">
        <f>AW60-BG50</f>
        <v>0.2</v>
      </c>
      <c r="BI50" s="53">
        <f t="shared" si="6"/>
        <v>0.2</v>
      </c>
    </row>
    <row r="51" spans="1:61" ht="30">
      <c r="A51" s="8" t="s">
        <v>137</v>
      </c>
      <c r="B51" s="9" t="s">
        <v>131</v>
      </c>
      <c r="C51" s="8" t="s">
        <v>45</v>
      </c>
      <c r="D51" s="52">
        <f>HTg!J53</f>
        <v>2.15</v>
      </c>
      <c r="E51" s="65">
        <f t="shared" si="10"/>
        <v>0</v>
      </c>
      <c r="F51" s="70">
        <f t="shared" si="11"/>
        <v>0</v>
      </c>
      <c r="G51" s="55">
        <f>SUMIF(NSL!$C$9:$C$10,C51,NSL!$M$9:$M$10)</f>
        <v>0</v>
      </c>
      <c r="H51" s="55">
        <f>SUMIF(NSL!$C$12:$C$13,C51,NSL!$M$12:$M$13)</f>
        <v>0</v>
      </c>
      <c r="I51" s="55">
        <f>SUMIF(NSL!$C$15:$C$16,C51,NSL!$M$15:$M$16)</f>
        <v>0</v>
      </c>
      <c r="J51" s="55">
        <f>SUMIF(NSL!$C$18:$C$19,C51,NSL!$M$18:$M$19)</f>
        <v>0</v>
      </c>
      <c r="K51" s="55">
        <f>SUMIF(NSL!$C$21:$C$43,C51,NSL!$M$21:$M$43)</f>
        <v>0</v>
      </c>
      <c r="L51" s="55">
        <f>SUMIF(NSL!$C$45:$C$51,C51,NSL!$M$45:$M$51)</f>
        <v>0</v>
      </c>
      <c r="M51" s="55">
        <f>SUMIF(NSL!$C$53:$C$55,C51,NSL!$M$53:$M$55)</f>
        <v>0</v>
      </c>
      <c r="N51" s="55">
        <f>SUMIF(NSL!$C$57:$C$65,C51,NSL!$M$57:$M$65)</f>
        <v>0</v>
      </c>
      <c r="O51" s="55">
        <f>SUMIF(NSL!$C$67:$C$76,C51,NSL!$M$67:$M$76)</f>
        <v>0</v>
      </c>
      <c r="P51" s="55">
        <f>SUMIF(NSL!$C$78:$C$79,C51,NSL!$M$78:$M$79)</f>
        <v>0</v>
      </c>
      <c r="Q51" s="55">
        <f>SUMIF(NSL!$C$81:$C$173,C51,NSL!$M$81:$M$173)</f>
        <v>0</v>
      </c>
      <c r="R51" s="65">
        <f t="shared" si="12"/>
        <v>2.15</v>
      </c>
      <c r="S51" s="55">
        <f>SUMIF(NSL!$C$176:$C$214,C51,NSL!$M$176:$M$214)</f>
        <v>0</v>
      </c>
      <c r="T51" s="55">
        <f>SUMIF(NSL!$C$216:$C$238,C51,NSL!$M$216:$M$238)</f>
        <v>0</v>
      </c>
      <c r="U51" s="55">
        <f>SUMIF(NSL!$C$240:$C$252,C51,NSL!$M$240:$M$252)</f>
        <v>0</v>
      </c>
      <c r="V51" s="55">
        <f>SUMIF(NSL!$C$254:$C$255,C51,NSL!$M$254:$M$255)</f>
        <v>0</v>
      </c>
      <c r="W51" s="55">
        <f>SUMIF(NSL!$C$257:$C$282,C51,NSL!$M$257:$M$282)</f>
        <v>0</v>
      </c>
      <c r="X51" s="55">
        <f>SUMIF(NSL!$C$284:$C$346,C51,NSL!$M$284:$M$346)</f>
        <v>0</v>
      </c>
      <c r="Y51" s="55">
        <f>SUMIF(NSL!$C$348:$C$436,C51,NSL!$M$348:$M$436)</f>
        <v>0</v>
      </c>
      <c r="Z51" s="55">
        <f>SUMIF(NSL!$C$438:$C$480,C51,NSL!$M$438:$M$480)</f>
        <v>0</v>
      </c>
      <c r="AA51" s="72">
        <f t="shared" si="16"/>
        <v>0</v>
      </c>
      <c r="AB51" s="55">
        <f>SUMIF(NSL!$C$483:$C$679,C51,NSL!$M$483:$M$679)</f>
        <v>0</v>
      </c>
      <c r="AC51" s="55">
        <f>SUMIF(NSL!$C$681:$C$682,C51,NSL!$M$681:$M$682)</f>
        <v>0</v>
      </c>
      <c r="AD51" s="55">
        <f>SUMIF(NSL!$C$684:$C$692,C51,NSL!$M$684:$M$692)</f>
        <v>0</v>
      </c>
      <c r="AE51" s="55">
        <f>SUMIF(NSL!$C$694:$C$776,C51,NSL!$M$694:$M$776)</f>
        <v>0</v>
      </c>
      <c r="AF51" s="55">
        <f>SUMIF(NSL!$C$778:$C$810,C51,NSL!$M$778:$M$810)</f>
        <v>0</v>
      </c>
      <c r="AG51" s="55">
        <f>SUMIF(NSL!$C$812:$C$813,C51,NSL!$M$812:$M$813)</f>
        <v>0</v>
      </c>
      <c r="AH51" s="55">
        <f>SUMIF(NSL!$C$815:$C$816,C51,NSL!$M$815:$M$816)</f>
        <v>0</v>
      </c>
      <c r="AI51" s="55">
        <f>SUMIF(NSL!$C$818:$C$889,C51,NSL!$M$818:$M$889)</f>
        <v>0</v>
      </c>
      <c r="AJ51" s="55">
        <f>SUMIF(NSL!$C$891:$C$917,C51,NSL!$M$891:$M$917)</f>
        <v>0</v>
      </c>
      <c r="AK51" s="55">
        <f>SUMIF(NSL!$C$919:$C$981,C51,NSL!$M$919:$M$981)</f>
        <v>0</v>
      </c>
      <c r="AL51" s="55">
        <f>SUMIF(NSL!$C$983:$C$1000,C51,NSL!$M$983:$M$1000)</f>
        <v>0</v>
      </c>
      <c r="AM51" s="55">
        <f>SUMIF(NSL!$C$1002:$C$1028,C51,NSL!$M$1002:$M$1028)</f>
        <v>0</v>
      </c>
      <c r="AN51" s="55">
        <f>SUMIF(NSL!$C$1030:$C$1045,C51,NSL!$M$1030:$M$1045)</f>
        <v>0</v>
      </c>
      <c r="AO51" s="55">
        <f>SUMIF(NSL!$C$1047:$C$1048,C51,NSL!$M$1047:$M$1048)</f>
        <v>0</v>
      </c>
      <c r="AP51" s="55">
        <f>SUMIF(NSL!$C$1050:$C$1074,C51,NSL!$M$1050:$M$1074)</f>
        <v>0</v>
      </c>
      <c r="AQ51" s="55">
        <f>SUMIF(NSL!$C$1076:$C$1099,C51,NSL!$M$1076:$M$1099)</f>
        <v>0</v>
      </c>
      <c r="AR51" s="55">
        <f>SUMIF(NSL!$C$1101:$C$1121,C51,NSL!$M$1101:$M$1121)</f>
        <v>0</v>
      </c>
      <c r="AS51" s="55">
        <f>SUMIF(NSL!$C$1123:$C$1164,C51,NSL!$M$1123:$M$1164)</f>
        <v>0</v>
      </c>
      <c r="AT51" s="55">
        <f>SUMIF(NSL!$C$1166:$C$1201,C51,NSL!$M$1166:$M$1201)</f>
        <v>0</v>
      </c>
      <c r="AU51" s="55">
        <f>SUMIF(NSL!$C$1203:$C$1223,C51,NSL!$M$1203:$M$1223)</f>
        <v>0</v>
      </c>
      <c r="AV51" s="55">
        <f>SUMIF(NSL!$C$1225:$C$1226,C51,NSL!$M$1225:$M$1226)</f>
        <v>0</v>
      </c>
      <c r="AW51" s="55">
        <f>SUMIF(NSL!$C$1228:$C$1244,C51,NSL!$M$1228:$M$1244)</f>
        <v>0</v>
      </c>
      <c r="AX51" s="54">
        <f>D51-BG51</f>
        <v>2.15</v>
      </c>
      <c r="AY51" s="55">
        <f>SUMIF(NSL!$C$1353:$C$1434,C51,NSL!$M$1353:$M$1434)</f>
        <v>0</v>
      </c>
      <c r="AZ51" s="55">
        <f>SUMIF(NSL!$C$1436:$C$1440,C51,NSL!$M$1436:$M$1440)</f>
        <v>0</v>
      </c>
      <c r="BA51" s="55">
        <f>SUMIF(NSL!$C$1442:$C$1507,C51,NSL!$M$1442:$M$1507)</f>
        <v>0</v>
      </c>
      <c r="BB51" s="55">
        <f>SUMIF(NSL!$C$1509:$C$1540,C51,NSL!$M$1509:$M$1540)</f>
        <v>0</v>
      </c>
      <c r="BC51" s="55">
        <f>SUMIF(NSL!$C$1542:$C$1545,C51,NSL!$M$1542:$M$1545)</f>
        <v>0</v>
      </c>
      <c r="BD51" s="55">
        <f>SUMIF(NSL!$C$1547:$C$1560,C51,NSL!$M$1547:$M$1560)</f>
        <v>0</v>
      </c>
      <c r="BE51" s="55">
        <f>SUMIF(NSL!$C$1562:$C$1565,C51,NSL!$M$1562:$M$1565)</f>
        <v>0</v>
      </c>
      <c r="BF51" s="55">
        <f>SUMIF(NSL!$C$1567:$C$1569,C51,NSL!$M$1567:$M$1569)</f>
        <v>0</v>
      </c>
      <c r="BG51" s="65">
        <f>SUM(G51:Q51)+SUM(S51:Z51)+SUM(AB51:AW51)+SUM(AY51:BF51)</f>
        <v>0</v>
      </c>
      <c r="BH51" s="58">
        <f>AX60-BG51</f>
        <v>13.2</v>
      </c>
      <c r="BI51" s="53">
        <f t="shared" si="6"/>
        <v>15.35</v>
      </c>
    </row>
    <row r="52" spans="1:61" ht="30">
      <c r="A52" s="8" t="s">
        <v>138</v>
      </c>
      <c r="B52" s="9" t="s">
        <v>132</v>
      </c>
      <c r="C52" s="8" t="s">
        <v>39</v>
      </c>
      <c r="D52" s="52">
        <f>HTg!J54</f>
        <v>0</v>
      </c>
      <c r="E52" s="65">
        <f t="shared" si="10"/>
        <v>0</v>
      </c>
      <c r="F52" s="70">
        <f t="shared" si="11"/>
        <v>0</v>
      </c>
      <c r="G52" s="55">
        <f>SUMIF(NSL!$C$9:$C$10,C52,NSL!$M$9:$M$10)</f>
        <v>0</v>
      </c>
      <c r="H52" s="55">
        <f>SUMIF(NSL!$C$12:$C$13,C52,NSL!$M$12:$M$13)</f>
        <v>0</v>
      </c>
      <c r="I52" s="55">
        <f>SUMIF(NSL!$C$15:$C$16,C52,NSL!$M$15:$M$16)</f>
        <v>0</v>
      </c>
      <c r="J52" s="55">
        <f>SUMIF(NSL!$C$18:$C$19,C52,NSL!$M$18:$M$19)</f>
        <v>0</v>
      </c>
      <c r="K52" s="55">
        <f>SUMIF(NSL!$C$21:$C$43,C52,NSL!$M$21:$M$43)</f>
        <v>0</v>
      </c>
      <c r="L52" s="55">
        <f>SUMIF(NSL!$C$45:$C$51,C52,NSL!$M$45:$M$51)</f>
        <v>0</v>
      </c>
      <c r="M52" s="55">
        <f>SUMIF(NSL!$C$53:$C$55,C52,NSL!$M$53:$M$55)</f>
        <v>0</v>
      </c>
      <c r="N52" s="55">
        <f>SUMIF(NSL!$C$57:$C$65,C52,NSL!$M$57:$M$65)</f>
        <v>0</v>
      </c>
      <c r="O52" s="55">
        <f>SUMIF(NSL!$C$67:$C$76,C52,NSL!$M$67:$M$76)</f>
        <v>0</v>
      </c>
      <c r="P52" s="55">
        <f>SUMIF(NSL!$C$78:$C$79,C52,NSL!$M$78:$M$79)</f>
        <v>0</v>
      </c>
      <c r="Q52" s="55">
        <f>SUMIF(NSL!$C$81:$C$173,C52,NSL!$M$81:$M$173)</f>
        <v>0</v>
      </c>
      <c r="R52" s="65">
        <f t="shared" si="12"/>
        <v>0</v>
      </c>
      <c r="S52" s="55">
        <f>SUMIF(NSL!$C$176:$C$214,C52,NSL!$M$176:$M$214)</f>
        <v>0</v>
      </c>
      <c r="T52" s="55">
        <f>SUMIF(NSL!$C$216:$C$238,C52,NSL!$M$216:$M$238)</f>
        <v>0</v>
      </c>
      <c r="U52" s="55">
        <f>SUMIF(NSL!$C$240:$C$252,C52,NSL!$M$240:$M$252)</f>
        <v>0</v>
      </c>
      <c r="V52" s="55">
        <f>SUMIF(NSL!$C$254:$C$255,C52,NSL!$M$254:$M$255)</f>
        <v>0</v>
      </c>
      <c r="W52" s="55">
        <f>SUMIF(NSL!$C$257:$C$282,C52,NSL!$M$257:$M$282)</f>
        <v>0</v>
      </c>
      <c r="X52" s="55">
        <f>SUMIF(NSL!$C$284:$C$346,C52,NSL!$M$284:$M$346)</f>
        <v>0</v>
      </c>
      <c r="Y52" s="55">
        <f>SUMIF(NSL!$C$348:$C$436,C52,NSL!$M$348:$M$436)</f>
        <v>0</v>
      </c>
      <c r="Z52" s="55">
        <f>SUMIF(NSL!$C$438:$C$480,C52,NSL!$M$438:$M$480)</f>
        <v>0</v>
      </c>
      <c r="AA52" s="72">
        <f t="shared" si="16"/>
        <v>0</v>
      </c>
      <c r="AB52" s="55">
        <f>SUMIF(NSL!$C$483:$C$679,C52,NSL!$M$483:$M$679)</f>
        <v>0</v>
      </c>
      <c r="AC52" s="55">
        <f>SUMIF(NSL!$C$681:$C$682,C52,NSL!$M$681:$M$682)</f>
        <v>0</v>
      </c>
      <c r="AD52" s="55">
        <f>SUMIF(NSL!$C$684:$C$692,C52,NSL!$M$684:$M$692)</f>
        <v>0</v>
      </c>
      <c r="AE52" s="55">
        <f>SUMIF(NSL!$C$694:$C$776,C52,NSL!$M$694:$M$776)</f>
        <v>0</v>
      </c>
      <c r="AF52" s="55">
        <f>SUMIF(NSL!$C$778:$C$810,C52,NSL!$M$778:$M$810)</f>
        <v>0</v>
      </c>
      <c r="AG52" s="55">
        <f>SUMIF(NSL!$C$812:$C$813,C52,NSL!$M$812:$M$813)</f>
        <v>0</v>
      </c>
      <c r="AH52" s="55">
        <f>SUMIF(NSL!$C$815:$C$816,C52,NSL!$M$815:$M$816)</f>
        <v>0</v>
      </c>
      <c r="AI52" s="55">
        <f>SUMIF(NSL!$C$818:$C$889,C52,NSL!$M$818:$M$889)</f>
        <v>0</v>
      </c>
      <c r="AJ52" s="55">
        <f>SUMIF(NSL!$C$891:$C$917,C52,NSL!$M$891:$M$917)</f>
        <v>0</v>
      </c>
      <c r="AK52" s="55">
        <f>SUMIF(NSL!$C$919:$C$981,C52,NSL!$M$919:$M$981)</f>
        <v>0</v>
      </c>
      <c r="AL52" s="55">
        <f>SUMIF(NSL!$C$983:$C$1000,C52,NSL!$M$983:$M$1000)</f>
        <v>0</v>
      </c>
      <c r="AM52" s="55">
        <f>SUMIF(NSL!$C$1002:$C$1028,C52,NSL!$M$1002:$M$1028)</f>
        <v>0</v>
      </c>
      <c r="AN52" s="55">
        <f>SUMIF(NSL!$C$1030:$C$1045,C52,NSL!$M$1030:$M$1045)</f>
        <v>0</v>
      </c>
      <c r="AO52" s="55">
        <f>SUMIF(NSL!$C$1047:$C$1048,C52,NSL!$M$1047:$M$1048)</f>
        <v>0</v>
      </c>
      <c r="AP52" s="55">
        <f>SUMIF(NSL!$C$1050:$C$1074,C52,NSL!$M$1050:$M$1074)</f>
        <v>0</v>
      </c>
      <c r="AQ52" s="55">
        <f>SUMIF(NSL!$C$1076:$C$1099,C52,NSL!$M$1076:$M$1099)</f>
        <v>0</v>
      </c>
      <c r="AR52" s="55">
        <f>SUMIF(NSL!$C$1101:$C$1121,C52,NSL!$M$1101:$M$1121)</f>
        <v>0</v>
      </c>
      <c r="AS52" s="55">
        <f>SUMIF(NSL!$C$1123:$C$1164,C52,NSL!$M$1123:$M$1164)</f>
        <v>0</v>
      </c>
      <c r="AT52" s="55">
        <f>SUMIF(NSL!$C$1166:$C$1201,C52,NSL!$M$1166:$M$1201)</f>
        <v>0</v>
      </c>
      <c r="AU52" s="55">
        <f>SUMIF(NSL!$C$1203:$C$1223,C52,NSL!$M$1203:$M$1223)</f>
        <v>0</v>
      </c>
      <c r="AV52" s="55">
        <f>SUMIF(NSL!$C$1225:$C$1226,C52,NSL!$M$1225:$M$1226)</f>
        <v>0</v>
      </c>
      <c r="AW52" s="55">
        <f>SUMIF(NSL!$C$1228:$C$1244,C52,NSL!$M$1228:$M$1244)</f>
        <v>0</v>
      </c>
      <c r="AX52" s="55">
        <f>SUMIF(NSL!$C$1246:$C$1351,C52,NSL!$M$1246:$M$1351)</f>
        <v>0</v>
      </c>
      <c r="AY52" s="54">
        <f>D52-BG52</f>
        <v>0</v>
      </c>
      <c r="AZ52" s="55">
        <f>SUMIF(NSL!$C$1436:$C$1440,C52,NSL!$M$1436:$M$1440)</f>
        <v>0</v>
      </c>
      <c r="BA52" s="55">
        <f>SUMIF(NSL!$C$1442:$C$1507,C52,NSL!$M$1442:$M$1507)</f>
        <v>0</v>
      </c>
      <c r="BB52" s="55">
        <f>SUMIF(NSL!$C$1509:$C$1540,C52,NSL!$M$1509:$M$1540)</f>
        <v>0</v>
      </c>
      <c r="BC52" s="55">
        <f>SUMIF(NSL!$C$1542:$C$1545,C52,NSL!$M$1542:$M$1545)</f>
        <v>0</v>
      </c>
      <c r="BD52" s="55">
        <f>SUMIF(NSL!$C$1547:$C$1560,C52,NSL!$M$1547:$M$1560)</f>
        <v>0</v>
      </c>
      <c r="BE52" s="55">
        <f>SUMIF(NSL!$C$1562:$C$1565,C52,NSL!$M$1562:$M$1565)</f>
        <v>0</v>
      </c>
      <c r="BF52" s="55">
        <f>SUMIF(NSL!$C$1567:$C$1569,C52,NSL!$M$1567:$M$1569)</f>
        <v>0</v>
      </c>
      <c r="BG52" s="65">
        <f>SUM(G52:Q52)+SUM(S52:Z52)+SUM(AB52:AX52)+SUM(AZ52:BF52)</f>
        <v>0</v>
      </c>
      <c r="BH52" s="58">
        <f>AY60-BG52</f>
        <v>35.11</v>
      </c>
      <c r="BI52" s="53">
        <f t="shared" si="6"/>
        <v>35.11</v>
      </c>
    </row>
    <row r="53" spans="1:61" ht="15">
      <c r="A53" s="8" t="s">
        <v>139</v>
      </c>
      <c r="B53" s="9" t="s">
        <v>133</v>
      </c>
      <c r="C53" s="8" t="s">
        <v>151</v>
      </c>
      <c r="D53" s="52">
        <f>HTg!J55</f>
        <v>0</v>
      </c>
      <c r="E53" s="65">
        <f t="shared" si="10"/>
        <v>0</v>
      </c>
      <c r="F53" s="70">
        <f t="shared" si="11"/>
        <v>0</v>
      </c>
      <c r="G53" s="55">
        <f>SUMIF(NSL!$C$9:$C$10,C53,NSL!$M$9:$M$10)</f>
        <v>0</v>
      </c>
      <c r="H53" s="55">
        <f>SUMIF(NSL!$C$12:$C$13,C53,NSL!$M$12:$M$13)</f>
        <v>0</v>
      </c>
      <c r="I53" s="55">
        <f>SUMIF(NSL!$C$15:$C$16,C53,NSL!$M$15:$M$16)</f>
        <v>0</v>
      </c>
      <c r="J53" s="55">
        <f>SUMIF(NSL!$C$18:$C$19,C53,NSL!$M$18:$M$19)</f>
        <v>0</v>
      </c>
      <c r="K53" s="55">
        <f>SUMIF(NSL!$C$21:$C$43,C53,NSL!$M$21:$M$43)</f>
        <v>0</v>
      </c>
      <c r="L53" s="55">
        <f>SUMIF(NSL!$C$45:$C$51,C53,NSL!$M$45:$M$51)</f>
        <v>0</v>
      </c>
      <c r="M53" s="55">
        <f>SUMIF(NSL!$C$53:$C$55,C53,NSL!$M$53:$M$55)</f>
        <v>0</v>
      </c>
      <c r="N53" s="55">
        <f>SUMIF(NSL!$C$57:$C$65,C53,NSL!$M$57:$M$65)</f>
        <v>0</v>
      </c>
      <c r="O53" s="55">
        <f>SUMIF(NSL!$C$67:$C$76,C53,NSL!$M$67:$M$76)</f>
        <v>0</v>
      </c>
      <c r="P53" s="55">
        <f>SUMIF(NSL!$C$78:$C$79,C53,NSL!$M$78:$M$79)</f>
        <v>0</v>
      </c>
      <c r="Q53" s="55">
        <f>SUMIF(NSL!$C$81:$C$173,C53,NSL!$M$81:$M$173)</f>
        <v>0</v>
      </c>
      <c r="R53" s="65">
        <f t="shared" si="12"/>
        <v>0</v>
      </c>
      <c r="S53" s="55">
        <f>SUMIF(NSL!$C$176:$C$214,C53,NSL!$M$176:$M$214)</f>
        <v>0</v>
      </c>
      <c r="T53" s="55">
        <f>SUMIF(NSL!$C$216:$C$238,C53,NSL!$M$216:$M$238)</f>
        <v>0</v>
      </c>
      <c r="U53" s="55">
        <f>SUMIF(NSL!$C$240:$C$252,C53,NSL!$M$240:$M$252)</f>
        <v>0</v>
      </c>
      <c r="V53" s="55">
        <f>SUMIF(NSL!$C$254:$C$255,C53,NSL!$M$254:$M$255)</f>
        <v>0</v>
      </c>
      <c r="W53" s="55">
        <f>SUMIF(NSL!$C$257:$C$282,C53,NSL!$M$257:$M$282)</f>
        <v>0</v>
      </c>
      <c r="X53" s="55">
        <f>SUMIF(NSL!$C$284:$C$346,C53,NSL!$M$284:$M$346)</f>
        <v>0</v>
      </c>
      <c r="Y53" s="55">
        <f>SUMIF(NSL!$C$348:$C$436,C53,NSL!$M$348:$M$436)</f>
        <v>0</v>
      </c>
      <c r="Z53" s="55">
        <f>SUMIF(NSL!$C$438:$C$480,C53,NSL!$M$438:$M$480)</f>
        <v>0</v>
      </c>
      <c r="AA53" s="72">
        <f t="shared" si="16"/>
        <v>0</v>
      </c>
      <c r="AB53" s="55">
        <f>SUMIF(NSL!$C$483:$C$679,C53,NSL!$M$483:$M$679)</f>
        <v>0</v>
      </c>
      <c r="AC53" s="55">
        <f>SUMIF(NSL!$C$681:$C$682,C53,NSL!$M$681:$M$682)</f>
        <v>0</v>
      </c>
      <c r="AD53" s="55">
        <f>SUMIF(NSL!$C$684:$C$692,C53,NSL!$M$684:$M$692)</f>
        <v>0</v>
      </c>
      <c r="AE53" s="55">
        <f>SUMIF(NSL!$C$694:$C$776,C53,NSL!$M$694:$M$776)</f>
        <v>0</v>
      </c>
      <c r="AF53" s="55">
        <f>SUMIF(NSL!$C$778:$C$810,C53,NSL!$M$778:$M$810)</f>
        <v>0</v>
      </c>
      <c r="AG53" s="55">
        <f>SUMIF(NSL!$C$812:$C$813,C53,NSL!$M$812:$M$813)</f>
        <v>0</v>
      </c>
      <c r="AH53" s="55">
        <f>SUMIF(NSL!$C$815:$C$816,C53,NSL!$M$815:$M$816)</f>
        <v>0</v>
      </c>
      <c r="AI53" s="55">
        <f>SUMIF(NSL!$C$818:$C$889,C53,NSL!$M$818:$M$889)</f>
        <v>0</v>
      </c>
      <c r="AJ53" s="55">
        <f>SUMIF(NSL!$C$891:$C$917,C53,NSL!$M$891:$M$917)</f>
        <v>0</v>
      </c>
      <c r="AK53" s="55">
        <f>SUMIF(NSL!$C$919:$C$981,C53,NSL!$M$919:$M$981)</f>
        <v>0</v>
      </c>
      <c r="AL53" s="55">
        <f>SUMIF(NSL!$C$983:$C$1000,C53,NSL!$M$983:$M$1000)</f>
        <v>0</v>
      </c>
      <c r="AM53" s="55">
        <f>SUMIF(NSL!$C$1002:$C$1028,C53,NSL!$M$1002:$M$1028)</f>
        <v>0</v>
      </c>
      <c r="AN53" s="55">
        <f>SUMIF(NSL!$C$1030:$C$1045,C53,NSL!$M$1030:$M$1045)</f>
        <v>0</v>
      </c>
      <c r="AO53" s="55">
        <f>SUMIF(NSL!$C$1047:$C$1048,C53,NSL!$M$1047:$M$1048)</f>
        <v>0</v>
      </c>
      <c r="AP53" s="55">
        <f>SUMIF(NSL!$C$1050:$C$1074,C53,NSL!$M$1050:$M$1074)</f>
        <v>0</v>
      </c>
      <c r="AQ53" s="55">
        <f>SUMIF(NSL!$C$1076:$C$1099,C53,NSL!$M$1076:$M$1099)</f>
        <v>0</v>
      </c>
      <c r="AR53" s="55">
        <f>SUMIF(NSL!$C$1101:$C$1121,C53,NSL!$M$1101:$M$1121)</f>
        <v>0</v>
      </c>
      <c r="AS53" s="55">
        <f>SUMIF(NSL!$C$1123:$C$1164,C53,NSL!$M$1123:$M$1164)</f>
        <v>0</v>
      </c>
      <c r="AT53" s="55">
        <f>SUMIF(NSL!$C$1166:$C$1201,C53,NSL!$M$1166:$M$1201)</f>
        <v>0</v>
      </c>
      <c r="AU53" s="55">
        <f>SUMIF(NSL!$C$1203:$C$1223,C53,NSL!$M$1203:$M$1223)</f>
        <v>0</v>
      </c>
      <c r="AV53" s="55">
        <f>SUMIF(NSL!$C$1225:$C$1226,C53,NSL!$M$1225:$M$1226)</f>
        <v>0</v>
      </c>
      <c r="AW53" s="55">
        <f>SUMIF(NSL!$C$1228:$C$1244,C53,NSL!$M$1228:$M$1244)</f>
        <v>0</v>
      </c>
      <c r="AX53" s="55">
        <f>SUMIF(NSL!$C$1246:$C$1351,C53,NSL!$M$1246:$M$1351)</f>
        <v>0</v>
      </c>
      <c r="AY53" s="55">
        <f>SUMIF(NSL!$C$1353:$C$1434,C53,NSL!$M$1353:$M$1434)</f>
        <v>0</v>
      </c>
      <c r="AZ53" s="54">
        <f>D53-BG53</f>
        <v>0</v>
      </c>
      <c r="BA53" s="55">
        <f>SUMIF(NSL!$C$1442:$C$1507,C53,NSL!$M$1442:$M$1507)</f>
        <v>0</v>
      </c>
      <c r="BB53" s="55">
        <f>SUMIF(NSL!$C$1509:$C$1540,C53,NSL!$M$1509:$M$1540)</f>
        <v>0</v>
      </c>
      <c r="BC53" s="55">
        <f>SUMIF(NSL!$C$1542:$C$1545,C53,NSL!$M$1542:$M$1545)</f>
        <v>0</v>
      </c>
      <c r="BD53" s="55">
        <f>SUMIF(NSL!$C$1547:$C$1560,C53,NSL!$M$1547:$M$1560)</f>
        <v>0</v>
      </c>
      <c r="BE53" s="55">
        <f>SUMIF(NSL!$C$1562:$C$1565,C53,NSL!$M$1562:$M$1565)</f>
        <v>0</v>
      </c>
      <c r="BF53" s="55">
        <f>SUMIF(NSL!$C$1567:$C$1569,C53,NSL!$M$1567:$M$1569)</f>
        <v>0</v>
      </c>
      <c r="BG53" s="65">
        <f>SUM(G53:Q53)+SUM(S53:Z53)+SUM(AB53:AY53)+SUM(BA53:BF53)</f>
        <v>0</v>
      </c>
      <c r="BH53" s="58">
        <f>AZ60-BG53</f>
        <v>0</v>
      </c>
      <c r="BI53" s="53">
        <f t="shared" si="6"/>
        <v>0</v>
      </c>
    </row>
    <row r="54" spans="1:61" ht="15">
      <c r="A54" s="8" t="s">
        <v>140</v>
      </c>
      <c r="B54" s="9" t="s">
        <v>134</v>
      </c>
      <c r="C54" s="8" t="s">
        <v>152</v>
      </c>
      <c r="D54" s="52">
        <f>HTg!J56</f>
        <v>0</v>
      </c>
      <c r="E54" s="65">
        <f t="shared" si="10"/>
        <v>0</v>
      </c>
      <c r="F54" s="70">
        <f t="shared" si="11"/>
        <v>0</v>
      </c>
      <c r="G54" s="55">
        <f>SUMIF(NSL!$C$9:$C$10,C54,NSL!$M$9:$M$10)</f>
        <v>0</v>
      </c>
      <c r="H54" s="55">
        <f>SUMIF(NSL!$C$12:$C$13,C54,NSL!$M$12:$M$13)</f>
        <v>0</v>
      </c>
      <c r="I54" s="55">
        <f>SUMIF(NSL!$C$15:$C$16,C54,NSL!$M$15:$M$16)</f>
        <v>0</v>
      </c>
      <c r="J54" s="55">
        <f>SUMIF(NSL!$C$18:$C$19,C54,NSL!$M$18:$M$19)</f>
        <v>0</v>
      </c>
      <c r="K54" s="55">
        <f>SUMIF(NSL!$C$21:$C$43,C54,NSL!$M$21:$M$43)</f>
        <v>0</v>
      </c>
      <c r="L54" s="55">
        <f>SUMIF(NSL!$C$45:$C$51,C54,NSL!$M$45:$M$51)</f>
        <v>0</v>
      </c>
      <c r="M54" s="55">
        <f>SUMIF(NSL!$C$53:$C$55,C54,NSL!$M$53:$M$55)</f>
        <v>0</v>
      </c>
      <c r="N54" s="55">
        <f>SUMIF(NSL!$C$57:$C$65,C54,NSL!$M$57:$M$65)</f>
        <v>0</v>
      </c>
      <c r="O54" s="55">
        <f>SUMIF(NSL!$C$67:$C$76,C54,NSL!$M$67:$M$76)</f>
        <v>0</v>
      </c>
      <c r="P54" s="55">
        <f>SUMIF(NSL!$C$78:$C$79,C54,NSL!$M$78:$M$79)</f>
        <v>0</v>
      </c>
      <c r="Q54" s="55">
        <f>SUMIF(NSL!$C$81:$C$173,C54,NSL!$M$81:$M$173)</f>
        <v>0</v>
      </c>
      <c r="R54" s="65">
        <f t="shared" si="12"/>
        <v>0</v>
      </c>
      <c r="S54" s="55">
        <f>SUMIF(NSL!$C$176:$C$214,C54,NSL!$M$176:$M$214)</f>
        <v>0</v>
      </c>
      <c r="T54" s="55">
        <f>SUMIF(NSL!$C$216:$C$238,C54,NSL!$M$216:$M$238)</f>
        <v>0</v>
      </c>
      <c r="U54" s="55">
        <f>SUMIF(NSL!$C$240:$C$252,C54,NSL!$M$240:$M$252)</f>
        <v>0</v>
      </c>
      <c r="V54" s="55">
        <f>SUMIF(NSL!$C$254:$C$255,C54,NSL!$M$254:$M$255)</f>
        <v>0</v>
      </c>
      <c r="W54" s="55">
        <f>SUMIF(NSL!$C$257:$C$282,C54,NSL!$M$257:$M$282)</f>
        <v>0</v>
      </c>
      <c r="X54" s="55">
        <f>SUMIF(NSL!$C$284:$C$346,C54,NSL!$M$284:$M$346)</f>
        <v>0</v>
      </c>
      <c r="Y54" s="55">
        <f>SUMIF(NSL!$C$348:$C$436,C54,NSL!$M$348:$M$436)</f>
        <v>0</v>
      </c>
      <c r="Z54" s="55">
        <f>SUMIF(NSL!$C$438:$C$480,C54,NSL!$M$438:$M$480)</f>
        <v>0</v>
      </c>
      <c r="AA54" s="72">
        <f t="shared" si="16"/>
        <v>0</v>
      </c>
      <c r="AB54" s="55">
        <f>SUMIF(NSL!$C$483:$C$679,C54,NSL!$M$483:$M$679)</f>
        <v>0</v>
      </c>
      <c r="AC54" s="55">
        <f>SUMIF(NSL!$C$681:$C$682,C54,NSL!$M$681:$M$682)</f>
        <v>0</v>
      </c>
      <c r="AD54" s="55">
        <f>SUMIF(NSL!$C$684:$C$692,C54,NSL!$M$684:$M$692)</f>
        <v>0</v>
      </c>
      <c r="AE54" s="55">
        <f>SUMIF(NSL!$C$694:$C$776,C54,NSL!$M$694:$M$776)</f>
        <v>0</v>
      </c>
      <c r="AF54" s="55">
        <f>SUMIF(NSL!$C$778:$C$810,C54,NSL!$M$778:$M$810)</f>
        <v>0</v>
      </c>
      <c r="AG54" s="55">
        <f>SUMIF(NSL!$C$812:$C$813,C54,NSL!$M$812:$M$813)</f>
        <v>0</v>
      </c>
      <c r="AH54" s="55">
        <f>SUMIF(NSL!$C$815:$C$816,C54,NSL!$M$815:$M$816)</f>
        <v>0</v>
      </c>
      <c r="AI54" s="55">
        <f>SUMIF(NSL!$C$818:$C$889,C54,NSL!$M$818:$M$889)</f>
        <v>0</v>
      </c>
      <c r="AJ54" s="55">
        <f>SUMIF(NSL!$C$891:$C$917,C54,NSL!$M$891:$M$917)</f>
        <v>0</v>
      </c>
      <c r="AK54" s="55">
        <f>SUMIF(NSL!$C$919:$C$981,C54,NSL!$M$919:$M$981)</f>
        <v>0</v>
      </c>
      <c r="AL54" s="55">
        <f>SUMIF(NSL!$C$983:$C$1000,C54,NSL!$M$983:$M$1000)</f>
        <v>0</v>
      </c>
      <c r="AM54" s="55">
        <f>SUMIF(NSL!$C$1002:$C$1028,C54,NSL!$M$1002:$M$1028)</f>
        <v>0</v>
      </c>
      <c r="AN54" s="55">
        <f>SUMIF(NSL!$C$1030:$C$1045,C54,NSL!$M$1030:$M$1045)</f>
        <v>0</v>
      </c>
      <c r="AO54" s="55">
        <f>SUMIF(NSL!$C$1047:$C$1048,C54,NSL!$M$1047:$M$1048)</f>
        <v>0</v>
      </c>
      <c r="AP54" s="55">
        <f>SUMIF(NSL!$C$1050:$C$1074,C54,NSL!$M$1050:$M$1074)</f>
        <v>0</v>
      </c>
      <c r="AQ54" s="55">
        <f>SUMIF(NSL!$C$1076:$C$1099,C54,NSL!$M$1076:$M$1099)</f>
        <v>0</v>
      </c>
      <c r="AR54" s="55">
        <f>SUMIF(NSL!$C$1101:$C$1121,C54,NSL!$M$1101:$M$1121)</f>
        <v>0</v>
      </c>
      <c r="AS54" s="55">
        <f>SUMIF(NSL!$C$1123:$C$1164,C54,NSL!$M$1123:$M$1164)</f>
        <v>0</v>
      </c>
      <c r="AT54" s="55">
        <f>SUMIF(NSL!$C$1166:$C$1201,C54,NSL!$M$1166:$M$1201)</f>
        <v>0</v>
      </c>
      <c r="AU54" s="55">
        <f>SUMIF(NSL!$C$1203:$C$1223,C54,NSL!$M$1203:$M$1223)</f>
        <v>0</v>
      </c>
      <c r="AV54" s="55">
        <f>SUMIF(NSL!$C$1225:$C$1226,C54,NSL!$M$1225:$M$1226)</f>
        <v>0</v>
      </c>
      <c r="AW54" s="55">
        <f>SUMIF(NSL!$C$1228:$C$1244,C54,NSL!$M$1228:$M$1244)</f>
        <v>0</v>
      </c>
      <c r="AX54" s="55">
        <f>SUMIF(NSL!$C$1246:$C$1351,C54,NSL!$M$1246:$M$1351)</f>
        <v>0</v>
      </c>
      <c r="AY54" s="55">
        <f>SUMIF(NSL!$C$1353:$C$1434,C54,NSL!$M$1353:$M$1434)</f>
        <v>0</v>
      </c>
      <c r="AZ54" s="55">
        <f>SUMIF(NSL!$C$1436:$C$1440,C54,NSL!$M$1436:$M$1440)</f>
        <v>0</v>
      </c>
      <c r="BA54" s="54">
        <f>D54-BG54</f>
        <v>0</v>
      </c>
      <c r="BB54" s="55">
        <f>SUMIF(NSL!$C$1509:$C$1540,C54,NSL!$M$1509:$M$1540)</f>
        <v>0</v>
      </c>
      <c r="BC54" s="55">
        <f>SUMIF(NSL!$C$1542:$C$1545,C54,NSL!$M$1542:$M$1545)</f>
        <v>0</v>
      </c>
      <c r="BD54" s="55">
        <f>SUMIF(NSL!$C$1547:$C$1560,C54,NSL!$M$1547:$M$1560)</f>
        <v>0</v>
      </c>
      <c r="BE54" s="55">
        <f>SUMIF(NSL!$C$1562:$C$1565,C54,NSL!$M$1562:$M$1565)</f>
        <v>0</v>
      </c>
      <c r="BF54" s="55">
        <f>SUMIF(NSL!$C$1567:$C$1569,C54,NSL!$M$1567:$M$1569)</f>
        <v>0</v>
      </c>
      <c r="BG54" s="65">
        <f>SUM(G54:Q54)+SUM(S54:Z54)+SUM(AB54:AZ54)+SUM(BB54:BF54)</f>
        <v>0</v>
      </c>
      <c r="BH54" s="58">
        <f>BA60-BG54</f>
        <v>0</v>
      </c>
      <c r="BI54" s="53">
        <f t="shared" si="6"/>
        <v>0</v>
      </c>
    </row>
    <row r="55" spans="1:61" ht="15">
      <c r="A55" s="8" t="s">
        <v>141</v>
      </c>
      <c r="B55" s="9" t="s">
        <v>153</v>
      </c>
      <c r="C55" s="8" t="s">
        <v>44</v>
      </c>
      <c r="D55" s="52">
        <f>HTg!J57</f>
        <v>0.77</v>
      </c>
      <c r="E55" s="65">
        <f t="shared" si="10"/>
        <v>0</v>
      </c>
      <c r="F55" s="70">
        <f t="shared" si="11"/>
        <v>0</v>
      </c>
      <c r="G55" s="55">
        <f>SUMIF(NSL!$C$9:$C$10,C55,NSL!$M$9:$M$10)</f>
        <v>0</v>
      </c>
      <c r="H55" s="55">
        <f>SUMIF(NSL!$C$12:$C$13,C55,NSL!$M$12:$M$13)</f>
        <v>0</v>
      </c>
      <c r="I55" s="55">
        <f>SUMIF(NSL!$C$15:$C$16,C55,NSL!$M$15:$M$16)</f>
        <v>0</v>
      </c>
      <c r="J55" s="55">
        <f>SUMIF(NSL!$C$18:$C$19,C55,NSL!$M$18:$M$19)</f>
        <v>0</v>
      </c>
      <c r="K55" s="55">
        <f>SUMIF(NSL!$C$21:$C$43,C55,NSL!$M$21:$M$43)</f>
        <v>0</v>
      </c>
      <c r="L55" s="55">
        <f>SUMIF(NSL!$C$45:$C$51,C55,NSL!$M$45:$M$51)</f>
        <v>0</v>
      </c>
      <c r="M55" s="55">
        <f>SUMIF(NSL!$C$53:$C$55,C55,NSL!$M$53:$M$55)</f>
        <v>0</v>
      </c>
      <c r="N55" s="55">
        <f>SUMIF(NSL!$C$57:$C$65,C55,NSL!$M$57:$M$65)</f>
        <v>0</v>
      </c>
      <c r="O55" s="55">
        <f>SUMIF(NSL!$C$67:$C$76,C55,NSL!$M$67:$M$76)</f>
        <v>0</v>
      </c>
      <c r="P55" s="55">
        <f>SUMIF(NSL!$C$78:$C$79,C55,NSL!$M$78:$M$79)</f>
        <v>0</v>
      </c>
      <c r="Q55" s="55">
        <f>SUMIF(NSL!$C$81:$C$173,C55,NSL!$M$81:$M$173)</f>
        <v>0</v>
      </c>
      <c r="R55" s="65">
        <f t="shared" si="12"/>
        <v>0.77</v>
      </c>
      <c r="S55" s="55">
        <f>SUMIF(NSL!$C$176:$C$214,C55,NSL!$M$176:$M$214)</f>
        <v>0</v>
      </c>
      <c r="T55" s="55">
        <f>SUMIF(NSL!$C$216:$C$238,C55,NSL!$M$216:$M$238)</f>
        <v>0</v>
      </c>
      <c r="U55" s="55">
        <f>SUMIF(NSL!$C$240:$C$252,C55,NSL!$M$240:$M$252)</f>
        <v>0</v>
      </c>
      <c r="V55" s="55">
        <f>SUMIF(NSL!$C$254:$C$255,C55,NSL!$M$254:$M$255)</f>
        <v>0</v>
      </c>
      <c r="W55" s="55">
        <f>SUMIF(NSL!$C$257:$C$282,C55,NSL!$M$257:$M$282)</f>
        <v>0</v>
      </c>
      <c r="X55" s="55">
        <f>SUMIF(NSL!$C$284:$C$346,C55,NSL!$M$284:$M$346)</f>
        <v>0</v>
      </c>
      <c r="Y55" s="55">
        <f>SUMIF(NSL!$C$348:$C$436,C55,NSL!$M$348:$M$436)</f>
        <v>0</v>
      </c>
      <c r="Z55" s="55">
        <f>SUMIF(NSL!$C$438:$C$480,C55,NSL!$M$438:$M$480)</f>
        <v>0</v>
      </c>
      <c r="AA55" s="72">
        <f t="shared" si="16"/>
        <v>0</v>
      </c>
      <c r="AB55" s="55">
        <f>SUMIF(NSL!$C$483:$C$679,C55,NSL!$M$483:$M$679)</f>
        <v>0</v>
      </c>
      <c r="AC55" s="55">
        <f>SUMIF(NSL!$C$681:$C$682,C55,NSL!$M$681:$M$682)</f>
        <v>0</v>
      </c>
      <c r="AD55" s="55">
        <f>SUMIF(NSL!$C$684:$C$692,C55,NSL!$M$684:$M$692)</f>
        <v>0</v>
      </c>
      <c r="AE55" s="55">
        <f>SUMIF(NSL!$C$694:$C$776,C55,NSL!$M$694:$M$776)</f>
        <v>0</v>
      </c>
      <c r="AF55" s="55">
        <f>SUMIF(NSL!$C$778:$C$810,C55,NSL!$M$778:$M$810)</f>
        <v>0</v>
      </c>
      <c r="AG55" s="55">
        <f>SUMIF(NSL!$C$812:$C$813,C55,NSL!$M$812:$M$813)</f>
        <v>0</v>
      </c>
      <c r="AH55" s="55">
        <f>SUMIF(NSL!$C$815:$C$816,C55,NSL!$M$815:$M$816)</f>
        <v>0</v>
      </c>
      <c r="AI55" s="55">
        <f>SUMIF(NSL!$C$818:$C$889,C55,NSL!$M$818:$M$889)</f>
        <v>0</v>
      </c>
      <c r="AJ55" s="55">
        <f>SUMIF(NSL!$C$891:$C$917,C55,NSL!$M$891:$M$917)</f>
        <v>0</v>
      </c>
      <c r="AK55" s="55">
        <f>SUMIF(NSL!$C$919:$C$981,C55,NSL!$M$919:$M$981)</f>
        <v>0</v>
      </c>
      <c r="AL55" s="55">
        <f>SUMIF(NSL!$C$983:$C$1000,C55,NSL!$M$983:$M$1000)</f>
        <v>0</v>
      </c>
      <c r="AM55" s="55">
        <f>SUMIF(NSL!$C$1002:$C$1028,C55,NSL!$M$1002:$M$1028)</f>
        <v>0</v>
      </c>
      <c r="AN55" s="55">
        <f>SUMIF(NSL!$C$1030:$C$1045,C55,NSL!$M$1030:$M$1045)</f>
        <v>0</v>
      </c>
      <c r="AO55" s="55">
        <f>SUMIF(NSL!$C$1047:$C$1048,C55,NSL!$M$1047:$M$1048)</f>
        <v>0</v>
      </c>
      <c r="AP55" s="55">
        <f>SUMIF(NSL!$C$1050:$C$1074,C55,NSL!$M$1050:$M$1074)</f>
        <v>0</v>
      </c>
      <c r="AQ55" s="55">
        <f>SUMIF(NSL!$C$1076:$C$1099,C55,NSL!$M$1076:$M$1099)</f>
        <v>0</v>
      </c>
      <c r="AR55" s="55">
        <f>SUMIF(NSL!$C$1101:$C$1121,C55,NSL!$M$1101:$M$1121)</f>
        <v>0</v>
      </c>
      <c r="AS55" s="55">
        <f>SUMIF(NSL!$C$1123:$C$1164,C55,NSL!$M$1123:$M$1164)</f>
        <v>0</v>
      </c>
      <c r="AT55" s="55">
        <f>SUMIF(NSL!$C$1166:$C$1201,C55,NSL!$M$1166:$M$1201)</f>
        <v>0</v>
      </c>
      <c r="AU55" s="55">
        <f>SUMIF(NSL!$C$1203:$C$1223,C55,NSL!$M$1203:$M$1223)</f>
        <v>0</v>
      </c>
      <c r="AV55" s="55">
        <f>SUMIF(NSL!$C$1225:$C$1226,C55,NSL!$M$1225:$M$1226)</f>
        <v>0</v>
      </c>
      <c r="AW55" s="55">
        <f>SUMIF(NSL!$C$1228:$C$1244,C55,NSL!$M$1228:$M$1244)</f>
        <v>0</v>
      </c>
      <c r="AX55" s="55">
        <f>SUMIF(NSL!$C$1246:$C$1351,C55,NSL!$M$1246:$M$1351)</f>
        <v>0</v>
      </c>
      <c r="AY55" s="55">
        <f>SUMIF(NSL!$C$1353:$C$1434,C55,NSL!$M$1353:$M$1434)</f>
        <v>0</v>
      </c>
      <c r="AZ55" s="55">
        <f>SUMIF(NSL!$C$1436:$C$1440,C55,NSL!$M$1436:$M$1440)</f>
        <v>0</v>
      </c>
      <c r="BA55" s="55">
        <f>SUMIF(NSL!$C$1442:$C$1507,C55,NSL!$M$1442:$M$1507)</f>
        <v>0</v>
      </c>
      <c r="BB55" s="54">
        <f>D55-BG55</f>
        <v>0.77</v>
      </c>
      <c r="BC55" s="55">
        <f>SUMIF(NSL!$C$1542:$C$1545,C55,NSL!$M$1542:$M$1545)</f>
        <v>0</v>
      </c>
      <c r="BD55" s="55">
        <f>SUMIF(NSL!$C$1547:$C$1560,C55,NSL!$M$1547:$M$1560)</f>
        <v>0</v>
      </c>
      <c r="BE55" s="55">
        <f>SUMIF(NSL!$C$1562:$C$1565,C55,NSL!$M$1562:$M$1565)</f>
        <v>0</v>
      </c>
      <c r="BF55" s="55">
        <f>SUMIF(NSL!$C$1567:$C$1569,C55,NSL!$M$1567:$M$1569)</f>
        <v>0</v>
      </c>
      <c r="BG55" s="65">
        <f>SUM(G55:Q55)+SUM(S55:Z55)+SUM(AB55:BA55)+SUM(BC55:BF55)</f>
        <v>0</v>
      </c>
      <c r="BH55" s="58">
        <f>BB60-BG55</f>
        <v>0.81</v>
      </c>
      <c r="BI55" s="53">
        <f t="shared" si="6"/>
        <v>1.58</v>
      </c>
    </row>
    <row r="56" spans="1:61" ht="15">
      <c r="A56" s="8" t="s">
        <v>142</v>
      </c>
      <c r="B56" s="9" t="s">
        <v>154</v>
      </c>
      <c r="C56" s="8" t="s">
        <v>47</v>
      </c>
      <c r="D56" s="52">
        <f>HTg!J58</f>
        <v>65.010000000000005</v>
      </c>
      <c r="E56" s="65">
        <f t="shared" si="10"/>
        <v>0</v>
      </c>
      <c r="F56" s="70">
        <f t="shared" si="11"/>
        <v>0</v>
      </c>
      <c r="G56" s="55">
        <f>SUMIF(NSL!$C$9:$C$10,C56,NSL!$M$9:$M$10)</f>
        <v>0</v>
      </c>
      <c r="H56" s="55">
        <f>SUMIF(NSL!$C$12:$C$13,C56,NSL!$M$12:$M$13)</f>
        <v>0</v>
      </c>
      <c r="I56" s="55">
        <f>SUMIF(NSL!$C$15:$C$16,C56,NSL!$M$15:$M$16)</f>
        <v>0</v>
      </c>
      <c r="J56" s="55">
        <f>SUMIF(NSL!$C$18:$C$19,C56,NSL!$M$18:$M$19)</f>
        <v>0</v>
      </c>
      <c r="K56" s="55">
        <f>SUMIF(NSL!$C$21:$C$43,C56,NSL!$M$21:$M$43)</f>
        <v>0</v>
      </c>
      <c r="L56" s="55">
        <f>SUMIF(NSL!$C$45:$C$51,C56,NSL!$M$45:$M$51)</f>
        <v>0</v>
      </c>
      <c r="M56" s="55">
        <f>SUMIF(NSL!$C$53:$C$55,C56,NSL!$M$53:$M$55)</f>
        <v>0</v>
      </c>
      <c r="N56" s="55">
        <f>SUMIF(NSL!$C$57:$C$65,C56,NSL!$M$57:$M$65)</f>
        <v>0</v>
      </c>
      <c r="O56" s="55">
        <f>SUMIF(NSL!$C$67:$C$76,C56,NSL!$M$67:$M$76)</f>
        <v>0</v>
      </c>
      <c r="P56" s="55">
        <f>SUMIF(NSL!$C$78:$C$79,C56,NSL!$M$78:$M$79)</f>
        <v>0</v>
      </c>
      <c r="Q56" s="55">
        <f>SUMIF(NSL!$C$81:$C$173,C56,NSL!$M$81:$M$173)</f>
        <v>0</v>
      </c>
      <c r="R56" s="65">
        <f t="shared" si="12"/>
        <v>65.010000000000005</v>
      </c>
      <c r="S56" s="55">
        <f>SUMIF(NSL!$C$176:$C$214,C56,NSL!$M$176:$M$214)</f>
        <v>0</v>
      </c>
      <c r="T56" s="55">
        <f>SUMIF(NSL!$C$216:$C$238,C56,NSL!$M$216:$M$238)</f>
        <v>0</v>
      </c>
      <c r="U56" s="55">
        <f>SUMIF(NSL!$C$240:$C$252,C56,NSL!$M$240:$M$252)</f>
        <v>0</v>
      </c>
      <c r="V56" s="55">
        <f>SUMIF(NSL!$C$254:$C$255,C56,NSL!$M$254:$M$255)</f>
        <v>0</v>
      </c>
      <c r="W56" s="55">
        <f>SUMIF(NSL!$C$257:$C$282,C56,NSL!$M$257:$M$282)</f>
        <v>0</v>
      </c>
      <c r="X56" s="55">
        <f>SUMIF(NSL!$C$284:$C$346,C56,NSL!$M$284:$M$346)</f>
        <v>0</v>
      </c>
      <c r="Y56" s="55">
        <f>SUMIF(NSL!$C$348:$C$436,C56,NSL!$M$348:$M$436)</f>
        <v>0</v>
      </c>
      <c r="Z56" s="55">
        <f>SUMIF(NSL!$C$438:$C$480,C56,NSL!$M$438:$M$480)</f>
        <v>3</v>
      </c>
      <c r="AA56" s="72">
        <f t="shared" si="16"/>
        <v>0.5</v>
      </c>
      <c r="AB56" s="55">
        <f>SUMIF(NSL!$C$483:$C$679,C56,NSL!$M$483:$M$679)</f>
        <v>0</v>
      </c>
      <c r="AC56" s="55">
        <f>SUMIF(NSL!$C$681:$C$682,C56,NSL!$M$681:$M$682)</f>
        <v>0</v>
      </c>
      <c r="AD56" s="55">
        <f>SUMIF(NSL!$C$684:$C$692,C56,NSL!$M$684:$M$692)</f>
        <v>0</v>
      </c>
      <c r="AE56" s="55">
        <f>SUMIF(NSL!$C$694:$C$776,C56,NSL!$M$694:$M$776)</f>
        <v>0</v>
      </c>
      <c r="AF56" s="55">
        <f>SUMIF(NSL!$C$778:$C$810,C56,NSL!$M$778:$M$810)</f>
        <v>0</v>
      </c>
      <c r="AG56" s="55">
        <f>SUMIF(NSL!$C$812:$C$813,C56,NSL!$M$812:$M$813)</f>
        <v>0</v>
      </c>
      <c r="AH56" s="55">
        <f>SUMIF(NSL!$C$815:$C$816,C56,NSL!$M$815:$M$816)</f>
        <v>0</v>
      </c>
      <c r="AI56" s="55">
        <f>SUMIF(NSL!$C$818:$C$889,C56,NSL!$M$818:$M$889)</f>
        <v>0</v>
      </c>
      <c r="AJ56" s="55">
        <f>SUMIF(NSL!$C$891:$C$917,C56,NSL!$M$891:$M$917)</f>
        <v>0.5</v>
      </c>
      <c r="AK56" s="55">
        <f>SUMIF(NSL!$C$919:$C$981,C56,NSL!$M$919:$M$981)</f>
        <v>0</v>
      </c>
      <c r="AL56" s="55">
        <f>SUMIF(NSL!$C$983:$C$1000,C56,NSL!$M$983:$M$1000)</f>
        <v>0</v>
      </c>
      <c r="AM56" s="55">
        <f>SUMIF(NSL!$C$1002:$C$1028,C56,NSL!$M$1002:$M$1028)</f>
        <v>0</v>
      </c>
      <c r="AN56" s="55">
        <f>SUMIF(NSL!$C$1030:$C$1045,C56,NSL!$M$1030:$M$1045)</f>
        <v>0</v>
      </c>
      <c r="AO56" s="55">
        <f>SUMIF(NSL!$C$1047:$C$1048,C56,NSL!$M$1047:$M$1048)</f>
        <v>0</v>
      </c>
      <c r="AP56" s="55">
        <f>SUMIF(NSL!$C$1050:$C$1074,C56,NSL!$M$1050:$M$1074)</f>
        <v>0</v>
      </c>
      <c r="AQ56" s="55">
        <f>SUMIF(NSL!$C$1076:$C$1099,C56,NSL!$M$1076:$M$1099)</f>
        <v>0</v>
      </c>
      <c r="AR56" s="55">
        <f>SUMIF(NSL!$C$1101:$C$1121,C56,NSL!$M$1101:$M$1121)</f>
        <v>0</v>
      </c>
      <c r="AS56" s="55">
        <f>SUMIF(NSL!$C$1123:$C$1164,C56,NSL!$M$1123:$M$1164)</f>
        <v>0</v>
      </c>
      <c r="AT56" s="55">
        <f>SUMIF(NSL!$C$1166:$C$1201,C56,NSL!$M$1166:$M$1201)</f>
        <v>0</v>
      </c>
      <c r="AU56" s="55">
        <f>SUMIF(NSL!$C$1203:$C$1223,C56,NSL!$M$1203:$M$1223)</f>
        <v>0</v>
      </c>
      <c r="AV56" s="55">
        <f>SUMIF(NSL!$C$1225:$C$1226,C56,NSL!$M$1225:$M$1226)</f>
        <v>0</v>
      </c>
      <c r="AW56" s="55">
        <f>SUMIF(NSL!$C$1228:$C$1244,C56,NSL!$M$1228:$M$1244)</f>
        <v>0</v>
      </c>
      <c r="AX56" s="55">
        <f>SUMIF(NSL!$C$1246:$C$1351,C56,NSL!$M$1246:$M$1351)</f>
        <v>0</v>
      </c>
      <c r="AY56" s="55">
        <f>SUMIF(NSL!$C$1353:$C$1434,C56,NSL!$M$1353:$M$1434)</f>
        <v>0</v>
      </c>
      <c r="AZ56" s="55">
        <f>SUMIF(NSL!$C$1436:$C$1440,C56,NSL!$M$1436:$M$1440)</f>
        <v>0</v>
      </c>
      <c r="BA56" s="55">
        <f>SUMIF(NSL!$C$1442:$C$1507,C56,NSL!$M$1442:$M$1507)</f>
        <v>0</v>
      </c>
      <c r="BB56" s="55">
        <f>SUMIF(NSL!$C$1509:$C$1540,C56,NSL!$M$1509:$M$1540)</f>
        <v>0</v>
      </c>
      <c r="BC56" s="54">
        <f>D56-BG56</f>
        <v>61.510000000000005</v>
      </c>
      <c r="BD56" s="55">
        <f>SUMIF(NSL!$C$1547:$C$1560,C56,NSL!$M$1547:$M$1560)</f>
        <v>0</v>
      </c>
      <c r="BE56" s="55">
        <f>SUMIF(NSL!$C$1562:$C$1565,C56,NSL!$M$1562:$M$1565)</f>
        <v>0</v>
      </c>
      <c r="BF56" s="55">
        <f>SUMIF(NSL!$C$1567:$C$1569,C56,NSL!$M$1567:$M$1569)</f>
        <v>0</v>
      </c>
      <c r="BG56" s="65">
        <f>SUM(G56:Q56)+SUM(S56:Z56)+SUM(AB56:BB56)+SUM(BD56:BF56)</f>
        <v>3.5</v>
      </c>
      <c r="BH56" s="58">
        <f>BC60-BG56</f>
        <v>-3.5</v>
      </c>
      <c r="BI56" s="53">
        <f t="shared" si="6"/>
        <v>61.510000000000005</v>
      </c>
    </row>
    <row r="57" spans="1:61" ht="15">
      <c r="A57" s="8" t="s">
        <v>143</v>
      </c>
      <c r="B57" s="9" t="s">
        <v>98</v>
      </c>
      <c r="C57" s="8" t="s">
        <v>46</v>
      </c>
      <c r="D57" s="52">
        <f>HTg!J59</f>
        <v>0</v>
      </c>
      <c r="E57" s="65">
        <f t="shared" si="10"/>
        <v>0</v>
      </c>
      <c r="F57" s="70">
        <f t="shared" si="11"/>
        <v>0</v>
      </c>
      <c r="G57" s="55">
        <f>SUMIF(NSL!$C$9:$C$10,C57,NSL!$M$9:$M$10)</f>
        <v>0</v>
      </c>
      <c r="H57" s="55">
        <f>SUMIF(NSL!$C$12:$C$13,C57,NSL!$M$12:$M$13)</f>
        <v>0</v>
      </c>
      <c r="I57" s="55">
        <f>SUMIF(NSL!$C$15:$C$16,C57,NSL!$M$15:$M$16)</f>
        <v>0</v>
      </c>
      <c r="J57" s="55">
        <f>SUMIF(NSL!$C$18:$C$19,C57,NSL!$M$18:$M$19)</f>
        <v>0</v>
      </c>
      <c r="K57" s="55">
        <f>SUMIF(NSL!$C$21:$C$43,C57,NSL!$M$21:$M$43)</f>
        <v>0</v>
      </c>
      <c r="L57" s="55">
        <f>SUMIF(NSL!$C$45:$C$51,C57,NSL!$M$45:$M$51)</f>
        <v>0</v>
      </c>
      <c r="M57" s="55">
        <f>SUMIF(NSL!$C$53:$C$55,C57,NSL!$M$53:$M$55)</f>
        <v>0</v>
      </c>
      <c r="N57" s="55">
        <f>SUMIF(NSL!$C$57:$C$65,C57,NSL!$M$57:$M$65)</f>
        <v>0</v>
      </c>
      <c r="O57" s="55">
        <f>SUMIF(NSL!$C$67:$C$76,C57,NSL!$M$67:$M$76)</f>
        <v>0</v>
      </c>
      <c r="P57" s="55">
        <f>SUMIF(NSL!$C$78:$C$79,C57,NSL!$M$78:$M$79)</f>
        <v>0</v>
      </c>
      <c r="Q57" s="55">
        <f>SUMIF(NSL!$C$81:$C$173,C57,NSL!$M$81:$M$173)</f>
        <v>0</v>
      </c>
      <c r="R57" s="65">
        <f t="shared" si="12"/>
        <v>0</v>
      </c>
      <c r="S57" s="55">
        <f>SUMIF(NSL!$C$176:$C$214,C57,NSL!$M$176:$M$214)</f>
        <v>0</v>
      </c>
      <c r="T57" s="55">
        <f>SUMIF(NSL!$C$216:$C$238,C57,NSL!$M$216:$M$238)</f>
        <v>0</v>
      </c>
      <c r="U57" s="55">
        <f>SUMIF(NSL!$C$240:$C$252,C57,NSL!$M$240:$M$252)</f>
        <v>0</v>
      </c>
      <c r="V57" s="55">
        <f>SUMIF(NSL!$C$254:$C$255,C57,NSL!$M$254:$M$255)</f>
        <v>0</v>
      </c>
      <c r="W57" s="55">
        <f>SUMIF(NSL!$C$257:$C$282,C57,NSL!$M$257:$M$282)</f>
        <v>0</v>
      </c>
      <c r="X57" s="55">
        <f>SUMIF(NSL!$C$284:$C$346,C57,NSL!$M$284:$M$346)</f>
        <v>0</v>
      </c>
      <c r="Y57" s="55">
        <f>SUMIF(NSL!$C$348:$C$436,C57,NSL!$M$348:$M$436)</f>
        <v>0</v>
      </c>
      <c r="Z57" s="55">
        <f>SUMIF(NSL!$C$438:$C$480,C57,NSL!$M$438:$M$480)</f>
        <v>0</v>
      </c>
      <c r="AA57" s="72">
        <f t="shared" si="16"/>
        <v>0</v>
      </c>
      <c r="AB57" s="55">
        <f>SUMIF(NSL!$C$483:$C$679,C57,NSL!$M$483:$M$679)</f>
        <v>0</v>
      </c>
      <c r="AC57" s="55">
        <f>SUMIF(NSL!$C$681:$C$682,C57,NSL!$M$681:$M$682)</f>
        <v>0</v>
      </c>
      <c r="AD57" s="55">
        <f>SUMIF(NSL!$C$684:$C$692,C57,NSL!$M$684:$M$692)</f>
        <v>0</v>
      </c>
      <c r="AE57" s="55">
        <f>SUMIF(NSL!$C$694:$C$776,C57,NSL!$M$694:$M$776)</f>
        <v>0</v>
      </c>
      <c r="AF57" s="55">
        <f>SUMIF(NSL!$C$778:$C$810,C57,NSL!$M$778:$M$810)</f>
        <v>0</v>
      </c>
      <c r="AG57" s="55">
        <f>SUMIF(NSL!$C$812:$C$813,C57,NSL!$M$812:$M$813)</f>
        <v>0</v>
      </c>
      <c r="AH57" s="55">
        <f>SUMIF(NSL!$C$815:$C$816,C57,NSL!$M$815:$M$816)</f>
        <v>0</v>
      </c>
      <c r="AI57" s="55">
        <f>SUMIF(NSL!$C$818:$C$889,C57,NSL!$M$818:$M$889)</f>
        <v>0</v>
      </c>
      <c r="AJ57" s="55">
        <f>SUMIF(NSL!$C$891:$C$917,C57,NSL!$M$891:$M$917)</f>
        <v>0</v>
      </c>
      <c r="AK57" s="55">
        <f>SUMIF(NSL!$C$919:$C$981,C57,NSL!$M$919:$M$981)</f>
        <v>0</v>
      </c>
      <c r="AL57" s="55">
        <f>SUMIF(NSL!$C$983:$C$1000,C57,NSL!$M$983:$M$1000)</f>
        <v>0</v>
      </c>
      <c r="AM57" s="55">
        <f>SUMIF(NSL!$C$1002:$C$1028,C57,NSL!$M$1002:$M$1028)</f>
        <v>0</v>
      </c>
      <c r="AN57" s="55">
        <f>SUMIF(NSL!$C$1030:$C$1045,C57,NSL!$M$1030:$M$1045)</f>
        <v>0</v>
      </c>
      <c r="AO57" s="55">
        <f>SUMIF(NSL!$C$1047:$C$1048,C57,NSL!$M$1047:$M$1048)</f>
        <v>0</v>
      </c>
      <c r="AP57" s="55">
        <f>SUMIF(NSL!$C$1050:$C$1074,C57,NSL!$M$1050:$M$1074)</f>
        <v>0</v>
      </c>
      <c r="AQ57" s="55">
        <f>SUMIF(NSL!$C$1076:$C$1099,C57,NSL!$M$1076:$M$1099)</f>
        <v>0</v>
      </c>
      <c r="AR57" s="55">
        <f>SUMIF(NSL!$C$1101:$C$1121,C57,NSL!$M$1101:$M$1121)</f>
        <v>0</v>
      </c>
      <c r="AS57" s="55">
        <f>SUMIF(NSL!$C$1123:$C$1164,C57,NSL!$M$1123:$M$1164)</f>
        <v>0</v>
      </c>
      <c r="AT57" s="55">
        <f>SUMIF(NSL!$C$1166:$C$1201,C57,NSL!$M$1166:$M$1201)</f>
        <v>0</v>
      </c>
      <c r="AU57" s="55">
        <f>SUMIF(NSL!$C$1203:$C$1223,C57,NSL!$M$1203:$M$1223)</f>
        <v>0</v>
      </c>
      <c r="AV57" s="55">
        <f>SUMIF(NSL!$C$1225:$C$1226,C57,NSL!$M$1225:$M$1226)</f>
        <v>0</v>
      </c>
      <c r="AW57" s="55">
        <f>SUMIF(NSL!$C$1228:$C$1244,C57,NSL!$M$1228:$M$1244)</f>
        <v>0</v>
      </c>
      <c r="AX57" s="55">
        <f>SUMIF(NSL!$C$1246:$C$1351,C57,NSL!$M$1246:$M$1351)</f>
        <v>0</v>
      </c>
      <c r="AY57" s="55">
        <f>SUMIF(NSL!$C$1353:$C$1434,C57,NSL!$M$1353:$M$1434)</f>
        <v>0</v>
      </c>
      <c r="AZ57" s="55">
        <f>SUMIF(NSL!$C$1436:$C$1440,C57,NSL!$M$1436:$M$1440)</f>
        <v>0</v>
      </c>
      <c r="BA57" s="55">
        <f>SUMIF(NSL!$C$1442:$C$1507,C57,NSL!$M$1442:$M$1507)</f>
        <v>0</v>
      </c>
      <c r="BB57" s="55">
        <f>SUMIF(NSL!$C$1509:$C$1540,C57,NSL!$M$1509:$M$1540)</f>
        <v>0</v>
      </c>
      <c r="BC57" s="55">
        <f>SUMIF(NSL!$C$1542:$C$1545,C57,NSL!$M$1542:$M$1545)</f>
        <v>0</v>
      </c>
      <c r="BD57" s="54">
        <f>D57-BG57</f>
        <v>0</v>
      </c>
      <c r="BE57" s="55">
        <f>SUMIF(NSL!$C$1562:$C$1565,C57,NSL!$M$1562:$M$1565)</f>
        <v>0</v>
      </c>
      <c r="BF57" s="55">
        <f>SUMIF(NSL!$C$1567:$C$1569,C57,NSL!$M$1567:$M$1569)</f>
        <v>0</v>
      </c>
      <c r="BG57" s="65">
        <f>SUM(G57:Q57)+SUM(S57:Z57)+SUM(AB57:BC57)+SUM(BF57)</f>
        <v>0</v>
      </c>
      <c r="BH57" s="58">
        <f>BD60-BG57</f>
        <v>0</v>
      </c>
      <c r="BI57" s="53">
        <f t="shared" si="6"/>
        <v>0</v>
      </c>
    </row>
    <row r="58" spans="1:61" ht="15">
      <c r="A58" s="8" t="s">
        <v>144</v>
      </c>
      <c r="B58" s="9" t="s">
        <v>155</v>
      </c>
      <c r="C58" s="8" t="s">
        <v>60</v>
      </c>
      <c r="D58" s="52">
        <f>HTg!J60</f>
        <v>0</v>
      </c>
      <c r="E58" s="65">
        <f t="shared" si="10"/>
        <v>0</v>
      </c>
      <c r="F58" s="70">
        <f t="shared" si="11"/>
        <v>0</v>
      </c>
      <c r="G58" s="55">
        <f>SUMIF(NSL!$C$9:$C$10,C58,NSL!$M$9:$M$10)</f>
        <v>0</v>
      </c>
      <c r="H58" s="55">
        <f>SUMIF(NSL!$C$12:$C$13,C58,NSL!$M$12:$M$13)</f>
        <v>0</v>
      </c>
      <c r="I58" s="55">
        <f>SUMIF(NSL!$C$15:$C$16,C58,NSL!$M$15:$M$16)</f>
        <v>0</v>
      </c>
      <c r="J58" s="55">
        <f>SUMIF(NSL!$C$18:$C$19,C58,NSL!$M$18:$M$19)</f>
        <v>0</v>
      </c>
      <c r="K58" s="55">
        <f>SUMIF(NSL!$C$21:$C$43,C58,NSL!$M$21:$M$43)</f>
        <v>0</v>
      </c>
      <c r="L58" s="55">
        <f>SUMIF(NSL!$C$45:$C$51,C58,NSL!$M$45:$M$51)</f>
        <v>0</v>
      </c>
      <c r="M58" s="55">
        <f>SUMIF(NSL!$C$53:$C$55,C58,NSL!$M$53:$M$55)</f>
        <v>0</v>
      </c>
      <c r="N58" s="55">
        <f>SUMIF(NSL!$C$57:$C$65,C58,NSL!$M$57:$M$65)</f>
        <v>0</v>
      </c>
      <c r="O58" s="55">
        <f>SUMIF(NSL!$C$67:$C$76,C58,NSL!$M$67:$M$76)</f>
        <v>0</v>
      </c>
      <c r="P58" s="55">
        <f>SUMIF(NSL!$C$78:$C$79,C58,NSL!$M$78:$M$79)</f>
        <v>0</v>
      </c>
      <c r="Q58" s="55">
        <f>SUMIF(NSL!$C$81:$C$173,C58,NSL!$M$81:$M$173)</f>
        <v>0</v>
      </c>
      <c r="R58" s="65">
        <f t="shared" si="12"/>
        <v>0</v>
      </c>
      <c r="S58" s="55">
        <f>SUMIF(NSL!$C$176:$C$214,C58,NSL!$M$176:$M$214)</f>
        <v>0</v>
      </c>
      <c r="T58" s="55">
        <f>SUMIF(NSL!$C$216:$C$238,C58,NSL!$M$216:$M$238)</f>
        <v>0</v>
      </c>
      <c r="U58" s="55">
        <f>SUMIF(NSL!$C$240:$C$252,C58,NSL!$M$240:$M$252)</f>
        <v>0</v>
      </c>
      <c r="V58" s="55">
        <f>SUMIF(NSL!$C$254:$C$255,C58,NSL!$M$254:$M$255)</f>
        <v>0</v>
      </c>
      <c r="W58" s="55">
        <f>SUMIF(NSL!$C$257:$C$282,C58,NSL!$M$257:$M$282)</f>
        <v>0</v>
      </c>
      <c r="X58" s="55">
        <f>SUMIF(NSL!$C$284:$C$346,C58,NSL!$M$284:$M$346)</f>
        <v>0</v>
      </c>
      <c r="Y58" s="55">
        <f>SUMIF(NSL!$C$348:$C$436,C58,NSL!$M$348:$M$436)</f>
        <v>0</v>
      </c>
      <c r="Z58" s="55">
        <f>SUMIF(NSL!$C$438:$C$480,C58,NSL!$M$438:$M$480)</f>
        <v>0</v>
      </c>
      <c r="AA58" s="72">
        <f t="shared" si="16"/>
        <v>0</v>
      </c>
      <c r="AB58" s="55">
        <f>SUMIF(NSL!$C$483:$C$679,C58,NSL!$M$483:$M$679)</f>
        <v>0</v>
      </c>
      <c r="AC58" s="55">
        <f>SUMIF(NSL!$C$681:$C$682,C58,NSL!$M$681:$M$682)</f>
        <v>0</v>
      </c>
      <c r="AD58" s="55">
        <f>SUMIF(NSL!$C$684:$C$692,C58,NSL!$M$684:$M$692)</f>
        <v>0</v>
      </c>
      <c r="AE58" s="55">
        <f>SUMIF(NSL!$C$694:$C$776,C58,NSL!$M$694:$M$776)</f>
        <v>0</v>
      </c>
      <c r="AF58" s="55">
        <f>SUMIF(NSL!$C$778:$C$810,C58,NSL!$M$778:$M$810)</f>
        <v>0</v>
      </c>
      <c r="AG58" s="55">
        <f>SUMIF(NSL!$C$812:$C$813,C58,NSL!$M$812:$M$813)</f>
        <v>0</v>
      </c>
      <c r="AH58" s="55">
        <f>SUMIF(NSL!$C$815:$C$816,C58,NSL!$M$815:$M$816)</f>
        <v>0</v>
      </c>
      <c r="AI58" s="55">
        <f>SUMIF(NSL!$C$818:$C$889,C58,NSL!$M$818:$M$889)</f>
        <v>0</v>
      </c>
      <c r="AJ58" s="55">
        <f>SUMIF(NSL!$C$891:$C$917,C58,NSL!$M$891:$M$917)</f>
        <v>0</v>
      </c>
      <c r="AK58" s="55">
        <f>SUMIF(NSL!$C$919:$C$981,C58,NSL!$M$919:$M$981)</f>
        <v>0</v>
      </c>
      <c r="AL58" s="55">
        <f>SUMIF(NSL!$C$983:$C$1000,C58,NSL!$M$983:$M$1000)</f>
        <v>0</v>
      </c>
      <c r="AM58" s="55">
        <f>SUMIF(NSL!$C$1002:$C$1028,C58,NSL!$M$1002:$M$1028)</f>
        <v>0</v>
      </c>
      <c r="AN58" s="55">
        <f>SUMIF(NSL!$C$1030:$C$1045,C58,NSL!$M$1030:$M$1045)</f>
        <v>0</v>
      </c>
      <c r="AO58" s="55">
        <f>SUMIF(NSL!$C$1047:$C$1048,C58,NSL!$M$1047:$M$1048)</f>
        <v>0</v>
      </c>
      <c r="AP58" s="55">
        <f>SUMIF(NSL!$C$1050:$C$1074,C58,NSL!$M$1050:$M$1074)</f>
        <v>0</v>
      </c>
      <c r="AQ58" s="55">
        <f>SUMIF(NSL!$C$1076:$C$1099,C58,NSL!$M$1076:$M$1099)</f>
        <v>0</v>
      </c>
      <c r="AR58" s="55">
        <f>SUMIF(NSL!$C$1101:$C$1121,C58,NSL!$M$1101:$M$1121)</f>
        <v>0</v>
      </c>
      <c r="AS58" s="55">
        <f>SUMIF(NSL!$C$1123:$C$1164,C58,NSL!$M$1123:$M$1164)</f>
        <v>0</v>
      </c>
      <c r="AT58" s="55">
        <f>SUMIF(NSL!$C$1166:$C$1201,C58,NSL!$M$1166:$M$1201)</f>
        <v>0</v>
      </c>
      <c r="AU58" s="55">
        <f>SUMIF(NSL!$C$1203:$C$1223,C58,NSL!$M$1203:$M$1223)</f>
        <v>0</v>
      </c>
      <c r="AV58" s="55">
        <f>SUMIF(NSL!$C$1225:$C$1226,C58,NSL!$M$1225:$M$1226)</f>
        <v>0</v>
      </c>
      <c r="AW58" s="55">
        <f>SUMIF(NSL!$C$1228:$C$1244,C58,NSL!$M$1228:$M$1244)</f>
        <v>0</v>
      </c>
      <c r="AX58" s="55">
        <f>SUMIF(NSL!$C$1246:$C$1351,C58,NSL!$M$1246:$M$1351)</f>
        <v>0</v>
      </c>
      <c r="AY58" s="55">
        <f>SUMIF(NSL!$C$1353:$C$1434,C58,NSL!$M$1353:$M$1434)</f>
        <v>0</v>
      </c>
      <c r="AZ58" s="55">
        <f>SUMIF(NSL!$C$1436:$C$1440,C58,NSL!$M$1436:$M$1440)</f>
        <v>0</v>
      </c>
      <c r="BA58" s="55">
        <f>SUMIF(NSL!$C$1442:$C$1507,C58,NSL!$M$1442:$M$1507)</f>
        <v>0</v>
      </c>
      <c r="BB58" s="55">
        <f>SUMIF(NSL!$C$1509:$C$1540,C58,NSL!$M$1509:$M$1540)</f>
        <v>0</v>
      </c>
      <c r="BC58" s="55">
        <f>SUMIF(NSL!$C$1542:$C$1545,C58,NSL!$M$1542:$M$1545)</f>
        <v>0</v>
      </c>
      <c r="BD58" s="55">
        <f>SUMIF(NSL!$C$1547:$C$1560,C58,NSL!$M$1547:$M$1560)</f>
        <v>0</v>
      </c>
      <c r="BE58" s="54">
        <f>D58-BG58</f>
        <v>0</v>
      </c>
      <c r="BF58" s="55">
        <f>SUMIF(NSL!$C$1567:$C$1569,C58,NSL!$M$1567:$M$1569)</f>
        <v>0</v>
      </c>
      <c r="BG58" s="65">
        <f>SUM(G58:Q58)+SUM(S58:Z58)+SUM(AB58:BD58)+BF58</f>
        <v>0</v>
      </c>
      <c r="BH58" s="58">
        <f>BE60-BG58</f>
        <v>0</v>
      </c>
      <c r="BI58" s="53">
        <f t="shared" si="6"/>
        <v>0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>
        <f>HTg!J61</f>
        <v>0</v>
      </c>
      <c r="E59" s="65">
        <f t="shared" si="10"/>
        <v>0</v>
      </c>
      <c r="F59" s="70">
        <f t="shared" si="11"/>
        <v>0</v>
      </c>
      <c r="G59" s="76">
        <f>SUMIF(NSL!$C$9:$C$10,C59,NSL!$M$9:$M$10)</f>
        <v>0</v>
      </c>
      <c r="H59" s="76">
        <f>SUMIF(NSL!$C$12:$C$13,C59,NSL!$M$12:$M$13)</f>
        <v>0</v>
      </c>
      <c r="I59" s="76">
        <f>SUMIF(NSL!$C$15:$C$16,C59,NSL!$M$15:$M$16)</f>
        <v>0</v>
      </c>
      <c r="J59" s="76">
        <f>SUMIF(NSL!$C$18:$C$19,C59,NSL!$M$18:$M$19)</f>
        <v>0</v>
      </c>
      <c r="K59" s="76">
        <f>SUMIF(NSL!$C$21:$C$43,C59,NSL!$M$21:$M$43)</f>
        <v>0</v>
      </c>
      <c r="L59" s="76">
        <f>SUMIF(NSL!$C$45:$C$51,C59,NSL!$M$45:$M$51)</f>
        <v>0</v>
      </c>
      <c r="M59" s="76">
        <f>SUMIF(NSL!$C$53:$C$55,C59,NSL!$M$53:$M$55)</f>
        <v>0</v>
      </c>
      <c r="N59" s="76">
        <f>SUMIF(NSL!$C$57:$C$65,C59,NSL!$M$57:$M$65)</f>
        <v>0</v>
      </c>
      <c r="O59" s="76">
        <f>SUMIF(NSL!$C$67:$C$76,C59,NSL!$M$67:$M$76)</f>
        <v>0</v>
      </c>
      <c r="P59" s="76">
        <f>SUMIF(NSL!$C$78:$C$79,C59,NSL!$M$78:$M$79)</f>
        <v>0</v>
      </c>
      <c r="Q59" s="76">
        <f>SUMIF(NSL!$C$81:$C$173,C59,NSL!$M$81:$M$173)</f>
        <v>0</v>
      </c>
      <c r="R59" s="65">
        <f t="shared" si="12"/>
        <v>0</v>
      </c>
      <c r="S59" s="76">
        <f>SUMIF(NSL!$C$176:$C$214,C59,NSL!$M$176:$M$214)</f>
        <v>0</v>
      </c>
      <c r="T59" s="76">
        <f>SUMIF(NSL!$C$216:$C$238,C59,NSL!$M$216:$M$238)</f>
        <v>0</v>
      </c>
      <c r="U59" s="76">
        <f>SUMIF(NSL!$C$240:$C$252,C59,NSL!$M$240:$M$252)</f>
        <v>0</v>
      </c>
      <c r="V59" s="76">
        <f>SUMIF(NSL!$C$254:$C$255,C59,NSL!$M$254:$M$255)</f>
        <v>0</v>
      </c>
      <c r="W59" s="76">
        <f>SUMIF(NSL!$C$257:$C$282,C59,NSL!$M$257:$M$282)</f>
        <v>0</v>
      </c>
      <c r="X59" s="76">
        <f>SUMIF(NSL!$C$284:$C$346,C59,NSL!$M$284:$M$346)</f>
        <v>0</v>
      </c>
      <c r="Y59" s="76">
        <f>SUMIF(NSL!$C$348:$C$436,C59,NSL!$M$348:$M$436)</f>
        <v>0</v>
      </c>
      <c r="Z59" s="76">
        <f>SUMIF(NSL!$C$438:$C$480,C59,NSL!$M$438:$M$480)</f>
        <v>0</v>
      </c>
      <c r="AA59" s="72">
        <f t="shared" si="16"/>
        <v>0</v>
      </c>
      <c r="AB59" s="76">
        <f>SUMIF(NSL!$C$483:$C$679,C59,NSL!$M$483:$M$679)</f>
        <v>0</v>
      </c>
      <c r="AC59" s="76">
        <f>SUMIF(NSL!$C$681:$C$682,C59,NSL!$M$681:$M$682)</f>
        <v>0</v>
      </c>
      <c r="AD59" s="76">
        <f>SUMIF(NSL!$C$684:$C$692,C59,NSL!$M$684:$M$692)</f>
        <v>0</v>
      </c>
      <c r="AE59" s="76">
        <f>SUMIF(NSL!$C$694:$C$776,C59,NSL!$M$694:$M$776)</f>
        <v>0</v>
      </c>
      <c r="AF59" s="76">
        <f>SUMIF(NSL!$C$778:$C$810,C59,NSL!$M$778:$M$810)</f>
        <v>0</v>
      </c>
      <c r="AG59" s="76">
        <f>SUMIF(NSL!$C$812:$C$813,C59,NSL!$M$812:$M$813)</f>
        <v>0</v>
      </c>
      <c r="AH59" s="76">
        <f>SUMIF(NSL!$C$815:$C$816,C59,NSL!$M$815:$M$816)</f>
        <v>0</v>
      </c>
      <c r="AI59" s="76">
        <f>SUMIF(NSL!$C$818:$C$889,C59,NSL!$M$818:$M$889)</f>
        <v>0</v>
      </c>
      <c r="AJ59" s="76">
        <f>SUMIF(NSL!$C$891:$C$917,C59,NSL!$M$891:$M$917)</f>
        <v>0</v>
      </c>
      <c r="AK59" s="76">
        <f>SUMIF(NSL!$C$919:$C$981,C59,NSL!$M$919:$M$981)</f>
        <v>0</v>
      </c>
      <c r="AL59" s="76">
        <f>SUMIF(NSL!$C$983:$C$1000,C59,NSL!$M$983:$M$1000)</f>
        <v>0</v>
      </c>
      <c r="AM59" s="76">
        <f>SUMIF(NSL!$C$1002:$C$1028,C59,NSL!$M$1002:$M$1028)</f>
        <v>0</v>
      </c>
      <c r="AN59" s="76">
        <f>SUMIF(NSL!$C$1030:$C$1045,C59,NSL!$M$1030:$M$1045)</f>
        <v>0</v>
      </c>
      <c r="AO59" s="76">
        <f>SUMIF(NSL!$C$1047:$C$1048,C59,NSL!$M$1047:$M$1048)</f>
        <v>0</v>
      </c>
      <c r="AP59" s="76">
        <f>SUMIF(NSL!$C$1050:$C$1074,C59,NSL!$M$1050:$M$1074)</f>
        <v>0</v>
      </c>
      <c r="AQ59" s="76">
        <f>SUMIF(NSL!$C$1076:$C$1099,C59,NSL!$M$1076:$M$1099)</f>
        <v>0</v>
      </c>
      <c r="AR59" s="76">
        <f>SUMIF(NSL!$C$1101:$C$1121,C59,NSL!$M$1101:$M$1121)</f>
        <v>0</v>
      </c>
      <c r="AS59" s="76">
        <f>SUMIF(NSL!$C$1123:$C$1164,C59,NSL!$M$1123:$M$1164)</f>
        <v>0</v>
      </c>
      <c r="AT59" s="76">
        <f>SUMIF(NSL!$C$1166:$C$1201,C59,NSL!$M$1166:$M$1201)</f>
        <v>0</v>
      </c>
      <c r="AU59" s="76">
        <f>SUMIF(NSL!$C$1203:$C$1223,C59,NSL!$M$1203:$M$1223)</f>
        <v>0</v>
      </c>
      <c r="AV59" s="76">
        <f>SUMIF(NSL!$C$1225:$C$1226,C59,NSL!$M$1225:$M$1226)</f>
        <v>0</v>
      </c>
      <c r="AW59" s="76">
        <f>SUMIF(NSL!$C$1228:$C$1244,C59,NSL!$M$1228:$M$1244)</f>
        <v>0</v>
      </c>
      <c r="AX59" s="76">
        <f>SUMIF(NSL!$C$1246:$C$1351,C59,NSL!$M$1246:$M$1351)</f>
        <v>0</v>
      </c>
      <c r="AY59" s="76">
        <f>SUMIF(NSL!$C$1353:$C$1434,C59,NSL!$M$1353:$M$1434)</f>
        <v>0</v>
      </c>
      <c r="AZ59" s="76">
        <f>SUMIF(NSL!$C$1436:$C$1440,C59,NSL!$M$1436:$M$1440)</f>
        <v>0</v>
      </c>
      <c r="BA59" s="76">
        <f>SUMIF(NSL!$C$1442:$C$1507,C59,NSL!$M$1442:$M$1507)</f>
        <v>0</v>
      </c>
      <c r="BB59" s="76">
        <f>SUMIF(NSL!$C$1509:$C$1540,C59,NSL!$M$1509:$M$1540)</f>
        <v>0</v>
      </c>
      <c r="BC59" s="76">
        <f>SUMIF(NSL!$C$1542:$C$1545,C59,NSL!$M$1542:$M$1545)</f>
        <v>0</v>
      </c>
      <c r="BD59" s="76">
        <f>SUMIF(NSL!$C$1547:$C$1560,C59,NSL!$M$1547:$M$1560)</f>
        <v>0</v>
      </c>
      <c r="BE59" s="76">
        <f>SUMIF(NSL!$C$1562:$C$1565,C59,NSL!$M$1562:$M$1565)</f>
        <v>0</v>
      </c>
      <c r="BF59" s="60">
        <f>D59-BG59</f>
        <v>0</v>
      </c>
      <c r="BG59" s="65">
        <f>SUM(G59:Q59)+SUM(S59:Z59)+SUM(AB59:BE59)</f>
        <v>0</v>
      </c>
      <c r="BH59" s="77">
        <f>BF60-BG59</f>
        <v>0</v>
      </c>
      <c r="BI59" s="65">
        <f t="shared" si="6"/>
        <v>0</v>
      </c>
    </row>
    <row r="60" spans="1:61">
      <c r="A60" s="608" t="s">
        <v>214</v>
      </c>
      <c r="B60" s="608"/>
      <c r="C60" s="51"/>
      <c r="D60" s="53"/>
      <c r="E60" s="65">
        <f>E5-E6</f>
        <v>0</v>
      </c>
      <c r="F60" s="70">
        <f>F5-F7</f>
        <v>0</v>
      </c>
      <c r="G60" s="53">
        <f>G5-G8</f>
        <v>0</v>
      </c>
      <c r="H60" s="53">
        <f>H5-H9</f>
        <v>0</v>
      </c>
      <c r="I60" s="53">
        <f>I5-I10</f>
        <v>0</v>
      </c>
      <c r="J60" s="53">
        <f>J5-J11</f>
        <v>0</v>
      </c>
      <c r="K60" s="53">
        <f>K5-K12</f>
        <v>103.47999999999999</v>
      </c>
      <c r="L60" s="53">
        <f>L5-L13</f>
        <v>0</v>
      </c>
      <c r="M60" s="53">
        <f>M5-M14</f>
        <v>0</v>
      </c>
      <c r="N60" s="53">
        <f>N5-N15</f>
        <v>127.41000000000008</v>
      </c>
      <c r="O60" s="53">
        <f>O5-O16</f>
        <v>1.7000000000000011</v>
      </c>
      <c r="P60" s="53">
        <f>P5-P17</f>
        <v>0</v>
      </c>
      <c r="Q60" s="53">
        <f>Q5-Q18</f>
        <v>25</v>
      </c>
      <c r="R60" s="65">
        <f>R5-R19</f>
        <v>343.14000000000004</v>
      </c>
      <c r="S60" s="53">
        <f>S5-S20</f>
        <v>1.2</v>
      </c>
      <c r="T60" s="53">
        <f>T5-T21</f>
        <v>0.3</v>
      </c>
      <c r="U60" s="53">
        <f>U5-U22</f>
        <v>0</v>
      </c>
      <c r="V60" s="53">
        <f>V5-V23</f>
        <v>0</v>
      </c>
      <c r="W60" s="53">
        <f>W5-W24</f>
        <v>0</v>
      </c>
      <c r="X60" s="53">
        <f>X5-X25</f>
        <v>72.64</v>
      </c>
      <c r="Y60" s="53">
        <f>Y5-Y26</f>
        <v>1.5</v>
      </c>
      <c r="Z60" s="53">
        <f>Z5-Z27</f>
        <v>169.38</v>
      </c>
      <c r="AA60" s="70">
        <f>AA5-AA28</f>
        <v>25.340000000000003</v>
      </c>
      <c r="AB60" s="53">
        <f>AB5-AB29</f>
        <v>0.96000000000000008</v>
      </c>
      <c r="AC60" s="53">
        <f>AC5-AC30</f>
        <v>0</v>
      </c>
      <c r="AD60" s="53">
        <f>AD5-AD31</f>
        <v>0</v>
      </c>
      <c r="AE60" s="53">
        <f>AE5-AE32</f>
        <v>1.54</v>
      </c>
      <c r="AF60" s="53">
        <f>AF5-AF33</f>
        <v>1.2100000000000002</v>
      </c>
      <c r="AG60" s="53">
        <f>AG5-AG34</f>
        <v>0</v>
      </c>
      <c r="AH60" s="53">
        <f>AH5-AH35</f>
        <v>0</v>
      </c>
      <c r="AI60" s="53">
        <f>AI5-AI36</f>
        <v>13.07</v>
      </c>
      <c r="AJ60" s="53">
        <f>AJ5-AJ37</f>
        <v>4.4599999999999991</v>
      </c>
      <c r="AK60" s="53">
        <f>AK5-AK38</f>
        <v>3.69</v>
      </c>
      <c r="AL60" s="53">
        <f>AL5-AL39</f>
        <v>0</v>
      </c>
      <c r="AM60" s="53">
        <f>AM5-AM40</f>
        <v>0.41000000000000003</v>
      </c>
      <c r="AN60" s="53">
        <f>AN5-AN41</f>
        <v>0</v>
      </c>
      <c r="AO60" s="53">
        <f>AO5-AO42</f>
        <v>0</v>
      </c>
      <c r="AP60" s="53">
        <f>AP5-AP43</f>
        <v>6.2799999999999994</v>
      </c>
      <c r="AQ60" s="53">
        <f>AQ5-AQ44</f>
        <v>0</v>
      </c>
      <c r="AR60" s="53">
        <f>AR5-AR45</f>
        <v>20.429999999999996</v>
      </c>
      <c r="AS60" s="53">
        <f>AS5-AS46</f>
        <v>0</v>
      </c>
      <c r="AT60" s="53">
        <f>AT5-AT47</f>
        <v>0.4</v>
      </c>
      <c r="AU60" s="53">
        <f>AU5-AU48</f>
        <v>0.25</v>
      </c>
      <c r="AV60" s="53">
        <f>AV5-AV49</f>
        <v>0</v>
      </c>
      <c r="AW60" s="53">
        <f>AW5-AW50</f>
        <v>0.2</v>
      </c>
      <c r="AX60" s="53">
        <f>AX5-AX51</f>
        <v>13.2</v>
      </c>
      <c r="AY60" s="53">
        <f>AY5-AY52</f>
        <v>35.11</v>
      </c>
      <c r="AZ60" s="53">
        <f>AZ5-AZ53</f>
        <v>0</v>
      </c>
      <c r="BA60" s="53">
        <f>BA5-BA54</f>
        <v>0</v>
      </c>
      <c r="BB60" s="53">
        <f>BB5-BB55</f>
        <v>0.81</v>
      </c>
      <c r="BC60" s="53">
        <f>BC5-BC56</f>
        <v>0</v>
      </c>
      <c r="BD60" s="53">
        <f>BD5-BD57</f>
        <v>0</v>
      </c>
      <c r="BE60" s="53">
        <f>BE5-BE58</f>
        <v>0</v>
      </c>
      <c r="BF60" s="53">
        <f>BF5-BF59</f>
        <v>0</v>
      </c>
      <c r="BG60" s="65">
        <f>SUM(E60,R60,BF60)</f>
        <v>343.14000000000004</v>
      </c>
      <c r="BH60" s="53"/>
      <c r="BI60" s="53"/>
    </row>
    <row r="61" spans="1:61">
      <c r="A61" s="608" t="s">
        <v>215</v>
      </c>
      <c r="B61" s="608"/>
      <c r="C61" s="51"/>
      <c r="D61" s="53"/>
      <c r="E61" s="65">
        <f>E5</f>
        <v>9532.9700000000012</v>
      </c>
      <c r="F61" s="70">
        <f t="shared" ref="F61:Y61" si="17">F5</f>
        <v>192.45999999999998</v>
      </c>
      <c r="G61" s="53">
        <f t="shared" si="17"/>
        <v>2.9999999999997584E-2</v>
      </c>
      <c r="H61" s="53">
        <f t="shared" si="17"/>
        <v>192.42999999999998</v>
      </c>
      <c r="I61" s="53">
        <f t="shared" si="17"/>
        <v>0</v>
      </c>
      <c r="J61" s="53">
        <f t="shared" si="17"/>
        <v>129.34</v>
      </c>
      <c r="K61" s="53">
        <f t="shared" si="17"/>
        <v>151.82999999999998</v>
      </c>
      <c r="L61" s="53">
        <f t="shared" si="17"/>
        <v>2296.86</v>
      </c>
      <c r="M61" s="53">
        <f t="shared" si="17"/>
        <v>5615.5300000000007</v>
      </c>
      <c r="N61" s="53">
        <f t="shared" si="17"/>
        <v>1112.3700000000001</v>
      </c>
      <c r="O61" s="53">
        <f t="shared" si="17"/>
        <v>9.5800000000000018</v>
      </c>
      <c r="P61" s="53">
        <f t="shared" si="17"/>
        <v>0</v>
      </c>
      <c r="Q61" s="53">
        <f t="shared" si="17"/>
        <v>25</v>
      </c>
      <c r="R61" s="65">
        <f t="shared" si="17"/>
        <v>687.32</v>
      </c>
      <c r="S61" s="53">
        <f t="shared" si="17"/>
        <v>1.2</v>
      </c>
      <c r="T61" s="53">
        <f t="shared" si="17"/>
        <v>0.3</v>
      </c>
      <c r="U61" s="53">
        <f t="shared" si="17"/>
        <v>0</v>
      </c>
      <c r="V61" s="53">
        <f t="shared" si="17"/>
        <v>0</v>
      </c>
      <c r="W61" s="53">
        <f t="shared" si="17"/>
        <v>0</v>
      </c>
      <c r="X61" s="53">
        <f t="shared" si="17"/>
        <v>72.64</v>
      </c>
      <c r="Y61" s="53">
        <f t="shared" si="17"/>
        <v>1.51</v>
      </c>
      <c r="Z61" s="53">
        <f>Z5</f>
        <v>373.81</v>
      </c>
      <c r="AA61" s="70">
        <f t="shared" ref="AA61:BF61" si="18">AA5</f>
        <v>72.98</v>
      </c>
      <c r="AB61" s="53">
        <f t="shared" si="18"/>
        <v>1.36</v>
      </c>
      <c r="AC61" s="53">
        <f t="shared" si="18"/>
        <v>0</v>
      </c>
      <c r="AD61" s="53">
        <f t="shared" si="18"/>
        <v>0.14000000000000001</v>
      </c>
      <c r="AE61" s="53">
        <f t="shared" si="18"/>
        <v>4.38</v>
      </c>
      <c r="AF61" s="53">
        <f t="shared" si="18"/>
        <v>1.2100000000000002</v>
      </c>
      <c r="AG61" s="53">
        <f t="shared" si="18"/>
        <v>0</v>
      </c>
      <c r="AH61" s="53">
        <f t="shared" si="18"/>
        <v>0</v>
      </c>
      <c r="AI61" s="53">
        <f t="shared" si="18"/>
        <v>52.75</v>
      </c>
      <c r="AJ61" s="53">
        <f t="shared" si="18"/>
        <v>9.0399999999999991</v>
      </c>
      <c r="AK61" s="53">
        <f t="shared" si="18"/>
        <v>3.69</v>
      </c>
      <c r="AL61" s="53">
        <f t="shared" si="18"/>
        <v>0</v>
      </c>
      <c r="AM61" s="53">
        <f t="shared" si="18"/>
        <v>0.41000000000000003</v>
      </c>
      <c r="AN61" s="53">
        <f t="shared" si="18"/>
        <v>0</v>
      </c>
      <c r="AO61" s="53">
        <f t="shared" si="18"/>
        <v>0</v>
      </c>
      <c r="AP61" s="53">
        <f t="shared" si="18"/>
        <v>11.86</v>
      </c>
      <c r="AQ61" s="53">
        <f t="shared" si="18"/>
        <v>0</v>
      </c>
      <c r="AR61" s="53">
        <f t="shared" si="18"/>
        <v>42.41</v>
      </c>
      <c r="AS61" s="53">
        <f t="shared" si="18"/>
        <v>0</v>
      </c>
      <c r="AT61" s="53">
        <f t="shared" si="18"/>
        <v>0.51</v>
      </c>
      <c r="AU61" s="53">
        <f t="shared" si="18"/>
        <v>0.25</v>
      </c>
      <c r="AV61" s="53">
        <f t="shared" si="18"/>
        <v>0</v>
      </c>
      <c r="AW61" s="53">
        <f t="shared" si="18"/>
        <v>0.2</v>
      </c>
      <c r="AX61" s="53">
        <f t="shared" si="18"/>
        <v>15.35</v>
      </c>
      <c r="AY61" s="53">
        <f t="shared" si="18"/>
        <v>35.11</v>
      </c>
      <c r="AZ61" s="53">
        <f t="shared" si="18"/>
        <v>0</v>
      </c>
      <c r="BA61" s="53">
        <f t="shared" si="18"/>
        <v>0</v>
      </c>
      <c r="BB61" s="53">
        <f t="shared" si="18"/>
        <v>1.58</v>
      </c>
      <c r="BC61" s="53">
        <f t="shared" si="18"/>
        <v>61.510000000000005</v>
      </c>
      <c r="BD61" s="53">
        <f t="shared" si="18"/>
        <v>0</v>
      </c>
      <c r="BE61" s="53">
        <f t="shared" si="18"/>
        <v>0</v>
      </c>
      <c r="BF61" s="53">
        <f t="shared" si="18"/>
        <v>0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66"/>
  <sheetViews>
    <sheetView zoomScaleNormal="100" workbookViewId="0">
      <pane xSplit="4" ySplit="5" topLeftCell="AR6" activePane="bottomRight" state="frozen"/>
      <selection activeCell="J1522" sqref="J1522"/>
      <selection pane="topRight" activeCell="J1522" sqref="J1522"/>
      <selection pane="bottomLeft" activeCell="J1522" sqref="J1522"/>
      <selection pane="bottomRight" activeCell="J1522" sqref="J1522"/>
    </sheetView>
  </sheetViews>
  <sheetFormatPr defaultColWidth="9" defaultRowHeight="14.25"/>
  <cols>
    <col min="1" max="1" width="4" style="50" customWidth="1"/>
    <col min="2" max="2" width="31.5" style="50" customWidth="1"/>
    <col min="3" max="3" width="5.125" style="50" bestFit="1" customWidth="1"/>
    <col min="4" max="4" width="16.875" style="50" bestFit="1" customWidth="1"/>
    <col min="5" max="5" width="9.875" style="66" bestFit="1" customWidth="1"/>
    <col min="6" max="6" width="8.875" style="71" bestFit="1" customWidth="1"/>
    <col min="7" max="7" width="8.875" style="50" bestFit="1" customWidth="1"/>
    <col min="8" max="8" width="9.625" style="50" bestFit="1" customWidth="1"/>
    <col min="9" max="9" width="8.125" style="50" bestFit="1" customWidth="1"/>
    <col min="10" max="10" width="9.875" style="50" bestFit="1" customWidth="1"/>
    <col min="11" max="11" width="8.875" style="50" bestFit="1" customWidth="1"/>
    <col min="12" max="12" width="9.875" style="50" bestFit="1" customWidth="1"/>
    <col min="13" max="13" width="9.625" style="50" bestFit="1" customWidth="1"/>
    <col min="14" max="14" width="9.875" style="50" bestFit="1" customWidth="1"/>
    <col min="15" max="15" width="8.875" style="50" bestFit="1" customWidth="1"/>
    <col min="16" max="16" width="4.5" style="50" bestFit="1" customWidth="1"/>
    <col min="17" max="17" width="8.375" style="50" customWidth="1"/>
    <col min="18" max="18" width="9.625" style="66" bestFit="1" customWidth="1"/>
    <col min="19" max="20" width="7.375" style="50" bestFit="1" customWidth="1"/>
    <col min="21" max="21" width="7.25" style="50" customWidth="1"/>
    <col min="22" max="22" width="4.5" style="50" bestFit="1" customWidth="1"/>
    <col min="23" max="23" width="8" style="50" customWidth="1"/>
    <col min="24" max="24" width="7.25" style="50" customWidth="1"/>
    <col min="25" max="25" width="7.5" style="50" customWidth="1"/>
    <col min="26" max="26" width="10.625" style="50" customWidth="1"/>
    <col min="27" max="27" width="8.875" style="71" bestFit="1" customWidth="1"/>
    <col min="28" max="28" width="6.375" style="118" customWidth="1"/>
    <col min="29" max="29" width="6.25" style="118" customWidth="1"/>
    <col min="30" max="30" width="6.375" style="118" bestFit="1" customWidth="1"/>
    <col min="31" max="31" width="7.375" style="118" bestFit="1" customWidth="1"/>
    <col min="32" max="32" width="7.375" style="118" customWidth="1"/>
    <col min="33" max="34" width="4.75" style="118" bestFit="1" customWidth="1"/>
    <col min="35" max="35" width="8.875" style="118" bestFit="1" customWidth="1"/>
    <col min="36" max="36" width="7.375" style="118" bestFit="1" customWidth="1"/>
    <col min="37" max="37" width="9.625" style="118" bestFit="1" customWidth="1"/>
    <col min="38" max="38" width="6.5" style="118" customWidth="1"/>
    <col min="39" max="39" width="6.375" style="118" bestFit="1" customWidth="1"/>
    <col min="40" max="40" width="5.375" style="118" bestFit="1" customWidth="1"/>
    <col min="41" max="41" width="7.125" style="50" bestFit="1" customWidth="1"/>
    <col min="42" max="43" width="6.875" style="50" customWidth="1"/>
    <col min="44" max="44" width="7.375" style="50" bestFit="1" customWidth="1"/>
    <col min="45" max="46" width="6.375" style="50" bestFit="1" customWidth="1"/>
    <col min="47" max="47" width="8.375" style="50" customWidth="1"/>
    <col min="48" max="48" width="4.875" style="50" bestFit="1" customWidth="1"/>
    <col min="49" max="49" width="6.375" style="50" bestFit="1" customWidth="1"/>
    <col min="50" max="51" width="7.375" style="50" bestFit="1" customWidth="1"/>
    <col min="52" max="52" width="6.375" style="50" bestFit="1" customWidth="1"/>
    <col min="53" max="53" width="7.125" style="50" bestFit="1" customWidth="1"/>
    <col min="54" max="54" width="5.375" style="50" bestFit="1" customWidth="1"/>
    <col min="55" max="55" width="8.875" style="50" bestFit="1" customWidth="1"/>
    <col min="56" max="56" width="7.375" style="50" bestFit="1" customWidth="1"/>
    <col min="57" max="57" width="5.375" style="50" bestFit="1" customWidth="1"/>
    <col min="58" max="58" width="8.875" style="50" bestFit="1" customWidth="1"/>
    <col min="59" max="59" width="8.875" style="66" bestFit="1" customWidth="1"/>
    <col min="60" max="60" width="10" style="50" customWidth="1"/>
    <col min="61" max="61" width="10.75" style="222" customWidth="1"/>
    <col min="62" max="62" width="11.125" style="50" customWidth="1"/>
    <col min="63" max="63" width="11.375" style="50" bestFit="1" customWidth="1"/>
    <col min="64" max="16384" width="9" style="50"/>
  </cols>
  <sheetData>
    <row r="1" spans="1:65" s="99" customFormat="1" ht="17.25" customHeight="1">
      <c r="A1" s="628" t="s">
        <v>265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  <c r="S1" s="628"/>
      <c r="T1" s="628"/>
      <c r="U1" s="628"/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122"/>
    </row>
    <row r="2" spans="1:65" s="100" customFormat="1" ht="17.25" customHeight="1">
      <c r="A2" s="629" t="str">
        <f>'11CH'!A3:U3</f>
        <v>HUYỆN VÕ NHAI - TỈNH THÁI NGUYÊN</v>
      </c>
      <c r="B2" s="629"/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629"/>
      <c r="S2" s="629"/>
      <c r="T2" s="629"/>
      <c r="U2" s="629"/>
      <c r="V2" s="629"/>
      <c r="W2" s="629"/>
      <c r="X2" s="629"/>
      <c r="Y2" s="629"/>
      <c r="Z2" s="629"/>
      <c r="AA2" s="629"/>
      <c r="AB2" s="629"/>
      <c r="AC2" s="629"/>
      <c r="AD2" s="629"/>
      <c r="AE2" s="629"/>
      <c r="AF2" s="629"/>
      <c r="AG2" s="629"/>
      <c r="AH2" s="629"/>
      <c r="AI2" s="629"/>
      <c r="AJ2" s="629"/>
      <c r="AK2" s="629"/>
      <c r="AL2" s="629"/>
      <c r="AM2" s="629"/>
      <c r="AN2" s="123"/>
    </row>
    <row r="3" spans="1:65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5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119" t="str">
        <f>C29</f>
        <v>DVH</v>
      </c>
      <c r="AC4" s="119" t="str">
        <f>C30</f>
        <v>DXH</v>
      </c>
      <c r="AD4" s="119" t="str">
        <f>C31</f>
        <v>DYT</v>
      </c>
      <c r="AE4" s="119" t="str">
        <f>C32</f>
        <v>DGD</v>
      </c>
      <c r="AF4" s="119" t="str">
        <f>C33</f>
        <v>DTT</v>
      </c>
      <c r="AG4" s="119" t="str">
        <f>C34</f>
        <v>DKH</v>
      </c>
      <c r="AH4" s="119" t="str">
        <f>C35</f>
        <v>DSK</v>
      </c>
      <c r="AI4" s="119" t="str">
        <f>C36</f>
        <v>DGT</v>
      </c>
      <c r="AJ4" s="119" t="str">
        <f>C37</f>
        <v>DTL</v>
      </c>
      <c r="AK4" s="119" t="str">
        <f>C38</f>
        <v>DNL</v>
      </c>
      <c r="AL4" s="119" t="str">
        <f>C39</f>
        <v>DBV</v>
      </c>
      <c r="AM4" s="119" t="str">
        <f>C40</f>
        <v>DCH</v>
      </c>
      <c r="AN4" s="11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218" t="s">
        <v>268</v>
      </c>
    </row>
    <row r="5" spans="1:65" ht="15">
      <c r="A5" s="2"/>
      <c r="B5" s="12" t="s">
        <v>266</v>
      </c>
      <c r="C5" s="2"/>
      <c r="D5" s="52">
        <f>HTg!F5</f>
        <v>83839.489999999991</v>
      </c>
      <c r="E5" s="65">
        <f t="shared" ref="E5:BG5" si="0">SUM(E6,E19,E59)</f>
        <v>76282.61</v>
      </c>
      <c r="F5" s="70">
        <f t="shared" si="0"/>
        <v>3519.23</v>
      </c>
      <c r="G5" s="53">
        <f t="shared" si="0"/>
        <v>2214.4300000000003</v>
      </c>
      <c r="H5" s="53">
        <f t="shared" si="0"/>
        <v>1304.53</v>
      </c>
      <c r="I5" s="53">
        <f t="shared" si="0"/>
        <v>0.27</v>
      </c>
      <c r="J5" s="53">
        <f t="shared" si="0"/>
        <v>3306.0699999999993</v>
      </c>
      <c r="K5" s="53">
        <f t="shared" si="0"/>
        <v>3795.59</v>
      </c>
      <c r="L5" s="53">
        <f t="shared" si="0"/>
        <v>15753.080000000002</v>
      </c>
      <c r="M5" s="53">
        <f t="shared" si="0"/>
        <v>18704.89</v>
      </c>
      <c r="N5" s="53">
        <f t="shared" si="0"/>
        <v>30427.739999999998</v>
      </c>
      <c r="O5" s="53">
        <f t="shared" si="0"/>
        <v>275.76000000000005</v>
      </c>
      <c r="P5" s="53">
        <f t="shared" si="0"/>
        <v>0</v>
      </c>
      <c r="Q5" s="53">
        <f t="shared" si="0"/>
        <v>500.25000000000006</v>
      </c>
      <c r="R5" s="65">
        <f t="shared" si="0"/>
        <v>6441.6100000000006</v>
      </c>
      <c r="S5" s="53">
        <f t="shared" si="0"/>
        <v>606.03</v>
      </c>
      <c r="T5" s="53">
        <f t="shared" si="0"/>
        <v>10.35</v>
      </c>
      <c r="U5" s="53">
        <f t="shared" si="0"/>
        <v>0</v>
      </c>
      <c r="V5" s="53">
        <f t="shared" si="0"/>
        <v>0</v>
      </c>
      <c r="W5" s="53">
        <f t="shared" si="0"/>
        <v>145.54</v>
      </c>
      <c r="X5" s="53">
        <f t="shared" si="0"/>
        <v>120.04</v>
      </c>
      <c r="Y5" s="53">
        <f t="shared" si="0"/>
        <v>98.12</v>
      </c>
      <c r="Z5" s="53">
        <f t="shared" si="0"/>
        <v>878.06999999999994</v>
      </c>
      <c r="AA5" s="70">
        <f t="shared" si="0"/>
        <v>1504.73</v>
      </c>
      <c r="AB5" s="117">
        <f t="shared" si="0"/>
        <v>25.619999999999997</v>
      </c>
      <c r="AC5" s="117">
        <f t="shared" si="0"/>
        <v>0</v>
      </c>
      <c r="AD5" s="117">
        <f t="shared" si="0"/>
        <v>6.419999999999999</v>
      </c>
      <c r="AE5" s="117">
        <f t="shared" si="0"/>
        <v>72.91</v>
      </c>
      <c r="AF5" s="117">
        <f t="shared" si="0"/>
        <v>25.859999999999996</v>
      </c>
      <c r="AG5" s="117">
        <f t="shared" si="0"/>
        <v>0</v>
      </c>
      <c r="AH5" s="117">
        <f t="shared" si="0"/>
        <v>0</v>
      </c>
      <c r="AI5" s="117">
        <f t="shared" si="0"/>
        <v>1053.1500000000003</v>
      </c>
      <c r="AJ5" s="117">
        <f t="shared" si="0"/>
        <v>242.04</v>
      </c>
      <c r="AK5" s="117">
        <f t="shared" si="0"/>
        <v>63.699999999999996</v>
      </c>
      <c r="AL5" s="117">
        <f t="shared" si="0"/>
        <v>0.75</v>
      </c>
      <c r="AM5" s="117">
        <f t="shared" si="0"/>
        <v>14.28</v>
      </c>
      <c r="AN5" s="117">
        <f t="shared" si="0"/>
        <v>0</v>
      </c>
      <c r="AO5" s="53">
        <f t="shared" si="0"/>
        <v>0</v>
      </c>
      <c r="AP5" s="53">
        <f t="shared" si="0"/>
        <v>28.25</v>
      </c>
      <c r="AQ5" s="53">
        <f t="shared" si="0"/>
        <v>21.470000000000002</v>
      </c>
      <c r="AR5" s="53">
        <f t="shared" si="0"/>
        <v>961.07999999999993</v>
      </c>
      <c r="AS5" s="53">
        <f t="shared" si="0"/>
        <v>72.660000000000011</v>
      </c>
      <c r="AT5" s="53">
        <f t="shared" si="0"/>
        <v>19.86</v>
      </c>
      <c r="AU5" s="53">
        <f t="shared" si="0"/>
        <v>12.239999999999998</v>
      </c>
      <c r="AV5" s="53">
        <f t="shared" si="0"/>
        <v>0</v>
      </c>
      <c r="AW5" s="53">
        <f t="shared" si="0"/>
        <v>3.24</v>
      </c>
      <c r="AX5" s="53">
        <f t="shared" si="0"/>
        <v>119.26999999999998</v>
      </c>
      <c r="AY5" s="53">
        <f t="shared" si="0"/>
        <v>895.56000000000017</v>
      </c>
      <c r="AZ5" s="53">
        <f t="shared" si="0"/>
        <v>0</v>
      </c>
      <c r="BA5" s="53">
        <f t="shared" si="0"/>
        <v>24.240000000000002</v>
      </c>
      <c r="BB5" s="53">
        <f t="shared" si="0"/>
        <v>6.74</v>
      </c>
      <c r="BC5" s="53">
        <f t="shared" si="0"/>
        <v>893.15000000000009</v>
      </c>
      <c r="BD5" s="53">
        <f t="shared" si="0"/>
        <v>20.97</v>
      </c>
      <c r="BE5" s="53">
        <f t="shared" si="0"/>
        <v>0</v>
      </c>
      <c r="BF5" s="53">
        <f t="shared" si="0"/>
        <v>1115.27</v>
      </c>
      <c r="BG5" s="65">
        <f t="shared" si="0"/>
        <v>3762.469999999973</v>
      </c>
      <c r="BH5" s="53">
        <f>D60-BG5</f>
        <v>2.6830093702301383E-11</v>
      </c>
      <c r="BI5" s="53">
        <f>SUM(BI6,BI19,BI59)</f>
        <v>83839.490000000005</v>
      </c>
    </row>
    <row r="6" spans="1:65" s="66" customFormat="1" ht="15">
      <c r="A6" s="62">
        <v>1</v>
      </c>
      <c r="B6" s="63" t="s">
        <v>7</v>
      </c>
      <c r="C6" s="62" t="s">
        <v>8</v>
      </c>
      <c r="D6" s="52">
        <f>HTg!F8</f>
        <v>78341.409999999974</v>
      </c>
      <c r="E6" s="65">
        <f t="shared" ref="E6:BF6" si="1">SUM(E8:E18)</f>
        <v>75432.22</v>
      </c>
      <c r="F6" s="65">
        <f t="shared" si="1"/>
        <v>3519.23</v>
      </c>
      <c r="G6" s="65">
        <f t="shared" si="1"/>
        <v>2214.4300000000003</v>
      </c>
      <c r="H6" s="65">
        <f t="shared" si="1"/>
        <v>1304.53</v>
      </c>
      <c r="I6" s="65">
        <f t="shared" si="1"/>
        <v>0.27</v>
      </c>
      <c r="J6" s="65">
        <f t="shared" si="1"/>
        <v>3306.0699999999993</v>
      </c>
      <c r="K6" s="65">
        <f t="shared" si="1"/>
        <v>3795.59</v>
      </c>
      <c r="L6" s="65">
        <f t="shared" si="1"/>
        <v>15753.080000000002</v>
      </c>
      <c r="M6" s="65">
        <f t="shared" si="1"/>
        <v>18704.89</v>
      </c>
      <c r="N6" s="65">
        <f t="shared" si="1"/>
        <v>29577.739999999998</v>
      </c>
      <c r="O6" s="65">
        <f t="shared" si="1"/>
        <v>275.76000000000005</v>
      </c>
      <c r="P6" s="65">
        <f t="shared" si="1"/>
        <v>0</v>
      </c>
      <c r="Q6" s="65">
        <f t="shared" si="1"/>
        <v>499.86000000000007</v>
      </c>
      <c r="R6" s="65">
        <f t="shared" si="1"/>
        <v>2909.19</v>
      </c>
      <c r="S6" s="65">
        <f t="shared" si="1"/>
        <v>518.31999999999994</v>
      </c>
      <c r="T6" s="65">
        <f t="shared" si="1"/>
        <v>8.91</v>
      </c>
      <c r="U6" s="65">
        <f t="shared" si="1"/>
        <v>0</v>
      </c>
      <c r="V6" s="65">
        <f t="shared" si="1"/>
        <v>0</v>
      </c>
      <c r="W6" s="65">
        <f t="shared" si="1"/>
        <v>113.25</v>
      </c>
      <c r="X6" s="65">
        <f t="shared" si="1"/>
        <v>118.36</v>
      </c>
      <c r="Y6" s="65">
        <f t="shared" si="1"/>
        <v>61.16</v>
      </c>
      <c r="Z6" s="65">
        <f t="shared" si="1"/>
        <v>430.09999999999997</v>
      </c>
      <c r="AA6" s="65">
        <f t="shared" si="1"/>
        <v>411.01999999999992</v>
      </c>
      <c r="AB6" s="115">
        <f t="shared" si="1"/>
        <v>14.179999999999998</v>
      </c>
      <c r="AC6" s="115">
        <f t="shared" si="1"/>
        <v>0</v>
      </c>
      <c r="AD6" s="115">
        <f t="shared" si="1"/>
        <v>0.34</v>
      </c>
      <c r="AE6" s="115">
        <f t="shared" si="1"/>
        <v>13.020000000000001</v>
      </c>
      <c r="AF6" s="115">
        <f t="shared" si="1"/>
        <v>23.629999999999995</v>
      </c>
      <c r="AG6" s="115">
        <f t="shared" si="1"/>
        <v>0</v>
      </c>
      <c r="AH6" s="115">
        <f t="shared" si="1"/>
        <v>0</v>
      </c>
      <c r="AI6" s="115">
        <f t="shared" si="1"/>
        <v>246.77</v>
      </c>
      <c r="AJ6" s="115">
        <f t="shared" si="1"/>
        <v>43.900000000000006</v>
      </c>
      <c r="AK6" s="115">
        <f t="shared" si="1"/>
        <v>60.949999999999996</v>
      </c>
      <c r="AL6" s="115">
        <f t="shared" si="1"/>
        <v>0</v>
      </c>
      <c r="AM6" s="115">
        <f t="shared" si="1"/>
        <v>8.23</v>
      </c>
      <c r="AN6" s="115">
        <f t="shared" si="1"/>
        <v>0</v>
      </c>
      <c r="AO6" s="65">
        <f t="shared" si="1"/>
        <v>0</v>
      </c>
      <c r="AP6" s="65">
        <f t="shared" si="1"/>
        <v>19.45</v>
      </c>
      <c r="AQ6" s="65">
        <f t="shared" si="1"/>
        <v>20.450000000000003</v>
      </c>
      <c r="AR6" s="65">
        <f t="shared" si="1"/>
        <v>189.51000000000002</v>
      </c>
      <c r="AS6" s="65">
        <f t="shared" si="1"/>
        <v>41.150000000000006</v>
      </c>
      <c r="AT6" s="65">
        <f t="shared" si="1"/>
        <v>5.8900000000000006</v>
      </c>
      <c r="AU6" s="65">
        <f t="shared" si="1"/>
        <v>11.37</v>
      </c>
      <c r="AV6" s="65">
        <f t="shared" si="1"/>
        <v>0</v>
      </c>
      <c r="AW6" s="65">
        <f t="shared" si="1"/>
        <v>2.44</v>
      </c>
      <c r="AX6" s="65">
        <f t="shared" si="1"/>
        <v>93.799999999999983</v>
      </c>
      <c r="AY6" s="65">
        <f t="shared" si="1"/>
        <v>834.61000000000013</v>
      </c>
      <c r="AZ6" s="65">
        <f t="shared" si="1"/>
        <v>0</v>
      </c>
      <c r="BA6" s="65">
        <f t="shared" si="1"/>
        <v>9.8200000000000021</v>
      </c>
      <c r="BB6" s="65">
        <f t="shared" si="1"/>
        <v>3.91</v>
      </c>
      <c r="BC6" s="65">
        <f t="shared" si="1"/>
        <v>0</v>
      </c>
      <c r="BD6" s="65">
        <f t="shared" si="1"/>
        <v>15.67</v>
      </c>
      <c r="BE6" s="65">
        <f t="shared" si="1"/>
        <v>0</v>
      </c>
      <c r="BF6" s="65">
        <f t="shared" si="1"/>
        <v>0</v>
      </c>
      <c r="BG6" s="65">
        <f>D6-E6</f>
        <v>2909.1899999999732</v>
      </c>
      <c r="BH6" s="65">
        <f>E60-BG6</f>
        <v>-2058.7999999999738</v>
      </c>
      <c r="BI6" s="219">
        <f>SUM(BI8:BI18)</f>
        <v>76282.61</v>
      </c>
      <c r="BJ6" s="125">
        <f>D6-BG6</f>
        <v>75432.22</v>
      </c>
      <c r="BK6" s="439">
        <f>BI6/$BI$5*100</f>
        <v>90.986490972213687</v>
      </c>
    </row>
    <row r="7" spans="1:65" s="71" customFormat="1" ht="15">
      <c r="A7" s="67" t="s">
        <v>10</v>
      </c>
      <c r="B7" s="68" t="s">
        <v>106</v>
      </c>
      <c r="C7" s="67" t="s">
        <v>9</v>
      </c>
      <c r="D7" s="52">
        <f>HTg!F9</f>
        <v>4040.7999999999993</v>
      </c>
      <c r="E7" s="65">
        <f>SUM(E8,E9,E10)</f>
        <v>3695.5300000000007</v>
      </c>
      <c r="F7" s="65">
        <f>SUM(F8:F10)</f>
        <v>3519.23</v>
      </c>
      <c r="G7" s="70">
        <f t="shared" ref="G7:BF7" si="2">SUM(G8,G9,G10)</f>
        <v>2214.4300000000003</v>
      </c>
      <c r="H7" s="70">
        <f t="shared" si="2"/>
        <v>1304.53</v>
      </c>
      <c r="I7" s="70">
        <f t="shared" si="2"/>
        <v>0.27</v>
      </c>
      <c r="J7" s="70">
        <f t="shared" si="2"/>
        <v>0</v>
      </c>
      <c r="K7" s="70">
        <f t="shared" si="2"/>
        <v>130.57</v>
      </c>
      <c r="L7" s="70">
        <f t="shared" si="2"/>
        <v>0</v>
      </c>
      <c r="M7" s="70">
        <f t="shared" si="2"/>
        <v>0</v>
      </c>
      <c r="N7" s="70">
        <f t="shared" si="2"/>
        <v>0</v>
      </c>
      <c r="O7" s="70">
        <f t="shared" si="2"/>
        <v>22</v>
      </c>
      <c r="P7" s="70">
        <f t="shared" si="2"/>
        <v>0</v>
      </c>
      <c r="Q7" s="70">
        <f t="shared" si="2"/>
        <v>23.73</v>
      </c>
      <c r="R7" s="70">
        <f t="shared" si="2"/>
        <v>345.27</v>
      </c>
      <c r="S7" s="70">
        <f t="shared" si="2"/>
        <v>0.22</v>
      </c>
      <c r="T7" s="70">
        <f t="shared" si="2"/>
        <v>2.4</v>
      </c>
      <c r="U7" s="70">
        <f t="shared" si="2"/>
        <v>0</v>
      </c>
      <c r="V7" s="70">
        <f t="shared" si="2"/>
        <v>0</v>
      </c>
      <c r="W7" s="70">
        <f t="shared" si="2"/>
        <v>39.35</v>
      </c>
      <c r="X7" s="70">
        <f t="shared" si="2"/>
        <v>26.160000000000004</v>
      </c>
      <c r="Y7" s="70">
        <f t="shared" si="2"/>
        <v>16.04</v>
      </c>
      <c r="Z7" s="70">
        <f t="shared" si="2"/>
        <v>13.540000000000001</v>
      </c>
      <c r="AA7" s="70">
        <f t="shared" si="2"/>
        <v>102.85</v>
      </c>
      <c r="AB7" s="115">
        <f t="shared" si="2"/>
        <v>3.9599999999999982</v>
      </c>
      <c r="AC7" s="115">
        <f t="shared" si="2"/>
        <v>0</v>
      </c>
      <c r="AD7" s="115">
        <f t="shared" si="2"/>
        <v>7.0000000000000007E-2</v>
      </c>
      <c r="AE7" s="115">
        <f t="shared" si="2"/>
        <v>1.9400000000000002</v>
      </c>
      <c r="AF7" s="115">
        <f t="shared" si="2"/>
        <v>10.879999999999999</v>
      </c>
      <c r="AG7" s="115">
        <f t="shared" si="2"/>
        <v>0</v>
      </c>
      <c r="AH7" s="115">
        <f t="shared" si="2"/>
        <v>0</v>
      </c>
      <c r="AI7" s="115">
        <f t="shared" si="2"/>
        <v>47.26</v>
      </c>
      <c r="AJ7" s="115">
        <f t="shared" si="2"/>
        <v>20.18</v>
      </c>
      <c r="AK7" s="115">
        <f t="shared" si="2"/>
        <v>14.1</v>
      </c>
      <c r="AL7" s="115">
        <f t="shared" si="2"/>
        <v>0</v>
      </c>
      <c r="AM7" s="115">
        <f t="shared" si="2"/>
        <v>4.46</v>
      </c>
      <c r="AN7" s="115">
        <f t="shared" si="2"/>
        <v>0</v>
      </c>
      <c r="AO7" s="70">
        <f t="shared" si="2"/>
        <v>0</v>
      </c>
      <c r="AP7" s="70">
        <f t="shared" si="2"/>
        <v>0.24</v>
      </c>
      <c r="AQ7" s="70">
        <f t="shared" si="2"/>
        <v>0.3</v>
      </c>
      <c r="AR7" s="70">
        <f t="shared" si="2"/>
        <v>91.38000000000001</v>
      </c>
      <c r="AS7" s="70">
        <f t="shared" si="2"/>
        <v>24.82</v>
      </c>
      <c r="AT7" s="70">
        <f t="shared" si="2"/>
        <v>2.95</v>
      </c>
      <c r="AU7" s="70">
        <f t="shared" si="2"/>
        <v>3.83</v>
      </c>
      <c r="AV7" s="70">
        <f t="shared" si="2"/>
        <v>0</v>
      </c>
      <c r="AW7" s="70">
        <f t="shared" si="2"/>
        <v>1.47</v>
      </c>
      <c r="AX7" s="70">
        <f t="shared" si="2"/>
        <v>3.7800000000000007</v>
      </c>
      <c r="AY7" s="70">
        <f t="shared" si="2"/>
        <v>12.5</v>
      </c>
      <c r="AZ7" s="70">
        <f t="shared" si="2"/>
        <v>0</v>
      </c>
      <c r="BA7" s="70">
        <f t="shared" si="2"/>
        <v>2.12</v>
      </c>
      <c r="BB7" s="70">
        <f t="shared" si="2"/>
        <v>0.1</v>
      </c>
      <c r="BC7" s="70">
        <f t="shared" si="2"/>
        <v>0</v>
      </c>
      <c r="BD7" s="70">
        <f t="shared" si="2"/>
        <v>1.22</v>
      </c>
      <c r="BE7" s="70">
        <f t="shared" si="2"/>
        <v>0</v>
      </c>
      <c r="BF7" s="70">
        <f t="shared" si="2"/>
        <v>0</v>
      </c>
      <c r="BG7" s="65">
        <f>D7-F7</f>
        <v>521.56999999999925</v>
      </c>
      <c r="BH7" s="70">
        <f>F60-BG7</f>
        <v>-521.56999999999925</v>
      </c>
      <c r="BI7" s="220">
        <f>SUM(BI8,BI9,BI10)</f>
        <v>3519.23</v>
      </c>
      <c r="BJ7" s="125">
        <f>D7-BG7</f>
        <v>3519.23</v>
      </c>
    </row>
    <row r="8" spans="1:65" ht="15">
      <c r="A8" s="8"/>
      <c r="B8" s="6" t="s">
        <v>228</v>
      </c>
      <c r="C8" s="8" t="s">
        <v>11</v>
      </c>
      <c r="D8" s="52">
        <f>HTg!F10</f>
        <v>2556.2400000000002</v>
      </c>
      <c r="E8" s="65">
        <f>SUM(F8,J8,K8,L8,M8,N8,O8,P8,Q8)</f>
        <v>2294.8400000000006</v>
      </c>
      <c r="F8" s="70">
        <f>G8+H8+I8</f>
        <v>2214.4300000000003</v>
      </c>
      <c r="G8" s="65">
        <f>D8-BG8</f>
        <v>2214.4300000000003</v>
      </c>
      <c r="H8" s="55">
        <f>SUMIF(NSL!$C$12:$C$13,C8,NSL!$E$12:$E$13)</f>
        <v>0</v>
      </c>
      <c r="I8" s="55">
        <f>SUMIF(NSL!$C$15:$C$16,C8,NSL!$E$15:$E$16)</f>
        <v>0</v>
      </c>
      <c r="J8" s="55">
        <f>SUMIF(NSL!$C$18:$C$19,C8,NSL!$E$18:$E$19)</f>
        <v>0</v>
      </c>
      <c r="K8" s="55">
        <f>SUMIF(NSL!$C$21:$C$43,C8,NSL!$E$21:$E$43)</f>
        <v>60.07</v>
      </c>
      <c r="L8" s="55">
        <f>SUMIF(NSL!$C$45:$C$51,C8,NSL!$E$45:$E$51)</f>
        <v>0</v>
      </c>
      <c r="M8" s="55">
        <f>SUMIF(NSL!$C$53:$C$55,C8,NSL!$E$53:$E$55)</f>
        <v>0</v>
      </c>
      <c r="N8" s="55">
        <f>SUMIF(NSL!$C$57:$C$65,C8,NSL!$E$57:$E$65)</f>
        <v>0</v>
      </c>
      <c r="O8" s="55">
        <f>SUMIF(NSL!$C$67:$C$76,C8,NSL!$E$67:$E$76)</f>
        <v>11.999999999999998</v>
      </c>
      <c r="P8" s="55">
        <f>SUMIF(NSL!$C$78:$C$79,C8,NSL!$E$78:$E$79)</f>
        <v>0</v>
      </c>
      <c r="Q8" s="55">
        <f>SUMIF(NSL!$C$81:$C$173,C8,NSL!$E$81:$E$173)</f>
        <v>8.3400000000000016</v>
      </c>
      <c r="R8" s="65">
        <f>SUM(S8:AA8)+SUM(AO8:BF8)</f>
        <v>261.39999999999998</v>
      </c>
      <c r="S8" s="55">
        <f>SUMIF(NSL!$C$176:$C$214,C8,NSL!$E$176:$E$214)</f>
        <v>0.2</v>
      </c>
      <c r="T8" s="55">
        <f>SUMIF(NSL!$C$216:$C$238,C8,NSL!$E$216:$E$238)</f>
        <v>1.2</v>
      </c>
      <c r="U8" s="55">
        <f>SUMIF(NSL!$C$240:$C$252,C8,NSL!$E$240:$E$252)</f>
        <v>0</v>
      </c>
      <c r="V8" s="55">
        <f>SUMIF(NSL!$C$254:$C$255,C8,NSL!$E$254:$E$255)</f>
        <v>0</v>
      </c>
      <c r="W8" s="55">
        <f>SUMIF(NSL!$C$257:$C$282,C8,NSL!$E$257:$E$282)</f>
        <v>35.85</v>
      </c>
      <c r="X8" s="55">
        <f>SUMIF(NSL!$C$284:$C$346,C8,NSL!$E$284:$E$346)</f>
        <v>20.980000000000004</v>
      </c>
      <c r="Y8" s="55">
        <f>SUMIF(NSL!$C$348:$C$436,C8,NSL!$E$348:$E$436)</f>
        <v>10.819999999999999</v>
      </c>
      <c r="Z8" s="55">
        <f>SUMIF(NSL!$C$438:$C$480,C8,NSL!$E$438:$E$480)</f>
        <v>13.540000000000001</v>
      </c>
      <c r="AA8" s="70">
        <f>SUM(AB8:AN8)</f>
        <v>71.989999999999995</v>
      </c>
      <c r="AB8" s="116">
        <f>SUMIF(NSL!$C$483:$C$679,C8,NSL!$E$483:$E$679)</f>
        <v>3.3699999999999983</v>
      </c>
      <c r="AC8" s="116">
        <f>SUMIF(NSL!$C$681:$C$682,C8,NSL!$E$681:$E$682)</f>
        <v>0</v>
      </c>
      <c r="AD8" s="116">
        <f>SUMIF(NSL!$C$684:$C$692,C8,NSL!$E$684:$E$692)</f>
        <v>0.03</v>
      </c>
      <c r="AE8" s="116">
        <f>SUMIF(NSL!$C$694:$C$776,C8,NSL!$E$694:$E$776)</f>
        <v>1.6700000000000002</v>
      </c>
      <c r="AF8" s="116">
        <f>SUMIF(NSL!$C$778:$C$810,C8,NSL!$E$778:$E$810)</f>
        <v>10.049999999999999</v>
      </c>
      <c r="AG8" s="116">
        <f>SUMIF(NSL!$C$812:$C$813,C8,NSL!$E$812:$E$813)</f>
        <v>0</v>
      </c>
      <c r="AH8" s="116">
        <f>SUMIF(NSL!$C$815:$C$816,C8,NSL!$E$815:$E$816)</f>
        <v>0</v>
      </c>
      <c r="AI8" s="116">
        <f>SUMIF(NSL!$C$818:$C$889,C8,NSL!$E$818:$E$889)</f>
        <v>32.08</v>
      </c>
      <c r="AJ8" s="116">
        <f>SUMIF(NSL!$C$891:$C$917,C8,NSL!$E$891:$E$917)</f>
        <v>15.100000000000001</v>
      </c>
      <c r="AK8" s="116">
        <f>SUMIF(NSL!$C$919:$C$981,C8,NSL!$E$919:$E$981)</f>
        <v>6.879999999999999</v>
      </c>
      <c r="AL8" s="116">
        <f>SUMIF(NSL!$C$983:$C$1000,C8,NSL!$E$983:$E$1000)</f>
        <v>0</v>
      </c>
      <c r="AM8" s="116">
        <f>SUMIF(NSL!$C$1002:$C$1028,C8,NSL!$E$1002:$E$1028)</f>
        <v>2.81</v>
      </c>
      <c r="AN8" s="116">
        <f>SUMIF(NSL!$C$1030:$C$1045,C8,NSL!$E$1030:$E$1045)</f>
        <v>0</v>
      </c>
      <c r="AO8" s="55">
        <f>SUMIF(NSL!$C$1047:$C$1048,C8,NSL!$E$1047:$E$1048)</f>
        <v>0</v>
      </c>
      <c r="AP8" s="55">
        <f>SUMIF(NSL!$C$1050:$C$1074,C8,NSL!$E$1050:$E$1074)</f>
        <v>0.21</v>
      </c>
      <c r="AQ8" s="55">
        <f>SUMIF(NSL!$C$1076:$C$1099,C8,NSL!$E$1076:$E$1099)</f>
        <v>0.05</v>
      </c>
      <c r="AR8" s="55">
        <f>SUMIF(NSL!$C$1101:$C$1121,C8,NSL!$E$1101:$E$1121)</f>
        <v>63.190000000000012</v>
      </c>
      <c r="AS8" s="55">
        <f>SUMIF(NSL!$C$1123:$C$1164,C8,NSL!$E$1123:$E$1164)</f>
        <v>17.84</v>
      </c>
      <c r="AT8" s="55">
        <f>SUMIF(NSL!$C$1166:$C$1201,C8,NSL!$E$1166:$E$1201)</f>
        <v>2.15</v>
      </c>
      <c r="AU8" s="55">
        <f>SUMIF(NSL!$C$1203:$C$1223,C8,NSL!$E$1203:$E$1223)</f>
        <v>3.33</v>
      </c>
      <c r="AV8" s="55">
        <f>SUMIF(NSL!$C$1225:$C$1226,C8,NSL!$E$1225:$E$1226)</f>
        <v>0</v>
      </c>
      <c r="AW8" s="55">
        <f>SUMIF(NSL!$C$1228:$C$1244,C8,NSL!$E$1228:$E$1244)</f>
        <v>1.47</v>
      </c>
      <c r="AX8" s="55">
        <f>SUMIF(NSL!$C$1246:$C$1351,C8,NSL!$E$1246:$E$1351)</f>
        <v>3.6800000000000006</v>
      </c>
      <c r="AY8" s="55">
        <f>SUMIF(NSL!$C$1353:$C$1434,C8,NSL!$E$1353:$E$1434)</f>
        <v>12.5</v>
      </c>
      <c r="AZ8" s="55">
        <f>SUMIF(NSL!$C$1436:$C$1440,C8,NSL!$E$1436:$E$1440)</f>
        <v>0</v>
      </c>
      <c r="BA8" s="55">
        <f>SUMIF(NSL!$C$1442:$C$1507,C8,NSL!$E$1442:$E$1507)</f>
        <v>1.4600000000000002</v>
      </c>
      <c r="BB8" s="55">
        <f>SUMIF(NSL!$C$1509:$C$1540,C8,NSL!$E$1509:$E$1540)</f>
        <v>0.02</v>
      </c>
      <c r="BC8" s="55">
        <f>SUMIF(NSL!$C$1542:$C$1545,C8,NSL!$E$1542:$E$1545)</f>
        <v>0</v>
      </c>
      <c r="BD8" s="55">
        <f>SUMIF(NSL!$C$1547:$C$1560,C8,NSL!$E$1547:$E$1560)</f>
        <v>0.91999999999999993</v>
      </c>
      <c r="BE8" s="55">
        <f>SUMIF(NSL!$C$1562:$C$1565,C8,NSL!$E$1562:$E$1565)</f>
        <v>0</v>
      </c>
      <c r="BF8" s="55">
        <f>SUMIF(NSL!$C$1567:$C$1569,C8,NSL!$E$1567:$E$1569)</f>
        <v>0</v>
      </c>
      <c r="BG8" s="65">
        <f>SUM(H8:Q8)+SUM(S8:Z8)+SUM(AB8:BF8)</f>
        <v>341.81000000000006</v>
      </c>
      <c r="BH8" s="53">
        <f>G60-BG8</f>
        <v>-341.81000000000006</v>
      </c>
      <c r="BI8" s="53">
        <f>BH8+D8</f>
        <v>2214.4300000000003</v>
      </c>
      <c r="BJ8" s="125">
        <f t="shared" ref="BJ8:BJ61" si="3">D8-BG8</f>
        <v>2214.4300000000003</v>
      </c>
    </row>
    <row r="9" spans="1:65" ht="15">
      <c r="A9" s="8"/>
      <c r="B9" s="6" t="s">
        <v>191</v>
      </c>
      <c r="C9" s="8" t="s">
        <v>12</v>
      </c>
      <c r="D9" s="52">
        <f>HTg!F11</f>
        <v>1484.29</v>
      </c>
      <c r="E9" s="65">
        <f t="shared" ref="E9:E18" si="4">SUM(F9,J9,K9,L9,M9,N9,O9,P9,Q9)</f>
        <v>1400.42</v>
      </c>
      <c r="F9" s="70">
        <f>G9+H9+I9</f>
        <v>1304.53</v>
      </c>
      <c r="G9" s="55">
        <f>SUMIF(NSL!$C$9:$C$10,C9,NSL!$E$9:$E$10)</f>
        <v>0</v>
      </c>
      <c r="H9" s="65">
        <f>D9-BG9</f>
        <v>1304.53</v>
      </c>
      <c r="I9" s="55">
        <f>SUMIF(NSL!$C$15:$C$16,C9,NSL!$E$15:$E$16)</f>
        <v>0</v>
      </c>
      <c r="J9" s="55">
        <f>SUMIF(NSL!$C$18:$C$19,C9,NSL!$E$18:$E$19)</f>
        <v>0</v>
      </c>
      <c r="K9" s="55">
        <f>SUMIF(NSL!$C$21:$C$43,C9,NSL!$E$21:$E$43)</f>
        <v>70.5</v>
      </c>
      <c r="L9" s="55">
        <f>SUMIF(NSL!$C$45:$C$51,C9,NSL!$E$45:$E$51)</f>
        <v>0</v>
      </c>
      <c r="M9" s="55">
        <f>SUMIF(NSL!$C$53:$C$55,C9,NSL!$E$53:$E$55)</f>
        <v>0</v>
      </c>
      <c r="N9" s="55">
        <f>SUMIF(NSL!$C$57:$C$65,C9,NSL!$E$57:$E$65)</f>
        <v>0</v>
      </c>
      <c r="O9" s="55">
        <f>SUMIF(NSL!$C$67:$C$76,C9,NSL!$E$67:$E$76)</f>
        <v>10</v>
      </c>
      <c r="P9" s="55">
        <f>SUMIF(NSL!$C$78:$C$79,C9,NSL!$E$78:$E$79)</f>
        <v>0</v>
      </c>
      <c r="Q9" s="55">
        <f>SUMIF(NSL!$C$81:$C$173,C9,NSL!$E$81:$E$173)</f>
        <v>15.389999999999999</v>
      </c>
      <c r="R9" s="65">
        <f>SUM(S9:AA9)+SUM(AO9:BF9)</f>
        <v>83.86999999999999</v>
      </c>
      <c r="S9" s="55">
        <f>SUMIF(NSL!$C$176:$C$214,C9,NSL!$E$176:$E$214)</f>
        <v>0.02</v>
      </c>
      <c r="T9" s="55">
        <f>SUMIF(NSL!$C$216:$C$238,C9,NSL!$E$216:$E$238)</f>
        <v>1.2</v>
      </c>
      <c r="U9" s="55">
        <f>SUMIF(NSL!$C$240:$C$252,C9,NSL!$E$240:$E$252)</f>
        <v>0</v>
      </c>
      <c r="V9" s="55">
        <f>SUMIF(NSL!$C$254:$C$255,C9,NSL!$E$254:$E$255)</f>
        <v>0</v>
      </c>
      <c r="W9" s="55">
        <f>SUMIF(NSL!$C$257:$C$282,C9,NSL!$E$257:$E$282)</f>
        <v>3.5</v>
      </c>
      <c r="X9" s="55">
        <f>SUMIF(NSL!$C$284:$C$346,C9,NSL!$E$284:$E$346)</f>
        <v>5.18</v>
      </c>
      <c r="Y9" s="55">
        <f>SUMIF(NSL!$C$348:$C$436,C9,NSL!$E$348:$E$436)</f>
        <v>5.2200000000000006</v>
      </c>
      <c r="Z9" s="55">
        <f>SUMIF(NSL!$C$438:$C$480,C9,NSL!$E$438:$E$480)</f>
        <v>0</v>
      </c>
      <c r="AA9" s="70">
        <f t="shared" ref="AA9:AA18" si="5">SUM(AB9:AN9)</f>
        <v>30.86</v>
      </c>
      <c r="AB9" s="116">
        <f>SUMIF(NSL!$C$483:$C$679,C9,NSL!$E$483:$E$679)</f>
        <v>0.59000000000000008</v>
      </c>
      <c r="AC9" s="116">
        <f>SUMIF(NSL!$C$681:$C$682,C9,NSL!$E$681:$E$682)</f>
        <v>0</v>
      </c>
      <c r="AD9" s="116">
        <f>SUMIF(NSL!$C$684:$C$692,C9,NSL!$E$684:$E$692)</f>
        <v>0.04</v>
      </c>
      <c r="AE9" s="116">
        <f>SUMIF(NSL!$C$694:$C$776,C9,NSL!$E$694:$E$776)</f>
        <v>0.27</v>
      </c>
      <c r="AF9" s="116">
        <f>SUMIF(NSL!$C$778:$C$810,C9,NSL!$E$778:$E$810)</f>
        <v>0.83000000000000007</v>
      </c>
      <c r="AG9" s="116">
        <f>SUMIF(NSL!$C$812:$C$813,C9,NSL!$E$812:$E$813)</f>
        <v>0</v>
      </c>
      <c r="AH9" s="116">
        <f>SUMIF(NSL!$C$815:$C$816,C9,NSL!$E$815:$E$816)</f>
        <v>0</v>
      </c>
      <c r="AI9" s="116">
        <f>SUMIF(NSL!$C$818:$C$889,C9,NSL!$E$818:$E$889)</f>
        <v>15.18</v>
      </c>
      <c r="AJ9" s="116">
        <f>SUMIF(NSL!$C$891:$C$917,C9,NSL!$E$891:$E$917)</f>
        <v>5.08</v>
      </c>
      <c r="AK9" s="116">
        <f>SUMIF(NSL!$C$919:$C$981,C9,NSL!$E$919:$E$981)</f>
        <v>7.2200000000000006</v>
      </c>
      <c r="AL9" s="116">
        <f>SUMIF(NSL!$C$983:$C$1000,C9,NSL!$E$983:$E$1000)</f>
        <v>0</v>
      </c>
      <c r="AM9" s="116">
        <f>SUMIF(NSL!$C$1002:$C$1028,C9,NSL!$E$1002:$E$1028)</f>
        <v>1.6500000000000001</v>
      </c>
      <c r="AN9" s="116">
        <f>SUMIF(NSL!$C$1030:$C$1045,C9,NSL!$E$1030:$E$1045)</f>
        <v>0</v>
      </c>
      <c r="AO9" s="55">
        <f>SUMIF(NSL!$C$1047:$C$1048,C9,NSL!$E$1047:$E$1048)</f>
        <v>0</v>
      </c>
      <c r="AP9" s="55">
        <f>SUMIF(NSL!$C$1050:$C$1074,C9,NSL!$E$1050:$E$1074)</f>
        <v>0.03</v>
      </c>
      <c r="AQ9" s="55">
        <f>SUMIF(NSL!$C$1076:$C$1099,C9,NSL!$E$1076:$E$1099)</f>
        <v>0.25</v>
      </c>
      <c r="AR9" s="55">
        <f>SUMIF(NSL!$C$1101:$C$1121,C9,NSL!$E$1101:$E$1121)</f>
        <v>28.19</v>
      </c>
      <c r="AS9" s="55">
        <f>SUMIF(NSL!$C$1123:$C$1164,C9,NSL!$E$1123:$E$1164)</f>
        <v>6.98</v>
      </c>
      <c r="AT9" s="55">
        <f>SUMIF(NSL!$C$1166:$C$1201,C9,NSL!$E$1166:$E$1201)</f>
        <v>0.80000000000000016</v>
      </c>
      <c r="AU9" s="55">
        <f>SUMIF(NSL!$C$1203:$C$1223,C9,NSL!$E$1203:$E$1223)</f>
        <v>0.5</v>
      </c>
      <c r="AV9" s="55">
        <f>SUMIF(NSL!$C$1225:$C$1226,C9,NSL!$E$1225:$E$1226)</f>
        <v>0</v>
      </c>
      <c r="AW9" s="55">
        <f>SUMIF(NSL!$C$1228:$C$1244,C9,NSL!$E$1228:$E$1244)</f>
        <v>0</v>
      </c>
      <c r="AX9" s="55">
        <f>SUMIF(NSL!$C$1246:$C$1351,C9,NSL!$E$1246:$E$1351)</f>
        <v>0.1</v>
      </c>
      <c r="AY9" s="55">
        <f>SUMIF(NSL!$C$1353:$C$1434,C9,NSL!$E$1353:$E$1434)</f>
        <v>0</v>
      </c>
      <c r="AZ9" s="55">
        <f>SUMIF(NSL!$C$1436:$C$1440,C9,NSL!$E$1436:$E$1440)</f>
        <v>0</v>
      </c>
      <c r="BA9" s="55">
        <f>SUMIF(NSL!$C$1442:$C$1507,C9,NSL!$E$1442:$E$1507)</f>
        <v>0.65999999999999992</v>
      </c>
      <c r="BB9" s="55">
        <f>SUMIF(NSL!$C$1509:$C$1540,C9,NSL!$E$1509:$E$1540)</f>
        <v>0.08</v>
      </c>
      <c r="BC9" s="55">
        <f>SUMIF(NSL!$C$1542:$C$1545,C9,NSL!$E$1542:$E$1545)</f>
        <v>0</v>
      </c>
      <c r="BD9" s="55">
        <f>SUMIF(NSL!$C$1547:$C$1560,C9,NSL!$E$1547:$E$1560)</f>
        <v>0.3</v>
      </c>
      <c r="BE9" s="55">
        <f>SUMIF(NSL!$C$1562:$C$1565,C9,NSL!$E$1562:$E$1565)</f>
        <v>0</v>
      </c>
      <c r="BF9" s="55">
        <f>SUMIF(NSL!$C$1567:$C$1569,C9,NSL!$E$1567:$E$1569)</f>
        <v>0</v>
      </c>
      <c r="BG9" s="65">
        <f>SUM(G9)+SUM(I9:Q9)+SUM(S9:Z9)+SUM(AB9:BF9)</f>
        <v>179.76</v>
      </c>
      <c r="BH9" s="53">
        <f>H60-BG9</f>
        <v>-179.76</v>
      </c>
      <c r="BI9" s="53">
        <f t="shared" ref="BI9:BI59" si="6">BH9+D9</f>
        <v>1304.53</v>
      </c>
      <c r="BJ9" s="125">
        <f t="shared" si="3"/>
        <v>1304.53</v>
      </c>
    </row>
    <row r="10" spans="1:65" ht="15">
      <c r="A10" s="8"/>
      <c r="B10" s="6" t="s">
        <v>192</v>
      </c>
      <c r="C10" s="8" t="s">
        <v>14</v>
      </c>
      <c r="D10" s="52">
        <f>HTg!F12</f>
        <v>0.27</v>
      </c>
      <c r="E10" s="65">
        <f t="shared" si="4"/>
        <v>0.27</v>
      </c>
      <c r="F10" s="70">
        <f>G10+H10+I10</f>
        <v>0.27</v>
      </c>
      <c r="G10" s="55">
        <f>SUMIF(NSL!$C$9:$C$10,C10,NSL!$E$9:$E$10)</f>
        <v>0</v>
      </c>
      <c r="H10" s="55">
        <f>SUMIF(NSL!$C$12:$C$13,C10,NSL!$E$12:$E$13)</f>
        <v>0</v>
      </c>
      <c r="I10" s="65">
        <f>D10-BG10</f>
        <v>0.27</v>
      </c>
      <c r="J10" s="55">
        <f>SUMIF(NSL!$C$18:$C$19,C10,NSL!$E$18:$E$19)</f>
        <v>0</v>
      </c>
      <c r="K10" s="55">
        <f>SUMIF(NSL!$C$21:$C$43,C10,NSL!$E$21:$E$43)</f>
        <v>0</v>
      </c>
      <c r="L10" s="55">
        <f>SUMIF(NSL!$C$45:$C$51,C10,NSL!$E$45:$E$51)</f>
        <v>0</v>
      </c>
      <c r="M10" s="55">
        <f>SUMIF(NSL!$C$53:$C$55,C10,NSL!$E$53:$E$55)</f>
        <v>0</v>
      </c>
      <c r="N10" s="55">
        <f>SUMIF(NSL!$C$57:$C$65,C10,NSL!$E$57:$E$65)</f>
        <v>0</v>
      </c>
      <c r="O10" s="55">
        <f>SUMIF(NSL!$C$67:$C$76,C10,NSL!$E$67:$E$76)</f>
        <v>0</v>
      </c>
      <c r="P10" s="55">
        <f>SUMIF(NSL!$C$78:$C$79,C10,NSL!$E$78:$E$79)</f>
        <v>0</v>
      </c>
      <c r="Q10" s="55">
        <f>SUMIF(NSL!$C$81:$C$173,C10,NSL!$E$81:$E$173)</f>
        <v>0</v>
      </c>
      <c r="R10" s="65">
        <f>SUM(S10:AA10)+SUM(AO10:BF10)</f>
        <v>0</v>
      </c>
      <c r="S10" s="55">
        <f>SUMIF(NSL!$C$176:$C$214,C10,NSL!$E$176:$E$214)</f>
        <v>0</v>
      </c>
      <c r="T10" s="55">
        <f>SUMIF(NSL!$C$216:$C$238,C10,NSL!$E$216:$E$238)</f>
        <v>0</v>
      </c>
      <c r="U10" s="55">
        <f>SUMIF(NSL!$C$240:$C$252,C10,NSL!$E$240:$E$252)</f>
        <v>0</v>
      </c>
      <c r="V10" s="55">
        <f>SUMIF(NSL!$C$254:$C$255,C10,NSL!$E$254:$E$255)</f>
        <v>0</v>
      </c>
      <c r="W10" s="55">
        <f>SUMIF(NSL!$C$257:$C$282,C10,NSL!$E$257:$E$282)</f>
        <v>0</v>
      </c>
      <c r="X10" s="55">
        <f>SUMIF(NSL!$C$284:$C$346,C10,NSL!$E$284:$E$346)</f>
        <v>0</v>
      </c>
      <c r="Y10" s="55">
        <f>SUMIF(NSL!$C$348:$C$436,C10,NSL!$E$348:$E$436)</f>
        <v>0</v>
      </c>
      <c r="Z10" s="55">
        <f>SUMIF(NSL!$C$438:$C$480,C10,NSL!$E$438:$E$480)</f>
        <v>0</v>
      </c>
      <c r="AA10" s="70">
        <f t="shared" si="5"/>
        <v>0</v>
      </c>
      <c r="AB10" s="116">
        <f>SUMIF(NSL!$C$483:$C$679,C10,NSL!$E$483:$E$679)</f>
        <v>0</v>
      </c>
      <c r="AC10" s="116">
        <f>SUMIF(NSL!$C$681:$C$682,C10,NSL!$E$681:$E$682)</f>
        <v>0</v>
      </c>
      <c r="AD10" s="116">
        <f>SUMIF(NSL!$C$684:$C$692,C10,NSL!$E$684:$E$692)</f>
        <v>0</v>
      </c>
      <c r="AE10" s="116">
        <f>SUMIF(NSL!$C$694:$C$776,C10,NSL!$E$694:$E$776)</f>
        <v>0</v>
      </c>
      <c r="AF10" s="116">
        <f>SUMIF(NSL!$C$778:$C$810,C10,NSL!$E$778:$E$810)</f>
        <v>0</v>
      </c>
      <c r="AG10" s="116">
        <f>SUMIF(NSL!$C$812:$C$813,C10,NSL!$E$812:$E$813)</f>
        <v>0</v>
      </c>
      <c r="AH10" s="116">
        <f>SUMIF(NSL!$C$815:$C$816,C10,NSL!$E$815:$E$816)</f>
        <v>0</v>
      </c>
      <c r="AI10" s="116">
        <f>SUMIF(NSL!$C$818:$C$889,C10,NSL!$E$818:$E$889)</f>
        <v>0</v>
      </c>
      <c r="AJ10" s="116">
        <f>SUMIF(NSL!$C$891:$C$917,C10,NSL!$E$891:$E$917)</f>
        <v>0</v>
      </c>
      <c r="AK10" s="116">
        <f>SUMIF(NSL!$C$919:$C$981,C10,NSL!$E$919:$E$981)</f>
        <v>0</v>
      </c>
      <c r="AL10" s="116">
        <f>SUMIF(NSL!$C$983:$C$1000,C10,NSL!$E$983:$E$1000)</f>
        <v>0</v>
      </c>
      <c r="AM10" s="116">
        <f>SUMIF(NSL!$C$1002:$C$1028,C10,NSL!$E$1002:$E$1028)</f>
        <v>0</v>
      </c>
      <c r="AN10" s="116">
        <f>SUMIF(NSL!$C$1030:$C$1045,C10,NSL!$E$1030:$E$1045)</f>
        <v>0</v>
      </c>
      <c r="AO10" s="55">
        <f>SUMIF(NSL!$C$1047:$C$1048,C10,NSL!$E$1047:$E$1048)</f>
        <v>0</v>
      </c>
      <c r="AP10" s="55">
        <f>SUMIF(NSL!$C$1050:$C$1074,C10,NSL!$E$1050:$E$1074)</f>
        <v>0</v>
      </c>
      <c r="AQ10" s="55">
        <f>SUMIF(NSL!$C$1076:$C$1099,C10,NSL!$E$1076:$E$1099)</f>
        <v>0</v>
      </c>
      <c r="AR10" s="55">
        <f>SUMIF(NSL!$C$1101:$C$1121,C10,NSL!$E$1101:$E$1121)</f>
        <v>0</v>
      </c>
      <c r="AS10" s="55">
        <f>SUMIF(NSL!$C$1123:$C$1164,C10,NSL!$E$1123:$E$1164)</f>
        <v>0</v>
      </c>
      <c r="AT10" s="55">
        <f>SUMIF(NSL!$C$1166:$C$1201,C10,NSL!$E$1166:$E$1201)</f>
        <v>0</v>
      </c>
      <c r="AU10" s="55">
        <f>SUMIF(NSL!$C$1203:$C$1223,C10,NSL!$E$1203:$E$1223)</f>
        <v>0</v>
      </c>
      <c r="AV10" s="55">
        <f>SUMIF(NSL!$C$1225:$C$1226,C10,NSL!$E$1225:$E$1226)</f>
        <v>0</v>
      </c>
      <c r="AW10" s="55">
        <f>SUMIF(NSL!$C$1228:$C$1244,C10,NSL!$E$1228:$E$1244)</f>
        <v>0</v>
      </c>
      <c r="AX10" s="55">
        <f>SUMIF(NSL!$C$1246:$C$1351,C10,NSL!$E$1246:$E$1351)</f>
        <v>0</v>
      </c>
      <c r="AY10" s="55">
        <f>SUMIF(NSL!$C$1353:$C$1434,C10,NSL!$E$1353:$E$1434)</f>
        <v>0</v>
      </c>
      <c r="AZ10" s="55">
        <f>SUMIF(NSL!$C$1436:$C$1440,C10,NSL!$E$1436:$E$1440)</f>
        <v>0</v>
      </c>
      <c r="BA10" s="55">
        <f>SUMIF(NSL!$C$1442:$C$1507,C10,NSL!$E$1442:$E$1507)</f>
        <v>0</v>
      </c>
      <c r="BB10" s="55">
        <f>SUMIF(NSL!$C$1509:$C$1540,C10,NSL!$E$1509:$E$1540)</f>
        <v>0</v>
      </c>
      <c r="BC10" s="55">
        <f>SUMIF(NSL!$C$1542:$C$1545,C10,NSL!$E$1542:$E$1545)</f>
        <v>0</v>
      </c>
      <c r="BD10" s="55">
        <f>SUMIF(NSL!$C$1547:$C$1560,C10,NSL!$E$1547:$E$1560)</f>
        <v>0</v>
      </c>
      <c r="BE10" s="55">
        <f>SUMIF(NSL!$C$1562:$C$1565,C10,NSL!$E$1562:$E$1565)</f>
        <v>0</v>
      </c>
      <c r="BF10" s="55">
        <f>SUMIF(NSL!$C$1567:$C$1569,C10,NSL!$E$1567:$E$1569)</f>
        <v>0</v>
      </c>
      <c r="BG10" s="65">
        <f>SUM(G10:H10)+SUM(J10:Q10)+SUM(S10:Z10)+SUM(AB10:BF10)</f>
        <v>0</v>
      </c>
      <c r="BH10" s="53">
        <f>I60-BG10</f>
        <v>0</v>
      </c>
      <c r="BI10" s="53">
        <f t="shared" si="6"/>
        <v>0.27</v>
      </c>
      <c r="BJ10" s="125">
        <f t="shared" si="3"/>
        <v>0.27</v>
      </c>
    </row>
    <row r="11" spans="1:65" ht="15">
      <c r="A11" s="56" t="s">
        <v>13</v>
      </c>
      <c r="B11" s="13" t="s">
        <v>116</v>
      </c>
      <c r="C11" s="56" t="s">
        <v>16</v>
      </c>
      <c r="D11" s="52">
        <f>HTg!F13</f>
        <v>3744.9499999999994</v>
      </c>
      <c r="E11" s="65">
        <f t="shared" si="4"/>
        <v>3440.639999999999</v>
      </c>
      <c r="F11" s="70">
        <f>G11+H11+I11</f>
        <v>0</v>
      </c>
      <c r="G11" s="55">
        <f>SUMIF(NSL!$C$9:$C$10,C11,NSL!$E$9:$E$10)</f>
        <v>0</v>
      </c>
      <c r="H11" s="55">
        <f>SUMIF(NSL!$C$12:$C$13,C11,NSL!$E$12:$E$13)</f>
        <v>0</v>
      </c>
      <c r="I11" s="55">
        <f>SUMIF(NSL!$C$15:$C$16,C11,NSL!$E$15:$E$16)</f>
        <v>0</v>
      </c>
      <c r="J11" s="65">
        <f>D11-BG11</f>
        <v>3306.0699999999993</v>
      </c>
      <c r="K11" s="55">
        <f>SUMIF(NSL!$C$21:$C$43,C11,NSL!$E$21:$E$43)</f>
        <v>61.2</v>
      </c>
      <c r="L11" s="55">
        <f>SUMIF(NSL!$C$45:$C$51,C11,NSL!$E$45:$E$51)</f>
        <v>0</v>
      </c>
      <c r="M11" s="55">
        <f>SUMIF(NSL!$C$53:$C$55,C11,NSL!$E$53:$E$55)</f>
        <v>0</v>
      </c>
      <c r="N11" s="55">
        <f>SUMIF(NSL!$C$57:$C$65,C11,NSL!$E$57:$E$65)</f>
        <v>0</v>
      </c>
      <c r="O11" s="55">
        <f>SUMIF(NSL!$C$67:$C$76,C11,NSL!$E$67:$E$76)</f>
        <v>5</v>
      </c>
      <c r="P11" s="55">
        <f>SUMIF(NSL!$C$78:$C$79,C11,NSL!$E$78:$E$79)</f>
        <v>0</v>
      </c>
      <c r="Q11" s="55">
        <f>SUMIF(NSL!$C$81:$C$173,C11,NSL!$E$81:$E$173)</f>
        <v>68.37</v>
      </c>
      <c r="R11" s="65">
        <f t="shared" ref="R11:R17" si="7">SUM(S11:AA11)+SUM(AO11:BF11)</f>
        <v>304.31</v>
      </c>
      <c r="S11" s="55">
        <f>SUMIF(NSL!$C$176:$C$214,C11,NSL!$E$176:$E$214)</f>
        <v>33.94</v>
      </c>
      <c r="T11" s="55">
        <f>SUMIF(NSL!$C$216:$C$238,C11,NSL!$E$216:$E$238)</f>
        <v>1.6</v>
      </c>
      <c r="U11" s="55">
        <f>SUMIF(NSL!$C$240:$C$252,C11,NSL!$E$240:$E$252)</f>
        <v>0</v>
      </c>
      <c r="V11" s="55">
        <f>SUMIF(NSL!$C$254:$C$255,C11,NSL!$E$254:$E$255)</f>
        <v>0</v>
      </c>
      <c r="W11" s="55">
        <f>SUMIF(NSL!$C$257:$C$282,C11,NSL!$E$257:$E$282)</f>
        <v>27.1</v>
      </c>
      <c r="X11" s="55">
        <f>SUMIF(NSL!$C$284:$C$346,C11,NSL!$E$284:$E$346)</f>
        <v>15.709999999999999</v>
      </c>
      <c r="Y11" s="55">
        <f>SUMIF(NSL!$C$348:$C$436,C11,NSL!$E$348:$E$436)</f>
        <v>16.419999999999995</v>
      </c>
      <c r="Z11" s="55">
        <f>SUMIF(NSL!$C$438:$C$480,C11,NSL!$E$438:$E$480)</f>
        <v>0.5</v>
      </c>
      <c r="AA11" s="70">
        <f t="shared" si="5"/>
        <v>103.11</v>
      </c>
      <c r="AB11" s="116">
        <f>SUMIF(NSL!$C$483:$C$679,C11,NSL!$E$483:$E$679)</f>
        <v>3.9899999999999993</v>
      </c>
      <c r="AC11" s="116">
        <f>SUMIF(NSL!$C$681:$C$682,C11,NSL!$E$681:$E$682)</f>
        <v>0</v>
      </c>
      <c r="AD11" s="116">
        <f>SUMIF(NSL!$C$684:$C$692,C11,NSL!$E$684:$E$692)</f>
        <v>0.02</v>
      </c>
      <c r="AE11" s="116">
        <f>SUMIF(NSL!$C$694:$C$776,C11,NSL!$E$694:$E$776)</f>
        <v>6.37</v>
      </c>
      <c r="AF11" s="116">
        <f>SUMIF(NSL!$C$778:$C$810,C11,NSL!$E$778:$E$810)</f>
        <v>3.31</v>
      </c>
      <c r="AG11" s="116">
        <f>SUMIF(NSL!$C$812:$C$813,C11,NSL!$E$812:$E$813)</f>
        <v>0</v>
      </c>
      <c r="AH11" s="116">
        <f>SUMIF(NSL!$C$815:$C$816,C11,NSL!$E$815:$E$816)</f>
        <v>0</v>
      </c>
      <c r="AI11" s="116">
        <f>SUMIF(NSL!$C$818:$C$889,C11,NSL!$E$818:$E$889)</f>
        <v>58.95</v>
      </c>
      <c r="AJ11" s="116">
        <f>SUMIF(NSL!$C$891:$C$917,C11,NSL!$E$891:$E$917)</f>
        <v>14.91</v>
      </c>
      <c r="AK11" s="116">
        <f>SUMIF(NSL!$C$919:$C$981,C11,NSL!$E$919:$E$981)</f>
        <v>13.06</v>
      </c>
      <c r="AL11" s="116">
        <f>SUMIF(NSL!$C$983:$C$1000,C11,NSL!$E$983:$E$1000)</f>
        <v>0</v>
      </c>
      <c r="AM11" s="116">
        <f>SUMIF(NSL!$C$1002:$C$1028,C11,NSL!$E$1002:$E$1028)</f>
        <v>2.5</v>
      </c>
      <c r="AN11" s="116">
        <f>SUMIF(NSL!$C$1030:$C$1045,C11,NSL!$E$1030:$E$1045)</f>
        <v>0</v>
      </c>
      <c r="AO11" s="55">
        <f>SUMIF(NSL!$C$1047:$C$1048,C11,NSL!$E$1047:$E$1048)</f>
        <v>0</v>
      </c>
      <c r="AP11" s="55">
        <f>SUMIF(NSL!$C$1050:$C$1074,C11,NSL!$E$1050:$E$1074)</f>
        <v>0.18</v>
      </c>
      <c r="AQ11" s="55">
        <f>SUMIF(NSL!$C$1076:$C$1099,C11,NSL!$E$1076:$E$1099)</f>
        <v>1.1200000000000001</v>
      </c>
      <c r="AR11" s="55">
        <f>SUMIF(NSL!$C$1101:$C$1121,C11,NSL!$E$1101:$E$1121)</f>
        <v>36.700000000000003</v>
      </c>
      <c r="AS11" s="55">
        <f>SUMIF(NSL!$C$1123:$C$1164,C11,NSL!$E$1123:$E$1164)</f>
        <v>6.45</v>
      </c>
      <c r="AT11" s="55">
        <f>SUMIF(NSL!$C$1166:$C$1201,C11,NSL!$E$1166:$E$1201)</f>
        <v>1.0899999999999999</v>
      </c>
      <c r="AU11" s="55">
        <f>SUMIF(NSL!$C$1203:$C$1223,C11,NSL!$E$1203:$E$1223)</f>
        <v>5.37</v>
      </c>
      <c r="AV11" s="55">
        <f>SUMIF(NSL!$C$1225:$C$1226,C11,NSL!$E$1225:$E$1226)</f>
        <v>0</v>
      </c>
      <c r="AW11" s="55">
        <f>SUMIF(NSL!$C$1228:$C$1244,C11,NSL!$E$1228:$E$1244)</f>
        <v>0.41000000000000003</v>
      </c>
      <c r="AX11" s="55">
        <f>SUMIF(NSL!$C$1246:$C$1351,C11,NSL!$E$1246:$E$1351)</f>
        <v>10.489999999999993</v>
      </c>
      <c r="AY11" s="55">
        <f>SUMIF(NSL!$C$1353:$C$1434,C11,NSL!$E$1353:$E$1434)</f>
        <v>36.31</v>
      </c>
      <c r="AZ11" s="55">
        <f>SUMIF(NSL!$C$1436:$C$1440,C11,NSL!$E$1436:$E$1440)</f>
        <v>0</v>
      </c>
      <c r="BA11" s="55">
        <f>SUMIF(NSL!$C$1442:$C$1507,C11,NSL!$E$1442:$E$1507)</f>
        <v>5.2200000000000015</v>
      </c>
      <c r="BB11" s="55">
        <f>SUMIF(NSL!$C$1509:$C$1540,C11,NSL!$E$1509:$E$1540)</f>
        <v>1.1499999999999999</v>
      </c>
      <c r="BC11" s="55">
        <f>SUMIF(NSL!$C$1542:$C$1545,C11,NSL!$E$1542:$E$1545)</f>
        <v>0</v>
      </c>
      <c r="BD11" s="55">
        <f>SUMIF(NSL!$C$1547:$C$1560,C11,NSL!$E$1547:$E$1560)</f>
        <v>1.44</v>
      </c>
      <c r="BE11" s="55">
        <f>SUMIF(NSL!$C$1562:$C$1565,C11,NSL!$E$1562:$E$1565)</f>
        <v>0</v>
      </c>
      <c r="BF11" s="55">
        <f>SUMIF(NSL!$C$1567:$C$1569,C11,NSL!$E$1567:$E$1569)</f>
        <v>0</v>
      </c>
      <c r="BG11" s="65">
        <f>SUM(G11:I11)+SUM(K11:Q11)+SUM(S11:Z11)+SUM(AB11:BF11)</f>
        <v>438.88</v>
      </c>
      <c r="BH11" s="53">
        <f>J60-BG11</f>
        <v>-438.88</v>
      </c>
      <c r="BI11" s="53">
        <f t="shared" si="6"/>
        <v>3306.0699999999993</v>
      </c>
      <c r="BJ11" s="125">
        <f t="shared" si="3"/>
        <v>3306.0699999999993</v>
      </c>
    </row>
    <row r="12" spans="1:65" ht="15">
      <c r="A12" s="56" t="s">
        <v>15</v>
      </c>
      <c r="B12" s="13" t="s">
        <v>80</v>
      </c>
      <c r="C12" s="56" t="s">
        <v>18</v>
      </c>
      <c r="D12" s="52">
        <f>HTg!F14</f>
        <v>3293.91</v>
      </c>
      <c r="E12" s="65">
        <f t="shared" si="4"/>
        <v>3123.2</v>
      </c>
      <c r="F12" s="70">
        <f t="shared" ref="F12:F18" si="8">G12+H12+I12</f>
        <v>0</v>
      </c>
      <c r="G12" s="55">
        <f>SUMIF(NSL!$C$9:$C$10,C12,NSL!$E$9:$E$10)</f>
        <v>0</v>
      </c>
      <c r="H12" s="55">
        <f>SUMIF(NSL!$C$12:$C$13,C12,NSL!$E$12:$E$13)</f>
        <v>0</v>
      </c>
      <c r="I12" s="55">
        <f>SUMIF(NSL!$C$15:$C$16,C12,NSL!$E$15:$E$16)</f>
        <v>0</v>
      </c>
      <c r="J12" s="55">
        <f>SUMIF(NSL!$C$18:$C$19,C12,NSL!$E$18:$E$19)</f>
        <v>0</v>
      </c>
      <c r="K12" s="65">
        <f>D12-BG12</f>
        <v>2226.84</v>
      </c>
      <c r="L12" s="55">
        <f>SUMIF(NSL!$C$45:$C$51,C12,NSL!$E$45:$E$51)</f>
        <v>0</v>
      </c>
      <c r="M12" s="55">
        <f>SUMIF(NSL!$C$53:$C$55,C12,NSL!$E$53:$E$55)</f>
        <v>0</v>
      </c>
      <c r="N12" s="55">
        <f>SUMIF(NSL!$C$57:$C$65,C12,NSL!$E$57:$E$65)</f>
        <v>857.96999999999991</v>
      </c>
      <c r="O12" s="55">
        <f>SUMIF(NSL!$C$67:$C$76,C12,NSL!$E$67:$E$76)</f>
        <v>5</v>
      </c>
      <c r="P12" s="55">
        <f>SUMIF(NSL!$C$78:$C$79,C12,NSL!$E$78:$E$79)</f>
        <v>0</v>
      </c>
      <c r="Q12" s="55">
        <f>SUMIF(NSL!$C$81:$C$173,C12,NSL!$E$81:$E$173)</f>
        <v>33.39</v>
      </c>
      <c r="R12" s="65">
        <f t="shared" si="7"/>
        <v>170.70999999999998</v>
      </c>
      <c r="S12" s="55">
        <f>SUMIF(NSL!$C$176:$C$214,C12,NSL!$E$176:$E$214)</f>
        <v>18.899999999999999</v>
      </c>
      <c r="T12" s="55">
        <f>SUMIF(NSL!$C$216:$C$238,C12,NSL!$E$216:$E$238)</f>
        <v>0.5</v>
      </c>
      <c r="U12" s="55">
        <f>SUMIF(NSL!$C$240:$C$252,C12,NSL!$E$240:$E$252)</f>
        <v>0</v>
      </c>
      <c r="V12" s="55">
        <f>SUMIF(NSL!$C$254:$C$255,C12,NSL!$E$254:$E$255)</f>
        <v>0</v>
      </c>
      <c r="W12" s="55">
        <f>SUMIF(NSL!$C$257:$C$282,C12,NSL!$E$257:$E$282)</f>
        <v>22.5</v>
      </c>
      <c r="X12" s="55">
        <f>SUMIF(NSL!$C$284:$C$346,C12,NSL!$E$284:$E$346)</f>
        <v>6.75</v>
      </c>
      <c r="Y12" s="55">
        <f>SUMIF(NSL!$C$348:$C$436,C12,NSL!$E$348:$E$436)</f>
        <v>8.69</v>
      </c>
      <c r="Z12" s="55">
        <f>SUMIF(NSL!$C$438:$C$480,C12,NSL!$E$438:$E$480)</f>
        <v>5</v>
      </c>
      <c r="AA12" s="70">
        <f t="shared" si="5"/>
        <v>55.17</v>
      </c>
      <c r="AB12" s="116">
        <f>SUMIF(NSL!$C$483:$C$679,C12,NSL!$E$483:$E$679)</f>
        <v>3.61</v>
      </c>
      <c r="AC12" s="116">
        <f>SUMIF(NSL!$C$681:$C$682,C12,NSL!$E$681:$E$682)</f>
        <v>0</v>
      </c>
      <c r="AD12" s="116">
        <f>SUMIF(NSL!$C$684:$C$692,C12,NSL!$E$684:$E$692)</f>
        <v>0.25</v>
      </c>
      <c r="AE12" s="116">
        <f>SUMIF(NSL!$C$694:$C$776,C12,NSL!$E$694:$E$776)</f>
        <v>2.58</v>
      </c>
      <c r="AF12" s="116">
        <f>SUMIF(NSL!$C$778:$C$810,C12,NSL!$E$778:$E$810)</f>
        <v>0.52</v>
      </c>
      <c r="AG12" s="116">
        <f>SUMIF(NSL!$C$812:$C$813,C12,NSL!$E$812:$E$813)</f>
        <v>0</v>
      </c>
      <c r="AH12" s="116">
        <f>SUMIF(NSL!$C$815:$C$816,C12,NSL!$E$815:$E$816)</f>
        <v>0</v>
      </c>
      <c r="AI12" s="116">
        <f>SUMIF(NSL!$C$818:$C$889,C12,NSL!$E$818:$E$889)</f>
        <v>30.450000000000003</v>
      </c>
      <c r="AJ12" s="116">
        <f>SUMIF(NSL!$C$891:$C$917,C12,NSL!$E$891:$E$917)</f>
        <v>0.54</v>
      </c>
      <c r="AK12" s="116">
        <f>SUMIF(NSL!$C$919:$C$981,C12,NSL!$E$919:$E$981)</f>
        <v>16.549999999999997</v>
      </c>
      <c r="AL12" s="116">
        <f>SUMIF(NSL!$C$983:$C$1000,C12,NSL!$E$983:$E$1000)</f>
        <v>0</v>
      </c>
      <c r="AM12" s="116">
        <f>SUMIF(NSL!$C$1002:$C$1028,C12,NSL!$E$1002:$E$1028)</f>
        <v>0.67</v>
      </c>
      <c r="AN12" s="116">
        <f>SUMIF(NSL!$C$1030:$C$1045,C12,NSL!$E$1030:$E$1045)</f>
        <v>0</v>
      </c>
      <c r="AO12" s="55">
        <f>SUMIF(NSL!$C$1047:$C$1048,C12,NSL!$E$1047:$E$1048)</f>
        <v>0</v>
      </c>
      <c r="AP12" s="55">
        <f>SUMIF(NSL!$C$1050:$C$1074,C12,NSL!$E$1050:$E$1074)</f>
        <v>7.0000000000000007E-2</v>
      </c>
      <c r="AQ12" s="55">
        <f>SUMIF(NSL!$C$1076:$C$1099,C12,NSL!$E$1076:$E$1099)</f>
        <v>0</v>
      </c>
      <c r="AR12" s="55">
        <f>SUMIF(NSL!$C$1101:$C$1121,C12,NSL!$E$1101:$E$1121)</f>
        <v>23.560000000000002</v>
      </c>
      <c r="AS12" s="55">
        <f>SUMIF(NSL!$C$1123:$C$1164,C12,NSL!$E$1123:$E$1164)</f>
        <v>5.18</v>
      </c>
      <c r="AT12" s="55">
        <f>SUMIF(NSL!$C$1166:$C$1201,C12,NSL!$E$1166:$E$1201)</f>
        <v>0.37</v>
      </c>
      <c r="AU12" s="55">
        <f>SUMIF(NSL!$C$1203:$C$1223,C12,NSL!$E$1203:$E$1223)</f>
        <v>1.0000000000000002</v>
      </c>
      <c r="AV12" s="55">
        <f>SUMIF(NSL!$C$1225:$C$1226,C12,NSL!$E$1225:$E$1226)</f>
        <v>0</v>
      </c>
      <c r="AW12" s="55">
        <f>SUMIF(NSL!$C$1228:$C$1244,C12,NSL!$E$1228:$E$1244)</f>
        <v>0.15</v>
      </c>
      <c r="AX12" s="55">
        <f>SUMIF(NSL!$C$1246:$C$1351,C12,NSL!$E$1246:$E$1351)</f>
        <v>0.6</v>
      </c>
      <c r="AY12" s="55">
        <f>SUMIF(NSL!$C$1353:$C$1434,C12,NSL!$E$1353:$E$1434)</f>
        <v>20.740000000000002</v>
      </c>
      <c r="AZ12" s="55">
        <f>SUMIF(NSL!$C$1436:$C$1440,C12,NSL!$E$1436:$E$1440)</f>
        <v>0</v>
      </c>
      <c r="BA12" s="55">
        <f>SUMIF(NSL!$C$1442:$C$1507,C12,NSL!$E$1442:$E$1507)</f>
        <v>0.94000000000000017</v>
      </c>
      <c r="BB12" s="55">
        <f>SUMIF(NSL!$C$1509:$C$1540,C12,NSL!$E$1509:$E$1540)</f>
        <v>0.23000000000000004</v>
      </c>
      <c r="BC12" s="55">
        <f>SUMIF(NSL!$C$1542:$C$1545,C12,NSL!$E$1542:$E$1545)</f>
        <v>0</v>
      </c>
      <c r="BD12" s="55">
        <f>SUMIF(NSL!$C$1547:$C$1560,C12,NSL!$E$1547:$E$1560)</f>
        <v>0.36</v>
      </c>
      <c r="BE12" s="55">
        <f>SUMIF(NSL!$C$1562:$C$1565,C12,NSL!$E$1562:$E$1565)</f>
        <v>0</v>
      </c>
      <c r="BF12" s="55">
        <f>SUMIF(NSL!$C$1567:$C$1569,C12,NSL!$E$1567:$E$1569)</f>
        <v>0</v>
      </c>
      <c r="BG12" s="65">
        <f>SUM(G12:J12)+SUM(L12:Q12)+SUM(S12:Z12)+SUM(AB12:BF12)</f>
        <v>1067.07</v>
      </c>
      <c r="BH12" s="53">
        <f>K60-BG12</f>
        <v>501.68000000000006</v>
      </c>
      <c r="BI12" s="53">
        <f t="shared" si="6"/>
        <v>3795.59</v>
      </c>
      <c r="BJ12" s="125">
        <f t="shared" si="3"/>
        <v>2226.84</v>
      </c>
    </row>
    <row r="13" spans="1:65" ht="15">
      <c r="A13" s="56" t="s">
        <v>17</v>
      </c>
      <c r="B13" s="13" t="s">
        <v>81</v>
      </c>
      <c r="C13" s="56" t="s">
        <v>20</v>
      </c>
      <c r="D13" s="52">
        <f>HTg!F15</f>
        <v>15957.44</v>
      </c>
      <c r="E13" s="65">
        <f t="shared" si="4"/>
        <v>15917.57</v>
      </c>
      <c r="F13" s="70">
        <f t="shared" si="8"/>
        <v>0</v>
      </c>
      <c r="G13" s="55">
        <f>SUMIF(NSL!$C$9:$C$10,C13,NSL!$E$9:$E$10)</f>
        <v>0</v>
      </c>
      <c r="H13" s="55">
        <f>SUMIF(NSL!$C$12:$C$13,C13,NSL!$E$12:$E$13)</f>
        <v>0</v>
      </c>
      <c r="I13" s="55">
        <f>SUMIF(NSL!$C$15:$C$16,C13,NSL!$E$15:$E$16)</f>
        <v>0</v>
      </c>
      <c r="J13" s="55">
        <f>SUMIF(NSL!$C$18:$C$19,C13,NSL!$E$18:$E$19)</f>
        <v>0</v>
      </c>
      <c r="K13" s="55">
        <f>SUMIF(NSL!$C$21:$C$43,C13,NSL!$E$21:$E$43)</f>
        <v>0</v>
      </c>
      <c r="L13" s="65">
        <f>D13-BG13</f>
        <v>15224.04</v>
      </c>
      <c r="M13" s="55">
        <f>SUMIF(NSL!$C$53:$C$55,C13,NSL!$E$53:$E$55)</f>
        <v>0</v>
      </c>
      <c r="N13" s="55">
        <f>SUMIF(NSL!$C$57:$C$65,C13,NSL!$E$57:$E$65)</f>
        <v>693.52999999999975</v>
      </c>
      <c r="O13" s="55">
        <f>SUMIF(NSL!$C$67:$C$76,C13,NSL!$E$67:$E$76)</f>
        <v>0</v>
      </c>
      <c r="P13" s="55">
        <f>SUMIF(NSL!$C$78:$C$79,C13,NSL!$E$78:$E$79)</f>
        <v>0</v>
      </c>
      <c r="Q13" s="55">
        <f>SUMIF(NSL!$C$81:$C$173,C13,NSL!$E$81:$E$173)</f>
        <v>0</v>
      </c>
      <c r="R13" s="65">
        <f t="shared" si="7"/>
        <v>39.870000000000005</v>
      </c>
      <c r="S13" s="55">
        <f>SUMIF(NSL!$C$176:$C$214,C13,NSL!$E$176:$E$214)</f>
        <v>0</v>
      </c>
      <c r="T13" s="55">
        <f>SUMIF(NSL!$C$216:$C$238,C13,NSL!$E$216:$E$238)</f>
        <v>0</v>
      </c>
      <c r="U13" s="55">
        <f>SUMIF(NSL!$C$240:$C$252,C13,NSL!$E$240:$E$252)</f>
        <v>0</v>
      </c>
      <c r="V13" s="55">
        <f>SUMIF(NSL!$C$254:$C$255,C13,NSL!$E$254:$E$255)</f>
        <v>0</v>
      </c>
      <c r="W13" s="55">
        <f>SUMIF(NSL!$C$257:$C$282,C13,NSL!$E$257:$E$282)</f>
        <v>0</v>
      </c>
      <c r="X13" s="55">
        <f>SUMIF(NSL!$C$284:$C$346,C13,NSL!$E$284:$E$346)</f>
        <v>23</v>
      </c>
      <c r="Y13" s="55">
        <f>SUMIF(NSL!$C$348:$C$436,C13,NSL!$E$348:$E$436)</f>
        <v>0</v>
      </c>
      <c r="Z13" s="55">
        <f>SUMIF(NSL!$C$438:$C$480,C13,NSL!$E$438:$E$480)</f>
        <v>0</v>
      </c>
      <c r="AA13" s="70">
        <f t="shared" si="5"/>
        <v>5.7099999999999991</v>
      </c>
      <c r="AB13" s="116">
        <f>SUMIF(NSL!$C$483:$C$679,C13,NSL!$E$483:$E$679)</f>
        <v>0</v>
      </c>
      <c r="AC13" s="116">
        <f>SUMIF(NSL!$C$681:$C$682,C13,NSL!$E$681:$E$682)</f>
        <v>0</v>
      </c>
      <c r="AD13" s="116">
        <f>SUMIF(NSL!$C$684:$C$692,C13,NSL!$E$684:$E$692)</f>
        <v>0</v>
      </c>
      <c r="AE13" s="116">
        <f>SUMIF(NSL!$C$694:$C$776,C13,NSL!$E$694:$E$776)</f>
        <v>0.55000000000000004</v>
      </c>
      <c r="AF13" s="116">
        <f>SUMIF(NSL!$C$778:$C$810,C13,NSL!$E$778:$E$810)</f>
        <v>0</v>
      </c>
      <c r="AG13" s="116">
        <f>SUMIF(NSL!$C$812:$C$813,C13,NSL!$E$812:$E$813)</f>
        <v>0</v>
      </c>
      <c r="AH13" s="116">
        <f>SUMIF(NSL!$C$815:$C$816,C13,NSL!$E$815:$E$816)</f>
        <v>0</v>
      </c>
      <c r="AI13" s="116">
        <f>SUMIF(NSL!$C$818:$C$889,C13,NSL!$E$818:$E$889)</f>
        <v>5.0999999999999996</v>
      </c>
      <c r="AJ13" s="116">
        <f>SUMIF(NSL!$C$891:$C$917,C13,NSL!$E$891:$E$917)</f>
        <v>0</v>
      </c>
      <c r="AK13" s="116">
        <f>SUMIF(NSL!$C$919:$C$981,C13,NSL!$E$919:$E$981)</f>
        <v>0.06</v>
      </c>
      <c r="AL13" s="116">
        <f>SUMIF(NSL!$C$983:$C$1000,C13,NSL!$E$983:$E$1000)</f>
        <v>0</v>
      </c>
      <c r="AM13" s="116">
        <f>SUMIF(NSL!$C$1002:$C$1028,C13,NSL!$E$1002:$E$1028)</f>
        <v>0</v>
      </c>
      <c r="AN13" s="116">
        <f>SUMIF(NSL!$C$1030:$C$1045,C13,NSL!$E$1030:$E$1045)</f>
        <v>0</v>
      </c>
      <c r="AO13" s="55">
        <f>SUMIF(NSL!$C$1047:$C$1048,C13,NSL!$E$1047:$E$1048)</f>
        <v>0</v>
      </c>
      <c r="AP13" s="55">
        <f>SUMIF(NSL!$C$1050:$C$1074,C13,NSL!$E$1050:$E$1074)</f>
        <v>0</v>
      </c>
      <c r="AQ13" s="55">
        <f>SUMIF(NSL!$C$1076:$C$1099,C13,NSL!$E$1076:$E$1099)</f>
        <v>0</v>
      </c>
      <c r="AR13" s="55">
        <f>SUMIF(NSL!$C$1101:$C$1121,C13,NSL!$E$1101:$E$1121)</f>
        <v>6.6</v>
      </c>
      <c r="AS13" s="55">
        <f>SUMIF(NSL!$C$1123:$C$1164,C13,NSL!$E$1123:$E$1164)</f>
        <v>0</v>
      </c>
      <c r="AT13" s="55">
        <f>SUMIF(NSL!$C$1166:$C$1201,C13,NSL!$E$1166:$E$1201)</f>
        <v>0</v>
      </c>
      <c r="AU13" s="55">
        <f>SUMIF(NSL!$C$1203:$C$1223,C13,NSL!$E$1203:$E$1223)</f>
        <v>0</v>
      </c>
      <c r="AV13" s="55">
        <f>SUMIF(NSL!$C$1225:$C$1226,C13,NSL!$E$1225:$E$1226)</f>
        <v>0</v>
      </c>
      <c r="AW13" s="55">
        <f>SUMIF(NSL!$C$1228:$C$1244,C13,NSL!$E$1228:$E$1244)</f>
        <v>0.1</v>
      </c>
      <c r="AX13" s="55">
        <f>SUMIF(NSL!$C$1246:$C$1351,C13,NSL!$E$1246:$E$1351)</f>
        <v>4</v>
      </c>
      <c r="AY13" s="55">
        <f>SUMIF(NSL!$C$1353:$C$1434,C13,NSL!$E$1353:$E$1434)</f>
        <v>0</v>
      </c>
      <c r="AZ13" s="55">
        <f>SUMIF(NSL!$C$1436:$C$1440,C13,NSL!$E$1436:$E$1440)</f>
        <v>0</v>
      </c>
      <c r="BA13" s="55">
        <f>SUMIF(NSL!$C$1442:$C$1507,C13,NSL!$E$1442:$E$1507)</f>
        <v>0</v>
      </c>
      <c r="BB13" s="55">
        <f>SUMIF(NSL!$C$1509:$C$1540,C13,NSL!$E$1509:$E$1540)</f>
        <v>0.46</v>
      </c>
      <c r="BC13" s="55">
        <f>SUMIF(NSL!$C$1542:$C$1545,C13,NSL!$E$1542:$E$1545)</f>
        <v>0</v>
      </c>
      <c r="BD13" s="55">
        <f>SUMIF(NSL!$C$1547:$C$1560,C13,NSL!$E$1547:$E$1560)</f>
        <v>0</v>
      </c>
      <c r="BE13" s="55">
        <f>SUMIF(NSL!$C$1562:$C$1565,C13,NSL!$E$1562:$E$1565)</f>
        <v>0</v>
      </c>
      <c r="BF13" s="55">
        <f>SUMIF(NSL!$C$1567:$C$1569,C13,NSL!$E$1567:$E$1569)</f>
        <v>0</v>
      </c>
      <c r="BG13" s="65">
        <f>SUM(G13:K13)+SUM(M13:Q13)+SUM(S13:Z13)+SUM(AB13:BF13)</f>
        <v>733.39999999999975</v>
      </c>
      <c r="BH13" s="53">
        <f>L60-BG13</f>
        <v>-204.35999999999888</v>
      </c>
      <c r="BI13" s="53">
        <f t="shared" si="6"/>
        <v>15753.080000000002</v>
      </c>
      <c r="BJ13" s="125">
        <f t="shared" si="3"/>
        <v>15224.04</v>
      </c>
    </row>
    <row r="14" spans="1:65" ht="15">
      <c r="A14" s="56" t="s">
        <v>19</v>
      </c>
      <c r="B14" s="13" t="s">
        <v>82</v>
      </c>
      <c r="C14" s="56" t="s">
        <v>21</v>
      </c>
      <c r="D14" s="52">
        <f>HTg!F16</f>
        <v>19937.759999999998</v>
      </c>
      <c r="E14" s="65">
        <f t="shared" si="4"/>
        <v>19929.52</v>
      </c>
      <c r="F14" s="70">
        <f t="shared" si="8"/>
        <v>0</v>
      </c>
      <c r="G14" s="55">
        <f>SUMIF(NSL!$C$9:$C$10,C14,NSL!$E$9:$E$10)</f>
        <v>0</v>
      </c>
      <c r="H14" s="55">
        <f>SUMIF(NSL!$C$12:$C$13,C14,NSL!$E$12:$E$13)</f>
        <v>0</v>
      </c>
      <c r="I14" s="55">
        <f>SUMIF(NSL!$C$15:$C$16,C14,NSL!$E$15:$E$16)</f>
        <v>0</v>
      </c>
      <c r="J14" s="55">
        <f>SUMIF(NSL!$C$18:$C$19,C14,NSL!$E$18:$E$19)</f>
        <v>0</v>
      </c>
      <c r="K14" s="55">
        <f>SUMIF(NSL!$C$21:$C$43,C14,NSL!$E$21:$E$43)</f>
        <v>0</v>
      </c>
      <c r="L14" s="55">
        <f>SUMIF(NSL!$C$45:$C$51,C14,NSL!$E$45:$E$51)</f>
        <v>529.04</v>
      </c>
      <c r="M14" s="65">
        <f>D14-BG14</f>
        <v>18704.89</v>
      </c>
      <c r="N14" s="55">
        <f>SUMIF(NSL!$C$57:$C$65,C14,NSL!$E$57:$E$65)</f>
        <v>695.59000000000015</v>
      </c>
      <c r="O14" s="55">
        <f>SUMIF(NSL!$C$67:$C$76,C14,NSL!$E$67:$E$76)</f>
        <v>0</v>
      </c>
      <c r="P14" s="55">
        <f>SUMIF(NSL!$C$78:$C$79,C14,NSL!$E$78:$E$79)</f>
        <v>0</v>
      </c>
      <c r="Q14" s="55">
        <f>SUMIF(NSL!$C$81:$C$173,C14,NSL!$E$81:$E$173)</f>
        <v>0</v>
      </c>
      <c r="R14" s="65">
        <f t="shared" si="7"/>
        <v>8.24</v>
      </c>
      <c r="S14" s="55">
        <f>SUMIF(NSL!$C$176:$C$214,C14,NSL!$E$176:$E$214)</f>
        <v>0</v>
      </c>
      <c r="T14" s="55">
        <f>SUMIF(NSL!$C$216:$C$238,C14,NSL!$E$216:$E$238)</f>
        <v>0</v>
      </c>
      <c r="U14" s="55">
        <f>SUMIF(NSL!$C$240:$C$252,C14,NSL!$E$240:$E$252)</f>
        <v>0</v>
      </c>
      <c r="V14" s="55">
        <f>SUMIF(NSL!$C$254:$C$255,C14,NSL!$E$254:$E$255)</f>
        <v>0</v>
      </c>
      <c r="W14" s="55">
        <f>SUMIF(NSL!$C$257:$C$282,C14,NSL!$E$257:$E$282)</f>
        <v>0</v>
      </c>
      <c r="X14" s="55">
        <f>SUMIF(NSL!$C$284:$C$346,C14,NSL!$E$284:$E$346)</f>
        <v>0</v>
      </c>
      <c r="Y14" s="55">
        <f>SUMIF(NSL!$C$348:$C$436,C14,NSL!$E$348:$E$436)</f>
        <v>0</v>
      </c>
      <c r="Z14" s="55">
        <f>SUMIF(NSL!$C$438:$C$480,C14,NSL!$E$438:$E$480)</f>
        <v>0</v>
      </c>
      <c r="AA14" s="70">
        <f t="shared" si="5"/>
        <v>0.4</v>
      </c>
      <c r="AB14" s="116">
        <f>SUMIF(NSL!$C$483:$C$679,C14,NSL!$E$483:$E$679)</f>
        <v>0</v>
      </c>
      <c r="AC14" s="116">
        <f>SUMIF(NSL!$C$681:$C$682,C14,NSL!$E$681:$E$682)</f>
        <v>0</v>
      </c>
      <c r="AD14" s="116">
        <f>SUMIF(NSL!$C$684:$C$692,C14,NSL!$E$684:$E$692)</f>
        <v>0</v>
      </c>
      <c r="AE14" s="116">
        <f>SUMIF(NSL!$C$694:$C$776,C14,NSL!$E$694:$E$776)</f>
        <v>0</v>
      </c>
      <c r="AF14" s="116">
        <f>SUMIF(NSL!$C$778:$C$810,C14,NSL!$E$778:$E$810)</f>
        <v>0</v>
      </c>
      <c r="AG14" s="116">
        <f>SUMIF(NSL!$C$812:$C$813,C14,NSL!$E$812:$E$813)</f>
        <v>0</v>
      </c>
      <c r="AH14" s="116">
        <f>SUMIF(NSL!$C$815:$C$816,C14,NSL!$E$815:$E$816)</f>
        <v>0</v>
      </c>
      <c r="AI14" s="116">
        <f>SUMIF(NSL!$C$818:$C$889,C14,NSL!$E$818:$E$889)</f>
        <v>0.4</v>
      </c>
      <c r="AJ14" s="116">
        <f>SUMIF(NSL!$C$891:$C$917,C14,NSL!$E$891:$E$917)</f>
        <v>0</v>
      </c>
      <c r="AK14" s="116">
        <f>SUMIF(NSL!$C$919:$C$981,C14,NSL!$E$919:$E$981)</f>
        <v>0</v>
      </c>
      <c r="AL14" s="116">
        <f>SUMIF(NSL!$C$983:$C$1000,C14,NSL!$E$983:$E$1000)</f>
        <v>0</v>
      </c>
      <c r="AM14" s="116">
        <f>SUMIF(NSL!$C$1002:$C$1028,C14,NSL!$E$1002:$E$1028)</f>
        <v>0</v>
      </c>
      <c r="AN14" s="116">
        <f>SUMIF(NSL!$C$1030:$C$1045,C14,NSL!$E$1030:$E$1045)</f>
        <v>0</v>
      </c>
      <c r="AO14" s="55">
        <f>SUMIF(NSL!$C$1047:$C$1048,C14,NSL!$E$1047:$E$1048)</f>
        <v>0</v>
      </c>
      <c r="AP14" s="55">
        <f>SUMIF(NSL!$C$1050:$C$1074,C14,NSL!$E$1050:$E$1074)</f>
        <v>6.28</v>
      </c>
      <c r="AQ14" s="55">
        <f>SUMIF(NSL!$C$1076:$C$1099,C14,NSL!$E$1076:$E$1099)</f>
        <v>0</v>
      </c>
      <c r="AR14" s="55">
        <f>SUMIF(NSL!$C$1101:$C$1121,C14,NSL!$E$1101:$E$1121)</f>
        <v>0</v>
      </c>
      <c r="AS14" s="55">
        <f>SUMIF(NSL!$C$1123:$C$1164,C14,NSL!$E$1123:$E$1164)</f>
        <v>0</v>
      </c>
      <c r="AT14" s="55">
        <f>SUMIF(NSL!$C$1166:$C$1201,C14,NSL!$E$1166:$E$1201)</f>
        <v>0</v>
      </c>
      <c r="AU14" s="55">
        <f>SUMIF(NSL!$C$1203:$C$1223,C14,NSL!$E$1203:$E$1223)</f>
        <v>0</v>
      </c>
      <c r="AV14" s="55">
        <f>SUMIF(NSL!$C$1225:$C$1226,C14,NSL!$E$1225:$E$1226)</f>
        <v>0</v>
      </c>
      <c r="AW14" s="55">
        <f>SUMIF(NSL!$C$1228:$C$1244,C14,NSL!$E$1228:$E$1244)</f>
        <v>0</v>
      </c>
      <c r="AX14" s="55">
        <f>SUMIF(NSL!$C$1246:$C$1351,C14,NSL!$E$1246:$E$1351)</f>
        <v>1.56</v>
      </c>
      <c r="AY14" s="55">
        <f>SUMIF(NSL!$C$1353:$C$1434,C14,NSL!$E$1353:$E$1434)</f>
        <v>0</v>
      </c>
      <c r="AZ14" s="55">
        <f>SUMIF(NSL!$C$1436:$C$1440,C14,NSL!$E$1436:$E$1440)</f>
        <v>0</v>
      </c>
      <c r="BA14" s="55">
        <f>SUMIF(NSL!$C$1442:$C$1507,C14,NSL!$E$1442:$E$1507)</f>
        <v>0</v>
      </c>
      <c r="BB14" s="55">
        <f>SUMIF(NSL!$C$1509:$C$1540,C14,NSL!$E$1509:$E$1540)</f>
        <v>0</v>
      </c>
      <c r="BC14" s="55">
        <f>SUMIF(NSL!$C$1542:$C$1545,C14,NSL!$E$1542:$E$1545)</f>
        <v>0</v>
      </c>
      <c r="BD14" s="55">
        <f>SUMIF(NSL!$C$1547:$C$1560,C14,NSL!$E$1547:$E$1560)</f>
        <v>0</v>
      </c>
      <c r="BE14" s="55">
        <f>SUMIF(NSL!$C$1562:$C$1565,C14,NSL!$E$1562:$E$1565)</f>
        <v>0</v>
      </c>
      <c r="BF14" s="55">
        <f>SUMIF(NSL!$C$1567:$C$1569,C14,NSL!$E$1567:$E$1569)</f>
        <v>0</v>
      </c>
      <c r="BG14" s="65">
        <f>SUM(G14:L14)+SUM(N14:Q14)+SUM(S14:Z14)+SUM(AB14:BF14)</f>
        <v>1232.8700000000001</v>
      </c>
      <c r="BH14" s="53">
        <f>M60-BG14</f>
        <v>-1232.8700000000001</v>
      </c>
      <c r="BI14" s="53">
        <f t="shared" si="6"/>
        <v>18704.89</v>
      </c>
      <c r="BJ14" s="125">
        <f t="shared" si="3"/>
        <v>18704.89</v>
      </c>
    </row>
    <row r="15" spans="1:65" ht="15">
      <c r="A15" s="56" t="s">
        <v>84</v>
      </c>
      <c r="B15" s="13" t="s">
        <v>83</v>
      </c>
      <c r="C15" s="56" t="s">
        <v>22</v>
      </c>
      <c r="D15" s="52">
        <f>HTg!F17</f>
        <v>31111.329999999998</v>
      </c>
      <c r="E15" s="65">
        <f t="shared" si="4"/>
        <v>29078.46</v>
      </c>
      <c r="F15" s="70">
        <f t="shared" si="8"/>
        <v>0</v>
      </c>
      <c r="G15" s="55">
        <f>SUMIF(NSL!$C$9:$C$10,C15,NSL!$E$9:$E$10)</f>
        <v>0</v>
      </c>
      <c r="H15" s="55">
        <f>SUMIF(NSL!$C$12:$C$13,C15,NSL!$E$12:$E$13)</f>
        <v>0</v>
      </c>
      <c r="I15" s="55">
        <f>SUMIF(NSL!$C$15:$C$16,C15,NSL!$E$15:$E$16)</f>
        <v>0</v>
      </c>
      <c r="J15" s="55">
        <f>SUMIF(NSL!$C$18:$C$19,C15,NSL!$E$18:$E$19)</f>
        <v>0</v>
      </c>
      <c r="K15" s="55">
        <f>SUMIF(NSL!$C$21:$C$43,C15,NSL!$E$21:$E$43)</f>
        <v>1376.9799999999998</v>
      </c>
      <c r="L15" s="55">
        <f>SUMIF(NSL!$C$45:$C$51,C15,NSL!$E$45:$E$51)</f>
        <v>0</v>
      </c>
      <c r="M15" s="55">
        <f>SUMIF(NSL!$C$53:$C$55,C15,NSL!$E$53:$E$55)</f>
        <v>0</v>
      </c>
      <c r="N15" s="65">
        <f>D15-BG15</f>
        <v>27330.649999999998</v>
      </c>
      <c r="O15" s="55">
        <f>SUMIF(NSL!$C$67:$C$76,C15,NSL!$E$67:$E$76)</f>
        <v>0</v>
      </c>
      <c r="P15" s="55">
        <f>SUMIF(NSL!$C$78:$C$79,C15,NSL!$E$78:$E$79)</f>
        <v>0</v>
      </c>
      <c r="Q15" s="55">
        <f>SUMIF(NSL!$C$81:$C$173,C15,NSL!$E$81:$E$173)</f>
        <v>370.83000000000004</v>
      </c>
      <c r="R15" s="65">
        <f t="shared" si="7"/>
        <v>2032.8700000000003</v>
      </c>
      <c r="S15" s="55">
        <f>SUMIF(NSL!$C$176:$C$214,C15,NSL!$E$176:$E$214)</f>
        <v>465.26</v>
      </c>
      <c r="T15" s="55">
        <f>SUMIF(NSL!$C$216:$C$238,C15,NSL!$E$216:$E$238)</f>
        <v>4.4099999999999993</v>
      </c>
      <c r="U15" s="55">
        <f>SUMIF(NSL!$C$240:$C$252,C15,NSL!$E$240:$E$252)</f>
        <v>0</v>
      </c>
      <c r="V15" s="55">
        <f>SUMIF(NSL!$C$254:$C$255,C15,NSL!$E$254:$E$255)</f>
        <v>0</v>
      </c>
      <c r="W15" s="55">
        <f>SUMIF(NSL!$C$257:$C$282,C15,NSL!$E$257:$E$282)</f>
        <v>23.599999999999998</v>
      </c>
      <c r="X15" s="55">
        <f>SUMIF(NSL!$C$284:$C$346,C15,NSL!$E$284:$E$346)</f>
        <v>45.91</v>
      </c>
      <c r="Y15" s="55">
        <f>SUMIF(NSL!$C$348:$C$436,C15,NSL!$E$348:$E$436)</f>
        <v>18.86</v>
      </c>
      <c r="Z15" s="55">
        <f>SUMIF(NSL!$C$438:$C$480,C15,NSL!$E$438:$E$480)</f>
        <v>411.05999999999995</v>
      </c>
      <c r="AA15" s="70">
        <f t="shared" si="5"/>
        <v>141.29999999999998</v>
      </c>
      <c r="AB15" s="116">
        <f>SUMIF(NSL!$C$483:$C$679,C15,NSL!$E$483:$E$679)</f>
        <v>2.5500000000000003</v>
      </c>
      <c r="AC15" s="116">
        <f>SUMIF(NSL!$C$681:$C$682,C15,NSL!$E$681:$E$682)</f>
        <v>0</v>
      </c>
      <c r="AD15" s="116">
        <f>SUMIF(NSL!$C$684:$C$692,C15,NSL!$E$684:$E$692)</f>
        <v>0</v>
      </c>
      <c r="AE15" s="116">
        <f>SUMIF(NSL!$C$694:$C$776,C15,NSL!$E$694:$E$776)</f>
        <v>1.52</v>
      </c>
      <c r="AF15" s="116">
        <f>SUMIF(NSL!$C$778:$C$810,C15,NSL!$E$778:$E$810)</f>
        <v>8.84</v>
      </c>
      <c r="AG15" s="116">
        <f>SUMIF(NSL!$C$812:$C$813,C15,NSL!$E$812:$E$813)</f>
        <v>0</v>
      </c>
      <c r="AH15" s="116">
        <f>SUMIF(NSL!$C$815:$C$816,C15,NSL!$E$815:$E$816)</f>
        <v>0</v>
      </c>
      <c r="AI15" s="116">
        <f>SUMIF(NSL!$C$818:$C$889,C15,NSL!$E$818:$E$889)</f>
        <v>102.53999999999999</v>
      </c>
      <c r="AJ15" s="116">
        <f>SUMIF(NSL!$C$891:$C$917,C15,NSL!$E$891:$E$917)</f>
        <v>8.07</v>
      </c>
      <c r="AK15" s="116">
        <f>SUMIF(NSL!$C$919:$C$981,C15,NSL!$E$919:$E$981)</f>
        <v>17.18</v>
      </c>
      <c r="AL15" s="116">
        <f>SUMIF(NSL!$C$983:$C$1000,C15,NSL!$E$983:$E$1000)</f>
        <v>0</v>
      </c>
      <c r="AM15" s="116">
        <f>SUMIF(NSL!$C$1002:$C$1028,C15,NSL!$E$1002:$E$1028)</f>
        <v>0.6</v>
      </c>
      <c r="AN15" s="116">
        <f>SUMIF(NSL!$C$1030:$C$1045,C15,NSL!$E$1030:$E$1045)</f>
        <v>0</v>
      </c>
      <c r="AO15" s="55">
        <f>SUMIF(NSL!$C$1047:$C$1048,C15,NSL!$E$1047:$E$1048)</f>
        <v>0</v>
      </c>
      <c r="AP15" s="55">
        <f>SUMIF(NSL!$C$1050:$C$1074,C15,NSL!$E$1050:$E$1074)</f>
        <v>12.68</v>
      </c>
      <c r="AQ15" s="55">
        <f>SUMIF(NSL!$C$1076:$C$1099,C15,NSL!$E$1076:$E$1099)</f>
        <v>19</v>
      </c>
      <c r="AR15" s="55">
        <f>SUMIF(NSL!$C$1101:$C$1121,C15,NSL!$E$1101:$E$1121)</f>
        <v>30.299999999999997</v>
      </c>
      <c r="AS15" s="55">
        <f>SUMIF(NSL!$C$1123:$C$1164,C15,NSL!$E$1123:$E$1164)</f>
        <v>3.5</v>
      </c>
      <c r="AT15" s="55">
        <f>SUMIF(NSL!$C$1166:$C$1201,C15,NSL!$E$1166:$E$1201)</f>
        <v>1.48</v>
      </c>
      <c r="AU15" s="55">
        <f>SUMIF(NSL!$C$1203:$C$1223,C15,NSL!$E$1203:$E$1223)</f>
        <v>1.17</v>
      </c>
      <c r="AV15" s="55">
        <f>SUMIF(NSL!$C$1225:$C$1226,C15,NSL!$E$1225:$E$1226)</f>
        <v>0</v>
      </c>
      <c r="AW15" s="55">
        <f>SUMIF(NSL!$C$1228:$C$1244,C15,NSL!$E$1228:$E$1244)</f>
        <v>0.31</v>
      </c>
      <c r="AX15" s="55">
        <f>SUMIF(NSL!$C$1246:$C$1351,C15,NSL!$E$1246:$E$1351)</f>
        <v>73.36999999999999</v>
      </c>
      <c r="AY15" s="55">
        <f>SUMIF(NSL!$C$1353:$C$1434,C15,NSL!$E$1353:$E$1434)</f>
        <v>765.06000000000006</v>
      </c>
      <c r="AZ15" s="55">
        <f>SUMIF(NSL!$C$1436:$C$1440,C15,NSL!$E$1436:$E$1440)</f>
        <v>0</v>
      </c>
      <c r="BA15" s="55">
        <f>SUMIF(NSL!$C$1442:$C$1507,C15,NSL!$E$1442:$E$1507)</f>
        <v>1.06</v>
      </c>
      <c r="BB15" s="55">
        <f>SUMIF(NSL!$C$1509:$C$1540,C15,NSL!$E$1509:$E$1540)</f>
        <v>1.9700000000000002</v>
      </c>
      <c r="BC15" s="55">
        <f>SUMIF(NSL!$C$1542:$C$1545,C15,NSL!$E$1542:$E$1545)</f>
        <v>0</v>
      </c>
      <c r="BD15" s="55">
        <f>SUMIF(NSL!$C$1547:$C$1560,C15,NSL!$E$1547:$E$1560)</f>
        <v>12.57</v>
      </c>
      <c r="BE15" s="55">
        <f>SUMIF(NSL!$C$1562:$C$1565,C15,NSL!$E$1562:$E$1565)</f>
        <v>0</v>
      </c>
      <c r="BF15" s="55">
        <f>SUMIF(NSL!$C$1567:$C$1569,C15,NSL!$E$1567:$E$1569)</f>
        <v>0</v>
      </c>
      <c r="BG15" s="65">
        <f>SUM(G15:M15)+SUM(O15:Q15)+SUM(S15:Z15)+SUM(AB15:BF15)</f>
        <v>3780.68</v>
      </c>
      <c r="BH15" s="53">
        <f>N60-BG15</f>
        <v>-683.58999999999969</v>
      </c>
      <c r="BI15" s="53">
        <f t="shared" si="6"/>
        <v>30427.739999999998</v>
      </c>
      <c r="BJ15" s="125">
        <f t="shared" si="3"/>
        <v>27330.649999999998</v>
      </c>
      <c r="BM15" s="586"/>
    </row>
    <row r="16" spans="1:65" ht="15">
      <c r="A16" s="56" t="s">
        <v>93</v>
      </c>
      <c r="B16" s="13" t="s">
        <v>92</v>
      </c>
      <c r="C16" s="56" t="s">
        <v>23</v>
      </c>
      <c r="D16" s="52">
        <f>HTg!F18</f>
        <v>250.89000000000004</v>
      </c>
      <c r="E16" s="65">
        <f t="shared" si="4"/>
        <v>243.94000000000005</v>
      </c>
      <c r="F16" s="70">
        <f t="shared" si="8"/>
        <v>0</v>
      </c>
      <c r="G16" s="55">
        <f>SUMIF(NSL!$C$9:$C$10,C16,NSL!$E$9:$E$10)</f>
        <v>0</v>
      </c>
      <c r="H16" s="55">
        <f>SUMIF(NSL!$C$12:$C$13,C16,NSL!$E$12:$E$13)</f>
        <v>0</v>
      </c>
      <c r="I16" s="55">
        <f>SUMIF(NSL!$C$15:$C$16,C16,NSL!$E$15:$E$16)</f>
        <v>0</v>
      </c>
      <c r="J16" s="55">
        <f>SUMIF(NSL!$C$18:$C$19,C16,NSL!$E$18:$E$19)</f>
        <v>0</v>
      </c>
      <c r="K16" s="55">
        <f>SUMIF(NSL!$C$21:$C$43,C16,NSL!$E$21:$E$43)</f>
        <v>0</v>
      </c>
      <c r="L16" s="55">
        <f>SUMIF(NSL!$C$45:$C$51,C16,NSL!$E$45:$E$51)</f>
        <v>0</v>
      </c>
      <c r="M16" s="55">
        <f>SUMIF(NSL!$C$53:$C$55,C16,NSL!$E$53:$E$55)</f>
        <v>0</v>
      </c>
      <c r="N16" s="55">
        <f>SUMIF(NSL!$C$57:$C$65,C16,NSL!$E$57:$E$65)</f>
        <v>0</v>
      </c>
      <c r="O16" s="65">
        <f>D16-BG16</f>
        <v>243.76000000000005</v>
      </c>
      <c r="P16" s="55">
        <f>SUMIF(NSL!$C$78:$C$79,C16,NSL!$E$78:$E$79)</f>
        <v>0</v>
      </c>
      <c r="Q16" s="55">
        <f>SUMIF(NSL!$C$81:$C$173,C16,NSL!$E$81:$E$173)</f>
        <v>0.18</v>
      </c>
      <c r="R16" s="65">
        <f t="shared" si="7"/>
        <v>6.9499999999999993</v>
      </c>
      <c r="S16" s="55">
        <f>SUMIF(NSL!$C$176:$C$214,C16,NSL!$E$176:$E$214)</f>
        <v>0</v>
      </c>
      <c r="T16" s="55">
        <f>SUMIF(NSL!$C$216:$C$238,C16,NSL!$E$216:$E$238)</f>
        <v>0</v>
      </c>
      <c r="U16" s="55">
        <f>SUMIF(NSL!$C$240:$C$252,C16,NSL!$E$240:$E$252)</f>
        <v>0</v>
      </c>
      <c r="V16" s="55">
        <f>SUMIF(NSL!$C$254:$C$255,C16,NSL!$E$254:$E$255)</f>
        <v>0</v>
      </c>
      <c r="W16" s="55">
        <f>SUMIF(NSL!$C$257:$C$282,C16,NSL!$E$257:$E$282)</f>
        <v>0.7</v>
      </c>
      <c r="X16" s="55">
        <f>SUMIF(NSL!$C$284:$C$346,C16,NSL!$E$284:$E$346)</f>
        <v>0.7</v>
      </c>
      <c r="Y16" s="55">
        <f>SUMIF(NSL!$C$348:$C$436,C16,NSL!$E$348:$E$436)</f>
        <v>1.0899999999999999</v>
      </c>
      <c r="Z16" s="55">
        <f>SUMIF(NSL!$C$438:$C$480,C16,NSL!$E$438:$E$480)</f>
        <v>0</v>
      </c>
      <c r="AA16" s="70">
        <f t="shared" si="5"/>
        <v>1.7</v>
      </c>
      <c r="AB16" s="116">
        <f>SUMIF(NSL!$C$483:$C$679,C16,NSL!$E$483:$E$679)</f>
        <v>7.0000000000000007E-2</v>
      </c>
      <c r="AC16" s="116">
        <f>SUMIF(NSL!$C$681:$C$682,C16,NSL!$E$681:$E$682)</f>
        <v>0</v>
      </c>
      <c r="AD16" s="116">
        <f>SUMIF(NSL!$C$684:$C$692,C16,NSL!$E$684:$E$692)</f>
        <v>0</v>
      </c>
      <c r="AE16" s="116">
        <f>SUMIF(NSL!$C$694:$C$776,C16,NSL!$E$694:$E$776)</f>
        <v>0.06</v>
      </c>
      <c r="AF16" s="116">
        <f>SUMIF(NSL!$C$778:$C$810,C16,NSL!$E$778:$E$810)</f>
        <v>0.08</v>
      </c>
      <c r="AG16" s="116">
        <f>SUMIF(NSL!$C$812:$C$813,C16,NSL!$E$812:$E$813)</f>
        <v>0</v>
      </c>
      <c r="AH16" s="116">
        <f>SUMIF(NSL!$C$815:$C$816,C16,NSL!$E$815:$E$816)</f>
        <v>0</v>
      </c>
      <c r="AI16" s="116">
        <f>SUMIF(NSL!$C$818:$C$889,C16,NSL!$E$818:$E$889)</f>
        <v>1.29</v>
      </c>
      <c r="AJ16" s="116">
        <f>SUMIF(NSL!$C$891:$C$917,C16,NSL!$E$891:$E$917)</f>
        <v>0.2</v>
      </c>
      <c r="AK16" s="116">
        <f>SUMIF(NSL!$C$919:$C$981,C16,NSL!$E$919:$E$981)</f>
        <v>0</v>
      </c>
      <c r="AL16" s="116">
        <f>SUMIF(NSL!$C$983:$C$1000,C16,NSL!$E$983:$E$1000)</f>
        <v>0</v>
      </c>
      <c r="AM16" s="116">
        <f>SUMIF(NSL!$C$1002:$C$1028,C16,NSL!$E$1002:$E$1028)</f>
        <v>0</v>
      </c>
      <c r="AN16" s="116">
        <f>SUMIF(NSL!$C$1030:$C$1045,C16,NSL!$E$1030:$E$1045)</f>
        <v>0</v>
      </c>
      <c r="AO16" s="55">
        <f>SUMIF(NSL!$C$1047:$C$1048,C16,NSL!$E$1047:$E$1048)</f>
        <v>0</v>
      </c>
      <c r="AP16" s="55">
        <f>SUMIF(NSL!$C$1050:$C$1074,C16,NSL!$E$1050:$E$1074)</f>
        <v>0</v>
      </c>
      <c r="AQ16" s="55">
        <f>SUMIF(NSL!$C$1076:$C$1099,C16,NSL!$E$1076:$E$1099)</f>
        <v>0.03</v>
      </c>
      <c r="AR16" s="55">
        <f>SUMIF(NSL!$C$1101:$C$1121,C16,NSL!$E$1101:$E$1121)</f>
        <v>0.97</v>
      </c>
      <c r="AS16" s="55">
        <f>SUMIF(NSL!$C$1123:$C$1164,C16,NSL!$E$1123:$E$1164)</f>
        <v>1.2</v>
      </c>
      <c r="AT16" s="55">
        <f>SUMIF(NSL!$C$1166:$C$1201,C16,NSL!$E$1166:$E$1201)</f>
        <v>0</v>
      </c>
      <c r="AU16" s="55">
        <f>SUMIF(NSL!$C$1203:$C$1223,C16,NSL!$E$1203:$E$1223)</f>
        <v>0</v>
      </c>
      <c r="AV16" s="55">
        <f>SUMIF(NSL!$C$1225:$C$1226,C16,NSL!$E$1225:$E$1226)</f>
        <v>0</v>
      </c>
      <c r="AW16" s="55">
        <f>SUMIF(NSL!$C$1228:$C$1244,C16,NSL!$E$1228:$E$1244)</f>
        <v>0</v>
      </c>
      <c r="AX16" s="55">
        <f>SUMIF(NSL!$C$1246:$C$1351,C16,NSL!$E$1246:$E$1351)</f>
        <v>0</v>
      </c>
      <c r="AY16" s="55">
        <f>SUMIF(NSL!$C$1353:$C$1434,C16,NSL!$E$1353:$E$1434)</f>
        <v>0</v>
      </c>
      <c r="AZ16" s="55">
        <f>SUMIF(NSL!$C$1436:$C$1440,C16,NSL!$E$1436:$E$1440)</f>
        <v>0</v>
      </c>
      <c r="BA16" s="55">
        <f>SUMIF(NSL!$C$1442:$C$1507,C16,NSL!$E$1442:$E$1507)</f>
        <v>0.48</v>
      </c>
      <c r="BB16" s="55">
        <f>SUMIF(NSL!$C$1509:$C$1540,C16,NSL!$E$1509:$E$1540)</f>
        <v>0</v>
      </c>
      <c r="BC16" s="55">
        <f>SUMIF(NSL!$C$1542:$C$1545,C16,NSL!$E$1542:$E$1545)</f>
        <v>0</v>
      </c>
      <c r="BD16" s="55">
        <f>SUMIF(NSL!$C$1547:$C$1560,C16,NSL!$E$1547:$E$1560)</f>
        <v>0.08</v>
      </c>
      <c r="BE16" s="55">
        <f>SUMIF(NSL!$C$1562:$C$1565,C16,NSL!$E$1562:$E$1565)</f>
        <v>0</v>
      </c>
      <c r="BF16" s="55">
        <f>SUMIF(NSL!$C$1567:$C$1569,C16,NSL!$E$1567:$E$1569)</f>
        <v>0</v>
      </c>
      <c r="BG16" s="65">
        <f>SUM(G16:N16)+SUM(P16:Q16)+SUM(S16:Z16)+SUM(AB16:BF16)</f>
        <v>7.1300000000000008</v>
      </c>
      <c r="BH16" s="53">
        <f>O60-BG16</f>
        <v>24.869999999999997</v>
      </c>
      <c r="BI16" s="53">
        <f t="shared" si="6"/>
        <v>275.76000000000005</v>
      </c>
      <c r="BJ16" s="125">
        <f t="shared" si="3"/>
        <v>243.76000000000005</v>
      </c>
    </row>
    <row r="17" spans="1:63" ht="15">
      <c r="A17" s="56" t="s">
        <v>107</v>
      </c>
      <c r="B17" s="13" t="s">
        <v>94</v>
      </c>
      <c r="C17" s="56" t="s">
        <v>24</v>
      </c>
      <c r="D17" s="52">
        <f>HTg!F19</f>
        <v>0</v>
      </c>
      <c r="E17" s="65">
        <f t="shared" si="4"/>
        <v>0</v>
      </c>
      <c r="F17" s="70">
        <f t="shared" si="8"/>
        <v>0</v>
      </c>
      <c r="G17" s="55">
        <f>SUMIF(NSL!$C$9:$C$10,C17,NSL!$E$9:$E$10)</f>
        <v>0</v>
      </c>
      <c r="H17" s="55">
        <f>SUMIF(NSL!$C$12:$C$13,C17,NSL!$E$12:$E$13)</f>
        <v>0</v>
      </c>
      <c r="I17" s="55">
        <f>SUMIF(NSL!$C$15:$C$16,C17,NSL!$E$15:$E$16)</f>
        <v>0</v>
      </c>
      <c r="J17" s="55">
        <f>SUMIF(NSL!$C$18:$C$19,C17,NSL!$E$18:$E$19)</f>
        <v>0</v>
      </c>
      <c r="K17" s="55">
        <f>SUMIF(NSL!$C$21:$C$43,C17,NSL!$E$21:$E$43)</f>
        <v>0</v>
      </c>
      <c r="L17" s="55">
        <f>SUMIF(NSL!$C$45:$C$51,C17,NSL!$E$45:$E$51)</f>
        <v>0</v>
      </c>
      <c r="M17" s="55">
        <f>SUMIF(NSL!$C$53:$C$55,C17,NSL!$E$53:$E$55)</f>
        <v>0</v>
      </c>
      <c r="N17" s="55">
        <f>SUMIF(NSL!$C$57:$C$65,C17,NSL!$E$57:$E$65)</f>
        <v>0</v>
      </c>
      <c r="O17" s="55">
        <f>SUMIF(NSL!$C$67:$C$76,C17,NSL!$E$67:$E$76)</f>
        <v>0</v>
      </c>
      <c r="P17" s="65">
        <f>D17-BG17</f>
        <v>0</v>
      </c>
      <c r="Q17" s="55">
        <f>SUMIF(NSL!$C$81:$C$173,C17,NSL!$E$81:$E$173)</f>
        <v>0</v>
      </c>
      <c r="R17" s="65">
        <f t="shared" si="7"/>
        <v>0</v>
      </c>
      <c r="S17" s="55">
        <f>SUMIF(NSL!$C$176:$C$214,C17,NSL!$E$176:$E$214)</f>
        <v>0</v>
      </c>
      <c r="T17" s="55">
        <f>SUMIF(NSL!$C$216:$C$238,C17,NSL!$E$216:$E$238)</f>
        <v>0</v>
      </c>
      <c r="U17" s="55">
        <f>SUMIF(NSL!$C$240:$C$252,C17,NSL!$E$240:$E$252)</f>
        <v>0</v>
      </c>
      <c r="V17" s="55">
        <f>SUMIF(NSL!$C$254:$C$255,C17,NSL!$E$254:$E$255)</f>
        <v>0</v>
      </c>
      <c r="W17" s="55">
        <f>SUMIF(NSL!$C$257:$C$282,C17,NSL!$E$257:$E$282)</f>
        <v>0</v>
      </c>
      <c r="X17" s="55">
        <f>SUMIF(NSL!$C$284:$C$346,C17,NSL!$E$284:$E$346)</f>
        <v>0</v>
      </c>
      <c r="Y17" s="55">
        <f>SUMIF(NSL!$C$348:$C$436,C17,NSL!$E$348:$E$436)</f>
        <v>0</v>
      </c>
      <c r="Z17" s="55">
        <f>SUMIF(NSL!$C$438:$C$480,C17,NSL!$E$438:$E$480)</f>
        <v>0</v>
      </c>
      <c r="AA17" s="70">
        <f t="shared" si="5"/>
        <v>0</v>
      </c>
      <c r="AB17" s="116">
        <f>SUMIF(NSL!$C$483:$C$679,C17,NSL!$E$483:$E$679)</f>
        <v>0</v>
      </c>
      <c r="AC17" s="116">
        <f>SUMIF(NSL!$C$681:$C$682,C17,NSL!$E$681:$E$682)</f>
        <v>0</v>
      </c>
      <c r="AD17" s="116">
        <f>SUMIF(NSL!$C$684:$C$692,C17,NSL!$E$684:$E$692)</f>
        <v>0</v>
      </c>
      <c r="AE17" s="116">
        <f>SUMIF(NSL!$C$694:$C$776,C17,NSL!$E$694:$E$776)</f>
        <v>0</v>
      </c>
      <c r="AF17" s="116">
        <f>SUMIF(NSL!$C$778:$C$810,C17,NSL!$E$778:$E$810)</f>
        <v>0</v>
      </c>
      <c r="AG17" s="116">
        <f>SUMIF(NSL!$C$812:$C$813,C17,NSL!$E$812:$E$813)</f>
        <v>0</v>
      </c>
      <c r="AH17" s="116">
        <f>SUMIF(NSL!$C$815:$C$816,C17,NSL!$E$815:$E$816)</f>
        <v>0</v>
      </c>
      <c r="AI17" s="116">
        <f>SUMIF(NSL!$C$818:$C$889,C17,NSL!$E$818:$E$889)</f>
        <v>0</v>
      </c>
      <c r="AJ17" s="116">
        <f>SUMIF(NSL!$C$891:$C$917,C17,NSL!$E$891:$E$917)</f>
        <v>0</v>
      </c>
      <c r="AK17" s="116">
        <f>SUMIF(NSL!$C$919:$C$981,C17,NSL!$E$919:$E$981)</f>
        <v>0</v>
      </c>
      <c r="AL17" s="116">
        <f>SUMIF(NSL!$C$983:$C$1000,C17,NSL!$E$983:$E$1000)</f>
        <v>0</v>
      </c>
      <c r="AM17" s="116">
        <f>SUMIF(NSL!$C$1002:$C$1028,C17,NSL!$E$1002:$E$1028)</f>
        <v>0</v>
      </c>
      <c r="AN17" s="116">
        <f>SUMIF(NSL!$C$1030:$C$1045,C17,NSL!$E$1030:$E$1045)</f>
        <v>0</v>
      </c>
      <c r="AO17" s="55">
        <f>SUMIF(NSL!$C$1047:$C$1048,C17,NSL!$E$1047:$E$1048)</f>
        <v>0</v>
      </c>
      <c r="AP17" s="55">
        <f>SUMIF(NSL!$C$1050:$C$1074,C17,NSL!$E$1050:$E$1074)</f>
        <v>0</v>
      </c>
      <c r="AQ17" s="55">
        <f>SUMIF(NSL!$C$1076:$C$1099,C17,NSL!$E$1076:$E$1099)</f>
        <v>0</v>
      </c>
      <c r="AR17" s="55">
        <f>SUMIF(NSL!$C$1101:$C$1121,C17,NSL!$E$1101:$E$1121)</f>
        <v>0</v>
      </c>
      <c r="AS17" s="55">
        <f>SUMIF(NSL!$C$1123:$C$1164,C17,NSL!$E$1123:$E$1164)</f>
        <v>0</v>
      </c>
      <c r="AT17" s="55">
        <f>SUMIF(NSL!$C$1166:$C$1201,C17,NSL!$E$1166:$E$1201)</f>
        <v>0</v>
      </c>
      <c r="AU17" s="55">
        <f>SUMIF(NSL!$C$1203:$C$1223,C17,NSL!$E$1203:$E$1223)</f>
        <v>0</v>
      </c>
      <c r="AV17" s="55">
        <f>SUMIF(NSL!$C$1225:$C$1226,C17,NSL!$E$1225:$E$1226)</f>
        <v>0</v>
      </c>
      <c r="AW17" s="55">
        <f>SUMIF(NSL!$C$1228:$C$1244,C17,NSL!$E$1228:$E$1244)</f>
        <v>0</v>
      </c>
      <c r="AX17" s="55">
        <f>SUMIF(NSL!$C$1246:$C$1351,C17,NSL!$E$1246:$E$1351)</f>
        <v>0</v>
      </c>
      <c r="AY17" s="55">
        <f>SUMIF(NSL!$C$1353:$C$1434,C17,NSL!$E$1353:$E$1434)</f>
        <v>0</v>
      </c>
      <c r="AZ17" s="55">
        <f>SUMIF(NSL!$C$1436:$C$1440,C17,NSL!$E$1436:$E$1440)</f>
        <v>0</v>
      </c>
      <c r="BA17" s="55">
        <f>SUMIF(NSL!$C$1442:$C$1507,C17,NSL!$E$1442:$E$1507)</f>
        <v>0</v>
      </c>
      <c r="BB17" s="55">
        <f>SUMIF(NSL!$C$1509:$C$1540,C17,NSL!$E$1509:$E$1540)</f>
        <v>0</v>
      </c>
      <c r="BC17" s="55">
        <f>SUMIF(NSL!$C$1542:$C$1545,C17,NSL!$E$1542:$E$1545)</f>
        <v>0</v>
      </c>
      <c r="BD17" s="55">
        <f>SUMIF(NSL!$C$1547:$C$1560,C17,NSL!$E$1547:$E$1560)</f>
        <v>0</v>
      </c>
      <c r="BE17" s="55">
        <f>SUMIF(NSL!$C$1562:$C$1565,C17,NSL!$E$1562:$E$1565)</f>
        <v>0</v>
      </c>
      <c r="BF17" s="55">
        <f>SUMIF(NSL!$C$1567:$C$1569,C17,NSL!$E$1567:$E$1569)</f>
        <v>0</v>
      </c>
      <c r="BG17" s="65">
        <f>SUM(G17:O17)+Q17+SUM(S17:Z17)+SUM(AB17:BF17)</f>
        <v>0</v>
      </c>
      <c r="BH17" s="53">
        <f>P60-BG17</f>
        <v>0</v>
      </c>
      <c r="BI17" s="53">
        <f t="shared" si="6"/>
        <v>0</v>
      </c>
      <c r="BJ17" s="125">
        <f t="shared" si="3"/>
        <v>0</v>
      </c>
    </row>
    <row r="18" spans="1:63" ht="15">
      <c r="A18" s="56" t="s">
        <v>118</v>
      </c>
      <c r="B18" s="13" t="s">
        <v>117</v>
      </c>
      <c r="C18" s="56" t="s">
        <v>25</v>
      </c>
      <c r="D18" s="52">
        <f>HTg!F20</f>
        <v>4.33</v>
      </c>
      <c r="E18" s="65">
        <f t="shared" si="4"/>
        <v>3.3600000000000003</v>
      </c>
      <c r="F18" s="70">
        <f t="shared" si="8"/>
        <v>0</v>
      </c>
      <c r="G18" s="55">
        <f>SUMIF(NSL!$C$9:$C$10,C18,NSL!$E$9:$E$10)</f>
        <v>0</v>
      </c>
      <c r="H18" s="55">
        <f>SUMIF(NSL!$C$12:$C$13,C18,NSL!$E$12:$E$13)</f>
        <v>0</v>
      </c>
      <c r="I18" s="55">
        <f>SUMIF(NSL!$C$15:$C$16,C18,NSL!$E$15:$E$16)</f>
        <v>0</v>
      </c>
      <c r="J18" s="55">
        <f>SUMIF(NSL!$C$18:$C$19,C18,NSL!$E$18:$E$19)</f>
        <v>0</v>
      </c>
      <c r="K18" s="55">
        <f>SUMIF(NSL!$C$21:$C$43,C18,NSL!$E$21:$E$43)</f>
        <v>0</v>
      </c>
      <c r="L18" s="55">
        <f>SUMIF(NSL!$C$45:$C$51,C18,NSL!$E$45:$E$51)</f>
        <v>0</v>
      </c>
      <c r="M18" s="55">
        <f>SUMIF(NSL!$C$53:$C$55,C18,NSL!$E$53:$E$55)</f>
        <v>0</v>
      </c>
      <c r="N18" s="55">
        <f>SUMIF(NSL!$C$57:$C$65,C18,NSL!$E$57:$E$65)</f>
        <v>0</v>
      </c>
      <c r="O18" s="55">
        <f>SUMIF(NSL!$C$67:$C$76,C18,NSL!$E$67:$E$76)</f>
        <v>0</v>
      </c>
      <c r="P18" s="55">
        <f>SUMIF(NSL!$C$78:$C$79,C18,NSL!$E$78:$E$79)</f>
        <v>0</v>
      </c>
      <c r="Q18" s="65">
        <f>D18-BG18</f>
        <v>3.3600000000000003</v>
      </c>
      <c r="R18" s="65">
        <f>SUM(S18:AA18)+SUM(AO18:BF18)</f>
        <v>0.97</v>
      </c>
      <c r="S18" s="55">
        <f>SUMIF(NSL!$C$176:$C$214,C18,NSL!$E$176:$E$214)</f>
        <v>0</v>
      </c>
      <c r="T18" s="55">
        <f>SUMIF(NSL!$C$216:$C$238,C18,NSL!$E$216:$E$238)</f>
        <v>0</v>
      </c>
      <c r="U18" s="55">
        <f>SUMIF(NSL!$C$240:$C$252,C18,NSL!$E$240:$E$252)</f>
        <v>0</v>
      </c>
      <c r="V18" s="55">
        <f>SUMIF(NSL!$C$254:$C$255,C18,NSL!$E$254:$E$255)</f>
        <v>0</v>
      </c>
      <c r="W18" s="55">
        <f>SUMIF(NSL!$C$257:$C$282,C18,NSL!$E$257:$E$282)</f>
        <v>0</v>
      </c>
      <c r="X18" s="55">
        <f>SUMIF(NSL!$C$284:$C$346,C18,NSL!$E$284:$E$346)</f>
        <v>0.13</v>
      </c>
      <c r="Y18" s="55">
        <f>SUMIF(NSL!$C$348:$C$436,C18,NSL!$E$348:$E$436)</f>
        <v>0.06</v>
      </c>
      <c r="Z18" s="55">
        <f>SUMIF(NSL!$C$438:$C$480,C18,NSL!$E$438:$E$480)</f>
        <v>0</v>
      </c>
      <c r="AA18" s="70">
        <f t="shared" si="5"/>
        <v>0.78</v>
      </c>
      <c r="AB18" s="116">
        <f>SUMIF(NSL!$C$483:$C$679,C18,NSL!$E$483:$E$679)</f>
        <v>0</v>
      </c>
      <c r="AC18" s="116">
        <f>SUMIF(NSL!$C$681:$C$682,C18,NSL!$E$681:$E$682)</f>
        <v>0</v>
      </c>
      <c r="AD18" s="116">
        <f>SUMIF(NSL!$C$684:$C$692,C18,NSL!$E$684:$E$692)</f>
        <v>0</v>
      </c>
      <c r="AE18" s="116">
        <f>SUMIF(NSL!$C$694:$C$776,C18,NSL!$E$694:$E$776)</f>
        <v>0</v>
      </c>
      <c r="AF18" s="116">
        <f>SUMIF(NSL!$C$778:$C$810,C18,NSL!$E$778:$E$810)</f>
        <v>0</v>
      </c>
      <c r="AG18" s="116">
        <f>SUMIF(NSL!$C$812:$C$813,C18,NSL!$E$812:$E$813)</f>
        <v>0</v>
      </c>
      <c r="AH18" s="116">
        <f>SUMIF(NSL!$C$815:$C$816,C18,NSL!$E$815:$E$816)</f>
        <v>0</v>
      </c>
      <c r="AI18" s="116">
        <f>SUMIF(NSL!$C$818:$C$889,C18,NSL!$E$818:$E$889)</f>
        <v>0.78</v>
      </c>
      <c r="AJ18" s="116">
        <f>SUMIF(NSL!$C$891:$C$917,C18,NSL!$E$891:$E$917)</f>
        <v>0</v>
      </c>
      <c r="AK18" s="116">
        <f>SUMIF(NSL!$C$919:$C$981,C18,NSL!$E$919:$E$981)</f>
        <v>0</v>
      </c>
      <c r="AL18" s="116">
        <f>SUMIF(NSL!$C$983:$C$1000,C18,NSL!$E$983:$E$1000)</f>
        <v>0</v>
      </c>
      <c r="AM18" s="116">
        <f>SUMIF(NSL!$C$1002:$C$1028,C18,NSL!$E$1002:$E$1028)</f>
        <v>0</v>
      </c>
      <c r="AN18" s="116">
        <f>SUMIF(NSL!$C$1030:$C$1045,C18,NSL!$E$1030:$E$1045)</f>
        <v>0</v>
      </c>
      <c r="AO18" s="55">
        <f>SUMIF(NSL!$C$1047:$C$1048,C18,NSL!$E$1047:$E$1048)</f>
        <v>0</v>
      </c>
      <c r="AP18" s="55">
        <f>SUMIF(NSL!$C$1050:$C$1074,C18,NSL!$E$1050:$E$1074)</f>
        <v>0</v>
      </c>
      <c r="AQ18" s="55">
        <f>SUMIF(NSL!$C$1076:$C$1099,C18,NSL!$E$1076:$E$1099)</f>
        <v>0</v>
      </c>
      <c r="AR18" s="55">
        <f>SUMIF(NSL!$C$1101:$C$1121,C18,NSL!$E$1101:$E$1121)</f>
        <v>0</v>
      </c>
      <c r="AS18" s="55">
        <f>SUMIF(NSL!$C$1123:$C$1164,C18,NSL!$E$1123:$E$1164)</f>
        <v>0</v>
      </c>
      <c r="AT18" s="55">
        <f>SUMIF(NSL!$C$1166:$C$1201,C18,NSL!$E$1166:$E$1201)</f>
        <v>0</v>
      </c>
      <c r="AU18" s="55">
        <f>SUMIF(NSL!$C$1203:$C$1223,C18,NSL!$E$1203:$E$1223)</f>
        <v>0</v>
      </c>
      <c r="AV18" s="55">
        <f>SUMIF(NSL!$C$1225:$C$1226,C18,NSL!$E$1225:$E$1226)</f>
        <v>0</v>
      </c>
      <c r="AW18" s="55">
        <f>SUMIF(NSL!$C$1228:$C$1244,C18,NSL!$E$1228:$E$1244)</f>
        <v>0</v>
      </c>
      <c r="AX18" s="55">
        <f>SUMIF(NSL!$C$1246:$C$1351,C18,NSL!$E$1246:$E$1351)</f>
        <v>0</v>
      </c>
      <c r="AY18" s="55">
        <f>SUMIF(NSL!$C$1353:$C$1434,C18,NSL!$E$1353:$E$1434)</f>
        <v>0</v>
      </c>
      <c r="AZ18" s="55">
        <f>SUMIF(NSL!$C$1436:$C$1440,C18,NSL!$E$1436:$E$1440)</f>
        <v>0</v>
      </c>
      <c r="BA18" s="55">
        <f>SUMIF(NSL!$C$1442:$C$1507,C18,NSL!$E$1442:$E$1507)</f>
        <v>0</v>
      </c>
      <c r="BB18" s="55">
        <f>SUMIF(NSL!$C$1509:$C$1540,C18,NSL!$E$1509:$E$1540)</f>
        <v>0</v>
      </c>
      <c r="BC18" s="55">
        <f>SUMIF(NSL!$C$1542:$C$1545,C18,NSL!$E$1542:$E$1545)</f>
        <v>0</v>
      </c>
      <c r="BD18" s="55">
        <f>SUMIF(NSL!$C$1547:$C$1560,C18,NSL!$E$1547:$E$1560)</f>
        <v>0</v>
      </c>
      <c r="BE18" s="55">
        <f>SUMIF(NSL!$C$1562:$C$1565,C18,NSL!$E$1562:$E$1565)</f>
        <v>0</v>
      </c>
      <c r="BF18" s="55">
        <f>SUMIF(NSL!$C$1567:$C$1569,C18,NSL!$E$1567:$E$1569)</f>
        <v>0</v>
      </c>
      <c r="BG18" s="65">
        <f>SUM(G18:P18)+SUM(S18:Z18)+SUM(AB18:BF18)</f>
        <v>0.97</v>
      </c>
      <c r="BH18" s="53">
        <f>Q60-BG18</f>
        <v>495.92</v>
      </c>
      <c r="BI18" s="53">
        <f t="shared" si="6"/>
        <v>500.25</v>
      </c>
      <c r="BJ18" s="125">
        <f t="shared" si="3"/>
        <v>3.3600000000000003</v>
      </c>
    </row>
    <row r="19" spans="1:63" s="66" customFormat="1" ht="15">
      <c r="A19" s="62">
        <v>2</v>
      </c>
      <c r="B19" s="63" t="s">
        <v>26</v>
      </c>
      <c r="C19" s="62" t="s">
        <v>27</v>
      </c>
      <c r="D19" s="52">
        <f>HTg!F21</f>
        <v>3529.5299999999997</v>
      </c>
      <c r="E19" s="65">
        <f>SUM(E20:E28)+SUM(E42:E58)</f>
        <v>0</v>
      </c>
      <c r="F19" s="70">
        <f>SUM(F20:F28)+SUM(F42:F58)</f>
        <v>0</v>
      </c>
      <c r="G19" s="57">
        <f>SUM(G20:G28)+SUM(G42:G58)</f>
        <v>0</v>
      </c>
      <c r="H19" s="57">
        <f t="shared" ref="H19:Q19" si="9">SUM(H20:H28)+SUM(H42:H58)</f>
        <v>0</v>
      </c>
      <c r="I19" s="57">
        <f t="shared" si="9"/>
        <v>0</v>
      </c>
      <c r="J19" s="57">
        <f t="shared" si="9"/>
        <v>0</v>
      </c>
      <c r="K19" s="57">
        <f t="shared" si="9"/>
        <v>0</v>
      </c>
      <c r="L19" s="57">
        <f t="shared" si="9"/>
        <v>0</v>
      </c>
      <c r="M19" s="57">
        <f t="shared" si="9"/>
        <v>0</v>
      </c>
      <c r="N19" s="57">
        <f t="shared" si="9"/>
        <v>0</v>
      </c>
      <c r="O19" s="57">
        <f t="shared" si="9"/>
        <v>0</v>
      </c>
      <c r="P19" s="57">
        <f t="shared" si="9"/>
        <v>0</v>
      </c>
      <c r="Q19" s="57">
        <f t="shared" si="9"/>
        <v>0</v>
      </c>
      <c r="R19" s="57">
        <f>SUM(R20:R28)+SUM(R42:R58)</f>
        <v>3529.53</v>
      </c>
      <c r="S19" s="57">
        <f>SUM(S20:S28)+SUM(S42:S58)</f>
        <v>87.710000000000008</v>
      </c>
      <c r="T19" s="57">
        <f t="shared" ref="T19:BF19" si="10">SUM(T20:T28)+SUM(T42:T58)</f>
        <v>1.44</v>
      </c>
      <c r="U19" s="57">
        <f t="shared" si="10"/>
        <v>0</v>
      </c>
      <c r="V19" s="57">
        <f t="shared" si="10"/>
        <v>0</v>
      </c>
      <c r="W19" s="57">
        <f t="shared" si="10"/>
        <v>32.29</v>
      </c>
      <c r="X19" s="57">
        <f t="shared" si="10"/>
        <v>1.68</v>
      </c>
      <c r="Y19" s="57">
        <f t="shared" si="10"/>
        <v>36.960000000000008</v>
      </c>
      <c r="Z19" s="57">
        <f t="shared" si="10"/>
        <v>447.97</v>
      </c>
      <c r="AA19" s="72">
        <f t="shared" si="10"/>
        <v>1090.8600000000001</v>
      </c>
      <c r="AB19" s="116">
        <f t="shared" si="10"/>
        <v>11.44</v>
      </c>
      <c r="AC19" s="116">
        <f t="shared" si="10"/>
        <v>0</v>
      </c>
      <c r="AD19" s="116">
        <f t="shared" si="10"/>
        <v>6.0799999999999992</v>
      </c>
      <c r="AE19" s="116">
        <f t="shared" si="10"/>
        <v>59.889999999999993</v>
      </c>
      <c r="AF19" s="116">
        <f t="shared" si="10"/>
        <v>2.23</v>
      </c>
      <c r="AG19" s="116">
        <f t="shared" si="10"/>
        <v>0</v>
      </c>
      <c r="AH19" s="116">
        <f t="shared" si="10"/>
        <v>0</v>
      </c>
      <c r="AI19" s="116">
        <f t="shared" si="10"/>
        <v>804.6600000000002</v>
      </c>
      <c r="AJ19" s="116">
        <f t="shared" si="10"/>
        <v>197.01</v>
      </c>
      <c r="AK19" s="116">
        <f t="shared" si="10"/>
        <v>2.7500000000000004</v>
      </c>
      <c r="AL19" s="116">
        <f t="shared" si="10"/>
        <v>0.75</v>
      </c>
      <c r="AM19" s="116">
        <f t="shared" si="10"/>
        <v>6.0499999999999989</v>
      </c>
      <c r="AN19" s="116">
        <f t="shared" si="10"/>
        <v>0</v>
      </c>
      <c r="AO19" s="57">
        <f t="shared" si="10"/>
        <v>0</v>
      </c>
      <c r="AP19" s="57">
        <f t="shared" si="10"/>
        <v>8.7999999999999989</v>
      </c>
      <c r="AQ19" s="57">
        <f t="shared" si="10"/>
        <v>1.02</v>
      </c>
      <c r="AR19" s="57">
        <f t="shared" si="10"/>
        <v>771.54</v>
      </c>
      <c r="AS19" s="57">
        <f t="shared" si="10"/>
        <v>31.51</v>
      </c>
      <c r="AT19" s="57">
        <f t="shared" si="10"/>
        <v>13.969999999999999</v>
      </c>
      <c r="AU19" s="57">
        <f t="shared" si="10"/>
        <v>0.86999999999999988</v>
      </c>
      <c r="AV19" s="57">
        <f t="shared" si="10"/>
        <v>0</v>
      </c>
      <c r="AW19" s="57">
        <f t="shared" si="10"/>
        <v>0.8</v>
      </c>
      <c r="AX19" s="57">
        <f t="shared" si="10"/>
        <v>25.459999999999997</v>
      </c>
      <c r="AY19" s="57">
        <f t="shared" si="10"/>
        <v>60.95</v>
      </c>
      <c r="AZ19" s="57">
        <f t="shared" si="10"/>
        <v>0</v>
      </c>
      <c r="BA19" s="57">
        <f t="shared" si="10"/>
        <v>14.42</v>
      </c>
      <c r="BB19" s="57">
        <f t="shared" si="10"/>
        <v>2.83</v>
      </c>
      <c r="BC19" s="57">
        <f t="shared" si="10"/>
        <v>893.15000000000009</v>
      </c>
      <c r="BD19" s="57">
        <f t="shared" si="10"/>
        <v>5.3</v>
      </c>
      <c r="BE19" s="57">
        <f t="shared" si="10"/>
        <v>0</v>
      </c>
      <c r="BF19" s="57">
        <f t="shared" si="10"/>
        <v>0</v>
      </c>
      <c r="BG19" s="65">
        <f>D19-R19</f>
        <v>0</v>
      </c>
      <c r="BH19" s="65">
        <f>R60-BG19</f>
        <v>2912.0800000000004</v>
      </c>
      <c r="BI19" s="219">
        <f>SUM(BI20:BI28)+SUM(BI42:BI58)</f>
        <v>6441.61</v>
      </c>
      <c r="BJ19" s="125">
        <f t="shared" si="3"/>
        <v>3529.5299999999997</v>
      </c>
      <c r="BK19" s="439">
        <f>BI19/$BI$5*100</f>
        <v>7.6832647717680533</v>
      </c>
    </row>
    <row r="20" spans="1:63" ht="15">
      <c r="A20" s="8" t="s">
        <v>28</v>
      </c>
      <c r="B20" s="7" t="s">
        <v>85</v>
      </c>
      <c r="C20" s="8" t="s">
        <v>31</v>
      </c>
      <c r="D20" s="52">
        <f>HTg!F22</f>
        <v>87.710000000000008</v>
      </c>
      <c r="E20" s="65">
        <f>SUM(F20,J20,K20,L20,M20,N20,O20,P20,Q20)</f>
        <v>0</v>
      </c>
      <c r="F20" s="70">
        <f>G20+H20+I20</f>
        <v>0</v>
      </c>
      <c r="G20" s="55">
        <f>SUMIF(NSL!$C$9:$C$10,C20,NSL!$E$9:$E$10)</f>
        <v>0</v>
      </c>
      <c r="H20" s="55">
        <f>SUMIF(NSL!$C$12:$C$13,C20,NSL!$E$12:$E$13)</f>
        <v>0</v>
      </c>
      <c r="I20" s="55">
        <f>SUMIF(NSL!$C$15:$C$16,C20,NSL!$E$15:$E$16)</f>
        <v>0</v>
      </c>
      <c r="J20" s="55">
        <f>SUMIF(NSL!$C$18:$C$19,C20,NSL!$E$18:$E$19)</f>
        <v>0</v>
      </c>
      <c r="K20" s="55">
        <f>SUMIF(NSL!$C$21:$C$43,C20,NSL!$E$21:$E$43)</f>
        <v>0</v>
      </c>
      <c r="L20" s="55">
        <f>SUMIF(NSL!$C$45:$C$51,C20,NSL!$E$45:$E$51)</f>
        <v>0</v>
      </c>
      <c r="M20" s="55">
        <f>SUMIF(NSL!$C$53:$C$55,C20,NSL!$E$53:$E$55)</f>
        <v>0</v>
      </c>
      <c r="N20" s="55">
        <f>SUMIF(NSL!$C$57:$C$65,C20,NSL!$E$57:$E$65)</f>
        <v>0</v>
      </c>
      <c r="O20" s="55">
        <f>SUMIF(NSL!$C$67:$C$76,C20,NSL!$E$67:$E$76)</f>
        <v>0</v>
      </c>
      <c r="P20" s="55">
        <f>SUMIF(NSL!$C$78:$C$79,C20,NSL!$E$78:$E$79)</f>
        <v>0</v>
      </c>
      <c r="Q20" s="55">
        <f>SUMIF(NSL!$C$81:$C$173,C20,NSL!$E$81:$E$173)</f>
        <v>0</v>
      </c>
      <c r="R20" s="65">
        <f>SUM(S20:Z20)+SUM(AB20:BF20)</f>
        <v>87.710000000000008</v>
      </c>
      <c r="S20" s="65">
        <f>D20-BG20</f>
        <v>87.710000000000008</v>
      </c>
      <c r="T20" s="55">
        <f>SUMIF(NSL!$C$216:$C$238,C20,NSL!$E$216:$E$238)</f>
        <v>0</v>
      </c>
      <c r="U20" s="55">
        <f>SUMIF(NSL!$C$240:$C$252,C20,NSL!$E$240:$E$252)</f>
        <v>0</v>
      </c>
      <c r="V20" s="55">
        <f>SUMIF(NSL!$C$254:$C$255,C20,NSL!$E$254:$E$255)</f>
        <v>0</v>
      </c>
      <c r="W20" s="55">
        <f>SUMIF(NSL!$C$257:$C$282,C20,NSL!$E$257:$E$282)</f>
        <v>0</v>
      </c>
      <c r="X20" s="55">
        <f>SUMIF(NSL!$C$284:$C$346,C20,NSL!$E$284:$E$346)</f>
        <v>0</v>
      </c>
      <c r="Y20" s="55">
        <f>SUMIF(NSL!$C$348:$C$436,C20,NSL!$E$348:$E$436)</f>
        <v>0</v>
      </c>
      <c r="Z20" s="55">
        <f>SUMIF(NSL!$C$438:$C$480,C20,NSL!$E$438:$E$480)</f>
        <v>0</v>
      </c>
      <c r="AA20" s="70">
        <f>SUM(AB20:AN20)</f>
        <v>0</v>
      </c>
      <c r="AB20" s="116">
        <f>SUMIF(NSL!$C$483:$C$679,C20,NSL!$E$483:$E$679)</f>
        <v>0</v>
      </c>
      <c r="AC20" s="116">
        <f>SUMIF(NSL!$C$681:$C$682,C20,NSL!$E$681:$E$682)</f>
        <v>0</v>
      </c>
      <c r="AD20" s="116">
        <f>SUMIF(NSL!$C$684:$C$692,C20,NSL!$E$684:$E$692)</f>
        <v>0</v>
      </c>
      <c r="AE20" s="116">
        <f>SUMIF(NSL!$C$694:$C$776,C20,NSL!$E$694:$E$776)</f>
        <v>0</v>
      </c>
      <c r="AF20" s="116">
        <f>SUMIF(NSL!$C$778:$C$810,C20,NSL!$E$778:$E$810)</f>
        <v>0</v>
      </c>
      <c r="AG20" s="116">
        <f>SUMIF(NSL!$C$812:$C$813,C20,NSL!$E$812:$E$813)</f>
        <v>0</v>
      </c>
      <c r="AH20" s="116">
        <f>SUMIF(NSL!$C$815:$C$816,C20,NSL!$E$815:$E$816)</f>
        <v>0</v>
      </c>
      <c r="AI20" s="116">
        <f>SUMIF(NSL!$C$818:$C$889,C20,NSL!$E$818:$E$889)</f>
        <v>0</v>
      </c>
      <c r="AJ20" s="116">
        <f>SUMIF(NSL!$C$891:$C$917,C20,NSL!$E$891:$E$917)</f>
        <v>0</v>
      </c>
      <c r="AK20" s="116">
        <f>SUMIF(NSL!$C$919:$C$981,C20,NSL!$E$919:$E$981)</f>
        <v>0</v>
      </c>
      <c r="AL20" s="116">
        <f>SUMIF(NSL!$C$983:$C$1000,C20,NSL!$E$983:$E$1000)</f>
        <v>0</v>
      </c>
      <c r="AM20" s="116">
        <f>SUMIF(NSL!$C$1002:$C$1028,C20,NSL!$E$1002:$E$1028)</f>
        <v>0</v>
      </c>
      <c r="AN20" s="116">
        <f>SUMIF(NSL!$C$1030:$C$1045,C20,NSL!$E$1030:$E$1045)</f>
        <v>0</v>
      </c>
      <c r="AO20" s="55">
        <f>SUMIF(NSL!$C$1047:$C$1048,C20,NSL!$E$1047:$E$1048)</f>
        <v>0</v>
      </c>
      <c r="AP20" s="55">
        <f>SUMIF(NSL!$C$1050:$C$1074,C20,NSL!$E$1050:$E$1074)</f>
        <v>0</v>
      </c>
      <c r="AQ20" s="55">
        <f>SUMIF(NSL!$C$1076:$C$1099,C20,NSL!$E$1076:$E$1099)</f>
        <v>0</v>
      </c>
      <c r="AR20" s="55">
        <f>SUMIF(NSL!$C$1101:$C$1121,C20,NSL!$E$1101:$E$1121)</f>
        <v>0</v>
      </c>
      <c r="AS20" s="55">
        <f>SUMIF(NSL!$C$1123:$C$1164,C20,NSL!$E$1123:$E$1164)</f>
        <v>0</v>
      </c>
      <c r="AT20" s="55">
        <f>SUMIF(NSL!$C$1166:$C$1201,C20,NSL!$E$1166:$E$1201)</f>
        <v>0</v>
      </c>
      <c r="AU20" s="55">
        <f>SUMIF(NSL!$C$1203:$C$1223,C20,NSL!$E$1203:$E$1223)</f>
        <v>0</v>
      </c>
      <c r="AV20" s="55">
        <f>SUMIF(NSL!$C$1225:$C$1226,C20,NSL!$E$1225:$E$1226)</f>
        <v>0</v>
      </c>
      <c r="AW20" s="55">
        <f>SUMIF(NSL!$C$1228:$C$1244,C20,NSL!$E$1228:$E$1244)</f>
        <v>0</v>
      </c>
      <c r="AX20" s="55">
        <f>SUMIF(NSL!$C$1246:$C$1351,C20,NSL!$E$1246:$E$1351)</f>
        <v>0</v>
      </c>
      <c r="AY20" s="55">
        <f>SUMIF(NSL!$C$1353:$C$1434,C20,NSL!$E$1353:$E$1434)</f>
        <v>0</v>
      </c>
      <c r="AZ20" s="55">
        <f>SUMIF(NSL!$C$1436:$C$1440,C20,NSL!$E$1436:$E$1440)</f>
        <v>0</v>
      </c>
      <c r="BA20" s="55">
        <f>SUMIF(NSL!$C$1442:$C$1507,C20,NSL!$E$1442:$E$1507)</f>
        <v>0</v>
      </c>
      <c r="BB20" s="55">
        <f>SUMIF(NSL!$C$1509:$C$1540,C20,NSL!$E$1509:$E$1540)</f>
        <v>0</v>
      </c>
      <c r="BC20" s="55">
        <f>SUMIF(NSL!$C$1542:$C$1545,C20,NSL!$E$1542:$E$1545)</f>
        <v>0</v>
      </c>
      <c r="BD20" s="55">
        <f>SUMIF(NSL!$C$1547:$C$1560,C20,NSL!$E$1547:$E$1560)</f>
        <v>0</v>
      </c>
      <c r="BE20" s="55">
        <f>SUMIF(NSL!$C$1562:$C$1565,C20,NSL!$E$1562:$E$1565)</f>
        <v>0</v>
      </c>
      <c r="BF20" s="55">
        <f>SUMIF(NSL!$C$1567:$C$1569,C20,NSL!$E$1567:$E$1569)</f>
        <v>0</v>
      </c>
      <c r="BG20" s="65">
        <f>SUM(G20:Q20)+SUM(T20:Z20)+SUM(AB20:BF20)</f>
        <v>0</v>
      </c>
      <c r="BH20" s="53">
        <f>S60-BG20</f>
        <v>518.31999999999994</v>
      </c>
      <c r="BI20" s="53">
        <f t="shared" si="6"/>
        <v>606.03</v>
      </c>
      <c r="BJ20" s="125">
        <f t="shared" si="3"/>
        <v>87.710000000000008</v>
      </c>
    </row>
    <row r="21" spans="1:63" ht="15">
      <c r="A21" s="8" t="s">
        <v>30</v>
      </c>
      <c r="B21" s="7" t="s">
        <v>86</v>
      </c>
      <c r="C21" s="8" t="s">
        <v>33</v>
      </c>
      <c r="D21" s="52">
        <f>HTg!F23</f>
        <v>1.24</v>
      </c>
      <c r="E21" s="65">
        <f t="shared" ref="E21:E59" si="11">SUM(F21,J21,K21,L21,M21,N21,O21,P21,Q21)</f>
        <v>0</v>
      </c>
      <c r="F21" s="70">
        <f t="shared" ref="F21:F59" si="12">G21+H21+I21</f>
        <v>0</v>
      </c>
      <c r="G21" s="55">
        <f>SUMIF(NSL!$C$9:$C$10,C21,NSL!$E$9:$E$10)</f>
        <v>0</v>
      </c>
      <c r="H21" s="55">
        <f>SUMIF(NSL!$C$12:$C$13,C21,NSL!$E$12:$E$13)</f>
        <v>0</v>
      </c>
      <c r="I21" s="55">
        <f>SUMIF(NSL!$C$15:$C$16,C21,NSL!$E$15:$E$16)</f>
        <v>0</v>
      </c>
      <c r="J21" s="55">
        <f>SUMIF(NSL!$C$18:$C$19,C21,NSL!$E$18:$E$19)</f>
        <v>0</v>
      </c>
      <c r="K21" s="55">
        <f>SUMIF(NSL!$C$21:$C$43,C21,NSL!$E$21:$E$43)</f>
        <v>0</v>
      </c>
      <c r="L21" s="55">
        <f>SUMIF(NSL!$C$45:$C$51,C21,NSL!$E$45:$E$51)</f>
        <v>0</v>
      </c>
      <c r="M21" s="55">
        <f>SUMIF(NSL!$C$53:$C$55,C21,NSL!$E$53:$E$55)</f>
        <v>0</v>
      </c>
      <c r="N21" s="55">
        <f>SUMIF(NSL!$C$57:$C$65,C21,NSL!$E$57:$E$65)</f>
        <v>0</v>
      </c>
      <c r="O21" s="55">
        <f>SUMIF(NSL!$C$67:$C$76,C21,NSL!$E$67:$E$76)</f>
        <v>0</v>
      </c>
      <c r="P21" s="55">
        <f>SUMIF(NSL!$C$78:$C$79,C21,NSL!$E$78:$E$79)</f>
        <v>0</v>
      </c>
      <c r="Q21" s="55">
        <f>SUMIF(NSL!$C$81:$C$173,C21,NSL!$E$81:$E$173)</f>
        <v>0</v>
      </c>
      <c r="R21" s="65">
        <f t="shared" ref="R21:R58" si="13">SUM(S21:Z21)+SUM(AB21:BF21)</f>
        <v>1.24</v>
      </c>
      <c r="S21" s="55">
        <f>SUMIF(NSL!$C$176:$C$214,C21,NSL!$E$176:$E$214)</f>
        <v>0</v>
      </c>
      <c r="T21" s="65">
        <f>D21-BG21</f>
        <v>1.24</v>
      </c>
      <c r="U21" s="55">
        <f>SUMIF(NSL!$C$240:$C$252,C21,NSL!$E$240:$E$252)</f>
        <v>0</v>
      </c>
      <c r="V21" s="55">
        <f>SUMIF(NSL!$C$254:$C$255,C21,NSL!$E$254:$E$255)</f>
        <v>0</v>
      </c>
      <c r="W21" s="55">
        <f>SUMIF(NSL!$C$257:$C$282,C21,NSL!$E$257:$E$282)</f>
        <v>0</v>
      </c>
      <c r="X21" s="55">
        <f>SUMIF(NSL!$C$284:$C$346,C21,NSL!$E$284:$E$346)</f>
        <v>0</v>
      </c>
      <c r="Y21" s="55">
        <f>SUMIF(NSL!$C$348:$C$436,C21,NSL!$E$348:$E$436)</f>
        <v>0</v>
      </c>
      <c r="Z21" s="55">
        <f>SUMIF(NSL!$C$438:$C$480,C21,NSL!$E$438:$E$480)</f>
        <v>0</v>
      </c>
      <c r="AA21" s="70">
        <f t="shared" ref="AA21:AA27" si="14">SUM(AB21:AN21)</f>
        <v>0</v>
      </c>
      <c r="AB21" s="116">
        <f>SUMIF(NSL!$C$483:$C$679,C21,NSL!$E$483:$E$679)</f>
        <v>0</v>
      </c>
      <c r="AC21" s="116">
        <f>SUMIF(NSL!$C$681:$C$682,C21,NSL!$E$681:$E$682)</f>
        <v>0</v>
      </c>
      <c r="AD21" s="116">
        <f>SUMIF(NSL!$C$684:$C$692,C21,NSL!$E$684:$E$692)</f>
        <v>0</v>
      </c>
      <c r="AE21" s="116">
        <f>SUMIF(NSL!$C$694:$C$776,C21,NSL!$E$694:$E$776)</f>
        <v>0</v>
      </c>
      <c r="AF21" s="116">
        <f>SUMIF(NSL!$C$778:$C$810,C21,NSL!$E$778:$E$810)</f>
        <v>0</v>
      </c>
      <c r="AG21" s="116">
        <f>SUMIF(NSL!$C$812:$C$813,C21,NSL!$E$812:$E$813)</f>
        <v>0</v>
      </c>
      <c r="AH21" s="116">
        <f>SUMIF(NSL!$C$815:$C$816,C21,NSL!$E$815:$E$816)</f>
        <v>0</v>
      </c>
      <c r="AI21" s="116">
        <f>SUMIF(NSL!$C$818:$C$889,C21,NSL!$E$818:$E$889)</f>
        <v>0</v>
      </c>
      <c r="AJ21" s="116">
        <f>SUMIF(NSL!$C$891:$C$917,C21,NSL!$E$891:$E$917)</f>
        <v>0</v>
      </c>
      <c r="AK21" s="116">
        <f>SUMIF(NSL!$C$919:$C$981,C21,NSL!$E$919:$E$981)</f>
        <v>0</v>
      </c>
      <c r="AL21" s="116">
        <f>SUMIF(NSL!$C$983:$C$1000,C21,NSL!$E$983:$E$1000)</f>
        <v>0</v>
      </c>
      <c r="AM21" s="116">
        <f>SUMIF(NSL!$C$1002:$C$1028,C21,NSL!$E$1002:$E$1028)</f>
        <v>0</v>
      </c>
      <c r="AN21" s="116">
        <f>SUMIF(NSL!$C$1030:$C$1045,C21,NSL!$E$1030:$E$1045)</f>
        <v>0</v>
      </c>
      <c r="AO21" s="55">
        <f>SUMIF(NSL!$C$1047:$C$1048,C21,NSL!$E$1047:$E$1048)</f>
        <v>0</v>
      </c>
      <c r="AP21" s="55">
        <f>SUMIF(NSL!$C$1050:$C$1074,C21,NSL!$E$1050:$E$1074)</f>
        <v>0</v>
      </c>
      <c r="AQ21" s="55">
        <f>SUMIF(NSL!$C$1076:$C$1099,C21,NSL!$E$1076:$E$1099)</f>
        <v>0</v>
      </c>
      <c r="AR21" s="55">
        <f>SUMIF(NSL!$C$1101:$C$1121,C21,NSL!$E$1101:$E$1121)</f>
        <v>0</v>
      </c>
      <c r="AS21" s="55">
        <f>SUMIF(NSL!$C$1123:$C$1164,C21,NSL!$E$1123:$E$1164)</f>
        <v>0</v>
      </c>
      <c r="AT21" s="55">
        <f>SUMIF(NSL!$C$1166:$C$1201,C21,NSL!$E$1166:$E$1201)</f>
        <v>0</v>
      </c>
      <c r="AU21" s="55">
        <f>SUMIF(NSL!$C$1203:$C$1223,C21,NSL!$E$1203:$E$1223)</f>
        <v>0</v>
      </c>
      <c r="AV21" s="55">
        <f>SUMIF(NSL!$C$1225:$C$1226,C21,NSL!$E$1225:$E$1226)</f>
        <v>0</v>
      </c>
      <c r="AW21" s="55">
        <f>SUMIF(NSL!$C$1228:$C$1244,C21,NSL!$E$1228:$E$1244)</f>
        <v>0</v>
      </c>
      <c r="AX21" s="55">
        <f>SUMIF(NSL!$C$1246:$C$1351,C21,NSL!$E$1246:$E$1351)</f>
        <v>0</v>
      </c>
      <c r="AY21" s="55">
        <f>SUMIF(NSL!$C$1353:$C$1434,C21,NSL!$E$1353:$E$1434)</f>
        <v>0</v>
      </c>
      <c r="AZ21" s="55">
        <f>SUMIF(NSL!$C$1436:$C$1440,C21,NSL!$E$1436:$E$1440)</f>
        <v>0</v>
      </c>
      <c r="BA21" s="55">
        <f>SUMIF(NSL!$C$1442:$C$1507,C21,NSL!$E$1442:$E$1507)</f>
        <v>0</v>
      </c>
      <c r="BB21" s="55">
        <f>SUMIF(NSL!$C$1509:$C$1540,C21,NSL!$E$1509:$E$1540)</f>
        <v>0</v>
      </c>
      <c r="BC21" s="55">
        <f>SUMIF(NSL!$C$1542:$C$1545,C21,NSL!$E$1542:$E$1545)</f>
        <v>0</v>
      </c>
      <c r="BD21" s="55">
        <f>SUMIF(NSL!$C$1547:$C$1560,C21,NSL!$E$1547:$E$1560)</f>
        <v>0</v>
      </c>
      <c r="BE21" s="55">
        <f>SUMIF(NSL!$C$1562:$C$1565,C21,NSL!$E$1562:$E$1565)</f>
        <v>0</v>
      </c>
      <c r="BF21" s="55">
        <f>SUMIF(NSL!$C$1567:$C$1569,C21,NSL!$E$1567:$E$1569)</f>
        <v>0</v>
      </c>
      <c r="BG21" s="223">
        <f>SUM(G21:Q21)+S21+SUM(U21:Z21)+SUM(AB21:BF21)</f>
        <v>0</v>
      </c>
      <c r="BH21" s="53">
        <f>T60-BG21</f>
        <v>9.11</v>
      </c>
      <c r="BI21" s="53">
        <f t="shared" si="6"/>
        <v>10.35</v>
      </c>
      <c r="BJ21" s="125">
        <f t="shared" si="3"/>
        <v>1.24</v>
      </c>
    </row>
    <row r="22" spans="1:63" ht="15">
      <c r="A22" s="56" t="s">
        <v>32</v>
      </c>
      <c r="B22" s="7" t="s">
        <v>87</v>
      </c>
      <c r="C22" s="8" t="s">
        <v>35</v>
      </c>
      <c r="D22" s="52">
        <f>HTg!F24</f>
        <v>0</v>
      </c>
      <c r="E22" s="65">
        <f t="shared" si="11"/>
        <v>0</v>
      </c>
      <c r="F22" s="70">
        <f t="shared" si="12"/>
        <v>0</v>
      </c>
      <c r="G22" s="55">
        <f>SUMIF(NSL!$C$9:$C$10,C22,NSL!$E$9:$E$10)</f>
        <v>0</v>
      </c>
      <c r="H22" s="55">
        <f>SUMIF(NSL!$C$12:$C$13,C22,NSL!$E$12:$E$13)</f>
        <v>0</v>
      </c>
      <c r="I22" s="55">
        <f>SUMIF(NSL!$C$15:$C$16,C22,NSL!$E$15:$E$16)</f>
        <v>0</v>
      </c>
      <c r="J22" s="55">
        <f>SUMIF(NSL!$C$18:$C$19,C22,NSL!$E$18:$E$19)</f>
        <v>0</v>
      </c>
      <c r="K22" s="55">
        <f>SUMIF(NSL!$C$21:$C$43,C22,NSL!$E$21:$E$43)</f>
        <v>0</v>
      </c>
      <c r="L22" s="55">
        <f>SUMIF(NSL!$C$45:$C$51,C22,NSL!$E$45:$E$51)</f>
        <v>0</v>
      </c>
      <c r="M22" s="55">
        <f>SUMIF(NSL!$C$53:$C$55,C22,NSL!$E$53:$E$55)</f>
        <v>0</v>
      </c>
      <c r="N22" s="55">
        <f>SUMIF(NSL!$C$57:$C$65,C22,NSL!$E$57:$E$65)</f>
        <v>0</v>
      </c>
      <c r="O22" s="55">
        <f>SUMIF(NSL!$C$67:$C$76,C22,NSL!$E$67:$E$76)</f>
        <v>0</v>
      </c>
      <c r="P22" s="55">
        <f>SUMIF(NSL!$C$78:$C$79,C22,NSL!$E$78:$E$79)</f>
        <v>0</v>
      </c>
      <c r="Q22" s="55">
        <f>SUMIF(NSL!$C$81:$C$173,C22,NSL!$E$81:$E$173)</f>
        <v>0</v>
      </c>
      <c r="R22" s="65">
        <f t="shared" si="13"/>
        <v>0</v>
      </c>
      <c r="S22" s="55">
        <f>SUMIF(NSL!$C$176:$C$214,C22,NSL!$E$176:$E$214)</f>
        <v>0</v>
      </c>
      <c r="T22" s="55">
        <f>SUMIF(NSL!$C$216:$C$238,C22,NSL!$E$216:$E$238)</f>
        <v>0</v>
      </c>
      <c r="U22" s="65">
        <f>D22-BG22</f>
        <v>0</v>
      </c>
      <c r="V22" s="55">
        <f>SUMIF(NSL!$C$254:$C$255,C22,NSL!$E$254:$E$255)</f>
        <v>0</v>
      </c>
      <c r="W22" s="55">
        <f>SUMIF(NSL!$C$257:$C$282,C22,NSL!$E$257:$E$282)</f>
        <v>0</v>
      </c>
      <c r="X22" s="55">
        <f>SUMIF(NSL!$C$284:$C$346,C22,NSL!$E$284:$E$346)</f>
        <v>0</v>
      </c>
      <c r="Y22" s="55">
        <f>SUMIF(NSL!$C$348:$C$436,C22,NSL!$E$348:$E$436)</f>
        <v>0</v>
      </c>
      <c r="Z22" s="55">
        <f>SUMIF(NSL!$C$438:$C$480,C22,NSL!$E$438:$E$480)</f>
        <v>0</v>
      </c>
      <c r="AA22" s="70">
        <f t="shared" si="14"/>
        <v>0</v>
      </c>
      <c r="AB22" s="116">
        <f>SUMIF(NSL!$C$483:$C$679,C22,NSL!$E$483:$E$679)</f>
        <v>0</v>
      </c>
      <c r="AC22" s="116">
        <f>SUMIF(NSL!$C$681:$C$682,C22,NSL!$E$681:$E$682)</f>
        <v>0</v>
      </c>
      <c r="AD22" s="116">
        <f>SUMIF(NSL!$C$684:$C$692,C22,NSL!$E$684:$E$692)</f>
        <v>0</v>
      </c>
      <c r="AE22" s="116">
        <f>SUMIF(NSL!$C$694:$C$776,C22,NSL!$E$694:$E$776)</f>
        <v>0</v>
      </c>
      <c r="AF22" s="116">
        <f>SUMIF(NSL!$C$778:$C$810,C22,NSL!$E$778:$E$810)</f>
        <v>0</v>
      </c>
      <c r="AG22" s="116">
        <f>SUMIF(NSL!$C$812:$C$813,C22,NSL!$E$812:$E$813)</f>
        <v>0</v>
      </c>
      <c r="AH22" s="116">
        <f>SUMIF(NSL!$C$815:$C$816,C22,NSL!$E$815:$E$816)</f>
        <v>0</v>
      </c>
      <c r="AI22" s="116">
        <f>SUMIF(NSL!$C$818:$C$889,C22,NSL!$E$818:$E$889)</f>
        <v>0</v>
      </c>
      <c r="AJ22" s="116">
        <f>SUMIF(NSL!$C$891:$C$917,C22,NSL!$E$891:$E$917)</f>
        <v>0</v>
      </c>
      <c r="AK22" s="116">
        <f>SUMIF(NSL!$C$919:$C$981,C22,NSL!$E$919:$E$981)</f>
        <v>0</v>
      </c>
      <c r="AL22" s="116">
        <f>SUMIF(NSL!$C$983:$C$1000,C22,NSL!$E$983:$E$1000)</f>
        <v>0</v>
      </c>
      <c r="AM22" s="116">
        <f>SUMIF(NSL!$C$1002:$C$1028,C22,NSL!$E$1002:$E$1028)</f>
        <v>0</v>
      </c>
      <c r="AN22" s="116">
        <f>SUMIF(NSL!$C$1030:$C$1045,C22,NSL!$E$1030:$E$1045)</f>
        <v>0</v>
      </c>
      <c r="AO22" s="55">
        <f>SUMIF(NSL!$C$1047:$C$1048,C22,NSL!$E$1047:$E$1048)</f>
        <v>0</v>
      </c>
      <c r="AP22" s="55">
        <f>SUMIF(NSL!$C$1050:$C$1074,C22,NSL!$E$1050:$E$1074)</f>
        <v>0</v>
      </c>
      <c r="AQ22" s="55">
        <f>SUMIF(NSL!$C$1076:$C$1099,C22,NSL!$E$1076:$E$1099)</f>
        <v>0</v>
      </c>
      <c r="AR22" s="55">
        <f>SUMIF(NSL!$C$1101:$C$1121,C22,NSL!$E$1101:$E$1121)</f>
        <v>0</v>
      </c>
      <c r="AS22" s="55">
        <f>SUMIF(NSL!$C$1123:$C$1164,C22,NSL!$E$1123:$E$1164)</f>
        <v>0</v>
      </c>
      <c r="AT22" s="55">
        <f>SUMIF(NSL!$C$1166:$C$1201,C22,NSL!$E$1166:$E$1201)</f>
        <v>0</v>
      </c>
      <c r="AU22" s="55">
        <f>SUMIF(NSL!$C$1203:$C$1223,C22,NSL!$E$1203:$E$1223)</f>
        <v>0</v>
      </c>
      <c r="AV22" s="55">
        <f>SUMIF(NSL!$C$1225:$C$1226,C22,NSL!$E$1225:$E$1226)</f>
        <v>0</v>
      </c>
      <c r="AW22" s="55">
        <f>SUMIF(NSL!$C$1228:$C$1244,C22,NSL!$E$1228:$E$1244)</f>
        <v>0</v>
      </c>
      <c r="AX22" s="55">
        <f>SUMIF(NSL!$C$1246:$C$1351,C22,NSL!$E$1246:$E$1351)</f>
        <v>0</v>
      </c>
      <c r="AY22" s="55">
        <f>SUMIF(NSL!$C$1353:$C$1434,C22,NSL!$E$1353:$E$1434)</f>
        <v>0</v>
      </c>
      <c r="AZ22" s="55">
        <f>SUMIF(NSL!$C$1436:$C$1440,C22,NSL!$E$1436:$E$1440)</f>
        <v>0</v>
      </c>
      <c r="BA22" s="55">
        <f>SUMIF(NSL!$C$1442:$C$1507,C22,NSL!$E$1442:$E$1507)</f>
        <v>0</v>
      </c>
      <c r="BB22" s="55">
        <f>SUMIF(NSL!$C$1509:$C$1540,C22,NSL!$E$1509:$E$1540)</f>
        <v>0</v>
      </c>
      <c r="BC22" s="55">
        <f>SUMIF(NSL!$C$1542:$C$1545,C22,NSL!$E$1542:$E$1545)</f>
        <v>0</v>
      </c>
      <c r="BD22" s="55">
        <f>SUMIF(NSL!$C$1547:$C$1560,C22,NSL!$E$1547:$E$1560)</f>
        <v>0</v>
      </c>
      <c r="BE22" s="55">
        <f>SUMIF(NSL!$C$1562:$C$1565,C22,NSL!$E$1562:$E$1565)</f>
        <v>0</v>
      </c>
      <c r="BF22" s="55">
        <f>SUMIF(NSL!$C$1567:$C$1569,C22,NSL!$E$1567:$E$1569)</f>
        <v>0</v>
      </c>
      <c r="BG22" s="65">
        <f>SUM(G22:Q22)+S22+T22+SUM(V22:Z22)+SUM(AB22:BF22)</f>
        <v>0</v>
      </c>
      <c r="BH22" s="53">
        <f>U60-BG22</f>
        <v>0</v>
      </c>
      <c r="BI22" s="53">
        <f t="shared" si="6"/>
        <v>0</v>
      </c>
      <c r="BJ22" s="125">
        <f t="shared" si="3"/>
        <v>0</v>
      </c>
    </row>
    <row r="23" spans="1:63" ht="15">
      <c r="A23" s="56" t="s">
        <v>34</v>
      </c>
      <c r="B23" s="7" t="s">
        <v>119</v>
      </c>
      <c r="C23" s="8" t="s">
        <v>121</v>
      </c>
      <c r="D23" s="52">
        <f>HTg!F25</f>
        <v>0</v>
      </c>
      <c r="E23" s="65">
        <f t="shared" si="11"/>
        <v>0</v>
      </c>
      <c r="F23" s="70">
        <f t="shared" si="12"/>
        <v>0</v>
      </c>
      <c r="G23" s="55">
        <f>SUMIF(NSL!$C$9:$C$10,C23,NSL!$E$9:$E$10)</f>
        <v>0</v>
      </c>
      <c r="H23" s="55">
        <f>SUMIF(NSL!$C$12:$C$13,C23,NSL!$E$12:$E$13)</f>
        <v>0</v>
      </c>
      <c r="I23" s="55">
        <f>SUMIF(NSL!$C$15:$C$16,C23,NSL!$E$15:$E$16)</f>
        <v>0</v>
      </c>
      <c r="J23" s="55">
        <f>SUMIF(NSL!$C$18:$C$19,C23,NSL!$E$18:$E$19)</f>
        <v>0</v>
      </c>
      <c r="K23" s="55">
        <f>SUMIF(NSL!$C$21:$C$43,C23,NSL!$E$21:$E$43)</f>
        <v>0</v>
      </c>
      <c r="L23" s="55">
        <f>SUMIF(NSL!$C$45:$C$51,C23,NSL!$E$45:$E$51)</f>
        <v>0</v>
      </c>
      <c r="M23" s="55">
        <f>SUMIF(NSL!$C$53:$C$55,C23,NSL!$E$53:$E$55)</f>
        <v>0</v>
      </c>
      <c r="N23" s="55">
        <f>SUMIF(NSL!$C$57:$C$65,C23,NSL!$E$57:$E$65)</f>
        <v>0</v>
      </c>
      <c r="O23" s="55">
        <f>SUMIF(NSL!$C$67:$C$76,C23,NSL!$E$67:$E$76)</f>
        <v>0</v>
      </c>
      <c r="P23" s="55">
        <f>SUMIF(NSL!$C$78:$C$79,C23,NSL!$E$78:$E$79)</f>
        <v>0</v>
      </c>
      <c r="Q23" s="55">
        <f>SUMIF(NSL!$C$81:$C$173,C23,NSL!$E$81:$E$173)</f>
        <v>0</v>
      </c>
      <c r="R23" s="65">
        <f t="shared" si="13"/>
        <v>0</v>
      </c>
      <c r="S23" s="55">
        <f>SUMIF(NSL!$C$176:$C$214,C23,NSL!$E$176:$E$214)</f>
        <v>0</v>
      </c>
      <c r="T23" s="55">
        <f>SUMIF(NSL!$C$216:$C$238,C23,NSL!$E$216:$E$238)</f>
        <v>0</v>
      </c>
      <c r="U23" s="55">
        <f>SUMIF(NSL!$C$240:$C$252,C23,NSL!$E$240:$E$252)</f>
        <v>0</v>
      </c>
      <c r="V23" s="65">
        <f>D23-BG23</f>
        <v>0</v>
      </c>
      <c r="W23" s="55">
        <f>SUMIF(NSL!$C$257:$C$282,C23,NSL!$E$257:$E$282)</f>
        <v>0</v>
      </c>
      <c r="X23" s="55">
        <f>SUMIF(NSL!$C$284:$C$346,C23,NSL!$E$284:$E$346)</f>
        <v>0</v>
      </c>
      <c r="Y23" s="55">
        <f>SUMIF(NSL!$C$348:$C$436,C23,NSL!$E$348:$E$436)</f>
        <v>0</v>
      </c>
      <c r="Z23" s="55">
        <f>SUMIF(NSL!$C$438:$C$480,C23,NSL!$E$438:$E$480)</f>
        <v>0</v>
      </c>
      <c r="AA23" s="70">
        <f t="shared" si="14"/>
        <v>0</v>
      </c>
      <c r="AB23" s="116">
        <f>SUMIF(NSL!$C$483:$C$679,C23,NSL!$E$483:$E$679)</f>
        <v>0</v>
      </c>
      <c r="AC23" s="116">
        <f>SUMIF(NSL!$C$681:$C$682,C23,NSL!$E$681:$E$682)</f>
        <v>0</v>
      </c>
      <c r="AD23" s="116">
        <f>SUMIF(NSL!$C$684:$C$692,C23,NSL!$E$684:$E$692)</f>
        <v>0</v>
      </c>
      <c r="AE23" s="116">
        <f>SUMIF(NSL!$C$694:$C$776,C23,NSL!$E$694:$E$776)</f>
        <v>0</v>
      </c>
      <c r="AF23" s="116">
        <f>SUMIF(NSL!$C$778:$C$810,C23,NSL!$E$778:$E$810)</f>
        <v>0</v>
      </c>
      <c r="AG23" s="116">
        <f>SUMIF(NSL!$C$812:$C$813,C23,NSL!$E$812:$E$813)</f>
        <v>0</v>
      </c>
      <c r="AH23" s="116">
        <f>SUMIF(NSL!$C$815:$C$816,C23,NSL!$E$815:$E$816)</f>
        <v>0</v>
      </c>
      <c r="AI23" s="116">
        <f>SUMIF(NSL!$C$818:$C$889,C23,NSL!$E$818:$E$889)</f>
        <v>0</v>
      </c>
      <c r="AJ23" s="116">
        <f>SUMIF(NSL!$C$891:$C$917,C23,NSL!$E$891:$E$917)</f>
        <v>0</v>
      </c>
      <c r="AK23" s="116">
        <f>SUMIF(NSL!$C$919:$C$981,C23,NSL!$E$919:$E$981)</f>
        <v>0</v>
      </c>
      <c r="AL23" s="116">
        <f>SUMIF(NSL!$C$983:$C$1000,C23,NSL!$E$983:$E$1000)</f>
        <v>0</v>
      </c>
      <c r="AM23" s="116">
        <f>SUMIF(NSL!$C$1002:$C$1028,C23,NSL!$E$1002:$E$1028)</f>
        <v>0</v>
      </c>
      <c r="AN23" s="116">
        <f>SUMIF(NSL!$C$1030:$C$1045,C23,NSL!$E$1030:$E$1045)</f>
        <v>0</v>
      </c>
      <c r="AO23" s="55">
        <f>SUMIF(NSL!$C$1047:$C$1048,C23,NSL!$E$1047:$E$1048)</f>
        <v>0</v>
      </c>
      <c r="AP23" s="55">
        <f>SUMIF(NSL!$C$1050:$C$1074,C23,NSL!$E$1050:$E$1074)</f>
        <v>0</v>
      </c>
      <c r="AQ23" s="55">
        <f>SUMIF(NSL!$C$1076:$C$1099,C23,NSL!$E$1076:$E$1099)</f>
        <v>0</v>
      </c>
      <c r="AR23" s="55">
        <f>SUMIF(NSL!$C$1101:$C$1121,C23,NSL!$E$1101:$E$1121)</f>
        <v>0</v>
      </c>
      <c r="AS23" s="55">
        <f>SUMIF(NSL!$C$1123:$C$1164,C23,NSL!$E$1123:$E$1164)</f>
        <v>0</v>
      </c>
      <c r="AT23" s="55">
        <f>SUMIF(NSL!$C$1166:$C$1201,C23,NSL!$E$1166:$E$1201)</f>
        <v>0</v>
      </c>
      <c r="AU23" s="55">
        <f>SUMIF(NSL!$C$1203:$C$1223,C23,NSL!$E$1203:$E$1223)</f>
        <v>0</v>
      </c>
      <c r="AV23" s="55">
        <f>SUMIF(NSL!$C$1225:$C$1226,C23,NSL!$E$1225:$E$1226)</f>
        <v>0</v>
      </c>
      <c r="AW23" s="55">
        <f>SUMIF(NSL!$C$1228:$C$1244,C23,NSL!$E$1228:$E$1244)</f>
        <v>0</v>
      </c>
      <c r="AX23" s="55">
        <f>SUMIF(NSL!$C$1246:$C$1351,C23,NSL!$E$1246:$E$1351)</f>
        <v>0</v>
      </c>
      <c r="AY23" s="55">
        <f>SUMIF(NSL!$C$1353:$C$1434,C23,NSL!$E$1353:$E$1434)</f>
        <v>0</v>
      </c>
      <c r="AZ23" s="55">
        <f>SUMIF(NSL!$C$1436:$C$1440,C23,NSL!$E$1436:$E$1440)</f>
        <v>0</v>
      </c>
      <c r="BA23" s="55">
        <f>SUMIF(NSL!$C$1442:$C$1507,C23,NSL!$E$1442:$E$1507)</f>
        <v>0</v>
      </c>
      <c r="BB23" s="55">
        <f>SUMIF(NSL!$C$1509:$C$1540,C23,NSL!$E$1509:$E$1540)</f>
        <v>0</v>
      </c>
      <c r="BC23" s="55">
        <f>SUMIF(NSL!$C$1542:$C$1545,C23,NSL!$E$1542:$E$1545)</f>
        <v>0</v>
      </c>
      <c r="BD23" s="55">
        <f>SUMIF(NSL!$C$1547:$C$1560,C23,NSL!$E$1547:$E$1560)</f>
        <v>0</v>
      </c>
      <c r="BE23" s="55">
        <f>SUMIF(NSL!$C$1562:$C$1565,C23,NSL!$E$1562:$E$1565)</f>
        <v>0</v>
      </c>
      <c r="BF23" s="55">
        <f>SUMIF(NSL!$C$1567:$C$1569,C23,NSL!$E$1567:$E$1569)</f>
        <v>0</v>
      </c>
      <c r="BG23" s="65">
        <f>SUM(G23:Q23)+SUM(S23:U23)+SUM(W23:Z23)+SUM(AB23:BF23)</f>
        <v>0</v>
      </c>
      <c r="BH23" s="53">
        <f>V60-BG23</f>
        <v>0</v>
      </c>
      <c r="BI23" s="53">
        <f t="shared" si="6"/>
        <v>0</v>
      </c>
      <c r="BJ23" s="125">
        <f t="shared" si="3"/>
        <v>0</v>
      </c>
    </row>
    <row r="24" spans="1:63" ht="15">
      <c r="A24" s="56" t="s">
        <v>36</v>
      </c>
      <c r="B24" s="7" t="s">
        <v>120</v>
      </c>
      <c r="C24" s="8" t="s">
        <v>122</v>
      </c>
      <c r="D24" s="52">
        <f>HTg!F26</f>
        <v>29.689999999999998</v>
      </c>
      <c r="E24" s="65">
        <f t="shared" si="11"/>
        <v>0</v>
      </c>
      <c r="F24" s="70">
        <f t="shared" si="12"/>
        <v>0</v>
      </c>
      <c r="G24" s="55">
        <f>SUMIF(NSL!$C$9:$C$10,C24,NSL!$E$9:$E$10)</f>
        <v>0</v>
      </c>
      <c r="H24" s="55">
        <f>SUMIF(NSL!$C$12:$C$13,C24,NSL!$E$12:$E$13)</f>
        <v>0</v>
      </c>
      <c r="I24" s="55">
        <f>SUMIF(NSL!$C$15:$C$16,C24,NSL!$E$15:$E$16)</f>
        <v>0</v>
      </c>
      <c r="J24" s="55">
        <f>SUMIF(NSL!$C$18:$C$19,C24,NSL!$E$18:$E$19)</f>
        <v>0</v>
      </c>
      <c r="K24" s="55">
        <f>SUMIF(NSL!$C$21:$C$43,C24,NSL!$E$21:$E$43)</f>
        <v>0</v>
      </c>
      <c r="L24" s="55">
        <f>SUMIF(NSL!$C$45:$C$51,C24,NSL!$E$45:$E$51)</f>
        <v>0</v>
      </c>
      <c r="M24" s="55">
        <f>SUMIF(NSL!$C$53:$C$55,C24,NSL!$E$53:$E$55)</f>
        <v>0</v>
      </c>
      <c r="N24" s="55">
        <f>SUMIF(NSL!$C$57:$C$65,C24,NSL!$E$57:$E$65)</f>
        <v>0</v>
      </c>
      <c r="O24" s="55">
        <f>SUMIF(NSL!$C$67:$C$76,C24,NSL!$E$67:$E$76)</f>
        <v>0</v>
      </c>
      <c r="P24" s="55">
        <f>SUMIF(NSL!$C$78:$C$79,C24,NSL!$E$78:$E$79)</f>
        <v>0</v>
      </c>
      <c r="Q24" s="55">
        <f>SUMIF(NSL!$C$81:$C$173,C24,NSL!$E$81:$E$173)</f>
        <v>0</v>
      </c>
      <c r="R24" s="65">
        <f t="shared" si="13"/>
        <v>29.689999999999998</v>
      </c>
      <c r="S24" s="55">
        <f>SUMIF(NSL!$C$176:$C$214,C24,NSL!$E$176:$E$214)</f>
        <v>0</v>
      </c>
      <c r="T24" s="55">
        <f>SUMIF(NSL!$C$216:$C$238,C24,NSL!$E$216:$E$238)</f>
        <v>0</v>
      </c>
      <c r="U24" s="55">
        <f>SUMIF(NSL!$C$240:$C$252,C24,NSL!$E$240:$E$252)</f>
        <v>0</v>
      </c>
      <c r="V24" s="55">
        <f>SUMIF(NSL!$C$254:$C$255,C24,NSL!$E$254:$E$255)</f>
        <v>0</v>
      </c>
      <c r="W24" s="65">
        <f>D24-BG24</f>
        <v>29.689999999999998</v>
      </c>
      <c r="X24" s="55">
        <f>SUMIF(NSL!$C$284:$C$346,C24,NSL!$E$284:$E$346)</f>
        <v>0</v>
      </c>
      <c r="Y24" s="55">
        <f>SUMIF(NSL!$C$348:$C$436,C24,NSL!$E$348:$E$436)</f>
        <v>0</v>
      </c>
      <c r="Z24" s="55">
        <f>SUMIF(NSL!$C$438:$C$480,C24,NSL!$E$438:$E$480)</f>
        <v>0</v>
      </c>
      <c r="AA24" s="70">
        <f t="shared" si="14"/>
        <v>0</v>
      </c>
      <c r="AB24" s="116">
        <f>SUMIF(NSL!$C$483:$C$679,C24,NSL!$E$483:$E$679)</f>
        <v>0</v>
      </c>
      <c r="AC24" s="116">
        <f>SUMIF(NSL!$C$681:$C$682,C24,NSL!$E$681:$E$682)</f>
        <v>0</v>
      </c>
      <c r="AD24" s="116">
        <f>SUMIF(NSL!$C$684:$C$692,C24,NSL!$E$684:$E$692)</f>
        <v>0</v>
      </c>
      <c r="AE24" s="116">
        <f>SUMIF(NSL!$C$694:$C$776,C24,NSL!$E$694:$E$776)</f>
        <v>0</v>
      </c>
      <c r="AF24" s="116">
        <f>SUMIF(NSL!$C$778:$C$810,C24,NSL!$E$778:$E$810)</f>
        <v>0</v>
      </c>
      <c r="AG24" s="116">
        <f>SUMIF(NSL!$C$812:$C$813,C24,NSL!$E$812:$E$813)</f>
        <v>0</v>
      </c>
      <c r="AH24" s="116">
        <f>SUMIF(NSL!$C$815:$C$816,C24,NSL!$E$815:$E$816)</f>
        <v>0</v>
      </c>
      <c r="AI24" s="116">
        <f>SUMIF(NSL!$C$818:$C$889,C24,NSL!$E$818:$E$889)</f>
        <v>0</v>
      </c>
      <c r="AJ24" s="116">
        <f>SUMIF(NSL!$C$891:$C$917,C24,NSL!$E$891:$E$917)</f>
        <v>0</v>
      </c>
      <c r="AK24" s="116">
        <f>SUMIF(NSL!$C$919:$C$981,C24,NSL!$E$919:$E$981)</f>
        <v>0</v>
      </c>
      <c r="AL24" s="116">
        <f>SUMIF(NSL!$C$983:$C$1000,C24,NSL!$E$983:$E$1000)</f>
        <v>0</v>
      </c>
      <c r="AM24" s="116">
        <f>SUMIF(NSL!$C$1002:$C$1028,C24,NSL!$E$1002:$E$1028)</f>
        <v>0</v>
      </c>
      <c r="AN24" s="116">
        <f>SUMIF(NSL!$C$1030:$C$1045,C24,NSL!$E$1030:$E$1045)</f>
        <v>0</v>
      </c>
      <c r="AO24" s="55">
        <f>SUMIF(NSL!$C$1047:$C$1048,C24,NSL!$E$1047:$E$1048)</f>
        <v>0</v>
      </c>
      <c r="AP24" s="55">
        <f>SUMIF(NSL!$C$1050:$C$1074,C24,NSL!$E$1050:$E$1074)</f>
        <v>0</v>
      </c>
      <c r="AQ24" s="55">
        <f>SUMIF(NSL!$C$1076:$C$1099,C24,NSL!$E$1076:$E$1099)</f>
        <v>0</v>
      </c>
      <c r="AR24" s="55">
        <f>SUMIF(NSL!$C$1101:$C$1121,C24,NSL!$E$1101:$E$1121)</f>
        <v>0</v>
      </c>
      <c r="AS24" s="55">
        <f>SUMIF(NSL!$C$1123:$C$1164,C24,NSL!$E$1123:$E$1164)</f>
        <v>0</v>
      </c>
      <c r="AT24" s="55">
        <f>SUMIF(NSL!$C$1166:$C$1201,C24,NSL!$E$1166:$E$1201)</f>
        <v>0</v>
      </c>
      <c r="AU24" s="55">
        <f>SUMIF(NSL!$C$1203:$C$1223,C24,NSL!$E$1203:$E$1223)</f>
        <v>0</v>
      </c>
      <c r="AV24" s="55">
        <f>SUMIF(NSL!$C$1225:$C$1226,C24,NSL!$E$1225:$E$1226)</f>
        <v>0</v>
      </c>
      <c r="AW24" s="55">
        <f>SUMIF(NSL!$C$1228:$C$1244,C24,NSL!$E$1228:$E$1244)</f>
        <v>0</v>
      </c>
      <c r="AX24" s="55">
        <f>SUMIF(NSL!$C$1246:$C$1351,C24,NSL!$E$1246:$E$1351)</f>
        <v>0</v>
      </c>
      <c r="AY24" s="55">
        <f>SUMIF(NSL!$C$1353:$C$1434,C24,NSL!$E$1353:$E$1434)</f>
        <v>0</v>
      </c>
      <c r="AZ24" s="55">
        <f>SUMIF(NSL!$C$1436:$C$1440,C24,NSL!$E$1436:$E$1440)</f>
        <v>0</v>
      </c>
      <c r="BA24" s="55">
        <f>SUMIF(NSL!$C$1442:$C$1507,C24,NSL!$E$1442:$E$1507)</f>
        <v>0</v>
      </c>
      <c r="BB24" s="55">
        <f>SUMIF(NSL!$C$1509:$C$1540,C24,NSL!$E$1509:$E$1540)</f>
        <v>0</v>
      </c>
      <c r="BC24" s="55">
        <f>SUMIF(NSL!$C$1542:$C$1545,C24,NSL!$E$1542:$E$1545)</f>
        <v>0</v>
      </c>
      <c r="BD24" s="55">
        <f>SUMIF(NSL!$C$1547:$C$1560,C24,NSL!$E$1547:$E$1560)</f>
        <v>0</v>
      </c>
      <c r="BE24" s="55">
        <f>SUMIF(NSL!$C$1562:$C$1565,C24,NSL!$E$1562:$E$1565)</f>
        <v>0</v>
      </c>
      <c r="BF24" s="55">
        <f>SUMIF(NSL!$C$1567:$C$1569,C24,NSL!$E$1567:$E$1569)</f>
        <v>0</v>
      </c>
      <c r="BG24" s="65">
        <f>SUM(G24:Q24)+S24+T24+U24+V24+X24+Y24+Z24+SUM(AB24:BF24)</f>
        <v>0</v>
      </c>
      <c r="BH24" s="53">
        <f>W60-BG24</f>
        <v>115.85</v>
      </c>
      <c r="BI24" s="53">
        <f t="shared" si="6"/>
        <v>145.54</v>
      </c>
      <c r="BJ24" s="125">
        <f t="shared" si="3"/>
        <v>29.689999999999998</v>
      </c>
    </row>
    <row r="25" spans="1:63" ht="15">
      <c r="A25" s="56" t="s">
        <v>38</v>
      </c>
      <c r="B25" s="7" t="s">
        <v>123</v>
      </c>
      <c r="C25" s="8" t="s">
        <v>124</v>
      </c>
      <c r="D25" s="52">
        <f>HTg!F27</f>
        <v>0.48</v>
      </c>
      <c r="E25" s="65">
        <f t="shared" si="11"/>
        <v>0</v>
      </c>
      <c r="F25" s="70">
        <f t="shared" si="12"/>
        <v>0</v>
      </c>
      <c r="G25" s="55">
        <f>SUMIF(NSL!$C$9:$C$10,C25,NSL!$E$9:$E$10)</f>
        <v>0</v>
      </c>
      <c r="H25" s="55">
        <f>SUMIF(NSL!$C$12:$C$13,C25,NSL!$E$12:$E$13)</f>
        <v>0</v>
      </c>
      <c r="I25" s="55">
        <f>SUMIF(NSL!$C$15:$C$16,C25,NSL!$E$15:$E$16)</f>
        <v>0</v>
      </c>
      <c r="J25" s="55">
        <f>SUMIF(NSL!$C$18:$C$19,C25,NSL!$E$18:$E$19)</f>
        <v>0</v>
      </c>
      <c r="K25" s="55">
        <f>SUMIF(NSL!$C$21:$C$43,C25,NSL!$E$21:$E$43)</f>
        <v>0</v>
      </c>
      <c r="L25" s="55">
        <f>SUMIF(NSL!$C$45:$C$51,C25,NSL!$E$45:$E$51)</f>
        <v>0</v>
      </c>
      <c r="M25" s="55">
        <f>SUMIF(NSL!$C$53:$C$55,C25,NSL!$E$53:$E$55)</f>
        <v>0</v>
      </c>
      <c r="N25" s="55">
        <f>SUMIF(NSL!$C$57:$C$65,C25,NSL!$E$57:$E$65)</f>
        <v>0</v>
      </c>
      <c r="O25" s="55">
        <f>SUMIF(NSL!$C$67:$C$76,C25,NSL!$E$67:$E$76)</f>
        <v>0</v>
      </c>
      <c r="P25" s="55">
        <f>SUMIF(NSL!$C$78:$C$79,C25,NSL!$E$78:$E$79)</f>
        <v>0</v>
      </c>
      <c r="Q25" s="55">
        <f>SUMIF(NSL!$C$81:$C$173,C25,NSL!$E$81:$E$173)</f>
        <v>0</v>
      </c>
      <c r="R25" s="65">
        <f t="shared" si="13"/>
        <v>0.48</v>
      </c>
      <c r="S25" s="55">
        <f>SUMIF(NSL!$C$176:$C$214,C25,NSL!$E$176:$E$214)</f>
        <v>0</v>
      </c>
      <c r="T25" s="55">
        <f>SUMIF(NSL!$C$216:$C$238,C25,NSL!$E$216:$E$238)</f>
        <v>0</v>
      </c>
      <c r="U25" s="55">
        <f>SUMIF(NSL!$C$240:$C$252,C25,NSL!$E$240:$E$252)</f>
        <v>0</v>
      </c>
      <c r="V25" s="55">
        <f>SUMIF(NSL!$C$254:$C$255,C25,NSL!$E$254:$E$255)</f>
        <v>0</v>
      </c>
      <c r="W25" s="55">
        <f>SUMIF(NSL!$C$257:$C$282,C25,NSL!$E$257:$E$282)</f>
        <v>0</v>
      </c>
      <c r="X25" s="65">
        <f>D25-BG25</f>
        <v>0.27999999999999997</v>
      </c>
      <c r="Y25" s="55">
        <f>SUMIF(NSL!$C$348:$C$436,C25,NSL!$E$348:$E$436)</f>
        <v>0</v>
      </c>
      <c r="Z25" s="55">
        <f>SUMIF(NSL!$C$438:$C$480,C25,NSL!$E$438:$E$480)</f>
        <v>0</v>
      </c>
      <c r="AA25" s="70">
        <f t="shared" si="14"/>
        <v>0.2</v>
      </c>
      <c r="AB25" s="116">
        <f>SUMIF(NSL!$C$483:$C$679,C25,NSL!$E$483:$E$679)</f>
        <v>0</v>
      </c>
      <c r="AC25" s="116">
        <f>SUMIF(NSL!$C$681:$C$682,C25,NSL!$E$681:$E$682)</f>
        <v>0</v>
      </c>
      <c r="AD25" s="116">
        <f>SUMIF(NSL!$C$684:$C$692,C25,NSL!$E$684:$E$692)</f>
        <v>0</v>
      </c>
      <c r="AE25" s="116">
        <f>SUMIF(NSL!$C$694:$C$776,C25,NSL!$E$694:$E$776)</f>
        <v>0</v>
      </c>
      <c r="AF25" s="116">
        <f>SUMIF(NSL!$C$778:$C$810,C25,NSL!$E$778:$E$810)</f>
        <v>0</v>
      </c>
      <c r="AG25" s="116">
        <f>SUMIF(NSL!$C$812:$C$813,C25,NSL!$E$812:$E$813)</f>
        <v>0</v>
      </c>
      <c r="AH25" s="116">
        <f>SUMIF(NSL!$C$815:$C$816,C25,NSL!$E$815:$E$816)</f>
        <v>0</v>
      </c>
      <c r="AI25" s="116">
        <f>SUMIF(NSL!$C$818:$C$889,C25,NSL!$E$818:$E$889)</f>
        <v>0.2</v>
      </c>
      <c r="AJ25" s="116">
        <f>SUMIF(NSL!$C$891:$C$917,C25,NSL!$E$891:$E$917)</f>
        <v>0</v>
      </c>
      <c r="AK25" s="116">
        <f>SUMIF(NSL!$C$919:$C$981,C25,NSL!$E$919:$E$981)</f>
        <v>0</v>
      </c>
      <c r="AL25" s="116">
        <f>SUMIF(NSL!$C$983:$C$1000,C25,NSL!$E$983:$E$1000)</f>
        <v>0</v>
      </c>
      <c r="AM25" s="116">
        <f>SUMIF(NSL!$C$1002:$C$1028,C25,NSL!$E$1002:$E$1028)</f>
        <v>0</v>
      </c>
      <c r="AN25" s="116">
        <f>SUMIF(NSL!$C$1030:$C$1045,C25,NSL!$E$1030:$E$1045)</f>
        <v>0</v>
      </c>
      <c r="AO25" s="55">
        <f>SUMIF(NSL!$C$1047:$C$1048,C25,NSL!$E$1047:$E$1048)</f>
        <v>0</v>
      </c>
      <c r="AP25" s="55">
        <f>SUMIF(NSL!$C$1050:$C$1074,C25,NSL!$E$1050:$E$1074)</f>
        <v>0</v>
      </c>
      <c r="AQ25" s="55">
        <f>SUMIF(NSL!$C$1076:$C$1099,C25,NSL!$E$1076:$E$1099)</f>
        <v>0</v>
      </c>
      <c r="AR25" s="55">
        <f>SUMIF(NSL!$C$1101:$C$1121,C25,NSL!$E$1101:$E$1121)</f>
        <v>0</v>
      </c>
      <c r="AS25" s="55">
        <f>SUMIF(NSL!$C$1123:$C$1164,C25,NSL!$E$1123:$E$1164)</f>
        <v>0</v>
      </c>
      <c r="AT25" s="55">
        <f>SUMIF(NSL!$C$1166:$C$1201,C25,NSL!$E$1166:$E$1201)</f>
        <v>0</v>
      </c>
      <c r="AU25" s="55">
        <f>SUMIF(NSL!$C$1203:$C$1223,C25,NSL!$E$1203:$E$1223)</f>
        <v>0</v>
      </c>
      <c r="AV25" s="55">
        <f>SUMIF(NSL!$C$1225:$C$1226,C25,NSL!$E$1225:$E$1226)</f>
        <v>0</v>
      </c>
      <c r="AW25" s="55">
        <f>SUMIF(NSL!$C$1228:$C$1244,C25,NSL!$E$1228:$E$1244)</f>
        <v>0</v>
      </c>
      <c r="AX25" s="55">
        <f>SUMIF(NSL!$C$1246:$C$1351,C25,NSL!$E$1246:$E$1351)</f>
        <v>0</v>
      </c>
      <c r="AY25" s="55">
        <f>SUMIF(NSL!$C$1353:$C$1434,C25,NSL!$E$1353:$E$1434)</f>
        <v>0</v>
      </c>
      <c r="AZ25" s="55">
        <f>SUMIF(NSL!$C$1436:$C$1440,C25,NSL!$E$1436:$E$1440)</f>
        <v>0</v>
      </c>
      <c r="BA25" s="55">
        <f>SUMIF(NSL!$C$1442:$C$1507,C25,NSL!$E$1442:$E$1507)</f>
        <v>0</v>
      </c>
      <c r="BB25" s="55">
        <f>SUMIF(NSL!$C$1509:$C$1540,C25,NSL!$E$1509:$E$1540)</f>
        <v>0</v>
      </c>
      <c r="BC25" s="55">
        <f>SUMIF(NSL!$C$1542:$C$1545,C25,NSL!$E$1542:$E$1545)</f>
        <v>0</v>
      </c>
      <c r="BD25" s="55">
        <f>SUMIF(NSL!$C$1547:$C$1560,C25,NSL!$E$1547:$E$1560)</f>
        <v>0</v>
      </c>
      <c r="BE25" s="55">
        <f>SUMIF(NSL!$C$1562:$C$1565,C25,NSL!$E$1562:$E$1565)</f>
        <v>0</v>
      </c>
      <c r="BF25" s="55">
        <f>SUMIF(NSL!$C$1567:$C$1569,C25,NSL!$E$1567:$E$1569)</f>
        <v>0</v>
      </c>
      <c r="BG25" s="65">
        <f>SUM(G25:Q25)+SUM(S25:W25)+Y25+Z25+SUM(AB25:BF25)</f>
        <v>0.2</v>
      </c>
      <c r="BH25" s="53">
        <f>X60-BG25</f>
        <v>119.56</v>
      </c>
      <c r="BI25" s="53">
        <f t="shared" si="6"/>
        <v>120.04</v>
      </c>
      <c r="BJ25" s="125">
        <f t="shared" si="3"/>
        <v>0.27999999999999997</v>
      </c>
    </row>
    <row r="26" spans="1:63" ht="15">
      <c r="A26" s="56" t="s">
        <v>88</v>
      </c>
      <c r="B26" s="7" t="s">
        <v>125</v>
      </c>
      <c r="C26" s="8" t="s">
        <v>37</v>
      </c>
      <c r="D26" s="52">
        <f>HTg!F28</f>
        <v>36.720000000000006</v>
      </c>
      <c r="E26" s="65">
        <f t="shared" si="11"/>
        <v>0</v>
      </c>
      <c r="F26" s="70">
        <f t="shared" si="12"/>
        <v>0</v>
      </c>
      <c r="G26" s="55">
        <f>SUMIF(NSL!$C$9:$C$10,C26,NSL!$E$9:$E$10)</f>
        <v>0</v>
      </c>
      <c r="H26" s="55">
        <f>SUMIF(NSL!$C$12:$C$13,C26,NSL!$E$12:$E$13)</f>
        <v>0</v>
      </c>
      <c r="I26" s="55">
        <f>SUMIF(NSL!$C$15:$C$16,C26,NSL!$E$15:$E$16)</f>
        <v>0</v>
      </c>
      <c r="J26" s="55">
        <f>SUMIF(NSL!$C$18:$C$19,C26,NSL!$E$18:$E$19)</f>
        <v>0</v>
      </c>
      <c r="K26" s="55">
        <f>SUMIF(NSL!$C$21:$C$43,C26,NSL!$E$21:$E$43)</f>
        <v>0</v>
      </c>
      <c r="L26" s="55">
        <f>SUMIF(NSL!$C$45:$C$51,C26,NSL!$E$45:$E$51)</f>
        <v>0</v>
      </c>
      <c r="M26" s="55">
        <f>SUMIF(NSL!$C$53:$C$55,C26,NSL!$E$53:$E$55)</f>
        <v>0</v>
      </c>
      <c r="N26" s="55">
        <f>SUMIF(NSL!$C$57:$C$65,C26,NSL!$E$57:$E$65)</f>
        <v>0</v>
      </c>
      <c r="O26" s="55">
        <f>SUMIF(NSL!$C$67:$C$76,C26,NSL!$E$67:$E$76)</f>
        <v>0</v>
      </c>
      <c r="P26" s="55">
        <f>SUMIF(NSL!$C$78:$C$79,C26,NSL!$E$78:$E$79)</f>
        <v>0</v>
      </c>
      <c r="Q26" s="55">
        <f>SUMIF(NSL!$C$81:$C$173,C26,NSL!$E$81:$E$173)</f>
        <v>0</v>
      </c>
      <c r="R26" s="65">
        <f t="shared" si="13"/>
        <v>36.720000000000006</v>
      </c>
      <c r="S26" s="55">
        <f>SUMIF(NSL!$C$176:$C$214,C26,NSL!$E$176:$E$214)</f>
        <v>0</v>
      </c>
      <c r="T26" s="55">
        <f>SUMIF(NSL!$C$216:$C$238,C26,NSL!$E$216:$E$238)</f>
        <v>0</v>
      </c>
      <c r="U26" s="55">
        <f>SUMIF(NSL!$C$240:$C$252,C26,NSL!$E$240:$E$252)</f>
        <v>0</v>
      </c>
      <c r="V26" s="55">
        <f>SUMIF(NSL!$C$254:$C$255,C26,NSL!$E$254:$E$255)</f>
        <v>0</v>
      </c>
      <c r="W26" s="55">
        <f>SUMIF(NSL!$C$257:$C$282,C26,NSL!$E$257:$E$282)</f>
        <v>0</v>
      </c>
      <c r="X26" s="55">
        <f>SUMIF(NSL!$C$284:$C$346,C26,NSL!$E$284:$E$346)</f>
        <v>0</v>
      </c>
      <c r="Y26" s="65">
        <f>D26-BG26</f>
        <v>36.620000000000005</v>
      </c>
      <c r="Z26" s="55">
        <f>SUMIF(NSL!$C$438:$C$480,C26,NSL!$E$438:$E$480)</f>
        <v>0</v>
      </c>
      <c r="AA26" s="70">
        <f t="shared" si="14"/>
        <v>0.05</v>
      </c>
      <c r="AB26" s="116">
        <f>SUMIF(NSL!$C$483:$C$679,C26,NSL!$E$483:$E$679)</f>
        <v>0.05</v>
      </c>
      <c r="AC26" s="116">
        <f>SUMIF(NSL!$C$681:$C$682,C26,NSL!$E$681:$E$682)</f>
        <v>0</v>
      </c>
      <c r="AD26" s="116">
        <f>SUMIF(NSL!$C$684:$C$692,C26,NSL!$E$684:$E$692)</f>
        <v>0</v>
      </c>
      <c r="AE26" s="116">
        <f>SUMIF(NSL!$C$694:$C$776,C26,NSL!$E$694:$E$776)</f>
        <v>0</v>
      </c>
      <c r="AF26" s="116">
        <f>SUMIF(NSL!$C$778:$C$810,C26,NSL!$E$778:$E$810)</f>
        <v>0</v>
      </c>
      <c r="AG26" s="116">
        <f>SUMIF(NSL!$C$812:$C$813,C26,NSL!$E$812:$E$813)</f>
        <v>0</v>
      </c>
      <c r="AH26" s="116">
        <f>SUMIF(NSL!$C$815:$C$816,C26,NSL!$E$815:$E$816)</f>
        <v>0</v>
      </c>
      <c r="AI26" s="116">
        <f>SUMIF(NSL!$C$818:$C$889,C26,NSL!$E$818:$E$889)</f>
        <v>0</v>
      </c>
      <c r="AJ26" s="116">
        <f>SUMIF(NSL!$C$891:$C$917,C26,NSL!$E$891:$E$917)</f>
        <v>0</v>
      </c>
      <c r="AK26" s="116">
        <f>SUMIF(NSL!$C$919:$C$981,C26,NSL!$E$919:$E$981)</f>
        <v>0</v>
      </c>
      <c r="AL26" s="116">
        <f>SUMIF(NSL!$C$983:$C$1000,C26,NSL!$E$983:$E$1000)</f>
        <v>0</v>
      </c>
      <c r="AM26" s="116">
        <f>SUMIF(NSL!$C$1002:$C$1028,C26,NSL!$E$1002:$E$1028)</f>
        <v>0</v>
      </c>
      <c r="AN26" s="116">
        <f>SUMIF(NSL!$C$1030:$C$1045,C26,NSL!$E$1030:$E$1045)</f>
        <v>0</v>
      </c>
      <c r="AO26" s="55">
        <f>SUMIF(NSL!$C$1047:$C$1048,C26,NSL!$E$1047:$E$1048)</f>
        <v>0</v>
      </c>
      <c r="AP26" s="55">
        <f>SUMIF(NSL!$C$1050:$C$1074,C26,NSL!$E$1050:$E$1074)</f>
        <v>0</v>
      </c>
      <c r="AQ26" s="55">
        <f>SUMIF(NSL!$C$1076:$C$1099,C26,NSL!$E$1076:$E$1099)</f>
        <v>0</v>
      </c>
      <c r="AR26" s="55">
        <f>SUMIF(NSL!$C$1101:$C$1121,C26,NSL!$E$1101:$E$1121)</f>
        <v>0</v>
      </c>
      <c r="AS26" s="55">
        <f>SUMIF(NSL!$C$1123:$C$1164,C26,NSL!$E$1123:$E$1164)</f>
        <v>0.05</v>
      </c>
      <c r="AT26" s="55">
        <f>SUMIF(NSL!$C$1166:$C$1201,C26,NSL!$E$1166:$E$1201)</f>
        <v>0</v>
      </c>
      <c r="AU26" s="55">
        <f>SUMIF(NSL!$C$1203:$C$1223,C26,NSL!$E$1203:$E$1223)</f>
        <v>0</v>
      </c>
      <c r="AV26" s="55">
        <f>SUMIF(NSL!$C$1225:$C$1226,C26,NSL!$E$1225:$E$1226)</f>
        <v>0</v>
      </c>
      <c r="AW26" s="55">
        <f>SUMIF(NSL!$C$1228:$C$1244,C26,NSL!$E$1228:$E$1244)</f>
        <v>0</v>
      </c>
      <c r="AX26" s="55">
        <f>SUMIF(NSL!$C$1246:$C$1351,C26,NSL!$E$1246:$E$1351)</f>
        <v>0</v>
      </c>
      <c r="AY26" s="55">
        <f>SUMIF(NSL!$C$1353:$C$1434,C26,NSL!$E$1353:$E$1434)</f>
        <v>0</v>
      </c>
      <c r="AZ26" s="55">
        <f>SUMIF(NSL!$C$1436:$C$1440,C26,NSL!$E$1436:$E$1440)</f>
        <v>0</v>
      </c>
      <c r="BA26" s="55">
        <f>SUMIF(NSL!$C$1442:$C$1507,C26,NSL!$E$1442:$E$1507)</f>
        <v>0</v>
      </c>
      <c r="BB26" s="55">
        <f>SUMIF(NSL!$C$1509:$C$1540,C26,NSL!$E$1509:$E$1540)</f>
        <v>0</v>
      </c>
      <c r="BC26" s="55">
        <f>SUMIF(NSL!$C$1542:$C$1545,C26,NSL!$E$1542:$E$1545)</f>
        <v>0</v>
      </c>
      <c r="BD26" s="55">
        <f>SUMIF(NSL!$C$1547:$C$1560,C26,NSL!$E$1547:$E$1560)</f>
        <v>0</v>
      </c>
      <c r="BE26" s="55">
        <f>SUMIF(NSL!$C$1562:$C$1565,C26,NSL!$E$1562:$E$1565)</f>
        <v>0</v>
      </c>
      <c r="BF26" s="55">
        <f>SUMIF(NSL!$C$1567:$C$1569,C26,NSL!$E$1567:$E$1569)</f>
        <v>0</v>
      </c>
      <c r="BG26" s="65">
        <f>SUM(G26:Q26)+SUM(S26:X26)+Z26+SUM(AB26:BF26)</f>
        <v>0.1</v>
      </c>
      <c r="BH26" s="53">
        <f>Y60-BG26</f>
        <v>61.4</v>
      </c>
      <c r="BI26" s="53">
        <f t="shared" si="6"/>
        <v>98.12</v>
      </c>
      <c r="BJ26" s="125">
        <f t="shared" si="3"/>
        <v>36.620000000000005</v>
      </c>
    </row>
    <row r="27" spans="1:63" s="59" customFormat="1" ht="15">
      <c r="A27" s="56" t="s">
        <v>89</v>
      </c>
      <c r="B27" s="13" t="s">
        <v>145</v>
      </c>
      <c r="C27" s="56" t="s">
        <v>40</v>
      </c>
      <c r="D27" s="52">
        <f>HTg!F29</f>
        <v>444.97</v>
      </c>
      <c r="E27" s="65">
        <f t="shared" si="11"/>
        <v>0</v>
      </c>
      <c r="F27" s="70">
        <f t="shared" si="12"/>
        <v>0</v>
      </c>
      <c r="G27" s="55">
        <f>SUMIF(NSL!$C$9:$C$10,C27,NSL!$E$9:$E$10)</f>
        <v>0</v>
      </c>
      <c r="H27" s="55">
        <f>SUMIF(NSL!$C$12:$C$13,C27,NSL!$E$12:$E$13)</f>
        <v>0</v>
      </c>
      <c r="I27" s="55">
        <f>SUMIF(NSL!$C$15:$C$16,C27,NSL!$E$15:$E$16)</f>
        <v>0</v>
      </c>
      <c r="J27" s="55">
        <f>SUMIF(NSL!$C$18:$C$19,C27,NSL!$E$18:$E$19)</f>
        <v>0</v>
      </c>
      <c r="K27" s="55">
        <f>SUMIF(NSL!$C$21:$C$43,C27,NSL!$E$21:$E$43)</f>
        <v>0</v>
      </c>
      <c r="L27" s="55">
        <f>SUMIF(NSL!$C$45:$C$51,C27,NSL!$E$45:$E$51)</f>
        <v>0</v>
      </c>
      <c r="M27" s="55">
        <f>SUMIF(NSL!$C$53:$C$55,C27,NSL!$E$53:$E$55)</f>
        <v>0</v>
      </c>
      <c r="N27" s="55">
        <f>SUMIF(NSL!$C$57:$C$65,C27,NSL!$E$57:$E$65)</f>
        <v>0</v>
      </c>
      <c r="O27" s="55">
        <f>SUMIF(NSL!$C$67:$C$76,C27,NSL!$E$67:$E$76)</f>
        <v>0</v>
      </c>
      <c r="P27" s="55">
        <f>SUMIF(NSL!$C$78:$C$79,C27,NSL!$E$78:$E$79)</f>
        <v>0</v>
      </c>
      <c r="Q27" s="55">
        <f>SUMIF(NSL!$C$81:$C$173,C27,NSL!$E$81:$E$173)</f>
        <v>0</v>
      </c>
      <c r="R27" s="65">
        <f t="shared" si="13"/>
        <v>444.97</v>
      </c>
      <c r="S27" s="55">
        <f>SUMIF(NSL!$C$176:$C$214,C27,NSL!$E$176:$E$214)</f>
        <v>0</v>
      </c>
      <c r="T27" s="55">
        <f>SUMIF(NSL!$C$216:$C$238,C27,NSL!$E$216:$E$238)</f>
        <v>0</v>
      </c>
      <c r="U27" s="55">
        <f>SUMIF(NSL!$C$240:$C$252,C27,NSL!$E$240:$E$252)</f>
        <v>0</v>
      </c>
      <c r="V27" s="55">
        <f>SUMIF(NSL!$C$254:$C$255,C27,NSL!$E$254:$E$255)</f>
        <v>0</v>
      </c>
      <c r="W27" s="55">
        <f>SUMIF(NSL!$C$257:$C$282,C27,NSL!$E$257:$E$282)</f>
        <v>0</v>
      </c>
      <c r="X27" s="55">
        <f>SUMIF(NSL!$C$284:$C$346,C27,NSL!$E$284:$E$346)</f>
        <v>0</v>
      </c>
      <c r="Y27" s="55">
        <f>SUMIF(NSL!$C$348:$C$436,C27,NSL!$E$348:$E$436)</f>
        <v>0</v>
      </c>
      <c r="Z27" s="65">
        <f>D27-BG27</f>
        <v>444.97</v>
      </c>
      <c r="AA27" s="70">
        <f t="shared" si="14"/>
        <v>0</v>
      </c>
      <c r="AB27" s="116">
        <f>SUMIF(NSL!$C$483:$C$679,C27,NSL!$E$483:$E$679)</f>
        <v>0</v>
      </c>
      <c r="AC27" s="116">
        <f>SUMIF(NSL!$C$681:$C$682,C27,NSL!$E$681:$E$682)</f>
        <v>0</v>
      </c>
      <c r="AD27" s="116">
        <f>SUMIF(NSL!$C$684:$C$692,C27,NSL!$E$684:$E$692)</f>
        <v>0</v>
      </c>
      <c r="AE27" s="116">
        <f>SUMIF(NSL!$C$694:$C$776,C27,NSL!$E$694:$E$776)</f>
        <v>0</v>
      </c>
      <c r="AF27" s="116">
        <f>SUMIF(NSL!$C$778:$C$810,C27,NSL!$E$778:$E$810)</f>
        <v>0</v>
      </c>
      <c r="AG27" s="116">
        <f>SUMIF(NSL!$C$812:$C$813,C27,NSL!$E$812:$E$813)</f>
        <v>0</v>
      </c>
      <c r="AH27" s="116">
        <f>SUMIF(NSL!$C$815:$C$816,C27,NSL!$E$815:$E$816)</f>
        <v>0</v>
      </c>
      <c r="AI27" s="116">
        <f>SUMIF(NSL!$C$818:$C$889,C27,NSL!$E$818:$E$889)</f>
        <v>0</v>
      </c>
      <c r="AJ27" s="116">
        <f>SUMIF(NSL!$C$891:$C$917,C27,NSL!$E$891:$E$917)</f>
        <v>0</v>
      </c>
      <c r="AK27" s="116">
        <f>SUMIF(NSL!$C$919:$C$981,C27,NSL!$E$919:$E$981)</f>
        <v>0</v>
      </c>
      <c r="AL27" s="116">
        <f>SUMIF(NSL!$C$983:$C$1000,C27,NSL!$E$983:$E$1000)</f>
        <v>0</v>
      </c>
      <c r="AM27" s="116">
        <f>SUMIF(NSL!$C$1002:$C$1028,C27,NSL!$E$1002:$E$1028)</f>
        <v>0</v>
      </c>
      <c r="AN27" s="116">
        <f>SUMIF(NSL!$C$1030:$C$1045,C27,NSL!$E$1030:$E$1045)</f>
        <v>0</v>
      </c>
      <c r="AO27" s="55">
        <f>SUMIF(NSL!$C$1047:$C$1048,C27,NSL!$E$1047:$E$1048)</f>
        <v>0</v>
      </c>
      <c r="AP27" s="55">
        <f>SUMIF(NSL!$C$1050:$C$1074,C27,NSL!$E$1050:$E$1074)</f>
        <v>0</v>
      </c>
      <c r="AQ27" s="55">
        <f>SUMIF(NSL!$C$1076:$C$1099,C27,NSL!$E$1076:$E$1099)</f>
        <v>0</v>
      </c>
      <c r="AR27" s="55">
        <f>SUMIF(NSL!$C$1101:$C$1121,C27,NSL!$E$1101:$E$1121)</f>
        <v>0</v>
      </c>
      <c r="AS27" s="55">
        <f>SUMIF(NSL!$C$1123:$C$1164,C27,NSL!$E$1123:$E$1164)</f>
        <v>0</v>
      </c>
      <c r="AT27" s="55">
        <f>SUMIF(NSL!$C$1166:$C$1201,C27,NSL!$E$1166:$E$1201)</f>
        <v>0</v>
      </c>
      <c r="AU27" s="55">
        <f>SUMIF(NSL!$C$1203:$C$1223,C27,NSL!$E$1203:$E$1223)</f>
        <v>0</v>
      </c>
      <c r="AV27" s="55">
        <f>SUMIF(NSL!$C$1225:$C$1226,C27,NSL!$E$1225:$E$1226)</f>
        <v>0</v>
      </c>
      <c r="AW27" s="55">
        <f>SUMIF(NSL!$C$1228:$C$1244,C27,NSL!$E$1228:$E$1244)</f>
        <v>0</v>
      </c>
      <c r="AX27" s="55">
        <f>SUMIF(NSL!$C$1246:$C$1351,C27,NSL!$E$1246:$E$1351)</f>
        <v>0</v>
      </c>
      <c r="AY27" s="55">
        <f>SUMIF(NSL!$C$1353:$C$1434,C27,NSL!$E$1353:$E$1434)</f>
        <v>0</v>
      </c>
      <c r="AZ27" s="55">
        <f>SUMIF(NSL!$C$1436:$C$1440,C27,NSL!$E$1436:$E$1440)</f>
        <v>0</v>
      </c>
      <c r="BA27" s="55">
        <f>SUMIF(NSL!$C$1442:$C$1507,C27,NSL!$E$1442:$E$1507)</f>
        <v>0</v>
      </c>
      <c r="BB27" s="55">
        <f>SUMIF(NSL!$C$1509:$C$1540,C27,NSL!$E$1509:$E$1540)</f>
        <v>0</v>
      </c>
      <c r="BC27" s="55">
        <f>SUMIF(NSL!$C$1542:$C$1545,C27,NSL!$E$1542:$E$1545)</f>
        <v>0</v>
      </c>
      <c r="BD27" s="55">
        <f>SUMIF(NSL!$C$1547:$C$1560,C27,NSL!$E$1547:$E$1560)</f>
        <v>0</v>
      </c>
      <c r="BE27" s="55">
        <f>SUMIF(NSL!$C$1562:$C$1565,C27,NSL!$E$1562:$E$1565)</f>
        <v>0</v>
      </c>
      <c r="BF27" s="55">
        <f>SUMIF(NSL!$C$1567:$C$1569,C27,NSL!$E$1567:$E$1569)</f>
        <v>0</v>
      </c>
      <c r="BG27" s="65">
        <f>SUM(G27:Q27)+SUM(S27:Y27)+SUM(AB27:BF27)</f>
        <v>0</v>
      </c>
      <c r="BH27" s="58">
        <f>Z60-BG27</f>
        <v>433.09999999999991</v>
      </c>
      <c r="BI27" s="53">
        <f t="shared" si="6"/>
        <v>878.06999999999994</v>
      </c>
      <c r="BJ27" s="125">
        <f t="shared" si="3"/>
        <v>444.97</v>
      </c>
    </row>
    <row r="28" spans="1:63" s="71" customFormat="1" ht="30">
      <c r="A28" s="67" t="s">
        <v>90</v>
      </c>
      <c r="B28" s="68" t="s">
        <v>164</v>
      </c>
      <c r="C28" s="67" t="s">
        <v>48</v>
      </c>
      <c r="D28" s="52">
        <f>HTg!F30</f>
        <v>1089.32</v>
      </c>
      <c r="E28" s="65">
        <f t="shared" si="11"/>
        <v>0</v>
      </c>
      <c r="F28" s="70">
        <f t="shared" si="12"/>
        <v>0</v>
      </c>
      <c r="G28" s="72">
        <f>SUM(G29:G41)</f>
        <v>0</v>
      </c>
      <c r="H28" s="72">
        <f t="shared" ref="H28:Z28" si="15">SUM(H29:H41)</f>
        <v>0</v>
      </c>
      <c r="I28" s="72">
        <f t="shared" si="15"/>
        <v>0</v>
      </c>
      <c r="J28" s="72">
        <f t="shared" si="15"/>
        <v>0</v>
      </c>
      <c r="K28" s="72">
        <f t="shared" si="15"/>
        <v>0</v>
      </c>
      <c r="L28" s="72">
        <f t="shared" si="15"/>
        <v>0</v>
      </c>
      <c r="M28" s="72">
        <f t="shared" si="15"/>
        <v>0</v>
      </c>
      <c r="N28" s="72">
        <f t="shared" si="15"/>
        <v>0</v>
      </c>
      <c r="O28" s="72">
        <f t="shared" si="15"/>
        <v>0</v>
      </c>
      <c r="P28" s="72">
        <f t="shared" si="15"/>
        <v>0</v>
      </c>
      <c r="Q28" s="72">
        <f t="shared" si="15"/>
        <v>0</v>
      </c>
      <c r="R28" s="65">
        <f>SUM(R29:R41)</f>
        <v>1089.32</v>
      </c>
      <c r="S28" s="72">
        <f t="shared" si="15"/>
        <v>0</v>
      </c>
      <c r="T28" s="72">
        <f t="shared" si="15"/>
        <v>0</v>
      </c>
      <c r="U28" s="72">
        <f t="shared" si="15"/>
        <v>0</v>
      </c>
      <c r="V28" s="72">
        <f t="shared" si="15"/>
        <v>0</v>
      </c>
      <c r="W28" s="72">
        <f t="shared" si="15"/>
        <v>0.8</v>
      </c>
      <c r="X28" s="72">
        <f t="shared" si="15"/>
        <v>0.22000000000000003</v>
      </c>
      <c r="Y28" s="72">
        <f t="shared" si="15"/>
        <v>0</v>
      </c>
      <c r="Z28" s="72">
        <f t="shared" si="15"/>
        <v>0</v>
      </c>
      <c r="AA28" s="72">
        <f>SUM(AA29:AA41)</f>
        <v>1082.0700000000002</v>
      </c>
      <c r="AB28" s="116">
        <f t="shared" ref="AB28:BF28" si="16">SUM(AB29:AB41)</f>
        <v>11.219999999999999</v>
      </c>
      <c r="AC28" s="116">
        <f t="shared" si="16"/>
        <v>0</v>
      </c>
      <c r="AD28" s="116">
        <f t="shared" si="16"/>
        <v>6.0399999999999991</v>
      </c>
      <c r="AE28" s="116">
        <f t="shared" si="16"/>
        <v>59.349999999999994</v>
      </c>
      <c r="AF28" s="116">
        <f t="shared" si="16"/>
        <v>2.23</v>
      </c>
      <c r="AG28" s="116">
        <f t="shared" si="16"/>
        <v>0</v>
      </c>
      <c r="AH28" s="116">
        <f t="shared" si="16"/>
        <v>0</v>
      </c>
      <c r="AI28" s="116">
        <f t="shared" si="16"/>
        <v>800.73000000000013</v>
      </c>
      <c r="AJ28" s="116">
        <f t="shared" si="16"/>
        <v>194.98</v>
      </c>
      <c r="AK28" s="116">
        <f t="shared" si="16"/>
        <v>0.76000000000000012</v>
      </c>
      <c r="AL28" s="116">
        <f t="shared" si="16"/>
        <v>0.75</v>
      </c>
      <c r="AM28" s="116">
        <f t="shared" si="16"/>
        <v>6.0099999999999989</v>
      </c>
      <c r="AN28" s="116">
        <f t="shared" si="16"/>
        <v>0</v>
      </c>
      <c r="AO28" s="72">
        <f t="shared" si="16"/>
        <v>0</v>
      </c>
      <c r="AP28" s="72">
        <f t="shared" si="16"/>
        <v>0.69000000000000006</v>
      </c>
      <c r="AQ28" s="72">
        <f t="shared" si="16"/>
        <v>0</v>
      </c>
      <c r="AR28" s="72">
        <f t="shared" si="16"/>
        <v>2.29</v>
      </c>
      <c r="AS28" s="72">
        <f t="shared" si="16"/>
        <v>2.23</v>
      </c>
      <c r="AT28" s="72">
        <f t="shared" si="16"/>
        <v>0.77</v>
      </c>
      <c r="AU28" s="72">
        <f t="shared" si="16"/>
        <v>0.08</v>
      </c>
      <c r="AV28" s="72">
        <f t="shared" si="16"/>
        <v>0</v>
      </c>
      <c r="AW28" s="72">
        <f t="shared" si="16"/>
        <v>0</v>
      </c>
      <c r="AX28" s="72">
        <f t="shared" si="16"/>
        <v>0</v>
      </c>
      <c r="AY28" s="72">
        <f t="shared" si="16"/>
        <v>0</v>
      </c>
      <c r="AZ28" s="72">
        <f t="shared" si="16"/>
        <v>0</v>
      </c>
      <c r="BA28" s="72">
        <f t="shared" si="16"/>
        <v>0.17</v>
      </c>
      <c r="BB28" s="72">
        <f t="shared" si="16"/>
        <v>0</v>
      </c>
      <c r="BC28" s="72">
        <f t="shared" si="16"/>
        <v>0</v>
      </c>
      <c r="BD28" s="72">
        <f t="shared" si="16"/>
        <v>0</v>
      </c>
      <c r="BE28" s="72">
        <f t="shared" si="16"/>
        <v>0</v>
      </c>
      <c r="BF28" s="72">
        <f t="shared" si="16"/>
        <v>0</v>
      </c>
      <c r="BG28" s="65">
        <f>D28-AA28</f>
        <v>7.2499999999997726</v>
      </c>
      <c r="BH28" s="70">
        <f>AA60-BG28</f>
        <v>415.41000000000008</v>
      </c>
      <c r="BI28" s="220">
        <f>SUM(BI29:BI41)</f>
        <v>1504.7300000000002</v>
      </c>
      <c r="BJ28" s="125">
        <f t="shared" si="3"/>
        <v>1082.0700000000002</v>
      </c>
    </row>
    <row r="29" spans="1:63" s="118" customFormat="1" ht="15">
      <c r="A29" s="113"/>
      <c r="B29" s="111" t="s">
        <v>166</v>
      </c>
      <c r="C29" s="113" t="s">
        <v>53</v>
      </c>
      <c r="D29" s="114">
        <f>HTg!F31</f>
        <v>11.29</v>
      </c>
      <c r="E29" s="115">
        <f t="shared" si="11"/>
        <v>0</v>
      </c>
      <c r="F29" s="115">
        <f t="shared" si="12"/>
        <v>0</v>
      </c>
      <c r="G29" s="116">
        <f>SUMIF(NSL!$C$9:$C$10,C29,NSL!$E$9:$E$10)</f>
        <v>0</v>
      </c>
      <c r="H29" s="116">
        <f>SUMIF(NSL!$C$12:$C$13,C29,NSL!$E$12:$E$13)</f>
        <v>0</v>
      </c>
      <c r="I29" s="116">
        <f>SUMIF(NSL!$C$15:$C$16,C29,NSL!$E$15:$E$16)</f>
        <v>0</v>
      </c>
      <c r="J29" s="116">
        <f>SUMIF(NSL!$C$18:$C$19,C29,NSL!$E$18:$E$19)</f>
        <v>0</v>
      </c>
      <c r="K29" s="116">
        <f>SUMIF(NSL!$C$21:$C$43,C29,NSL!$E$21:$E$43)</f>
        <v>0</v>
      </c>
      <c r="L29" s="116">
        <f>SUMIF(NSL!$C$45:$C$51,C29,NSL!$E$45:$E$51)</f>
        <v>0</v>
      </c>
      <c r="M29" s="116">
        <f>SUMIF(NSL!$C$53:$C$55,C29,NSL!$E$53:$E$55)</f>
        <v>0</v>
      </c>
      <c r="N29" s="116">
        <f>SUMIF(NSL!$C$57:$C$65,C29,NSL!$E$57:$E$65)</f>
        <v>0</v>
      </c>
      <c r="O29" s="116">
        <f>SUMIF(NSL!$C$67:$C$76,C29,NSL!$E$67:$E$76)</f>
        <v>0</v>
      </c>
      <c r="P29" s="116">
        <f>SUMIF(NSL!$C$78:$C$79,C29,NSL!$E$78:$E$79)</f>
        <v>0</v>
      </c>
      <c r="Q29" s="116">
        <f>SUMIF(NSL!$C$81:$C$173,C29,NSL!$E$81:$E$173)</f>
        <v>0</v>
      </c>
      <c r="R29" s="115">
        <f t="shared" si="13"/>
        <v>11.289999999999997</v>
      </c>
      <c r="S29" s="116">
        <f>SUMIF(NSL!$C$176:$C$214,C29,NSL!$E$176:$E$214)</f>
        <v>0</v>
      </c>
      <c r="T29" s="116">
        <f>SUMIF(NSL!$C$216:$C$238,C29,NSL!$E$216:$E$238)</f>
        <v>0</v>
      </c>
      <c r="U29" s="116">
        <f>SUMIF(NSL!$C$240:$C$252,C29,NSL!$E$240:$E$252)</f>
        <v>0</v>
      </c>
      <c r="V29" s="116">
        <f>SUMIF(NSL!$C$254:$C$255,C29,NSL!$E$254:$E$255)</f>
        <v>0</v>
      </c>
      <c r="W29" s="116">
        <f>SUMIF(NSL!$C$257:$C$282,C29,NSL!$E$257:$E$282)</f>
        <v>0</v>
      </c>
      <c r="X29" s="116">
        <f>SUMIF(NSL!$C$284:$C$346,C29,NSL!$E$284:$E$346)</f>
        <v>0.04</v>
      </c>
      <c r="Y29" s="116">
        <f>SUMIF(NSL!$C$348:$C$436,C29,NSL!$E$348:$E$436)</f>
        <v>0</v>
      </c>
      <c r="Z29" s="116">
        <f>SUMIF(NSL!$C$438:$C$480,C29,NSL!$E$438:$E$480)</f>
        <v>0</v>
      </c>
      <c r="AA29" s="116">
        <f>SUM(AB29:AN29)</f>
        <v>11.049999999999999</v>
      </c>
      <c r="AB29" s="115">
        <f>D29-BG29</f>
        <v>11.049999999999999</v>
      </c>
      <c r="AC29" s="116">
        <f>SUMIF(NSL!$C$681:$C$682,C29,NSL!$E$681:$E$682)</f>
        <v>0</v>
      </c>
      <c r="AD29" s="116">
        <f>SUMIF(NSL!$C$684:$C$692,C29,NSL!$E$684:$E$692)</f>
        <v>0</v>
      </c>
      <c r="AE29" s="116">
        <f>SUMIF(NSL!$C$694:$C$776,C29,NSL!$E$694:$E$776)</f>
        <v>0</v>
      </c>
      <c r="AF29" s="116">
        <f>SUMIF(NSL!$C$778:$C$810,C29,NSL!$E$778:$E$810)</f>
        <v>0</v>
      </c>
      <c r="AG29" s="116">
        <f>SUMIF(NSL!$C$812:$C$813,C29,NSL!$E$812:$E$813)</f>
        <v>0</v>
      </c>
      <c r="AH29" s="116">
        <f>SUMIF(NSL!$C$815:$C$816,C29,NSL!$E$815:$E$816)</f>
        <v>0</v>
      </c>
      <c r="AI29" s="116">
        <f>SUMIF(NSL!$C$818:$C$889,C29,NSL!$E$818:$E$889)</f>
        <v>0</v>
      </c>
      <c r="AJ29" s="116">
        <f>SUMIF(NSL!$C$891:$C$917,C29,NSL!$E$891:$E$917)</f>
        <v>0</v>
      </c>
      <c r="AK29" s="116">
        <f>SUMIF(NSL!$C$919:$C$981,C29,NSL!$E$919:$E$981)</f>
        <v>0</v>
      </c>
      <c r="AL29" s="116">
        <f>SUMIF(NSL!$C$983:$C$1000,C29,NSL!$E$983:$E$1000)</f>
        <v>0</v>
      </c>
      <c r="AM29" s="116">
        <f>SUMIF(NSL!$C$1002:$C$1028,C29,NSL!$E$1002:$E$1028)</f>
        <v>0</v>
      </c>
      <c r="AN29" s="116">
        <f>SUMIF(NSL!$C$1030:$C$1045,C29,NSL!$E$1030:$E$1045)</f>
        <v>0</v>
      </c>
      <c r="AO29" s="116">
        <f>SUMIF(NSL!$C$1047:$C$1048,C29,NSL!$E$1047:$E$1048)</f>
        <v>0</v>
      </c>
      <c r="AP29" s="116">
        <f>SUMIF(NSL!$C$1050:$C$1074,C29,NSL!$E$1050:$E$1074)</f>
        <v>0.01</v>
      </c>
      <c r="AQ29" s="116">
        <f>SUMIF(NSL!$C$1076:$C$1099,C29,NSL!$E$1076:$E$1099)</f>
        <v>0</v>
      </c>
      <c r="AR29" s="116">
        <f>SUMIF(NSL!$C$1101:$C$1121,C29,NSL!$E$1101:$E$1121)</f>
        <v>0.19</v>
      </c>
      <c r="AS29" s="116">
        <f>SUMIF(NSL!$C$1123:$C$1164,C29,NSL!$E$1123:$E$1164)</f>
        <v>0</v>
      </c>
      <c r="AT29" s="116">
        <f>SUMIF(NSL!$C$1166:$C$1201,C29,NSL!$E$1166:$E$1201)</f>
        <v>0</v>
      </c>
      <c r="AU29" s="116">
        <f>SUMIF(NSL!$C$1203:$C$1223,C29,NSL!$E$1203:$E$1223)</f>
        <v>0</v>
      </c>
      <c r="AV29" s="116">
        <f>SUMIF(NSL!$C$1225:$C$1226,C29,NSL!$E$1225:$E$1226)</f>
        <v>0</v>
      </c>
      <c r="AW29" s="116">
        <f>SUMIF(NSL!$C$1228:$C$1244,C29,NSL!$E$1228:$E$1244)</f>
        <v>0</v>
      </c>
      <c r="AX29" s="116">
        <f>SUMIF(NSL!$C$1246:$C$1351,C29,NSL!$E$1246:$E$1351)</f>
        <v>0</v>
      </c>
      <c r="AY29" s="116">
        <f>SUMIF(NSL!$C$1353:$C$1434,C29,NSL!$E$1353:$E$1434)</f>
        <v>0</v>
      </c>
      <c r="AZ29" s="116">
        <f>SUMIF(NSL!$C$1436:$C$1440,C29,NSL!$E$1436:$E$1440)</f>
        <v>0</v>
      </c>
      <c r="BA29" s="116">
        <f>SUMIF(NSL!$C$1442:$C$1507,C29,NSL!$E$1442:$E$1507)</f>
        <v>0</v>
      </c>
      <c r="BB29" s="116">
        <f>SUMIF(NSL!$C$1509:$C$1540,C29,NSL!$E$1509:$E$1540)</f>
        <v>0</v>
      </c>
      <c r="BC29" s="116">
        <f>SUMIF(NSL!$C$1542:$C$1545,C29,NSL!$E$1542:$E$1545)</f>
        <v>0</v>
      </c>
      <c r="BD29" s="116">
        <f>SUMIF(NSL!$C$1547:$C$1560,C29,NSL!$E$1547:$E$1560)</f>
        <v>0</v>
      </c>
      <c r="BE29" s="116">
        <f>SUMIF(NSL!$C$1562:$C$1565,C29,NSL!$E$1562:$E$1565)</f>
        <v>0</v>
      </c>
      <c r="BF29" s="116">
        <f>SUMIF(NSL!$C$1567:$C$1569,C29,NSL!$E$1567:$E$1569)</f>
        <v>0</v>
      </c>
      <c r="BG29" s="115">
        <f>SUM(G29:Q29)+SUM(S29:Z29)+SUM(AC29:BF29)</f>
        <v>0.24000000000000002</v>
      </c>
      <c r="BH29" s="117">
        <f>AB60-BG29</f>
        <v>14.329999999999998</v>
      </c>
      <c r="BI29" s="221">
        <f t="shared" si="6"/>
        <v>25.619999999999997</v>
      </c>
      <c r="BJ29" s="125">
        <f t="shared" si="3"/>
        <v>11.049999999999999</v>
      </c>
    </row>
    <row r="30" spans="1:63" s="118" customFormat="1" ht="15">
      <c r="A30" s="113"/>
      <c r="B30" s="111" t="s">
        <v>167</v>
      </c>
      <c r="C30" s="113" t="s">
        <v>58</v>
      </c>
      <c r="D30" s="114">
        <f>HTg!F32</f>
        <v>0</v>
      </c>
      <c r="E30" s="115">
        <f t="shared" si="11"/>
        <v>0</v>
      </c>
      <c r="F30" s="115">
        <f t="shared" si="12"/>
        <v>0</v>
      </c>
      <c r="G30" s="116">
        <f>SUMIF(NSL!$C$9:$C$10,C30,NSL!$E$9:$E$10)</f>
        <v>0</v>
      </c>
      <c r="H30" s="116">
        <f>SUMIF(NSL!$C$12:$C$13,C30,NSL!$E$12:$E$13)</f>
        <v>0</v>
      </c>
      <c r="I30" s="116">
        <f>SUMIF(NSL!$C$15:$C$16,C30,NSL!$E$15:$E$16)</f>
        <v>0</v>
      </c>
      <c r="J30" s="116">
        <f>SUMIF(NSL!$C$18:$C$19,C30,NSL!$E$18:$E$19)</f>
        <v>0</v>
      </c>
      <c r="K30" s="116">
        <f>SUMIF(NSL!$C$21:$C$43,C30,NSL!$E$21:$E$43)</f>
        <v>0</v>
      </c>
      <c r="L30" s="116">
        <f>SUMIF(NSL!$C$45:$C$51,C30,NSL!$E$45:$E$51)</f>
        <v>0</v>
      </c>
      <c r="M30" s="116">
        <f>SUMIF(NSL!$C$53:$C$55,C30,NSL!$E$53:$E$55)</f>
        <v>0</v>
      </c>
      <c r="N30" s="116">
        <f>SUMIF(NSL!$C$57:$C$65,C30,NSL!$E$57:$E$65)</f>
        <v>0</v>
      </c>
      <c r="O30" s="116">
        <f>SUMIF(NSL!$C$67:$C$76,C30,NSL!$E$67:$E$76)</f>
        <v>0</v>
      </c>
      <c r="P30" s="116">
        <f>SUMIF(NSL!$C$78:$C$79,C30,NSL!$E$78:$E$79)</f>
        <v>0</v>
      </c>
      <c r="Q30" s="116">
        <f>SUMIF(NSL!$C$81:$C$173,C30,NSL!$E$81:$E$173)</f>
        <v>0</v>
      </c>
      <c r="R30" s="115">
        <f t="shared" si="13"/>
        <v>0</v>
      </c>
      <c r="S30" s="116">
        <f>SUMIF(NSL!$C$176:$C$214,C30,NSL!$E$176:$E$214)</f>
        <v>0</v>
      </c>
      <c r="T30" s="116">
        <f>SUMIF(NSL!$C$216:$C$238,C30,NSL!$E$216:$E$238)</f>
        <v>0</v>
      </c>
      <c r="U30" s="116">
        <f>SUMIF(NSL!$C$240:$C$252,C30,NSL!$E$240:$E$252)</f>
        <v>0</v>
      </c>
      <c r="V30" s="116">
        <f>SUMIF(NSL!$C$254:$C$255,C30,NSL!$E$254:$E$255)</f>
        <v>0</v>
      </c>
      <c r="W30" s="116">
        <f>SUMIF(NSL!$C$257:$C$282,C30,NSL!$E$257:$E$282)</f>
        <v>0</v>
      </c>
      <c r="X30" s="116">
        <f>SUMIF(NSL!$C$284:$C$346,C30,NSL!$E$284:$E$346)</f>
        <v>0</v>
      </c>
      <c r="Y30" s="116">
        <f>SUMIF(NSL!$C$348:$C$436,C30,NSL!$E$348:$E$436)</f>
        <v>0</v>
      </c>
      <c r="Z30" s="116">
        <f>SUMIF(NSL!$C$438:$C$480,C30,NSL!$E$438:$E$480)</f>
        <v>0</v>
      </c>
      <c r="AA30" s="116">
        <f t="shared" ref="AA30:AA59" si="17">SUM(AB30:AN30)</f>
        <v>0</v>
      </c>
      <c r="AB30" s="116">
        <f>SUMIF(NSL!$C$483:$C$679,C30,NSL!$E$483:$E$679)</f>
        <v>0</v>
      </c>
      <c r="AC30" s="115">
        <f>D30-BG30</f>
        <v>0</v>
      </c>
      <c r="AD30" s="116">
        <f>SUMIF(NSL!$C$684:$C$692,C30,NSL!$E$684:$E$692)</f>
        <v>0</v>
      </c>
      <c r="AE30" s="116">
        <f>SUMIF(NSL!$C$694:$C$776,C30,NSL!$E$694:$E$776)</f>
        <v>0</v>
      </c>
      <c r="AF30" s="116">
        <f>SUMIF(NSL!$C$778:$C$810,C30,NSL!$E$778:$E$810)</f>
        <v>0</v>
      </c>
      <c r="AG30" s="116">
        <f>SUMIF(NSL!$C$812:$C$813,C30,NSL!$E$812:$E$813)</f>
        <v>0</v>
      </c>
      <c r="AH30" s="116">
        <f>SUMIF(NSL!$C$815:$C$816,C30,NSL!$E$815:$E$816)</f>
        <v>0</v>
      </c>
      <c r="AI30" s="116">
        <f>SUMIF(NSL!$C$818:$C$889,C30,NSL!$E$818:$E$889)</f>
        <v>0</v>
      </c>
      <c r="AJ30" s="116">
        <f>SUMIF(NSL!$C$891:$C$917,C30,NSL!$E$891:$E$917)</f>
        <v>0</v>
      </c>
      <c r="AK30" s="116">
        <f>SUMIF(NSL!$C$919:$C$981,C30,NSL!$E$919:$E$981)</f>
        <v>0</v>
      </c>
      <c r="AL30" s="116">
        <f>SUMIF(NSL!$C$983:$C$1000,C30,NSL!$E$983:$E$1000)</f>
        <v>0</v>
      </c>
      <c r="AM30" s="116">
        <f>SUMIF(NSL!$C$1002:$C$1028,C30,NSL!$E$1002:$E$1028)</f>
        <v>0</v>
      </c>
      <c r="AN30" s="116">
        <f>SUMIF(NSL!$C$1030:$C$1045,C30,NSL!$E$1030:$E$1045)</f>
        <v>0</v>
      </c>
      <c r="AO30" s="116">
        <f>SUMIF(NSL!$C$1047:$C$1048,C30,NSL!$E$1047:$E$1048)</f>
        <v>0</v>
      </c>
      <c r="AP30" s="116">
        <f>SUMIF(NSL!$C$1050:$C$1074,C30,NSL!$E$1050:$E$1074)</f>
        <v>0</v>
      </c>
      <c r="AQ30" s="116">
        <f>SUMIF(NSL!$C$1076:$C$1099,C30,NSL!$E$1076:$E$1099)</f>
        <v>0</v>
      </c>
      <c r="AR30" s="116">
        <f>SUMIF(NSL!$C$1101:$C$1121,C30,NSL!$E$1101:$E$1121)</f>
        <v>0</v>
      </c>
      <c r="AS30" s="116">
        <f>SUMIF(NSL!$C$1123:$C$1164,C30,NSL!$E$1123:$E$1164)</f>
        <v>0</v>
      </c>
      <c r="AT30" s="116">
        <f>SUMIF(NSL!$C$1166:$C$1201,C30,NSL!$E$1166:$E$1201)</f>
        <v>0</v>
      </c>
      <c r="AU30" s="116">
        <f>SUMIF(NSL!$C$1203:$C$1223,C30,NSL!$E$1203:$E$1223)</f>
        <v>0</v>
      </c>
      <c r="AV30" s="116">
        <f>SUMIF(NSL!$C$1225:$C$1226,C30,NSL!$E$1225:$E$1226)</f>
        <v>0</v>
      </c>
      <c r="AW30" s="116">
        <f>SUMIF(NSL!$C$1228:$C$1244,C30,NSL!$E$1228:$E$1244)</f>
        <v>0</v>
      </c>
      <c r="AX30" s="116">
        <f>SUMIF(NSL!$C$1246:$C$1351,C30,NSL!$E$1246:$E$1351)</f>
        <v>0</v>
      </c>
      <c r="AY30" s="116">
        <f>SUMIF(NSL!$C$1353:$C$1434,C30,NSL!$E$1353:$E$1434)</f>
        <v>0</v>
      </c>
      <c r="AZ30" s="116">
        <f>SUMIF(NSL!$C$1436:$C$1440,C30,NSL!$E$1436:$E$1440)</f>
        <v>0</v>
      </c>
      <c r="BA30" s="116">
        <f>SUMIF(NSL!$C$1442:$C$1507,C30,NSL!$E$1442:$E$1507)</f>
        <v>0</v>
      </c>
      <c r="BB30" s="116">
        <f>SUMIF(NSL!$C$1509:$C$1540,C30,NSL!$E$1509:$E$1540)</f>
        <v>0</v>
      </c>
      <c r="BC30" s="116">
        <f>SUMIF(NSL!$C$1542:$C$1545,C30,NSL!$E$1542:$E$1545)</f>
        <v>0</v>
      </c>
      <c r="BD30" s="116">
        <f>SUMIF(NSL!$C$1547:$C$1560,C30,NSL!$E$1547:$E$1560)</f>
        <v>0</v>
      </c>
      <c r="BE30" s="116">
        <f>SUMIF(NSL!$C$1562:$C$1565,C30,NSL!$E$1562:$E$1565)</f>
        <v>0</v>
      </c>
      <c r="BF30" s="116">
        <f>SUMIF(NSL!$C$1567:$C$1569,C30,NSL!$E$1567:$E$1569)</f>
        <v>0</v>
      </c>
      <c r="BG30" s="115">
        <f>SUM(G30:Q30)+SUM(S30:Z30)+AB30+SUM(AD30:BF30)</f>
        <v>0</v>
      </c>
      <c r="BH30" s="117">
        <f>AC60-BG30</f>
        <v>0</v>
      </c>
      <c r="BI30" s="221">
        <f t="shared" si="6"/>
        <v>0</v>
      </c>
      <c r="BJ30" s="125">
        <f t="shared" si="3"/>
        <v>0</v>
      </c>
    </row>
    <row r="31" spans="1:63" s="118" customFormat="1" ht="15">
      <c r="A31" s="113"/>
      <c r="B31" s="111" t="s">
        <v>168</v>
      </c>
      <c r="C31" s="113" t="s">
        <v>54</v>
      </c>
      <c r="D31" s="114">
        <f>HTg!F33</f>
        <v>6.0399999999999991</v>
      </c>
      <c r="E31" s="115">
        <f t="shared" si="11"/>
        <v>0</v>
      </c>
      <c r="F31" s="115">
        <f t="shared" si="12"/>
        <v>0</v>
      </c>
      <c r="G31" s="116">
        <f>SUMIF(NSL!$C$9:$C$10,C31,NSL!$E$9:$E$10)</f>
        <v>0</v>
      </c>
      <c r="H31" s="116">
        <f>SUMIF(NSL!$C$12:$C$13,C31,NSL!$E$12:$E$13)</f>
        <v>0</v>
      </c>
      <c r="I31" s="116">
        <f>SUMIF(NSL!$C$15:$C$16,C31,NSL!$E$15:$E$16)</f>
        <v>0</v>
      </c>
      <c r="J31" s="116">
        <f>SUMIF(NSL!$C$18:$C$19,C31,NSL!$E$18:$E$19)</f>
        <v>0</v>
      </c>
      <c r="K31" s="116">
        <f>SUMIF(NSL!$C$21:$C$43,C31,NSL!$E$21:$E$43)</f>
        <v>0</v>
      </c>
      <c r="L31" s="116">
        <f>SUMIF(NSL!$C$45:$C$51,C31,NSL!$E$45:$E$51)</f>
        <v>0</v>
      </c>
      <c r="M31" s="116">
        <f>SUMIF(NSL!$C$53:$C$55,C31,NSL!$E$53:$E$55)</f>
        <v>0</v>
      </c>
      <c r="N31" s="116">
        <f>SUMIF(NSL!$C$57:$C$65,C31,NSL!$E$57:$E$65)</f>
        <v>0</v>
      </c>
      <c r="O31" s="116">
        <f>SUMIF(NSL!$C$67:$C$76,C31,NSL!$E$67:$E$76)</f>
        <v>0</v>
      </c>
      <c r="P31" s="116">
        <f>SUMIF(NSL!$C$78:$C$79,C31,NSL!$E$78:$E$79)</f>
        <v>0</v>
      </c>
      <c r="Q31" s="116">
        <f>SUMIF(NSL!$C$81:$C$173,C31,NSL!$E$81:$E$173)</f>
        <v>0</v>
      </c>
      <c r="R31" s="115">
        <f t="shared" si="13"/>
        <v>6.0399999999999991</v>
      </c>
      <c r="S31" s="116">
        <f>SUMIF(NSL!$C$176:$C$214,C31,NSL!$E$176:$E$214)</f>
        <v>0</v>
      </c>
      <c r="T31" s="116">
        <f>SUMIF(NSL!$C$216:$C$238,C31,NSL!$E$216:$E$238)</f>
        <v>0</v>
      </c>
      <c r="U31" s="116">
        <f>SUMIF(NSL!$C$240:$C$252,C31,NSL!$E$240:$E$252)</f>
        <v>0</v>
      </c>
      <c r="V31" s="116">
        <f>SUMIF(NSL!$C$254:$C$255,C31,NSL!$E$254:$E$255)</f>
        <v>0</v>
      </c>
      <c r="W31" s="116">
        <f>SUMIF(NSL!$C$257:$C$282,C31,NSL!$E$257:$E$282)</f>
        <v>0</v>
      </c>
      <c r="X31" s="116">
        <f>SUMIF(NSL!$C$284:$C$346,C31,NSL!$E$284:$E$346)</f>
        <v>0</v>
      </c>
      <c r="Y31" s="116">
        <f>SUMIF(NSL!$C$348:$C$436,C31,NSL!$E$348:$E$436)</f>
        <v>0</v>
      </c>
      <c r="Z31" s="116">
        <f>SUMIF(NSL!$C$438:$C$480,C31,NSL!$E$438:$E$480)</f>
        <v>0</v>
      </c>
      <c r="AA31" s="116">
        <f t="shared" si="17"/>
        <v>6.0399999999999991</v>
      </c>
      <c r="AB31" s="116">
        <f>SUMIF(NSL!$C$483:$C$679,C31,NSL!$E$483:$E$679)</f>
        <v>0</v>
      </c>
      <c r="AC31" s="116">
        <f>SUMIF(NSL!$C$681:$C$682,C31,NSL!$E$681:$E$682)</f>
        <v>0</v>
      </c>
      <c r="AD31" s="115">
        <f>D31-BG31</f>
        <v>6.0399999999999991</v>
      </c>
      <c r="AE31" s="116">
        <f>SUMIF(NSL!$C$694:$C$776,C31,NSL!$E$694:$E$776)</f>
        <v>0</v>
      </c>
      <c r="AF31" s="116">
        <f>SUMIF(NSL!$C$778:$C$810,C31,NSL!$E$778:$E$810)</f>
        <v>0</v>
      </c>
      <c r="AG31" s="116">
        <f>SUMIF(NSL!$C$812:$C$813,C31,NSL!$E$812:$E$813)</f>
        <v>0</v>
      </c>
      <c r="AH31" s="116">
        <f>SUMIF(NSL!$C$815:$C$816,C31,NSL!$E$815:$E$816)</f>
        <v>0</v>
      </c>
      <c r="AI31" s="116">
        <f>SUMIF(NSL!$C$818:$C$889,C31,NSL!$E$818:$E$889)</f>
        <v>0</v>
      </c>
      <c r="AJ31" s="116">
        <f>SUMIF(NSL!$C$891:$C$917,C31,NSL!$E$891:$E$917)</f>
        <v>0</v>
      </c>
      <c r="AK31" s="116">
        <f>SUMIF(NSL!$C$919:$C$981,C31,NSL!$E$919:$E$981)</f>
        <v>0</v>
      </c>
      <c r="AL31" s="116">
        <f>SUMIF(NSL!$C$983:$C$1000,C31,NSL!$E$983:$E$1000)</f>
        <v>0</v>
      </c>
      <c r="AM31" s="116">
        <f>SUMIF(NSL!$C$1002:$C$1028,C31,NSL!$E$1002:$E$1028)</f>
        <v>0</v>
      </c>
      <c r="AN31" s="116">
        <f>SUMIF(NSL!$C$1030:$C$1045,C31,NSL!$E$1030:$E$1045)</f>
        <v>0</v>
      </c>
      <c r="AO31" s="116">
        <f>SUMIF(NSL!$C$1047:$C$1048,C31,NSL!$E$1047:$E$1048)</f>
        <v>0</v>
      </c>
      <c r="AP31" s="116">
        <f>SUMIF(NSL!$C$1050:$C$1074,C31,NSL!$E$1050:$E$1074)</f>
        <v>0</v>
      </c>
      <c r="AQ31" s="116">
        <f>SUMIF(NSL!$C$1076:$C$1099,C31,NSL!$E$1076:$E$1099)</f>
        <v>0</v>
      </c>
      <c r="AR31" s="116">
        <f>SUMIF(NSL!$C$1101:$C$1121,C31,NSL!$E$1101:$E$1121)</f>
        <v>0</v>
      </c>
      <c r="AS31" s="116">
        <f>SUMIF(NSL!$C$1123:$C$1164,C31,NSL!$E$1123:$E$1164)</f>
        <v>0</v>
      </c>
      <c r="AT31" s="116">
        <f>SUMIF(NSL!$C$1166:$C$1201,C31,NSL!$E$1166:$E$1201)</f>
        <v>0</v>
      </c>
      <c r="AU31" s="116">
        <f>SUMIF(NSL!$C$1203:$C$1223,C31,NSL!$E$1203:$E$1223)</f>
        <v>0</v>
      </c>
      <c r="AV31" s="116">
        <f>SUMIF(NSL!$C$1225:$C$1226,C31,NSL!$E$1225:$E$1226)</f>
        <v>0</v>
      </c>
      <c r="AW31" s="116">
        <f>SUMIF(NSL!$C$1228:$C$1244,C31,NSL!$E$1228:$E$1244)</f>
        <v>0</v>
      </c>
      <c r="AX31" s="116">
        <f>SUMIF(NSL!$C$1246:$C$1351,C31,NSL!$E$1246:$E$1351)</f>
        <v>0</v>
      </c>
      <c r="AY31" s="116">
        <f>SUMIF(NSL!$C$1353:$C$1434,C31,NSL!$E$1353:$E$1434)</f>
        <v>0</v>
      </c>
      <c r="AZ31" s="116">
        <f>SUMIF(NSL!$C$1436:$C$1440,C31,NSL!$E$1436:$E$1440)</f>
        <v>0</v>
      </c>
      <c r="BA31" s="116">
        <f>SUMIF(NSL!$C$1442:$C$1507,C31,NSL!$E$1442:$E$1507)</f>
        <v>0</v>
      </c>
      <c r="BB31" s="116">
        <f>SUMIF(NSL!$C$1509:$C$1540,C31,NSL!$E$1509:$E$1540)</f>
        <v>0</v>
      </c>
      <c r="BC31" s="116">
        <f>SUMIF(NSL!$C$1542:$C$1545,C31,NSL!$E$1542:$E$1545)</f>
        <v>0</v>
      </c>
      <c r="BD31" s="116">
        <f>SUMIF(NSL!$C$1547:$C$1560,C31,NSL!$E$1547:$E$1560)</f>
        <v>0</v>
      </c>
      <c r="BE31" s="116">
        <f>SUMIF(NSL!$C$1562:$C$1565,C31,NSL!$E$1562:$E$1565)</f>
        <v>0</v>
      </c>
      <c r="BF31" s="116">
        <f>SUMIF(NSL!$C$1567:$C$1569,C31,NSL!$E$1567:$E$1569)</f>
        <v>0</v>
      </c>
      <c r="BG31" s="115">
        <f>SUM(G31:Q31)+SUM(S31:Z31)+SUM(AB31:AC31)+SUM(AE31:BF31)</f>
        <v>0</v>
      </c>
      <c r="BH31" s="117">
        <f>AD60-BG31</f>
        <v>0.37999999999999989</v>
      </c>
      <c r="BI31" s="221">
        <f t="shared" si="6"/>
        <v>6.419999999999999</v>
      </c>
      <c r="BJ31" s="125">
        <f t="shared" si="3"/>
        <v>6.0399999999999991</v>
      </c>
    </row>
    <row r="32" spans="1:63" s="118" customFormat="1" ht="15">
      <c r="A32" s="113"/>
      <c r="B32" s="111" t="s">
        <v>169</v>
      </c>
      <c r="C32" s="113" t="s">
        <v>55</v>
      </c>
      <c r="D32" s="114">
        <f>HTg!F34</f>
        <v>60.47</v>
      </c>
      <c r="E32" s="115">
        <f t="shared" si="11"/>
        <v>0</v>
      </c>
      <c r="F32" s="115">
        <f t="shared" si="12"/>
        <v>0</v>
      </c>
      <c r="G32" s="116">
        <f>SUMIF(NSL!$C$9:$C$10,C32,NSL!$E$9:$E$10)</f>
        <v>0</v>
      </c>
      <c r="H32" s="116">
        <f>SUMIF(NSL!$C$12:$C$13,C32,NSL!$E$12:$E$13)</f>
        <v>0</v>
      </c>
      <c r="I32" s="116">
        <f>SUMIF(NSL!$C$15:$C$16,C32,NSL!$E$15:$E$16)</f>
        <v>0</v>
      </c>
      <c r="J32" s="116">
        <f>SUMIF(NSL!$C$18:$C$19,C32,NSL!$E$18:$E$19)</f>
        <v>0</v>
      </c>
      <c r="K32" s="116">
        <f>SUMIF(NSL!$C$21:$C$43,C32,NSL!$E$21:$E$43)</f>
        <v>0</v>
      </c>
      <c r="L32" s="116">
        <f>SUMIF(NSL!$C$45:$C$51,C32,NSL!$E$45:$E$51)</f>
        <v>0</v>
      </c>
      <c r="M32" s="116">
        <f>SUMIF(NSL!$C$53:$C$55,C32,NSL!$E$53:$E$55)</f>
        <v>0</v>
      </c>
      <c r="N32" s="116">
        <f>SUMIF(NSL!$C$57:$C$65,C32,NSL!$E$57:$E$65)</f>
        <v>0</v>
      </c>
      <c r="O32" s="116">
        <f>SUMIF(NSL!$C$67:$C$76,C32,NSL!$E$67:$E$76)</f>
        <v>0</v>
      </c>
      <c r="P32" s="116">
        <f>SUMIF(NSL!$C$78:$C$79,C32,NSL!$E$78:$E$79)</f>
        <v>0</v>
      </c>
      <c r="Q32" s="116">
        <f>SUMIF(NSL!$C$81:$C$173,C32,NSL!$E$81:$E$173)</f>
        <v>0</v>
      </c>
      <c r="R32" s="115">
        <f t="shared" si="13"/>
        <v>60.47</v>
      </c>
      <c r="S32" s="116">
        <f>SUMIF(NSL!$C$176:$C$214,C32,NSL!$E$176:$E$214)</f>
        <v>0</v>
      </c>
      <c r="T32" s="116">
        <f>SUMIF(NSL!$C$216:$C$238,C32,NSL!$E$216:$E$238)</f>
        <v>0</v>
      </c>
      <c r="U32" s="116">
        <f>SUMIF(NSL!$C$240:$C$252,C32,NSL!$E$240:$E$252)</f>
        <v>0</v>
      </c>
      <c r="V32" s="116">
        <f>SUMIF(NSL!$C$254:$C$255,C32,NSL!$E$254:$E$255)</f>
        <v>0</v>
      </c>
      <c r="W32" s="116">
        <f>SUMIF(NSL!$C$257:$C$282,C32,NSL!$E$257:$E$282)</f>
        <v>0</v>
      </c>
      <c r="X32" s="116">
        <f>SUMIF(NSL!$C$284:$C$346,C32,NSL!$E$284:$E$346)</f>
        <v>0</v>
      </c>
      <c r="Y32" s="116">
        <f>SUMIF(NSL!$C$348:$C$436,C32,NSL!$E$348:$E$436)</f>
        <v>0</v>
      </c>
      <c r="Z32" s="116">
        <f>SUMIF(NSL!$C$438:$C$480,C32,NSL!$E$438:$E$480)</f>
        <v>0</v>
      </c>
      <c r="AA32" s="116">
        <f t="shared" si="17"/>
        <v>59.47</v>
      </c>
      <c r="AB32" s="116">
        <f>SUMIF(NSL!$C$483:$C$679,C32,NSL!$E$483:$E$679)</f>
        <v>0.13</v>
      </c>
      <c r="AC32" s="116">
        <f>SUMIF(NSL!$C$681:$C$682,C32,NSL!$E$681:$E$682)</f>
        <v>0</v>
      </c>
      <c r="AD32" s="116">
        <f>SUMIF(NSL!$C$684:$C$692,C32,NSL!$E$684:$E$692)</f>
        <v>0</v>
      </c>
      <c r="AE32" s="115">
        <f>D32-BG32</f>
        <v>59.339999999999996</v>
      </c>
      <c r="AF32" s="116">
        <f>SUMIF(NSL!$C$778:$C$810,C32,NSL!$E$778:$E$810)</f>
        <v>0</v>
      </c>
      <c r="AG32" s="116">
        <f>SUMIF(NSL!$C$812:$C$813,C32,NSL!$E$812:$E$813)</f>
        <v>0</v>
      </c>
      <c r="AH32" s="116">
        <f>SUMIF(NSL!$C$815:$C$816,C32,NSL!$E$815:$E$816)</f>
        <v>0</v>
      </c>
      <c r="AI32" s="116">
        <f>SUMIF(NSL!$C$818:$C$889,C32,NSL!$E$818:$E$889)</f>
        <v>0</v>
      </c>
      <c r="AJ32" s="116">
        <f>SUMIF(NSL!$C$891:$C$917,C32,NSL!$E$891:$E$917)</f>
        <v>0</v>
      </c>
      <c r="AK32" s="116">
        <f>SUMIF(NSL!$C$919:$C$981,C32,NSL!$E$919:$E$981)</f>
        <v>0</v>
      </c>
      <c r="AL32" s="116">
        <f>SUMIF(NSL!$C$983:$C$1000,C32,NSL!$E$983:$E$1000)</f>
        <v>0</v>
      </c>
      <c r="AM32" s="116">
        <f>SUMIF(NSL!$C$1002:$C$1028,C32,NSL!$E$1002:$E$1028)</f>
        <v>0</v>
      </c>
      <c r="AN32" s="116">
        <f>SUMIF(NSL!$C$1030:$C$1045,C32,NSL!$E$1030:$E$1045)</f>
        <v>0</v>
      </c>
      <c r="AO32" s="116">
        <f>SUMIF(NSL!$C$1047:$C$1048,C32,NSL!$E$1047:$E$1048)</f>
        <v>0</v>
      </c>
      <c r="AP32" s="116">
        <f>SUMIF(NSL!$C$1050:$C$1074,C32,NSL!$E$1050:$E$1074)</f>
        <v>0</v>
      </c>
      <c r="AQ32" s="116">
        <f>SUMIF(NSL!$C$1076:$C$1099,C32,NSL!$E$1076:$E$1099)</f>
        <v>0</v>
      </c>
      <c r="AR32" s="116">
        <f>SUMIF(NSL!$C$1101:$C$1121,C32,NSL!$E$1101:$E$1121)</f>
        <v>0.05</v>
      </c>
      <c r="AS32" s="116">
        <f>SUMIF(NSL!$C$1123:$C$1164,C32,NSL!$E$1123:$E$1164)</f>
        <v>0</v>
      </c>
      <c r="AT32" s="116">
        <f>SUMIF(NSL!$C$1166:$C$1201,C32,NSL!$E$1166:$E$1201)</f>
        <v>0.7</v>
      </c>
      <c r="AU32" s="116">
        <f>SUMIF(NSL!$C$1203:$C$1223,C32,NSL!$E$1203:$E$1223)</f>
        <v>0.08</v>
      </c>
      <c r="AV32" s="116">
        <f>SUMIF(NSL!$C$1225:$C$1226,C32,NSL!$E$1225:$E$1226)</f>
        <v>0</v>
      </c>
      <c r="AW32" s="116">
        <f>SUMIF(NSL!$C$1228:$C$1244,C32,NSL!$E$1228:$E$1244)</f>
        <v>0</v>
      </c>
      <c r="AX32" s="116">
        <f>SUMIF(NSL!$C$1246:$C$1351,C32,NSL!$E$1246:$E$1351)</f>
        <v>0</v>
      </c>
      <c r="AY32" s="116">
        <f>SUMIF(NSL!$C$1353:$C$1434,C32,NSL!$E$1353:$E$1434)</f>
        <v>0</v>
      </c>
      <c r="AZ32" s="116">
        <f>SUMIF(NSL!$C$1436:$C$1440,C32,NSL!$E$1436:$E$1440)</f>
        <v>0</v>
      </c>
      <c r="BA32" s="116">
        <f>SUMIF(NSL!$C$1442:$C$1507,C32,NSL!$E$1442:$E$1507)</f>
        <v>0.17</v>
      </c>
      <c r="BB32" s="116">
        <f>SUMIF(NSL!$C$1509:$C$1540,C32,NSL!$E$1509:$E$1540)</f>
        <v>0</v>
      </c>
      <c r="BC32" s="116">
        <f>SUMIF(NSL!$C$1542:$C$1545,C32,NSL!$E$1542:$E$1545)</f>
        <v>0</v>
      </c>
      <c r="BD32" s="116">
        <f>SUMIF(NSL!$C$1547:$C$1560,C32,NSL!$E$1547:$E$1560)</f>
        <v>0</v>
      </c>
      <c r="BE32" s="116">
        <f>SUMIF(NSL!$C$1562:$C$1565,C32,NSL!$E$1562:$E$1565)</f>
        <v>0</v>
      </c>
      <c r="BF32" s="116">
        <f>SUMIF(NSL!$C$1567:$C$1569,C32,NSL!$E$1567:$E$1569)</f>
        <v>0</v>
      </c>
      <c r="BG32" s="115">
        <f>SUM(G32:Q32)+SUM(S32:Z32)+SUM(AB32:AD32)+SUM(AF32:BF32)</f>
        <v>1.1299999999999999</v>
      </c>
      <c r="BH32" s="117">
        <f>AE60-BG32</f>
        <v>12.440000000000001</v>
      </c>
      <c r="BI32" s="221">
        <f t="shared" si="6"/>
        <v>72.91</v>
      </c>
      <c r="BJ32" s="125">
        <f t="shared" si="3"/>
        <v>59.339999999999996</v>
      </c>
    </row>
    <row r="33" spans="1:62" s="118" customFormat="1" ht="15">
      <c r="A33" s="113"/>
      <c r="B33" s="111" t="s">
        <v>170</v>
      </c>
      <c r="C33" s="113" t="s">
        <v>56</v>
      </c>
      <c r="D33" s="114">
        <f>HTg!F35</f>
        <v>2.16</v>
      </c>
      <c r="E33" s="115">
        <f t="shared" si="11"/>
        <v>0</v>
      </c>
      <c r="F33" s="115">
        <f t="shared" si="12"/>
        <v>0</v>
      </c>
      <c r="G33" s="116">
        <f>SUMIF(NSL!$C$9:$C$10,C33,NSL!$E$9:$E$10)</f>
        <v>0</v>
      </c>
      <c r="H33" s="116">
        <f>SUMIF(NSL!$C$12:$C$13,C33,NSL!$E$12:$E$13)</f>
        <v>0</v>
      </c>
      <c r="I33" s="116">
        <f>SUMIF(NSL!$C$15:$C$16,C33,NSL!$E$15:$E$16)</f>
        <v>0</v>
      </c>
      <c r="J33" s="116">
        <f>SUMIF(NSL!$C$18:$C$19,C33,NSL!$E$18:$E$19)</f>
        <v>0</v>
      </c>
      <c r="K33" s="116">
        <f>SUMIF(NSL!$C$21:$C$43,C33,NSL!$E$21:$E$43)</f>
        <v>0</v>
      </c>
      <c r="L33" s="116">
        <f>SUMIF(NSL!$C$45:$C$51,C33,NSL!$E$45:$E$51)</f>
        <v>0</v>
      </c>
      <c r="M33" s="116">
        <f>SUMIF(NSL!$C$53:$C$55,C33,NSL!$E$53:$E$55)</f>
        <v>0</v>
      </c>
      <c r="N33" s="116">
        <f>SUMIF(NSL!$C$57:$C$65,C33,NSL!$E$57:$E$65)</f>
        <v>0</v>
      </c>
      <c r="O33" s="116">
        <f>SUMIF(NSL!$C$67:$C$76,C33,NSL!$E$67:$E$76)</f>
        <v>0</v>
      </c>
      <c r="P33" s="116">
        <f>SUMIF(NSL!$C$78:$C$79,C33,NSL!$E$78:$E$79)</f>
        <v>0</v>
      </c>
      <c r="Q33" s="116">
        <f>SUMIF(NSL!$C$81:$C$173,C33,NSL!$E$81:$E$173)</f>
        <v>0</v>
      </c>
      <c r="R33" s="115">
        <f t="shared" si="13"/>
        <v>2.16</v>
      </c>
      <c r="S33" s="116">
        <f>SUMIF(NSL!$C$176:$C$214,C33,NSL!$E$176:$E$214)</f>
        <v>0</v>
      </c>
      <c r="T33" s="116">
        <f>SUMIF(NSL!$C$216:$C$238,C33,NSL!$E$216:$E$238)</f>
        <v>0</v>
      </c>
      <c r="U33" s="116">
        <f>SUMIF(NSL!$C$240:$C$252,C33,NSL!$E$240:$E$252)</f>
        <v>0</v>
      </c>
      <c r="V33" s="116">
        <f>SUMIF(NSL!$C$254:$C$255,C33,NSL!$E$254:$E$255)</f>
        <v>0</v>
      </c>
      <c r="W33" s="116">
        <f>SUMIF(NSL!$C$257:$C$282,C33,NSL!$E$257:$E$282)</f>
        <v>0</v>
      </c>
      <c r="X33" s="116">
        <f>SUMIF(NSL!$C$284:$C$346,C33,NSL!$E$284:$E$346)</f>
        <v>0</v>
      </c>
      <c r="Y33" s="116">
        <f>SUMIF(NSL!$C$348:$C$436,C33,NSL!$E$348:$E$436)</f>
        <v>0</v>
      </c>
      <c r="Z33" s="116">
        <f>SUMIF(NSL!$C$438:$C$480,C33,NSL!$E$438:$E$480)</f>
        <v>0</v>
      </c>
      <c r="AA33" s="116">
        <f t="shared" si="17"/>
        <v>2.16</v>
      </c>
      <c r="AB33" s="116">
        <f>SUMIF(NSL!$C$483:$C$679,C33,NSL!$E$483:$E$679)</f>
        <v>0</v>
      </c>
      <c r="AC33" s="116">
        <f>SUMIF(NSL!$C$681:$C$682,C33,NSL!$E$681:$E$682)</f>
        <v>0</v>
      </c>
      <c r="AD33" s="116">
        <f>SUMIF(NSL!$C$684:$C$692,C33,NSL!$E$684:$E$692)</f>
        <v>0</v>
      </c>
      <c r="AE33" s="116">
        <f>SUMIF(NSL!$C$694:$C$776,C33,NSL!$E$694:$E$776)</f>
        <v>0</v>
      </c>
      <c r="AF33" s="115">
        <f>D33-BG33</f>
        <v>2.16</v>
      </c>
      <c r="AG33" s="116">
        <f>SUMIF(NSL!$C$812:$C$813,C33,NSL!$E$812:$E$813)</f>
        <v>0</v>
      </c>
      <c r="AH33" s="116">
        <f>SUMIF(NSL!$C$815:$C$816,C33,NSL!$E$815:$E$816)</f>
        <v>0</v>
      </c>
      <c r="AI33" s="116">
        <f>SUMIF(NSL!$C$818:$C$889,C33,NSL!$E$818:$E$889)</f>
        <v>0</v>
      </c>
      <c r="AJ33" s="116">
        <f>SUMIF(NSL!$C$891:$C$917,C33,NSL!$E$891:$E$917)</f>
        <v>0</v>
      </c>
      <c r="AK33" s="116">
        <f>SUMIF(NSL!$C$919:$C$981,C33,NSL!$E$919:$E$981)</f>
        <v>0</v>
      </c>
      <c r="AL33" s="116">
        <f>SUMIF(NSL!$C$983:$C$1000,C33,NSL!$E$983:$E$1000)</f>
        <v>0</v>
      </c>
      <c r="AM33" s="116">
        <f>SUMIF(NSL!$C$1002:$C$1028,C33,NSL!$E$1002:$E$1028)</f>
        <v>0</v>
      </c>
      <c r="AN33" s="116">
        <f>SUMIF(NSL!$C$1030:$C$1045,C33,NSL!$E$1030:$E$1045)</f>
        <v>0</v>
      </c>
      <c r="AO33" s="116">
        <f>SUMIF(NSL!$C$1047:$C$1048,C33,NSL!$E$1047:$E$1048)</f>
        <v>0</v>
      </c>
      <c r="AP33" s="116">
        <f>SUMIF(NSL!$C$1050:$C$1074,C33,NSL!$E$1050:$E$1074)</f>
        <v>0</v>
      </c>
      <c r="AQ33" s="116">
        <f>SUMIF(NSL!$C$1076:$C$1099,C33,NSL!$E$1076:$E$1099)</f>
        <v>0</v>
      </c>
      <c r="AR33" s="116">
        <f>SUMIF(NSL!$C$1101:$C$1121,C33,NSL!$E$1101:$E$1121)</f>
        <v>0</v>
      </c>
      <c r="AS33" s="116">
        <f>SUMIF(NSL!$C$1123:$C$1164,C33,NSL!$E$1123:$E$1164)</f>
        <v>0</v>
      </c>
      <c r="AT33" s="116">
        <f>SUMIF(NSL!$C$1166:$C$1201,C33,NSL!$E$1166:$E$1201)</f>
        <v>0</v>
      </c>
      <c r="AU33" s="116">
        <f>SUMIF(NSL!$C$1203:$C$1223,C33,NSL!$E$1203:$E$1223)</f>
        <v>0</v>
      </c>
      <c r="AV33" s="116">
        <f>SUMIF(NSL!$C$1225:$C$1226,C33,NSL!$E$1225:$E$1226)</f>
        <v>0</v>
      </c>
      <c r="AW33" s="116">
        <f>SUMIF(NSL!$C$1228:$C$1244,C33,NSL!$E$1228:$E$1244)</f>
        <v>0</v>
      </c>
      <c r="AX33" s="116">
        <f>SUMIF(NSL!$C$1246:$C$1351,C33,NSL!$E$1246:$E$1351)</f>
        <v>0</v>
      </c>
      <c r="AY33" s="116">
        <f>SUMIF(NSL!$C$1353:$C$1434,C33,NSL!$E$1353:$E$1434)</f>
        <v>0</v>
      </c>
      <c r="AZ33" s="116">
        <f>SUMIF(NSL!$C$1436:$C$1440,C33,NSL!$E$1436:$E$1440)</f>
        <v>0</v>
      </c>
      <c r="BA33" s="116">
        <f>SUMIF(NSL!$C$1442:$C$1507,C33,NSL!$E$1442:$E$1507)</f>
        <v>0</v>
      </c>
      <c r="BB33" s="116">
        <f>SUMIF(NSL!$C$1509:$C$1540,C33,NSL!$E$1509:$E$1540)</f>
        <v>0</v>
      </c>
      <c r="BC33" s="116">
        <f>SUMIF(NSL!$C$1542:$C$1545,C33,NSL!$E$1542:$E$1545)</f>
        <v>0</v>
      </c>
      <c r="BD33" s="116">
        <f>SUMIF(NSL!$C$1547:$C$1560,C33,NSL!$E$1547:$E$1560)</f>
        <v>0</v>
      </c>
      <c r="BE33" s="116">
        <f>SUMIF(NSL!$C$1562:$C$1565,C33,NSL!$E$1562:$E$1565)</f>
        <v>0</v>
      </c>
      <c r="BF33" s="116">
        <f>SUMIF(NSL!$C$1567:$C$1569,C33,NSL!$E$1567:$E$1569)</f>
        <v>0</v>
      </c>
      <c r="BG33" s="115">
        <f>SUM(G33:Q33)+SUM(S33:Z33)+SUM(AB33:AE33)+SUM(AG33:BF33)</f>
        <v>0</v>
      </c>
      <c r="BH33" s="117">
        <f>AF60-BG33</f>
        <v>23.699999999999996</v>
      </c>
      <c r="BI33" s="221">
        <f t="shared" si="6"/>
        <v>25.859999999999996</v>
      </c>
      <c r="BJ33" s="125">
        <f t="shared" si="3"/>
        <v>2.16</v>
      </c>
    </row>
    <row r="34" spans="1:62" s="118" customFormat="1" ht="30">
      <c r="A34" s="113"/>
      <c r="B34" s="111" t="s">
        <v>171</v>
      </c>
      <c r="C34" s="113" t="s">
        <v>57</v>
      </c>
      <c r="D34" s="114">
        <f>HTg!F36</f>
        <v>0</v>
      </c>
      <c r="E34" s="115">
        <f t="shared" si="11"/>
        <v>0</v>
      </c>
      <c r="F34" s="115">
        <f t="shared" si="12"/>
        <v>0</v>
      </c>
      <c r="G34" s="116">
        <f>SUMIF(NSL!$C$9:$C$10,C34,NSL!$E$9:$E$10)</f>
        <v>0</v>
      </c>
      <c r="H34" s="116">
        <f>SUMIF(NSL!$C$12:$C$13,C34,NSL!$E$12:$E$13)</f>
        <v>0</v>
      </c>
      <c r="I34" s="116">
        <f>SUMIF(NSL!$C$15:$C$16,C34,NSL!$E$15:$E$16)</f>
        <v>0</v>
      </c>
      <c r="J34" s="116">
        <f>SUMIF(NSL!$C$18:$C$19,C34,NSL!$E$18:$E$19)</f>
        <v>0</v>
      </c>
      <c r="K34" s="116">
        <f>SUMIF(NSL!$C$21:$C$43,C34,NSL!$E$21:$E$43)</f>
        <v>0</v>
      </c>
      <c r="L34" s="116">
        <f>SUMIF(NSL!$C$45:$C$51,C34,NSL!$E$45:$E$51)</f>
        <v>0</v>
      </c>
      <c r="M34" s="116">
        <f>SUMIF(NSL!$C$53:$C$55,C34,NSL!$E$53:$E$55)</f>
        <v>0</v>
      </c>
      <c r="N34" s="116">
        <f>SUMIF(NSL!$C$57:$C$65,C34,NSL!$E$57:$E$65)</f>
        <v>0</v>
      </c>
      <c r="O34" s="116">
        <f>SUMIF(NSL!$C$67:$C$76,C34,NSL!$E$67:$E$76)</f>
        <v>0</v>
      </c>
      <c r="P34" s="116">
        <f>SUMIF(NSL!$C$78:$C$79,C34,NSL!$E$78:$E$79)</f>
        <v>0</v>
      </c>
      <c r="Q34" s="116">
        <f>SUMIF(NSL!$C$81:$C$173,C34,NSL!$E$81:$E$173)</f>
        <v>0</v>
      </c>
      <c r="R34" s="115">
        <f t="shared" si="13"/>
        <v>0</v>
      </c>
      <c r="S34" s="116">
        <f>SUMIF(NSL!$C$176:$C$214,C34,NSL!$E$176:$E$214)</f>
        <v>0</v>
      </c>
      <c r="T34" s="116">
        <f>SUMIF(NSL!$C$216:$C$238,C34,NSL!$E$216:$E$238)</f>
        <v>0</v>
      </c>
      <c r="U34" s="116">
        <f>SUMIF(NSL!$C$240:$C$252,C34,NSL!$E$240:$E$252)</f>
        <v>0</v>
      </c>
      <c r="V34" s="116">
        <f>SUMIF(NSL!$C$254:$C$255,C34,NSL!$E$254:$E$255)</f>
        <v>0</v>
      </c>
      <c r="W34" s="116">
        <f>SUMIF(NSL!$C$257:$C$282,C34,NSL!$E$257:$E$282)</f>
        <v>0</v>
      </c>
      <c r="X34" s="116">
        <f>SUMIF(NSL!$C$284:$C$346,C34,NSL!$E$284:$E$346)</f>
        <v>0</v>
      </c>
      <c r="Y34" s="116">
        <f>SUMIF(NSL!$C$348:$C$436,C34,NSL!$E$348:$E$436)</f>
        <v>0</v>
      </c>
      <c r="Z34" s="116">
        <f>SUMIF(NSL!$C$438:$C$480,C34,NSL!$E$438:$E$480)</f>
        <v>0</v>
      </c>
      <c r="AA34" s="116">
        <f t="shared" si="17"/>
        <v>0</v>
      </c>
      <c r="AB34" s="116">
        <f>SUMIF(NSL!$C$483:$C$679,C34,NSL!$E$483:$E$679)</f>
        <v>0</v>
      </c>
      <c r="AC34" s="116">
        <f>SUMIF(NSL!$C$681:$C$682,C34,NSL!$E$681:$E$682)</f>
        <v>0</v>
      </c>
      <c r="AD34" s="116">
        <f>SUMIF(NSL!$C$684:$C$692,C34,NSL!$E$684:$E$692)</f>
        <v>0</v>
      </c>
      <c r="AE34" s="116">
        <f>SUMIF(NSL!$C$694:$C$776,C34,NSL!$E$694:$E$776)</f>
        <v>0</v>
      </c>
      <c r="AF34" s="116">
        <f>SUMIF(NSL!$C$778:$C$810,C34,NSL!$E$778:$E$810)</f>
        <v>0</v>
      </c>
      <c r="AG34" s="115">
        <f>D34-BG34</f>
        <v>0</v>
      </c>
      <c r="AH34" s="116">
        <f>SUMIF(NSL!$C$815:$C$816,C34,NSL!$E$815:$E$816)</f>
        <v>0</v>
      </c>
      <c r="AI34" s="116">
        <f>SUMIF(NSL!$C$818:$C$889,C34,NSL!$E$818:$E$889)</f>
        <v>0</v>
      </c>
      <c r="AJ34" s="116">
        <f>SUMIF(NSL!$C$891:$C$917,C34,NSL!$E$891:$E$917)</f>
        <v>0</v>
      </c>
      <c r="AK34" s="116">
        <f>SUMIF(NSL!$C$919:$C$981,C34,NSL!$E$919:$E$981)</f>
        <v>0</v>
      </c>
      <c r="AL34" s="116">
        <f>SUMIF(NSL!$C$983:$C$1000,C34,NSL!$E$983:$E$1000)</f>
        <v>0</v>
      </c>
      <c r="AM34" s="116">
        <f>SUMIF(NSL!$C$1002:$C$1028,C34,NSL!$E$1002:$E$1028)</f>
        <v>0</v>
      </c>
      <c r="AN34" s="116">
        <f>SUMIF(NSL!$C$1030:$C$1045,C34,NSL!$E$1030:$E$1045)</f>
        <v>0</v>
      </c>
      <c r="AO34" s="116">
        <f>SUMIF(NSL!$C$1047:$C$1048,C34,NSL!$E$1047:$E$1048)</f>
        <v>0</v>
      </c>
      <c r="AP34" s="116">
        <f>SUMIF(NSL!$C$1050:$C$1074,C34,NSL!$E$1050:$E$1074)</f>
        <v>0</v>
      </c>
      <c r="AQ34" s="116">
        <f>SUMIF(NSL!$C$1076:$C$1099,C34,NSL!$E$1076:$E$1099)</f>
        <v>0</v>
      </c>
      <c r="AR34" s="116">
        <f>SUMIF(NSL!$C$1101:$C$1121,C34,NSL!$E$1101:$E$1121)</f>
        <v>0</v>
      </c>
      <c r="AS34" s="116">
        <f>SUMIF(NSL!$C$1123:$C$1164,C34,NSL!$E$1123:$E$1164)</f>
        <v>0</v>
      </c>
      <c r="AT34" s="116">
        <f>SUMIF(NSL!$C$1166:$C$1201,C34,NSL!$E$1166:$E$1201)</f>
        <v>0</v>
      </c>
      <c r="AU34" s="116">
        <f>SUMIF(NSL!$C$1203:$C$1223,C34,NSL!$E$1203:$E$1223)</f>
        <v>0</v>
      </c>
      <c r="AV34" s="116">
        <f>SUMIF(NSL!$C$1225:$C$1226,C34,NSL!$E$1225:$E$1226)</f>
        <v>0</v>
      </c>
      <c r="AW34" s="116">
        <f>SUMIF(NSL!$C$1228:$C$1244,C34,NSL!$E$1228:$E$1244)</f>
        <v>0</v>
      </c>
      <c r="AX34" s="116">
        <f>SUMIF(NSL!$C$1246:$C$1351,C34,NSL!$E$1246:$E$1351)</f>
        <v>0</v>
      </c>
      <c r="AY34" s="116">
        <f>SUMIF(NSL!$C$1353:$C$1434,C34,NSL!$E$1353:$E$1434)</f>
        <v>0</v>
      </c>
      <c r="AZ34" s="116">
        <f>SUMIF(NSL!$C$1436:$C$1440,C34,NSL!$E$1436:$E$1440)</f>
        <v>0</v>
      </c>
      <c r="BA34" s="116">
        <f>SUMIF(NSL!$C$1442:$C$1507,C34,NSL!$E$1442:$E$1507)</f>
        <v>0</v>
      </c>
      <c r="BB34" s="116">
        <f>SUMIF(NSL!$C$1509:$C$1540,C34,NSL!$E$1509:$E$1540)</f>
        <v>0</v>
      </c>
      <c r="BC34" s="116">
        <f>SUMIF(NSL!$C$1542:$C$1545,C34,NSL!$E$1542:$E$1545)</f>
        <v>0</v>
      </c>
      <c r="BD34" s="116">
        <f>SUMIF(NSL!$C$1547:$C$1560,C34,NSL!$E$1547:$E$1560)</f>
        <v>0</v>
      </c>
      <c r="BE34" s="116">
        <f>SUMIF(NSL!$C$1562:$C$1565,C34,NSL!$E$1562:$E$1565)</f>
        <v>0</v>
      </c>
      <c r="BF34" s="116">
        <f>SUMIF(NSL!$C$1567:$C$1569,C34,NSL!$E$1567:$E$1569)</f>
        <v>0</v>
      </c>
      <c r="BG34" s="115">
        <f>SUM(G34:Q34)+SUM(S34:Z34)+SUM(AB34:AF34)+SUM(AH34:BF34)</f>
        <v>0</v>
      </c>
      <c r="BH34" s="117">
        <f>AG60-BG34</f>
        <v>0</v>
      </c>
      <c r="BI34" s="221">
        <f t="shared" si="6"/>
        <v>0</v>
      </c>
      <c r="BJ34" s="125">
        <f t="shared" si="3"/>
        <v>0</v>
      </c>
    </row>
    <row r="35" spans="1:62" s="118" customFormat="1" ht="15">
      <c r="A35" s="113"/>
      <c r="B35" s="111" t="s">
        <v>172</v>
      </c>
      <c r="C35" s="113" t="s">
        <v>176</v>
      </c>
      <c r="D35" s="114">
        <f>HTg!F37</f>
        <v>0</v>
      </c>
      <c r="E35" s="115">
        <f t="shared" si="11"/>
        <v>0</v>
      </c>
      <c r="F35" s="115">
        <f t="shared" si="12"/>
        <v>0</v>
      </c>
      <c r="G35" s="116">
        <f>SUMIF(NSL!$C$9:$C$10,C35,NSL!$E$9:$E$10)</f>
        <v>0</v>
      </c>
      <c r="H35" s="116">
        <f>SUMIF(NSL!$C$12:$C$13,C35,NSL!$E$12:$E$13)</f>
        <v>0</v>
      </c>
      <c r="I35" s="116">
        <f>SUMIF(NSL!$C$15:$C$16,C35,NSL!$E$15:$E$16)</f>
        <v>0</v>
      </c>
      <c r="J35" s="116">
        <f>SUMIF(NSL!$C$18:$C$19,C35,NSL!$E$18:$E$19)</f>
        <v>0</v>
      </c>
      <c r="K35" s="116">
        <f>SUMIF(NSL!$C$21:$C$43,C35,NSL!$E$21:$E$43)</f>
        <v>0</v>
      </c>
      <c r="L35" s="116">
        <f>SUMIF(NSL!$C$45:$C$51,C35,NSL!$E$45:$E$51)</f>
        <v>0</v>
      </c>
      <c r="M35" s="116">
        <f>SUMIF(NSL!$C$53:$C$55,C35,NSL!$E$53:$E$55)</f>
        <v>0</v>
      </c>
      <c r="N35" s="116">
        <f>SUMIF(NSL!$C$57:$C$65,C35,NSL!$E$57:$E$65)</f>
        <v>0</v>
      </c>
      <c r="O35" s="116">
        <f>SUMIF(NSL!$C$67:$C$76,C35,NSL!$E$67:$E$76)</f>
        <v>0</v>
      </c>
      <c r="P35" s="116">
        <f>SUMIF(NSL!$C$78:$C$79,C35,NSL!$E$78:$E$79)</f>
        <v>0</v>
      </c>
      <c r="Q35" s="116">
        <f>SUMIF(NSL!$C$81:$C$173,C35,NSL!$E$81:$E$173)</f>
        <v>0</v>
      </c>
      <c r="R35" s="115">
        <f t="shared" si="13"/>
        <v>0</v>
      </c>
      <c r="S35" s="116">
        <f>SUMIF(NSL!$C$176:$C$214,C35,NSL!$E$176:$E$214)</f>
        <v>0</v>
      </c>
      <c r="T35" s="116">
        <f>SUMIF(NSL!$C$216:$C$238,C35,NSL!$E$216:$E$238)</f>
        <v>0</v>
      </c>
      <c r="U35" s="116">
        <f>SUMIF(NSL!$C$240:$C$252,C35,NSL!$E$240:$E$252)</f>
        <v>0</v>
      </c>
      <c r="V35" s="116">
        <f>SUMIF(NSL!$C$254:$C$255,C35,NSL!$E$254:$E$255)</f>
        <v>0</v>
      </c>
      <c r="W35" s="116">
        <f>SUMIF(NSL!$C$257:$C$282,C35,NSL!$E$257:$E$282)</f>
        <v>0</v>
      </c>
      <c r="X35" s="116">
        <f>SUMIF(NSL!$C$284:$C$346,C35,NSL!$E$284:$E$346)</f>
        <v>0</v>
      </c>
      <c r="Y35" s="116">
        <f>SUMIF(NSL!$C$348:$C$436,C35,NSL!$E$348:$E$436)</f>
        <v>0</v>
      </c>
      <c r="Z35" s="116">
        <f>SUMIF(NSL!$C$438:$C$480,C35,NSL!$E$438:$E$480)</f>
        <v>0</v>
      </c>
      <c r="AA35" s="116">
        <f t="shared" si="17"/>
        <v>0</v>
      </c>
      <c r="AB35" s="116">
        <f>SUMIF(NSL!$C$483:$C$679,C35,NSL!$E$483:$E$679)</f>
        <v>0</v>
      </c>
      <c r="AC35" s="116">
        <f>SUMIF(NSL!$C$681:$C$682,C35,NSL!$E$681:$E$682)</f>
        <v>0</v>
      </c>
      <c r="AD35" s="116">
        <f>SUMIF(NSL!$C$684:$C$692,C35,NSL!$E$684:$E$692)</f>
        <v>0</v>
      </c>
      <c r="AE35" s="116">
        <f>SUMIF(NSL!$C$694:$C$776,C35,NSL!$E$694:$E$776)</f>
        <v>0</v>
      </c>
      <c r="AF35" s="116">
        <f>SUMIF(NSL!$C$778:$C$810,C35,NSL!$E$778:$E$810)</f>
        <v>0</v>
      </c>
      <c r="AG35" s="116">
        <f>SUMIF(NSL!$C$812:$C$813,C35,NSL!$E$812:$E$813)</f>
        <v>0</v>
      </c>
      <c r="AH35" s="115">
        <f>D35-BG35</f>
        <v>0</v>
      </c>
      <c r="AI35" s="116">
        <f>SUMIF(NSL!$C$818:$C$889,C35,NSL!$E$818:$E$889)</f>
        <v>0</v>
      </c>
      <c r="AJ35" s="116">
        <f>SUMIF(NSL!$C$891:$C$917,C35,NSL!$E$891:$E$917)</f>
        <v>0</v>
      </c>
      <c r="AK35" s="116">
        <f>SUMIF(NSL!$C$919:$C$981,C35,NSL!$E$919:$E$981)</f>
        <v>0</v>
      </c>
      <c r="AL35" s="116">
        <f>SUMIF(NSL!$C$983:$C$1000,C35,NSL!$E$983:$E$1000)</f>
        <v>0</v>
      </c>
      <c r="AM35" s="116">
        <f>SUMIF(NSL!$C$1002:$C$1028,C35,NSL!$E$1002:$E$1028)</f>
        <v>0</v>
      </c>
      <c r="AN35" s="116">
        <f>SUMIF(NSL!$C$1030:$C$1045,C35,NSL!$E$1030:$E$1045)</f>
        <v>0</v>
      </c>
      <c r="AO35" s="116">
        <f>SUMIF(NSL!$C$1047:$C$1048,C35,NSL!$E$1047:$E$1048)</f>
        <v>0</v>
      </c>
      <c r="AP35" s="116">
        <f>SUMIF(NSL!$C$1050:$C$1074,C35,NSL!$E$1050:$E$1074)</f>
        <v>0</v>
      </c>
      <c r="AQ35" s="116">
        <f>SUMIF(NSL!$C$1076:$C$1099,C35,NSL!$E$1076:$E$1099)</f>
        <v>0</v>
      </c>
      <c r="AR35" s="116">
        <f>SUMIF(NSL!$C$1101:$C$1121,C35,NSL!$E$1101:$E$1121)</f>
        <v>0</v>
      </c>
      <c r="AS35" s="116">
        <f>SUMIF(NSL!$C$1123:$C$1164,C35,NSL!$E$1123:$E$1164)</f>
        <v>0</v>
      </c>
      <c r="AT35" s="116">
        <f>SUMIF(NSL!$C$1166:$C$1201,C35,NSL!$E$1166:$E$1201)</f>
        <v>0</v>
      </c>
      <c r="AU35" s="116">
        <f>SUMIF(NSL!$C$1203:$C$1223,C35,NSL!$E$1203:$E$1223)</f>
        <v>0</v>
      </c>
      <c r="AV35" s="116">
        <f>SUMIF(NSL!$C$1225:$C$1226,C35,NSL!$E$1225:$E$1226)</f>
        <v>0</v>
      </c>
      <c r="AW35" s="116">
        <f>SUMIF(NSL!$C$1228:$C$1244,C35,NSL!$E$1228:$E$1244)</f>
        <v>0</v>
      </c>
      <c r="AX35" s="116">
        <f>SUMIF(NSL!$C$1246:$C$1351,C35,NSL!$E$1246:$E$1351)</f>
        <v>0</v>
      </c>
      <c r="AY35" s="116">
        <f>SUMIF(NSL!$C$1353:$C$1434,C35,NSL!$E$1353:$E$1434)</f>
        <v>0</v>
      </c>
      <c r="AZ35" s="116">
        <f>SUMIF(NSL!$C$1436:$C$1440,C35,NSL!$E$1436:$E$1440)</f>
        <v>0</v>
      </c>
      <c r="BA35" s="116">
        <f>SUMIF(NSL!$C$1442:$C$1507,C35,NSL!$E$1442:$E$1507)</f>
        <v>0</v>
      </c>
      <c r="BB35" s="116">
        <f>SUMIF(NSL!$C$1509:$C$1540,C35,NSL!$E$1509:$E$1540)</f>
        <v>0</v>
      </c>
      <c r="BC35" s="116">
        <f>SUMIF(NSL!$C$1542:$C$1545,C35,NSL!$E$1542:$E$1545)</f>
        <v>0</v>
      </c>
      <c r="BD35" s="116">
        <f>SUMIF(NSL!$C$1547:$C$1560,C35,NSL!$E$1547:$E$1560)</f>
        <v>0</v>
      </c>
      <c r="BE35" s="116">
        <f>SUMIF(NSL!$C$1562:$C$1565,C35,NSL!$E$1562:$E$1565)</f>
        <v>0</v>
      </c>
      <c r="BF35" s="116">
        <f>SUMIF(NSL!$C$1567:$C$1569,C35,NSL!$E$1567:$E$1569)</f>
        <v>0</v>
      </c>
      <c r="BG35" s="115">
        <f>SUM(G35:Q35)+SUM(S35:Z35)+SUM(AB35:AG35)+SUM(AI35:BF35)</f>
        <v>0</v>
      </c>
      <c r="BH35" s="117">
        <f>AH60-BG35</f>
        <v>0</v>
      </c>
      <c r="BI35" s="221">
        <f t="shared" si="6"/>
        <v>0</v>
      </c>
      <c r="BJ35" s="125">
        <f t="shared" si="3"/>
        <v>0</v>
      </c>
    </row>
    <row r="36" spans="1:62" s="118" customFormat="1" ht="15">
      <c r="A36" s="113"/>
      <c r="B36" s="111" t="s">
        <v>161</v>
      </c>
      <c r="C36" s="113" t="s">
        <v>49</v>
      </c>
      <c r="D36" s="114">
        <f>HTg!F38</f>
        <v>805.79000000000008</v>
      </c>
      <c r="E36" s="115">
        <f t="shared" si="11"/>
        <v>0</v>
      </c>
      <c r="F36" s="115">
        <f t="shared" si="12"/>
        <v>0</v>
      </c>
      <c r="G36" s="116">
        <f>SUMIF(NSL!$C$9:$C$10,C36,NSL!$E$9:$E$10)</f>
        <v>0</v>
      </c>
      <c r="H36" s="116">
        <f>SUMIF(NSL!$C$12:$C$13,C36,NSL!$E$12:$E$13)</f>
        <v>0</v>
      </c>
      <c r="I36" s="116">
        <f>SUMIF(NSL!$C$15:$C$16,C36,NSL!$E$15:$E$16)</f>
        <v>0</v>
      </c>
      <c r="J36" s="116">
        <f>SUMIF(NSL!$C$18:$C$19,C36,NSL!$E$18:$E$19)</f>
        <v>0</v>
      </c>
      <c r="K36" s="116">
        <f>SUMIF(NSL!$C$21:$C$43,C36,NSL!$E$21:$E$43)</f>
        <v>0</v>
      </c>
      <c r="L36" s="116">
        <f>SUMIF(NSL!$C$45:$C$51,C36,NSL!$E$45:$E$51)</f>
        <v>0</v>
      </c>
      <c r="M36" s="116">
        <f>SUMIF(NSL!$C$53:$C$55,C36,NSL!$E$53:$E$55)</f>
        <v>0</v>
      </c>
      <c r="N36" s="116">
        <f>SUMIF(NSL!$C$57:$C$65,C36,NSL!$E$57:$E$65)</f>
        <v>0</v>
      </c>
      <c r="O36" s="116">
        <f>SUMIF(NSL!$C$67:$C$76,C36,NSL!$E$67:$E$76)</f>
        <v>0</v>
      </c>
      <c r="P36" s="116">
        <f>SUMIF(NSL!$C$78:$C$79,C36,NSL!$E$78:$E$79)</f>
        <v>0</v>
      </c>
      <c r="Q36" s="116">
        <f>SUMIF(NSL!$C$81:$C$173,C36,NSL!$E$81:$E$173)</f>
        <v>0</v>
      </c>
      <c r="R36" s="115">
        <f t="shared" si="13"/>
        <v>805.79000000000008</v>
      </c>
      <c r="S36" s="116">
        <f>SUMIF(NSL!$C$176:$C$214,C36,NSL!$E$176:$E$214)</f>
        <v>0</v>
      </c>
      <c r="T36" s="116">
        <f>SUMIF(NSL!$C$216:$C$238,C36,NSL!$E$216:$E$238)</f>
        <v>0</v>
      </c>
      <c r="U36" s="116">
        <f>SUMIF(NSL!$C$240:$C$252,C36,NSL!$E$240:$E$252)</f>
        <v>0</v>
      </c>
      <c r="V36" s="116">
        <f>SUMIF(NSL!$C$254:$C$255,C36,NSL!$E$254:$E$255)</f>
        <v>0</v>
      </c>
      <c r="W36" s="116">
        <f>SUMIF(NSL!$C$257:$C$282,C36,NSL!$E$257:$E$282)</f>
        <v>0.8</v>
      </c>
      <c r="X36" s="116">
        <f>SUMIF(NSL!$C$284:$C$346,C36,NSL!$E$284:$E$346)</f>
        <v>0</v>
      </c>
      <c r="Y36" s="116">
        <f>SUMIF(NSL!$C$348:$C$436,C36,NSL!$E$348:$E$436)</f>
        <v>0</v>
      </c>
      <c r="Z36" s="116">
        <f>SUMIF(NSL!$C$438:$C$480,C36,NSL!$E$438:$E$480)</f>
        <v>0</v>
      </c>
      <c r="AA36" s="116">
        <f t="shared" si="17"/>
        <v>800.81000000000017</v>
      </c>
      <c r="AB36" s="116">
        <f>SUMIF(NSL!$C$483:$C$679,C36,NSL!$E$483:$E$679)</f>
        <v>0</v>
      </c>
      <c r="AC36" s="116">
        <f>SUMIF(NSL!$C$681:$C$682,C36,NSL!$E$681:$E$682)</f>
        <v>0</v>
      </c>
      <c r="AD36" s="116">
        <f>SUMIF(NSL!$C$684:$C$692,C36,NSL!$E$684:$E$692)</f>
        <v>0</v>
      </c>
      <c r="AE36" s="116">
        <f>SUMIF(NSL!$C$694:$C$776,C36,NSL!$E$694:$E$776)</f>
        <v>0.01</v>
      </c>
      <c r="AF36" s="116">
        <f>SUMIF(NSL!$C$778:$C$810,C36,NSL!$E$778:$E$810)</f>
        <v>7.0000000000000007E-2</v>
      </c>
      <c r="AG36" s="116">
        <f>SUMIF(NSL!$C$812:$C$813,C36,NSL!$E$812:$E$813)</f>
        <v>0</v>
      </c>
      <c r="AH36" s="116">
        <f>SUMIF(NSL!$C$815:$C$816,C36,NSL!$E$815:$E$816)</f>
        <v>0</v>
      </c>
      <c r="AI36" s="115">
        <f>D36-BG36</f>
        <v>800.73000000000013</v>
      </c>
      <c r="AJ36" s="116">
        <f>SUMIF(NSL!$C$891:$C$917,C36,NSL!$E$891:$E$917)</f>
        <v>0</v>
      </c>
      <c r="AK36" s="116">
        <f>SUMIF(NSL!$C$919:$C$981,C36,NSL!$E$919:$E$981)</f>
        <v>0</v>
      </c>
      <c r="AL36" s="116">
        <f>SUMIF(NSL!$C$983:$C$1000,C36,NSL!$E$983:$E$1000)</f>
        <v>0</v>
      </c>
      <c r="AM36" s="116">
        <f>SUMIF(NSL!$C$1002:$C$1028,C36,NSL!$E$1002:$E$1028)</f>
        <v>0</v>
      </c>
      <c r="AN36" s="116">
        <f>SUMIF(NSL!$C$1030:$C$1045,C36,NSL!$E$1030:$E$1045)</f>
        <v>0</v>
      </c>
      <c r="AO36" s="116">
        <f>SUMIF(NSL!$C$1047:$C$1048,C36,NSL!$E$1047:$E$1048)</f>
        <v>0</v>
      </c>
      <c r="AP36" s="116">
        <f>SUMIF(NSL!$C$1050:$C$1074,C36,NSL!$E$1050:$E$1074)</f>
        <v>0.68</v>
      </c>
      <c r="AQ36" s="116">
        <f>SUMIF(NSL!$C$1076:$C$1099,C36,NSL!$E$1076:$E$1099)</f>
        <v>0</v>
      </c>
      <c r="AR36" s="116">
        <f>SUMIF(NSL!$C$1101:$C$1121,C36,NSL!$E$1101:$E$1121)</f>
        <v>1.39</v>
      </c>
      <c r="AS36" s="116">
        <f>SUMIF(NSL!$C$1123:$C$1164,C36,NSL!$E$1123:$E$1164)</f>
        <v>2.11</v>
      </c>
      <c r="AT36" s="116">
        <f>SUMIF(NSL!$C$1166:$C$1201,C36,NSL!$E$1166:$E$1201)</f>
        <v>0</v>
      </c>
      <c r="AU36" s="116">
        <f>SUMIF(NSL!$C$1203:$C$1223,C36,NSL!$E$1203:$E$1223)</f>
        <v>0</v>
      </c>
      <c r="AV36" s="116">
        <f>SUMIF(NSL!$C$1225:$C$1226,C36,NSL!$E$1225:$E$1226)</f>
        <v>0</v>
      </c>
      <c r="AW36" s="116">
        <f>SUMIF(NSL!$C$1228:$C$1244,C36,NSL!$E$1228:$E$1244)</f>
        <v>0</v>
      </c>
      <c r="AX36" s="116">
        <f>SUMIF(NSL!$C$1246:$C$1351,C36,NSL!$E$1246:$E$1351)</f>
        <v>0</v>
      </c>
      <c r="AY36" s="116">
        <f>SUMIF(NSL!$C$1353:$C$1434,C36,NSL!$E$1353:$E$1434)</f>
        <v>0</v>
      </c>
      <c r="AZ36" s="116">
        <f>SUMIF(NSL!$C$1436:$C$1440,C36,NSL!$E$1436:$E$1440)</f>
        <v>0</v>
      </c>
      <c r="BA36" s="116">
        <f>SUMIF(NSL!$C$1442:$C$1507,C36,NSL!$E$1442:$E$1507)</f>
        <v>0</v>
      </c>
      <c r="BB36" s="116">
        <f>SUMIF(NSL!$C$1509:$C$1540,C36,NSL!$E$1509:$E$1540)</f>
        <v>0</v>
      </c>
      <c r="BC36" s="116">
        <f>SUMIF(NSL!$C$1542:$C$1545,C36,NSL!$E$1542:$E$1545)</f>
        <v>0</v>
      </c>
      <c r="BD36" s="116">
        <f>SUMIF(NSL!$C$1547:$C$1560,C36,NSL!$E$1547:$E$1560)</f>
        <v>0</v>
      </c>
      <c r="BE36" s="116">
        <f>SUMIF(NSL!$C$1562:$C$1565,C36,NSL!$E$1562:$E$1565)</f>
        <v>0</v>
      </c>
      <c r="BF36" s="116">
        <f>SUMIF(NSL!$C$1567:$C$1569,C36,NSL!$E$1567:$E$1569)</f>
        <v>0</v>
      </c>
      <c r="BG36" s="115">
        <f>SUM(G36:Q36)+SUM(S36:Z36)+SUM(AB36:AH36)+SUM(AJ36:BF36)</f>
        <v>5.0599999999999996</v>
      </c>
      <c r="BH36" s="117">
        <f>AI60-BG36</f>
        <v>247.36000000000018</v>
      </c>
      <c r="BI36" s="221">
        <f t="shared" si="6"/>
        <v>1053.1500000000003</v>
      </c>
      <c r="BJ36" s="125">
        <f t="shared" si="3"/>
        <v>800.73000000000013</v>
      </c>
    </row>
    <row r="37" spans="1:62" s="118" customFormat="1" ht="15">
      <c r="A37" s="113"/>
      <c r="B37" s="111" t="s">
        <v>162</v>
      </c>
      <c r="C37" s="113" t="s">
        <v>50</v>
      </c>
      <c r="D37" s="114">
        <f>HTg!F39</f>
        <v>195.13</v>
      </c>
      <c r="E37" s="115">
        <f t="shared" si="11"/>
        <v>0</v>
      </c>
      <c r="F37" s="115">
        <f t="shared" si="12"/>
        <v>0</v>
      </c>
      <c r="G37" s="116">
        <f>SUMIF(NSL!$C$9:$C$10,C37,NSL!$E$9:$E$10)</f>
        <v>0</v>
      </c>
      <c r="H37" s="116">
        <f>SUMIF(NSL!$C$12:$C$13,C37,NSL!$E$12:$E$13)</f>
        <v>0</v>
      </c>
      <c r="I37" s="116">
        <f>SUMIF(NSL!$C$15:$C$16,C37,NSL!$E$15:$E$16)</f>
        <v>0</v>
      </c>
      <c r="J37" s="116">
        <f>SUMIF(NSL!$C$18:$C$19,C37,NSL!$E$18:$E$19)</f>
        <v>0</v>
      </c>
      <c r="K37" s="116">
        <f>SUMIF(NSL!$C$21:$C$43,C37,NSL!$E$21:$E$43)</f>
        <v>0</v>
      </c>
      <c r="L37" s="116">
        <f>SUMIF(NSL!$C$45:$C$51,C37,NSL!$E$45:$E$51)</f>
        <v>0</v>
      </c>
      <c r="M37" s="116">
        <f>SUMIF(NSL!$C$53:$C$55,C37,NSL!$E$53:$E$55)</f>
        <v>0</v>
      </c>
      <c r="N37" s="116">
        <f>SUMIF(NSL!$C$57:$C$65,C37,NSL!$E$57:$E$65)</f>
        <v>0</v>
      </c>
      <c r="O37" s="116">
        <f>SUMIF(NSL!$C$67:$C$76,C37,NSL!$E$67:$E$76)</f>
        <v>0</v>
      </c>
      <c r="P37" s="116">
        <f>SUMIF(NSL!$C$78:$C$79,C37,NSL!$E$78:$E$79)</f>
        <v>0</v>
      </c>
      <c r="Q37" s="116">
        <f>SUMIF(NSL!$C$81:$C$173,C37,NSL!$E$81:$E$173)</f>
        <v>0</v>
      </c>
      <c r="R37" s="115">
        <f t="shared" si="13"/>
        <v>195.12999999999997</v>
      </c>
      <c r="S37" s="116">
        <f>SUMIF(NSL!$C$176:$C$214,C37,NSL!$E$176:$E$214)</f>
        <v>0</v>
      </c>
      <c r="T37" s="116">
        <f>SUMIF(NSL!$C$216:$C$238,C37,NSL!$E$216:$E$238)</f>
        <v>0</v>
      </c>
      <c r="U37" s="116">
        <f>SUMIF(NSL!$C$240:$C$252,C37,NSL!$E$240:$E$252)</f>
        <v>0</v>
      </c>
      <c r="V37" s="116">
        <f>SUMIF(NSL!$C$254:$C$255,C37,NSL!$E$254:$E$255)</f>
        <v>0</v>
      </c>
      <c r="W37" s="116">
        <f>SUMIF(NSL!$C$257:$C$282,C37,NSL!$E$257:$E$282)</f>
        <v>0</v>
      </c>
      <c r="X37" s="116">
        <f>SUMIF(NSL!$C$284:$C$346,C37,NSL!$E$284:$E$346)</f>
        <v>0.01</v>
      </c>
      <c r="Y37" s="116">
        <f>SUMIF(NSL!$C$348:$C$436,C37,NSL!$E$348:$E$436)</f>
        <v>0</v>
      </c>
      <c r="Z37" s="116">
        <f>SUMIF(NSL!$C$438:$C$480,C37,NSL!$E$438:$E$480)</f>
        <v>0</v>
      </c>
      <c r="AA37" s="116">
        <f t="shared" si="17"/>
        <v>194.98999999999998</v>
      </c>
      <c r="AB37" s="116">
        <f>SUMIF(NSL!$C$483:$C$679,C37,NSL!$E$483:$E$679)</f>
        <v>0</v>
      </c>
      <c r="AC37" s="116">
        <f>SUMIF(NSL!$C$681:$C$682,C37,NSL!$E$681:$E$682)</f>
        <v>0</v>
      </c>
      <c r="AD37" s="116">
        <f>SUMIF(NSL!$C$684:$C$692,C37,NSL!$E$684:$E$692)</f>
        <v>0</v>
      </c>
      <c r="AE37" s="116">
        <f>SUMIF(NSL!$C$694:$C$776,C37,NSL!$E$694:$E$776)</f>
        <v>0</v>
      </c>
      <c r="AF37" s="116">
        <f>SUMIF(NSL!$C$778:$C$810,C37,NSL!$E$778:$E$810)</f>
        <v>0</v>
      </c>
      <c r="AG37" s="116">
        <f>SUMIF(NSL!$C$812:$C$813,C37,NSL!$E$812:$E$813)</f>
        <v>0</v>
      </c>
      <c r="AH37" s="116">
        <f>SUMIF(NSL!$C$815:$C$816,C37,NSL!$E$815:$E$816)</f>
        <v>0</v>
      </c>
      <c r="AI37" s="116">
        <f>SUMIF(NSL!$C$818:$C$889,C37,NSL!$E$818:$E$889)</f>
        <v>0</v>
      </c>
      <c r="AJ37" s="115">
        <f>D37-BG37</f>
        <v>194.98</v>
      </c>
      <c r="AK37" s="116">
        <f>SUMIF(NSL!$C$919:$C$981,C37,NSL!$E$919:$E$981)</f>
        <v>0</v>
      </c>
      <c r="AL37" s="116">
        <f>SUMIF(NSL!$C$983:$C$1000,C37,NSL!$E$983:$E$1000)</f>
        <v>0</v>
      </c>
      <c r="AM37" s="116">
        <f>SUMIF(NSL!$C$1002:$C$1028,C37,NSL!$E$1002:$E$1028)</f>
        <v>0.01</v>
      </c>
      <c r="AN37" s="116">
        <f>SUMIF(NSL!$C$1030:$C$1045,C37,NSL!$E$1030:$E$1045)</f>
        <v>0</v>
      </c>
      <c r="AO37" s="116">
        <f>SUMIF(NSL!$C$1047:$C$1048,C37,NSL!$E$1047:$E$1048)</f>
        <v>0</v>
      </c>
      <c r="AP37" s="116">
        <f>SUMIF(NSL!$C$1050:$C$1074,C37,NSL!$E$1050:$E$1074)</f>
        <v>0</v>
      </c>
      <c r="AQ37" s="116">
        <f>SUMIF(NSL!$C$1076:$C$1099,C37,NSL!$E$1076:$E$1099)</f>
        <v>0</v>
      </c>
      <c r="AR37" s="116">
        <f>SUMIF(NSL!$C$1101:$C$1121,C37,NSL!$E$1101:$E$1121)</f>
        <v>0.01</v>
      </c>
      <c r="AS37" s="116">
        <f>SUMIF(NSL!$C$1123:$C$1164,C37,NSL!$E$1123:$E$1164)</f>
        <v>0.12</v>
      </c>
      <c r="AT37" s="116">
        <f>SUMIF(NSL!$C$1166:$C$1201,C37,NSL!$E$1166:$E$1201)</f>
        <v>0</v>
      </c>
      <c r="AU37" s="116">
        <f>SUMIF(NSL!$C$1203:$C$1223,C37,NSL!$E$1203:$E$1223)</f>
        <v>0</v>
      </c>
      <c r="AV37" s="116">
        <f>SUMIF(NSL!$C$1225:$C$1226,C37,NSL!$E$1225:$E$1226)</f>
        <v>0</v>
      </c>
      <c r="AW37" s="116">
        <f>SUMIF(NSL!$C$1228:$C$1244,C37,NSL!$E$1228:$E$1244)</f>
        <v>0</v>
      </c>
      <c r="AX37" s="116">
        <f>SUMIF(NSL!$C$1246:$C$1351,C37,NSL!$E$1246:$E$1351)</f>
        <v>0</v>
      </c>
      <c r="AY37" s="116">
        <f>SUMIF(NSL!$C$1353:$C$1434,C37,NSL!$E$1353:$E$1434)</f>
        <v>0</v>
      </c>
      <c r="AZ37" s="116">
        <f>SUMIF(NSL!$C$1436:$C$1440,C37,NSL!$E$1436:$E$1440)</f>
        <v>0</v>
      </c>
      <c r="BA37" s="116">
        <f>SUMIF(NSL!$C$1442:$C$1507,C37,NSL!$E$1442:$E$1507)</f>
        <v>0</v>
      </c>
      <c r="BB37" s="116">
        <f>SUMIF(NSL!$C$1509:$C$1540,C37,NSL!$E$1509:$E$1540)</f>
        <v>0</v>
      </c>
      <c r="BC37" s="116">
        <f>SUMIF(NSL!$C$1542:$C$1545,C37,NSL!$E$1542:$E$1545)</f>
        <v>0</v>
      </c>
      <c r="BD37" s="116">
        <f>SUMIF(NSL!$C$1547:$C$1560,C37,NSL!$E$1547:$E$1560)</f>
        <v>0</v>
      </c>
      <c r="BE37" s="116">
        <f>SUMIF(NSL!$C$1562:$C$1565,C37,NSL!$E$1562:$E$1565)</f>
        <v>0</v>
      </c>
      <c r="BF37" s="116">
        <f>SUMIF(NSL!$C$1567:$C$1569,C37,NSL!$E$1567:$E$1569)</f>
        <v>0</v>
      </c>
      <c r="BG37" s="115">
        <f>SUM(G37:Q37)+SUM(S37:Z37)+SUM(AB37:AI37)+SUM(AK37:BF37)</f>
        <v>0.15</v>
      </c>
      <c r="BH37" s="117">
        <f>AJ60-BG37</f>
        <v>46.910000000000004</v>
      </c>
      <c r="BI37" s="221">
        <f t="shared" si="6"/>
        <v>242.04</v>
      </c>
      <c r="BJ37" s="125">
        <f t="shared" si="3"/>
        <v>194.98</v>
      </c>
    </row>
    <row r="38" spans="1:62" s="118" customFormat="1" ht="15">
      <c r="A38" s="113"/>
      <c r="B38" s="111" t="s">
        <v>173</v>
      </c>
      <c r="C38" s="113" t="s">
        <v>51</v>
      </c>
      <c r="D38" s="114">
        <f>HTg!F40</f>
        <v>0.76000000000000012</v>
      </c>
      <c r="E38" s="115">
        <f t="shared" si="11"/>
        <v>0</v>
      </c>
      <c r="F38" s="115">
        <f t="shared" si="12"/>
        <v>0</v>
      </c>
      <c r="G38" s="116">
        <f>SUMIF(NSL!$C$9:$C$10,C38,NSL!$E$9:$E$10)</f>
        <v>0</v>
      </c>
      <c r="H38" s="116">
        <f>SUMIF(NSL!$C$12:$C$13,C38,NSL!$E$12:$E$13)</f>
        <v>0</v>
      </c>
      <c r="I38" s="116">
        <f>SUMIF(NSL!$C$15:$C$16,C38,NSL!$E$15:$E$16)</f>
        <v>0</v>
      </c>
      <c r="J38" s="116">
        <f>SUMIF(NSL!$C$18:$C$19,C38,NSL!$E$18:$E$19)</f>
        <v>0</v>
      </c>
      <c r="K38" s="116">
        <f>SUMIF(NSL!$C$21:$C$43,C38,NSL!$E$21:$E$43)</f>
        <v>0</v>
      </c>
      <c r="L38" s="116">
        <f>SUMIF(NSL!$C$45:$C$51,C38,NSL!$E$45:$E$51)</f>
        <v>0</v>
      </c>
      <c r="M38" s="116">
        <f>SUMIF(NSL!$C$53:$C$55,C38,NSL!$E$53:$E$55)</f>
        <v>0</v>
      </c>
      <c r="N38" s="116">
        <f>SUMIF(NSL!$C$57:$C$65,C38,NSL!$E$57:$E$65)</f>
        <v>0</v>
      </c>
      <c r="O38" s="116">
        <f>SUMIF(NSL!$C$67:$C$76,C38,NSL!$E$67:$E$76)</f>
        <v>0</v>
      </c>
      <c r="P38" s="116">
        <f>SUMIF(NSL!$C$78:$C$79,C38,NSL!$E$78:$E$79)</f>
        <v>0</v>
      </c>
      <c r="Q38" s="116">
        <f>SUMIF(NSL!$C$81:$C$173,C38,NSL!$E$81:$E$173)</f>
        <v>0</v>
      </c>
      <c r="R38" s="115">
        <f t="shared" si="13"/>
        <v>0.76000000000000012</v>
      </c>
      <c r="S38" s="116">
        <f>SUMIF(NSL!$C$176:$C$214,C38,NSL!$E$176:$E$214)</f>
        <v>0</v>
      </c>
      <c r="T38" s="116">
        <f>SUMIF(NSL!$C$216:$C$238,C38,NSL!$E$216:$E$238)</f>
        <v>0</v>
      </c>
      <c r="U38" s="116">
        <f>SUMIF(NSL!$C$240:$C$252,C38,NSL!$E$240:$E$252)</f>
        <v>0</v>
      </c>
      <c r="V38" s="116">
        <f>SUMIF(NSL!$C$254:$C$255,C38,NSL!$E$254:$E$255)</f>
        <v>0</v>
      </c>
      <c r="W38" s="116">
        <f>SUMIF(NSL!$C$257:$C$282,C38,NSL!$E$257:$E$282)</f>
        <v>0</v>
      </c>
      <c r="X38" s="116">
        <f>SUMIF(NSL!$C$284:$C$346,C38,NSL!$E$284:$E$346)</f>
        <v>0</v>
      </c>
      <c r="Y38" s="116">
        <f>SUMIF(NSL!$C$348:$C$436,C38,NSL!$E$348:$E$436)</f>
        <v>0</v>
      </c>
      <c r="Z38" s="116">
        <f>SUMIF(NSL!$C$438:$C$480,C38,NSL!$E$438:$E$480)</f>
        <v>0</v>
      </c>
      <c r="AA38" s="116">
        <f t="shared" si="17"/>
        <v>0.76000000000000012</v>
      </c>
      <c r="AB38" s="116">
        <f>SUMIF(NSL!$C$483:$C$679,C38,NSL!$E$483:$E$679)</f>
        <v>0</v>
      </c>
      <c r="AC38" s="116">
        <f>SUMIF(NSL!$C$681:$C$682,C38,NSL!$E$681:$E$682)</f>
        <v>0</v>
      </c>
      <c r="AD38" s="116">
        <f>SUMIF(NSL!$C$684:$C$692,C38,NSL!$E$684:$E$692)</f>
        <v>0</v>
      </c>
      <c r="AE38" s="116">
        <f>SUMIF(NSL!$C$694:$C$776,C38,NSL!$E$694:$E$776)</f>
        <v>0</v>
      </c>
      <c r="AF38" s="116">
        <f>SUMIF(NSL!$C$778:$C$810,C38,NSL!$E$778:$E$810)</f>
        <v>0</v>
      </c>
      <c r="AG38" s="116">
        <f>SUMIF(NSL!$C$812:$C$813,C38,NSL!$E$812:$E$813)</f>
        <v>0</v>
      </c>
      <c r="AH38" s="116">
        <f>SUMIF(NSL!$C$815:$C$816,C38,NSL!$E$815:$E$816)</f>
        <v>0</v>
      </c>
      <c r="AI38" s="116">
        <f>SUMIF(NSL!$C$818:$C$889,C38,NSL!$E$818:$E$889)</f>
        <v>0</v>
      </c>
      <c r="AJ38" s="116">
        <f>SUMIF(NSL!$C$891:$C$917,C38,NSL!$E$891:$E$917)</f>
        <v>0</v>
      </c>
      <c r="AK38" s="115">
        <f>D38-BG38</f>
        <v>0.76000000000000012</v>
      </c>
      <c r="AL38" s="116">
        <f>SUMIF(NSL!$C$983:$C$1000,C38,NSL!$E$983:$E$1000)</f>
        <v>0</v>
      </c>
      <c r="AM38" s="116">
        <f>SUMIF(NSL!$C$1002:$C$1028,C38,NSL!$E$1002:$E$1028)</f>
        <v>0</v>
      </c>
      <c r="AN38" s="116">
        <f>SUMIF(NSL!$C$1030:$C$1045,C38,NSL!$E$1030:$E$1045)</f>
        <v>0</v>
      </c>
      <c r="AO38" s="116">
        <f>SUMIF(NSL!$C$1047:$C$1048,C38,NSL!$E$1047:$E$1048)</f>
        <v>0</v>
      </c>
      <c r="AP38" s="116">
        <f>SUMIF(NSL!$C$1050:$C$1074,C38,NSL!$E$1050:$E$1074)</f>
        <v>0</v>
      </c>
      <c r="AQ38" s="116">
        <f>SUMIF(NSL!$C$1076:$C$1099,C38,NSL!$E$1076:$E$1099)</f>
        <v>0</v>
      </c>
      <c r="AR38" s="116">
        <f>SUMIF(NSL!$C$1101:$C$1121,C38,NSL!$E$1101:$E$1121)</f>
        <v>0</v>
      </c>
      <c r="AS38" s="116">
        <f>SUMIF(NSL!$C$1123:$C$1164,C38,NSL!$E$1123:$E$1164)</f>
        <v>0</v>
      </c>
      <c r="AT38" s="116">
        <f>SUMIF(NSL!$C$1166:$C$1201,C38,NSL!$E$1166:$E$1201)</f>
        <v>0</v>
      </c>
      <c r="AU38" s="116">
        <f>SUMIF(NSL!$C$1203:$C$1223,C38,NSL!$E$1203:$E$1223)</f>
        <v>0</v>
      </c>
      <c r="AV38" s="116">
        <f>SUMIF(NSL!$C$1225:$C$1226,C38,NSL!$E$1225:$E$1226)</f>
        <v>0</v>
      </c>
      <c r="AW38" s="116">
        <f>SUMIF(NSL!$C$1228:$C$1244,C38,NSL!$E$1228:$E$1244)</f>
        <v>0</v>
      </c>
      <c r="AX38" s="116">
        <f>SUMIF(NSL!$C$1246:$C$1351,C38,NSL!$E$1246:$E$1351)</f>
        <v>0</v>
      </c>
      <c r="AY38" s="116">
        <f>SUMIF(NSL!$C$1353:$C$1434,C38,NSL!$E$1353:$E$1434)</f>
        <v>0</v>
      </c>
      <c r="AZ38" s="116">
        <f>SUMIF(NSL!$C$1436:$C$1440,C38,NSL!$E$1436:$E$1440)</f>
        <v>0</v>
      </c>
      <c r="BA38" s="116">
        <f>SUMIF(NSL!$C$1442:$C$1507,C38,NSL!$E$1442:$E$1507)</f>
        <v>0</v>
      </c>
      <c r="BB38" s="116">
        <f>SUMIF(NSL!$C$1509:$C$1540,C38,NSL!$E$1509:$E$1540)</f>
        <v>0</v>
      </c>
      <c r="BC38" s="116">
        <f>SUMIF(NSL!$C$1542:$C$1545,C38,NSL!$E$1542:$E$1545)</f>
        <v>0</v>
      </c>
      <c r="BD38" s="116">
        <f>SUMIF(NSL!$C$1547:$C$1560,C38,NSL!$E$1547:$E$1560)</f>
        <v>0</v>
      </c>
      <c r="BE38" s="116">
        <f>SUMIF(NSL!$C$1562:$C$1565,C38,NSL!$E$1562:$E$1565)</f>
        <v>0</v>
      </c>
      <c r="BF38" s="116">
        <f>SUMIF(NSL!$C$1567:$C$1569,C38,NSL!$E$1567:$E$1569)</f>
        <v>0</v>
      </c>
      <c r="BG38" s="115">
        <f>SUM(G38:Q38)+SUM(S38:Z38)+SUM(AB38:AJ38)+SUM(AL38:BF38)</f>
        <v>0</v>
      </c>
      <c r="BH38" s="117">
        <f>AK60-BG38</f>
        <v>62.94</v>
      </c>
      <c r="BI38" s="221">
        <f t="shared" si="6"/>
        <v>63.699999999999996</v>
      </c>
      <c r="BJ38" s="125">
        <f t="shared" si="3"/>
        <v>0.76000000000000012</v>
      </c>
    </row>
    <row r="39" spans="1:62" s="118" customFormat="1" ht="15">
      <c r="A39" s="113"/>
      <c r="B39" s="111" t="s">
        <v>174</v>
      </c>
      <c r="C39" s="113" t="s">
        <v>52</v>
      </c>
      <c r="D39" s="114">
        <f>HTg!F41</f>
        <v>0.82000000000000006</v>
      </c>
      <c r="E39" s="115">
        <f t="shared" si="11"/>
        <v>0</v>
      </c>
      <c r="F39" s="115">
        <f t="shared" si="12"/>
        <v>0</v>
      </c>
      <c r="G39" s="116">
        <f>SUMIF(NSL!$C$9:$C$10,C39,NSL!$E$9:$E$10)</f>
        <v>0</v>
      </c>
      <c r="H39" s="116">
        <f>SUMIF(NSL!$C$12:$C$13,C39,NSL!$E$12:$E$13)</f>
        <v>0</v>
      </c>
      <c r="I39" s="116">
        <f>SUMIF(NSL!$C$15:$C$16,C39,NSL!$E$15:$E$16)</f>
        <v>0</v>
      </c>
      <c r="J39" s="116">
        <f>SUMIF(NSL!$C$18:$C$19,C39,NSL!$E$18:$E$19)</f>
        <v>0</v>
      </c>
      <c r="K39" s="116">
        <f>SUMIF(NSL!$C$21:$C$43,C39,NSL!$E$21:$E$43)</f>
        <v>0</v>
      </c>
      <c r="L39" s="116">
        <f>SUMIF(NSL!$C$45:$C$51,C39,NSL!$E$45:$E$51)</f>
        <v>0</v>
      </c>
      <c r="M39" s="116">
        <f>SUMIF(NSL!$C$53:$C$55,C39,NSL!$E$53:$E$55)</f>
        <v>0</v>
      </c>
      <c r="N39" s="116">
        <f>SUMIF(NSL!$C$57:$C$65,C39,NSL!$E$57:$E$65)</f>
        <v>0</v>
      </c>
      <c r="O39" s="116">
        <f>SUMIF(NSL!$C$67:$C$76,C39,NSL!$E$67:$E$76)</f>
        <v>0</v>
      </c>
      <c r="P39" s="116">
        <f>SUMIF(NSL!$C$78:$C$79,C39,NSL!$E$78:$E$79)</f>
        <v>0</v>
      </c>
      <c r="Q39" s="116">
        <f>SUMIF(NSL!$C$81:$C$173,C39,NSL!$E$81:$E$173)</f>
        <v>0</v>
      </c>
      <c r="R39" s="115">
        <f t="shared" si="13"/>
        <v>0.82000000000000006</v>
      </c>
      <c r="S39" s="116">
        <f>SUMIF(NSL!$C$176:$C$214,C39,NSL!$E$176:$E$214)</f>
        <v>0</v>
      </c>
      <c r="T39" s="116">
        <f>SUMIF(NSL!$C$216:$C$238,C39,NSL!$E$216:$E$238)</f>
        <v>0</v>
      </c>
      <c r="U39" s="116">
        <f>SUMIF(NSL!$C$240:$C$252,C39,NSL!$E$240:$E$252)</f>
        <v>0</v>
      </c>
      <c r="V39" s="116">
        <f>SUMIF(NSL!$C$254:$C$255,C39,NSL!$E$254:$E$255)</f>
        <v>0</v>
      </c>
      <c r="W39" s="116">
        <f>SUMIF(NSL!$C$257:$C$282,C39,NSL!$E$257:$E$282)</f>
        <v>0</v>
      </c>
      <c r="X39" s="116">
        <f>SUMIF(NSL!$C$284:$C$346,C39,NSL!$E$284:$E$346)</f>
        <v>0</v>
      </c>
      <c r="Y39" s="116">
        <f>SUMIF(NSL!$C$348:$C$436,C39,NSL!$E$348:$E$436)</f>
        <v>0</v>
      </c>
      <c r="Z39" s="116">
        <f>SUMIF(NSL!$C$438:$C$480,C39,NSL!$E$438:$E$480)</f>
        <v>0</v>
      </c>
      <c r="AA39" s="116">
        <f t="shared" si="17"/>
        <v>0.75</v>
      </c>
      <c r="AB39" s="116">
        <f>SUMIF(NSL!$C$483:$C$679,C39,NSL!$E$483:$E$679)</f>
        <v>0</v>
      </c>
      <c r="AC39" s="116">
        <f>SUMIF(NSL!$C$681:$C$682,C39,NSL!$E$681:$E$682)</f>
        <v>0</v>
      </c>
      <c r="AD39" s="116">
        <f>SUMIF(NSL!$C$684:$C$692,C39,NSL!$E$684:$E$692)</f>
        <v>0</v>
      </c>
      <c r="AE39" s="116">
        <f>SUMIF(NSL!$C$694:$C$776,C39,NSL!$E$694:$E$776)</f>
        <v>0</v>
      </c>
      <c r="AF39" s="116">
        <f>SUMIF(NSL!$C$778:$C$810,C39,NSL!$E$778:$E$810)</f>
        <v>0</v>
      </c>
      <c r="AG39" s="116">
        <f>SUMIF(NSL!$C$812:$C$813,C39,NSL!$E$812:$E$813)</f>
        <v>0</v>
      </c>
      <c r="AH39" s="116">
        <f>SUMIF(NSL!$C$815:$C$816,C39,NSL!$E$815:$E$816)</f>
        <v>0</v>
      </c>
      <c r="AI39" s="116">
        <f>SUMIF(NSL!$C$818:$C$889,C39,NSL!$E$818:$E$889)</f>
        <v>0</v>
      </c>
      <c r="AJ39" s="116">
        <f>SUMIF(NSL!$C$891:$C$917,C39,NSL!$E$891:$E$917)</f>
        <v>0</v>
      </c>
      <c r="AK39" s="116">
        <f>SUMIF(NSL!$C$919:$C$981,C39,NSL!$E$919:$E$981)</f>
        <v>0</v>
      </c>
      <c r="AL39" s="115">
        <f>D39-BG39</f>
        <v>0.75</v>
      </c>
      <c r="AM39" s="116">
        <f>SUMIF(NSL!$C$1002:$C$1028,C39,NSL!$E$1002:$E$1028)</f>
        <v>0</v>
      </c>
      <c r="AN39" s="116">
        <f>SUMIF(NSL!$C$1030:$C$1045,C39,NSL!$E$1030:$E$1045)</f>
        <v>0</v>
      </c>
      <c r="AO39" s="116">
        <f>SUMIF(NSL!$C$1047:$C$1048,C39,NSL!$E$1047:$E$1048)</f>
        <v>0</v>
      </c>
      <c r="AP39" s="116">
        <f>SUMIF(NSL!$C$1050:$C$1074,C39,NSL!$E$1050:$E$1074)</f>
        <v>0</v>
      </c>
      <c r="AQ39" s="116">
        <f>SUMIF(NSL!$C$1076:$C$1099,C39,NSL!$E$1076:$E$1099)</f>
        <v>0</v>
      </c>
      <c r="AR39" s="116">
        <f>SUMIF(NSL!$C$1101:$C$1121,C39,NSL!$E$1101:$E$1121)</f>
        <v>0</v>
      </c>
      <c r="AS39" s="116">
        <f>SUMIF(NSL!$C$1123:$C$1164,C39,NSL!$E$1123:$E$1164)</f>
        <v>0</v>
      </c>
      <c r="AT39" s="116">
        <f>SUMIF(NSL!$C$1166:$C$1201,C39,NSL!$E$1166:$E$1201)</f>
        <v>7.0000000000000007E-2</v>
      </c>
      <c r="AU39" s="116">
        <f>SUMIF(NSL!$C$1203:$C$1223,C39,NSL!$E$1203:$E$1223)</f>
        <v>0</v>
      </c>
      <c r="AV39" s="116">
        <f>SUMIF(NSL!$C$1225:$C$1226,C39,NSL!$E$1225:$E$1226)</f>
        <v>0</v>
      </c>
      <c r="AW39" s="116">
        <f>SUMIF(NSL!$C$1228:$C$1244,C39,NSL!$E$1228:$E$1244)</f>
        <v>0</v>
      </c>
      <c r="AX39" s="116">
        <f>SUMIF(NSL!$C$1246:$C$1351,C39,NSL!$E$1246:$E$1351)</f>
        <v>0</v>
      </c>
      <c r="AY39" s="116">
        <f>SUMIF(NSL!$C$1353:$C$1434,C39,NSL!$E$1353:$E$1434)</f>
        <v>0</v>
      </c>
      <c r="AZ39" s="116">
        <f>SUMIF(NSL!$C$1436:$C$1440,C39,NSL!$E$1436:$E$1440)</f>
        <v>0</v>
      </c>
      <c r="BA39" s="116">
        <f>SUMIF(NSL!$C$1442:$C$1507,C39,NSL!$E$1442:$E$1507)</f>
        <v>0</v>
      </c>
      <c r="BB39" s="116">
        <f>SUMIF(NSL!$C$1509:$C$1540,C39,NSL!$E$1509:$E$1540)</f>
        <v>0</v>
      </c>
      <c r="BC39" s="116">
        <f>SUMIF(NSL!$C$1542:$C$1545,C39,NSL!$E$1542:$E$1545)</f>
        <v>0</v>
      </c>
      <c r="BD39" s="116">
        <f>SUMIF(NSL!$C$1547:$C$1560,C39,NSL!$E$1547:$E$1560)</f>
        <v>0</v>
      </c>
      <c r="BE39" s="116">
        <f>SUMIF(NSL!$C$1562:$C$1565,C39,NSL!$E$1562:$E$1565)</f>
        <v>0</v>
      </c>
      <c r="BF39" s="116">
        <f>SUMIF(NSL!$C$1567:$C$1569,C39,NSL!$E$1567:$E$1569)</f>
        <v>0</v>
      </c>
      <c r="BG39" s="115">
        <f>SUM(G39:Q39)+SUM(S39:Z39)+SUM(AB39:AK39)+SUM(AM39:BF39)</f>
        <v>7.0000000000000007E-2</v>
      </c>
      <c r="BH39" s="117">
        <f>AL60-BG39</f>
        <v>-7.0000000000000007E-2</v>
      </c>
      <c r="BI39" s="221">
        <f t="shared" si="6"/>
        <v>0.75</v>
      </c>
      <c r="BJ39" s="125">
        <f t="shared" si="3"/>
        <v>0.75</v>
      </c>
    </row>
    <row r="40" spans="1:62" s="118" customFormat="1" ht="15">
      <c r="A40" s="113"/>
      <c r="B40" s="111" t="s">
        <v>163</v>
      </c>
      <c r="C40" s="113" t="s">
        <v>59</v>
      </c>
      <c r="D40" s="114">
        <f>HTg!F42</f>
        <v>6.8599999999999994</v>
      </c>
      <c r="E40" s="115">
        <f t="shared" si="11"/>
        <v>0</v>
      </c>
      <c r="F40" s="115">
        <f t="shared" si="12"/>
        <v>0</v>
      </c>
      <c r="G40" s="116">
        <f>SUMIF(NSL!$C$9:$C$10,C40,NSL!$E$9:$E$10)</f>
        <v>0</v>
      </c>
      <c r="H40" s="116">
        <f>SUMIF(NSL!$C$12:$C$13,C40,NSL!$E$12:$E$13)</f>
        <v>0</v>
      </c>
      <c r="I40" s="116">
        <f>SUMIF(NSL!$C$15:$C$16,C40,NSL!$E$15:$E$16)</f>
        <v>0</v>
      </c>
      <c r="J40" s="116">
        <f>SUMIF(NSL!$C$18:$C$19,C40,NSL!$E$18:$E$19)</f>
        <v>0</v>
      </c>
      <c r="K40" s="116">
        <f>SUMIF(NSL!$C$21:$C$43,C40,NSL!$E$21:$E$43)</f>
        <v>0</v>
      </c>
      <c r="L40" s="116">
        <f>SUMIF(NSL!$C$45:$C$51,C40,NSL!$E$45:$E$51)</f>
        <v>0</v>
      </c>
      <c r="M40" s="116">
        <f>SUMIF(NSL!$C$53:$C$55,C40,NSL!$E$53:$E$55)</f>
        <v>0</v>
      </c>
      <c r="N40" s="116">
        <f>SUMIF(NSL!$C$57:$C$65,C40,NSL!$E$57:$E$65)</f>
        <v>0</v>
      </c>
      <c r="O40" s="116">
        <f>SUMIF(NSL!$C$67:$C$76,C40,NSL!$E$67:$E$76)</f>
        <v>0</v>
      </c>
      <c r="P40" s="116">
        <f>SUMIF(NSL!$C$78:$C$79,C40,NSL!$E$78:$E$79)</f>
        <v>0</v>
      </c>
      <c r="Q40" s="116">
        <f>SUMIF(NSL!$C$81:$C$173,C40,NSL!$E$81:$E$173)</f>
        <v>0</v>
      </c>
      <c r="R40" s="115">
        <f t="shared" si="13"/>
        <v>6.8599999999999994</v>
      </c>
      <c r="S40" s="116">
        <f>SUMIF(NSL!$C$176:$C$214,C40,NSL!$E$176:$E$214)</f>
        <v>0</v>
      </c>
      <c r="T40" s="116">
        <f>SUMIF(NSL!$C$216:$C$238,C40,NSL!$E$216:$E$238)</f>
        <v>0</v>
      </c>
      <c r="U40" s="116">
        <f>SUMIF(NSL!$C$240:$C$252,C40,NSL!$E$240:$E$252)</f>
        <v>0</v>
      </c>
      <c r="V40" s="116">
        <f>SUMIF(NSL!$C$254:$C$255,C40,NSL!$E$254:$E$255)</f>
        <v>0</v>
      </c>
      <c r="W40" s="116">
        <f>SUMIF(NSL!$C$257:$C$282,C40,NSL!$E$257:$E$282)</f>
        <v>0</v>
      </c>
      <c r="X40" s="116">
        <f>SUMIF(NSL!$C$284:$C$346,C40,NSL!$E$284:$E$346)</f>
        <v>0.17</v>
      </c>
      <c r="Y40" s="116">
        <f>SUMIF(NSL!$C$348:$C$436,C40,NSL!$E$348:$E$436)</f>
        <v>0</v>
      </c>
      <c r="Z40" s="116">
        <f>SUMIF(NSL!$C$438:$C$480,C40,NSL!$E$438:$E$480)</f>
        <v>0</v>
      </c>
      <c r="AA40" s="116">
        <f t="shared" si="17"/>
        <v>6.0399999999999991</v>
      </c>
      <c r="AB40" s="116">
        <f>SUMIF(NSL!$C$483:$C$679,C40,NSL!$E$483:$E$679)</f>
        <v>0.04</v>
      </c>
      <c r="AC40" s="116">
        <f>SUMIF(NSL!$C$681:$C$682,C40,NSL!$E$681:$E$682)</f>
        <v>0</v>
      </c>
      <c r="AD40" s="116">
        <f>SUMIF(NSL!$C$684:$C$692,C40,NSL!$E$684:$E$692)</f>
        <v>0</v>
      </c>
      <c r="AE40" s="116">
        <f>SUMIF(NSL!$C$694:$C$776,C40,NSL!$E$694:$E$776)</f>
        <v>0</v>
      </c>
      <c r="AF40" s="116">
        <f>SUMIF(NSL!$C$778:$C$810,C40,NSL!$E$778:$E$810)</f>
        <v>0</v>
      </c>
      <c r="AG40" s="116">
        <f>SUMIF(NSL!$C$812:$C$813,C40,NSL!$E$812:$E$813)</f>
        <v>0</v>
      </c>
      <c r="AH40" s="116">
        <f>SUMIF(NSL!$C$815:$C$816,C40,NSL!$E$815:$E$816)</f>
        <v>0</v>
      </c>
      <c r="AI40" s="116">
        <f>SUMIF(NSL!$C$818:$C$889,C40,NSL!$E$818:$E$889)</f>
        <v>0</v>
      </c>
      <c r="AJ40" s="116">
        <f>SUMIF(NSL!$C$891:$C$917,C40,NSL!$E$891:$E$917)</f>
        <v>0</v>
      </c>
      <c r="AK40" s="116">
        <f>SUMIF(NSL!$C$919:$C$981,C40,NSL!$E$919:$E$981)</f>
        <v>0</v>
      </c>
      <c r="AL40" s="116">
        <f>SUMIF(NSL!$C$983:$C$1000,C40,NSL!$E$983:$E$1000)</f>
        <v>0</v>
      </c>
      <c r="AM40" s="115">
        <f>D40-BG40</f>
        <v>5.9999999999999991</v>
      </c>
      <c r="AN40" s="116">
        <f>SUMIF(NSL!$C$1030:$C$1045,C40,NSL!$E$1030:$E$1045)</f>
        <v>0</v>
      </c>
      <c r="AO40" s="116">
        <f>SUMIF(NSL!$C$1047:$C$1048,C40,NSL!$E$1047:$E$1048)</f>
        <v>0</v>
      </c>
      <c r="AP40" s="116">
        <f>SUMIF(NSL!$C$1050:$C$1074,C40,NSL!$E$1050:$E$1074)</f>
        <v>0</v>
      </c>
      <c r="AQ40" s="116">
        <f>SUMIF(NSL!$C$1076:$C$1099,C40,NSL!$E$1076:$E$1099)</f>
        <v>0</v>
      </c>
      <c r="AR40" s="116">
        <f>SUMIF(NSL!$C$1101:$C$1121,C40,NSL!$E$1101:$E$1121)</f>
        <v>0.65</v>
      </c>
      <c r="AS40" s="116">
        <f>SUMIF(NSL!$C$1123:$C$1164,C40,NSL!$E$1123:$E$1164)</f>
        <v>0</v>
      </c>
      <c r="AT40" s="116">
        <f>SUMIF(NSL!$C$1166:$C$1201,C40,NSL!$E$1166:$E$1201)</f>
        <v>0</v>
      </c>
      <c r="AU40" s="116">
        <f>SUMIF(NSL!$C$1203:$C$1223,C40,NSL!$E$1203:$E$1223)</f>
        <v>0</v>
      </c>
      <c r="AV40" s="116">
        <f>SUMIF(NSL!$C$1225:$C$1226,C40,NSL!$E$1225:$E$1226)</f>
        <v>0</v>
      </c>
      <c r="AW40" s="116">
        <f>SUMIF(NSL!$C$1228:$C$1244,C40,NSL!$E$1228:$E$1244)</f>
        <v>0</v>
      </c>
      <c r="AX40" s="116">
        <f>SUMIF(NSL!$C$1246:$C$1351,C40,NSL!$E$1246:$E$1351)</f>
        <v>0</v>
      </c>
      <c r="AY40" s="116">
        <f>SUMIF(NSL!$C$1353:$C$1434,C40,NSL!$E$1353:$E$1434)</f>
        <v>0</v>
      </c>
      <c r="AZ40" s="116">
        <f>SUMIF(NSL!$C$1436:$C$1440,C40,NSL!$E$1436:$E$1440)</f>
        <v>0</v>
      </c>
      <c r="BA40" s="116">
        <f>SUMIF(NSL!$C$1442:$C$1507,C40,NSL!$E$1442:$E$1507)</f>
        <v>0</v>
      </c>
      <c r="BB40" s="116">
        <f>SUMIF(NSL!$C$1509:$C$1540,C40,NSL!$E$1509:$E$1540)</f>
        <v>0</v>
      </c>
      <c r="BC40" s="116">
        <f>SUMIF(NSL!$C$1542:$C$1545,C40,NSL!$E$1542:$E$1545)</f>
        <v>0</v>
      </c>
      <c r="BD40" s="116">
        <f>SUMIF(NSL!$C$1547:$C$1560,C40,NSL!$E$1547:$E$1560)</f>
        <v>0</v>
      </c>
      <c r="BE40" s="116">
        <f>SUMIF(NSL!$C$1562:$C$1565,C40,NSL!$E$1562:$E$1565)</f>
        <v>0</v>
      </c>
      <c r="BF40" s="116">
        <f>SUMIF(NSL!$C$1567:$C$1569,C40,NSL!$E$1567:$E$1569)</f>
        <v>0</v>
      </c>
      <c r="BG40" s="115">
        <f>SUM(G40:Q40)+SUM(S40:Z40)+SUM(AB40:AL40)+SUM(AN40:BF40)</f>
        <v>0.8600000000000001</v>
      </c>
      <c r="BH40" s="117">
        <f>AM60-BG40</f>
        <v>7.4200000000000008</v>
      </c>
      <c r="BI40" s="221">
        <f t="shared" si="6"/>
        <v>14.280000000000001</v>
      </c>
      <c r="BJ40" s="125">
        <f t="shared" si="3"/>
        <v>5.9999999999999991</v>
      </c>
    </row>
    <row r="41" spans="1:62" s="118" customFormat="1" ht="15">
      <c r="A41" s="113"/>
      <c r="B41" s="111" t="s">
        <v>175</v>
      </c>
      <c r="C41" s="113" t="s">
        <v>177</v>
      </c>
      <c r="D41" s="114">
        <f>HTg!F43</f>
        <v>0</v>
      </c>
      <c r="E41" s="115">
        <f t="shared" si="11"/>
        <v>0</v>
      </c>
      <c r="F41" s="115">
        <f t="shared" si="12"/>
        <v>0</v>
      </c>
      <c r="G41" s="116">
        <f>SUMIF(NSL!$C$9:$C$10,C41,NSL!$E$9:$E$10)</f>
        <v>0</v>
      </c>
      <c r="H41" s="116">
        <f>SUMIF(NSL!$C$12:$C$13,C41,NSL!$E$12:$E$13)</f>
        <v>0</v>
      </c>
      <c r="I41" s="116">
        <f>SUMIF(NSL!$C$15:$C$16,C41,NSL!$E$15:$E$16)</f>
        <v>0</v>
      </c>
      <c r="J41" s="116">
        <f>SUMIF(NSL!$C$18:$C$19,C41,NSL!$E$18:$E$19)</f>
        <v>0</v>
      </c>
      <c r="K41" s="116">
        <f>SUMIF(NSL!$C$21:$C$43,C41,NSL!$E$21:$E$43)</f>
        <v>0</v>
      </c>
      <c r="L41" s="116">
        <f>SUMIF(NSL!$C$45:$C$51,C41,NSL!$E$45:$E$51)</f>
        <v>0</v>
      </c>
      <c r="M41" s="116">
        <f>SUMIF(NSL!$C$53:$C$55,C41,NSL!$E$53:$E$55)</f>
        <v>0</v>
      </c>
      <c r="N41" s="116">
        <f>SUMIF(NSL!$C$57:$C$65,C41,NSL!$E$57:$E$65)</f>
        <v>0</v>
      </c>
      <c r="O41" s="116">
        <f>SUMIF(NSL!$C$67:$C$76,C41,NSL!$E$67:$E$76)</f>
        <v>0</v>
      </c>
      <c r="P41" s="116">
        <f>SUMIF(NSL!$C$78:$C$79,C41,NSL!$E$78:$E$79)</f>
        <v>0</v>
      </c>
      <c r="Q41" s="116">
        <f>SUMIF(NSL!$C$81:$C$173,C41,NSL!$E$81:$E$173)</f>
        <v>0</v>
      </c>
      <c r="R41" s="115">
        <f t="shared" si="13"/>
        <v>0</v>
      </c>
      <c r="S41" s="116">
        <f>SUMIF(NSL!$C$176:$C$214,C41,NSL!$E$176:$E$214)</f>
        <v>0</v>
      </c>
      <c r="T41" s="116">
        <f>SUMIF(NSL!$C$216:$C$238,C41,NSL!$E$216:$E$238)</f>
        <v>0</v>
      </c>
      <c r="U41" s="116">
        <f>SUMIF(NSL!$C$240:$C$252,C41,NSL!$E$240:$E$252)</f>
        <v>0</v>
      </c>
      <c r="V41" s="116">
        <f>SUMIF(NSL!$C$254:$C$255,C41,NSL!$E$254:$E$255)</f>
        <v>0</v>
      </c>
      <c r="W41" s="116">
        <f>SUMIF(NSL!$C$257:$C$282,C41,NSL!$E$257:$E$282)</f>
        <v>0</v>
      </c>
      <c r="X41" s="116">
        <f>SUMIF(NSL!$C$284:$C$346,C41,NSL!$E$284:$E$346)</f>
        <v>0</v>
      </c>
      <c r="Y41" s="116">
        <f>SUMIF(NSL!$C$348:$C$436,C41,NSL!$E$348:$E$436)</f>
        <v>0</v>
      </c>
      <c r="Z41" s="116">
        <f>SUMIF(NSL!$C$438:$C$480,C41,NSL!$E$438:$E$480)</f>
        <v>0</v>
      </c>
      <c r="AA41" s="116">
        <f t="shared" si="17"/>
        <v>0</v>
      </c>
      <c r="AB41" s="116">
        <f>SUMIF(NSL!$C$483:$C$679,C41,NSL!$E$483:$E$679)</f>
        <v>0</v>
      </c>
      <c r="AC41" s="116">
        <f>SUMIF(NSL!$C$681:$C$682,C41,NSL!$E$681:$E$682)</f>
        <v>0</v>
      </c>
      <c r="AD41" s="116">
        <f>SUMIF(NSL!$C$684:$C$692,C41,NSL!$E$684:$E$692)</f>
        <v>0</v>
      </c>
      <c r="AE41" s="116">
        <f>SUMIF(NSL!$C$694:$C$776,C41,NSL!$E$694:$E$776)</f>
        <v>0</v>
      </c>
      <c r="AF41" s="116">
        <f>SUMIF(NSL!$C$778:$C$810,C41,NSL!$E$778:$E$810)</f>
        <v>0</v>
      </c>
      <c r="AG41" s="116">
        <f>SUMIF(NSL!$C$812:$C$813,C41,NSL!$E$812:$E$813)</f>
        <v>0</v>
      </c>
      <c r="AH41" s="116">
        <f>SUMIF(NSL!$C$815:$C$816,C41,NSL!$E$815:$E$816)</f>
        <v>0</v>
      </c>
      <c r="AI41" s="116">
        <f>SUMIF(NSL!$C$818:$C$889,C41,NSL!$E$818:$E$889)</f>
        <v>0</v>
      </c>
      <c r="AJ41" s="116">
        <f>SUMIF(NSL!$C$891:$C$917,C41,NSL!$E$891:$E$917)</f>
        <v>0</v>
      </c>
      <c r="AK41" s="116">
        <f>SUMIF(NSL!$C$919:$C$981,C41,NSL!$E$919:$E$981)</f>
        <v>0</v>
      </c>
      <c r="AL41" s="116">
        <f>SUMIF(NSL!$C$983:$C$1000,C41,NSL!$E$983:$E$1000)</f>
        <v>0</v>
      </c>
      <c r="AM41" s="116">
        <f>SUMIF(NSL!$C$1002:$C$1028,C41,NSL!$E$1002:$E$1028)</f>
        <v>0</v>
      </c>
      <c r="AN41" s="115">
        <f>D41-BG41</f>
        <v>0</v>
      </c>
      <c r="AO41" s="116">
        <f>SUMIF(NSL!$C$1047:$C$1048,C41,NSL!$E$1047:$E$1048)</f>
        <v>0</v>
      </c>
      <c r="AP41" s="116">
        <f>SUMIF(NSL!$C$1050:$C$1074,C41,NSL!$E$1050:$E$1074)</f>
        <v>0</v>
      </c>
      <c r="AQ41" s="116">
        <f>SUMIF(NSL!$C$1076:$C$1099,C41,NSL!$E$1076:$E$1099)</f>
        <v>0</v>
      </c>
      <c r="AR41" s="116">
        <f>SUMIF(NSL!$C$1101:$C$1121,C41,NSL!$E$1101:$E$1121)</f>
        <v>0</v>
      </c>
      <c r="AS41" s="116">
        <f>SUMIF(NSL!$C$1123:$C$1164,C41,NSL!$E$1123:$E$1164)</f>
        <v>0</v>
      </c>
      <c r="AT41" s="116">
        <f>SUMIF(NSL!$C$1166:$C$1201,C41,NSL!$E$1166:$E$1201)</f>
        <v>0</v>
      </c>
      <c r="AU41" s="116">
        <f>SUMIF(NSL!$C$1203:$C$1223,C41,NSL!$E$1203:$E$1223)</f>
        <v>0</v>
      </c>
      <c r="AV41" s="116">
        <f>SUMIF(NSL!$C$1225:$C$1226,C41,NSL!$E$1225:$E$1226)</f>
        <v>0</v>
      </c>
      <c r="AW41" s="116">
        <f>SUMIF(NSL!$C$1228:$C$1244,C41,NSL!$E$1228:$E$1244)</f>
        <v>0</v>
      </c>
      <c r="AX41" s="116">
        <f>SUMIF(NSL!$C$1246:$C$1351,C41,NSL!$E$1246:$E$1351)</f>
        <v>0</v>
      </c>
      <c r="AY41" s="116">
        <f>SUMIF(NSL!$C$1353:$C$1434,C41,NSL!$E$1353:$E$1434)</f>
        <v>0</v>
      </c>
      <c r="AZ41" s="116">
        <f>SUMIF(NSL!$C$1436:$C$1440,C41,NSL!$E$1436:$E$1440)</f>
        <v>0</v>
      </c>
      <c r="BA41" s="116">
        <f>SUMIF(NSL!$C$1442:$C$1507,C41,NSL!$E$1442:$E$1507)</f>
        <v>0</v>
      </c>
      <c r="BB41" s="116">
        <f>SUMIF(NSL!$C$1509:$C$1540,C41,NSL!$E$1509:$E$1540)</f>
        <v>0</v>
      </c>
      <c r="BC41" s="116">
        <f>SUMIF(NSL!$C$1542:$C$1545,C41,NSL!$E$1542:$E$1545)</f>
        <v>0</v>
      </c>
      <c r="BD41" s="116">
        <f>SUMIF(NSL!$C$1547:$C$1560,C41,NSL!$E$1547:$E$1560)</f>
        <v>0</v>
      </c>
      <c r="BE41" s="116">
        <f>SUMIF(NSL!$C$1562:$C$1565,C41,NSL!$E$1562:$E$1565)</f>
        <v>0</v>
      </c>
      <c r="BF41" s="116">
        <f>SUMIF(NSL!$C$1567:$C$1569,C41,NSL!$E$1567:$E$1569)</f>
        <v>0</v>
      </c>
      <c r="BG41" s="115">
        <f>SUM(G41:Q41)+SUM(S41:Z41)+SUM(AB41:AM41)+SUM(AO41:BF41)</f>
        <v>0</v>
      </c>
      <c r="BH41" s="117">
        <f>AN60-BG41</f>
        <v>0</v>
      </c>
      <c r="BI41" s="221">
        <f t="shared" si="6"/>
        <v>0</v>
      </c>
      <c r="BJ41" s="125">
        <f t="shared" si="3"/>
        <v>0</v>
      </c>
    </row>
    <row r="42" spans="1:62" ht="15">
      <c r="A42" s="8" t="s">
        <v>91</v>
      </c>
      <c r="B42" s="13" t="s">
        <v>127</v>
      </c>
      <c r="C42" s="8" t="s">
        <v>63</v>
      </c>
      <c r="D42" s="52">
        <f>HTg!F44</f>
        <v>0</v>
      </c>
      <c r="E42" s="65">
        <f t="shared" si="11"/>
        <v>0</v>
      </c>
      <c r="F42" s="70">
        <f t="shared" si="12"/>
        <v>0</v>
      </c>
      <c r="G42" s="55">
        <f>SUMIF(NSL!$C$9:$C$10,C42,NSL!$E$9:$E$10)</f>
        <v>0</v>
      </c>
      <c r="H42" s="55">
        <f>SUMIF(NSL!$C$12:$C$13,C42,NSL!$E$12:$E$13)</f>
        <v>0</v>
      </c>
      <c r="I42" s="55">
        <f>SUMIF(NSL!$C$15:$C$16,C42,NSL!$E$15:$E$16)</f>
        <v>0</v>
      </c>
      <c r="J42" s="55">
        <f>SUMIF(NSL!$C$18:$C$19,C42,NSL!$E$18:$E$19)</f>
        <v>0</v>
      </c>
      <c r="K42" s="55">
        <f>SUMIF(NSL!$C$21:$C$43,C42,NSL!$E$21:$E$43)</f>
        <v>0</v>
      </c>
      <c r="L42" s="55">
        <f>SUMIF(NSL!$C$45:$C$51,C42,NSL!$E$45:$E$51)</f>
        <v>0</v>
      </c>
      <c r="M42" s="55">
        <f>SUMIF(NSL!$C$53:$C$55,C42,NSL!$E$53:$E$55)</f>
        <v>0</v>
      </c>
      <c r="N42" s="55">
        <f>SUMIF(NSL!$C$57:$C$65,C42,NSL!$E$57:$E$65)</f>
        <v>0</v>
      </c>
      <c r="O42" s="55">
        <f>SUMIF(NSL!$C$67:$C$76,C42,NSL!$E$67:$E$76)</f>
        <v>0</v>
      </c>
      <c r="P42" s="55">
        <f>SUMIF(NSL!$C$78:$C$79,C42,NSL!$E$78:$E$79)</f>
        <v>0</v>
      </c>
      <c r="Q42" s="55">
        <f>SUMIF(NSL!$C$81:$C$173,C42,NSL!$E$81:$E$173)</f>
        <v>0</v>
      </c>
      <c r="R42" s="65">
        <f t="shared" si="13"/>
        <v>0</v>
      </c>
      <c r="S42" s="55">
        <f>SUMIF(NSL!$C$176:$C$214,C42,NSL!$E$176:$E$214)</f>
        <v>0</v>
      </c>
      <c r="T42" s="55">
        <f>SUMIF(NSL!$C$216:$C$238,C42,NSL!$E$216:$E$238)</f>
        <v>0</v>
      </c>
      <c r="U42" s="55">
        <f>SUMIF(NSL!$C$240:$C$252,C42,NSL!$E$240:$E$252)</f>
        <v>0</v>
      </c>
      <c r="V42" s="55">
        <f>SUMIF(NSL!$C$254:$C$255,C42,NSL!$E$254:$E$255)</f>
        <v>0</v>
      </c>
      <c r="W42" s="55">
        <f>SUMIF(NSL!$C$257:$C$282,C42,NSL!$E$257:$E$282)</f>
        <v>0</v>
      </c>
      <c r="X42" s="55">
        <f>SUMIF(NSL!$C$284:$C$346,C42,NSL!$E$284:$E$346)</f>
        <v>0</v>
      </c>
      <c r="Y42" s="55">
        <f>SUMIF(NSL!$C$348:$C$436,C42,NSL!$E$348:$E$436)</f>
        <v>0</v>
      </c>
      <c r="Z42" s="55">
        <f>SUMIF(NSL!$C$438:$C$480,C42,NSL!$E$438:$E$480)</f>
        <v>0</v>
      </c>
      <c r="AA42" s="72">
        <f t="shared" si="17"/>
        <v>0</v>
      </c>
      <c r="AB42" s="116">
        <f>SUMIF(NSL!$C$483:$C$679,C42,NSL!$E$483:$E$679)</f>
        <v>0</v>
      </c>
      <c r="AC42" s="116">
        <f>SUMIF(NSL!$C$681:$C$682,C42,NSL!$E$681:$E$682)</f>
        <v>0</v>
      </c>
      <c r="AD42" s="116">
        <f>SUMIF(NSL!$C$684:$C$692,C42,NSL!$E$684:$E$692)</f>
        <v>0</v>
      </c>
      <c r="AE42" s="116">
        <f>SUMIF(NSL!$C$694:$C$776,C42,NSL!$E$694:$E$776)</f>
        <v>0</v>
      </c>
      <c r="AF42" s="116">
        <f>SUMIF(NSL!$C$778:$C$810,C42,NSL!$E$778:$E$810)</f>
        <v>0</v>
      </c>
      <c r="AG42" s="116">
        <f>SUMIF(NSL!$C$812:$C$813,C42,NSL!$E$812:$E$813)</f>
        <v>0</v>
      </c>
      <c r="AH42" s="116">
        <f>SUMIF(NSL!$C$815:$C$816,C42,NSL!$E$815:$E$816)</f>
        <v>0</v>
      </c>
      <c r="AI42" s="116">
        <f>SUMIF(NSL!$C$818:$C$889,C42,NSL!$E$818:$E$889)</f>
        <v>0</v>
      </c>
      <c r="AJ42" s="116">
        <f>SUMIF(NSL!$C$891:$C$917,C42,NSL!$E$891:$E$917)</f>
        <v>0</v>
      </c>
      <c r="AK42" s="116">
        <f>SUMIF(NSL!$C$919:$C$981,C42,NSL!$E$919:$E$981)</f>
        <v>0</v>
      </c>
      <c r="AL42" s="116">
        <f>SUMIF(NSL!$C$983:$C$1000,C42,NSL!$E$983:$E$1000)</f>
        <v>0</v>
      </c>
      <c r="AM42" s="116">
        <f>SUMIF(NSL!$C$1002:$C$1028,C42,NSL!$E$1002:$E$1028)</f>
        <v>0</v>
      </c>
      <c r="AN42" s="116">
        <f>SUMIF(NSL!$C$1030:$C$1045,C42,NSL!$E$1030:$E$1045)</f>
        <v>0</v>
      </c>
      <c r="AO42" s="65">
        <f>D42-BG42</f>
        <v>0</v>
      </c>
      <c r="AP42" s="55">
        <f>SUMIF(NSL!$C$1050:$C$1074,C42,NSL!$E$1050:$E$1074)</f>
        <v>0</v>
      </c>
      <c r="AQ42" s="55">
        <f>SUMIF(NSL!$C$1076:$C$1099,C42,NSL!$E$1076:$E$1099)</f>
        <v>0</v>
      </c>
      <c r="AR42" s="55">
        <f>SUMIF(NSL!$C$1101:$C$1121,C42,NSL!$E$1101:$E$1121)</f>
        <v>0</v>
      </c>
      <c r="AS42" s="55">
        <f>SUMIF(NSL!$C$1123:$C$1164,C42,NSL!$E$1123:$E$1164)</f>
        <v>0</v>
      </c>
      <c r="AT42" s="55">
        <f>SUMIF(NSL!$C$1166:$C$1201,C42,NSL!$E$1166:$E$1201)</f>
        <v>0</v>
      </c>
      <c r="AU42" s="55">
        <f>SUMIF(NSL!$C$1203:$C$1223,C42,NSL!$E$1203:$E$1223)</f>
        <v>0</v>
      </c>
      <c r="AV42" s="55">
        <f>SUMIF(NSL!$C$1225:$C$1226,C42,NSL!$E$1225:$E$1226)</f>
        <v>0</v>
      </c>
      <c r="AW42" s="55">
        <f>SUMIF(NSL!$C$1228:$C$1244,C42,NSL!$E$1228:$E$1244)</f>
        <v>0</v>
      </c>
      <c r="AX42" s="55">
        <f>SUMIF(NSL!$C$1246:$C$1351,C42,NSL!$E$1246:$E$1351)</f>
        <v>0</v>
      </c>
      <c r="AY42" s="55">
        <f>SUMIF(NSL!$C$1353:$C$1434,C42,NSL!$E$1353:$E$1434)</f>
        <v>0</v>
      </c>
      <c r="AZ42" s="55">
        <f>SUMIF(NSL!$C$1436:$C$1440,C42,NSL!$E$1436:$E$1440)</f>
        <v>0</v>
      </c>
      <c r="BA42" s="55">
        <f>SUMIF(NSL!$C$1442:$C$1507,C42,NSL!$E$1442:$E$1507)</f>
        <v>0</v>
      </c>
      <c r="BB42" s="55">
        <f>SUMIF(NSL!$C$1509:$C$1540,C42,NSL!$E$1509:$E$1540)</f>
        <v>0</v>
      </c>
      <c r="BC42" s="55">
        <f>SUMIF(NSL!$C$1542:$C$1545,C42,NSL!$E$1542:$E$1545)</f>
        <v>0</v>
      </c>
      <c r="BD42" s="55">
        <f>SUMIF(NSL!$C$1547:$C$1560,C42,NSL!$E$1547:$E$1560)</f>
        <v>0</v>
      </c>
      <c r="BE42" s="55">
        <f>SUMIF(NSL!$C$1562:$C$1565,C42,NSL!$E$1562:$E$1565)</f>
        <v>0</v>
      </c>
      <c r="BF42" s="55">
        <f>SUMIF(NSL!$C$1567:$C$1569,C42,NSL!$E$1567:$E$1569)</f>
        <v>0</v>
      </c>
      <c r="BG42" s="65">
        <f>SUM(G42:Q42)+SUM(S42:Z42)+SUM(AB42:AN42)+SUM(AP42:BF42)</f>
        <v>0</v>
      </c>
      <c r="BH42" s="53">
        <f>AO60-BG42</f>
        <v>0</v>
      </c>
      <c r="BI42" s="53">
        <f>BH42+D42</f>
        <v>0</v>
      </c>
      <c r="BJ42" s="125">
        <f t="shared" si="3"/>
        <v>0</v>
      </c>
    </row>
    <row r="43" spans="1:62" ht="15">
      <c r="A43" s="8" t="s">
        <v>95</v>
      </c>
      <c r="B43" s="7" t="s">
        <v>126</v>
      </c>
      <c r="C43" s="8" t="s">
        <v>41</v>
      </c>
      <c r="D43" s="52">
        <f>HTg!F45</f>
        <v>7.97</v>
      </c>
      <c r="E43" s="65">
        <f t="shared" si="11"/>
        <v>0</v>
      </c>
      <c r="F43" s="70">
        <f t="shared" si="12"/>
        <v>0</v>
      </c>
      <c r="G43" s="55">
        <f>SUMIF(NSL!$C$9:$C$10,C43,NSL!$E$9:$E$10)</f>
        <v>0</v>
      </c>
      <c r="H43" s="55">
        <f>SUMIF(NSL!$C$12:$C$13,C43,NSL!$E$12:$E$13)</f>
        <v>0</v>
      </c>
      <c r="I43" s="55">
        <f>SUMIF(NSL!$C$15:$C$16,C43,NSL!$E$15:$E$16)</f>
        <v>0</v>
      </c>
      <c r="J43" s="55">
        <f>SUMIF(NSL!$C$18:$C$19,C43,NSL!$E$18:$E$19)</f>
        <v>0</v>
      </c>
      <c r="K43" s="55">
        <f>SUMIF(NSL!$C$21:$C$43,C43,NSL!$E$21:$E$43)</f>
        <v>0</v>
      </c>
      <c r="L43" s="55">
        <f>SUMIF(NSL!$C$45:$C$51,C43,NSL!$E$45:$E$51)</f>
        <v>0</v>
      </c>
      <c r="M43" s="55">
        <f>SUMIF(NSL!$C$53:$C$55,C43,NSL!$E$53:$E$55)</f>
        <v>0</v>
      </c>
      <c r="N43" s="55">
        <f>SUMIF(NSL!$C$57:$C$65,C43,NSL!$E$57:$E$65)</f>
        <v>0</v>
      </c>
      <c r="O43" s="55">
        <f>SUMIF(NSL!$C$67:$C$76,C43,NSL!$E$67:$E$76)</f>
        <v>0</v>
      </c>
      <c r="P43" s="55">
        <f>SUMIF(NSL!$C$78:$C$79,C43,NSL!$E$78:$E$79)</f>
        <v>0</v>
      </c>
      <c r="Q43" s="55">
        <f>SUMIF(NSL!$C$81:$C$173,C43,NSL!$E$81:$E$173)</f>
        <v>0</v>
      </c>
      <c r="R43" s="65">
        <f t="shared" si="13"/>
        <v>7.97</v>
      </c>
      <c r="S43" s="55">
        <f>SUMIF(NSL!$C$176:$C$214,C43,NSL!$E$176:$E$214)</f>
        <v>0</v>
      </c>
      <c r="T43" s="55">
        <f>SUMIF(NSL!$C$216:$C$238,C43,NSL!$E$216:$E$238)</f>
        <v>0</v>
      </c>
      <c r="U43" s="55">
        <f>SUMIF(NSL!$C$240:$C$252,C43,NSL!$E$240:$E$252)</f>
        <v>0</v>
      </c>
      <c r="V43" s="55">
        <f>SUMIF(NSL!$C$254:$C$255,C43,NSL!$E$254:$E$255)</f>
        <v>0</v>
      </c>
      <c r="W43" s="55">
        <f>SUMIF(NSL!$C$257:$C$282,C43,NSL!$E$257:$E$282)</f>
        <v>0</v>
      </c>
      <c r="X43" s="55">
        <f>SUMIF(NSL!$C$284:$C$346,C43,NSL!$E$284:$E$346)</f>
        <v>0</v>
      </c>
      <c r="Y43" s="55">
        <f>SUMIF(NSL!$C$348:$C$436,C43,NSL!$E$348:$E$436)</f>
        <v>0</v>
      </c>
      <c r="Z43" s="55">
        <f>SUMIF(NSL!$C$438:$C$480,C43,NSL!$E$438:$E$480)</f>
        <v>0</v>
      </c>
      <c r="AA43" s="72">
        <f t="shared" si="17"/>
        <v>0</v>
      </c>
      <c r="AB43" s="116">
        <f>SUMIF(NSL!$C$483:$C$679,C43,NSL!$E$483:$E$679)</f>
        <v>0</v>
      </c>
      <c r="AC43" s="116">
        <f>SUMIF(NSL!$C$681:$C$682,C43,NSL!$E$681:$E$682)</f>
        <v>0</v>
      </c>
      <c r="AD43" s="116">
        <f>SUMIF(NSL!$C$684:$C$692,C43,NSL!$E$684:$E$692)</f>
        <v>0</v>
      </c>
      <c r="AE43" s="116">
        <f>SUMIF(NSL!$C$694:$C$776,C43,NSL!$E$694:$E$776)</f>
        <v>0</v>
      </c>
      <c r="AF43" s="116">
        <f>SUMIF(NSL!$C$778:$C$810,C43,NSL!$E$778:$E$810)</f>
        <v>0</v>
      </c>
      <c r="AG43" s="116">
        <f>SUMIF(NSL!$C$812:$C$813,C43,NSL!$E$812:$E$813)</f>
        <v>0</v>
      </c>
      <c r="AH43" s="116">
        <f>SUMIF(NSL!$C$815:$C$816,C43,NSL!$E$815:$E$816)</f>
        <v>0</v>
      </c>
      <c r="AI43" s="116">
        <f>SUMIF(NSL!$C$818:$C$889,C43,NSL!$E$818:$E$889)</f>
        <v>0</v>
      </c>
      <c r="AJ43" s="116">
        <f>SUMIF(NSL!$C$891:$C$917,C43,NSL!$E$891:$E$917)</f>
        <v>0</v>
      </c>
      <c r="AK43" s="116">
        <f>SUMIF(NSL!$C$919:$C$981,C43,NSL!$E$919:$E$981)</f>
        <v>0</v>
      </c>
      <c r="AL43" s="116">
        <f>SUMIF(NSL!$C$983:$C$1000,C43,NSL!$E$983:$E$1000)</f>
        <v>0</v>
      </c>
      <c r="AM43" s="116">
        <f>SUMIF(NSL!$C$1002:$C$1028,C43,NSL!$E$1002:$E$1028)</f>
        <v>0</v>
      </c>
      <c r="AN43" s="116">
        <f>SUMIF(NSL!$C$1030:$C$1045,C43,NSL!$E$1030:$E$1045)</f>
        <v>0</v>
      </c>
      <c r="AO43" s="55">
        <f>SUMIF(NSL!$C$1047:$C$1048,C43,NSL!$E$1047:$E$1048)</f>
        <v>0</v>
      </c>
      <c r="AP43" s="65">
        <f>D43-BG43</f>
        <v>7.97</v>
      </c>
      <c r="AQ43" s="55">
        <f>SUMIF(NSL!$C$1076:$C$1099,C43,NSL!$E$1076:$E$1099)</f>
        <v>0</v>
      </c>
      <c r="AR43" s="55">
        <f>SUMIF(NSL!$C$1101:$C$1121,C43,NSL!$E$1101:$E$1121)</f>
        <v>0</v>
      </c>
      <c r="AS43" s="55">
        <f>SUMIF(NSL!$C$1123:$C$1164,C43,NSL!$E$1123:$E$1164)</f>
        <v>0</v>
      </c>
      <c r="AT43" s="55">
        <f>SUMIF(NSL!$C$1166:$C$1201,C43,NSL!$E$1166:$E$1201)</f>
        <v>0</v>
      </c>
      <c r="AU43" s="55">
        <f>SUMIF(NSL!$C$1203:$C$1223,C43,NSL!$E$1203:$E$1223)</f>
        <v>0</v>
      </c>
      <c r="AV43" s="55">
        <f>SUMIF(NSL!$C$1225:$C$1226,C43,NSL!$E$1225:$E$1226)</f>
        <v>0</v>
      </c>
      <c r="AW43" s="55">
        <f>SUMIF(NSL!$C$1228:$C$1244,C43,NSL!$E$1228:$E$1244)</f>
        <v>0</v>
      </c>
      <c r="AX43" s="55">
        <f>SUMIF(NSL!$C$1246:$C$1351,C43,NSL!$E$1246:$E$1351)</f>
        <v>0</v>
      </c>
      <c r="AY43" s="55">
        <f>SUMIF(NSL!$C$1353:$C$1434,C43,NSL!$E$1353:$E$1434)</f>
        <v>0</v>
      </c>
      <c r="AZ43" s="55">
        <f>SUMIF(NSL!$C$1436:$C$1440,C43,NSL!$E$1436:$E$1440)</f>
        <v>0</v>
      </c>
      <c r="BA43" s="55">
        <f>SUMIF(NSL!$C$1442:$C$1507,C43,NSL!$E$1442:$E$1507)</f>
        <v>0</v>
      </c>
      <c r="BB43" s="55">
        <f>SUMIF(NSL!$C$1509:$C$1540,C43,NSL!$E$1509:$E$1540)</f>
        <v>0</v>
      </c>
      <c r="BC43" s="55">
        <f>SUMIF(NSL!$C$1542:$C$1545,C43,NSL!$E$1542:$E$1545)</f>
        <v>0</v>
      </c>
      <c r="BD43" s="55">
        <f>SUMIF(NSL!$C$1547:$C$1560,C43,NSL!$E$1547:$E$1560)</f>
        <v>0</v>
      </c>
      <c r="BE43" s="55">
        <f>SUMIF(NSL!$C$1562:$C$1565,C43,NSL!$E$1562:$E$1565)</f>
        <v>0</v>
      </c>
      <c r="BF43" s="55">
        <f>SUMIF(NSL!$C$1567:$C$1569,C43,NSL!$E$1567:$E$1569)</f>
        <v>0</v>
      </c>
      <c r="BG43" s="65">
        <f>SUM(G43:Q43)+SUM(S43:Z43)+SUM(AB43:AO43)+SUM(AQ43:BF43)</f>
        <v>0</v>
      </c>
      <c r="BH43" s="53">
        <f>AP60-BG43</f>
        <v>20.28</v>
      </c>
      <c r="BI43" s="53">
        <f t="shared" si="6"/>
        <v>28.25</v>
      </c>
      <c r="BJ43" s="125">
        <f t="shared" si="3"/>
        <v>7.97</v>
      </c>
    </row>
    <row r="44" spans="1:62" ht="15">
      <c r="A44" s="8" t="s">
        <v>96</v>
      </c>
      <c r="B44" s="7" t="s">
        <v>101</v>
      </c>
      <c r="C44" s="8" t="s">
        <v>42</v>
      </c>
      <c r="D44" s="52">
        <f>HTg!F46</f>
        <v>1.02</v>
      </c>
      <c r="E44" s="65">
        <f t="shared" si="11"/>
        <v>0</v>
      </c>
      <c r="F44" s="70">
        <f t="shared" si="12"/>
        <v>0</v>
      </c>
      <c r="G44" s="55">
        <f>SUMIF(NSL!$C$9:$C$10,C44,NSL!$E$9:$E$10)</f>
        <v>0</v>
      </c>
      <c r="H44" s="55">
        <f>SUMIF(NSL!$C$12:$C$13,C44,NSL!$E$12:$E$13)</f>
        <v>0</v>
      </c>
      <c r="I44" s="55">
        <f>SUMIF(NSL!$C$15:$C$16,C44,NSL!$E$15:$E$16)</f>
        <v>0</v>
      </c>
      <c r="J44" s="55">
        <f>SUMIF(NSL!$C$18:$C$19,C44,NSL!$E$18:$E$19)</f>
        <v>0</v>
      </c>
      <c r="K44" s="55">
        <f>SUMIF(NSL!$C$21:$C$43,C44,NSL!$E$21:$E$43)</f>
        <v>0</v>
      </c>
      <c r="L44" s="55">
        <f>SUMIF(NSL!$C$45:$C$51,C44,NSL!$E$45:$E$51)</f>
        <v>0</v>
      </c>
      <c r="M44" s="55">
        <f>SUMIF(NSL!$C$53:$C$55,C44,NSL!$E$53:$E$55)</f>
        <v>0</v>
      </c>
      <c r="N44" s="55">
        <f>SUMIF(NSL!$C$57:$C$65,C44,NSL!$E$57:$E$65)</f>
        <v>0</v>
      </c>
      <c r="O44" s="55">
        <f>SUMIF(NSL!$C$67:$C$76,C44,NSL!$E$67:$E$76)</f>
        <v>0</v>
      </c>
      <c r="P44" s="55">
        <f>SUMIF(NSL!$C$78:$C$79,C44,NSL!$E$78:$E$79)</f>
        <v>0</v>
      </c>
      <c r="Q44" s="55">
        <f>SUMIF(NSL!$C$81:$C$173,C44,NSL!$E$81:$E$173)</f>
        <v>0</v>
      </c>
      <c r="R44" s="65">
        <f t="shared" si="13"/>
        <v>1.02</v>
      </c>
      <c r="S44" s="55">
        <f>SUMIF(NSL!$C$176:$C$214,C44,NSL!$E$176:$E$214)</f>
        <v>0</v>
      </c>
      <c r="T44" s="55">
        <f>SUMIF(NSL!$C$216:$C$238,C44,NSL!$E$216:$E$238)</f>
        <v>0</v>
      </c>
      <c r="U44" s="55">
        <f>SUMIF(NSL!$C$240:$C$252,C44,NSL!$E$240:$E$252)</f>
        <v>0</v>
      </c>
      <c r="V44" s="55">
        <f>SUMIF(NSL!$C$254:$C$255,C44,NSL!$E$254:$E$255)</f>
        <v>0</v>
      </c>
      <c r="W44" s="55">
        <f>SUMIF(NSL!$C$257:$C$282,C44,NSL!$E$257:$E$282)</f>
        <v>0</v>
      </c>
      <c r="X44" s="55">
        <f>SUMIF(NSL!$C$284:$C$346,C44,NSL!$E$284:$E$346)</f>
        <v>0</v>
      </c>
      <c r="Y44" s="55">
        <f>SUMIF(NSL!$C$348:$C$436,C44,NSL!$E$348:$E$436)</f>
        <v>0</v>
      </c>
      <c r="Z44" s="55">
        <f>SUMIF(NSL!$C$438:$C$480,C44,NSL!$E$438:$E$480)</f>
        <v>0</v>
      </c>
      <c r="AA44" s="72">
        <f t="shared" si="17"/>
        <v>0</v>
      </c>
      <c r="AB44" s="116">
        <f>SUMIF(NSL!$C$483:$C$679,C44,NSL!$E$483:$E$679)</f>
        <v>0</v>
      </c>
      <c r="AC44" s="116">
        <f>SUMIF(NSL!$C$681:$C$682,C44,NSL!$E$681:$E$682)</f>
        <v>0</v>
      </c>
      <c r="AD44" s="116">
        <f>SUMIF(NSL!$C$684:$C$692,C44,NSL!$E$684:$E$692)</f>
        <v>0</v>
      </c>
      <c r="AE44" s="116">
        <f>SUMIF(NSL!$C$694:$C$776,C44,NSL!$E$694:$E$776)</f>
        <v>0</v>
      </c>
      <c r="AF44" s="116">
        <f>SUMIF(NSL!$C$778:$C$810,C44,NSL!$E$778:$E$810)</f>
        <v>0</v>
      </c>
      <c r="AG44" s="116">
        <f>SUMIF(NSL!$C$812:$C$813,C44,NSL!$E$812:$E$813)</f>
        <v>0</v>
      </c>
      <c r="AH44" s="116">
        <f>SUMIF(NSL!$C$815:$C$816,C44,NSL!$E$815:$E$816)</f>
        <v>0</v>
      </c>
      <c r="AI44" s="116">
        <f>SUMIF(NSL!$C$818:$C$889,C44,NSL!$E$818:$E$889)</f>
        <v>0</v>
      </c>
      <c r="AJ44" s="116">
        <f>SUMIF(NSL!$C$891:$C$917,C44,NSL!$E$891:$E$917)</f>
        <v>0</v>
      </c>
      <c r="AK44" s="116">
        <f>SUMIF(NSL!$C$919:$C$981,C44,NSL!$E$919:$E$981)</f>
        <v>0</v>
      </c>
      <c r="AL44" s="116">
        <f>SUMIF(NSL!$C$983:$C$1000,C44,NSL!$E$983:$E$1000)</f>
        <v>0</v>
      </c>
      <c r="AM44" s="116">
        <f>SUMIF(NSL!$C$1002:$C$1028,C44,NSL!$E$1002:$E$1028)</f>
        <v>0</v>
      </c>
      <c r="AN44" s="116">
        <f>SUMIF(NSL!$C$1030:$C$1045,C44,NSL!$E$1030:$E$1045)</f>
        <v>0</v>
      </c>
      <c r="AO44" s="55">
        <f>SUMIF(NSL!$C$1047:$C$1048,C44,NSL!$E$1047:$E$1048)</f>
        <v>0</v>
      </c>
      <c r="AP44" s="55">
        <f>SUMIF(NSL!$C$1050:$C$1074,C44,NSL!$E$1050:$E$1074)</f>
        <v>0</v>
      </c>
      <c r="AQ44" s="65">
        <f>D44-BG44</f>
        <v>1.02</v>
      </c>
      <c r="AR44" s="55">
        <f>SUMIF(NSL!$C$1101:$C$1121,C44,NSL!$E$1101:$E$1121)</f>
        <v>0</v>
      </c>
      <c r="AS44" s="55">
        <f>SUMIF(NSL!$C$1123:$C$1164,C44,NSL!$E$1123:$E$1164)</f>
        <v>0</v>
      </c>
      <c r="AT44" s="55">
        <f>SUMIF(NSL!$C$1166:$C$1201,C44,NSL!$E$1166:$E$1201)</f>
        <v>0</v>
      </c>
      <c r="AU44" s="55">
        <f>SUMIF(NSL!$C$1203:$C$1223,C44,NSL!$E$1203:$E$1223)</f>
        <v>0</v>
      </c>
      <c r="AV44" s="55">
        <f>SUMIF(NSL!$C$1225:$C$1226,C44,NSL!$E$1225:$E$1226)</f>
        <v>0</v>
      </c>
      <c r="AW44" s="55">
        <f>SUMIF(NSL!$C$1228:$C$1244,C44,NSL!$E$1228:$E$1244)</f>
        <v>0</v>
      </c>
      <c r="AX44" s="55">
        <f>SUMIF(NSL!$C$1246:$C$1351,C44,NSL!$E$1246:$E$1351)</f>
        <v>0</v>
      </c>
      <c r="AY44" s="55">
        <f>SUMIF(NSL!$C$1353:$C$1434,C44,NSL!$E$1353:$E$1434)</f>
        <v>0</v>
      </c>
      <c r="AZ44" s="55">
        <f>SUMIF(NSL!$C$1436:$C$1440,C44,NSL!$E$1436:$E$1440)</f>
        <v>0</v>
      </c>
      <c r="BA44" s="55">
        <f>SUMIF(NSL!$C$1442:$C$1507,C44,NSL!$E$1442:$E$1507)</f>
        <v>0</v>
      </c>
      <c r="BB44" s="55">
        <f>SUMIF(NSL!$C$1509:$C$1540,C44,NSL!$E$1509:$E$1540)</f>
        <v>0</v>
      </c>
      <c r="BC44" s="55">
        <f>SUMIF(NSL!$C$1542:$C$1545,C44,NSL!$E$1542:$E$1545)</f>
        <v>0</v>
      </c>
      <c r="BD44" s="55">
        <f>SUMIF(NSL!$C$1547:$C$1560,C44,NSL!$E$1547:$E$1560)</f>
        <v>0</v>
      </c>
      <c r="BE44" s="55">
        <f>SUMIF(NSL!$C$1562:$C$1565,C44,NSL!$E$1562:$E$1565)</f>
        <v>0</v>
      </c>
      <c r="BF44" s="55">
        <f>SUMIF(NSL!$C$1567:$C$1569,C44,NSL!$E$1567:$E$1569)</f>
        <v>0</v>
      </c>
      <c r="BG44" s="65">
        <f>SUM(G44:Q44)+SUM(S44:Z44)+SUM(AB44:AP44)+SUM(AR44:BF44)</f>
        <v>0</v>
      </c>
      <c r="BH44" s="53">
        <f>AQ60-BG44</f>
        <v>20.450000000000003</v>
      </c>
      <c r="BI44" s="53">
        <f t="shared" si="6"/>
        <v>21.470000000000002</v>
      </c>
      <c r="BJ44" s="125">
        <f t="shared" si="3"/>
        <v>1.02</v>
      </c>
    </row>
    <row r="45" spans="1:62" ht="15">
      <c r="A45" s="8" t="s">
        <v>97</v>
      </c>
      <c r="B45" s="7" t="s">
        <v>146</v>
      </c>
      <c r="C45" s="8" t="s">
        <v>64</v>
      </c>
      <c r="D45" s="52">
        <f>HTg!F47</f>
        <v>777</v>
      </c>
      <c r="E45" s="65">
        <f t="shared" si="11"/>
        <v>0</v>
      </c>
      <c r="F45" s="70">
        <f t="shared" si="12"/>
        <v>0</v>
      </c>
      <c r="G45" s="55">
        <f>SUMIF(NSL!$C$9:$C$10,C45,NSL!$E$9:$E$10)</f>
        <v>0</v>
      </c>
      <c r="H45" s="55">
        <f>SUMIF(NSL!$C$12:$C$13,C45,NSL!$E$12:$E$13)</f>
        <v>0</v>
      </c>
      <c r="I45" s="55">
        <f>SUMIF(NSL!$C$15:$C$16,C45,NSL!$E$15:$E$16)</f>
        <v>0</v>
      </c>
      <c r="J45" s="55">
        <f>SUMIF(NSL!$C$18:$C$19,C45,NSL!$E$18:$E$19)</f>
        <v>0</v>
      </c>
      <c r="K45" s="55">
        <f>SUMIF(NSL!$C$21:$C$43,C45,NSL!$E$21:$E$43)</f>
        <v>0</v>
      </c>
      <c r="L45" s="55">
        <f>SUMIF(NSL!$C$45:$C$51,C45,NSL!$E$45:$E$51)</f>
        <v>0</v>
      </c>
      <c r="M45" s="55">
        <f>SUMIF(NSL!$C$53:$C$55,C45,NSL!$E$53:$E$55)</f>
        <v>0</v>
      </c>
      <c r="N45" s="55">
        <f>SUMIF(NSL!$C$57:$C$65,C45,NSL!$E$57:$E$65)</f>
        <v>0</v>
      </c>
      <c r="O45" s="55">
        <f>SUMIF(NSL!$C$67:$C$76,C45,NSL!$E$67:$E$76)</f>
        <v>0</v>
      </c>
      <c r="P45" s="55">
        <f>SUMIF(NSL!$C$78:$C$79,C45,NSL!$E$78:$E$79)</f>
        <v>0</v>
      </c>
      <c r="Q45" s="55">
        <f>SUMIF(NSL!$C$81:$C$173,C45,NSL!$E$81:$E$173)</f>
        <v>0</v>
      </c>
      <c r="R45" s="65">
        <f t="shared" si="13"/>
        <v>777</v>
      </c>
      <c r="S45" s="55">
        <f>SUMIF(NSL!$C$176:$C$214,C45,NSL!$E$176:$E$214)</f>
        <v>0</v>
      </c>
      <c r="T45" s="55">
        <f>SUMIF(NSL!$C$216:$C$238,C45,NSL!$E$216:$E$238)</f>
        <v>0</v>
      </c>
      <c r="U45" s="55">
        <f>SUMIF(NSL!$C$240:$C$252,C45,NSL!$E$240:$E$252)</f>
        <v>0</v>
      </c>
      <c r="V45" s="55">
        <f>SUMIF(NSL!$C$254:$C$255,C45,NSL!$E$254:$E$255)</f>
        <v>0</v>
      </c>
      <c r="W45" s="55">
        <f>SUMIF(NSL!$C$257:$C$282,C45,NSL!$E$257:$E$282)</f>
        <v>1.8</v>
      </c>
      <c r="X45" s="55">
        <f>SUMIF(NSL!$C$284:$C$346,C45,NSL!$E$284:$E$346)</f>
        <v>0.24000000000000002</v>
      </c>
      <c r="Y45" s="55">
        <f>SUMIF(NSL!$C$348:$C$436,C45,NSL!$E$348:$E$436)</f>
        <v>0.34</v>
      </c>
      <c r="Z45" s="55">
        <f>SUMIF(NSL!$C$438:$C$480,C45,NSL!$E$438:$E$480)</f>
        <v>0</v>
      </c>
      <c r="AA45" s="72">
        <f t="shared" si="17"/>
        <v>5.33</v>
      </c>
      <c r="AB45" s="116">
        <f>SUMIF(NSL!$C$483:$C$679,C45,NSL!$E$483:$E$679)</f>
        <v>0</v>
      </c>
      <c r="AC45" s="116">
        <f>SUMIF(NSL!$C$681:$C$682,C45,NSL!$E$681:$E$682)</f>
        <v>0</v>
      </c>
      <c r="AD45" s="116">
        <f>SUMIF(NSL!$C$684:$C$692,C45,NSL!$E$684:$E$692)</f>
        <v>0</v>
      </c>
      <c r="AE45" s="116">
        <f>SUMIF(NSL!$C$694:$C$776,C45,NSL!$E$694:$E$776)</f>
        <v>0.03</v>
      </c>
      <c r="AF45" s="116">
        <f>SUMIF(NSL!$C$778:$C$810,C45,NSL!$E$778:$E$810)</f>
        <v>0</v>
      </c>
      <c r="AG45" s="116">
        <f>SUMIF(NSL!$C$812:$C$813,C45,NSL!$E$812:$E$813)</f>
        <v>0</v>
      </c>
      <c r="AH45" s="116">
        <f>SUMIF(NSL!$C$815:$C$816,C45,NSL!$E$815:$E$816)</f>
        <v>0</v>
      </c>
      <c r="AI45" s="116">
        <f>SUMIF(NSL!$C$818:$C$889,C45,NSL!$E$818:$E$889)</f>
        <v>3.31</v>
      </c>
      <c r="AJ45" s="116">
        <f>SUMIF(NSL!$C$891:$C$917,C45,NSL!$E$891:$E$917)</f>
        <v>0.01</v>
      </c>
      <c r="AK45" s="116">
        <f>SUMIF(NSL!$C$919:$C$981,C45,NSL!$E$919:$E$981)</f>
        <v>1.9400000000000002</v>
      </c>
      <c r="AL45" s="116">
        <f>SUMIF(NSL!$C$983:$C$1000,C45,NSL!$E$983:$E$1000)</f>
        <v>0</v>
      </c>
      <c r="AM45" s="116">
        <f>SUMIF(NSL!$C$1002:$C$1028,C45,NSL!$E$1002:$E$1028)</f>
        <v>0.04</v>
      </c>
      <c r="AN45" s="116">
        <f>SUMIF(NSL!$C$1030:$C$1045,C45,NSL!$E$1030:$E$1045)</f>
        <v>0</v>
      </c>
      <c r="AO45" s="55">
        <f>SUMIF(NSL!$C$1047:$C$1048,C45,NSL!$E$1047:$E$1048)</f>
        <v>0</v>
      </c>
      <c r="AP45" s="55">
        <f>SUMIF(NSL!$C$1050:$C$1074,C45,NSL!$E$1050:$E$1074)</f>
        <v>0</v>
      </c>
      <c r="AQ45" s="55">
        <f>SUMIF(NSL!$C$1076:$C$1099,C45,NSL!$E$1076:$E$1099)</f>
        <v>0</v>
      </c>
      <c r="AR45" s="65">
        <f>D45-BG45</f>
        <v>769.23</v>
      </c>
      <c r="AS45" s="55">
        <f>SUMIF(NSL!$C$1123:$C$1164,C45,NSL!$E$1123:$E$1164)</f>
        <v>0</v>
      </c>
      <c r="AT45" s="55">
        <f>SUMIF(NSL!$C$1166:$C$1201,C45,NSL!$E$1166:$E$1201)</f>
        <v>0.06</v>
      </c>
      <c r="AU45" s="55">
        <f>SUMIF(NSL!$C$1203:$C$1223,C45,NSL!$E$1203:$E$1223)</f>
        <v>0</v>
      </c>
      <c r="AV45" s="55">
        <f>SUMIF(NSL!$C$1225:$C$1226,C45,NSL!$E$1225:$E$1226)</f>
        <v>0</v>
      </c>
      <c r="AW45" s="55">
        <f>SUMIF(NSL!$C$1228:$C$1244,C45,NSL!$E$1228:$E$1244)</f>
        <v>0</v>
      </c>
      <c r="AX45" s="55">
        <f>SUMIF(NSL!$C$1246:$C$1351,C45,NSL!$E$1246:$E$1351)</f>
        <v>0</v>
      </c>
      <c r="AY45" s="55">
        <f>SUMIF(NSL!$C$1353:$C$1434,C45,NSL!$E$1353:$E$1434)</f>
        <v>0</v>
      </c>
      <c r="AZ45" s="55">
        <f>SUMIF(NSL!$C$1436:$C$1440,C45,NSL!$E$1436:$E$1440)</f>
        <v>0</v>
      </c>
      <c r="BA45" s="55">
        <f>SUMIF(NSL!$C$1442:$C$1507,C45,NSL!$E$1442:$E$1507)</f>
        <v>0</v>
      </c>
      <c r="BB45" s="55">
        <f>SUMIF(NSL!$C$1509:$C$1540,C45,NSL!$E$1509:$E$1540)</f>
        <v>0</v>
      </c>
      <c r="BC45" s="55">
        <f>SUMIF(NSL!$C$1542:$C$1545,C45,NSL!$E$1542:$E$1545)</f>
        <v>0</v>
      </c>
      <c r="BD45" s="55">
        <f>SUMIF(NSL!$C$1547:$C$1560,C45,NSL!$E$1547:$E$1560)</f>
        <v>0</v>
      </c>
      <c r="BE45" s="55">
        <f>SUMIF(NSL!$C$1562:$C$1565,C45,NSL!$E$1562:$E$1565)</f>
        <v>0</v>
      </c>
      <c r="BF45" s="55">
        <f>SUMIF(NSL!$C$1567:$C$1569,C45,NSL!$E$1567:$E$1569)</f>
        <v>0</v>
      </c>
      <c r="BG45" s="65">
        <f>SUM(G45:Q45)+SUM(S45:Z45)+SUM(AB45:AQ45)+SUM(AS45:BF45)</f>
        <v>7.77</v>
      </c>
      <c r="BH45" s="53">
        <f>AR60-BG45</f>
        <v>184.0799999999999</v>
      </c>
      <c r="BI45" s="53">
        <f t="shared" si="6"/>
        <v>961.07999999999993</v>
      </c>
      <c r="BJ45" s="125">
        <f t="shared" si="3"/>
        <v>769.23</v>
      </c>
    </row>
    <row r="46" spans="1:62" ht="15">
      <c r="A46" s="8" t="s">
        <v>103</v>
      </c>
      <c r="B46" s="7" t="s">
        <v>147</v>
      </c>
      <c r="C46" s="8" t="s">
        <v>62</v>
      </c>
      <c r="D46" s="52">
        <f>HTg!F48</f>
        <v>30.25</v>
      </c>
      <c r="E46" s="65">
        <f t="shared" si="11"/>
        <v>0</v>
      </c>
      <c r="F46" s="70">
        <f t="shared" si="12"/>
        <v>0</v>
      </c>
      <c r="G46" s="55">
        <f>SUMIF(NSL!$C$9:$C$10,C46,NSL!$E$9:$E$10)</f>
        <v>0</v>
      </c>
      <c r="H46" s="55">
        <f>SUMIF(NSL!$C$12:$C$13,C46,NSL!$E$12:$E$13)</f>
        <v>0</v>
      </c>
      <c r="I46" s="55">
        <f>SUMIF(NSL!$C$15:$C$16,C46,NSL!$E$15:$E$16)</f>
        <v>0</v>
      </c>
      <c r="J46" s="55">
        <f>SUMIF(NSL!$C$18:$C$19,C46,NSL!$E$18:$E$19)</f>
        <v>0</v>
      </c>
      <c r="K46" s="55">
        <f>SUMIF(NSL!$C$21:$C$43,C46,NSL!$E$21:$E$43)</f>
        <v>0</v>
      </c>
      <c r="L46" s="55">
        <f>SUMIF(NSL!$C$45:$C$51,C46,NSL!$E$45:$E$51)</f>
        <v>0</v>
      </c>
      <c r="M46" s="55">
        <f>SUMIF(NSL!$C$53:$C$55,C46,NSL!$E$53:$E$55)</f>
        <v>0</v>
      </c>
      <c r="N46" s="55">
        <f>SUMIF(NSL!$C$57:$C$65,C46,NSL!$E$57:$E$65)</f>
        <v>0</v>
      </c>
      <c r="O46" s="55">
        <f>SUMIF(NSL!$C$67:$C$76,C46,NSL!$E$67:$E$76)</f>
        <v>0</v>
      </c>
      <c r="P46" s="55">
        <f>SUMIF(NSL!$C$78:$C$79,C46,NSL!$E$78:$E$79)</f>
        <v>0</v>
      </c>
      <c r="Q46" s="55">
        <f>SUMIF(NSL!$C$81:$C$173,C46,NSL!$E$81:$E$173)</f>
        <v>0</v>
      </c>
      <c r="R46" s="65">
        <f t="shared" si="13"/>
        <v>30.25</v>
      </c>
      <c r="S46" s="55">
        <f>SUMIF(NSL!$C$176:$C$214,C46,NSL!$E$176:$E$214)</f>
        <v>0</v>
      </c>
      <c r="T46" s="55">
        <f>SUMIF(NSL!$C$216:$C$238,C46,NSL!$E$216:$E$238)</f>
        <v>0</v>
      </c>
      <c r="U46" s="55">
        <f>SUMIF(NSL!$C$240:$C$252,C46,NSL!$E$240:$E$252)</f>
        <v>0</v>
      </c>
      <c r="V46" s="55">
        <f>SUMIF(NSL!$C$254:$C$255,C46,NSL!$E$254:$E$255)</f>
        <v>0</v>
      </c>
      <c r="W46" s="55">
        <f>SUMIF(NSL!$C$257:$C$282,C46,NSL!$E$257:$E$282)</f>
        <v>0</v>
      </c>
      <c r="X46" s="55">
        <f>SUMIF(NSL!$C$284:$C$346,C46,NSL!$E$284:$E$346)</f>
        <v>0.5</v>
      </c>
      <c r="Y46" s="55">
        <f>SUMIF(NSL!$C$348:$C$436,C46,NSL!$E$348:$E$436)</f>
        <v>0</v>
      </c>
      <c r="Z46" s="55">
        <f>SUMIF(NSL!$C$438:$C$480,C46,NSL!$E$438:$E$480)</f>
        <v>0</v>
      </c>
      <c r="AA46" s="72">
        <f t="shared" si="17"/>
        <v>0.44</v>
      </c>
      <c r="AB46" s="116">
        <f>SUMIF(NSL!$C$483:$C$679,C46,NSL!$E$483:$E$679)</f>
        <v>0</v>
      </c>
      <c r="AC46" s="116">
        <f>SUMIF(NSL!$C$681:$C$682,C46,NSL!$E$681:$E$682)</f>
        <v>0</v>
      </c>
      <c r="AD46" s="116">
        <f>SUMIF(NSL!$C$684:$C$692,C46,NSL!$E$684:$E$692)</f>
        <v>0</v>
      </c>
      <c r="AE46" s="116">
        <f>SUMIF(NSL!$C$694:$C$776,C46,NSL!$E$694:$E$776)</f>
        <v>0</v>
      </c>
      <c r="AF46" s="116">
        <f>SUMIF(NSL!$C$778:$C$810,C46,NSL!$E$778:$E$810)</f>
        <v>0</v>
      </c>
      <c r="AG46" s="116">
        <f>SUMIF(NSL!$C$812:$C$813,C46,NSL!$E$812:$E$813)</f>
        <v>0</v>
      </c>
      <c r="AH46" s="116">
        <f>SUMIF(NSL!$C$815:$C$816,C46,NSL!$E$815:$E$816)</f>
        <v>0</v>
      </c>
      <c r="AI46" s="116">
        <f>SUMIF(NSL!$C$818:$C$889,C46,NSL!$E$818:$E$889)</f>
        <v>0.39</v>
      </c>
      <c r="AJ46" s="116">
        <f>SUMIF(NSL!$C$891:$C$917,C46,NSL!$E$891:$E$917)</f>
        <v>0</v>
      </c>
      <c r="AK46" s="116">
        <f>SUMIF(NSL!$C$919:$C$981,C46,NSL!$E$919:$E$981)</f>
        <v>0.05</v>
      </c>
      <c r="AL46" s="116">
        <f>SUMIF(NSL!$C$983:$C$1000,C46,NSL!$E$983:$E$1000)</f>
        <v>0</v>
      </c>
      <c r="AM46" s="116">
        <f>SUMIF(NSL!$C$1002:$C$1028,C46,NSL!$E$1002:$E$1028)</f>
        <v>0</v>
      </c>
      <c r="AN46" s="116">
        <f>SUMIF(NSL!$C$1030:$C$1045,C46,NSL!$E$1030:$E$1045)</f>
        <v>0</v>
      </c>
      <c r="AO46" s="55">
        <f>SUMIF(NSL!$C$1047:$C$1048,C46,NSL!$E$1047:$E$1048)</f>
        <v>0</v>
      </c>
      <c r="AP46" s="55">
        <f>SUMIF(NSL!$C$1050:$C$1074,C46,NSL!$E$1050:$E$1074)</f>
        <v>0.08</v>
      </c>
      <c r="AQ46" s="55">
        <f>SUMIF(NSL!$C$1076:$C$1099,C46,NSL!$E$1076:$E$1099)</f>
        <v>0</v>
      </c>
      <c r="AR46" s="55">
        <f>SUMIF(NSL!$C$1101:$C$1121,C46,NSL!$E$1101:$E$1121)</f>
        <v>0</v>
      </c>
      <c r="AS46" s="65">
        <f>D46-BG46</f>
        <v>29.23</v>
      </c>
      <c r="AT46" s="55">
        <f>SUMIF(NSL!$C$1166:$C$1201,C46,NSL!$E$1166:$E$1201)</f>
        <v>0</v>
      </c>
      <c r="AU46" s="55">
        <f>SUMIF(NSL!$C$1203:$C$1223,C46,NSL!$E$1203:$E$1223)</f>
        <v>0</v>
      </c>
      <c r="AV46" s="55">
        <f>SUMIF(NSL!$C$1225:$C$1226,C46,NSL!$E$1225:$E$1226)</f>
        <v>0</v>
      </c>
      <c r="AW46" s="55">
        <f>SUMIF(NSL!$C$1228:$C$1244,C46,NSL!$E$1228:$E$1244)</f>
        <v>0</v>
      </c>
      <c r="AX46" s="55">
        <f>SUMIF(NSL!$C$1246:$C$1351,C46,NSL!$E$1246:$E$1351)</f>
        <v>0</v>
      </c>
      <c r="AY46" s="55">
        <f>SUMIF(NSL!$C$1353:$C$1434,C46,NSL!$E$1353:$E$1434)</f>
        <v>0</v>
      </c>
      <c r="AZ46" s="55">
        <f>SUMIF(NSL!$C$1436:$C$1440,C46,NSL!$E$1436:$E$1440)</f>
        <v>0</v>
      </c>
      <c r="BA46" s="55">
        <f>SUMIF(NSL!$C$1442:$C$1507,C46,NSL!$E$1442:$E$1507)</f>
        <v>0</v>
      </c>
      <c r="BB46" s="55">
        <f>SUMIF(NSL!$C$1509:$C$1540,C46,NSL!$E$1509:$E$1540)</f>
        <v>0</v>
      </c>
      <c r="BC46" s="55">
        <f>SUMIF(NSL!$C$1542:$C$1545,C46,NSL!$E$1542:$E$1545)</f>
        <v>0</v>
      </c>
      <c r="BD46" s="55">
        <f>SUMIF(NSL!$C$1547:$C$1560,C46,NSL!$E$1547:$E$1560)</f>
        <v>0</v>
      </c>
      <c r="BE46" s="55">
        <f>SUMIF(NSL!$C$1562:$C$1565,C46,NSL!$E$1562:$E$1565)</f>
        <v>0</v>
      </c>
      <c r="BF46" s="55">
        <f>SUMIF(NSL!$C$1567:$C$1569,C46,NSL!$E$1567:$E$1569)</f>
        <v>0</v>
      </c>
      <c r="BG46" s="65">
        <f>SUM(G46:Q46)+SUM(S46:Z46)+SUM(AB46:AR46)+SUM(AT46:BF46)</f>
        <v>1.02</v>
      </c>
      <c r="BH46" s="53">
        <f>AS60-BG46</f>
        <v>42.410000000000004</v>
      </c>
      <c r="BI46" s="53">
        <f t="shared" si="6"/>
        <v>72.66</v>
      </c>
      <c r="BJ46" s="125">
        <f t="shared" si="3"/>
        <v>29.23</v>
      </c>
    </row>
    <row r="47" spans="1:62" ht="15">
      <c r="A47" s="8" t="s">
        <v>104</v>
      </c>
      <c r="B47" s="9" t="s">
        <v>128</v>
      </c>
      <c r="C47" s="8" t="s">
        <v>29</v>
      </c>
      <c r="D47" s="52">
        <f>HTg!F49</f>
        <v>14.379999999999999</v>
      </c>
      <c r="E47" s="65">
        <f t="shared" si="11"/>
        <v>0</v>
      </c>
      <c r="F47" s="70">
        <f t="shared" si="12"/>
        <v>0</v>
      </c>
      <c r="G47" s="55">
        <f>SUMIF(NSL!$C$9:$C$10,C47,NSL!$E$9:$E$10)</f>
        <v>0</v>
      </c>
      <c r="H47" s="55">
        <f>SUMIF(NSL!$C$12:$C$13,C47,NSL!$E$12:$E$13)</f>
        <v>0</v>
      </c>
      <c r="I47" s="55">
        <f>SUMIF(NSL!$C$15:$C$16,C47,NSL!$E$15:$E$16)</f>
        <v>0</v>
      </c>
      <c r="J47" s="55">
        <f>SUMIF(NSL!$C$18:$C$19,C47,NSL!$E$18:$E$19)</f>
        <v>0</v>
      </c>
      <c r="K47" s="55">
        <f>SUMIF(NSL!$C$21:$C$43,C47,NSL!$E$21:$E$43)</f>
        <v>0</v>
      </c>
      <c r="L47" s="55">
        <f>SUMIF(NSL!$C$45:$C$51,C47,NSL!$E$45:$E$51)</f>
        <v>0</v>
      </c>
      <c r="M47" s="55">
        <f>SUMIF(NSL!$C$53:$C$55,C47,NSL!$E$53:$E$55)</f>
        <v>0</v>
      </c>
      <c r="N47" s="55">
        <f>SUMIF(NSL!$C$57:$C$65,C47,NSL!$E$57:$E$65)</f>
        <v>0</v>
      </c>
      <c r="O47" s="55">
        <f>SUMIF(NSL!$C$67:$C$76,C47,NSL!$E$67:$E$76)</f>
        <v>0</v>
      </c>
      <c r="P47" s="55">
        <f>SUMIF(NSL!$C$78:$C$79,C47,NSL!$E$78:$E$79)</f>
        <v>0</v>
      </c>
      <c r="Q47" s="55">
        <f>SUMIF(NSL!$C$81:$C$173,C47,NSL!$E$81:$E$173)</f>
        <v>0</v>
      </c>
      <c r="R47" s="65">
        <f t="shared" si="13"/>
        <v>14.379999999999999</v>
      </c>
      <c r="S47" s="55">
        <f>SUMIF(NSL!$C$176:$C$214,C47,NSL!$E$176:$E$214)</f>
        <v>0</v>
      </c>
      <c r="T47" s="55">
        <f>SUMIF(NSL!$C$216:$C$238,C47,NSL!$E$216:$E$238)</f>
        <v>0.2</v>
      </c>
      <c r="U47" s="55">
        <f>SUMIF(NSL!$C$240:$C$252,C47,NSL!$E$240:$E$252)</f>
        <v>0</v>
      </c>
      <c r="V47" s="55">
        <f>SUMIF(NSL!$C$254:$C$255,C47,NSL!$E$254:$E$255)</f>
        <v>0</v>
      </c>
      <c r="W47" s="55">
        <f>SUMIF(NSL!$C$257:$C$282,C47,NSL!$E$257:$E$282)</f>
        <v>0</v>
      </c>
      <c r="X47" s="55">
        <f>SUMIF(NSL!$C$284:$C$346,C47,NSL!$E$284:$E$346)</f>
        <v>0.44</v>
      </c>
      <c r="Y47" s="55">
        <f>SUMIF(NSL!$C$348:$C$436,C47,NSL!$E$348:$E$436)</f>
        <v>0</v>
      </c>
      <c r="Z47" s="55">
        <f>SUMIF(NSL!$C$438:$C$480,C47,NSL!$E$438:$E$480)</f>
        <v>0</v>
      </c>
      <c r="AA47" s="72">
        <f t="shared" si="17"/>
        <v>0.52</v>
      </c>
      <c r="AB47" s="116">
        <f>SUMIF(NSL!$C$483:$C$679,C47,NSL!$E$483:$E$679)</f>
        <v>0.16999999999999998</v>
      </c>
      <c r="AC47" s="116">
        <f>SUMIF(NSL!$C$681:$C$682,C47,NSL!$E$681:$E$682)</f>
        <v>0</v>
      </c>
      <c r="AD47" s="116">
        <f>SUMIF(NSL!$C$684:$C$692,C47,NSL!$E$684:$E$692)</f>
        <v>0.04</v>
      </c>
      <c r="AE47" s="116">
        <f>SUMIF(NSL!$C$694:$C$776,C47,NSL!$E$694:$E$776)</f>
        <v>0.31</v>
      </c>
      <c r="AF47" s="116">
        <f>SUMIF(NSL!$C$778:$C$810,C47,NSL!$E$778:$E$810)</f>
        <v>0</v>
      </c>
      <c r="AG47" s="116">
        <f>SUMIF(NSL!$C$812:$C$813,C47,NSL!$E$812:$E$813)</f>
        <v>0</v>
      </c>
      <c r="AH47" s="116">
        <f>SUMIF(NSL!$C$815:$C$816,C47,NSL!$E$815:$E$816)</f>
        <v>0</v>
      </c>
      <c r="AI47" s="116">
        <f>SUMIF(NSL!$C$818:$C$889,C47,NSL!$E$818:$E$889)</f>
        <v>0</v>
      </c>
      <c r="AJ47" s="116">
        <f>SUMIF(NSL!$C$891:$C$917,C47,NSL!$E$891:$E$917)</f>
        <v>0</v>
      </c>
      <c r="AK47" s="116">
        <f>SUMIF(NSL!$C$919:$C$981,C47,NSL!$E$919:$E$981)</f>
        <v>0</v>
      </c>
      <c r="AL47" s="116">
        <f>SUMIF(NSL!$C$983:$C$1000,C47,NSL!$E$983:$E$1000)</f>
        <v>0</v>
      </c>
      <c r="AM47" s="116">
        <f>SUMIF(NSL!$C$1002:$C$1028,C47,NSL!$E$1002:$E$1028)</f>
        <v>0</v>
      </c>
      <c r="AN47" s="116">
        <f>SUMIF(NSL!$C$1030:$C$1045,C47,NSL!$E$1030:$E$1045)</f>
        <v>0</v>
      </c>
      <c r="AO47" s="55">
        <f>SUMIF(NSL!$C$1047:$C$1048,C47,NSL!$E$1047:$E$1048)</f>
        <v>0</v>
      </c>
      <c r="AP47" s="55">
        <f>SUMIF(NSL!$C$1050:$C$1074,C47,NSL!$E$1050:$E$1074)</f>
        <v>0.06</v>
      </c>
      <c r="AQ47" s="55">
        <f>SUMIF(NSL!$C$1076:$C$1099,C47,NSL!$E$1076:$E$1099)</f>
        <v>0</v>
      </c>
      <c r="AR47" s="55">
        <f>SUMIF(NSL!$C$1101:$C$1121,C47,NSL!$E$1101:$E$1121)</f>
        <v>0.02</v>
      </c>
      <c r="AS47" s="55">
        <f>SUMIF(NSL!$C$1123:$C$1164,C47,NSL!$E$1123:$E$1164)</f>
        <v>0</v>
      </c>
      <c r="AT47" s="65">
        <f>D47-BG47</f>
        <v>13.139999999999999</v>
      </c>
      <c r="AU47" s="55">
        <f>SUMIF(NSL!$C$1203:$C$1223,C47,NSL!$E$1203:$E$1223)</f>
        <v>0</v>
      </c>
      <c r="AV47" s="55">
        <f>SUMIF(NSL!$C$1225:$C$1226,C47,NSL!$E$1225:$E$1226)</f>
        <v>0</v>
      </c>
      <c r="AW47" s="55">
        <f>SUMIF(NSL!$C$1228:$C$1244,C47,NSL!$E$1228:$E$1244)</f>
        <v>0</v>
      </c>
      <c r="AX47" s="55">
        <f>SUMIF(NSL!$C$1246:$C$1351,C47,NSL!$E$1246:$E$1351)</f>
        <v>0</v>
      </c>
      <c r="AY47" s="55">
        <f>SUMIF(NSL!$C$1353:$C$1434,C47,NSL!$E$1353:$E$1434)</f>
        <v>0</v>
      </c>
      <c r="AZ47" s="55">
        <f>SUMIF(NSL!$C$1436:$C$1440,C47,NSL!$E$1436:$E$1440)</f>
        <v>0</v>
      </c>
      <c r="BA47" s="55">
        <f>SUMIF(NSL!$C$1442:$C$1507,C47,NSL!$E$1442:$E$1507)</f>
        <v>0</v>
      </c>
      <c r="BB47" s="55">
        <f>SUMIF(NSL!$C$1509:$C$1540,C47,NSL!$E$1509:$E$1540)</f>
        <v>0</v>
      </c>
      <c r="BC47" s="55">
        <f>SUMIF(NSL!$C$1542:$C$1545,C47,NSL!$E$1542:$E$1545)</f>
        <v>0</v>
      </c>
      <c r="BD47" s="55">
        <f>SUMIF(NSL!$C$1547:$C$1560,C47,NSL!$E$1547:$E$1560)</f>
        <v>0</v>
      </c>
      <c r="BE47" s="55">
        <f>SUMIF(NSL!$C$1562:$C$1565,C47,NSL!$E$1562:$E$1565)</f>
        <v>0</v>
      </c>
      <c r="BF47" s="55">
        <f>SUMIF(NSL!$C$1567:$C$1569,C47,NSL!$E$1567:$E$1569)</f>
        <v>0</v>
      </c>
      <c r="BG47" s="65">
        <f>SUM(G47:Q47)+SUM(S47:Z47)+SUM(AB47:AS47)+SUM(AU47:BF47)</f>
        <v>1.2400000000000002</v>
      </c>
      <c r="BH47" s="53">
        <f>AT60-BG47</f>
        <v>5.48</v>
      </c>
      <c r="BI47" s="53">
        <f t="shared" si="6"/>
        <v>19.86</v>
      </c>
      <c r="BJ47" s="125">
        <f t="shared" si="3"/>
        <v>13.139999999999999</v>
      </c>
    </row>
    <row r="48" spans="1:62" ht="30">
      <c r="A48" s="8" t="s">
        <v>105</v>
      </c>
      <c r="B48" s="9" t="s">
        <v>129</v>
      </c>
      <c r="C48" s="8" t="s">
        <v>130</v>
      </c>
      <c r="D48" s="52">
        <f>HTg!F50</f>
        <v>0.78999999999999992</v>
      </c>
      <c r="E48" s="65">
        <f t="shared" si="11"/>
        <v>0</v>
      </c>
      <c r="F48" s="70">
        <f t="shared" si="12"/>
        <v>0</v>
      </c>
      <c r="G48" s="55">
        <f>SUMIF(NSL!$C$9:$C$10,C48,NSL!$E$9:$E$10)</f>
        <v>0</v>
      </c>
      <c r="H48" s="55">
        <f>SUMIF(NSL!$C$12:$C$13,C48,NSL!$E$12:$E$13)</f>
        <v>0</v>
      </c>
      <c r="I48" s="55">
        <f>SUMIF(NSL!$C$15:$C$16,C48,NSL!$E$15:$E$16)</f>
        <v>0</v>
      </c>
      <c r="J48" s="55">
        <f>SUMIF(NSL!$C$18:$C$19,C48,NSL!$E$18:$E$19)</f>
        <v>0</v>
      </c>
      <c r="K48" s="55">
        <f>SUMIF(NSL!$C$21:$C$43,C48,NSL!$E$21:$E$43)</f>
        <v>0</v>
      </c>
      <c r="L48" s="55">
        <f>SUMIF(NSL!$C$45:$C$51,C48,NSL!$E$45:$E$51)</f>
        <v>0</v>
      </c>
      <c r="M48" s="55">
        <f>SUMIF(NSL!$C$53:$C$55,C48,NSL!$E$53:$E$55)</f>
        <v>0</v>
      </c>
      <c r="N48" s="55">
        <f>SUMIF(NSL!$C$57:$C$65,C48,NSL!$E$57:$E$65)</f>
        <v>0</v>
      </c>
      <c r="O48" s="55">
        <f>SUMIF(NSL!$C$67:$C$76,C48,NSL!$E$67:$E$76)</f>
        <v>0</v>
      </c>
      <c r="P48" s="55">
        <f>SUMIF(NSL!$C$78:$C$79,C48,NSL!$E$78:$E$79)</f>
        <v>0</v>
      </c>
      <c r="Q48" s="55">
        <f>SUMIF(NSL!$C$81:$C$173,C48,NSL!$E$81:$E$173)</f>
        <v>0</v>
      </c>
      <c r="R48" s="65">
        <f t="shared" si="13"/>
        <v>0.78999999999999992</v>
      </c>
      <c r="S48" s="55">
        <f>SUMIF(NSL!$C$176:$C$214,C48,NSL!$E$176:$E$214)</f>
        <v>0</v>
      </c>
      <c r="T48" s="55">
        <f>SUMIF(NSL!$C$216:$C$238,C48,NSL!$E$216:$E$238)</f>
        <v>0</v>
      </c>
      <c r="U48" s="55">
        <f>SUMIF(NSL!$C$240:$C$252,C48,NSL!$E$240:$E$252)</f>
        <v>0</v>
      </c>
      <c r="V48" s="55">
        <f>SUMIF(NSL!$C$254:$C$255,C48,NSL!$E$254:$E$255)</f>
        <v>0</v>
      </c>
      <c r="W48" s="55">
        <f>SUMIF(NSL!$C$257:$C$282,C48,NSL!$E$257:$E$282)</f>
        <v>0</v>
      </c>
      <c r="X48" s="55">
        <f>SUMIF(NSL!$C$284:$C$346,C48,NSL!$E$284:$E$346)</f>
        <v>0</v>
      </c>
      <c r="Y48" s="55">
        <f>SUMIF(NSL!$C$348:$C$436,C48,NSL!$E$348:$E$436)</f>
        <v>0</v>
      </c>
      <c r="Z48" s="55">
        <f>SUMIF(NSL!$C$438:$C$480,C48,NSL!$E$438:$E$480)</f>
        <v>0</v>
      </c>
      <c r="AA48" s="72">
        <f t="shared" si="17"/>
        <v>0</v>
      </c>
      <c r="AB48" s="116">
        <f>SUMIF(NSL!$C$483:$C$679,C48,NSL!$E$483:$E$679)</f>
        <v>0</v>
      </c>
      <c r="AC48" s="116">
        <f>SUMIF(NSL!$C$681:$C$682,C48,NSL!$E$681:$E$682)</f>
        <v>0</v>
      </c>
      <c r="AD48" s="116">
        <f>SUMIF(NSL!$C$684:$C$692,C48,NSL!$E$684:$E$692)</f>
        <v>0</v>
      </c>
      <c r="AE48" s="116">
        <f>SUMIF(NSL!$C$694:$C$776,C48,NSL!$E$694:$E$776)</f>
        <v>0</v>
      </c>
      <c r="AF48" s="116">
        <f>SUMIF(NSL!$C$778:$C$810,C48,NSL!$E$778:$E$810)</f>
        <v>0</v>
      </c>
      <c r="AG48" s="116">
        <f>SUMIF(NSL!$C$812:$C$813,C48,NSL!$E$812:$E$813)</f>
        <v>0</v>
      </c>
      <c r="AH48" s="116">
        <f>SUMIF(NSL!$C$815:$C$816,C48,NSL!$E$815:$E$816)</f>
        <v>0</v>
      </c>
      <c r="AI48" s="116">
        <f>SUMIF(NSL!$C$818:$C$889,C48,NSL!$E$818:$E$889)</f>
        <v>0</v>
      </c>
      <c r="AJ48" s="116">
        <f>SUMIF(NSL!$C$891:$C$917,C48,NSL!$E$891:$E$917)</f>
        <v>0</v>
      </c>
      <c r="AK48" s="116">
        <f>SUMIF(NSL!$C$919:$C$981,C48,NSL!$E$919:$E$981)</f>
        <v>0</v>
      </c>
      <c r="AL48" s="116">
        <f>SUMIF(NSL!$C$983:$C$1000,C48,NSL!$E$983:$E$1000)</f>
        <v>0</v>
      </c>
      <c r="AM48" s="116">
        <f>SUMIF(NSL!$C$1002:$C$1028,C48,NSL!$E$1002:$E$1028)</f>
        <v>0</v>
      </c>
      <c r="AN48" s="116">
        <f>SUMIF(NSL!$C$1030:$C$1045,C48,NSL!$E$1030:$E$1045)</f>
        <v>0</v>
      </c>
      <c r="AO48" s="55">
        <f>SUMIF(NSL!$C$1047:$C$1048,C48,NSL!$E$1047:$E$1048)</f>
        <v>0</v>
      </c>
      <c r="AP48" s="55">
        <f>SUMIF(NSL!$C$1050:$C$1074,C48,NSL!$E$1050:$E$1074)</f>
        <v>0</v>
      </c>
      <c r="AQ48" s="55">
        <f>SUMIF(NSL!$C$1076:$C$1099,C48,NSL!$E$1076:$E$1099)</f>
        <v>0</v>
      </c>
      <c r="AR48" s="55">
        <f>SUMIF(NSL!$C$1101:$C$1121,C48,NSL!$E$1101:$E$1121)</f>
        <v>0</v>
      </c>
      <c r="AS48" s="55">
        <f>SUMIF(NSL!$C$1123:$C$1164,C48,NSL!$E$1123:$E$1164)</f>
        <v>0</v>
      </c>
      <c r="AT48" s="55">
        <f>SUMIF(NSL!$C$1166:$C$1201,C48,NSL!$E$1166:$E$1201)</f>
        <v>0</v>
      </c>
      <c r="AU48" s="65">
        <f>D48-BG48</f>
        <v>0.78999999999999992</v>
      </c>
      <c r="AV48" s="55">
        <f>SUMIF(NSL!$C$1225:$C$1226,C48,NSL!$E$1225:$E$1226)</f>
        <v>0</v>
      </c>
      <c r="AW48" s="55">
        <f>SUMIF(NSL!$C$1228:$C$1244,C48,NSL!$E$1228:$E$1244)</f>
        <v>0</v>
      </c>
      <c r="AX48" s="55">
        <f>SUMIF(NSL!$C$1246:$C$1351,C48,NSL!$E$1246:$E$1351)</f>
        <v>0</v>
      </c>
      <c r="AY48" s="55">
        <f>SUMIF(NSL!$C$1353:$C$1434,C48,NSL!$E$1353:$E$1434)</f>
        <v>0</v>
      </c>
      <c r="AZ48" s="55">
        <f>SUMIF(NSL!$C$1436:$C$1440,C48,NSL!$E$1436:$E$1440)</f>
        <v>0</v>
      </c>
      <c r="BA48" s="55">
        <f>SUMIF(NSL!$C$1442:$C$1507,C48,NSL!$E$1442:$E$1507)</f>
        <v>0</v>
      </c>
      <c r="BB48" s="55">
        <f>SUMIF(NSL!$C$1509:$C$1540,C48,NSL!$E$1509:$E$1540)</f>
        <v>0</v>
      </c>
      <c r="BC48" s="55">
        <f>SUMIF(NSL!$C$1542:$C$1545,C48,NSL!$E$1542:$E$1545)</f>
        <v>0</v>
      </c>
      <c r="BD48" s="55">
        <f>SUMIF(NSL!$C$1547:$C$1560,C48,NSL!$E$1547:$E$1560)</f>
        <v>0</v>
      </c>
      <c r="BE48" s="55">
        <f>SUMIF(NSL!$C$1562:$C$1565,C48,NSL!$E$1562:$E$1565)</f>
        <v>0</v>
      </c>
      <c r="BF48" s="55">
        <f>SUMIF(NSL!$C$1567:$C$1569,C48,NSL!$E$1567:$E$1569)</f>
        <v>0</v>
      </c>
      <c r="BG48" s="65">
        <f>SUM(G48:Q48)+SUM(S48:Z48)+SUM(AB48:AT48)+SUM(AV48:BF48)</f>
        <v>0</v>
      </c>
      <c r="BH48" s="53">
        <f>AU60-BG48</f>
        <v>11.45</v>
      </c>
      <c r="BI48" s="53">
        <f t="shared" si="6"/>
        <v>12.239999999999998</v>
      </c>
      <c r="BJ48" s="125">
        <f t="shared" si="3"/>
        <v>0.78999999999999992</v>
      </c>
    </row>
    <row r="49" spans="1:63" ht="15">
      <c r="A49" s="8" t="s">
        <v>135</v>
      </c>
      <c r="B49" s="9" t="s">
        <v>148</v>
      </c>
      <c r="C49" s="8" t="s">
        <v>149</v>
      </c>
      <c r="D49" s="52">
        <f>HTg!F51</f>
        <v>0</v>
      </c>
      <c r="E49" s="65">
        <f t="shared" si="11"/>
        <v>0</v>
      </c>
      <c r="F49" s="70">
        <f t="shared" si="12"/>
        <v>0</v>
      </c>
      <c r="G49" s="55">
        <f>SUMIF(NSL!$C$9:$C$10,C49,NSL!$E$9:$E$10)</f>
        <v>0</v>
      </c>
      <c r="H49" s="55">
        <f>SUMIF(NSL!$C$12:$C$13,C49,NSL!$E$12:$E$13)</f>
        <v>0</v>
      </c>
      <c r="I49" s="55">
        <f>SUMIF(NSL!$C$15:$C$16,C49,NSL!$E$15:$E$16)</f>
        <v>0</v>
      </c>
      <c r="J49" s="55">
        <f>SUMIF(NSL!$C$18:$C$19,C49,NSL!$E$18:$E$19)</f>
        <v>0</v>
      </c>
      <c r="K49" s="55">
        <f>SUMIF(NSL!$C$21:$C$43,C49,NSL!$E$21:$E$43)</f>
        <v>0</v>
      </c>
      <c r="L49" s="55">
        <f>SUMIF(NSL!$C$45:$C$51,C49,NSL!$E$45:$E$51)</f>
        <v>0</v>
      </c>
      <c r="M49" s="55">
        <f>SUMIF(NSL!$C$53:$C$55,C49,NSL!$E$53:$E$55)</f>
        <v>0</v>
      </c>
      <c r="N49" s="55">
        <f>SUMIF(NSL!$C$57:$C$65,C49,NSL!$E$57:$E$65)</f>
        <v>0</v>
      </c>
      <c r="O49" s="55">
        <f>SUMIF(NSL!$C$67:$C$76,C49,NSL!$E$67:$E$76)</f>
        <v>0</v>
      </c>
      <c r="P49" s="55">
        <f>SUMIF(NSL!$C$78:$C$79,C49,NSL!$E$78:$E$79)</f>
        <v>0</v>
      </c>
      <c r="Q49" s="55">
        <f>SUMIF(NSL!$C$81:$C$173,C49,NSL!$E$81:$E$173)</f>
        <v>0</v>
      </c>
      <c r="R49" s="65">
        <f t="shared" si="13"/>
        <v>0</v>
      </c>
      <c r="S49" s="55">
        <f>SUMIF(NSL!$C$176:$C$214,C49,NSL!$E$176:$E$214)</f>
        <v>0</v>
      </c>
      <c r="T49" s="55">
        <f>SUMIF(NSL!$C$216:$C$238,C49,NSL!$E$216:$E$238)</f>
        <v>0</v>
      </c>
      <c r="U49" s="55">
        <f>SUMIF(NSL!$C$240:$C$252,C49,NSL!$E$240:$E$252)</f>
        <v>0</v>
      </c>
      <c r="V49" s="55">
        <f>SUMIF(NSL!$C$254:$C$255,C49,NSL!$E$254:$E$255)</f>
        <v>0</v>
      </c>
      <c r="W49" s="55">
        <f>SUMIF(NSL!$C$257:$C$282,C49,NSL!$E$257:$E$282)</f>
        <v>0</v>
      </c>
      <c r="X49" s="55">
        <f>SUMIF(NSL!$C$284:$C$346,C49,NSL!$E$284:$E$346)</f>
        <v>0</v>
      </c>
      <c r="Y49" s="55">
        <f>SUMIF(NSL!$C$348:$C$436,C49,NSL!$E$348:$E$436)</f>
        <v>0</v>
      </c>
      <c r="Z49" s="55">
        <f>SUMIF(NSL!$C$438:$C$480,C49,NSL!$E$438:$E$480)</f>
        <v>0</v>
      </c>
      <c r="AA49" s="72">
        <f t="shared" si="17"/>
        <v>0</v>
      </c>
      <c r="AB49" s="116">
        <f>SUMIF(NSL!$C$483:$C$679,C49,NSL!$E$483:$E$679)</f>
        <v>0</v>
      </c>
      <c r="AC49" s="116">
        <f>SUMIF(NSL!$C$681:$C$682,C49,NSL!$E$681:$E$682)</f>
        <v>0</v>
      </c>
      <c r="AD49" s="116">
        <f>SUMIF(NSL!$C$684:$C$692,C49,NSL!$E$684:$E$692)</f>
        <v>0</v>
      </c>
      <c r="AE49" s="116">
        <f>SUMIF(NSL!$C$694:$C$776,C49,NSL!$E$694:$E$776)</f>
        <v>0</v>
      </c>
      <c r="AF49" s="116">
        <f>SUMIF(NSL!$C$778:$C$810,C49,NSL!$E$778:$E$810)</f>
        <v>0</v>
      </c>
      <c r="AG49" s="116">
        <f>SUMIF(NSL!$C$812:$C$813,C49,NSL!$E$812:$E$813)</f>
        <v>0</v>
      </c>
      <c r="AH49" s="116">
        <f>SUMIF(NSL!$C$815:$C$816,C49,NSL!$E$815:$E$816)</f>
        <v>0</v>
      </c>
      <c r="AI49" s="116">
        <f>SUMIF(NSL!$C$818:$C$889,C49,NSL!$E$818:$E$889)</f>
        <v>0</v>
      </c>
      <c r="AJ49" s="116">
        <f>SUMIF(NSL!$C$891:$C$917,C49,NSL!$E$891:$E$917)</f>
        <v>0</v>
      </c>
      <c r="AK49" s="116">
        <f>SUMIF(NSL!$C$919:$C$981,C49,NSL!$E$919:$E$981)</f>
        <v>0</v>
      </c>
      <c r="AL49" s="116">
        <f>SUMIF(NSL!$C$983:$C$1000,C49,NSL!$E$983:$E$1000)</f>
        <v>0</v>
      </c>
      <c r="AM49" s="116">
        <f>SUMIF(NSL!$C$1002:$C$1028,C49,NSL!$E$1002:$E$1028)</f>
        <v>0</v>
      </c>
      <c r="AN49" s="116">
        <f>SUMIF(NSL!$C$1030:$C$1045,C49,NSL!$E$1030:$E$1045)</f>
        <v>0</v>
      </c>
      <c r="AO49" s="55">
        <f>SUMIF(NSL!$C$1047:$C$1048,C49,NSL!$E$1047:$E$1048)</f>
        <v>0</v>
      </c>
      <c r="AP49" s="55">
        <f>SUMIF(NSL!$C$1050:$C$1074,C49,NSL!$E$1050:$E$1074)</f>
        <v>0</v>
      </c>
      <c r="AQ49" s="55">
        <f>SUMIF(NSL!$C$1076:$C$1099,C49,NSL!$E$1076:$E$1099)</f>
        <v>0</v>
      </c>
      <c r="AR49" s="55">
        <f>SUMIF(NSL!$C$1101:$C$1121,C49,NSL!$E$1101:$E$1121)</f>
        <v>0</v>
      </c>
      <c r="AS49" s="55">
        <f>SUMIF(NSL!$C$1123:$C$1164,C49,NSL!$E$1123:$E$1164)</f>
        <v>0</v>
      </c>
      <c r="AT49" s="55">
        <f>SUMIF(NSL!$C$1166:$C$1201,C49,NSL!$E$1166:$E$1201)</f>
        <v>0</v>
      </c>
      <c r="AU49" s="55">
        <f>SUMIF(NSL!$C$1203:$C$1223,C49,NSL!$E$1203:$E$1223)</f>
        <v>0</v>
      </c>
      <c r="AV49" s="65">
        <f>D49-BG49</f>
        <v>0</v>
      </c>
      <c r="AW49" s="55">
        <f>SUMIF(NSL!$C$1228:$C$1244,C49,NSL!$E$1228:$E$1244)</f>
        <v>0</v>
      </c>
      <c r="AX49" s="55">
        <f>SUMIF(NSL!$C$1246:$C$1351,C49,NSL!$E$1246:$E$1351)</f>
        <v>0</v>
      </c>
      <c r="AY49" s="55">
        <f>SUMIF(NSL!$C$1353:$C$1434,C49,NSL!$E$1353:$E$1434)</f>
        <v>0</v>
      </c>
      <c r="AZ49" s="55">
        <f>SUMIF(NSL!$C$1436:$C$1440,C49,NSL!$E$1436:$E$1440)</f>
        <v>0</v>
      </c>
      <c r="BA49" s="55">
        <f>SUMIF(NSL!$C$1442:$C$1507,C49,NSL!$E$1442:$E$1507)</f>
        <v>0</v>
      </c>
      <c r="BB49" s="55">
        <f>SUMIF(NSL!$C$1509:$C$1540,C49,NSL!$E$1509:$E$1540)</f>
        <v>0</v>
      </c>
      <c r="BC49" s="55">
        <f>SUMIF(NSL!$C$1542:$C$1545,C49,NSL!$E$1542:$E$1545)</f>
        <v>0</v>
      </c>
      <c r="BD49" s="55">
        <f>SUMIF(NSL!$C$1547:$C$1560,C49,NSL!$E$1547:$E$1560)</f>
        <v>0</v>
      </c>
      <c r="BE49" s="55">
        <f>SUMIF(NSL!$C$1562:$C$1565,C49,NSL!$E$1562:$E$1565)</f>
        <v>0</v>
      </c>
      <c r="BF49" s="55">
        <f>SUMIF(NSL!$C$1567:$C$1569,C49,NSL!$E$1567:$E$1569)</f>
        <v>0</v>
      </c>
      <c r="BG49" s="65">
        <f>SUM(G49:Q49)+SUM(S49:Z49)+SUM(AB49:AU49)+SUM(AW49:BF49)</f>
        <v>0</v>
      </c>
      <c r="BH49" s="53">
        <f>AV60-BG49</f>
        <v>0</v>
      </c>
      <c r="BI49" s="53">
        <f t="shared" si="6"/>
        <v>0</v>
      </c>
      <c r="BJ49" s="125">
        <f t="shared" si="3"/>
        <v>0</v>
      </c>
    </row>
    <row r="50" spans="1:63" ht="15">
      <c r="A50" s="8" t="s">
        <v>136</v>
      </c>
      <c r="B50" s="9" t="s">
        <v>150</v>
      </c>
      <c r="C50" s="8" t="s">
        <v>43</v>
      </c>
      <c r="D50" s="52">
        <f>HTg!F52</f>
        <v>0.27</v>
      </c>
      <c r="E50" s="65">
        <f t="shared" si="11"/>
        <v>0</v>
      </c>
      <c r="F50" s="70">
        <f t="shared" si="12"/>
        <v>0</v>
      </c>
      <c r="G50" s="55">
        <f>SUMIF(NSL!$C$9:$C$10,C50,NSL!$E$9:$E$10)</f>
        <v>0</v>
      </c>
      <c r="H50" s="55">
        <f>SUMIF(NSL!$C$12:$C$13,C50,NSL!$E$12:$E$13)</f>
        <v>0</v>
      </c>
      <c r="I50" s="55">
        <f>SUMIF(NSL!$C$15:$C$16,C50,NSL!$E$15:$E$16)</f>
        <v>0</v>
      </c>
      <c r="J50" s="55">
        <f>SUMIF(NSL!$C$18:$C$19,C50,NSL!$E$18:$E$19)</f>
        <v>0</v>
      </c>
      <c r="K50" s="55">
        <f>SUMIF(NSL!$C$21:$C$43,C50,NSL!$E$21:$E$43)</f>
        <v>0</v>
      </c>
      <c r="L50" s="55">
        <f>SUMIF(NSL!$C$45:$C$51,C50,NSL!$E$45:$E$51)</f>
        <v>0</v>
      </c>
      <c r="M50" s="55">
        <f>SUMIF(NSL!$C$53:$C$55,C50,NSL!$E$53:$E$55)</f>
        <v>0</v>
      </c>
      <c r="N50" s="55">
        <f>SUMIF(NSL!$C$57:$C$65,C50,NSL!$E$57:$E$65)</f>
        <v>0</v>
      </c>
      <c r="O50" s="55">
        <f>SUMIF(NSL!$C$67:$C$76,C50,NSL!$E$67:$E$76)</f>
        <v>0</v>
      </c>
      <c r="P50" s="55">
        <f>SUMIF(NSL!$C$78:$C$79,C50,NSL!$E$78:$E$79)</f>
        <v>0</v>
      </c>
      <c r="Q50" s="55">
        <f>SUMIF(NSL!$C$81:$C$173,C50,NSL!$E$81:$E$173)</f>
        <v>0</v>
      </c>
      <c r="R50" s="65">
        <f t="shared" si="13"/>
        <v>0.27</v>
      </c>
      <c r="S50" s="55">
        <f>SUMIF(NSL!$C$176:$C$214,C50,NSL!$E$176:$E$214)</f>
        <v>0</v>
      </c>
      <c r="T50" s="55">
        <f>SUMIF(NSL!$C$216:$C$238,C50,NSL!$E$216:$E$238)</f>
        <v>0</v>
      </c>
      <c r="U50" s="55">
        <f>SUMIF(NSL!$C$240:$C$252,C50,NSL!$E$240:$E$252)</f>
        <v>0</v>
      </c>
      <c r="V50" s="55">
        <f>SUMIF(NSL!$C$254:$C$255,C50,NSL!$E$254:$E$255)</f>
        <v>0</v>
      </c>
      <c r="W50" s="55">
        <f>SUMIF(NSL!$C$257:$C$282,C50,NSL!$E$257:$E$282)</f>
        <v>0</v>
      </c>
      <c r="X50" s="55">
        <f>SUMIF(NSL!$C$284:$C$346,C50,NSL!$E$284:$E$346)</f>
        <v>0</v>
      </c>
      <c r="Y50" s="55">
        <f>SUMIF(NSL!$C$348:$C$436,C50,NSL!$E$348:$E$436)</f>
        <v>0</v>
      </c>
      <c r="Z50" s="55">
        <f>SUMIF(NSL!$C$438:$C$480,C50,NSL!$E$438:$E$480)</f>
        <v>0</v>
      </c>
      <c r="AA50" s="72">
        <f t="shared" si="17"/>
        <v>0</v>
      </c>
      <c r="AB50" s="116">
        <f>SUMIF(NSL!$C$483:$C$679,C50,NSL!$E$483:$E$679)</f>
        <v>0</v>
      </c>
      <c r="AC50" s="116">
        <f>SUMIF(NSL!$C$681:$C$682,C50,NSL!$E$681:$E$682)</f>
        <v>0</v>
      </c>
      <c r="AD50" s="116">
        <f>SUMIF(NSL!$C$684:$C$692,C50,NSL!$E$684:$E$692)</f>
        <v>0</v>
      </c>
      <c r="AE50" s="116">
        <f>SUMIF(NSL!$C$694:$C$776,C50,NSL!$E$694:$E$776)</f>
        <v>0</v>
      </c>
      <c r="AF50" s="116">
        <f>SUMIF(NSL!$C$778:$C$810,C50,NSL!$E$778:$E$810)</f>
        <v>0</v>
      </c>
      <c r="AG50" s="116">
        <f>SUMIF(NSL!$C$812:$C$813,C50,NSL!$E$812:$E$813)</f>
        <v>0</v>
      </c>
      <c r="AH50" s="116">
        <f>SUMIF(NSL!$C$815:$C$816,C50,NSL!$E$815:$E$816)</f>
        <v>0</v>
      </c>
      <c r="AI50" s="116">
        <f>SUMIF(NSL!$C$818:$C$889,C50,NSL!$E$818:$E$889)</f>
        <v>0</v>
      </c>
      <c r="AJ50" s="116">
        <f>SUMIF(NSL!$C$891:$C$917,C50,NSL!$E$891:$E$917)</f>
        <v>0</v>
      </c>
      <c r="AK50" s="116">
        <f>SUMIF(NSL!$C$919:$C$981,C50,NSL!$E$919:$E$981)</f>
        <v>0</v>
      </c>
      <c r="AL50" s="116">
        <f>SUMIF(NSL!$C$983:$C$1000,C50,NSL!$E$983:$E$1000)</f>
        <v>0</v>
      </c>
      <c r="AM50" s="116">
        <f>SUMIF(NSL!$C$1002:$C$1028,C50,NSL!$E$1002:$E$1028)</f>
        <v>0</v>
      </c>
      <c r="AN50" s="116">
        <f>SUMIF(NSL!$C$1030:$C$1045,C50,NSL!$E$1030:$E$1045)</f>
        <v>0</v>
      </c>
      <c r="AO50" s="55">
        <f>SUMIF(NSL!$C$1047:$C$1048,C50,NSL!$E$1047:$E$1048)</f>
        <v>0</v>
      </c>
      <c r="AP50" s="55">
        <f>SUMIF(NSL!$C$1050:$C$1074,C50,NSL!$E$1050:$E$1074)</f>
        <v>0</v>
      </c>
      <c r="AQ50" s="55">
        <f>SUMIF(NSL!$C$1076:$C$1099,C50,NSL!$E$1076:$E$1099)</f>
        <v>0</v>
      </c>
      <c r="AR50" s="55">
        <f>SUMIF(NSL!$C$1101:$C$1121,C50,NSL!$E$1101:$E$1121)</f>
        <v>0</v>
      </c>
      <c r="AS50" s="55">
        <f>SUMIF(NSL!$C$1123:$C$1164,C50,NSL!$E$1123:$E$1164)</f>
        <v>0</v>
      </c>
      <c r="AT50" s="55">
        <f>SUMIF(NSL!$C$1166:$C$1201,C50,NSL!$E$1166:$E$1201)</f>
        <v>0</v>
      </c>
      <c r="AU50" s="55">
        <f>SUMIF(NSL!$C$1203:$C$1223,C50,NSL!$E$1203:$E$1223)</f>
        <v>0</v>
      </c>
      <c r="AV50" s="55">
        <f>SUMIF(NSL!$C$1225:$C$1226,C50,NSL!$E$1225:$E$1226)</f>
        <v>0</v>
      </c>
      <c r="AW50" s="65">
        <f>D50-BG50</f>
        <v>0.27</v>
      </c>
      <c r="AX50" s="55">
        <f>SUMIF(NSL!$C$1246:$C$1351,C50,NSL!$E$1246:$E$1351)</f>
        <v>0</v>
      </c>
      <c r="AY50" s="55">
        <f>SUMIF(NSL!$C$1353:$C$1434,C50,NSL!$E$1353:$E$1434)</f>
        <v>0</v>
      </c>
      <c r="AZ50" s="55">
        <f>SUMIF(NSL!$C$1436:$C$1440,C50,NSL!$E$1436:$E$1440)</f>
        <v>0</v>
      </c>
      <c r="BA50" s="55">
        <f>SUMIF(NSL!$C$1442:$C$1507,C50,NSL!$E$1442:$E$1507)</f>
        <v>0</v>
      </c>
      <c r="BB50" s="55">
        <f>SUMIF(NSL!$C$1509:$C$1540,C50,NSL!$E$1509:$E$1540)</f>
        <v>0</v>
      </c>
      <c r="BC50" s="55">
        <f>SUMIF(NSL!$C$1542:$C$1545,C50,NSL!$E$1542:$E$1545)</f>
        <v>0</v>
      </c>
      <c r="BD50" s="55">
        <f>SUMIF(NSL!$C$1547:$C$1560,C50,NSL!$E$1547:$E$1560)</f>
        <v>0</v>
      </c>
      <c r="BE50" s="55">
        <f>SUMIF(NSL!$C$1562:$C$1565,C50,NSL!$E$1562:$E$1565)</f>
        <v>0</v>
      </c>
      <c r="BF50" s="55">
        <f>SUMIF(NSL!$C$1567:$C$1569,C50,NSL!$E$1567:$E$1569)</f>
        <v>0</v>
      </c>
      <c r="BG50" s="65">
        <f>SUM(G50:Q50)+SUM(S50:Z50)+SUM(AB50:AV50)+SUM(AX50:BF50)</f>
        <v>0</v>
      </c>
      <c r="BH50" s="53">
        <f>AW60-BG50</f>
        <v>2.97</v>
      </c>
      <c r="BI50" s="53">
        <f t="shared" si="6"/>
        <v>3.24</v>
      </c>
      <c r="BJ50" s="125">
        <f t="shared" si="3"/>
        <v>0.27</v>
      </c>
    </row>
    <row r="51" spans="1:63" ht="30">
      <c r="A51" s="8" t="s">
        <v>137</v>
      </c>
      <c r="B51" s="9" t="s">
        <v>131</v>
      </c>
      <c r="C51" s="8" t="s">
        <v>45</v>
      </c>
      <c r="D51" s="52">
        <f>HTg!F53</f>
        <v>24.99</v>
      </c>
      <c r="E51" s="65">
        <f t="shared" si="11"/>
        <v>0</v>
      </c>
      <c r="F51" s="70">
        <f t="shared" si="12"/>
        <v>0</v>
      </c>
      <c r="G51" s="55">
        <f>SUMIF(NSL!$C$9:$C$10,C51,NSL!$E$9:$E$10)</f>
        <v>0</v>
      </c>
      <c r="H51" s="55">
        <f>SUMIF(NSL!$C$12:$C$13,C51,NSL!$E$12:$E$13)</f>
        <v>0</v>
      </c>
      <c r="I51" s="55">
        <f>SUMIF(NSL!$C$15:$C$16,C51,NSL!$E$15:$E$16)</f>
        <v>0</v>
      </c>
      <c r="J51" s="55">
        <f>SUMIF(NSL!$C$18:$C$19,C51,NSL!$E$18:$E$19)</f>
        <v>0</v>
      </c>
      <c r="K51" s="55">
        <f>SUMIF(NSL!$C$21:$C$43,C51,NSL!$E$21:$E$43)</f>
        <v>0</v>
      </c>
      <c r="L51" s="55">
        <f>SUMIF(NSL!$C$45:$C$51,C51,NSL!$E$45:$E$51)</f>
        <v>0</v>
      </c>
      <c r="M51" s="55">
        <f>SUMIF(NSL!$C$53:$C$55,C51,NSL!$E$53:$E$55)</f>
        <v>0</v>
      </c>
      <c r="N51" s="55">
        <f>SUMIF(NSL!$C$57:$C$65,C51,NSL!$E$57:$E$65)</f>
        <v>0</v>
      </c>
      <c r="O51" s="55">
        <f>SUMIF(NSL!$C$67:$C$76,C51,NSL!$E$67:$E$76)</f>
        <v>0</v>
      </c>
      <c r="P51" s="55">
        <f>SUMIF(NSL!$C$78:$C$79,C51,NSL!$E$78:$E$79)</f>
        <v>0</v>
      </c>
      <c r="Q51" s="55">
        <f>SUMIF(NSL!$C$81:$C$173,C51,NSL!$E$81:$E$173)</f>
        <v>0</v>
      </c>
      <c r="R51" s="65">
        <f t="shared" si="13"/>
        <v>24.99</v>
      </c>
      <c r="S51" s="55">
        <f>SUMIF(NSL!$C$176:$C$214,C51,NSL!$E$176:$E$214)</f>
        <v>0</v>
      </c>
      <c r="T51" s="55">
        <f>SUMIF(NSL!$C$216:$C$238,C51,NSL!$E$216:$E$238)</f>
        <v>0</v>
      </c>
      <c r="U51" s="55">
        <f>SUMIF(NSL!$C$240:$C$252,C51,NSL!$E$240:$E$252)</f>
        <v>0</v>
      </c>
      <c r="V51" s="55">
        <f>SUMIF(NSL!$C$254:$C$255,C51,NSL!$E$254:$E$255)</f>
        <v>0</v>
      </c>
      <c r="W51" s="55">
        <f>SUMIF(NSL!$C$257:$C$282,C51,NSL!$E$257:$E$282)</f>
        <v>0</v>
      </c>
      <c r="X51" s="55">
        <f>SUMIF(NSL!$C$284:$C$346,C51,NSL!$E$284:$E$346)</f>
        <v>0</v>
      </c>
      <c r="Y51" s="55">
        <f>SUMIF(NSL!$C$348:$C$436,C51,NSL!$E$348:$E$436)</f>
        <v>0</v>
      </c>
      <c r="Z51" s="55">
        <f>SUMIF(NSL!$C$438:$C$480,C51,NSL!$E$438:$E$480)</f>
        <v>0</v>
      </c>
      <c r="AA51" s="72">
        <f t="shared" si="17"/>
        <v>0</v>
      </c>
      <c r="AB51" s="116">
        <f>SUMIF(NSL!$C$483:$C$679,C51,NSL!$E$483:$E$679)</f>
        <v>0</v>
      </c>
      <c r="AC51" s="116">
        <f>SUMIF(NSL!$C$681:$C$682,C51,NSL!$E$681:$E$682)</f>
        <v>0</v>
      </c>
      <c r="AD51" s="116">
        <f>SUMIF(NSL!$C$684:$C$692,C51,NSL!$E$684:$E$692)</f>
        <v>0</v>
      </c>
      <c r="AE51" s="116">
        <f>SUMIF(NSL!$C$694:$C$776,C51,NSL!$E$694:$E$776)</f>
        <v>0</v>
      </c>
      <c r="AF51" s="116">
        <f>SUMIF(NSL!$C$778:$C$810,C51,NSL!$E$778:$E$810)</f>
        <v>0</v>
      </c>
      <c r="AG51" s="116">
        <f>SUMIF(NSL!$C$812:$C$813,C51,NSL!$E$812:$E$813)</f>
        <v>0</v>
      </c>
      <c r="AH51" s="116">
        <f>SUMIF(NSL!$C$815:$C$816,C51,NSL!$E$815:$E$816)</f>
        <v>0</v>
      </c>
      <c r="AI51" s="116">
        <f>SUMIF(NSL!$C$818:$C$889,C51,NSL!$E$818:$E$889)</f>
        <v>0</v>
      </c>
      <c r="AJ51" s="116">
        <f>SUMIF(NSL!$C$891:$C$917,C51,NSL!$E$891:$E$917)</f>
        <v>0</v>
      </c>
      <c r="AK51" s="116">
        <f>SUMIF(NSL!$C$919:$C$981,C51,NSL!$E$919:$E$981)</f>
        <v>0</v>
      </c>
      <c r="AL51" s="116">
        <f>SUMIF(NSL!$C$983:$C$1000,C51,NSL!$E$983:$E$1000)</f>
        <v>0</v>
      </c>
      <c r="AM51" s="116">
        <f>SUMIF(NSL!$C$1002:$C$1028,C51,NSL!$E$1002:$E$1028)</f>
        <v>0</v>
      </c>
      <c r="AN51" s="116">
        <f>SUMIF(NSL!$C$1030:$C$1045,C51,NSL!$E$1030:$E$1045)</f>
        <v>0</v>
      </c>
      <c r="AO51" s="55">
        <f>SUMIF(NSL!$C$1047:$C$1048,C51,NSL!$E$1047:$E$1048)</f>
        <v>0</v>
      </c>
      <c r="AP51" s="55">
        <f>SUMIF(NSL!$C$1050:$C$1074,C51,NSL!$E$1050:$E$1074)</f>
        <v>0</v>
      </c>
      <c r="AQ51" s="55">
        <f>SUMIF(NSL!$C$1076:$C$1099,C51,NSL!$E$1076:$E$1099)</f>
        <v>0</v>
      </c>
      <c r="AR51" s="55">
        <f>SUMIF(NSL!$C$1101:$C$1121,C51,NSL!$E$1101:$E$1121)</f>
        <v>0</v>
      </c>
      <c r="AS51" s="55">
        <f>SUMIF(NSL!$C$1123:$C$1164,C51,NSL!$E$1123:$E$1164)</f>
        <v>0</v>
      </c>
      <c r="AT51" s="55">
        <f>SUMIF(NSL!$C$1166:$C$1201,C51,NSL!$E$1166:$E$1201)</f>
        <v>0</v>
      </c>
      <c r="AU51" s="55">
        <f>SUMIF(NSL!$C$1203:$C$1223,C51,NSL!$E$1203:$E$1223)</f>
        <v>0</v>
      </c>
      <c r="AV51" s="55">
        <f>SUMIF(NSL!$C$1225:$C$1226,C51,NSL!$E$1225:$E$1226)</f>
        <v>0</v>
      </c>
      <c r="AW51" s="55">
        <f>SUMIF(NSL!$C$1228:$C$1244,C51,NSL!$E$1228:$E$1244)</f>
        <v>0.53</v>
      </c>
      <c r="AX51" s="65">
        <f>D51-BG51</f>
        <v>24.459999999999997</v>
      </c>
      <c r="AY51" s="55">
        <f>SUMIF(NSL!$C$1353:$C$1434,C51,NSL!$E$1353:$E$1434)</f>
        <v>0</v>
      </c>
      <c r="AZ51" s="55">
        <f>SUMIF(NSL!$C$1436:$C$1440,C51,NSL!$E$1436:$E$1440)</f>
        <v>0</v>
      </c>
      <c r="BA51" s="55">
        <f>SUMIF(NSL!$C$1442:$C$1507,C51,NSL!$E$1442:$E$1507)</f>
        <v>0</v>
      </c>
      <c r="BB51" s="55">
        <f>SUMIF(NSL!$C$1509:$C$1540,C51,NSL!$E$1509:$E$1540)</f>
        <v>0</v>
      </c>
      <c r="BC51" s="55">
        <f>SUMIF(NSL!$C$1542:$C$1545,C51,NSL!$E$1542:$E$1545)</f>
        <v>0</v>
      </c>
      <c r="BD51" s="55">
        <f>SUMIF(NSL!$C$1547:$C$1560,C51,NSL!$E$1547:$E$1560)</f>
        <v>0</v>
      </c>
      <c r="BE51" s="55">
        <f>SUMIF(NSL!$C$1562:$C$1565,C51,NSL!$E$1562:$E$1565)</f>
        <v>0</v>
      </c>
      <c r="BF51" s="55">
        <f>SUMIF(NSL!$C$1567:$C$1569,C51,NSL!$E$1567:$E$1569)</f>
        <v>0</v>
      </c>
      <c r="BG51" s="65">
        <f>SUM(G51:Q51)+SUM(S51:Z51)+SUM(AB51:AW51)+SUM(AY51:BF51)</f>
        <v>0.53</v>
      </c>
      <c r="BH51" s="58">
        <f>AX60-BG51</f>
        <v>94.279999999999987</v>
      </c>
      <c r="BI51" s="53">
        <f t="shared" si="6"/>
        <v>119.26999999999998</v>
      </c>
      <c r="BJ51" s="125">
        <f t="shared" si="3"/>
        <v>24.459999999999997</v>
      </c>
    </row>
    <row r="52" spans="1:63" ht="30">
      <c r="A52" s="8" t="s">
        <v>138</v>
      </c>
      <c r="B52" s="9" t="s">
        <v>132</v>
      </c>
      <c r="C52" s="8" t="s">
        <v>39</v>
      </c>
      <c r="D52" s="52">
        <f>HTg!F54</f>
        <v>60.95</v>
      </c>
      <c r="E52" s="65">
        <f t="shared" si="11"/>
        <v>0</v>
      </c>
      <c r="F52" s="70">
        <f t="shared" si="12"/>
        <v>0</v>
      </c>
      <c r="G52" s="55">
        <f>SUMIF(NSL!$C$9:$C$10,C52,NSL!$E$9:$E$10)</f>
        <v>0</v>
      </c>
      <c r="H52" s="55">
        <f>SUMIF(NSL!$C$12:$C$13,C52,NSL!$E$12:$E$13)</f>
        <v>0</v>
      </c>
      <c r="I52" s="55">
        <f>SUMIF(NSL!$C$15:$C$16,C52,NSL!$E$15:$E$16)</f>
        <v>0</v>
      </c>
      <c r="J52" s="55">
        <f>SUMIF(NSL!$C$18:$C$19,C52,NSL!$E$18:$E$19)</f>
        <v>0</v>
      </c>
      <c r="K52" s="55">
        <f>SUMIF(NSL!$C$21:$C$43,C52,NSL!$E$21:$E$43)</f>
        <v>0</v>
      </c>
      <c r="L52" s="55">
        <f>SUMIF(NSL!$C$45:$C$51,C52,NSL!$E$45:$E$51)</f>
        <v>0</v>
      </c>
      <c r="M52" s="55">
        <f>SUMIF(NSL!$C$53:$C$55,C52,NSL!$E$53:$E$55)</f>
        <v>0</v>
      </c>
      <c r="N52" s="55">
        <f>SUMIF(NSL!$C$57:$C$65,C52,NSL!$E$57:$E$65)</f>
        <v>0</v>
      </c>
      <c r="O52" s="55">
        <f>SUMIF(NSL!$C$67:$C$76,C52,NSL!$E$67:$E$76)</f>
        <v>0</v>
      </c>
      <c r="P52" s="55">
        <f>SUMIF(NSL!$C$78:$C$79,C52,NSL!$E$78:$E$79)</f>
        <v>0</v>
      </c>
      <c r="Q52" s="55">
        <f>SUMIF(NSL!$C$81:$C$173,C52,NSL!$E$81:$E$173)</f>
        <v>0</v>
      </c>
      <c r="R52" s="65">
        <f t="shared" si="13"/>
        <v>60.95</v>
      </c>
      <c r="S52" s="55">
        <f>SUMIF(NSL!$C$176:$C$214,C52,NSL!$E$176:$E$214)</f>
        <v>0</v>
      </c>
      <c r="T52" s="55">
        <f>SUMIF(NSL!$C$216:$C$238,C52,NSL!$E$216:$E$238)</f>
        <v>0</v>
      </c>
      <c r="U52" s="55">
        <f>SUMIF(NSL!$C$240:$C$252,C52,NSL!$E$240:$E$252)</f>
        <v>0</v>
      </c>
      <c r="V52" s="55">
        <f>SUMIF(NSL!$C$254:$C$255,C52,NSL!$E$254:$E$255)</f>
        <v>0</v>
      </c>
      <c r="W52" s="55">
        <f>SUMIF(NSL!$C$257:$C$282,C52,NSL!$E$257:$E$282)</f>
        <v>0</v>
      </c>
      <c r="X52" s="55">
        <f>SUMIF(NSL!$C$284:$C$346,C52,NSL!$E$284:$E$346)</f>
        <v>0</v>
      </c>
      <c r="Y52" s="55">
        <f>SUMIF(NSL!$C$348:$C$436,C52,NSL!$E$348:$E$436)</f>
        <v>0</v>
      </c>
      <c r="Z52" s="55">
        <f>SUMIF(NSL!$C$438:$C$480,C52,NSL!$E$438:$E$480)</f>
        <v>0</v>
      </c>
      <c r="AA52" s="72">
        <f t="shared" si="17"/>
        <v>0</v>
      </c>
      <c r="AB52" s="116">
        <f>SUMIF(NSL!$C$483:$C$679,C52,NSL!$E$483:$E$679)</f>
        <v>0</v>
      </c>
      <c r="AC52" s="116">
        <f>SUMIF(NSL!$C$681:$C$682,C52,NSL!$E$681:$E$682)</f>
        <v>0</v>
      </c>
      <c r="AD52" s="116">
        <f>SUMIF(NSL!$C$684:$C$692,C52,NSL!$E$684:$E$692)</f>
        <v>0</v>
      </c>
      <c r="AE52" s="116">
        <f>SUMIF(NSL!$C$694:$C$776,C52,NSL!$E$694:$E$776)</f>
        <v>0</v>
      </c>
      <c r="AF52" s="116">
        <f>SUMIF(NSL!$C$778:$C$810,C52,NSL!$E$778:$E$810)</f>
        <v>0</v>
      </c>
      <c r="AG52" s="116">
        <f>SUMIF(NSL!$C$812:$C$813,C52,NSL!$E$812:$E$813)</f>
        <v>0</v>
      </c>
      <c r="AH52" s="116">
        <f>SUMIF(NSL!$C$815:$C$816,C52,NSL!$E$815:$E$816)</f>
        <v>0</v>
      </c>
      <c r="AI52" s="116">
        <f>SUMIF(NSL!$C$818:$C$889,C52,NSL!$E$818:$E$889)</f>
        <v>0</v>
      </c>
      <c r="AJ52" s="116">
        <f>SUMIF(NSL!$C$891:$C$917,C52,NSL!$E$891:$E$917)</f>
        <v>0</v>
      </c>
      <c r="AK52" s="116">
        <f>SUMIF(NSL!$C$919:$C$981,C52,NSL!$E$919:$E$981)</f>
        <v>0</v>
      </c>
      <c r="AL52" s="116">
        <f>SUMIF(NSL!$C$983:$C$1000,C52,NSL!$E$983:$E$1000)</f>
        <v>0</v>
      </c>
      <c r="AM52" s="116">
        <f>SUMIF(NSL!$C$1002:$C$1028,C52,NSL!$E$1002:$E$1028)</f>
        <v>0</v>
      </c>
      <c r="AN52" s="116">
        <f>SUMIF(NSL!$C$1030:$C$1045,C52,NSL!$E$1030:$E$1045)</f>
        <v>0</v>
      </c>
      <c r="AO52" s="55">
        <f>SUMIF(NSL!$C$1047:$C$1048,C52,NSL!$E$1047:$E$1048)</f>
        <v>0</v>
      </c>
      <c r="AP52" s="55">
        <f>SUMIF(NSL!$C$1050:$C$1074,C52,NSL!$E$1050:$E$1074)</f>
        <v>0</v>
      </c>
      <c r="AQ52" s="55">
        <f>SUMIF(NSL!$C$1076:$C$1099,C52,NSL!$E$1076:$E$1099)</f>
        <v>0</v>
      </c>
      <c r="AR52" s="55">
        <f>SUMIF(NSL!$C$1101:$C$1121,C52,NSL!$E$1101:$E$1121)</f>
        <v>0</v>
      </c>
      <c r="AS52" s="55">
        <f>SUMIF(NSL!$C$1123:$C$1164,C52,NSL!$E$1123:$E$1164)</f>
        <v>0</v>
      </c>
      <c r="AT52" s="55">
        <f>SUMIF(NSL!$C$1166:$C$1201,C52,NSL!$E$1166:$E$1201)</f>
        <v>0</v>
      </c>
      <c r="AU52" s="55">
        <f>SUMIF(NSL!$C$1203:$C$1223,C52,NSL!$E$1203:$E$1223)</f>
        <v>0</v>
      </c>
      <c r="AV52" s="55">
        <f>SUMIF(NSL!$C$1225:$C$1226,C52,NSL!$E$1225:$E$1226)</f>
        <v>0</v>
      </c>
      <c r="AW52" s="55">
        <f>SUMIF(NSL!$C$1228:$C$1244,C52,NSL!$E$1228:$E$1244)</f>
        <v>0</v>
      </c>
      <c r="AX52" s="55">
        <f>SUMIF(NSL!$C$1246:$C$1351,C52,NSL!$E$1246:$E$1351)</f>
        <v>0</v>
      </c>
      <c r="AY52" s="65">
        <f>D52-BG52</f>
        <v>60.95</v>
      </c>
      <c r="AZ52" s="55">
        <f>SUMIF(NSL!$C$1436:$C$1440,C52,NSL!$E$1436:$E$1440)</f>
        <v>0</v>
      </c>
      <c r="BA52" s="55">
        <f>SUMIF(NSL!$C$1442:$C$1507,C52,NSL!$E$1442:$E$1507)</f>
        <v>0</v>
      </c>
      <c r="BB52" s="55">
        <f>SUMIF(NSL!$C$1509:$C$1540,C52,NSL!$E$1509:$E$1540)</f>
        <v>0</v>
      </c>
      <c r="BC52" s="55">
        <f>SUMIF(NSL!$C$1542:$C$1545,C52,NSL!$E$1542:$E$1545)</f>
        <v>0</v>
      </c>
      <c r="BD52" s="55">
        <f>SUMIF(NSL!$C$1547:$C$1560,C52,NSL!$E$1547:$E$1560)</f>
        <v>0</v>
      </c>
      <c r="BE52" s="55">
        <f>SUMIF(NSL!$C$1562:$C$1565,C52,NSL!$E$1562:$E$1565)</f>
        <v>0</v>
      </c>
      <c r="BF52" s="55">
        <f>SUMIF(NSL!$C$1567:$C$1569,C52,NSL!$E$1567:$E$1569)</f>
        <v>0</v>
      </c>
      <c r="BG52" s="65">
        <f>SUM(G52:Q52)+SUM(S52:Z52)+SUM(AB52:AX52)+SUM(AZ52:BF52)</f>
        <v>0</v>
      </c>
      <c r="BH52" s="58">
        <f>AY60-BG52</f>
        <v>834.61000000000013</v>
      </c>
      <c r="BI52" s="53">
        <f t="shared" si="6"/>
        <v>895.56000000000017</v>
      </c>
      <c r="BJ52" s="125">
        <f t="shared" si="3"/>
        <v>60.95</v>
      </c>
    </row>
    <row r="53" spans="1:63" ht="15">
      <c r="A53" s="8" t="s">
        <v>139</v>
      </c>
      <c r="B53" s="9" t="s">
        <v>133</v>
      </c>
      <c r="C53" s="8" t="s">
        <v>151</v>
      </c>
      <c r="D53" s="52">
        <f>HTg!F55</f>
        <v>0</v>
      </c>
      <c r="E53" s="65">
        <f t="shared" si="11"/>
        <v>0</v>
      </c>
      <c r="F53" s="70">
        <f t="shared" si="12"/>
        <v>0</v>
      </c>
      <c r="G53" s="55">
        <f>SUMIF(NSL!$C$9:$C$10,C53,NSL!$E$9:$E$10)</f>
        <v>0</v>
      </c>
      <c r="H53" s="55">
        <f>SUMIF(NSL!$C$12:$C$13,C53,NSL!$E$12:$E$13)</f>
        <v>0</v>
      </c>
      <c r="I53" s="55">
        <f>SUMIF(NSL!$C$15:$C$16,C53,NSL!$E$15:$E$16)</f>
        <v>0</v>
      </c>
      <c r="J53" s="55">
        <f>SUMIF(NSL!$C$18:$C$19,C53,NSL!$E$18:$E$19)</f>
        <v>0</v>
      </c>
      <c r="K53" s="55">
        <f>SUMIF(NSL!$C$21:$C$43,C53,NSL!$E$21:$E$43)</f>
        <v>0</v>
      </c>
      <c r="L53" s="55">
        <f>SUMIF(NSL!$C$45:$C$51,C53,NSL!$E$45:$E$51)</f>
        <v>0</v>
      </c>
      <c r="M53" s="55">
        <f>SUMIF(NSL!$C$53:$C$55,C53,NSL!$E$53:$E$55)</f>
        <v>0</v>
      </c>
      <c r="N53" s="55">
        <f>SUMIF(NSL!$C$57:$C$65,C53,NSL!$E$57:$E$65)</f>
        <v>0</v>
      </c>
      <c r="O53" s="55">
        <f>SUMIF(NSL!$C$67:$C$76,C53,NSL!$E$67:$E$76)</f>
        <v>0</v>
      </c>
      <c r="P53" s="55">
        <f>SUMIF(NSL!$C$78:$C$79,C53,NSL!$E$78:$E$79)</f>
        <v>0</v>
      </c>
      <c r="Q53" s="55">
        <f>SUMIF(NSL!$C$81:$C$173,C53,NSL!$E$81:$E$173)</f>
        <v>0</v>
      </c>
      <c r="R53" s="65">
        <f t="shared" si="13"/>
        <v>0</v>
      </c>
      <c r="S53" s="55">
        <f>SUMIF(NSL!$C$176:$C$214,C53,NSL!$E$176:$E$214)</f>
        <v>0</v>
      </c>
      <c r="T53" s="55">
        <f>SUMIF(NSL!$C$216:$C$238,C53,NSL!$E$216:$E$238)</f>
        <v>0</v>
      </c>
      <c r="U53" s="55">
        <f>SUMIF(NSL!$C$240:$C$252,C53,NSL!$E$240:$E$252)</f>
        <v>0</v>
      </c>
      <c r="V53" s="55">
        <f>SUMIF(NSL!$C$254:$C$255,C53,NSL!$E$254:$E$255)</f>
        <v>0</v>
      </c>
      <c r="W53" s="55">
        <f>SUMIF(NSL!$C$257:$C$282,C53,NSL!$E$257:$E$282)</f>
        <v>0</v>
      </c>
      <c r="X53" s="55">
        <f>SUMIF(NSL!$C$284:$C$346,C53,NSL!$E$284:$E$346)</f>
        <v>0</v>
      </c>
      <c r="Y53" s="55">
        <f>SUMIF(NSL!$C$348:$C$436,C53,NSL!$E$348:$E$436)</f>
        <v>0</v>
      </c>
      <c r="Z53" s="55">
        <f>SUMIF(NSL!$C$438:$C$480,C53,NSL!$E$438:$E$480)</f>
        <v>0</v>
      </c>
      <c r="AA53" s="72">
        <f t="shared" si="17"/>
        <v>0</v>
      </c>
      <c r="AB53" s="116">
        <f>SUMIF(NSL!$C$483:$C$679,C53,NSL!$E$483:$E$679)</f>
        <v>0</v>
      </c>
      <c r="AC53" s="116">
        <f>SUMIF(NSL!$C$681:$C$682,C53,NSL!$E$681:$E$682)</f>
        <v>0</v>
      </c>
      <c r="AD53" s="116">
        <f>SUMIF(NSL!$C$684:$C$692,C53,NSL!$E$684:$E$692)</f>
        <v>0</v>
      </c>
      <c r="AE53" s="116">
        <f>SUMIF(NSL!$C$694:$C$776,C53,NSL!$E$694:$E$776)</f>
        <v>0</v>
      </c>
      <c r="AF53" s="116">
        <f>SUMIF(NSL!$C$778:$C$810,C53,NSL!$E$778:$E$810)</f>
        <v>0</v>
      </c>
      <c r="AG53" s="116">
        <f>SUMIF(NSL!$C$812:$C$813,C53,NSL!$E$812:$E$813)</f>
        <v>0</v>
      </c>
      <c r="AH53" s="116">
        <f>SUMIF(NSL!$C$815:$C$816,C53,NSL!$E$815:$E$816)</f>
        <v>0</v>
      </c>
      <c r="AI53" s="116">
        <f>SUMIF(NSL!$C$818:$C$889,C53,NSL!$E$818:$E$889)</f>
        <v>0</v>
      </c>
      <c r="AJ53" s="116">
        <f>SUMIF(NSL!$C$891:$C$917,C53,NSL!$E$891:$E$917)</f>
        <v>0</v>
      </c>
      <c r="AK53" s="116">
        <f>SUMIF(NSL!$C$919:$C$981,C53,NSL!$E$919:$E$981)</f>
        <v>0</v>
      </c>
      <c r="AL53" s="116">
        <f>SUMIF(NSL!$C$983:$C$1000,C53,NSL!$E$983:$E$1000)</f>
        <v>0</v>
      </c>
      <c r="AM53" s="116">
        <f>SUMIF(NSL!$C$1002:$C$1028,C53,NSL!$E$1002:$E$1028)</f>
        <v>0</v>
      </c>
      <c r="AN53" s="116">
        <f>SUMIF(NSL!$C$1030:$C$1045,C53,NSL!$E$1030:$E$1045)</f>
        <v>0</v>
      </c>
      <c r="AO53" s="55">
        <f>SUMIF(NSL!$C$1047:$C$1048,C53,NSL!$E$1047:$E$1048)</f>
        <v>0</v>
      </c>
      <c r="AP53" s="55">
        <f>SUMIF(NSL!$C$1050:$C$1074,C53,NSL!$E$1050:$E$1074)</f>
        <v>0</v>
      </c>
      <c r="AQ53" s="55">
        <f>SUMIF(NSL!$C$1076:$C$1099,C53,NSL!$E$1076:$E$1099)</f>
        <v>0</v>
      </c>
      <c r="AR53" s="55">
        <f>SUMIF(NSL!$C$1101:$C$1121,C53,NSL!$E$1101:$E$1121)</f>
        <v>0</v>
      </c>
      <c r="AS53" s="55">
        <f>SUMIF(NSL!$C$1123:$C$1164,C53,NSL!$E$1123:$E$1164)</f>
        <v>0</v>
      </c>
      <c r="AT53" s="55">
        <f>SUMIF(NSL!$C$1166:$C$1201,C53,NSL!$E$1166:$E$1201)</f>
        <v>0</v>
      </c>
      <c r="AU53" s="55">
        <f>SUMIF(NSL!$C$1203:$C$1223,C53,NSL!$E$1203:$E$1223)</f>
        <v>0</v>
      </c>
      <c r="AV53" s="55">
        <f>SUMIF(NSL!$C$1225:$C$1226,C53,NSL!$E$1225:$E$1226)</f>
        <v>0</v>
      </c>
      <c r="AW53" s="55">
        <f>SUMIF(NSL!$C$1228:$C$1244,C53,NSL!$E$1228:$E$1244)</f>
        <v>0</v>
      </c>
      <c r="AX53" s="55">
        <f>SUMIF(NSL!$C$1246:$C$1351,C53,NSL!$E$1246:$E$1351)</f>
        <v>0</v>
      </c>
      <c r="AY53" s="55">
        <f>SUMIF(NSL!$C$1353:$C$1434,C53,NSL!$E$1353:$E$1434)</f>
        <v>0</v>
      </c>
      <c r="AZ53" s="65">
        <f>D53-BG53</f>
        <v>0</v>
      </c>
      <c r="BA53" s="55">
        <f>SUMIF(NSL!$C$1442:$C$1507,C53,NSL!$E$1442:$E$1507)</f>
        <v>0</v>
      </c>
      <c r="BB53" s="55">
        <f>SUMIF(NSL!$C$1509:$C$1540,C53,NSL!$E$1509:$E$1540)</f>
        <v>0</v>
      </c>
      <c r="BC53" s="55">
        <f>SUMIF(NSL!$C$1542:$C$1545,C53,NSL!$E$1542:$E$1545)</f>
        <v>0</v>
      </c>
      <c r="BD53" s="55">
        <f>SUMIF(NSL!$C$1547:$C$1560,C53,NSL!$E$1547:$E$1560)</f>
        <v>0</v>
      </c>
      <c r="BE53" s="55">
        <f>SUMIF(NSL!$C$1562:$C$1565,C53,NSL!$E$1562:$E$1565)</f>
        <v>0</v>
      </c>
      <c r="BF53" s="55">
        <f>SUMIF(NSL!$C$1567:$C$1569,C53,NSL!$E$1567:$E$1569)</f>
        <v>0</v>
      </c>
      <c r="BG53" s="65">
        <f>SUM(G53:Q53)+SUM(S53:Z53)+SUM(AB53:AY53)+SUM(BA53:BF53)</f>
        <v>0</v>
      </c>
      <c r="BH53" s="58">
        <f>AZ60-BG53</f>
        <v>0</v>
      </c>
      <c r="BI53" s="53">
        <f t="shared" si="6"/>
        <v>0</v>
      </c>
      <c r="BJ53" s="125">
        <f t="shared" si="3"/>
        <v>0</v>
      </c>
    </row>
    <row r="54" spans="1:63" ht="15">
      <c r="A54" s="8" t="s">
        <v>140</v>
      </c>
      <c r="B54" s="9" t="s">
        <v>134</v>
      </c>
      <c r="C54" s="8" t="s">
        <v>152</v>
      </c>
      <c r="D54" s="52">
        <f>HTg!F56</f>
        <v>14.22</v>
      </c>
      <c r="E54" s="65">
        <f t="shared" si="11"/>
        <v>0</v>
      </c>
      <c r="F54" s="70">
        <f t="shared" si="12"/>
        <v>0</v>
      </c>
      <c r="G54" s="55">
        <f>SUMIF(NSL!$C$9:$C$10,C54,NSL!$E$9:$E$10)</f>
        <v>0</v>
      </c>
      <c r="H54" s="55">
        <f>SUMIF(NSL!$C$12:$C$13,C54,NSL!$E$12:$E$13)</f>
        <v>0</v>
      </c>
      <c r="I54" s="55">
        <f>SUMIF(NSL!$C$15:$C$16,C54,NSL!$E$15:$E$16)</f>
        <v>0</v>
      </c>
      <c r="J54" s="55">
        <f>SUMIF(NSL!$C$18:$C$19,C54,NSL!$E$18:$E$19)</f>
        <v>0</v>
      </c>
      <c r="K54" s="55">
        <f>SUMIF(NSL!$C$21:$C$43,C54,NSL!$E$21:$E$43)</f>
        <v>0</v>
      </c>
      <c r="L54" s="55">
        <f>SUMIF(NSL!$C$45:$C$51,C54,NSL!$E$45:$E$51)</f>
        <v>0</v>
      </c>
      <c r="M54" s="55">
        <f>SUMIF(NSL!$C$53:$C$55,C54,NSL!$E$53:$E$55)</f>
        <v>0</v>
      </c>
      <c r="N54" s="55">
        <f>SUMIF(NSL!$C$57:$C$65,C54,NSL!$E$57:$E$65)</f>
        <v>0</v>
      </c>
      <c r="O54" s="55">
        <f>SUMIF(NSL!$C$67:$C$76,C54,NSL!$E$67:$E$76)</f>
        <v>0</v>
      </c>
      <c r="P54" s="55">
        <f>SUMIF(NSL!$C$78:$C$79,C54,NSL!$E$78:$E$79)</f>
        <v>0</v>
      </c>
      <c r="Q54" s="55">
        <f>SUMIF(NSL!$C$81:$C$173,C54,NSL!$E$81:$E$173)</f>
        <v>0</v>
      </c>
      <c r="R54" s="65">
        <f t="shared" si="13"/>
        <v>14.22</v>
      </c>
      <c r="S54" s="55">
        <f>SUMIF(NSL!$C$176:$C$214,C54,NSL!$E$176:$E$214)</f>
        <v>0</v>
      </c>
      <c r="T54" s="55">
        <f>SUMIF(NSL!$C$216:$C$238,C54,NSL!$E$216:$E$238)</f>
        <v>0</v>
      </c>
      <c r="U54" s="55">
        <f>SUMIF(NSL!$C$240:$C$252,C54,NSL!$E$240:$E$252)</f>
        <v>0</v>
      </c>
      <c r="V54" s="55">
        <f>SUMIF(NSL!$C$254:$C$255,C54,NSL!$E$254:$E$255)</f>
        <v>0</v>
      </c>
      <c r="W54" s="55">
        <f>SUMIF(NSL!$C$257:$C$282,C54,NSL!$E$257:$E$282)</f>
        <v>0</v>
      </c>
      <c r="X54" s="55">
        <f>SUMIF(NSL!$C$284:$C$346,C54,NSL!$E$284:$E$346)</f>
        <v>0</v>
      </c>
      <c r="Y54" s="55">
        <f>SUMIF(NSL!$C$348:$C$436,C54,NSL!$E$348:$E$436)</f>
        <v>0</v>
      </c>
      <c r="Z54" s="55">
        <f>SUMIF(NSL!$C$438:$C$480,C54,NSL!$E$438:$E$480)</f>
        <v>0</v>
      </c>
      <c r="AA54" s="72">
        <f t="shared" si="17"/>
        <v>0</v>
      </c>
      <c r="AB54" s="116">
        <f>SUMIF(NSL!$C$483:$C$679,C54,NSL!$E$483:$E$679)</f>
        <v>0</v>
      </c>
      <c r="AC54" s="116">
        <f>SUMIF(NSL!$C$681:$C$682,C54,NSL!$E$681:$E$682)</f>
        <v>0</v>
      </c>
      <c r="AD54" s="116">
        <f>SUMIF(NSL!$C$684:$C$692,C54,NSL!$E$684:$E$692)</f>
        <v>0</v>
      </c>
      <c r="AE54" s="116">
        <f>SUMIF(NSL!$C$694:$C$776,C54,NSL!$E$694:$E$776)</f>
        <v>0</v>
      </c>
      <c r="AF54" s="116">
        <f>SUMIF(NSL!$C$778:$C$810,C54,NSL!$E$778:$E$810)</f>
        <v>0</v>
      </c>
      <c r="AG54" s="116">
        <f>SUMIF(NSL!$C$812:$C$813,C54,NSL!$E$812:$E$813)</f>
        <v>0</v>
      </c>
      <c r="AH54" s="116">
        <f>SUMIF(NSL!$C$815:$C$816,C54,NSL!$E$815:$E$816)</f>
        <v>0</v>
      </c>
      <c r="AI54" s="116">
        <f>SUMIF(NSL!$C$818:$C$889,C54,NSL!$E$818:$E$889)</f>
        <v>0</v>
      </c>
      <c r="AJ54" s="116">
        <f>SUMIF(NSL!$C$891:$C$917,C54,NSL!$E$891:$E$917)</f>
        <v>0</v>
      </c>
      <c r="AK54" s="116">
        <f>SUMIF(NSL!$C$919:$C$981,C54,NSL!$E$919:$E$981)</f>
        <v>0</v>
      </c>
      <c r="AL54" s="116">
        <f>SUMIF(NSL!$C$983:$C$1000,C54,NSL!$E$983:$E$1000)</f>
        <v>0</v>
      </c>
      <c r="AM54" s="116">
        <f>SUMIF(NSL!$C$1002:$C$1028,C54,NSL!$E$1002:$E$1028)</f>
        <v>0</v>
      </c>
      <c r="AN54" s="116">
        <f>SUMIF(NSL!$C$1030:$C$1045,C54,NSL!$E$1030:$E$1045)</f>
        <v>0</v>
      </c>
      <c r="AO54" s="55">
        <f>SUMIF(NSL!$C$1047:$C$1048,C54,NSL!$E$1047:$E$1048)</f>
        <v>0</v>
      </c>
      <c r="AP54" s="55">
        <f>SUMIF(NSL!$C$1050:$C$1074,C54,NSL!$E$1050:$E$1074)</f>
        <v>0</v>
      </c>
      <c r="AQ54" s="55">
        <f>SUMIF(NSL!$C$1076:$C$1099,C54,NSL!$E$1076:$E$1099)</f>
        <v>0</v>
      </c>
      <c r="AR54" s="55">
        <f>SUMIF(NSL!$C$1101:$C$1121,C54,NSL!$E$1101:$E$1121)</f>
        <v>0</v>
      </c>
      <c r="AS54" s="55">
        <f>SUMIF(NSL!$C$1123:$C$1164,C54,NSL!$E$1123:$E$1164)</f>
        <v>0</v>
      </c>
      <c r="AT54" s="55">
        <f>SUMIF(NSL!$C$1166:$C$1201,C54,NSL!$E$1166:$E$1201)</f>
        <v>0</v>
      </c>
      <c r="AU54" s="55">
        <f>SUMIF(NSL!$C$1203:$C$1223,C54,NSL!$E$1203:$E$1223)</f>
        <v>0</v>
      </c>
      <c r="AV54" s="55">
        <f>SUMIF(NSL!$C$1225:$C$1226,C54,NSL!$E$1225:$E$1226)</f>
        <v>0</v>
      </c>
      <c r="AW54" s="55">
        <f>SUMIF(NSL!$C$1228:$C$1244,C54,NSL!$E$1228:$E$1244)</f>
        <v>0</v>
      </c>
      <c r="AX54" s="55">
        <f>SUMIF(NSL!$C$1246:$C$1351,C54,NSL!$E$1246:$E$1351)</f>
        <v>0</v>
      </c>
      <c r="AY54" s="55">
        <f>SUMIF(NSL!$C$1353:$C$1434,C54,NSL!$E$1353:$E$1434)</f>
        <v>0</v>
      </c>
      <c r="AZ54" s="55">
        <f>SUMIF(NSL!$C$1436:$C$1440,C54,NSL!$E$1436:$E$1440)</f>
        <v>0</v>
      </c>
      <c r="BA54" s="65">
        <f>D54-BG54</f>
        <v>14.22</v>
      </c>
      <c r="BB54" s="55">
        <f>SUMIF(NSL!$C$1509:$C$1540,C54,NSL!$E$1509:$E$1540)</f>
        <v>0</v>
      </c>
      <c r="BC54" s="55">
        <f>SUMIF(NSL!$C$1542:$C$1545,C54,NSL!$E$1542:$E$1545)</f>
        <v>0</v>
      </c>
      <c r="BD54" s="55">
        <f>SUMIF(NSL!$C$1547:$C$1560,C54,NSL!$E$1547:$E$1560)</f>
        <v>0</v>
      </c>
      <c r="BE54" s="55">
        <f>SUMIF(NSL!$C$1562:$C$1565,C54,NSL!$E$1562:$E$1565)</f>
        <v>0</v>
      </c>
      <c r="BF54" s="55">
        <f>SUMIF(NSL!$C$1567:$C$1569,C54,NSL!$E$1567:$E$1569)</f>
        <v>0</v>
      </c>
      <c r="BG54" s="65">
        <f>SUM(G54:Q54)+SUM(S54:Z54)+SUM(AB54:AZ54)+SUM(BB54:BF54)</f>
        <v>0</v>
      </c>
      <c r="BH54" s="58">
        <f>BA60-BG54</f>
        <v>10.020000000000001</v>
      </c>
      <c r="BI54" s="53">
        <f t="shared" si="6"/>
        <v>24.240000000000002</v>
      </c>
      <c r="BJ54" s="125">
        <f t="shared" si="3"/>
        <v>14.22</v>
      </c>
    </row>
    <row r="55" spans="1:63" ht="15">
      <c r="A55" s="8" t="s">
        <v>141</v>
      </c>
      <c r="B55" s="9" t="s">
        <v>153</v>
      </c>
      <c r="C55" s="8" t="s">
        <v>44</v>
      </c>
      <c r="D55" s="52">
        <f>HTg!F57</f>
        <v>2.83</v>
      </c>
      <c r="E55" s="65">
        <f t="shared" si="11"/>
        <v>0</v>
      </c>
      <c r="F55" s="70">
        <f t="shared" si="12"/>
        <v>0</v>
      </c>
      <c r="G55" s="55">
        <f>SUMIF(NSL!$C$9:$C$10,C55,NSL!$E$9:$E$10)</f>
        <v>0</v>
      </c>
      <c r="H55" s="55">
        <f>SUMIF(NSL!$C$12:$C$13,C55,NSL!$E$12:$E$13)</f>
        <v>0</v>
      </c>
      <c r="I55" s="55">
        <f>SUMIF(NSL!$C$15:$C$16,C55,NSL!$E$15:$E$16)</f>
        <v>0</v>
      </c>
      <c r="J55" s="55">
        <f>SUMIF(NSL!$C$18:$C$19,C55,NSL!$E$18:$E$19)</f>
        <v>0</v>
      </c>
      <c r="K55" s="55">
        <f>SUMIF(NSL!$C$21:$C$43,C55,NSL!$E$21:$E$43)</f>
        <v>0</v>
      </c>
      <c r="L55" s="55">
        <f>SUMIF(NSL!$C$45:$C$51,C55,NSL!$E$45:$E$51)</f>
        <v>0</v>
      </c>
      <c r="M55" s="55">
        <f>SUMIF(NSL!$C$53:$C$55,C55,NSL!$E$53:$E$55)</f>
        <v>0</v>
      </c>
      <c r="N55" s="55">
        <f>SUMIF(NSL!$C$57:$C$65,C55,NSL!$E$57:$E$65)</f>
        <v>0</v>
      </c>
      <c r="O55" s="55">
        <f>SUMIF(NSL!$C$67:$C$76,C55,NSL!$E$67:$E$76)</f>
        <v>0</v>
      </c>
      <c r="P55" s="55">
        <f>SUMIF(NSL!$C$78:$C$79,C55,NSL!$E$78:$E$79)</f>
        <v>0</v>
      </c>
      <c r="Q55" s="55">
        <f>SUMIF(NSL!$C$81:$C$173,C55,NSL!$E$81:$E$173)</f>
        <v>0</v>
      </c>
      <c r="R55" s="65">
        <f t="shared" si="13"/>
        <v>2.83</v>
      </c>
      <c r="S55" s="55">
        <f>SUMIF(NSL!$C$176:$C$214,C55,NSL!$E$176:$E$214)</f>
        <v>0</v>
      </c>
      <c r="T55" s="55">
        <f>SUMIF(NSL!$C$216:$C$238,C55,NSL!$E$216:$E$238)</f>
        <v>0</v>
      </c>
      <c r="U55" s="55">
        <f>SUMIF(NSL!$C$240:$C$252,C55,NSL!$E$240:$E$252)</f>
        <v>0</v>
      </c>
      <c r="V55" s="55">
        <f>SUMIF(NSL!$C$254:$C$255,C55,NSL!$E$254:$E$255)</f>
        <v>0</v>
      </c>
      <c r="W55" s="55">
        <f>SUMIF(NSL!$C$257:$C$282,C55,NSL!$E$257:$E$282)</f>
        <v>0</v>
      </c>
      <c r="X55" s="55">
        <f>SUMIF(NSL!$C$284:$C$346,C55,NSL!$E$284:$E$346)</f>
        <v>0</v>
      </c>
      <c r="Y55" s="55">
        <f>SUMIF(NSL!$C$348:$C$436,C55,NSL!$E$348:$E$436)</f>
        <v>0</v>
      </c>
      <c r="Z55" s="55">
        <f>SUMIF(NSL!$C$438:$C$480,C55,NSL!$E$438:$E$480)</f>
        <v>0</v>
      </c>
      <c r="AA55" s="72">
        <f t="shared" si="17"/>
        <v>0</v>
      </c>
      <c r="AB55" s="116">
        <f>SUMIF(NSL!$C$483:$C$679,C55,NSL!$E$483:$E$679)</f>
        <v>0</v>
      </c>
      <c r="AC55" s="116">
        <f>SUMIF(NSL!$C$681:$C$682,C55,NSL!$E$681:$E$682)</f>
        <v>0</v>
      </c>
      <c r="AD55" s="116">
        <f>SUMIF(NSL!$C$684:$C$692,C55,NSL!$E$684:$E$692)</f>
        <v>0</v>
      </c>
      <c r="AE55" s="116">
        <f>SUMIF(NSL!$C$694:$C$776,C55,NSL!$E$694:$E$776)</f>
        <v>0</v>
      </c>
      <c r="AF55" s="116">
        <f>SUMIF(NSL!$C$778:$C$810,C55,NSL!$E$778:$E$810)</f>
        <v>0</v>
      </c>
      <c r="AG55" s="116">
        <f>SUMIF(NSL!$C$812:$C$813,C55,NSL!$E$812:$E$813)</f>
        <v>0</v>
      </c>
      <c r="AH55" s="116">
        <f>SUMIF(NSL!$C$815:$C$816,C55,NSL!$E$815:$E$816)</f>
        <v>0</v>
      </c>
      <c r="AI55" s="116">
        <f>SUMIF(NSL!$C$818:$C$889,C55,NSL!$E$818:$E$889)</f>
        <v>0</v>
      </c>
      <c r="AJ55" s="116">
        <f>SUMIF(NSL!$C$891:$C$917,C55,NSL!$E$891:$E$917)</f>
        <v>0</v>
      </c>
      <c r="AK55" s="116">
        <f>SUMIF(NSL!$C$919:$C$981,C55,NSL!$E$919:$E$981)</f>
        <v>0</v>
      </c>
      <c r="AL55" s="116">
        <f>SUMIF(NSL!$C$983:$C$1000,C55,NSL!$E$983:$E$1000)</f>
        <v>0</v>
      </c>
      <c r="AM55" s="116">
        <f>SUMIF(NSL!$C$1002:$C$1028,C55,NSL!$E$1002:$E$1028)</f>
        <v>0</v>
      </c>
      <c r="AN55" s="116">
        <f>SUMIF(NSL!$C$1030:$C$1045,C55,NSL!$E$1030:$E$1045)</f>
        <v>0</v>
      </c>
      <c r="AO55" s="55">
        <f>SUMIF(NSL!$C$1047:$C$1048,C55,NSL!$E$1047:$E$1048)</f>
        <v>0</v>
      </c>
      <c r="AP55" s="55">
        <f>SUMIF(NSL!$C$1050:$C$1074,C55,NSL!$E$1050:$E$1074)</f>
        <v>0</v>
      </c>
      <c r="AQ55" s="55">
        <f>SUMIF(NSL!$C$1076:$C$1099,C55,NSL!$E$1076:$E$1099)</f>
        <v>0</v>
      </c>
      <c r="AR55" s="55">
        <f>SUMIF(NSL!$C$1101:$C$1121,C55,NSL!$E$1101:$E$1121)</f>
        <v>0</v>
      </c>
      <c r="AS55" s="55">
        <f>SUMIF(NSL!$C$1123:$C$1164,C55,NSL!$E$1123:$E$1164)</f>
        <v>0</v>
      </c>
      <c r="AT55" s="55">
        <f>SUMIF(NSL!$C$1166:$C$1201,C55,NSL!$E$1166:$E$1201)</f>
        <v>0</v>
      </c>
      <c r="AU55" s="55">
        <f>SUMIF(NSL!$C$1203:$C$1223,C55,NSL!$E$1203:$E$1223)</f>
        <v>0</v>
      </c>
      <c r="AV55" s="55">
        <f>SUMIF(NSL!$C$1225:$C$1226,C55,NSL!$E$1225:$E$1226)</f>
        <v>0</v>
      </c>
      <c r="AW55" s="55">
        <f>SUMIF(NSL!$C$1228:$C$1244,C55,NSL!$E$1228:$E$1244)</f>
        <v>0</v>
      </c>
      <c r="AX55" s="55">
        <f>SUMIF(NSL!$C$1246:$C$1351,C55,NSL!$E$1246:$E$1351)</f>
        <v>0</v>
      </c>
      <c r="AY55" s="55">
        <f>SUMIF(NSL!$C$1353:$C$1434,C55,NSL!$E$1353:$E$1434)</f>
        <v>0</v>
      </c>
      <c r="AZ55" s="55">
        <f>SUMIF(NSL!$C$1436:$C$1440,C55,NSL!$E$1436:$E$1440)</f>
        <v>0</v>
      </c>
      <c r="BA55" s="55">
        <f>SUMIF(NSL!$C$1442:$C$1507,C55,NSL!$E$1442:$E$1507)</f>
        <v>0</v>
      </c>
      <c r="BB55" s="65">
        <f>D55-BG55</f>
        <v>2.83</v>
      </c>
      <c r="BC55" s="55">
        <f>SUMIF(NSL!$C$1542:$C$1545,C55,NSL!$E$1542:$E$1545)</f>
        <v>0</v>
      </c>
      <c r="BD55" s="55">
        <f>SUMIF(NSL!$C$1547:$C$1560,C55,NSL!$E$1547:$E$1560)</f>
        <v>0</v>
      </c>
      <c r="BE55" s="55">
        <f>SUMIF(NSL!$C$1562:$C$1565,C55,NSL!$E$1562:$E$1565)</f>
        <v>0</v>
      </c>
      <c r="BF55" s="55">
        <f>SUMIF(NSL!$C$1567:$C$1569,C55,NSL!$E$1567:$E$1569)</f>
        <v>0</v>
      </c>
      <c r="BG55" s="65">
        <f>SUM(G55:Q55)+SUM(S55:Z55)+SUM(AB55:BA55)+SUM(BC55:BF55)</f>
        <v>0</v>
      </c>
      <c r="BH55" s="58">
        <f>BB60-BG55</f>
        <v>3.91</v>
      </c>
      <c r="BI55" s="53">
        <f t="shared" si="6"/>
        <v>6.74</v>
      </c>
      <c r="BJ55" s="125">
        <f t="shared" si="3"/>
        <v>2.83</v>
      </c>
    </row>
    <row r="56" spans="1:63" ht="15">
      <c r="A56" s="8" t="s">
        <v>142</v>
      </c>
      <c r="B56" s="9" t="s">
        <v>154</v>
      </c>
      <c r="C56" s="8" t="s">
        <v>47</v>
      </c>
      <c r="D56" s="52">
        <f>HTg!F58</f>
        <v>900.43000000000006</v>
      </c>
      <c r="E56" s="65">
        <f t="shared" si="11"/>
        <v>0</v>
      </c>
      <c r="F56" s="70">
        <f t="shared" si="12"/>
        <v>0</v>
      </c>
      <c r="G56" s="55">
        <f>SUMIF(NSL!$C$9:$C$10,C56,NSL!$E$9:$E$10)</f>
        <v>0</v>
      </c>
      <c r="H56" s="55">
        <f>SUMIF(NSL!$C$12:$C$13,C56,NSL!$E$12:$E$13)</f>
        <v>0</v>
      </c>
      <c r="I56" s="55">
        <f>SUMIF(NSL!$C$15:$C$16,C56,NSL!$E$15:$E$16)</f>
        <v>0</v>
      </c>
      <c r="J56" s="55">
        <f>SUMIF(NSL!$C$18:$C$19,C56,NSL!$E$18:$E$19)</f>
        <v>0</v>
      </c>
      <c r="K56" s="55">
        <f>SUMIF(NSL!$C$21:$C$43,C56,NSL!$E$21:$E$43)</f>
        <v>0</v>
      </c>
      <c r="L56" s="55">
        <f>SUMIF(NSL!$C$45:$C$51,C56,NSL!$E$45:$E$51)</f>
        <v>0</v>
      </c>
      <c r="M56" s="55">
        <f>SUMIF(NSL!$C$53:$C$55,C56,NSL!$E$53:$E$55)</f>
        <v>0</v>
      </c>
      <c r="N56" s="55">
        <f>SUMIF(NSL!$C$57:$C$65,C56,NSL!$E$57:$E$65)</f>
        <v>0</v>
      </c>
      <c r="O56" s="55">
        <f>SUMIF(NSL!$C$67:$C$76,C56,NSL!$E$67:$E$76)</f>
        <v>0</v>
      </c>
      <c r="P56" s="55">
        <f>SUMIF(NSL!$C$78:$C$79,C56,NSL!$E$78:$E$79)</f>
        <v>0</v>
      </c>
      <c r="Q56" s="55">
        <f>SUMIF(NSL!$C$81:$C$173,C56,NSL!$E$81:$E$173)</f>
        <v>0</v>
      </c>
      <c r="R56" s="65">
        <f t="shared" si="13"/>
        <v>900.43000000000006</v>
      </c>
      <c r="S56" s="55">
        <f>SUMIF(NSL!$C$176:$C$214,C56,NSL!$E$176:$E$214)</f>
        <v>0</v>
      </c>
      <c r="T56" s="55">
        <f>SUMIF(NSL!$C$216:$C$238,C56,NSL!$E$216:$E$238)</f>
        <v>0</v>
      </c>
      <c r="U56" s="55">
        <f>SUMIF(NSL!$C$240:$C$252,C56,NSL!$E$240:$E$252)</f>
        <v>0</v>
      </c>
      <c r="V56" s="55">
        <f>SUMIF(NSL!$C$254:$C$255,C56,NSL!$E$254:$E$255)</f>
        <v>0</v>
      </c>
      <c r="W56" s="55">
        <f>SUMIF(NSL!$C$257:$C$282,C56,NSL!$E$257:$E$282)</f>
        <v>0</v>
      </c>
      <c r="X56" s="55">
        <f>SUMIF(NSL!$C$284:$C$346,C56,NSL!$E$284:$E$346)</f>
        <v>0</v>
      </c>
      <c r="Y56" s="55">
        <f>SUMIF(NSL!$C$348:$C$436,C56,NSL!$E$348:$E$436)</f>
        <v>0</v>
      </c>
      <c r="Z56" s="55">
        <f>SUMIF(NSL!$C$438:$C$480,C56,NSL!$E$438:$E$480)</f>
        <v>3</v>
      </c>
      <c r="AA56" s="72">
        <f t="shared" si="17"/>
        <v>2.25</v>
      </c>
      <c r="AB56" s="116">
        <f>SUMIF(NSL!$C$483:$C$679,C56,NSL!$E$483:$E$679)</f>
        <v>0</v>
      </c>
      <c r="AC56" s="116">
        <f>SUMIF(NSL!$C$681:$C$682,C56,NSL!$E$681:$E$682)</f>
        <v>0</v>
      </c>
      <c r="AD56" s="116">
        <f>SUMIF(NSL!$C$684:$C$692,C56,NSL!$E$684:$E$692)</f>
        <v>0</v>
      </c>
      <c r="AE56" s="116">
        <f>SUMIF(NSL!$C$694:$C$776,C56,NSL!$E$694:$E$776)</f>
        <v>0.2</v>
      </c>
      <c r="AF56" s="116">
        <f>SUMIF(NSL!$C$778:$C$810,C56,NSL!$E$778:$E$810)</f>
        <v>0</v>
      </c>
      <c r="AG56" s="116">
        <f>SUMIF(NSL!$C$812:$C$813,C56,NSL!$E$812:$E$813)</f>
        <v>0</v>
      </c>
      <c r="AH56" s="116">
        <f>SUMIF(NSL!$C$815:$C$816,C56,NSL!$E$815:$E$816)</f>
        <v>0</v>
      </c>
      <c r="AI56" s="116">
        <f>SUMIF(NSL!$C$818:$C$889,C56,NSL!$E$818:$E$889)</f>
        <v>0.03</v>
      </c>
      <c r="AJ56" s="116">
        <f>SUMIF(NSL!$C$891:$C$917,C56,NSL!$E$891:$E$917)</f>
        <v>2.02</v>
      </c>
      <c r="AK56" s="116">
        <f>SUMIF(NSL!$C$919:$C$981,C56,NSL!$E$919:$E$981)</f>
        <v>0</v>
      </c>
      <c r="AL56" s="116">
        <f>SUMIF(NSL!$C$983:$C$1000,C56,NSL!$E$983:$E$1000)</f>
        <v>0</v>
      </c>
      <c r="AM56" s="116">
        <f>SUMIF(NSL!$C$1002:$C$1028,C56,NSL!$E$1002:$E$1028)</f>
        <v>0</v>
      </c>
      <c r="AN56" s="116">
        <f>SUMIF(NSL!$C$1030:$C$1045,C56,NSL!$E$1030:$E$1045)</f>
        <v>0</v>
      </c>
      <c r="AO56" s="55">
        <f>SUMIF(NSL!$C$1047:$C$1048,C56,NSL!$E$1047:$E$1048)</f>
        <v>0</v>
      </c>
      <c r="AP56" s="55">
        <f>SUMIF(NSL!$C$1050:$C$1074,C56,NSL!$E$1050:$E$1074)</f>
        <v>0</v>
      </c>
      <c r="AQ56" s="55">
        <f>SUMIF(NSL!$C$1076:$C$1099,C56,NSL!$E$1076:$E$1099)</f>
        <v>0</v>
      </c>
      <c r="AR56" s="55">
        <f>SUMIF(NSL!$C$1101:$C$1121,C56,NSL!$E$1101:$E$1121)</f>
        <v>0</v>
      </c>
      <c r="AS56" s="55">
        <f>SUMIF(NSL!$C$1123:$C$1164,C56,NSL!$E$1123:$E$1164)</f>
        <v>0</v>
      </c>
      <c r="AT56" s="55">
        <f>SUMIF(NSL!$C$1166:$C$1201,C56,NSL!$E$1166:$E$1201)</f>
        <v>0</v>
      </c>
      <c r="AU56" s="55">
        <f>SUMIF(NSL!$C$1203:$C$1223,C56,NSL!$E$1203:$E$1223)</f>
        <v>0</v>
      </c>
      <c r="AV56" s="55">
        <f>SUMIF(NSL!$C$1225:$C$1226,C56,NSL!$E$1225:$E$1226)</f>
        <v>0</v>
      </c>
      <c r="AW56" s="55">
        <f>SUMIF(NSL!$C$1228:$C$1244,C56,NSL!$E$1228:$E$1244)</f>
        <v>0</v>
      </c>
      <c r="AX56" s="55">
        <f>SUMIF(NSL!$C$1246:$C$1351,C56,NSL!$E$1246:$E$1351)</f>
        <v>1</v>
      </c>
      <c r="AY56" s="55">
        <f>SUMIF(NSL!$C$1353:$C$1434,C56,NSL!$E$1353:$E$1434)</f>
        <v>0</v>
      </c>
      <c r="AZ56" s="55">
        <f>SUMIF(NSL!$C$1436:$C$1440,C56,NSL!$E$1436:$E$1440)</f>
        <v>0</v>
      </c>
      <c r="BA56" s="55">
        <f>SUMIF(NSL!$C$1442:$C$1507,C56,NSL!$E$1442:$E$1507)</f>
        <v>0.03</v>
      </c>
      <c r="BB56" s="55">
        <f>SUMIF(NSL!$C$1509:$C$1540,C56,NSL!$E$1509:$E$1540)</f>
        <v>0</v>
      </c>
      <c r="BC56" s="65">
        <f>D56-BG56</f>
        <v>893.15000000000009</v>
      </c>
      <c r="BD56" s="55">
        <f>SUMIF(NSL!$C$1547:$C$1560,C56,NSL!$E$1547:$E$1560)</f>
        <v>1</v>
      </c>
      <c r="BE56" s="55">
        <f>SUMIF(NSL!$C$1562:$C$1565,C56,NSL!$E$1562:$E$1565)</f>
        <v>0</v>
      </c>
      <c r="BF56" s="55">
        <f>SUMIF(NSL!$C$1567:$C$1569,C56,NSL!$E$1567:$E$1569)</f>
        <v>0</v>
      </c>
      <c r="BG56" s="65">
        <f>SUM(G56:Q56)+SUM(S56:Z56)+SUM(AB56:BB56)+SUM(BD56:BF56)</f>
        <v>7.2799999999999994</v>
      </c>
      <c r="BH56" s="58">
        <f>BC60-BG56</f>
        <v>-7.2799999999999994</v>
      </c>
      <c r="BI56" s="53">
        <f t="shared" si="6"/>
        <v>893.15000000000009</v>
      </c>
      <c r="BJ56" s="125">
        <f t="shared" si="3"/>
        <v>893.15000000000009</v>
      </c>
    </row>
    <row r="57" spans="1:63" ht="15">
      <c r="A57" s="8" t="s">
        <v>143</v>
      </c>
      <c r="B57" s="9" t="s">
        <v>98</v>
      </c>
      <c r="C57" s="8" t="s">
        <v>46</v>
      </c>
      <c r="D57" s="52">
        <f>HTg!F59</f>
        <v>4.3</v>
      </c>
      <c r="E57" s="65">
        <f t="shared" si="11"/>
        <v>0</v>
      </c>
      <c r="F57" s="70">
        <f t="shared" si="12"/>
        <v>0</v>
      </c>
      <c r="G57" s="55">
        <f>SUMIF(NSL!$C$9:$C$10,C57,NSL!$E$9:$E$10)</f>
        <v>0</v>
      </c>
      <c r="H57" s="55">
        <f>SUMIF(NSL!$C$12:$C$13,C57,NSL!$E$12:$E$13)</f>
        <v>0</v>
      </c>
      <c r="I57" s="55">
        <f>SUMIF(NSL!$C$15:$C$16,C57,NSL!$E$15:$E$16)</f>
        <v>0</v>
      </c>
      <c r="J57" s="55">
        <f>SUMIF(NSL!$C$18:$C$19,C57,NSL!$E$18:$E$19)</f>
        <v>0</v>
      </c>
      <c r="K57" s="55">
        <f>SUMIF(NSL!$C$21:$C$43,C57,NSL!$E$21:$E$43)</f>
        <v>0</v>
      </c>
      <c r="L57" s="55">
        <f>SUMIF(NSL!$C$45:$C$51,C57,NSL!$E$45:$E$51)</f>
        <v>0</v>
      </c>
      <c r="M57" s="55">
        <f>SUMIF(NSL!$C$53:$C$55,C57,NSL!$E$53:$E$55)</f>
        <v>0</v>
      </c>
      <c r="N57" s="55">
        <f>SUMIF(NSL!$C$57:$C$65,C57,NSL!$E$57:$E$65)</f>
        <v>0</v>
      </c>
      <c r="O57" s="55">
        <f>SUMIF(NSL!$C$67:$C$76,C57,NSL!$E$67:$E$76)</f>
        <v>0</v>
      </c>
      <c r="P57" s="55">
        <f>SUMIF(NSL!$C$78:$C$79,C57,NSL!$E$78:$E$79)</f>
        <v>0</v>
      </c>
      <c r="Q57" s="55">
        <f>SUMIF(NSL!$C$81:$C$173,C57,NSL!$E$81:$E$173)</f>
        <v>0</v>
      </c>
      <c r="R57" s="65">
        <f t="shared" si="13"/>
        <v>4.3</v>
      </c>
      <c r="S57" s="55">
        <f>SUMIF(NSL!$C$176:$C$214,C57,NSL!$E$176:$E$214)</f>
        <v>0</v>
      </c>
      <c r="T57" s="55">
        <f>SUMIF(NSL!$C$216:$C$238,C57,NSL!$E$216:$E$238)</f>
        <v>0</v>
      </c>
      <c r="U57" s="55">
        <f>SUMIF(NSL!$C$240:$C$252,C57,NSL!$E$240:$E$252)</f>
        <v>0</v>
      </c>
      <c r="V57" s="55">
        <f>SUMIF(NSL!$C$254:$C$255,C57,NSL!$E$254:$E$255)</f>
        <v>0</v>
      </c>
      <c r="W57" s="55">
        <f>SUMIF(NSL!$C$257:$C$282,C57,NSL!$E$257:$E$282)</f>
        <v>0</v>
      </c>
      <c r="X57" s="55">
        <f>SUMIF(NSL!$C$284:$C$346,C57,NSL!$E$284:$E$346)</f>
        <v>0</v>
      </c>
      <c r="Y57" s="55">
        <f>SUMIF(NSL!$C$348:$C$436,C57,NSL!$E$348:$E$436)</f>
        <v>0</v>
      </c>
      <c r="Z57" s="55">
        <f>SUMIF(NSL!$C$438:$C$480,C57,NSL!$E$438:$E$480)</f>
        <v>0</v>
      </c>
      <c r="AA57" s="72">
        <f t="shared" si="17"/>
        <v>0</v>
      </c>
      <c r="AB57" s="116">
        <f>SUMIF(NSL!$C$483:$C$679,C57,NSL!$E$483:$E$679)</f>
        <v>0</v>
      </c>
      <c r="AC57" s="116">
        <f>SUMIF(NSL!$C$681:$C$682,C57,NSL!$E$681:$E$682)</f>
        <v>0</v>
      </c>
      <c r="AD57" s="116">
        <f>SUMIF(NSL!$C$684:$C$692,C57,NSL!$E$684:$E$692)</f>
        <v>0</v>
      </c>
      <c r="AE57" s="116">
        <f>SUMIF(NSL!$C$694:$C$776,C57,NSL!$E$694:$E$776)</f>
        <v>0</v>
      </c>
      <c r="AF57" s="116">
        <f>SUMIF(NSL!$C$778:$C$810,C57,NSL!$E$778:$E$810)</f>
        <v>0</v>
      </c>
      <c r="AG57" s="116">
        <f>SUMIF(NSL!$C$812:$C$813,C57,NSL!$E$812:$E$813)</f>
        <v>0</v>
      </c>
      <c r="AH57" s="116">
        <f>SUMIF(NSL!$C$815:$C$816,C57,NSL!$E$815:$E$816)</f>
        <v>0</v>
      </c>
      <c r="AI57" s="116">
        <f>SUMIF(NSL!$C$818:$C$889,C57,NSL!$E$818:$E$889)</f>
        <v>0</v>
      </c>
      <c r="AJ57" s="116">
        <f>SUMIF(NSL!$C$891:$C$917,C57,NSL!$E$891:$E$917)</f>
        <v>0</v>
      </c>
      <c r="AK57" s="116">
        <f>SUMIF(NSL!$C$919:$C$981,C57,NSL!$E$919:$E$981)</f>
        <v>0</v>
      </c>
      <c r="AL57" s="116">
        <f>SUMIF(NSL!$C$983:$C$1000,C57,NSL!$E$983:$E$1000)</f>
        <v>0</v>
      </c>
      <c r="AM57" s="116">
        <f>SUMIF(NSL!$C$1002:$C$1028,C57,NSL!$E$1002:$E$1028)</f>
        <v>0</v>
      </c>
      <c r="AN57" s="116">
        <f>SUMIF(NSL!$C$1030:$C$1045,C57,NSL!$E$1030:$E$1045)</f>
        <v>0</v>
      </c>
      <c r="AO57" s="55">
        <f>SUMIF(NSL!$C$1047:$C$1048,C57,NSL!$E$1047:$E$1048)</f>
        <v>0</v>
      </c>
      <c r="AP57" s="55">
        <f>SUMIF(NSL!$C$1050:$C$1074,C57,NSL!$E$1050:$E$1074)</f>
        <v>0</v>
      </c>
      <c r="AQ57" s="55">
        <f>SUMIF(NSL!$C$1076:$C$1099,C57,NSL!$E$1076:$E$1099)</f>
        <v>0</v>
      </c>
      <c r="AR57" s="55">
        <f>SUMIF(NSL!$C$1101:$C$1121,C57,NSL!$E$1101:$E$1121)</f>
        <v>0</v>
      </c>
      <c r="AS57" s="55">
        <f>SUMIF(NSL!$C$1123:$C$1164,C57,NSL!$E$1123:$E$1164)</f>
        <v>0</v>
      </c>
      <c r="AT57" s="55">
        <f>SUMIF(NSL!$C$1166:$C$1201,C57,NSL!$E$1166:$E$1201)</f>
        <v>0</v>
      </c>
      <c r="AU57" s="55">
        <f>SUMIF(NSL!$C$1203:$C$1223,C57,NSL!$E$1203:$E$1223)</f>
        <v>0</v>
      </c>
      <c r="AV57" s="55">
        <f>SUMIF(NSL!$C$1225:$C$1226,C57,NSL!$E$1225:$E$1226)</f>
        <v>0</v>
      </c>
      <c r="AW57" s="55">
        <f>SUMIF(NSL!$C$1228:$C$1244,C57,NSL!$E$1228:$E$1244)</f>
        <v>0</v>
      </c>
      <c r="AX57" s="55">
        <f>SUMIF(NSL!$C$1246:$C$1351,C57,NSL!$E$1246:$E$1351)</f>
        <v>0</v>
      </c>
      <c r="AY57" s="55">
        <f>SUMIF(NSL!$C$1353:$C$1434,C57,NSL!$E$1353:$E$1434)</f>
        <v>0</v>
      </c>
      <c r="AZ57" s="55">
        <f>SUMIF(NSL!$C$1436:$C$1440,C57,NSL!$E$1436:$E$1440)</f>
        <v>0</v>
      </c>
      <c r="BA57" s="55">
        <f>SUMIF(NSL!$C$1442:$C$1507,C57,NSL!$E$1442:$E$1507)</f>
        <v>0</v>
      </c>
      <c r="BB57" s="55">
        <f>SUMIF(NSL!$C$1509:$C$1540,C57,NSL!$E$1509:$E$1540)</f>
        <v>0</v>
      </c>
      <c r="BC57" s="55">
        <f>SUMIF(NSL!$C$1542:$C$1545,C57,NSL!$E$1542:$E$1545)</f>
        <v>0</v>
      </c>
      <c r="BD57" s="65">
        <f>D57-BG57</f>
        <v>4.3</v>
      </c>
      <c r="BE57" s="55">
        <f>SUMIF(NSL!$C$1562:$C$1565,C57,NSL!$E$1562:$E$1565)</f>
        <v>0</v>
      </c>
      <c r="BF57" s="55">
        <f>SUMIF(NSL!$C$1567:$C$1569,C57,NSL!$E$1567:$E$1569)</f>
        <v>0</v>
      </c>
      <c r="BG57" s="65">
        <f>SUM(G57:Q57)+SUM(S57:Z57)+SUM(AB57:BC57)+SUM(BF57)</f>
        <v>0</v>
      </c>
      <c r="BH57" s="58">
        <f>BD60-BG57</f>
        <v>16.669999999999998</v>
      </c>
      <c r="BI57" s="53">
        <f t="shared" si="6"/>
        <v>20.97</v>
      </c>
      <c r="BJ57" s="125">
        <f t="shared" si="3"/>
        <v>4.3</v>
      </c>
    </row>
    <row r="58" spans="1:63" ht="15">
      <c r="A58" s="8" t="s">
        <v>144</v>
      </c>
      <c r="B58" s="9" t="s">
        <v>155</v>
      </c>
      <c r="C58" s="8" t="s">
        <v>60</v>
      </c>
      <c r="D58" s="52">
        <f>HTg!F60</f>
        <v>0</v>
      </c>
      <c r="E58" s="65">
        <f t="shared" si="11"/>
        <v>0</v>
      </c>
      <c r="F58" s="70">
        <f t="shared" si="12"/>
        <v>0</v>
      </c>
      <c r="G58" s="55">
        <f>SUMIF(NSL!$C$9:$C$10,C58,NSL!$E$9:$E$10)</f>
        <v>0</v>
      </c>
      <c r="H58" s="55">
        <f>SUMIF(NSL!$C$12:$C$13,C58,NSL!$E$12:$E$13)</f>
        <v>0</v>
      </c>
      <c r="I58" s="55">
        <f>SUMIF(NSL!$C$15:$C$16,C58,NSL!$E$15:$E$16)</f>
        <v>0</v>
      </c>
      <c r="J58" s="55">
        <f>SUMIF(NSL!$C$18:$C$19,C58,NSL!$E$18:$E$19)</f>
        <v>0</v>
      </c>
      <c r="K58" s="55">
        <f>SUMIF(NSL!$C$21:$C$43,C58,NSL!$E$21:$E$43)</f>
        <v>0</v>
      </c>
      <c r="L58" s="55">
        <f>SUMIF(NSL!$C$45:$C$51,C58,NSL!$E$45:$E$51)</f>
        <v>0</v>
      </c>
      <c r="M58" s="55">
        <f>SUMIF(NSL!$C$53:$C$55,C58,NSL!$E$53:$E$55)</f>
        <v>0</v>
      </c>
      <c r="N58" s="55">
        <f>SUMIF(NSL!$C$57:$C$65,C58,NSL!$E$57:$E$65)</f>
        <v>0</v>
      </c>
      <c r="O58" s="55">
        <f>SUMIF(NSL!$C$67:$C$76,C58,NSL!$E$67:$E$76)</f>
        <v>0</v>
      </c>
      <c r="P58" s="55">
        <f>SUMIF(NSL!$C$78:$C$79,C58,NSL!$E$78:$E$79)</f>
        <v>0</v>
      </c>
      <c r="Q58" s="55">
        <f>SUMIF(NSL!$C$81:$C$173,C58,NSL!$E$81:$E$173)</f>
        <v>0</v>
      </c>
      <c r="R58" s="65">
        <f t="shared" si="13"/>
        <v>0</v>
      </c>
      <c r="S58" s="55">
        <f>SUMIF(NSL!$C$176:$C$214,C58,NSL!$E$176:$E$214)</f>
        <v>0</v>
      </c>
      <c r="T58" s="55">
        <f>SUMIF(NSL!$C$216:$C$238,C58,NSL!$E$216:$E$238)</f>
        <v>0</v>
      </c>
      <c r="U58" s="55">
        <f>SUMIF(NSL!$C$240:$C$252,C58,NSL!$E$240:$E$252)</f>
        <v>0</v>
      </c>
      <c r="V58" s="55">
        <f>SUMIF(NSL!$C$254:$C$255,C58,NSL!$E$254:$E$255)</f>
        <v>0</v>
      </c>
      <c r="W58" s="55">
        <f>SUMIF(NSL!$C$257:$C$282,C58,NSL!$E$257:$E$282)</f>
        <v>0</v>
      </c>
      <c r="X58" s="55">
        <f>SUMIF(NSL!$C$284:$C$346,C58,NSL!$E$284:$E$346)</f>
        <v>0</v>
      </c>
      <c r="Y58" s="55">
        <f>SUMIF(NSL!$C$348:$C$436,C58,NSL!$E$348:$E$436)</f>
        <v>0</v>
      </c>
      <c r="Z58" s="55">
        <f>SUMIF(NSL!$C$438:$C$480,C58,NSL!$E$438:$E$480)</f>
        <v>0</v>
      </c>
      <c r="AA58" s="72">
        <f t="shared" si="17"/>
        <v>0</v>
      </c>
      <c r="AB58" s="116">
        <f>SUMIF(NSL!$C$483:$C$679,C58,NSL!$E$483:$E$679)</f>
        <v>0</v>
      </c>
      <c r="AC58" s="116">
        <f>SUMIF(NSL!$C$681:$C$682,C58,NSL!$E$681:$E$682)</f>
        <v>0</v>
      </c>
      <c r="AD58" s="116">
        <f>SUMIF(NSL!$C$684:$C$692,C58,NSL!$E$684:$E$692)</f>
        <v>0</v>
      </c>
      <c r="AE58" s="116">
        <f>SUMIF(NSL!$C$694:$C$776,C58,NSL!$E$694:$E$776)</f>
        <v>0</v>
      </c>
      <c r="AF58" s="116">
        <f>SUMIF(NSL!$C$778:$C$810,C58,NSL!$E$778:$E$810)</f>
        <v>0</v>
      </c>
      <c r="AG58" s="116">
        <f>SUMIF(NSL!$C$812:$C$813,C58,NSL!$E$812:$E$813)</f>
        <v>0</v>
      </c>
      <c r="AH58" s="116">
        <f>SUMIF(NSL!$C$815:$C$816,C58,NSL!$E$815:$E$816)</f>
        <v>0</v>
      </c>
      <c r="AI58" s="116">
        <f>SUMIF(NSL!$C$818:$C$889,C58,NSL!$E$818:$E$889)</f>
        <v>0</v>
      </c>
      <c r="AJ58" s="116">
        <f>SUMIF(NSL!$C$891:$C$917,C58,NSL!$E$891:$E$917)</f>
        <v>0</v>
      </c>
      <c r="AK58" s="116">
        <f>SUMIF(NSL!$C$919:$C$981,C58,NSL!$E$919:$E$981)</f>
        <v>0</v>
      </c>
      <c r="AL58" s="116">
        <f>SUMIF(NSL!$C$983:$C$1000,C58,NSL!$E$983:$E$1000)</f>
        <v>0</v>
      </c>
      <c r="AM58" s="116">
        <f>SUMIF(NSL!$C$1002:$C$1028,C58,NSL!$E$1002:$E$1028)</f>
        <v>0</v>
      </c>
      <c r="AN58" s="116">
        <f>SUMIF(NSL!$C$1030:$C$1045,C58,NSL!$E$1030:$E$1045)</f>
        <v>0</v>
      </c>
      <c r="AO58" s="55">
        <f>SUMIF(NSL!$C$1047:$C$1048,C58,NSL!$E$1047:$E$1048)</f>
        <v>0</v>
      </c>
      <c r="AP58" s="55">
        <f>SUMIF(NSL!$C$1050:$C$1074,C58,NSL!$E$1050:$E$1074)</f>
        <v>0</v>
      </c>
      <c r="AQ58" s="55">
        <f>SUMIF(NSL!$C$1076:$C$1099,C58,NSL!$E$1076:$E$1099)</f>
        <v>0</v>
      </c>
      <c r="AR58" s="55">
        <f>SUMIF(NSL!$C$1101:$C$1121,C58,NSL!$E$1101:$E$1121)</f>
        <v>0</v>
      </c>
      <c r="AS58" s="55">
        <f>SUMIF(NSL!$C$1123:$C$1164,C58,NSL!$E$1123:$E$1164)</f>
        <v>0</v>
      </c>
      <c r="AT58" s="55">
        <f>SUMIF(NSL!$C$1166:$C$1201,C58,NSL!$E$1166:$E$1201)</f>
        <v>0</v>
      </c>
      <c r="AU58" s="55">
        <f>SUMIF(NSL!$C$1203:$C$1223,C58,NSL!$E$1203:$E$1223)</f>
        <v>0</v>
      </c>
      <c r="AV58" s="55">
        <f>SUMIF(NSL!$C$1225:$C$1226,C58,NSL!$E$1225:$E$1226)</f>
        <v>0</v>
      </c>
      <c r="AW58" s="55">
        <f>SUMIF(NSL!$C$1228:$C$1244,C58,NSL!$E$1228:$E$1244)</f>
        <v>0</v>
      </c>
      <c r="AX58" s="55">
        <f>SUMIF(NSL!$C$1246:$C$1351,C58,NSL!$E$1246:$E$1351)</f>
        <v>0</v>
      </c>
      <c r="AY58" s="55">
        <f>SUMIF(NSL!$C$1353:$C$1434,C58,NSL!$E$1353:$E$1434)</f>
        <v>0</v>
      </c>
      <c r="AZ58" s="55">
        <f>SUMIF(NSL!$C$1436:$C$1440,C58,NSL!$E$1436:$E$1440)</f>
        <v>0</v>
      </c>
      <c r="BA58" s="55">
        <f>SUMIF(NSL!$C$1442:$C$1507,C58,NSL!$E$1442:$E$1507)</f>
        <v>0</v>
      </c>
      <c r="BB58" s="55">
        <f>SUMIF(NSL!$C$1509:$C$1540,C58,NSL!$E$1509:$E$1540)</f>
        <v>0</v>
      </c>
      <c r="BC58" s="55">
        <f>SUMIF(NSL!$C$1542:$C$1545,C58,NSL!$E$1542:$E$1545)</f>
        <v>0</v>
      </c>
      <c r="BD58" s="55">
        <f>SUMIF(NSL!$C$1547:$C$1560,C58,NSL!$E$1547:$E$1560)</f>
        <v>0</v>
      </c>
      <c r="BE58" s="65">
        <f>D58-BG58</f>
        <v>0</v>
      </c>
      <c r="BF58" s="55">
        <f>SUMIF(NSL!$C$1567:$C$1569,C58,NSL!$E$1567:$E$1569)</f>
        <v>0</v>
      </c>
      <c r="BG58" s="65">
        <f>SUM(G58:Q58)+SUM(S58:Z58)+SUM(AB58:BD58)+BF58</f>
        <v>0</v>
      </c>
      <c r="BH58" s="58">
        <f>BE60-BG58</f>
        <v>0</v>
      </c>
      <c r="BI58" s="53">
        <f t="shared" si="6"/>
        <v>0</v>
      </c>
      <c r="BJ58" s="125">
        <f t="shared" si="3"/>
        <v>0</v>
      </c>
    </row>
    <row r="59" spans="1:63" s="66" customFormat="1" ht="15">
      <c r="A59" s="73">
        <v>3</v>
      </c>
      <c r="B59" s="74" t="s">
        <v>61</v>
      </c>
      <c r="C59" s="73" t="s">
        <v>102</v>
      </c>
      <c r="D59" s="52">
        <f>HTg!F61</f>
        <v>1968.55</v>
      </c>
      <c r="E59" s="65">
        <f t="shared" si="11"/>
        <v>850.39</v>
      </c>
      <c r="F59" s="70">
        <f t="shared" si="12"/>
        <v>0</v>
      </c>
      <c r="G59" s="76">
        <f>SUMIF(NSL!$C$9:$C$10,C59,NSL!$E$9:$E$10)</f>
        <v>0</v>
      </c>
      <c r="H59" s="76">
        <f>SUMIF(NSL!$C$12:$C$13,C59,NSL!$E$12:$E$13)</f>
        <v>0</v>
      </c>
      <c r="I59" s="76">
        <f>SUMIF(NSL!$C$15:$C$16,C59,NSL!$E$15:$E$16)</f>
        <v>0</v>
      </c>
      <c r="J59" s="76">
        <f>SUMIF(NSL!$C$18:$C$19,C59,NSL!$E$18:$E$19)</f>
        <v>0</v>
      </c>
      <c r="K59" s="76">
        <f>SUMIF(NSL!$C$21:$C$43,C59,NSL!$E$21:$E$43)</f>
        <v>0</v>
      </c>
      <c r="L59" s="76">
        <f>SUMIF(NSL!$C$45:$C$51,C59,NSL!$E$45:$E$51)</f>
        <v>0</v>
      </c>
      <c r="M59" s="76">
        <f>SUMIF(NSL!$C$53:$C$55,C59,NSL!$E$53:$E$55)</f>
        <v>0</v>
      </c>
      <c r="N59" s="76">
        <f>SUMIF(NSL!$C$57:$C$65,C59,NSL!$E$57:$E$65)</f>
        <v>850</v>
      </c>
      <c r="O59" s="76">
        <f>SUMIF(NSL!$C$67:$C$76,C59,NSL!$E$67:$E$76)</f>
        <v>0</v>
      </c>
      <c r="P59" s="76">
        <f>SUMIF(NSL!$C$78:$C$79,C59,NSL!$E$78:$E$79)</f>
        <v>0</v>
      </c>
      <c r="Q59" s="76">
        <f>SUMIF(NSL!$C$81:$C$173,C59,NSL!$E$81:$E$173)</f>
        <v>0.39</v>
      </c>
      <c r="R59" s="65">
        <f>SUM(S59:Z59)+SUM(AB59:BE59)</f>
        <v>2.8899999999999992</v>
      </c>
      <c r="S59" s="76">
        <f>SUMIF(NSL!$C$176:$C$214,C59,NSL!$E$176:$E$214)</f>
        <v>0</v>
      </c>
      <c r="T59" s="76">
        <f>SUMIF(NSL!$C$216:$C$238,C59,NSL!$E$216:$E$238)</f>
        <v>0</v>
      </c>
      <c r="U59" s="76">
        <f>SUMIF(NSL!$C$240:$C$252,C59,NSL!$E$240:$E$252)</f>
        <v>0</v>
      </c>
      <c r="V59" s="76">
        <f>SUMIF(NSL!$C$254:$C$255,C59,NSL!$E$254:$E$255)</f>
        <v>0</v>
      </c>
      <c r="W59" s="76">
        <f>SUMIF(NSL!$C$257:$C$282,C59,NSL!$E$257:$E$282)</f>
        <v>0</v>
      </c>
      <c r="X59" s="76">
        <f>SUMIF(NSL!$C$284:$C$346,C59,NSL!$E$284:$E$346)</f>
        <v>0</v>
      </c>
      <c r="Y59" s="76">
        <f>SUMIF(NSL!$C$348:$C$436,C59,NSL!$E$348:$E$436)</f>
        <v>0</v>
      </c>
      <c r="Z59" s="76">
        <f>SUMIF(NSL!$C$438:$C$480,C59,NSL!$E$438:$E$480)</f>
        <v>0</v>
      </c>
      <c r="AA59" s="72">
        <f t="shared" si="17"/>
        <v>2.8499999999999996</v>
      </c>
      <c r="AB59" s="120">
        <f>SUMIF(NSL!$C$483:$C$679,C59,NSL!$E$483:$E$679)</f>
        <v>0</v>
      </c>
      <c r="AC59" s="120">
        <f>SUMIF(NSL!$C$681:$C$682,C59,NSL!$E$681:$E$682)</f>
        <v>0</v>
      </c>
      <c r="AD59" s="120">
        <f>SUMIF(NSL!$C$684:$C$692,C59,NSL!$E$684:$E$692)</f>
        <v>0</v>
      </c>
      <c r="AE59" s="120">
        <f>SUMIF(NSL!$C$694:$C$776,C59,NSL!$E$694:$E$776)</f>
        <v>0</v>
      </c>
      <c r="AF59" s="120">
        <f>SUMIF(NSL!$C$778:$C$810,C59,NSL!$E$778:$E$810)</f>
        <v>0</v>
      </c>
      <c r="AG59" s="120">
        <f>SUMIF(NSL!$C$812:$C$813,C59,NSL!$E$812:$E$813)</f>
        <v>0</v>
      </c>
      <c r="AH59" s="120">
        <f>SUMIF(NSL!$C$815:$C$816,C59,NSL!$E$815:$E$816)</f>
        <v>0</v>
      </c>
      <c r="AI59" s="120">
        <f>SUMIF(NSL!$C$818:$C$889,C59,NSL!$E$818:$E$889)</f>
        <v>1.72</v>
      </c>
      <c r="AJ59" s="120">
        <f>SUMIF(NSL!$C$891:$C$917,C59,NSL!$E$891:$E$917)</f>
        <v>1.1299999999999999</v>
      </c>
      <c r="AK59" s="120">
        <f>SUMIF(NSL!$C$919:$C$981,C59,NSL!$E$919:$E$981)</f>
        <v>0</v>
      </c>
      <c r="AL59" s="120">
        <f>SUMIF(NSL!$C$983:$C$1000,C59,NSL!$E$983:$E$1000)</f>
        <v>0</v>
      </c>
      <c r="AM59" s="120">
        <f>SUMIF(NSL!$C$1002:$C$1028,C59,NSL!$E$1002:$E$1028)</f>
        <v>0</v>
      </c>
      <c r="AN59" s="120">
        <f>SUMIF(NSL!$C$1030:$C$1045,C59,NSL!$E$1030:$E$1045)</f>
        <v>0</v>
      </c>
      <c r="AO59" s="76">
        <f>SUMIF(NSL!$C$1047:$C$1048,C59,NSL!$E$1047:$E$1048)</f>
        <v>0</v>
      </c>
      <c r="AP59" s="76">
        <f>SUMIF(NSL!$C$1050:$C$1074,C59,NSL!$E$1050:$E$1074)</f>
        <v>0</v>
      </c>
      <c r="AQ59" s="76">
        <f>SUMIF(NSL!$C$1076:$C$1099,C59,NSL!$E$1076:$E$1099)</f>
        <v>0</v>
      </c>
      <c r="AR59" s="76">
        <f>SUMIF(NSL!$C$1101:$C$1121,C59,NSL!$E$1101:$E$1121)</f>
        <v>0.03</v>
      </c>
      <c r="AS59" s="76">
        <f>SUMIF(NSL!$C$1123:$C$1164,C59,NSL!$E$1123:$E$1164)</f>
        <v>0</v>
      </c>
      <c r="AT59" s="76">
        <f>SUMIF(NSL!$C$1166:$C$1201,C59,NSL!$E$1166:$E$1201)</f>
        <v>0</v>
      </c>
      <c r="AU59" s="76">
        <f>SUMIF(NSL!$C$1203:$C$1223,C59,NSL!$E$1203:$E$1223)</f>
        <v>0</v>
      </c>
      <c r="AV59" s="76">
        <f>SUMIF(NSL!$C$1225:$C$1226,C59,NSL!$E$1225:$E$1226)</f>
        <v>0</v>
      </c>
      <c r="AW59" s="76">
        <f>SUMIF(NSL!$C$1228:$C$1244,C59,NSL!$E$1228:$E$1244)</f>
        <v>0</v>
      </c>
      <c r="AX59" s="76">
        <f>SUMIF(NSL!$C$1246:$C$1351,C59,NSL!$E$1246:$E$1351)</f>
        <v>0.01</v>
      </c>
      <c r="AY59" s="76">
        <f>SUMIF(NSL!$C$1353:$C$1434,C59,NSL!$E$1353:$E$1434)</f>
        <v>0</v>
      </c>
      <c r="AZ59" s="76">
        <f>SUMIF(NSL!$C$1436:$C$1440,C59,NSL!$E$1436:$E$1440)</f>
        <v>0</v>
      </c>
      <c r="BA59" s="76">
        <f>SUMIF(NSL!$C$1442:$C$1507,C59,NSL!$E$1442:$E$1507)</f>
        <v>0</v>
      </c>
      <c r="BB59" s="76">
        <f>SUMIF(NSL!$C$1509:$C$1540,C59,NSL!$E$1509:$E$1540)</f>
        <v>0</v>
      </c>
      <c r="BC59" s="76">
        <f>SUMIF(NSL!$C$1542:$C$1545,C59,NSL!$E$1542:$E$1545)</f>
        <v>0</v>
      </c>
      <c r="BD59" s="76">
        <f>SUMIF(NSL!$C$1547:$C$1560,C59,NSL!$E$1547:$E$1560)</f>
        <v>0</v>
      </c>
      <c r="BE59" s="76">
        <f>SUMIF(NSL!$C$1562:$C$1565,C59,NSL!$E$1562:$E$1565)</f>
        <v>0</v>
      </c>
      <c r="BF59" s="77">
        <f>D59-BG59</f>
        <v>1115.27</v>
      </c>
      <c r="BG59" s="65">
        <f>SUM(G59:Q59)+SUM(S59:Z59)+SUM(AB59:BE59)</f>
        <v>853.28</v>
      </c>
      <c r="BH59" s="77">
        <f>BF60-BG59</f>
        <v>-853.28</v>
      </c>
      <c r="BI59" s="219">
        <f t="shared" si="6"/>
        <v>1115.27</v>
      </c>
      <c r="BJ59" s="125">
        <f t="shared" si="3"/>
        <v>1115.27</v>
      </c>
      <c r="BK59" s="439">
        <f>BI59/$BI$5*100</f>
        <v>1.3302442560182557</v>
      </c>
    </row>
    <row r="60" spans="1:63">
      <c r="A60" s="608" t="s">
        <v>214</v>
      </c>
      <c r="B60" s="608"/>
      <c r="C60" s="51"/>
      <c r="D60" s="53">
        <f>E60+R60+BF60</f>
        <v>3762.47</v>
      </c>
      <c r="E60" s="65">
        <f>E5-E6</f>
        <v>850.38999999999942</v>
      </c>
      <c r="F60" s="70">
        <f>F5-F7</f>
        <v>0</v>
      </c>
      <c r="G60" s="53">
        <f>G5-G8</f>
        <v>0</v>
      </c>
      <c r="H60" s="53">
        <f>H5-H9</f>
        <v>0</v>
      </c>
      <c r="I60" s="53">
        <f>I5-I10</f>
        <v>0</v>
      </c>
      <c r="J60" s="53">
        <f>J5-J11</f>
        <v>0</v>
      </c>
      <c r="K60" s="53">
        <f>K5-K12</f>
        <v>1568.75</v>
      </c>
      <c r="L60" s="53">
        <f>L5-L13</f>
        <v>529.04000000000087</v>
      </c>
      <c r="M60" s="53">
        <f>M5-M14</f>
        <v>0</v>
      </c>
      <c r="N60" s="53">
        <f>N5-N15</f>
        <v>3097.09</v>
      </c>
      <c r="O60" s="53">
        <f>O5-O16</f>
        <v>32</v>
      </c>
      <c r="P60" s="53">
        <f>P5-P17</f>
        <v>0</v>
      </c>
      <c r="Q60" s="53">
        <f>Q5-Q18</f>
        <v>496.89000000000004</v>
      </c>
      <c r="R60" s="65">
        <f>R5-R19</f>
        <v>2912.0800000000004</v>
      </c>
      <c r="S60" s="53">
        <f>S5-S20</f>
        <v>518.31999999999994</v>
      </c>
      <c r="T60" s="53">
        <f>T5-T21</f>
        <v>9.11</v>
      </c>
      <c r="U60" s="53">
        <f>U5-U22</f>
        <v>0</v>
      </c>
      <c r="V60" s="53">
        <f>V5-V23</f>
        <v>0</v>
      </c>
      <c r="W60" s="53">
        <f>W5-W24</f>
        <v>115.85</v>
      </c>
      <c r="X60" s="53">
        <f>X5-X25</f>
        <v>119.76</v>
      </c>
      <c r="Y60" s="53">
        <f>Y5-Y26</f>
        <v>61.5</v>
      </c>
      <c r="Z60" s="53">
        <f>Z5-Z27</f>
        <v>433.09999999999991</v>
      </c>
      <c r="AA60" s="70">
        <f>AA5-AA28</f>
        <v>422.65999999999985</v>
      </c>
      <c r="AB60" s="117">
        <f>AB5-AB29</f>
        <v>14.569999999999999</v>
      </c>
      <c r="AC60" s="117">
        <f>AC5-AC30</f>
        <v>0</v>
      </c>
      <c r="AD60" s="117">
        <f>AD5-AD31</f>
        <v>0.37999999999999989</v>
      </c>
      <c r="AE60" s="117">
        <f>AE5-AE32</f>
        <v>13.57</v>
      </c>
      <c r="AF60" s="117">
        <f>AF5-AF33</f>
        <v>23.699999999999996</v>
      </c>
      <c r="AG60" s="117">
        <f>AG5-AG34</f>
        <v>0</v>
      </c>
      <c r="AH60" s="117">
        <f>AH5-AH35</f>
        <v>0</v>
      </c>
      <c r="AI60" s="117">
        <f>AI5-AI36</f>
        <v>252.42000000000019</v>
      </c>
      <c r="AJ60" s="117">
        <f>AJ5-AJ37</f>
        <v>47.06</v>
      </c>
      <c r="AK60" s="117">
        <f>AK5-AK38</f>
        <v>62.94</v>
      </c>
      <c r="AL60" s="117">
        <f>AL5-AL39</f>
        <v>0</v>
      </c>
      <c r="AM60" s="117">
        <f>AM5-AM40</f>
        <v>8.2800000000000011</v>
      </c>
      <c r="AN60" s="117">
        <f>AN5-AN41</f>
        <v>0</v>
      </c>
      <c r="AO60" s="53">
        <f>AO5-AO42</f>
        <v>0</v>
      </c>
      <c r="AP60" s="53">
        <f>AP5-AP43</f>
        <v>20.28</v>
      </c>
      <c r="AQ60" s="53">
        <f>AQ5-AQ44</f>
        <v>20.450000000000003</v>
      </c>
      <c r="AR60" s="53">
        <f>AR5-AR45</f>
        <v>191.84999999999991</v>
      </c>
      <c r="AS60" s="53">
        <f>AS5-AS46</f>
        <v>43.430000000000007</v>
      </c>
      <c r="AT60" s="53">
        <f>AT5-AT47</f>
        <v>6.7200000000000006</v>
      </c>
      <c r="AU60" s="53">
        <f>AU5-AU48</f>
        <v>11.45</v>
      </c>
      <c r="AV60" s="53">
        <f>AV5-AV49</f>
        <v>0</v>
      </c>
      <c r="AW60" s="53">
        <f>AW5-AW50</f>
        <v>2.97</v>
      </c>
      <c r="AX60" s="53">
        <f>AX5-AX51</f>
        <v>94.809999999999988</v>
      </c>
      <c r="AY60" s="53">
        <f>AY5-AY52</f>
        <v>834.61000000000013</v>
      </c>
      <c r="AZ60" s="53">
        <f>AZ5-AZ53</f>
        <v>0</v>
      </c>
      <c r="BA60" s="53">
        <f>BA5-BA54</f>
        <v>10.020000000000001</v>
      </c>
      <c r="BB60" s="53">
        <f>BB5-BB55</f>
        <v>3.91</v>
      </c>
      <c r="BC60" s="53">
        <f>BC5-BC56</f>
        <v>0</v>
      </c>
      <c r="BD60" s="53">
        <f>BD5-BD57</f>
        <v>16.669999999999998</v>
      </c>
      <c r="BE60" s="53">
        <f>BE5-BE58</f>
        <v>0</v>
      </c>
      <c r="BF60" s="53">
        <f>BF5-BF59</f>
        <v>0</v>
      </c>
      <c r="BG60" s="65">
        <f>SUM(E60,R60,BF60)</f>
        <v>3762.47</v>
      </c>
      <c r="BH60" s="53"/>
      <c r="BI60" s="53"/>
      <c r="BJ60" s="125">
        <f t="shared" si="3"/>
        <v>0</v>
      </c>
    </row>
    <row r="61" spans="1:63">
      <c r="A61" s="608" t="s">
        <v>267</v>
      </c>
      <c r="B61" s="608"/>
      <c r="C61" s="51"/>
      <c r="D61" s="53"/>
      <c r="E61" s="65">
        <f>E5</f>
        <v>76282.61</v>
      </c>
      <c r="F61" s="70">
        <f t="shared" ref="F61:Y61" si="18">F5</f>
        <v>3519.23</v>
      </c>
      <c r="G61" s="53">
        <f t="shared" si="18"/>
        <v>2214.4300000000003</v>
      </c>
      <c r="H61" s="53">
        <f t="shared" si="18"/>
        <v>1304.53</v>
      </c>
      <c r="I61" s="53">
        <f t="shared" si="18"/>
        <v>0.27</v>
      </c>
      <c r="J61" s="53">
        <f t="shared" si="18"/>
        <v>3306.0699999999993</v>
      </c>
      <c r="K61" s="53">
        <f t="shared" si="18"/>
        <v>3795.59</v>
      </c>
      <c r="L61" s="53">
        <f t="shared" si="18"/>
        <v>15753.080000000002</v>
      </c>
      <c r="M61" s="53">
        <f t="shared" si="18"/>
        <v>18704.89</v>
      </c>
      <c r="N61" s="53">
        <f t="shared" si="18"/>
        <v>30427.739999999998</v>
      </c>
      <c r="O61" s="53">
        <f t="shared" si="18"/>
        <v>275.76000000000005</v>
      </c>
      <c r="P61" s="53">
        <f t="shared" si="18"/>
        <v>0</v>
      </c>
      <c r="Q61" s="53">
        <f t="shared" si="18"/>
        <v>500.25000000000006</v>
      </c>
      <c r="R61" s="65">
        <f t="shared" si="18"/>
        <v>6441.6100000000006</v>
      </c>
      <c r="S61" s="53">
        <f t="shared" si="18"/>
        <v>606.03</v>
      </c>
      <c r="T61" s="53">
        <f t="shared" si="18"/>
        <v>10.35</v>
      </c>
      <c r="U61" s="53">
        <f t="shared" si="18"/>
        <v>0</v>
      </c>
      <c r="V61" s="53">
        <f t="shared" si="18"/>
        <v>0</v>
      </c>
      <c r="W61" s="53">
        <f t="shared" si="18"/>
        <v>145.54</v>
      </c>
      <c r="X61" s="53">
        <f t="shared" si="18"/>
        <v>120.04</v>
      </c>
      <c r="Y61" s="53">
        <f t="shared" si="18"/>
        <v>98.12</v>
      </c>
      <c r="Z61" s="53">
        <f>Z5</f>
        <v>878.06999999999994</v>
      </c>
      <c r="AA61" s="70">
        <f t="shared" ref="AA61:BF61" si="19">AA5</f>
        <v>1504.73</v>
      </c>
      <c r="AB61" s="117">
        <f t="shared" si="19"/>
        <v>25.619999999999997</v>
      </c>
      <c r="AC61" s="117">
        <f t="shared" si="19"/>
        <v>0</v>
      </c>
      <c r="AD61" s="117">
        <f t="shared" si="19"/>
        <v>6.419999999999999</v>
      </c>
      <c r="AE61" s="117">
        <f t="shared" si="19"/>
        <v>72.91</v>
      </c>
      <c r="AF61" s="117">
        <f t="shared" si="19"/>
        <v>25.859999999999996</v>
      </c>
      <c r="AG61" s="117">
        <f t="shared" si="19"/>
        <v>0</v>
      </c>
      <c r="AH61" s="117">
        <f t="shared" si="19"/>
        <v>0</v>
      </c>
      <c r="AI61" s="117">
        <f t="shared" si="19"/>
        <v>1053.1500000000003</v>
      </c>
      <c r="AJ61" s="117">
        <f t="shared" si="19"/>
        <v>242.04</v>
      </c>
      <c r="AK61" s="117">
        <f t="shared" si="19"/>
        <v>63.699999999999996</v>
      </c>
      <c r="AL61" s="117">
        <f t="shared" si="19"/>
        <v>0.75</v>
      </c>
      <c r="AM61" s="117">
        <f t="shared" si="19"/>
        <v>14.28</v>
      </c>
      <c r="AN61" s="117">
        <f t="shared" si="19"/>
        <v>0</v>
      </c>
      <c r="AO61" s="53">
        <f t="shared" si="19"/>
        <v>0</v>
      </c>
      <c r="AP61" s="53">
        <f t="shared" si="19"/>
        <v>28.25</v>
      </c>
      <c r="AQ61" s="53">
        <f t="shared" si="19"/>
        <v>21.470000000000002</v>
      </c>
      <c r="AR61" s="53">
        <f t="shared" si="19"/>
        <v>961.07999999999993</v>
      </c>
      <c r="AS61" s="53">
        <f t="shared" si="19"/>
        <v>72.660000000000011</v>
      </c>
      <c r="AT61" s="53">
        <f t="shared" si="19"/>
        <v>19.86</v>
      </c>
      <c r="AU61" s="53">
        <f t="shared" si="19"/>
        <v>12.239999999999998</v>
      </c>
      <c r="AV61" s="53">
        <f t="shared" si="19"/>
        <v>0</v>
      </c>
      <c r="AW61" s="53">
        <f t="shared" si="19"/>
        <v>3.24</v>
      </c>
      <c r="AX61" s="53">
        <f t="shared" si="19"/>
        <v>119.26999999999998</v>
      </c>
      <c r="AY61" s="53">
        <f t="shared" si="19"/>
        <v>895.56000000000017</v>
      </c>
      <c r="AZ61" s="53">
        <f t="shared" si="19"/>
        <v>0</v>
      </c>
      <c r="BA61" s="53">
        <f t="shared" si="19"/>
        <v>24.240000000000002</v>
      </c>
      <c r="BB61" s="53">
        <f t="shared" si="19"/>
        <v>6.74</v>
      </c>
      <c r="BC61" s="53">
        <f t="shared" si="19"/>
        <v>893.15000000000009</v>
      </c>
      <c r="BD61" s="53">
        <f t="shared" si="19"/>
        <v>20.97</v>
      </c>
      <c r="BE61" s="53">
        <f t="shared" si="19"/>
        <v>0</v>
      </c>
      <c r="BF61" s="53">
        <f t="shared" si="19"/>
        <v>1115.27</v>
      </c>
      <c r="BG61" s="65"/>
      <c r="BH61" s="53"/>
      <c r="BI61" s="53"/>
      <c r="BJ61" s="125">
        <f t="shared" si="3"/>
        <v>0</v>
      </c>
    </row>
    <row r="63" spans="1:63"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</row>
    <row r="65" spans="6:31">
      <c r="F65" s="125">
        <f>F5-F7</f>
        <v>0</v>
      </c>
    </row>
    <row r="66" spans="6:31">
      <c r="AE66" s="121"/>
    </row>
  </sheetData>
  <mergeCells count="9">
    <mergeCell ref="A60:B60"/>
    <mergeCell ref="A61:B61"/>
    <mergeCell ref="A1:AM1"/>
    <mergeCell ref="A2:AM2"/>
    <mergeCell ref="A3:A4"/>
    <mergeCell ref="B3:B4"/>
    <mergeCell ref="C3:C4"/>
    <mergeCell ref="D3:D4"/>
    <mergeCell ref="E3:BI3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9"/>
  <sheetViews>
    <sheetView zoomScaleNormal="100" workbookViewId="0">
      <pane xSplit="4" ySplit="5" topLeftCell="E6" activePane="bottomRight" state="frozen"/>
      <selection activeCell="J1522" sqref="J1522"/>
      <selection pane="topRight" activeCell="J1522" sqref="J1522"/>
      <selection pane="bottomLeft" activeCell="J1522" sqref="J1522"/>
      <selection pane="bottomRight" activeCell="J1522" sqref="J1522"/>
    </sheetView>
  </sheetViews>
  <sheetFormatPr defaultColWidth="9" defaultRowHeight="15"/>
  <cols>
    <col min="1" max="1" width="5.375" style="108" customWidth="1"/>
    <col min="2" max="2" width="33.5" style="108" customWidth="1"/>
    <col min="3" max="3" width="6.125" style="108" customWidth="1"/>
    <col min="4" max="4" width="12.25" style="127" customWidth="1"/>
    <col min="5" max="6" width="10.625" style="127" customWidth="1"/>
    <col min="7" max="7" width="10.625" style="340" customWidth="1"/>
    <col min="8" max="8" width="9.125" style="333" customWidth="1"/>
    <col min="9" max="10" width="9.125" style="333" bestFit="1" customWidth="1"/>
    <col min="11" max="11" width="11" style="333" customWidth="1"/>
    <col min="12" max="20" width="9.125" style="333" bestFit="1" customWidth="1"/>
    <col min="21" max="21" width="9.125" style="339" bestFit="1" customWidth="1"/>
    <col min="22" max="22" width="9.125" style="333" bestFit="1" customWidth="1"/>
    <col min="23" max="16384" width="9" style="333"/>
  </cols>
  <sheetData>
    <row r="1" spans="1:22" s="235" customFormat="1" ht="21" customHeight="1">
      <c r="A1" s="633" t="s">
        <v>270</v>
      </c>
      <c r="B1" s="633"/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</row>
    <row r="2" spans="1:22" s="235" customFormat="1" ht="21" customHeight="1">
      <c r="A2" s="634" t="s">
        <v>312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634"/>
      <c r="Q2" s="634"/>
      <c r="R2" s="634"/>
      <c r="S2" s="634"/>
      <c r="T2" s="634"/>
      <c r="U2" s="634"/>
      <c r="V2" s="634"/>
    </row>
    <row r="3" spans="1:22" s="236" customFormat="1" ht="21" customHeight="1">
      <c r="A3" s="635" t="str">
        <f>'02CH'!A3:G3</f>
        <v>HUYỆN VÕ NHAI - TỈNH THÁI NGUYÊN</v>
      </c>
      <c r="B3" s="635"/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</row>
    <row r="4" spans="1:22" s="329" customFormat="1" ht="32.25" customHeight="1">
      <c r="A4" s="636" t="s">
        <v>1</v>
      </c>
      <c r="B4" s="636" t="s">
        <v>293</v>
      </c>
      <c r="C4" s="636" t="s">
        <v>260</v>
      </c>
      <c r="D4" s="631" t="s">
        <v>664</v>
      </c>
      <c r="E4" s="632"/>
      <c r="F4" s="631" t="s">
        <v>665</v>
      </c>
      <c r="G4" s="632"/>
      <c r="H4" s="637" t="s">
        <v>220</v>
      </c>
      <c r="I4" s="637"/>
      <c r="J4" s="637"/>
      <c r="K4" s="637"/>
      <c r="L4" s="637"/>
      <c r="M4" s="637"/>
      <c r="N4" s="637"/>
      <c r="O4" s="637"/>
      <c r="P4" s="637"/>
      <c r="Q4" s="637"/>
      <c r="R4" s="637"/>
      <c r="S4" s="637"/>
      <c r="T4" s="637"/>
      <c r="U4" s="637"/>
      <c r="V4" s="637"/>
    </row>
    <row r="5" spans="1:22" s="329" customFormat="1" ht="43.5" customHeight="1">
      <c r="A5" s="636"/>
      <c r="B5" s="636"/>
      <c r="C5" s="636"/>
      <c r="D5" s="323" t="s">
        <v>222</v>
      </c>
      <c r="E5" s="324" t="s">
        <v>262</v>
      </c>
      <c r="F5" s="324" t="s">
        <v>222</v>
      </c>
      <c r="G5" s="324" t="s">
        <v>666</v>
      </c>
      <c r="H5" s="14" t="str">
        <f>HTg!G4</f>
        <v>Thị trấn Đình Cả</v>
      </c>
      <c r="I5" s="14" t="str">
        <f>HTg!H4</f>
        <v>Xã Sảng Mộc</v>
      </c>
      <c r="J5" s="14" t="str">
        <f>HTg!I4</f>
        <v>Xã Nghinh Tường</v>
      </c>
      <c r="K5" s="14" t="str">
        <f>HTg!J4</f>
        <v>Xã Thần Sa</v>
      </c>
      <c r="L5" s="14" t="str">
        <f>HTg!K4</f>
        <v>Xã Vũ Chấn</v>
      </c>
      <c r="M5" s="14" t="str">
        <f>HTg!L4</f>
        <v>Xã Thượng Nung</v>
      </c>
      <c r="N5" s="14" t="str">
        <f>HTg!M4</f>
        <v>Xã Phú Thượng</v>
      </c>
      <c r="O5" s="14" t="str">
        <f>HTg!N4</f>
        <v>Xã Cúc Đường</v>
      </c>
      <c r="P5" s="14" t="str">
        <f>HTg!O4</f>
        <v>Xã La Hiên</v>
      </c>
      <c r="Q5" s="14" t="str">
        <f>HTg!P4</f>
        <v>Xã Lâu Thượng</v>
      </c>
      <c r="R5" s="14" t="str">
        <f>HTg!Q4</f>
        <v>Xã Tràng Xá</v>
      </c>
      <c r="S5" s="14" t="str">
        <f>HTg!R4</f>
        <v>Xã Phương Giao</v>
      </c>
      <c r="T5" s="14" t="str">
        <f>HTg!S4</f>
        <v>Xã Liên Minh</v>
      </c>
      <c r="U5" s="14" t="str">
        <f>HTg!T4</f>
        <v>Xã Dân Tiến</v>
      </c>
      <c r="V5" s="14" t="str">
        <f>HTg!U4</f>
        <v>Xã Bình Long</v>
      </c>
    </row>
    <row r="6" spans="1:22" s="332" customFormat="1" ht="27" customHeight="1">
      <c r="A6" s="326"/>
      <c r="B6" s="109" t="s">
        <v>6</v>
      </c>
      <c r="C6" s="326"/>
      <c r="D6" s="325">
        <f t="shared" ref="D6:D48" si="0">SUM(H6:V6)</f>
        <v>83839.490000000005</v>
      </c>
      <c r="E6" s="325">
        <f>D6/$D$6*100</f>
        <v>100</v>
      </c>
      <c r="F6" s="330">
        <f>'01CH'!D6</f>
        <v>83839.489999999991</v>
      </c>
      <c r="G6" s="331">
        <f>D6-F6</f>
        <v>0</v>
      </c>
      <c r="H6" s="325">
        <f>KT!I5</f>
        <v>1053.1200000000001</v>
      </c>
      <c r="I6" s="325">
        <f>KT!J5</f>
        <v>9678.7799999999988</v>
      </c>
      <c r="J6" s="325">
        <f>KT!K5</f>
        <v>8458.64</v>
      </c>
      <c r="K6" s="325">
        <f>KT!L5</f>
        <v>10224.189999999999</v>
      </c>
      <c r="L6" s="325">
        <f>KT!M5</f>
        <v>7614.22</v>
      </c>
      <c r="M6" s="325">
        <f>KT!N5</f>
        <v>4384.1200000000008</v>
      </c>
      <c r="N6" s="325">
        <f>KT!O5</f>
        <v>5562.57</v>
      </c>
      <c r="O6" s="325">
        <f>KT!P5</f>
        <v>3358.1100000000006</v>
      </c>
      <c r="P6" s="325">
        <f>KT!Q5</f>
        <v>3797.45</v>
      </c>
      <c r="Q6" s="325">
        <f>KT!R5</f>
        <v>3361.7000000000003</v>
      </c>
      <c r="R6" s="325">
        <f>KT!S5</f>
        <v>4571.0599999999995</v>
      </c>
      <c r="S6" s="325">
        <f>KT!T5</f>
        <v>5982.0899999999992</v>
      </c>
      <c r="T6" s="325">
        <f>KT!U5</f>
        <v>7347.38</v>
      </c>
      <c r="U6" s="325">
        <f>KT!V5</f>
        <v>5546.0400000000009</v>
      </c>
      <c r="V6" s="325">
        <f>KT!W5</f>
        <v>2900.0200000000004</v>
      </c>
    </row>
    <row r="7" spans="1:22" ht="27" customHeight="1">
      <c r="A7" s="326">
        <v>1</v>
      </c>
      <c r="B7" s="11" t="s">
        <v>7</v>
      </c>
      <c r="C7" s="326" t="s">
        <v>8</v>
      </c>
      <c r="D7" s="325">
        <f t="shared" si="0"/>
        <v>76282.61</v>
      </c>
      <c r="E7" s="325">
        <f t="shared" ref="E7:E48" si="1">D7/$D$6*100</f>
        <v>90.986490972213687</v>
      </c>
      <c r="F7" s="330">
        <f>'01CH'!D7</f>
        <v>78341.409999999974</v>
      </c>
      <c r="G7" s="331">
        <f t="shared" ref="G7:G48" si="2">D7-F7</f>
        <v>-2058.7999999999738</v>
      </c>
      <c r="H7" s="325">
        <f>KT!I6</f>
        <v>819.1</v>
      </c>
      <c r="I7" s="325">
        <f>KT!J6</f>
        <v>9174.31</v>
      </c>
      <c r="J7" s="325">
        <f>KT!K6</f>
        <v>8249.25</v>
      </c>
      <c r="K7" s="325">
        <f>KT!L6</f>
        <v>9532.9699999999993</v>
      </c>
      <c r="L7" s="325">
        <f>KT!M6</f>
        <v>7365.37</v>
      </c>
      <c r="M7" s="325">
        <f>KT!N6</f>
        <v>4218.2800000000007</v>
      </c>
      <c r="N7" s="325">
        <f>KT!O6</f>
        <v>5189.1799999999994</v>
      </c>
      <c r="O7" s="325">
        <f>KT!P6</f>
        <v>2943.5000000000005</v>
      </c>
      <c r="P7" s="325">
        <f>KT!Q6</f>
        <v>2342.0099999999998</v>
      </c>
      <c r="Q7" s="325">
        <f>KT!R6</f>
        <v>2885.9300000000003</v>
      </c>
      <c r="R7" s="325">
        <f>KT!S6</f>
        <v>3769.7899999999995</v>
      </c>
      <c r="S7" s="325">
        <f>KT!T6</f>
        <v>5772.5099999999993</v>
      </c>
      <c r="T7" s="325">
        <f>KT!U6</f>
        <v>6880.16</v>
      </c>
      <c r="U7" s="325">
        <f>KT!V6</f>
        <v>4519.8600000000006</v>
      </c>
      <c r="V7" s="325">
        <f>KT!W6</f>
        <v>2620.3900000000003</v>
      </c>
    </row>
    <row r="8" spans="1:22" ht="27" customHeight="1">
      <c r="A8" s="327" t="s">
        <v>10</v>
      </c>
      <c r="B8" s="13" t="s">
        <v>106</v>
      </c>
      <c r="C8" s="327" t="s">
        <v>9</v>
      </c>
      <c r="D8" s="132">
        <f t="shared" si="0"/>
        <v>3519.23</v>
      </c>
      <c r="E8" s="132">
        <f t="shared" si="1"/>
        <v>4.1975804003578743</v>
      </c>
      <c r="F8" s="334">
        <f>'01CH'!D8</f>
        <v>4040.7999999999993</v>
      </c>
      <c r="G8" s="335">
        <f t="shared" si="2"/>
        <v>-521.56999999999925</v>
      </c>
      <c r="H8" s="132">
        <f>KT!I7</f>
        <v>25.57</v>
      </c>
      <c r="I8" s="132">
        <f>KT!J7</f>
        <v>195.1</v>
      </c>
      <c r="J8" s="132">
        <f>KT!K7</f>
        <v>221.41000000000003</v>
      </c>
      <c r="K8" s="132">
        <f>KT!L7</f>
        <v>192.45999999999998</v>
      </c>
      <c r="L8" s="132">
        <f>KT!M7</f>
        <v>221.62</v>
      </c>
      <c r="M8" s="132">
        <f>KT!N7</f>
        <v>115.03999999999999</v>
      </c>
      <c r="N8" s="132">
        <f>KT!O7</f>
        <v>247.37</v>
      </c>
      <c r="O8" s="132">
        <f>KT!P7</f>
        <v>114.89999999999999</v>
      </c>
      <c r="P8" s="132">
        <f>KT!Q7</f>
        <v>316.59999999999997</v>
      </c>
      <c r="Q8" s="132">
        <f>KT!R7</f>
        <v>306</v>
      </c>
      <c r="R8" s="132">
        <f>KT!S7</f>
        <v>328.76</v>
      </c>
      <c r="S8" s="132">
        <f>KT!T7</f>
        <v>258.79999999999995</v>
      </c>
      <c r="T8" s="132">
        <f>KT!U7</f>
        <v>282.39</v>
      </c>
      <c r="U8" s="132">
        <f>KT!V7</f>
        <v>365.33000000000004</v>
      </c>
      <c r="V8" s="132">
        <f>KT!W7</f>
        <v>327.88</v>
      </c>
    </row>
    <row r="9" spans="1:22" ht="24.75" customHeight="1">
      <c r="A9" s="327"/>
      <c r="B9" s="15" t="s">
        <v>228</v>
      </c>
      <c r="C9" s="327" t="s">
        <v>11</v>
      </c>
      <c r="D9" s="132">
        <f t="shared" si="0"/>
        <v>2214.4299999999998</v>
      </c>
      <c r="E9" s="132">
        <f t="shared" si="1"/>
        <v>2.6412732233938918</v>
      </c>
      <c r="F9" s="334">
        <f>'01CH'!D9</f>
        <v>2556.2400000000002</v>
      </c>
      <c r="G9" s="335">
        <f t="shared" si="2"/>
        <v>-341.8100000000004</v>
      </c>
      <c r="H9" s="132">
        <f>KT!I8</f>
        <v>15.259999999999998</v>
      </c>
      <c r="I9" s="132">
        <f>KT!J8</f>
        <v>108</v>
      </c>
      <c r="J9" s="132">
        <f>KT!K8</f>
        <v>167.16000000000003</v>
      </c>
      <c r="K9" s="132">
        <f>KT!L8</f>
        <v>2.9999999999997584E-2</v>
      </c>
      <c r="L9" s="132">
        <f>KT!M8</f>
        <v>171.01</v>
      </c>
      <c r="M9" s="132">
        <f>KT!N8</f>
        <v>62.839999999999996</v>
      </c>
      <c r="N9" s="132">
        <f>KT!O8</f>
        <v>225.12</v>
      </c>
      <c r="O9" s="132">
        <f>KT!P8</f>
        <v>102.88</v>
      </c>
      <c r="P9" s="132">
        <f>KT!Q8</f>
        <v>236.32</v>
      </c>
      <c r="Q9" s="132">
        <f>KT!R8</f>
        <v>251.76000000000002</v>
      </c>
      <c r="R9" s="132">
        <f>KT!S8</f>
        <v>147.54</v>
      </c>
      <c r="S9" s="132">
        <f>KT!T8</f>
        <v>96.32</v>
      </c>
      <c r="T9" s="132">
        <f>KT!U8</f>
        <v>212.72</v>
      </c>
      <c r="U9" s="132">
        <f>KT!V8</f>
        <v>197.67000000000002</v>
      </c>
      <c r="V9" s="132">
        <f>KT!W8</f>
        <v>219.8</v>
      </c>
    </row>
    <row r="10" spans="1:22" s="336" customFormat="1" ht="27" customHeight="1">
      <c r="A10" s="327" t="s">
        <v>13</v>
      </c>
      <c r="B10" s="13" t="s">
        <v>116</v>
      </c>
      <c r="C10" s="327" t="s">
        <v>16</v>
      </c>
      <c r="D10" s="132">
        <f t="shared" si="0"/>
        <v>3306.0699999999997</v>
      </c>
      <c r="E10" s="132">
        <f t="shared" si="1"/>
        <v>3.9433326705589447</v>
      </c>
      <c r="F10" s="334">
        <f>'01CH'!D10</f>
        <v>3744.9499999999994</v>
      </c>
      <c r="G10" s="335">
        <f t="shared" si="2"/>
        <v>-438.87999999999965</v>
      </c>
      <c r="H10" s="132">
        <f>KT!I11</f>
        <v>56.08</v>
      </c>
      <c r="I10" s="132">
        <f>KT!J11</f>
        <v>175.74</v>
      </c>
      <c r="J10" s="132">
        <f>KT!K11</f>
        <v>145.63</v>
      </c>
      <c r="K10" s="132">
        <f>KT!L11</f>
        <v>129.34</v>
      </c>
      <c r="L10" s="132">
        <f>KT!M11</f>
        <v>161.17000000000002</v>
      </c>
      <c r="M10" s="132">
        <f>KT!N11</f>
        <v>241.33</v>
      </c>
      <c r="N10" s="132">
        <f>KT!O11</f>
        <v>187.87</v>
      </c>
      <c r="O10" s="132">
        <f>KT!P11</f>
        <v>95</v>
      </c>
      <c r="P10" s="132">
        <f>KT!Q11</f>
        <v>87.91</v>
      </c>
      <c r="Q10" s="132">
        <f>KT!R11</f>
        <v>60.339999999999996</v>
      </c>
      <c r="R10" s="132">
        <f>KT!S11</f>
        <v>859.41000000000008</v>
      </c>
      <c r="S10" s="132">
        <f>KT!T11</f>
        <v>287.64</v>
      </c>
      <c r="T10" s="132">
        <f>KT!U11</f>
        <v>113.54000000000002</v>
      </c>
      <c r="U10" s="132">
        <f>KT!V11</f>
        <v>517.6099999999999</v>
      </c>
      <c r="V10" s="132">
        <f>KT!W11</f>
        <v>187.46</v>
      </c>
    </row>
    <row r="11" spans="1:22" ht="27" customHeight="1">
      <c r="A11" s="327" t="s">
        <v>15</v>
      </c>
      <c r="B11" s="13" t="s">
        <v>80</v>
      </c>
      <c r="C11" s="327" t="s">
        <v>18</v>
      </c>
      <c r="D11" s="132">
        <f t="shared" si="0"/>
        <v>3795.59</v>
      </c>
      <c r="E11" s="132">
        <f t="shared" si="1"/>
        <v>4.5272102680968116</v>
      </c>
      <c r="F11" s="334">
        <f>'01CH'!D11</f>
        <v>3293.91</v>
      </c>
      <c r="G11" s="335">
        <f t="shared" si="2"/>
        <v>501.68000000000029</v>
      </c>
      <c r="H11" s="132">
        <f>KT!I12</f>
        <v>111.6</v>
      </c>
      <c r="I11" s="132">
        <f>KT!J12</f>
        <v>90.97</v>
      </c>
      <c r="J11" s="132">
        <f>KT!K12</f>
        <v>36.300000000000011</v>
      </c>
      <c r="K11" s="132">
        <f>KT!L12</f>
        <v>151.82999999999998</v>
      </c>
      <c r="L11" s="132">
        <f>KT!M12</f>
        <v>9.8899999999999864</v>
      </c>
      <c r="M11" s="132">
        <f>KT!N12</f>
        <v>348.16999999999996</v>
      </c>
      <c r="N11" s="132">
        <f>KT!O12</f>
        <v>480.96000000000004</v>
      </c>
      <c r="O11" s="132">
        <f>KT!P12</f>
        <v>77.800000000000011</v>
      </c>
      <c r="P11" s="132">
        <f>KT!Q12</f>
        <v>119.30000000000007</v>
      </c>
      <c r="Q11" s="132">
        <f>KT!R12</f>
        <v>292.59000000000003</v>
      </c>
      <c r="R11" s="132">
        <f>KT!S12</f>
        <v>785.31</v>
      </c>
      <c r="S11" s="132">
        <f>KT!T12</f>
        <v>434.08</v>
      </c>
      <c r="T11" s="132">
        <f>KT!U12</f>
        <v>322.73</v>
      </c>
      <c r="U11" s="132">
        <f>KT!V12</f>
        <v>189.69000000000003</v>
      </c>
      <c r="V11" s="132">
        <f>KT!W12</f>
        <v>344.37</v>
      </c>
    </row>
    <row r="12" spans="1:22" ht="27" customHeight="1">
      <c r="A12" s="327" t="s">
        <v>17</v>
      </c>
      <c r="B12" s="13" t="s">
        <v>81</v>
      </c>
      <c r="C12" s="327" t="s">
        <v>20</v>
      </c>
      <c r="D12" s="132">
        <f t="shared" si="0"/>
        <v>15753.080000000002</v>
      </c>
      <c r="E12" s="132">
        <f t="shared" si="1"/>
        <v>18.78957040411386</v>
      </c>
      <c r="F12" s="334">
        <f>'01CH'!D12</f>
        <v>15957.44</v>
      </c>
      <c r="G12" s="335">
        <f t="shared" si="2"/>
        <v>-204.35999999999876</v>
      </c>
      <c r="H12" s="132">
        <f>KT!I13</f>
        <v>0</v>
      </c>
      <c r="I12" s="132">
        <f>KT!J13</f>
        <v>3161.23</v>
      </c>
      <c r="J12" s="132">
        <f>KT!K13</f>
        <v>3074.6400000000003</v>
      </c>
      <c r="K12" s="132">
        <f>KT!L13</f>
        <v>2296.86</v>
      </c>
      <c r="L12" s="132">
        <f>KT!M13</f>
        <v>1642.8400000000001</v>
      </c>
      <c r="M12" s="132">
        <f>KT!N13</f>
        <v>0</v>
      </c>
      <c r="N12" s="132">
        <f>KT!O13</f>
        <v>788.8</v>
      </c>
      <c r="O12" s="132">
        <f>KT!P13</f>
        <v>0</v>
      </c>
      <c r="P12" s="132">
        <f>KT!Q13</f>
        <v>101.93</v>
      </c>
      <c r="Q12" s="132">
        <f>KT!R13</f>
        <v>1764.38</v>
      </c>
      <c r="R12" s="132">
        <f>KT!S13</f>
        <v>515.66</v>
      </c>
      <c r="S12" s="132">
        <f>KT!T13</f>
        <v>713.04000000000008</v>
      </c>
      <c r="T12" s="132">
        <f>KT!U13</f>
        <v>1693.7</v>
      </c>
      <c r="U12" s="132">
        <f>KT!V13</f>
        <v>0</v>
      </c>
      <c r="V12" s="132">
        <f>KT!W13</f>
        <v>0</v>
      </c>
    </row>
    <row r="13" spans="1:22" ht="27" customHeight="1">
      <c r="A13" s="327" t="s">
        <v>19</v>
      </c>
      <c r="B13" s="13" t="s">
        <v>82</v>
      </c>
      <c r="C13" s="327" t="s">
        <v>21</v>
      </c>
      <c r="D13" s="132">
        <f t="shared" si="0"/>
        <v>18704.89</v>
      </c>
      <c r="E13" s="132">
        <f t="shared" si="1"/>
        <v>22.310357565390724</v>
      </c>
      <c r="F13" s="334">
        <f>'01CH'!D13</f>
        <v>19937.759999999998</v>
      </c>
      <c r="G13" s="335">
        <f t="shared" si="2"/>
        <v>-1232.869999999999</v>
      </c>
      <c r="H13" s="132">
        <f>KT!I14</f>
        <v>452.19</v>
      </c>
      <c r="I13" s="132">
        <f>KT!J14</f>
        <v>2364</v>
      </c>
      <c r="J13" s="132">
        <f>KT!K14</f>
        <v>1951.7999999999997</v>
      </c>
      <c r="K13" s="132">
        <f>KT!L14</f>
        <v>5615.5300000000007</v>
      </c>
      <c r="L13" s="132">
        <f>KT!M14</f>
        <v>2016.1799999999998</v>
      </c>
      <c r="M13" s="132">
        <f>KT!N14</f>
        <v>3493.18</v>
      </c>
      <c r="N13" s="132">
        <f>KT!O14</f>
        <v>1614.9199999999998</v>
      </c>
      <c r="O13" s="132">
        <f>KT!P14</f>
        <v>1190.6500000000001</v>
      </c>
      <c r="P13" s="132">
        <f>KT!Q14</f>
        <v>6.4400000000000013</v>
      </c>
      <c r="Q13" s="132">
        <f>KT!R14</f>
        <v>0</v>
      </c>
      <c r="R13" s="132">
        <f>KT!S14</f>
        <v>0</v>
      </c>
      <c r="S13" s="132">
        <f>KT!T14</f>
        <v>0</v>
      </c>
      <c r="T13" s="132">
        <f>KT!U14</f>
        <v>0</v>
      </c>
      <c r="U13" s="132">
        <f>KT!V14</f>
        <v>0</v>
      </c>
      <c r="V13" s="132">
        <f>KT!W14</f>
        <v>0</v>
      </c>
    </row>
    <row r="14" spans="1:22" s="336" customFormat="1" ht="27" customHeight="1">
      <c r="A14" s="327" t="s">
        <v>84</v>
      </c>
      <c r="B14" s="13" t="s">
        <v>83</v>
      </c>
      <c r="C14" s="327" t="s">
        <v>22</v>
      </c>
      <c r="D14" s="132">
        <f t="shared" si="0"/>
        <v>30427.74</v>
      </c>
      <c r="E14" s="132">
        <f t="shared" si="1"/>
        <v>36.29284958675202</v>
      </c>
      <c r="F14" s="334">
        <f>'01CH'!D14</f>
        <v>31111.329999999998</v>
      </c>
      <c r="G14" s="335">
        <f t="shared" si="2"/>
        <v>-683.58999999999651</v>
      </c>
      <c r="H14" s="132">
        <f>KT!I15</f>
        <v>155.15</v>
      </c>
      <c r="I14" s="132">
        <f>KT!J15</f>
        <v>3135.8499999999995</v>
      </c>
      <c r="J14" s="132">
        <f>KT!K15</f>
        <v>2802.3199999999997</v>
      </c>
      <c r="K14" s="132">
        <f>KT!L15</f>
        <v>1112.3700000000001</v>
      </c>
      <c r="L14" s="132">
        <f>KT!M15</f>
        <v>3265.3</v>
      </c>
      <c r="M14" s="132">
        <f>KT!N15</f>
        <v>0</v>
      </c>
      <c r="N14" s="132">
        <f>KT!O15</f>
        <v>1841.9399999999998</v>
      </c>
      <c r="O14" s="132">
        <f>KT!P15</f>
        <v>1381.1000000000001</v>
      </c>
      <c r="P14" s="132">
        <f>KT!Q15</f>
        <v>1573.13</v>
      </c>
      <c r="Q14" s="132">
        <f>KT!R15</f>
        <v>431.94999999999993</v>
      </c>
      <c r="R14" s="132">
        <f>KT!S15</f>
        <v>1188.04</v>
      </c>
      <c r="S14" s="132">
        <f>KT!T15</f>
        <v>4034.2</v>
      </c>
      <c r="T14" s="132">
        <f>KT!U15</f>
        <v>4346.82</v>
      </c>
      <c r="U14" s="132">
        <f>KT!V15</f>
        <v>3421.7200000000003</v>
      </c>
      <c r="V14" s="132">
        <f>KT!W15</f>
        <v>1737.85</v>
      </c>
    </row>
    <row r="15" spans="1:22" s="336" customFormat="1" ht="27" customHeight="1">
      <c r="A15" s="327" t="s">
        <v>93</v>
      </c>
      <c r="B15" s="13" t="s">
        <v>92</v>
      </c>
      <c r="C15" s="327" t="s">
        <v>23</v>
      </c>
      <c r="D15" s="132">
        <f t="shared" si="0"/>
        <v>275.76</v>
      </c>
      <c r="E15" s="132">
        <f t="shared" si="1"/>
        <v>0.32891421453064656</v>
      </c>
      <c r="F15" s="334">
        <f>'01CH'!D15</f>
        <v>250.89000000000004</v>
      </c>
      <c r="G15" s="335">
        <f t="shared" si="2"/>
        <v>24.869999999999948</v>
      </c>
      <c r="H15" s="132">
        <f>KT!I16</f>
        <v>13.509999999999998</v>
      </c>
      <c r="I15" s="132">
        <f>KT!J16</f>
        <v>15.120000000000001</v>
      </c>
      <c r="J15" s="132">
        <f>KT!K16</f>
        <v>15.15</v>
      </c>
      <c r="K15" s="132">
        <f>KT!L16</f>
        <v>9.5800000000000018</v>
      </c>
      <c r="L15" s="132">
        <f>KT!M16</f>
        <v>16.329999999999998</v>
      </c>
      <c r="M15" s="132">
        <f>KT!N16</f>
        <v>12.559999999999999</v>
      </c>
      <c r="N15" s="132">
        <f>KT!O16</f>
        <v>23.539999999999996</v>
      </c>
      <c r="O15" s="132">
        <f>KT!P16</f>
        <v>17.419999999999998</v>
      </c>
      <c r="P15" s="132">
        <f>KT!Q16</f>
        <v>25.3</v>
      </c>
      <c r="Q15" s="132">
        <f>KT!R16</f>
        <v>29.27</v>
      </c>
      <c r="R15" s="132">
        <f>KT!S16</f>
        <v>27.61</v>
      </c>
      <c r="S15" s="132">
        <f>KT!T16</f>
        <v>7.7999999999999989</v>
      </c>
      <c r="T15" s="132">
        <f>KT!U16</f>
        <v>24.310000000000002</v>
      </c>
      <c r="U15" s="132">
        <f>KT!V16</f>
        <v>19.209999999999997</v>
      </c>
      <c r="V15" s="132">
        <f>KT!W16</f>
        <v>19.049999999999997</v>
      </c>
    </row>
    <row r="16" spans="1:22" ht="27" customHeight="1">
      <c r="A16" s="327" t="s">
        <v>107</v>
      </c>
      <c r="B16" s="13" t="s">
        <v>94</v>
      </c>
      <c r="C16" s="327" t="s">
        <v>24</v>
      </c>
      <c r="D16" s="132">
        <f t="shared" si="0"/>
        <v>0</v>
      </c>
      <c r="E16" s="132">
        <f t="shared" si="1"/>
        <v>0</v>
      </c>
      <c r="F16" s="334">
        <f>'01CH'!D16</f>
        <v>0</v>
      </c>
      <c r="G16" s="335">
        <f t="shared" si="2"/>
        <v>0</v>
      </c>
      <c r="H16" s="132">
        <f>KT!I17</f>
        <v>0</v>
      </c>
      <c r="I16" s="132">
        <f>KT!J17</f>
        <v>0</v>
      </c>
      <c r="J16" s="132">
        <f>KT!K17</f>
        <v>0</v>
      </c>
      <c r="K16" s="132">
        <f>KT!L17</f>
        <v>0</v>
      </c>
      <c r="L16" s="132">
        <f>KT!M17</f>
        <v>0</v>
      </c>
      <c r="M16" s="132">
        <f>KT!N17</f>
        <v>0</v>
      </c>
      <c r="N16" s="132">
        <f>KT!O17</f>
        <v>0</v>
      </c>
      <c r="O16" s="132">
        <f>KT!P17</f>
        <v>0</v>
      </c>
      <c r="P16" s="132">
        <f>KT!Q17</f>
        <v>0</v>
      </c>
      <c r="Q16" s="132">
        <f>KT!R17</f>
        <v>0</v>
      </c>
      <c r="R16" s="132">
        <f>KT!S17</f>
        <v>0</v>
      </c>
      <c r="S16" s="132">
        <f>KT!T17</f>
        <v>0</v>
      </c>
      <c r="T16" s="132">
        <f>KT!U17</f>
        <v>0</v>
      </c>
      <c r="U16" s="132">
        <f>KT!V17</f>
        <v>0</v>
      </c>
      <c r="V16" s="132">
        <f>KT!W17</f>
        <v>0</v>
      </c>
    </row>
    <row r="17" spans="1:22" ht="27" customHeight="1">
      <c r="A17" s="327" t="s">
        <v>118</v>
      </c>
      <c r="B17" s="13" t="s">
        <v>117</v>
      </c>
      <c r="C17" s="327" t="s">
        <v>25</v>
      </c>
      <c r="D17" s="132">
        <f t="shared" si="0"/>
        <v>500.24999999999994</v>
      </c>
      <c r="E17" s="132">
        <f t="shared" si="1"/>
        <v>0.59667586241280801</v>
      </c>
      <c r="F17" s="334">
        <f>'01CH'!D17</f>
        <v>4.33</v>
      </c>
      <c r="G17" s="335">
        <f t="shared" si="2"/>
        <v>495.91999999999996</v>
      </c>
      <c r="H17" s="132">
        <f>KT!I18</f>
        <v>5</v>
      </c>
      <c r="I17" s="132">
        <f>KT!J18</f>
        <v>36.299999999999997</v>
      </c>
      <c r="J17" s="132">
        <f>KT!K18</f>
        <v>2</v>
      </c>
      <c r="K17" s="132">
        <f>KT!L18</f>
        <v>25</v>
      </c>
      <c r="L17" s="132">
        <f>KT!M18</f>
        <v>32.04</v>
      </c>
      <c r="M17" s="132">
        <f>KT!N18</f>
        <v>8</v>
      </c>
      <c r="N17" s="132">
        <f>KT!O18</f>
        <v>3.7800000000000002</v>
      </c>
      <c r="O17" s="132">
        <f>KT!P18</f>
        <v>66.63</v>
      </c>
      <c r="P17" s="132">
        <f>KT!Q18</f>
        <v>111.4</v>
      </c>
      <c r="Q17" s="132">
        <f>KT!R18</f>
        <v>1.4</v>
      </c>
      <c r="R17" s="132">
        <f>KT!S18</f>
        <v>65</v>
      </c>
      <c r="S17" s="132">
        <f>KT!T18</f>
        <v>36.95000000000001</v>
      </c>
      <c r="T17" s="132">
        <f>KT!U18</f>
        <v>96.67</v>
      </c>
      <c r="U17" s="132">
        <f>KT!V18</f>
        <v>6.3</v>
      </c>
      <c r="V17" s="132">
        <f>KT!W18</f>
        <v>3.7800000000000002</v>
      </c>
    </row>
    <row r="18" spans="1:22" ht="27" customHeight="1">
      <c r="A18" s="326">
        <v>2</v>
      </c>
      <c r="B18" s="11" t="s">
        <v>26</v>
      </c>
      <c r="C18" s="326" t="s">
        <v>27</v>
      </c>
      <c r="D18" s="325">
        <f t="shared" si="0"/>
        <v>6441.6100000000006</v>
      </c>
      <c r="E18" s="325">
        <f t="shared" si="1"/>
        <v>7.6832647717680533</v>
      </c>
      <c r="F18" s="330">
        <f>'01CH'!D18</f>
        <v>3529.5299999999997</v>
      </c>
      <c r="G18" s="331">
        <f t="shared" si="2"/>
        <v>2912.0800000000008</v>
      </c>
      <c r="H18" s="325">
        <f>KT!I19</f>
        <v>234.02</v>
      </c>
      <c r="I18" s="325">
        <f>KT!J19</f>
        <v>504.47</v>
      </c>
      <c r="J18" s="325">
        <f>KT!K19</f>
        <v>209.39</v>
      </c>
      <c r="K18" s="325">
        <f>KT!L19</f>
        <v>691.22</v>
      </c>
      <c r="L18" s="325">
        <f>KT!M19</f>
        <v>248.84999999999997</v>
      </c>
      <c r="M18" s="325">
        <f>KT!N19</f>
        <v>165.84000000000003</v>
      </c>
      <c r="N18" s="325">
        <f>KT!O19</f>
        <v>332.78999999999996</v>
      </c>
      <c r="O18" s="325">
        <f>KT!P19</f>
        <v>414.61</v>
      </c>
      <c r="P18" s="325">
        <f>KT!Q19</f>
        <v>974.59000000000015</v>
      </c>
      <c r="Q18" s="325">
        <f>KT!R19</f>
        <v>475.77</v>
      </c>
      <c r="R18" s="325">
        <f>KT!S19</f>
        <v>679.78000000000009</v>
      </c>
      <c r="S18" s="325">
        <f>KT!T19</f>
        <v>209.26</v>
      </c>
      <c r="T18" s="325">
        <f>KT!U19</f>
        <v>461.66999999999996</v>
      </c>
      <c r="U18" s="325">
        <f>KT!V19</f>
        <v>563.6400000000001</v>
      </c>
      <c r="V18" s="325">
        <f>KT!W19</f>
        <v>275.71000000000004</v>
      </c>
    </row>
    <row r="19" spans="1:22" ht="27" customHeight="1">
      <c r="A19" s="327" t="s">
        <v>28</v>
      </c>
      <c r="B19" s="13" t="s">
        <v>85</v>
      </c>
      <c r="C19" s="327" t="s">
        <v>31</v>
      </c>
      <c r="D19" s="132">
        <f t="shared" si="0"/>
        <v>606.03</v>
      </c>
      <c r="E19" s="132">
        <f t="shared" si="1"/>
        <v>0.72284552303455085</v>
      </c>
      <c r="F19" s="334">
        <f>'01CH'!D19</f>
        <v>87.710000000000008</v>
      </c>
      <c r="G19" s="335">
        <f t="shared" si="2"/>
        <v>518.31999999999994</v>
      </c>
      <c r="H19" s="132">
        <f>KT!I20</f>
        <v>4.57</v>
      </c>
      <c r="I19" s="132">
        <f>KT!J20</f>
        <v>0</v>
      </c>
      <c r="J19" s="132">
        <f>KT!K20</f>
        <v>1.5</v>
      </c>
      <c r="K19" s="132">
        <f>KT!L20</f>
        <v>1.2</v>
      </c>
      <c r="L19" s="132">
        <f>KT!M20</f>
        <v>1.7</v>
      </c>
      <c r="M19" s="132">
        <f>KT!N20</f>
        <v>11.1</v>
      </c>
      <c r="N19" s="132">
        <f>KT!O20</f>
        <v>27.01</v>
      </c>
      <c r="O19" s="132">
        <f>KT!P20</f>
        <v>47.67</v>
      </c>
      <c r="P19" s="132">
        <f>KT!Q20</f>
        <v>25.95</v>
      </c>
      <c r="Q19" s="132">
        <f>KT!R20</f>
        <v>64</v>
      </c>
      <c r="R19" s="132">
        <f>KT!S20</f>
        <v>283.91000000000003</v>
      </c>
      <c r="S19" s="132">
        <f>KT!T20</f>
        <v>1</v>
      </c>
      <c r="T19" s="132">
        <f>KT!U20</f>
        <v>0</v>
      </c>
      <c r="U19" s="132">
        <f>KT!V20</f>
        <v>129.92000000000002</v>
      </c>
      <c r="V19" s="132">
        <f>KT!W20</f>
        <v>6.5</v>
      </c>
    </row>
    <row r="20" spans="1:22" s="336" customFormat="1" ht="27" customHeight="1">
      <c r="A20" s="327" t="s">
        <v>30</v>
      </c>
      <c r="B20" s="13" t="s">
        <v>86</v>
      </c>
      <c r="C20" s="327" t="s">
        <v>33</v>
      </c>
      <c r="D20" s="132">
        <f t="shared" si="0"/>
        <v>10.350000000000003</v>
      </c>
      <c r="E20" s="132">
        <f t="shared" si="1"/>
        <v>1.2345017843023618E-2</v>
      </c>
      <c r="F20" s="334">
        <f>'01CH'!D20</f>
        <v>1.24</v>
      </c>
      <c r="G20" s="335">
        <f t="shared" si="2"/>
        <v>9.110000000000003</v>
      </c>
      <c r="H20" s="132">
        <f>KT!I21</f>
        <v>4.54</v>
      </c>
      <c r="I20" s="132">
        <f>KT!J21</f>
        <v>0.3</v>
      </c>
      <c r="J20" s="132">
        <f>KT!K21</f>
        <v>0.3</v>
      </c>
      <c r="K20" s="132">
        <f>KT!L21</f>
        <v>0.3</v>
      </c>
      <c r="L20" s="132">
        <f>KT!M21</f>
        <v>0.3</v>
      </c>
      <c r="M20" s="132">
        <f>KT!N21</f>
        <v>0.3</v>
      </c>
      <c r="N20" s="132">
        <f>KT!O21</f>
        <v>0.3</v>
      </c>
      <c r="O20" s="132">
        <f>KT!P21</f>
        <v>0.61</v>
      </c>
      <c r="P20" s="132">
        <f>KT!Q21</f>
        <v>1.3</v>
      </c>
      <c r="Q20" s="132">
        <f>KT!R21</f>
        <v>0.3</v>
      </c>
      <c r="R20" s="132">
        <f>KT!S21</f>
        <v>0.6</v>
      </c>
      <c r="S20" s="132">
        <f>KT!T21</f>
        <v>0.3</v>
      </c>
      <c r="T20" s="132">
        <f>KT!U21</f>
        <v>0.30000000000000004</v>
      </c>
      <c r="U20" s="132">
        <f>KT!V21</f>
        <v>0.3</v>
      </c>
      <c r="V20" s="132">
        <f>KT!W21</f>
        <v>0.3</v>
      </c>
    </row>
    <row r="21" spans="1:22" ht="27" customHeight="1">
      <c r="A21" s="327" t="s">
        <v>32</v>
      </c>
      <c r="B21" s="13" t="s">
        <v>87</v>
      </c>
      <c r="C21" s="327" t="s">
        <v>35</v>
      </c>
      <c r="D21" s="132">
        <f t="shared" si="0"/>
        <v>0</v>
      </c>
      <c r="E21" s="132">
        <f t="shared" si="1"/>
        <v>0</v>
      </c>
      <c r="F21" s="334">
        <f>'01CH'!D21</f>
        <v>0</v>
      </c>
      <c r="G21" s="335">
        <f t="shared" si="2"/>
        <v>0</v>
      </c>
      <c r="H21" s="132">
        <f>KT!I22</f>
        <v>0</v>
      </c>
      <c r="I21" s="132">
        <f>KT!J22</f>
        <v>0</v>
      </c>
      <c r="J21" s="132">
        <f>KT!K22</f>
        <v>0</v>
      </c>
      <c r="K21" s="132">
        <f>KT!L22</f>
        <v>0</v>
      </c>
      <c r="L21" s="132">
        <f>KT!M22</f>
        <v>0</v>
      </c>
      <c r="M21" s="132">
        <f>KT!N22</f>
        <v>0</v>
      </c>
      <c r="N21" s="132">
        <f>KT!O22</f>
        <v>0</v>
      </c>
      <c r="O21" s="132">
        <f>KT!P22</f>
        <v>0</v>
      </c>
      <c r="P21" s="132">
        <f>KT!Q22</f>
        <v>0</v>
      </c>
      <c r="Q21" s="132">
        <f>KT!R22</f>
        <v>0</v>
      </c>
      <c r="R21" s="132">
        <f>KT!S22</f>
        <v>0</v>
      </c>
      <c r="S21" s="132">
        <f>KT!T22</f>
        <v>0</v>
      </c>
      <c r="T21" s="132">
        <f>KT!U22</f>
        <v>0</v>
      </c>
      <c r="U21" s="132">
        <f>KT!V22</f>
        <v>0</v>
      </c>
      <c r="V21" s="132">
        <f>KT!W22</f>
        <v>0</v>
      </c>
    </row>
    <row r="22" spans="1:22" ht="27" customHeight="1">
      <c r="A22" s="327" t="s">
        <v>34</v>
      </c>
      <c r="B22" s="13" t="s">
        <v>119</v>
      </c>
      <c r="C22" s="327" t="s">
        <v>121</v>
      </c>
      <c r="D22" s="337">
        <f t="shared" si="0"/>
        <v>0</v>
      </c>
      <c r="E22" s="132">
        <f t="shared" si="1"/>
        <v>0</v>
      </c>
      <c r="F22" s="334">
        <f>'01CH'!D22</f>
        <v>0</v>
      </c>
      <c r="G22" s="335">
        <f t="shared" si="2"/>
        <v>0</v>
      </c>
      <c r="H22" s="132">
        <f>KT!I23</f>
        <v>0</v>
      </c>
      <c r="I22" s="132">
        <f>KT!J23</f>
        <v>0</v>
      </c>
      <c r="J22" s="132">
        <f>KT!K23</f>
        <v>0</v>
      </c>
      <c r="K22" s="132">
        <f>KT!L23</f>
        <v>0</v>
      </c>
      <c r="L22" s="132">
        <f>KT!M23</f>
        <v>0</v>
      </c>
      <c r="M22" s="132">
        <f>KT!N23</f>
        <v>0</v>
      </c>
      <c r="N22" s="132">
        <f>KT!O23</f>
        <v>0</v>
      </c>
      <c r="O22" s="132">
        <f>KT!P23</f>
        <v>0</v>
      </c>
      <c r="P22" s="132">
        <f>KT!Q23</f>
        <v>0</v>
      </c>
      <c r="Q22" s="132">
        <f>KT!R23</f>
        <v>0</v>
      </c>
      <c r="R22" s="132">
        <f>KT!S23</f>
        <v>0</v>
      </c>
      <c r="S22" s="132">
        <f>KT!T23</f>
        <v>0</v>
      </c>
      <c r="T22" s="132">
        <f>KT!U23</f>
        <v>0</v>
      </c>
      <c r="U22" s="132">
        <f>KT!V23</f>
        <v>0</v>
      </c>
      <c r="V22" s="132">
        <f>KT!W23</f>
        <v>0</v>
      </c>
    </row>
    <row r="23" spans="1:22" ht="27" customHeight="1">
      <c r="A23" s="327" t="s">
        <v>36</v>
      </c>
      <c r="B23" s="13" t="s">
        <v>120</v>
      </c>
      <c r="C23" s="327" t="s">
        <v>122</v>
      </c>
      <c r="D23" s="132">
        <f t="shared" si="0"/>
        <v>145.54000000000002</v>
      </c>
      <c r="E23" s="132">
        <f t="shared" si="1"/>
        <v>0.17359361322450795</v>
      </c>
      <c r="F23" s="334">
        <f>'01CH'!D23</f>
        <v>29.689999999999998</v>
      </c>
      <c r="G23" s="335">
        <f t="shared" si="2"/>
        <v>115.85000000000002</v>
      </c>
      <c r="H23" s="132">
        <f>KT!I24</f>
        <v>0</v>
      </c>
      <c r="I23" s="132">
        <f>KT!J24</f>
        <v>0</v>
      </c>
      <c r="J23" s="132">
        <f>KT!K24</f>
        <v>0</v>
      </c>
      <c r="K23" s="132">
        <f>KT!L24</f>
        <v>0</v>
      </c>
      <c r="L23" s="132">
        <f>KT!M24</f>
        <v>0</v>
      </c>
      <c r="M23" s="132">
        <f>KT!N24</f>
        <v>0</v>
      </c>
      <c r="N23" s="132">
        <f>KT!O24</f>
        <v>10.85</v>
      </c>
      <c r="O23" s="132">
        <f>KT!P24</f>
        <v>10</v>
      </c>
      <c r="P23" s="132">
        <f>KT!Q24</f>
        <v>45.2</v>
      </c>
      <c r="Q23" s="132">
        <f>KT!R24</f>
        <v>64.489999999999995</v>
      </c>
      <c r="R23" s="132">
        <f>KT!S24</f>
        <v>14.999999999999998</v>
      </c>
      <c r="S23" s="132">
        <f>KT!T24</f>
        <v>0</v>
      </c>
      <c r="T23" s="132">
        <f>KT!U24</f>
        <v>0</v>
      </c>
      <c r="U23" s="132">
        <f>KT!V24</f>
        <v>0</v>
      </c>
      <c r="V23" s="132">
        <f>KT!W24</f>
        <v>0</v>
      </c>
    </row>
    <row r="24" spans="1:22" ht="27" customHeight="1">
      <c r="A24" s="327" t="s">
        <v>38</v>
      </c>
      <c r="B24" s="13" t="s">
        <v>123</v>
      </c>
      <c r="C24" s="327" t="s">
        <v>124</v>
      </c>
      <c r="D24" s="132">
        <f t="shared" si="0"/>
        <v>120.04000000000002</v>
      </c>
      <c r="E24" s="132">
        <f t="shared" si="1"/>
        <v>0.14317835187213093</v>
      </c>
      <c r="F24" s="334">
        <f>'01CH'!D24</f>
        <v>0.48</v>
      </c>
      <c r="G24" s="335">
        <f t="shared" si="2"/>
        <v>119.56000000000002</v>
      </c>
      <c r="H24" s="132">
        <f>KT!I25</f>
        <v>14.069999999999999</v>
      </c>
      <c r="I24" s="132">
        <f>KT!J25</f>
        <v>0</v>
      </c>
      <c r="J24" s="132">
        <f>KT!K25</f>
        <v>1.05</v>
      </c>
      <c r="K24" s="132">
        <f>KT!L25</f>
        <v>72.64</v>
      </c>
      <c r="L24" s="132">
        <f>KT!M25</f>
        <v>0.12</v>
      </c>
      <c r="M24" s="132">
        <f>KT!N25</f>
        <v>5.2799999999999994</v>
      </c>
      <c r="N24" s="132">
        <f>KT!O25</f>
        <v>9.4700000000000006</v>
      </c>
      <c r="O24" s="132">
        <f>KT!P25</f>
        <v>3.12</v>
      </c>
      <c r="P24" s="132">
        <f>KT!Q25</f>
        <v>10.23</v>
      </c>
      <c r="Q24" s="132">
        <f>KT!R25</f>
        <v>0.2</v>
      </c>
      <c r="R24" s="132">
        <f>KT!S25</f>
        <v>1.2</v>
      </c>
      <c r="S24" s="132">
        <f>KT!T25</f>
        <v>0.26</v>
      </c>
      <c r="T24" s="132">
        <f>KT!U25</f>
        <v>2.2999999999999998</v>
      </c>
      <c r="U24" s="132">
        <f>KT!V25</f>
        <v>0</v>
      </c>
      <c r="V24" s="132">
        <f>KT!W25</f>
        <v>0.1</v>
      </c>
    </row>
    <row r="25" spans="1:22" s="336" customFormat="1" ht="27" customHeight="1">
      <c r="A25" s="327" t="s">
        <v>88</v>
      </c>
      <c r="B25" s="13" t="s">
        <v>125</v>
      </c>
      <c r="C25" s="327" t="s">
        <v>37</v>
      </c>
      <c r="D25" s="132">
        <f t="shared" si="0"/>
        <v>98.11999999999999</v>
      </c>
      <c r="E25" s="132">
        <f t="shared" si="1"/>
        <v>0.11703315466255815</v>
      </c>
      <c r="F25" s="334">
        <f>'01CH'!D25</f>
        <v>36.720000000000006</v>
      </c>
      <c r="G25" s="335">
        <f t="shared" si="2"/>
        <v>61.399999999999984</v>
      </c>
      <c r="H25" s="132">
        <f>KT!I26</f>
        <v>1.8199999999999998</v>
      </c>
      <c r="I25" s="132">
        <f>KT!J26</f>
        <v>2.5</v>
      </c>
      <c r="J25" s="132">
        <f>KT!K26</f>
        <v>1.37</v>
      </c>
      <c r="K25" s="132">
        <f>KT!L26</f>
        <v>1.51</v>
      </c>
      <c r="L25" s="132">
        <f>KT!M26</f>
        <v>10.089999999999998</v>
      </c>
      <c r="M25" s="132">
        <f>KT!N26</f>
        <v>0</v>
      </c>
      <c r="N25" s="132">
        <f>KT!O26</f>
        <v>0.33999999999999997</v>
      </c>
      <c r="O25" s="132">
        <f>KT!P26</f>
        <v>0.97</v>
      </c>
      <c r="P25" s="132">
        <f>KT!Q26</f>
        <v>30.48</v>
      </c>
      <c r="Q25" s="132">
        <f>KT!R26</f>
        <v>12.319999999999999</v>
      </c>
      <c r="R25" s="132">
        <f>KT!S26</f>
        <v>6.09</v>
      </c>
      <c r="S25" s="132">
        <f>KT!T26</f>
        <v>1.2</v>
      </c>
      <c r="T25" s="132">
        <f>KT!U26</f>
        <v>12.190000000000001</v>
      </c>
      <c r="U25" s="132">
        <f>KT!V26</f>
        <v>6.05</v>
      </c>
      <c r="V25" s="132">
        <f>KT!W26</f>
        <v>11.19</v>
      </c>
    </row>
    <row r="26" spans="1:22" ht="25.5" customHeight="1">
      <c r="A26" s="327" t="s">
        <v>89</v>
      </c>
      <c r="B26" s="13" t="s">
        <v>145</v>
      </c>
      <c r="C26" s="327" t="s">
        <v>40</v>
      </c>
      <c r="D26" s="132">
        <f t="shared" si="0"/>
        <v>878.07</v>
      </c>
      <c r="E26" s="132">
        <f t="shared" si="1"/>
        <v>1.0473226876737918</v>
      </c>
      <c r="F26" s="334">
        <f>'01CH'!D26</f>
        <v>444.97</v>
      </c>
      <c r="G26" s="335">
        <f t="shared" si="2"/>
        <v>433.1</v>
      </c>
      <c r="H26" s="132">
        <f>KT!I27</f>
        <v>0.28000000000000003</v>
      </c>
      <c r="I26" s="132">
        <f>KT!J27</f>
        <v>235.85000000000002</v>
      </c>
      <c r="J26" s="132">
        <f>KT!K27</f>
        <v>0</v>
      </c>
      <c r="K26" s="132">
        <f>KT!L27</f>
        <v>373.81</v>
      </c>
      <c r="L26" s="132">
        <f>KT!M27</f>
        <v>0</v>
      </c>
      <c r="M26" s="132">
        <f>KT!N27</f>
        <v>0</v>
      </c>
      <c r="N26" s="132">
        <f>KT!O27</f>
        <v>0</v>
      </c>
      <c r="O26" s="132">
        <f>KT!P27</f>
        <v>115.57000000000001</v>
      </c>
      <c r="P26" s="132">
        <f>KT!Q27</f>
        <v>10.8</v>
      </c>
      <c r="Q26" s="132">
        <f>KT!R27</f>
        <v>0</v>
      </c>
      <c r="R26" s="132">
        <f>KT!S27</f>
        <v>0</v>
      </c>
      <c r="S26" s="132">
        <f>KT!T27</f>
        <v>0</v>
      </c>
      <c r="T26" s="132">
        <f>KT!U27</f>
        <v>141.76</v>
      </c>
      <c r="U26" s="132">
        <f>KT!V27</f>
        <v>0</v>
      </c>
      <c r="V26" s="132">
        <f>KT!W27</f>
        <v>0</v>
      </c>
    </row>
    <row r="27" spans="1:22" ht="39" customHeight="1">
      <c r="A27" s="327" t="s">
        <v>90</v>
      </c>
      <c r="B27" s="13" t="s">
        <v>164</v>
      </c>
      <c r="C27" s="327" t="s">
        <v>48</v>
      </c>
      <c r="D27" s="132">
        <f t="shared" si="0"/>
        <v>1504.73</v>
      </c>
      <c r="E27" s="132">
        <f t="shared" si="1"/>
        <v>1.7947747535200893</v>
      </c>
      <c r="F27" s="334">
        <f>'01CH'!D27</f>
        <v>1089.32</v>
      </c>
      <c r="G27" s="335">
        <f t="shared" si="2"/>
        <v>415.41000000000008</v>
      </c>
      <c r="H27" s="132">
        <f>KT!I28</f>
        <v>60.74</v>
      </c>
      <c r="I27" s="132">
        <f>KT!J28</f>
        <v>83.72</v>
      </c>
      <c r="J27" s="132">
        <f>KT!K28</f>
        <v>84.89</v>
      </c>
      <c r="K27" s="132">
        <f>KT!L28</f>
        <v>72.97999999999999</v>
      </c>
      <c r="L27" s="132">
        <f>KT!M28</f>
        <v>99.509999999999991</v>
      </c>
      <c r="M27" s="132">
        <f>KT!N28</f>
        <v>64.02000000000001</v>
      </c>
      <c r="N27" s="132">
        <f>KT!O28</f>
        <v>92.68</v>
      </c>
      <c r="O27" s="132">
        <f>KT!P28</f>
        <v>84.26</v>
      </c>
      <c r="P27" s="132">
        <f>KT!Q28</f>
        <v>102.59000000000002</v>
      </c>
      <c r="Q27" s="132">
        <f>KT!R28</f>
        <v>80.650000000000006</v>
      </c>
      <c r="R27" s="132">
        <f>KT!S28</f>
        <v>144.11000000000001</v>
      </c>
      <c r="S27" s="132">
        <f>KT!T28</f>
        <v>136.83000000000001</v>
      </c>
      <c r="T27" s="132">
        <f>KT!U28</f>
        <v>119.96</v>
      </c>
      <c r="U27" s="132">
        <f>KT!V28</f>
        <v>158.87</v>
      </c>
      <c r="V27" s="132">
        <f>KT!W28</f>
        <v>118.92000000000002</v>
      </c>
    </row>
    <row r="28" spans="1:22" ht="27" customHeight="1">
      <c r="A28" s="327" t="s">
        <v>91</v>
      </c>
      <c r="B28" s="13" t="s">
        <v>127</v>
      </c>
      <c r="C28" s="327" t="s">
        <v>63</v>
      </c>
      <c r="D28" s="337">
        <f t="shared" si="0"/>
        <v>0</v>
      </c>
      <c r="E28" s="132">
        <f t="shared" si="1"/>
        <v>0</v>
      </c>
      <c r="F28" s="334">
        <f>'01CH'!D28</f>
        <v>0</v>
      </c>
      <c r="G28" s="335">
        <f t="shared" si="2"/>
        <v>0</v>
      </c>
      <c r="H28" s="132">
        <f>KT!I42</f>
        <v>0</v>
      </c>
      <c r="I28" s="132">
        <f>KT!J42</f>
        <v>0</v>
      </c>
      <c r="J28" s="132">
        <f>KT!K42</f>
        <v>0</v>
      </c>
      <c r="K28" s="132">
        <f>KT!L42</f>
        <v>0</v>
      </c>
      <c r="L28" s="132">
        <f>KT!M42</f>
        <v>0</v>
      </c>
      <c r="M28" s="132">
        <f>KT!N42</f>
        <v>0</v>
      </c>
      <c r="N28" s="132">
        <f>KT!O42</f>
        <v>0</v>
      </c>
      <c r="O28" s="132">
        <f>KT!P42</f>
        <v>0</v>
      </c>
      <c r="P28" s="132">
        <f>KT!Q42</f>
        <v>0</v>
      </c>
      <c r="Q28" s="132">
        <f>KT!R42</f>
        <v>0</v>
      </c>
      <c r="R28" s="132">
        <f>KT!S42</f>
        <v>0</v>
      </c>
      <c r="S28" s="132">
        <f>KT!T42</f>
        <v>0</v>
      </c>
      <c r="T28" s="132">
        <f>KT!U42</f>
        <v>0</v>
      </c>
      <c r="U28" s="132">
        <f>KT!V42</f>
        <v>0</v>
      </c>
      <c r="V28" s="132">
        <f>KT!W42</f>
        <v>0</v>
      </c>
    </row>
    <row r="29" spans="1:22" ht="27" customHeight="1">
      <c r="A29" s="327" t="s">
        <v>95</v>
      </c>
      <c r="B29" s="13" t="s">
        <v>126</v>
      </c>
      <c r="C29" s="327" t="s">
        <v>41</v>
      </c>
      <c r="D29" s="132">
        <f t="shared" si="0"/>
        <v>28.25</v>
      </c>
      <c r="E29" s="132">
        <f t="shared" si="1"/>
        <v>3.3695338557045137E-2</v>
      </c>
      <c r="F29" s="334">
        <f>'01CH'!D29</f>
        <v>7.97</v>
      </c>
      <c r="G29" s="335">
        <f t="shared" si="2"/>
        <v>20.28</v>
      </c>
      <c r="H29" s="132">
        <f>KT!I43</f>
        <v>0.62</v>
      </c>
      <c r="I29" s="132">
        <f>KT!J43</f>
        <v>0</v>
      </c>
      <c r="J29" s="132">
        <f>KT!K43</f>
        <v>0</v>
      </c>
      <c r="K29" s="132">
        <f>KT!L43</f>
        <v>11.86</v>
      </c>
      <c r="L29" s="132">
        <f>KT!M43</f>
        <v>0</v>
      </c>
      <c r="M29" s="132">
        <f>KT!N43</f>
        <v>0</v>
      </c>
      <c r="N29" s="132">
        <f>KT!O43</f>
        <v>4.5200000000000005</v>
      </c>
      <c r="O29" s="132">
        <f>KT!P43</f>
        <v>0</v>
      </c>
      <c r="P29" s="132">
        <f>KT!Q43</f>
        <v>0</v>
      </c>
      <c r="Q29" s="132">
        <f>KT!R43</f>
        <v>0</v>
      </c>
      <c r="R29" s="132">
        <f>KT!S43</f>
        <v>6.8</v>
      </c>
      <c r="S29" s="132">
        <f>KT!T43</f>
        <v>0</v>
      </c>
      <c r="T29" s="132">
        <f>KT!U43</f>
        <v>2.39</v>
      </c>
      <c r="U29" s="132">
        <f>KT!V43</f>
        <v>0.04</v>
      </c>
      <c r="V29" s="132">
        <f>KT!W43</f>
        <v>2.02</v>
      </c>
    </row>
    <row r="30" spans="1:22" s="336" customFormat="1" ht="27" customHeight="1">
      <c r="A30" s="327" t="s">
        <v>96</v>
      </c>
      <c r="B30" s="13" t="s">
        <v>101</v>
      </c>
      <c r="C30" s="327" t="s">
        <v>42</v>
      </c>
      <c r="D30" s="132">
        <f t="shared" si="0"/>
        <v>21.47</v>
      </c>
      <c r="E30" s="132">
        <f t="shared" si="1"/>
        <v>2.5608457303354298E-2</v>
      </c>
      <c r="F30" s="334">
        <f>'01CH'!D30</f>
        <v>1.02</v>
      </c>
      <c r="G30" s="335">
        <f t="shared" si="2"/>
        <v>20.45</v>
      </c>
      <c r="H30" s="132">
        <f>KT!I44</f>
        <v>1.22</v>
      </c>
      <c r="I30" s="132">
        <f>KT!J44</f>
        <v>0</v>
      </c>
      <c r="J30" s="132">
        <f>KT!K44</f>
        <v>1</v>
      </c>
      <c r="K30" s="132">
        <f>KT!L44</f>
        <v>0</v>
      </c>
      <c r="L30" s="132">
        <f>KT!M44</f>
        <v>3</v>
      </c>
      <c r="M30" s="132">
        <f>KT!N44</f>
        <v>0</v>
      </c>
      <c r="N30" s="132">
        <f>KT!O44</f>
        <v>0</v>
      </c>
      <c r="O30" s="132">
        <f>KT!P44</f>
        <v>5</v>
      </c>
      <c r="P30" s="132">
        <f>KT!Q44</f>
        <v>0.2</v>
      </c>
      <c r="Q30" s="132">
        <f>KT!R44</f>
        <v>0</v>
      </c>
      <c r="R30" s="132">
        <f>KT!S44</f>
        <v>0.25</v>
      </c>
      <c r="S30" s="132">
        <f>KT!T44</f>
        <v>3</v>
      </c>
      <c r="T30" s="132">
        <f>KT!U44</f>
        <v>6.7</v>
      </c>
      <c r="U30" s="132">
        <f>KT!V44</f>
        <v>1</v>
      </c>
      <c r="V30" s="132">
        <f>KT!W44</f>
        <v>0.1</v>
      </c>
    </row>
    <row r="31" spans="1:22" ht="27" customHeight="1">
      <c r="A31" s="327" t="s">
        <v>97</v>
      </c>
      <c r="B31" s="13" t="s">
        <v>146</v>
      </c>
      <c r="C31" s="327" t="s">
        <v>64</v>
      </c>
      <c r="D31" s="132">
        <f t="shared" si="0"/>
        <v>961.08</v>
      </c>
      <c r="E31" s="132">
        <f t="shared" si="1"/>
        <v>1.1463333090408827</v>
      </c>
      <c r="F31" s="334">
        <f>'01CH'!D31</f>
        <v>777</v>
      </c>
      <c r="G31" s="335">
        <f t="shared" si="2"/>
        <v>184.08000000000004</v>
      </c>
      <c r="H31" s="132">
        <f>KT!I45</f>
        <v>0</v>
      </c>
      <c r="I31" s="132">
        <f>KT!J45</f>
        <v>37.18</v>
      </c>
      <c r="J31" s="132">
        <f>KT!K45</f>
        <v>21.4</v>
      </c>
      <c r="K31" s="132">
        <f>KT!L45</f>
        <v>42.41</v>
      </c>
      <c r="L31" s="132">
        <f>KT!M45</f>
        <v>41.39</v>
      </c>
      <c r="M31" s="132">
        <f>KT!N45</f>
        <v>32.270000000000003</v>
      </c>
      <c r="N31" s="132">
        <f>KT!O45</f>
        <v>71.27</v>
      </c>
      <c r="O31" s="132">
        <f>KT!P45</f>
        <v>55.67</v>
      </c>
      <c r="P31" s="132">
        <f>KT!Q45</f>
        <v>174.53999999999996</v>
      </c>
      <c r="Q31" s="132">
        <f>KT!R45</f>
        <v>79.740000000000009</v>
      </c>
      <c r="R31" s="132">
        <f>KT!S45</f>
        <v>121.26000000000002</v>
      </c>
      <c r="S31" s="132">
        <f>KT!T45</f>
        <v>47.85</v>
      </c>
      <c r="T31" s="132">
        <f>KT!U45</f>
        <v>60.589999999999996</v>
      </c>
      <c r="U31" s="132">
        <f>KT!V45</f>
        <v>106.14</v>
      </c>
      <c r="V31" s="132">
        <f>KT!W45</f>
        <v>69.37</v>
      </c>
    </row>
    <row r="32" spans="1:22" ht="27" customHeight="1">
      <c r="A32" s="327" t="s">
        <v>103</v>
      </c>
      <c r="B32" s="13" t="s">
        <v>147</v>
      </c>
      <c r="C32" s="327" t="s">
        <v>62</v>
      </c>
      <c r="D32" s="132">
        <f t="shared" si="0"/>
        <v>72.66</v>
      </c>
      <c r="E32" s="132">
        <f t="shared" si="1"/>
        <v>8.6665603524067228E-2</v>
      </c>
      <c r="F32" s="334">
        <f>'01CH'!D32</f>
        <v>30.25</v>
      </c>
      <c r="G32" s="335">
        <f t="shared" si="2"/>
        <v>42.41</v>
      </c>
      <c r="H32" s="132">
        <f>KT!I46</f>
        <v>72.66</v>
      </c>
      <c r="I32" s="132">
        <f>KT!J46</f>
        <v>0</v>
      </c>
      <c r="J32" s="132">
        <f>KT!K46</f>
        <v>0</v>
      </c>
      <c r="K32" s="132">
        <f>KT!L46</f>
        <v>0</v>
      </c>
      <c r="L32" s="132">
        <f>KT!M46</f>
        <v>0</v>
      </c>
      <c r="M32" s="132">
        <f>KT!N46</f>
        <v>0</v>
      </c>
      <c r="N32" s="132">
        <f>KT!O46</f>
        <v>0</v>
      </c>
      <c r="O32" s="132">
        <f>KT!P46</f>
        <v>0</v>
      </c>
      <c r="P32" s="132">
        <f>KT!Q46</f>
        <v>0</v>
      </c>
      <c r="Q32" s="132">
        <f>KT!R46</f>
        <v>0</v>
      </c>
      <c r="R32" s="132">
        <f>KT!S46</f>
        <v>0</v>
      </c>
      <c r="S32" s="132">
        <f>KT!T46</f>
        <v>0</v>
      </c>
      <c r="T32" s="132">
        <f>KT!U46</f>
        <v>0</v>
      </c>
      <c r="U32" s="132">
        <f>KT!V46</f>
        <v>0</v>
      </c>
      <c r="V32" s="132">
        <f>KT!W46</f>
        <v>0</v>
      </c>
    </row>
    <row r="33" spans="1:22" s="336" customFormat="1" ht="27" customHeight="1">
      <c r="A33" s="327" t="s">
        <v>104</v>
      </c>
      <c r="B33" s="110" t="s">
        <v>128</v>
      </c>
      <c r="C33" s="327" t="s">
        <v>29</v>
      </c>
      <c r="D33" s="132">
        <f t="shared" si="0"/>
        <v>19.859999999999996</v>
      </c>
      <c r="E33" s="132">
        <f t="shared" si="1"/>
        <v>2.3688121194439513E-2</v>
      </c>
      <c r="F33" s="334">
        <f>'01CH'!D33</f>
        <v>14.379999999999999</v>
      </c>
      <c r="G33" s="335">
        <f t="shared" si="2"/>
        <v>5.4799999999999969</v>
      </c>
      <c r="H33" s="132">
        <f>KT!I47</f>
        <v>7.22</v>
      </c>
      <c r="I33" s="132">
        <f>KT!J47</f>
        <v>1.5599999999999998</v>
      </c>
      <c r="J33" s="132">
        <f>KT!K47</f>
        <v>0.61</v>
      </c>
      <c r="K33" s="132">
        <f>KT!L47</f>
        <v>0.51</v>
      </c>
      <c r="L33" s="132">
        <f>KT!M47</f>
        <v>0.4</v>
      </c>
      <c r="M33" s="132">
        <f>KT!N47</f>
        <v>0.92</v>
      </c>
      <c r="N33" s="132">
        <f>KT!O47</f>
        <v>2.02</v>
      </c>
      <c r="O33" s="132">
        <f>KT!P47</f>
        <v>1.46</v>
      </c>
      <c r="P33" s="132">
        <f>KT!Q47</f>
        <v>0.69</v>
      </c>
      <c r="Q33" s="132">
        <f>KT!R47</f>
        <v>0.57000000000000006</v>
      </c>
      <c r="R33" s="132">
        <f>KT!S47</f>
        <v>0.53</v>
      </c>
      <c r="S33" s="132">
        <f>KT!T47</f>
        <v>1.81</v>
      </c>
      <c r="T33" s="132">
        <f>KT!U47</f>
        <v>0.4</v>
      </c>
      <c r="U33" s="132">
        <f>KT!V47</f>
        <v>0.53</v>
      </c>
      <c r="V33" s="132">
        <f>KT!W47</f>
        <v>0.63</v>
      </c>
    </row>
    <row r="34" spans="1:22" s="336" customFormat="1" ht="29.25" customHeight="1">
      <c r="A34" s="327" t="s">
        <v>105</v>
      </c>
      <c r="B34" s="110" t="s">
        <v>129</v>
      </c>
      <c r="C34" s="327" t="s">
        <v>130</v>
      </c>
      <c r="D34" s="132">
        <f t="shared" si="0"/>
        <v>12.24</v>
      </c>
      <c r="E34" s="132">
        <f t="shared" si="1"/>
        <v>1.4599325449140971E-2</v>
      </c>
      <c r="F34" s="334">
        <f>'01CH'!D34</f>
        <v>0.78999999999999992</v>
      </c>
      <c r="G34" s="335">
        <f t="shared" si="2"/>
        <v>11.450000000000001</v>
      </c>
      <c r="H34" s="132">
        <f>KT!I48</f>
        <v>1.84</v>
      </c>
      <c r="I34" s="132">
        <f>KT!J48</f>
        <v>0.65</v>
      </c>
      <c r="J34" s="132">
        <f>KT!K48</f>
        <v>0.71999999999999986</v>
      </c>
      <c r="K34" s="132">
        <f>KT!L48</f>
        <v>0.25</v>
      </c>
      <c r="L34" s="132">
        <f>KT!M48</f>
        <v>0.62999999999999989</v>
      </c>
      <c r="M34" s="132">
        <f>KT!N48</f>
        <v>0.75000000000000011</v>
      </c>
      <c r="N34" s="132">
        <f>KT!O48</f>
        <v>1.01</v>
      </c>
      <c r="O34" s="132">
        <f>KT!P48</f>
        <v>1.6500000000000001</v>
      </c>
      <c r="P34" s="132">
        <f>KT!Q48</f>
        <v>0.87</v>
      </c>
      <c r="Q34" s="132">
        <f>KT!R48</f>
        <v>1</v>
      </c>
      <c r="R34" s="132">
        <f>KT!S48</f>
        <v>0.8</v>
      </c>
      <c r="S34" s="132">
        <f>KT!T48</f>
        <v>0.60000000000000009</v>
      </c>
      <c r="T34" s="132">
        <f>KT!U48</f>
        <v>0.75</v>
      </c>
      <c r="U34" s="132">
        <f>KT!V48</f>
        <v>0.39999999999999997</v>
      </c>
      <c r="V34" s="132">
        <f>KT!W48</f>
        <v>0.32000000000000006</v>
      </c>
    </row>
    <row r="35" spans="1:22" s="338" customFormat="1" ht="27" customHeight="1">
      <c r="A35" s="327" t="s">
        <v>135</v>
      </c>
      <c r="B35" s="110" t="s">
        <v>148</v>
      </c>
      <c r="C35" s="327" t="s">
        <v>149</v>
      </c>
      <c r="D35" s="337">
        <f t="shared" si="0"/>
        <v>0</v>
      </c>
      <c r="E35" s="132">
        <f t="shared" si="1"/>
        <v>0</v>
      </c>
      <c r="F35" s="334">
        <f>'01CH'!D35</f>
        <v>0</v>
      </c>
      <c r="G35" s="335">
        <f t="shared" si="2"/>
        <v>0</v>
      </c>
      <c r="H35" s="132">
        <f>KT!I49</f>
        <v>0</v>
      </c>
      <c r="I35" s="132">
        <f>KT!J49</f>
        <v>0</v>
      </c>
      <c r="J35" s="132">
        <f>KT!K49</f>
        <v>0</v>
      </c>
      <c r="K35" s="132">
        <f>KT!L49</f>
        <v>0</v>
      </c>
      <c r="L35" s="132">
        <f>KT!M49</f>
        <v>0</v>
      </c>
      <c r="M35" s="132">
        <f>KT!N49</f>
        <v>0</v>
      </c>
      <c r="N35" s="132">
        <f>KT!O49</f>
        <v>0</v>
      </c>
      <c r="O35" s="132">
        <f>KT!P49</f>
        <v>0</v>
      </c>
      <c r="P35" s="132">
        <f>KT!Q49</f>
        <v>0</v>
      </c>
      <c r="Q35" s="132">
        <f>KT!R49</f>
        <v>0</v>
      </c>
      <c r="R35" s="132">
        <f>KT!S49</f>
        <v>0</v>
      </c>
      <c r="S35" s="132">
        <f>KT!T49</f>
        <v>0</v>
      </c>
      <c r="T35" s="132">
        <f>KT!U49</f>
        <v>0</v>
      </c>
      <c r="U35" s="132">
        <f>KT!V49</f>
        <v>0</v>
      </c>
      <c r="V35" s="132">
        <f>KT!W49</f>
        <v>0</v>
      </c>
    </row>
    <row r="36" spans="1:22" s="336" customFormat="1" ht="27" customHeight="1">
      <c r="A36" s="327" t="s">
        <v>136</v>
      </c>
      <c r="B36" s="110" t="s">
        <v>150</v>
      </c>
      <c r="C36" s="327" t="s">
        <v>43</v>
      </c>
      <c r="D36" s="132">
        <f t="shared" si="0"/>
        <v>3.24</v>
      </c>
      <c r="E36" s="132">
        <f t="shared" si="1"/>
        <v>3.8645273247726103E-3</v>
      </c>
      <c r="F36" s="334">
        <f>'01CH'!D36</f>
        <v>0.27</v>
      </c>
      <c r="G36" s="335">
        <f t="shared" si="2"/>
        <v>2.97</v>
      </c>
      <c r="H36" s="132">
        <f>KT!I50</f>
        <v>1.88</v>
      </c>
      <c r="I36" s="132">
        <f>KT!J50</f>
        <v>0.09</v>
      </c>
      <c r="J36" s="132">
        <f>KT!K50</f>
        <v>0</v>
      </c>
      <c r="K36" s="132">
        <f>KT!L50</f>
        <v>0.2</v>
      </c>
      <c r="L36" s="132">
        <f>KT!M50</f>
        <v>0</v>
      </c>
      <c r="M36" s="132">
        <f>KT!N50</f>
        <v>0.21</v>
      </c>
      <c r="N36" s="132">
        <f>KT!O50</f>
        <v>0</v>
      </c>
      <c r="O36" s="132">
        <f>KT!P50</f>
        <v>0.2</v>
      </c>
      <c r="P36" s="132">
        <f>KT!Q50</f>
        <v>0</v>
      </c>
      <c r="Q36" s="132">
        <f>KT!R50</f>
        <v>0.5</v>
      </c>
      <c r="R36" s="132">
        <f>KT!S50</f>
        <v>0.1</v>
      </c>
      <c r="S36" s="132">
        <f>KT!T50</f>
        <v>0</v>
      </c>
      <c r="T36" s="132">
        <f>KT!U50</f>
        <v>0</v>
      </c>
      <c r="U36" s="132">
        <f>KT!V50</f>
        <v>0.06</v>
      </c>
      <c r="V36" s="132">
        <f>KT!W50</f>
        <v>0</v>
      </c>
    </row>
    <row r="37" spans="1:22" ht="36" customHeight="1">
      <c r="A37" s="327" t="s">
        <v>137</v>
      </c>
      <c r="B37" s="110" t="s">
        <v>131</v>
      </c>
      <c r="C37" s="327" t="s">
        <v>45</v>
      </c>
      <c r="D37" s="132">
        <f t="shared" si="0"/>
        <v>119.27</v>
      </c>
      <c r="E37" s="132">
        <f t="shared" si="1"/>
        <v>0.14225993025482381</v>
      </c>
      <c r="F37" s="334">
        <f>'01CH'!D37</f>
        <v>24.99</v>
      </c>
      <c r="G37" s="335">
        <f t="shared" si="2"/>
        <v>94.28</v>
      </c>
      <c r="H37" s="132">
        <f>KT!I51</f>
        <v>14.09</v>
      </c>
      <c r="I37" s="132">
        <f>KT!J51</f>
        <v>6.18</v>
      </c>
      <c r="J37" s="132">
        <f>KT!K51</f>
        <v>14.09</v>
      </c>
      <c r="K37" s="132">
        <f>KT!L51</f>
        <v>15.35</v>
      </c>
      <c r="L37" s="132">
        <f>KT!M51</f>
        <v>9.83</v>
      </c>
      <c r="M37" s="132">
        <f>KT!N51</f>
        <v>2.83</v>
      </c>
      <c r="N37" s="132">
        <f>KT!O51</f>
        <v>12.94</v>
      </c>
      <c r="O37" s="132">
        <f>KT!P51</f>
        <v>3.0700000000000003</v>
      </c>
      <c r="P37" s="132">
        <f>KT!Q51</f>
        <v>3.2</v>
      </c>
      <c r="Q37" s="132">
        <f>KT!R51</f>
        <v>8.1000000000000014</v>
      </c>
      <c r="R37" s="132">
        <f>KT!S51</f>
        <v>6.91</v>
      </c>
      <c r="S37" s="132">
        <f>KT!T51</f>
        <v>2.4699999999999998</v>
      </c>
      <c r="T37" s="132">
        <f>KT!U51</f>
        <v>14.07</v>
      </c>
      <c r="U37" s="132">
        <f>KT!V51</f>
        <v>2.98</v>
      </c>
      <c r="V37" s="132">
        <f>KT!W51</f>
        <v>3.16</v>
      </c>
    </row>
    <row r="38" spans="1:22" ht="25.5" customHeight="1">
      <c r="A38" s="327" t="s">
        <v>138</v>
      </c>
      <c r="B38" s="110" t="s">
        <v>132</v>
      </c>
      <c r="C38" s="327" t="s">
        <v>39</v>
      </c>
      <c r="D38" s="132">
        <f t="shared" si="0"/>
        <v>895.55999999999983</v>
      </c>
      <c r="E38" s="132">
        <f t="shared" si="1"/>
        <v>1.068183978695481</v>
      </c>
      <c r="F38" s="334">
        <f>'01CH'!D38</f>
        <v>60.95</v>
      </c>
      <c r="G38" s="335">
        <f t="shared" si="2"/>
        <v>834.60999999999979</v>
      </c>
      <c r="H38" s="132">
        <f>KT!I52</f>
        <v>17.79</v>
      </c>
      <c r="I38" s="132">
        <f>KT!J52</f>
        <v>5</v>
      </c>
      <c r="J38" s="132">
        <f>KT!K52</f>
        <v>0</v>
      </c>
      <c r="K38" s="132">
        <f>KT!L52</f>
        <v>35.11</v>
      </c>
      <c r="L38" s="132">
        <f>KT!M52</f>
        <v>0</v>
      </c>
      <c r="M38" s="132">
        <f>KT!N52</f>
        <v>5.35</v>
      </c>
      <c r="N38" s="132">
        <f>KT!O52</f>
        <v>33.57</v>
      </c>
      <c r="O38" s="132">
        <f>KT!P52</f>
        <v>56.480000000000004</v>
      </c>
      <c r="P38" s="132">
        <f>KT!Q52</f>
        <v>530.30999999999995</v>
      </c>
      <c r="Q38" s="132">
        <f>KT!R52</f>
        <v>143.10999999999999</v>
      </c>
      <c r="R38" s="132">
        <f>KT!S52</f>
        <v>4</v>
      </c>
      <c r="S38" s="132">
        <f>KT!T52</f>
        <v>0</v>
      </c>
      <c r="T38" s="132">
        <f>KT!U52</f>
        <v>21.159999999999997</v>
      </c>
      <c r="U38" s="132">
        <f>KT!V52</f>
        <v>43.68</v>
      </c>
      <c r="V38" s="132">
        <f>KT!W52</f>
        <v>0</v>
      </c>
    </row>
    <row r="39" spans="1:22" s="336" customFormat="1" ht="27" customHeight="1">
      <c r="A39" s="327" t="s">
        <v>139</v>
      </c>
      <c r="B39" s="110" t="s">
        <v>133</v>
      </c>
      <c r="C39" s="327" t="s">
        <v>151</v>
      </c>
      <c r="D39" s="132">
        <f t="shared" si="0"/>
        <v>0</v>
      </c>
      <c r="E39" s="132">
        <f t="shared" si="1"/>
        <v>0</v>
      </c>
      <c r="F39" s="334">
        <f>'01CH'!D39</f>
        <v>0</v>
      </c>
      <c r="G39" s="335">
        <f t="shared" si="2"/>
        <v>0</v>
      </c>
      <c r="H39" s="132">
        <f>KT!I53</f>
        <v>0</v>
      </c>
      <c r="I39" s="132">
        <f>KT!J53</f>
        <v>0</v>
      </c>
      <c r="J39" s="132">
        <f>KT!K53</f>
        <v>0</v>
      </c>
      <c r="K39" s="132">
        <f>KT!L53</f>
        <v>0</v>
      </c>
      <c r="L39" s="132">
        <f>KT!M53</f>
        <v>0</v>
      </c>
      <c r="M39" s="132">
        <f>KT!N53</f>
        <v>0</v>
      </c>
      <c r="N39" s="132">
        <f>KT!O53</f>
        <v>0</v>
      </c>
      <c r="O39" s="132">
        <f>KT!P53</f>
        <v>0</v>
      </c>
      <c r="P39" s="132">
        <f>KT!Q53</f>
        <v>0</v>
      </c>
      <c r="Q39" s="132">
        <f>KT!R53</f>
        <v>0</v>
      </c>
      <c r="R39" s="132">
        <f>KT!S53</f>
        <v>0</v>
      </c>
      <c r="S39" s="132">
        <f>KT!T53</f>
        <v>0</v>
      </c>
      <c r="T39" s="132">
        <f>KT!U53</f>
        <v>0</v>
      </c>
      <c r="U39" s="132">
        <f>KT!V53</f>
        <v>0</v>
      </c>
      <c r="V39" s="132">
        <f>KT!W53</f>
        <v>0</v>
      </c>
    </row>
    <row r="40" spans="1:22" s="336" customFormat="1" ht="27" customHeight="1">
      <c r="A40" s="327" t="s">
        <v>140</v>
      </c>
      <c r="B40" s="110" t="s">
        <v>134</v>
      </c>
      <c r="C40" s="327" t="s">
        <v>152</v>
      </c>
      <c r="D40" s="132">
        <f t="shared" si="0"/>
        <v>24.240000000000002</v>
      </c>
      <c r="E40" s="132">
        <f t="shared" si="1"/>
        <v>2.8912389614965457E-2</v>
      </c>
      <c r="F40" s="334">
        <f>'01CH'!D40</f>
        <v>14.22</v>
      </c>
      <c r="G40" s="335">
        <f t="shared" si="2"/>
        <v>10.020000000000001</v>
      </c>
      <c r="H40" s="132">
        <f>KT!I54</f>
        <v>6.66</v>
      </c>
      <c r="I40" s="132">
        <f>KT!J54</f>
        <v>2</v>
      </c>
      <c r="J40" s="132">
        <f>KT!K54</f>
        <v>1.8000000000000003</v>
      </c>
      <c r="K40" s="132">
        <f>KT!L54</f>
        <v>0</v>
      </c>
      <c r="L40" s="132">
        <f>KT!M54</f>
        <v>0</v>
      </c>
      <c r="M40" s="132">
        <f>KT!N54</f>
        <v>0.94</v>
      </c>
      <c r="N40" s="132">
        <f>KT!O54</f>
        <v>1.25</v>
      </c>
      <c r="O40" s="132">
        <f>KT!P54</f>
        <v>0.05</v>
      </c>
      <c r="P40" s="132">
        <f>KT!Q54</f>
        <v>0.71</v>
      </c>
      <c r="Q40" s="132">
        <f>KT!R54</f>
        <v>2.21</v>
      </c>
      <c r="R40" s="132">
        <f>KT!S54</f>
        <v>2.1399999999999997</v>
      </c>
      <c r="S40" s="132">
        <f>KT!T54</f>
        <v>0</v>
      </c>
      <c r="T40" s="132">
        <f>KT!U54</f>
        <v>5.6000000000000005</v>
      </c>
      <c r="U40" s="132">
        <f>KT!V54</f>
        <v>0.88000000000000012</v>
      </c>
      <c r="V40" s="132">
        <f>KT!W54</f>
        <v>0</v>
      </c>
    </row>
    <row r="41" spans="1:22" ht="27" customHeight="1">
      <c r="A41" s="327" t="s">
        <v>141</v>
      </c>
      <c r="B41" s="110" t="s">
        <v>153</v>
      </c>
      <c r="C41" s="327" t="s">
        <v>44</v>
      </c>
      <c r="D41" s="132">
        <f t="shared" si="0"/>
        <v>6.74</v>
      </c>
      <c r="E41" s="132">
        <f t="shared" si="1"/>
        <v>8.0391710398047492E-3</v>
      </c>
      <c r="F41" s="334">
        <f>'01CH'!D41</f>
        <v>2.83</v>
      </c>
      <c r="G41" s="335">
        <f t="shared" si="2"/>
        <v>3.91</v>
      </c>
      <c r="H41" s="132">
        <f>KT!I55</f>
        <v>0.06</v>
      </c>
      <c r="I41" s="132">
        <f>KT!J55</f>
        <v>0</v>
      </c>
      <c r="J41" s="132">
        <f>KT!K55</f>
        <v>0</v>
      </c>
      <c r="K41" s="132">
        <f>KT!L55</f>
        <v>1.58</v>
      </c>
      <c r="L41" s="132">
        <f>KT!M55</f>
        <v>0</v>
      </c>
      <c r="M41" s="132">
        <f>KT!N55</f>
        <v>0.37</v>
      </c>
      <c r="N41" s="132">
        <f>KT!O55</f>
        <v>0</v>
      </c>
      <c r="O41" s="132">
        <f>KT!P55</f>
        <v>0.05</v>
      </c>
      <c r="P41" s="132">
        <f>KT!Q55</f>
        <v>0.13</v>
      </c>
      <c r="Q41" s="132">
        <f>KT!R55</f>
        <v>0</v>
      </c>
      <c r="R41" s="132">
        <f>KT!S55</f>
        <v>1.08</v>
      </c>
      <c r="S41" s="132">
        <f>KT!T55</f>
        <v>0.74</v>
      </c>
      <c r="T41" s="132">
        <f>KT!U55</f>
        <v>1.95</v>
      </c>
      <c r="U41" s="132">
        <f>KT!V55</f>
        <v>0.51</v>
      </c>
      <c r="V41" s="132">
        <f>KT!W55</f>
        <v>0.27</v>
      </c>
    </row>
    <row r="42" spans="1:22" ht="27" customHeight="1">
      <c r="A42" s="327" t="s">
        <v>142</v>
      </c>
      <c r="B42" s="110" t="s">
        <v>154</v>
      </c>
      <c r="C42" s="327" t="s">
        <v>47</v>
      </c>
      <c r="D42" s="132">
        <f t="shared" si="0"/>
        <v>893.15</v>
      </c>
      <c r="E42" s="132">
        <f t="shared" si="1"/>
        <v>1.0653094383088446</v>
      </c>
      <c r="F42" s="334">
        <f>'01CH'!D42</f>
        <v>900.43000000000006</v>
      </c>
      <c r="G42" s="335">
        <f t="shared" si="2"/>
        <v>-7.2800000000000864</v>
      </c>
      <c r="H42" s="132">
        <f>KT!I56</f>
        <v>23.96</v>
      </c>
      <c r="I42" s="132">
        <f>KT!J56</f>
        <v>129.44</v>
      </c>
      <c r="J42" s="132">
        <f>KT!K56</f>
        <v>80.66</v>
      </c>
      <c r="K42" s="132">
        <f>KT!L56</f>
        <v>61.510000000000005</v>
      </c>
      <c r="L42" s="132">
        <f>KT!M56</f>
        <v>81.88000000000001</v>
      </c>
      <c r="M42" s="132">
        <f>KT!N56</f>
        <v>41</v>
      </c>
      <c r="N42" s="132">
        <f>KT!O56</f>
        <v>62.64</v>
      </c>
      <c r="O42" s="132">
        <f>KT!P56</f>
        <v>28.78</v>
      </c>
      <c r="P42" s="132">
        <f>KT!Q56</f>
        <v>35.32</v>
      </c>
      <c r="Q42" s="132">
        <f>KT!R56</f>
        <v>18.28</v>
      </c>
      <c r="R42" s="132">
        <f>KT!S56</f>
        <v>85</v>
      </c>
      <c r="S42" s="132">
        <f>KT!T56</f>
        <v>12.9</v>
      </c>
      <c r="T42" s="132">
        <f>KT!U56</f>
        <v>71.55</v>
      </c>
      <c r="U42" s="132">
        <f>KT!V56</f>
        <v>97.399999999999991</v>
      </c>
      <c r="V42" s="132">
        <f>KT!W56</f>
        <v>62.83</v>
      </c>
    </row>
    <row r="43" spans="1:22" s="336" customFormat="1" ht="27" customHeight="1">
      <c r="A43" s="327" t="s">
        <v>143</v>
      </c>
      <c r="B43" s="110" t="s">
        <v>98</v>
      </c>
      <c r="C43" s="327" t="s">
        <v>46</v>
      </c>
      <c r="D43" s="132">
        <f t="shared" si="0"/>
        <v>20.97</v>
      </c>
      <c r="E43" s="132">
        <f t="shared" si="1"/>
        <v>2.5012079629778281E-2</v>
      </c>
      <c r="F43" s="334">
        <f>'01CH'!D43</f>
        <v>4.3</v>
      </c>
      <c r="G43" s="335">
        <f t="shared" si="2"/>
        <v>16.669999999999998</v>
      </c>
      <c r="H43" s="132">
        <f>KT!I57</f>
        <v>0</v>
      </c>
      <c r="I43" s="132">
        <f>KT!J57</f>
        <v>0</v>
      </c>
      <c r="J43" s="132">
        <f>KT!K57</f>
        <v>0</v>
      </c>
      <c r="K43" s="132">
        <f>KT!L57</f>
        <v>0</v>
      </c>
      <c r="L43" s="132">
        <f>KT!M57</f>
        <v>0</v>
      </c>
      <c r="M43" s="132">
        <f>KT!N57</f>
        <v>0.5</v>
      </c>
      <c r="N43" s="132">
        <f>KT!O57</f>
        <v>2.92</v>
      </c>
      <c r="O43" s="132">
        <f>KT!P57</f>
        <v>0</v>
      </c>
      <c r="P43" s="132">
        <f>KT!Q57</f>
        <v>2.0699999999999998</v>
      </c>
      <c r="Q43" s="132">
        <f>KT!R57</f>
        <v>0.3</v>
      </c>
      <c r="R43" s="132">
        <f>KT!S57</f>
        <v>0</v>
      </c>
      <c r="S43" s="132">
        <f>KT!T57</f>
        <v>0.3</v>
      </c>
      <c r="T43" s="132">
        <f>KT!U57</f>
        <v>0</v>
      </c>
      <c r="U43" s="132">
        <f>KT!V57</f>
        <v>14.88</v>
      </c>
      <c r="V43" s="132">
        <f>KT!W57</f>
        <v>0</v>
      </c>
    </row>
    <row r="44" spans="1:22" s="336" customFormat="1" ht="27" customHeight="1">
      <c r="A44" s="327" t="s">
        <v>144</v>
      </c>
      <c r="B44" s="110" t="s">
        <v>155</v>
      </c>
      <c r="C44" s="327" t="s">
        <v>60</v>
      </c>
      <c r="D44" s="337">
        <f t="shared" si="0"/>
        <v>0</v>
      </c>
      <c r="E44" s="132">
        <f t="shared" si="1"/>
        <v>0</v>
      </c>
      <c r="F44" s="334">
        <f>'01CH'!D44</f>
        <v>0</v>
      </c>
      <c r="G44" s="335">
        <f t="shared" si="2"/>
        <v>0</v>
      </c>
      <c r="H44" s="132">
        <f>KT!I58</f>
        <v>0</v>
      </c>
      <c r="I44" s="132">
        <f>KT!J58</f>
        <v>0</v>
      </c>
      <c r="J44" s="132">
        <f>KT!K58</f>
        <v>0</v>
      </c>
      <c r="K44" s="132">
        <f>KT!L58</f>
        <v>0</v>
      </c>
      <c r="L44" s="132">
        <f>KT!M58</f>
        <v>0</v>
      </c>
      <c r="M44" s="132">
        <f>KT!N58</f>
        <v>0</v>
      </c>
      <c r="N44" s="132">
        <f>KT!O58</f>
        <v>0</v>
      </c>
      <c r="O44" s="132">
        <f>KT!P58</f>
        <v>0</v>
      </c>
      <c r="P44" s="132">
        <f>KT!Q58</f>
        <v>0</v>
      </c>
      <c r="Q44" s="132">
        <f>KT!R58</f>
        <v>0</v>
      </c>
      <c r="R44" s="132">
        <f>KT!S58</f>
        <v>0</v>
      </c>
      <c r="S44" s="132">
        <f>KT!T58</f>
        <v>0</v>
      </c>
      <c r="T44" s="132">
        <f>KT!U58</f>
        <v>0</v>
      </c>
      <c r="U44" s="132">
        <f>KT!V58</f>
        <v>0</v>
      </c>
      <c r="V44" s="132">
        <f>KT!W58</f>
        <v>0</v>
      </c>
    </row>
    <row r="45" spans="1:22" s="336" customFormat="1" ht="27" customHeight="1">
      <c r="A45" s="326">
        <v>3</v>
      </c>
      <c r="B45" s="11" t="s">
        <v>61</v>
      </c>
      <c r="C45" s="326" t="s">
        <v>102</v>
      </c>
      <c r="D45" s="325">
        <f t="shared" si="0"/>
        <v>1115.27</v>
      </c>
      <c r="E45" s="325">
        <f t="shared" si="1"/>
        <v>1.3302442560182557</v>
      </c>
      <c r="F45" s="330">
        <f>'01CH'!D45</f>
        <v>1968.55</v>
      </c>
      <c r="G45" s="331">
        <f t="shared" si="2"/>
        <v>-853.28</v>
      </c>
      <c r="H45" s="325">
        <f>KT!I59</f>
        <v>0</v>
      </c>
      <c r="I45" s="325">
        <f>KT!J59</f>
        <v>0</v>
      </c>
      <c r="J45" s="325">
        <f>KT!K59</f>
        <v>0</v>
      </c>
      <c r="K45" s="325">
        <f>KT!L59</f>
        <v>0</v>
      </c>
      <c r="L45" s="325">
        <f>KT!M59</f>
        <v>0</v>
      </c>
      <c r="M45" s="325">
        <f>KT!N59</f>
        <v>0</v>
      </c>
      <c r="N45" s="325">
        <f>KT!O59</f>
        <v>40.6</v>
      </c>
      <c r="O45" s="325">
        <f>KT!P59</f>
        <v>0</v>
      </c>
      <c r="P45" s="325">
        <f>KT!Q59</f>
        <v>480.84999999999997</v>
      </c>
      <c r="Q45" s="325">
        <f>KT!R59</f>
        <v>0</v>
      </c>
      <c r="R45" s="325">
        <f>KT!S59</f>
        <v>121.49000000000001</v>
      </c>
      <c r="S45" s="325">
        <f>KT!T59</f>
        <v>0.31999999999999995</v>
      </c>
      <c r="T45" s="325">
        <f>KT!U59</f>
        <v>5.55</v>
      </c>
      <c r="U45" s="325">
        <f>KT!V59</f>
        <v>462.53999999999996</v>
      </c>
      <c r="V45" s="325">
        <f>KT!W59</f>
        <v>3.92</v>
      </c>
    </row>
    <row r="46" spans="1:22" ht="27" customHeight="1">
      <c r="A46" s="326">
        <v>4</v>
      </c>
      <c r="B46" s="109" t="s">
        <v>288</v>
      </c>
      <c r="C46" s="326" t="s">
        <v>157</v>
      </c>
      <c r="D46" s="325">
        <f t="shared" si="0"/>
        <v>0</v>
      </c>
      <c r="E46" s="325">
        <f t="shared" si="1"/>
        <v>0</v>
      </c>
      <c r="F46" s="330">
        <f>'01CH'!D46</f>
        <v>0</v>
      </c>
      <c r="G46" s="331">
        <f t="shared" si="2"/>
        <v>0</v>
      </c>
      <c r="H46" s="325">
        <f>HTg!G62</f>
        <v>0</v>
      </c>
      <c r="I46" s="325">
        <f>HTg!H62</f>
        <v>0</v>
      </c>
      <c r="J46" s="325">
        <f>HTg!I62</f>
        <v>0</v>
      </c>
      <c r="K46" s="325">
        <f>HTg!J62</f>
        <v>0</v>
      </c>
      <c r="L46" s="325">
        <f>HTg!K62</f>
        <v>0</v>
      </c>
      <c r="M46" s="325">
        <f>HTg!L62</f>
        <v>0</v>
      </c>
      <c r="N46" s="325">
        <f>HTg!M62</f>
        <v>0</v>
      </c>
      <c r="O46" s="325">
        <f>HTg!N62</f>
        <v>0</v>
      </c>
      <c r="P46" s="325">
        <f>HTg!O62</f>
        <v>0</v>
      </c>
      <c r="Q46" s="325">
        <f>HTg!P62</f>
        <v>0</v>
      </c>
      <c r="R46" s="325">
        <f>HTg!Q62</f>
        <v>0</v>
      </c>
      <c r="S46" s="325">
        <f>HTg!R62</f>
        <v>0</v>
      </c>
      <c r="T46" s="325">
        <f>HTg!S62</f>
        <v>0</v>
      </c>
      <c r="U46" s="325">
        <f>HTg!T62</f>
        <v>0</v>
      </c>
      <c r="V46" s="325">
        <f>HTg!U62</f>
        <v>0</v>
      </c>
    </row>
    <row r="47" spans="1:22" ht="27" customHeight="1">
      <c r="A47" s="326">
        <v>5</v>
      </c>
      <c r="B47" s="109" t="s">
        <v>289</v>
      </c>
      <c r="C47" s="326" t="s">
        <v>159</v>
      </c>
      <c r="D47" s="325">
        <f t="shared" si="0"/>
        <v>0</v>
      </c>
      <c r="E47" s="325">
        <f t="shared" si="1"/>
        <v>0</v>
      </c>
      <c r="F47" s="330">
        <f>'01CH'!D47</f>
        <v>0</v>
      </c>
      <c r="G47" s="331">
        <f t="shared" si="2"/>
        <v>0</v>
      </c>
      <c r="H47" s="325">
        <f>HTg!G63</f>
        <v>0</v>
      </c>
      <c r="I47" s="325">
        <f>HTg!H63</f>
        <v>0</v>
      </c>
      <c r="J47" s="325">
        <f>HTg!I63</f>
        <v>0</v>
      </c>
      <c r="K47" s="325">
        <f>HTg!J63</f>
        <v>0</v>
      </c>
      <c r="L47" s="325">
        <f>HTg!K63</f>
        <v>0</v>
      </c>
      <c r="M47" s="325">
        <f>HTg!L63</f>
        <v>0</v>
      </c>
      <c r="N47" s="325">
        <f>HTg!M63</f>
        <v>0</v>
      </c>
      <c r="O47" s="325">
        <f>HTg!N63</f>
        <v>0</v>
      </c>
      <c r="P47" s="325">
        <f>HTg!O63</f>
        <v>0</v>
      </c>
      <c r="Q47" s="325">
        <f>HTg!P63</f>
        <v>0</v>
      </c>
      <c r="R47" s="325">
        <f>HTg!Q63</f>
        <v>0</v>
      </c>
      <c r="S47" s="325">
        <f>HTg!R63</f>
        <v>0</v>
      </c>
      <c r="T47" s="325">
        <f>HTg!S63</f>
        <v>0</v>
      </c>
      <c r="U47" s="325">
        <f>HTg!T63</f>
        <v>0</v>
      </c>
      <c r="V47" s="325">
        <f>HTg!U63</f>
        <v>0</v>
      </c>
    </row>
    <row r="48" spans="1:22" ht="27" customHeight="1">
      <c r="A48" s="326">
        <v>4</v>
      </c>
      <c r="B48" s="109" t="s">
        <v>290</v>
      </c>
      <c r="C48" s="326" t="s">
        <v>160</v>
      </c>
      <c r="D48" s="325">
        <f t="shared" si="0"/>
        <v>1053.1200000000001</v>
      </c>
      <c r="E48" s="325">
        <f t="shared" si="1"/>
        <v>1.2561145111927565</v>
      </c>
      <c r="F48" s="330">
        <f>'01CH'!D48</f>
        <v>1053.1199999999999</v>
      </c>
      <c r="G48" s="331">
        <f t="shared" si="2"/>
        <v>0</v>
      </c>
      <c r="H48" s="325">
        <f>H6</f>
        <v>1053.1200000000001</v>
      </c>
      <c r="I48" s="325">
        <f>HTg!H64</f>
        <v>0</v>
      </c>
      <c r="J48" s="325">
        <f>HTg!I64</f>
        <v>0</v>
      </c>
      <c r="K48" s="325">
        <f>HTg!J64</f>
        <v>0</v>
      </c>
      <c r="L48" s="325">
        <f>HTg!K64</f>
        <v>0</v>
      </c>
      <c r="M48" s="325">
        <f>HTg!L64</f>
        <v>0</v>
      </c>
      <c r="N48" s="325">
        <f>HTg!M64</f>
        <v>0</v>
      </c>
      <c r="O48" s="325">
        <f>HTg!N64</f>
        <v>0</v>
      </c>
      <c r="P48" s="325">
        <f>HTg!O64</f>
        <v>0</v>
      </c>
      <c r="Q48" s="325">
        <f>HTg!P64</f>
        <v>0</v>
      </c>
      <c r="R48" s="325">
        <f>HTg!Q64</f>
        <v>0</v>
      </c>
      <c r="S48" s="325">
        <f>HTg!R64</f>
        <v>0</v>
      </c>
      <c r="T48" s="325">
        <f>HTg!S64</f>
        <v>0</v>
      </c>
      <c r="U48" s="325">
        <f>HTg!T64</f>
        <v>0</v>
      </c>
      <c r="V48" s="325">
        <f>HTg!U64</f>
        <v>0</v>
      </c>
    </row>
    <row r="49" spans="1:22" ht="27.75" customHeight="1">
      <c r="A49" s="326" t="s">
        <v>100</v>
      </c>
      <c r="B49" s="109" t="s">
        <v>291</v>
      </c>
      <c r="C49" s="326"/>
      <c r="D49" s="325"/>
      <c r="E49" s="325"/>
      <c r="F49" s="325"/>
      <c r="G49" s="255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</row>
    <row r="50" spans="1:22" ht="27" customHeight="1">
      <c r="A50" s="327">
        <v>1</v>
      </c>
      <c r="B50" s="110" t="s">
        <v>108</v>
      </c>
      <c r="C50" s="327" t="s">
        <v>180</v>
      </c>
      <c r="D50" s="132">
        <f>'03CH'!F50</f>
        <v>2214.4299999999998</v>
      </c>
      <c r="E50" s="132">
        <f>D50/$D$6*100</f>
        <v>2.6412732233938918</v>
      </c>
      <c r="F50" s="132">
        <f>'03CH (cop to trinh)'!D51</f>
        <v>2556.2400000000002</v>
      </c>
      <c r="G50" s="256">
        <f>F50/$F$6*100</f>
        <v>3.0489689286039319</v>
      </c>
      <c r="H50" s="132">
        <f>H9</f>
        <v>15.259999999999998</v>
      </c>
      <c r="I50" s="132">
        <f t="shared" ref="I50:V50" si="3">I9</f>
        <v>108</v>
      </c>
      <c r="J50" s="132">
        <f t="shared" si="3"/>
        <v>167.16000000000003</v>
      </c>
      <c r="K50" s="132">
        <f t="shared" si="3"/>
        <v>2.9999999999997584E-2</v>
      </c>
      <c r="L50" s="132">
        <f t="shared" si="3"/>
        <v>171.01</v>
      </c>
      <c r="M50" s="132">
        <f t="shared" si="3"/>
        <v>62.839999999999996</v>
      </c>
      <c r="N50" s="132">
        <f t="shared" si="3"/>
        <v>225.12</v>
      </c>
      <c r="O50" s="132">
        <f t="shared" si="3"/>
        <v>102.88</v>
      </c>
      <c r="P50" s="132">
        <f t="shared" si="3"/>
        <v>236.32</v>
      </c>
      <c r="Q50" s="132">
        <f t="shared" si="3"/>
        <v>251.76000000000002</v>
      </c>
      <c r="R50" s="132">
        <f t="shared" si="3"/>
        <v>147.54</v>
      </c>
      <c r="S50" s="132">
        <f t="shared" si="3"/>
        <v>96.32</v>
      </c>
      <c r="T50" s="132">
        <f t="shared" si="3"/>
        <v>212.72</v>
      </c>
      <c r="U50" s="132">
        <f t="shared" si="3"/>
        <v>197.67000000000002</v>
      </c>
      <c r="V50" s="132">
        <f t="shared" si="3"/>
        <v>219.8</v>
      </c>
    </row>
    <row r="51" spans="1:22" ht="36.75" customHeight="1">
      <c r="A51" s="327">
        <v>2</v>
      </c>
      <c r="B51" s="110" t="s">
        <v>109</v>
      </c>
      <c r="C51" s="327" t="s">
        <v>181</v>
      </c>
      <c r="D51" s="132">
        <f>'03CH'!F51</f>
        <v>3795.59</v>
      </c>
      <c r="E51" s="132">
        <f t="shared" ref="E51:E58" si="4">D51/$D$6*100</f>
        <v>4.5272102680968116</v>
      </c>
      <c r="F51" s="132">
        <f>'03CH (cop to trinh)'!D52</f>
        <v>3293.91</v>
      </c>
      <c r="G51" s="256">
        <f t="shared" ref="G51:G58" si="5">F51/$F$6*100</f>
        <v>3.9288287655375767</v>
      </c>
      <c r="H51" s="132">
        <f>H11</f>
        <v>111.6</v>
      </c>
      <c r="I51" s="132">
        <f t="shared" ref="I51:V54" si="6">I11</f>
        <v>90.97</v>
      </c>
      <c r="J51" s="132">
        <f t="shared" si="6"/>
        <v>36.300000000000011</v>
      </c>
      <c r="K51" s="132">
        <f t="shared" si="6"/>
        <v>151.82999999999998</v>
      </c>
      <c r="L51" s="132">
        <f t="shared" si="6"/>
        <v>9.8899999999999864</v>
      </c>
      <c r="M51" s="132">
        <f t="shared" si="6"/>
        <v>348.16999999999996</v>
      </c>
      <c r="N51" s="132">
        <f t="shared" si="6"/>
        <v>480.96000000000004</v>
      </c>
      <c r="O51" s="132">
        <f t="shared" si="6"/>
        <v>77.800000000000011</v>
      </c>
      <c r="P51" s="132">
        <f t="shared" si="6"/>
        <v>119.30000000000007</v>
      </c>
      <c r="Q51" s="132">
        <f t="shared" si="6"/>
        <v>292.59000000000003</v>
      </c>
      <c r="R51" s="132">
        <f t="shared" si="6"/>
        <v>785.31</v>
      </c>
      <c r="S51" s="132">
        <f t="shared" si="6"/>
        <v>434.08</v>
      </c>
      <c r="T51" s="132">
        <f t="shared" si="6"/>
        <v>322.73</v>
      </c>
      <c r="U51" s="132">
        <f t="shared" si="6"/>
        <v>189.69000000000003</v>
      </c>
      <c r="V51" s="132">
        <f t="shared" si="6"/>
        <v>344.37</v>
      </c>
    </row>
    <row r="52" spans="1:22" ht="27" customHeight="1">
      <c r="A52" s="327">
        <v>3</v>
      </c>
      <c r="B52" s="110" t="s">
        <v>110</v>
      </c>
      <c r="C52" s="327" t="s">
        <v>182</v>
      </c>
      <c r="D52" s="132">
        <f>'03CH'!F52</f>
        <v>15753.080000000002</v>
      </c>
      <c r="E52" s="132">
        <f t="shared" si="4"/>
        <v>18.78957040411386</v>
      </c>
      <c r="F52" s="132">
        <f>'03CH (cop to trinh)'!D53</f>
        <v>15957.44</v>
      </c>
      <c r="G52" s="256">
        <f t="shared" si="5"/>
        <v>19.033321886857856</v>
      </c>
      <c r="H52" s="132">
        <f>H12</f>
        <v>0</v>
      </c>
      <c r="I52" s="132">
        <f t="shared" si="6"/>
        <v>3161.23</v>
      </c>
      <c r="J52" s="132">
        <f t="shared" si="6"/>
        <v>3074.6400000000003</v>
      </c>
      <c r="K52" s="132">
        <f t="shared" si="6"/>
        <v>2296.86</v>
      </c>
      <c r="L52" s="132">
        <f t="shared" si="6"/>
        <v>1642.8400000000001</v>
      </c>
      <c r="M52" s="132">
        <f t="shared" si="6"/>
        <v>0</v>
      </c>
      <c r="N52" s="132">
        <f t="shared" si="6"/>
        <v>788.8</v>
      </c>
      <c r="O52" s="132">
        <f t="shared" si="6"/>
        <v>0</v>
      </c>
      <c r="P52" s="132">
        <f t="shared" si="6"/>
        <v>101.93</v>
      </c>
      <c r="Q52" s="132">
        <f t="shared" si="6"/>
        <v>1764.38</v>
      </c>
      <c r="R52" s="132">
        <f t="shared" si="6"/>
        <v>515.66</v>
      </c>
      <c r="S52" s="132">
        <f t="shared" si="6"/>
        <v>713.04000000000008</v>
      </c>
      <c r="T52" s="132">
        <f t="shared" si="6"/>
        <v>1693.7</v>
      </c>
      <c r="U52" s="132">
        <f t="shared" si="6"/>
        <v>0</v>
      </c>
      <c r="V52" s="132">
        <f t="shared" si="6"/>
        <v>0</v>
      </c>
    </row>
    <row r="53" spans="1:22" ht="27" customHeight="1">
      <c r="A53" s="327">
        <v>4</v>
      </c>
      <c r="B53" s="110" t="s">
        <v>111</v>
      </c>
      <c r="C53" s="327" t="s">
        <v>183</v>
      </c>
      <c r="D53" s="132">
        <f>'03CH'!F53</f>
        <v>18704.89</v>
      </c>
      <c r="E53" s="132">
        <f t="shared" si="4"/>
        <v>22.310357565390724</v>
      </c>
      <c r="F53" s="132">
        <f>'03CH (cop to trinh)'!D54</f>
        <v>19937.759999999998</v>
      </c>
      <c r="G53" s="256">
        <f t="shared" si="5"/>
        <v>23.780869850234058</v>
      </c>
      <c r="H53" s="132">
        <f>H13</f>
        <v>452.19</v>
      </c>
      <c r="I53" s="132">
        <f t="shared" si="6"/>
        <v>2364</v>
      </c>
      <c r="J53" s="132">
        <f t="shared" si="6"/>
        <v>1951.7999999999997</v>
      </c>
      <c r="K53" s="132">
        <f t="shared" si="6"/>
        <v>5615.5300000000007</v>
      </c>
      <c r="L53" s="132">
        <f t="shared" si="6"/>
        <v>2016.1799999999998</v>
      </c>
      <c r="M53" s="132">
        <f t="shared" si="6"/>
        <v>3493.18</v>
      </c>
      <c r="N53" s="132">
        <f t="shared" si="6"/>
        <v>1614.9199999999998</v>
      </c>
      <c r="O53" s="132">
        <f t="shared" si="6"/>
        <v>1190.6500000000001</v>
      </c>
      <c r="P53" s="132">
        <f t="shared" si="6"/>
        <v>6.4400000000000013</v>
      </c>
      <c r="Q53" s="132">
        <f t="shared" si="6"/>
        <v>0</v>
      </c>
      <c r="R53" s="132">
        <f t="shared" si="6"/>
        <v>0</v>
      </c>
      <c r="S53" s="132">
        <f t="shared" si="6"/>
        <v>0</v>
      </c>
      <c r="T53" s="132">
        <f t="shared" si="6"/>
        <v>0</v>
      </c>
      <c r="U53" s="132">
        <f t="shared" si="6"/>
        <v>0</v>
      </c>
      <c r="V53" s="132">
        <f t="shared" si="6"/>
        <v>0</v>
      </c>
    </row>
    <row r="54" spans="1:22" ht="27" customHeight="1">
      <c r="A54" s="327">
        <v>5</v>
      </c>
      <c r="B54" s="110" t="s">
        <v>112</v>
      </c>
      <c r="C54" s="327" t="s">
        <v>184</v>
      </c>
      <c r="D54" s="132">
        <f>'03CH'!F54</f>
        <v>30427.74</v>
      </c>
      <c r="E54" s="132">
        <f t="shared" si="4"/>
        <v>36.29284958675202</v>
      </c>
      <c r="F54" s="132">
        <f>'03CH (cop to trinh)'!D55</f>
        <v>31111.329999999998</v>
      </c>
      <c r="G54" s="256">
        <f t="shared" si="5"/>
        <v>37.108205214511685</v>
      </c>
      <c r="H54" s="132">
        <f>H14</f>
        <v>155.15</v>
      </c>
      <c r="I54" s="132">
        <f t="shared" si="6"/>
        <v>3135.8499999999995</v>
      </c>
      <c r="J54" s="132">
        <f t="shared" si="6"/>
        <v>2802.3199999999997</v>
      </c>
      <c r="K54" s="132">
        <f t="shared" si="6"/>
        <v>1112.3700000000001</v>
      </c>
      <c r="L54" s="132">
        <f t="shared" si="6"/>
        <v>3265.3</v>
      </c>
      <c r="M54" s="132">
        <f t="shared" si="6"/>
        <v>0</v>
      </c>
      <c r="N54" s="132">
        <f t="shared" si="6"/>
        <v>1841.9399999999998</v>
      </c>
      <c r="O54" s="132">
        <f t="shared" si="6"/>
        <v>1381.1000000000001</v>
      </c>
      <c r="P54" s="132">
        <f t="shared" si="6"/>
        <v>1573.13</v>
      </c>
      <c r="Q54" s="132">
        <f t="shared" si="6"/>
        <v>431.94999999999993</v>
      </c>
      <c r="R54" s="132">
        <f t="shared" si="6"/>
        <v>1188.04</v>
      </c>
      <c r="S54" s="132">
        <f t="shared" si="6"/>
        <v>4034.2</v>
      </c>
      <c r="T54" s="132">
        <f t="shared" si="6"/>
        <v>4346.82</v>
      </c>
      <c r="U54" s="132">
        <f t="shared" si="6"/>
        <v>3421.7200000000003</v>
      </c>
      <c r="V54" s="132">
        <f t="shared" si="6"/>
        <v>1737.85</v>
      </c>
    </row>
    <row r="55" spans="1:22" ht="27" customHeight="1">
      <c r="A55" s="327">
        <v>6</v>
      </c>
      <c r="B55" s="110" t="s">
        <v>113</v>
      </c>
      <c r="C55" s="327" t="s">
        <v>185</v>
      </c>
      <c r="D55" s="132">
        <f>'03CH'!F55</f>
        <v>145.54000000000002</v>
      </c>
      <c r="E55" s="132">
        <f t="shared" si="4"/>
        <v>0.17359361322450795</v>
      </c>
      <c r="F55" s="132">
        <f>'03CH (cop to trinh)'!D56</f>
        <v>29.689999999999998</v>
      </c>
      <c r="G55" s="256">
        <f t="shared" si="5"/>
        <v>3.5412906256944071E-2</v>
      </c>
      <c r="H55" s="132">
        <f>H21+H23</f>
        <v>0</v>
      </c>
      <c r="I55" s="132">
        <f t="shared" ref="I55:V55" si="7">I21+I23</f>
        <v>0</v>
      </c>
      <c r="J55" s="132">
        <f t="shared" si="7"/>
        <v>0</v>
      </c>
      <c r="K55" s="132">
        <f t="shared" si="7"/>
        <v>0</v>
      </c>
      <c r="L55" s="132">
        <f t="shared" si="7"/>
        <v>0</v>
      </c>
      <c r="M55" s="132">
        <f t="shared" si="7"/>
        <v>0</v>
      </c>
      <c r="N55" s="132">
        <f t="shared" si="7"/>
        <v>10.85</v>
      </c>
      <c r="O55" s="132">
        <f t="shared" si="7"/>
        <v>10</v>
      </c>
      <c r="P55" s="132">
        <f t="shared" si="7"/>
        <v>45.2</v>
      </c>
      <c r="Q55" s="132">
        <f t="shared" si="7"/>
        <v>64.489999999999995</v>
      </c>
      <c r="R55" s="132">
        <f t="shared" si="7"/>
        <v>14.999999999999998</v>
      </c>
      <c r="S55" s="132">
        <f t="shared" si="7"/>
        <v>0</v>
      </c>
      <c r="T55" s="132">
        <f t="shared" si="7"/>
        <v>0</v>
      </c>
      <c r="U55" s="132">
        <f t="shared" si="7"/>
        <v>0</v>
      </c>
      <c r="V55" s="132">
        <f t="shared" si="7"/>
        <v>0</v>
      </c>
    </row>
    <row r="56" spans="1:22" ht="27" customHeight="1">
      <c r="A56" s="327">
        <v>7</v>
      </c>
      <c r="B56" s="110" t="s">
        <v>179</v>
      </c>
      <c r="C56" s="327" t="s">
        <v>186</v>
      </c>
      <c r="D56" s="132">
        <f>'03CH'!F56</f>
        <v>0</v>
      </c>
      <c r="E56" s="132">
        <f t="shared" si="4"/>
        <v>0</v>
      </c>
      <c r="F56" s="132">
        <f>'03CH (cop to trinh)'!D57</f>
        <v>0</v>
      </c>
      <c r="G56" s="256">
        <f t="shared" si="5"/>
        <v>0</v>
      </c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</row>
    <row r="57" spans="1:22" ht="27" customHeight="1">
      <c r="A57" s="327">
        <v>8</v>
      </c>
      <c r="B57" s="110" t="s">
        <v>114</v>
      </c>
      <c r="C57" s="327" t="s">
        <v>187</v>
      </c>
      <c r="D57" s="132">
        <f>'03CH'!F57</f>
        <v>0</v>
      </c>
      <c r="E57" s="132">
        <f t="shared" si="4"/>
        <v>0</v>
      </c>
      <c r="F57" s="132">
        <f>'03CH (cop to trinh)'!D58</f>
        <v>0</v>
      </c>
      <c r="G57" s="256">
        <f t="shared" si="5"/>
        <v>0</v>
      </c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</row>
    <row r="58" spans="1:22" ht="38.25" customHeight="1">
      <c r="A58" s="327">
        <v>9</v>
      </c>
      <c r="B58" s="110" t="s">
        <v>115</v>
      </c>
      <c r="C58" s="327" t="s">
        <v>188</v>
      </c>
      <c r="D58" s="132">
        <f>'03CH'!F58</f>
        <v>961.08</v>
      </c>
      <c r="E58" s="132">
        <f t="shared" si="4"/>
        <v>1.1463333090408827</v>
      </c>
      <c r="F58" s="132">
        <f>'03CH (cop to trinh)'!D59</f>
        <v>777</v>
      </c>
      <c r="G58" s="256">
        <f t="shared" si="5"/>
        <v>0.92677090473713519</v>
      </c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</row>
    <row r="59" spans="1:22" ht="15.75">
      <c r="B59" s="630" t="s">
        <v>292</v>
      </c>
      <c r="C59" s="630"/>
      <c r="D59" s="630"/>
      <c r="E59" s="630"/>
      <c r="F59" s="630"/>
      <c r="G59" s="630"/>
      <c r="H59" s="630"/>
      <c r="I59" s="630"/>
      <c r="J59" s="630"/>
      <c r="K59" s="630"/>
      <c r="L59" s="630"/>
    </row>
  </sheetData>
  <mergeCells count="10">
    <mergeCell ref="B59:L59"/>
    <mergeCell ref="F4:G4"/>
    <mergeCell ref="A1:V1"/>
    <mergeCell ref="A2:V2"/>
    <mergeCell ref="A3:V3"/>
    <mergeCell ref="A4:A5"/>
    <mergeCell ref="B4:B5"/>
    <mergeCell ref="C4:C5"/>
    <mergeCell ref="D4:E4"/>
    <mergeCell ref="H4:V4"/>
  </mergeCells>
  <printOptions horizontalCentered="1" verticalCentered="1"/>
  <pageMargins left="0.51181102362204722" right="0.19685039370078741" top="0.19685039370078741" bottom="0.19685039370078741" header="0.31496062992125984" footer="0.31496062992125984"/>
  <pageSetup paperSize="8" scale="5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0"/>
  <sheetViews>
    <sheetView zoomScaleNormal="100" workbookViewId="0">
      <pane xSplit="8" ySplit="6" topLeftCell="I49" activePane="bottomRight" state="frozen"/>
      <selection activeCell="G26" sqref="G26"/>
      <selection pane="topRight" activeCell="G26" sqref="G26"/>
      <selection pane="bottomLeft" activeCell="G26" sqref="G26"/>
      <selection pane="bottomRight" activeCell="D7" sqref="D7:I59"/>
    </sheetView>
  </sheetViews>
  <sheetFormatPr defaultColWidth="9" defaultRowHeight="15"/>
  <cols>
    <col min="1" max="1" width="5.375" style="143" customWidth="1"/>
    <col min="2" max="2" width="33.5" style="143" customWidth="1"/>
    <col min="3" max="3" width="6.125" style="143" customWidth="1"/>
    <col min="4" max="4" width="11.25" style="143" customWidth="1"/>
    <col min="5" max="7" width="8.75" style="328" customWidth="1"/>
    <col min="8" max="8" width="12.25" style="160" customWidth="1"/>
    <col min="9" max="9" width="9" style="160" customWidth="1"/>
    <col min="10" max="10" width="9.125" style="30" customWidth="1"/>
    <col min="11" max="12" width="9.125" style="30" bestFit="1" customWidth="1"/>
    <col min="13" max="13" width="11" style="30" customWidth="1"/>
    <col min="14" max="22" width="9.125" style="30" bestFit="1" customWidth="1"/>
    <col min="23" max="23" width="9.125" style="105" bestFit="1" customWidth="1"/>
    <col min="24" max="24" width="9.125" style="30" bestFit="1" customWidth="1"/>
    <col min="25" max="25" width="5.125" style="30" customWidth="1"/>
    <col min="26" max="26" width="9" style="30" customWidth="1"/>
    <col min="27" max="16384" width="9" style="30"/>
  </cols>
  <sheetData>
    <row r="1" spans="1:25" s="99" customFormat="1" ht="21" customHeight="1">
      <c r="A1" s="640" t="s">
        <v>270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0"/>
      <c r="V1" s="640"/>
      <c r="W1" s="640"/>
      <c r="X1" s="640"/>
    </row>
    <row r="2" spans="1:25" s="99" customFormat="1" ht="21" customHeight="1">
      <c r="A2" s="641" t="s">
        <v>312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  <c r="S2" s="641"/>
      <c r="T2" s="641"/>
      <c r="U2" s="641"/>
      <c r="V2" s="641"/>
      <c r="W2" s="641"/>
      <c r="X2" s="641"/>
    </row>
    <row r="3" spans="1:25" s="100" customFormat="1" ht="21" customHeight="1">
      <c r="A3" s="629" t="str">
        <f>'02CH'!A3:G3</f>
        <v>HUYỆN VÕ NHAI - TỈNH THÁI NGUYÊN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  <c r="V3" s="629"/>
      <c r="W3" s="629"/>
      <c r="X3" s="629"/>
    </row>
    <row r="4" spans="1:25" s="34" customFormat="1" ht="33.75" customHeight="1">
      <c r="A4" s="642" t="s">
        <v>1</v>
      </c>
      <c r="B4" s="642" t="s">
        <v>293</v>
      </c>
      <c r="C4" s="642" t="s">
        <v>260</v>
      </c>
      <c r="D4" s="639" t="s">
        <v>299</v>
      </c>
      <c r="E4" s="639"/>
      <c r="F4" s="639" t="s">
        <v>300</v>
      </c>
      <c r="G4" s="639"/>
      <c r="H4" s="639"/>
      <c r="I4" s="639"/>
      <c r="J4" s="643" t="s">
        <v>220</v>
      </c>
      <c r="K4" s="644"/>
      <c r="L4" s="644"/>
      <c r="M4" s="644"/>
      <c r="N4" s="644"/>
      <c r="O4" s="644"/>
      <c r="P4" s="644"/>
      <c r="Q4" s="644"/>
      <c r="R4" s="644"/>
      <c r="S4" s="644"/>
      <c r="T4" s="644"/>
      <c r="U4" s="644"/>
      <c r="V4" s="644"/>
      <c r="W4" s="644"/>
      <c r="X4" s="644"/>
    </row>
    <row r="5" spans="1:25" s="34" customFormat="1" ht="33.75" customHeight="1">
      <c r="A5" s="642"/>
      <c r="B5" s="642"/>
      <c r="C5" s="642"/>
      <c r="D5" s="636" t="s">
        <v>222</v>
      </c>
      <c r="E5" s="646" t="s">
        <v>262</v>
      </c>
      <c r="F5" s="645" t="s">
        <v>1975</v>
      </c>
      <c r="G5" s="645" t="s">
        <v>1976</v>
      </c>
      <c r="H5" s="645" t="s">
        <v>1977</v>
      </c>
      <c r="I5" s="645"/>
      <c r="J5" s="587"/>
      <c r="K5" s="582"/>
      <c r="L5" s="582"/>
      <c r="M5" s="582"/>
      <c r="N5" s="582"/>
      <c r="O5" s="582"/>
      <c r="P5" s="582"/>
      <c r="Q5" s="582"/>
      <c r="R5" s="582"/>
      <c r="S5" s="582"/>
      <c r="T5" s="582"/>
      <c r="U5" s="582"/>
      <c r="V5" s="582"/>
      <c r="W5" s="582"/>
      <c r="X5" s="582"/>
    </row>
    <row r="6" spans="1:25" s="34" customFormat="1" ht="43.5" customHeight="1">
      <c r="A6" s="642"/>
      <c r="B6" s="642"/>
      <c r="C6" s="642"/>
      <c r="D6" s="636"/>
      <c r="E6" s="646"/>
      <c r="F6" s="645"/>
      <c r="G6" s="645"/>
      <c r="H6" s="591" t="s">
        <v>222</v>
      </c>
      <c r="I6" s="591" t="s">
        <v>262</v>
      </c>
      <c r="J6" s="588" t="str">
        <f>HTg!G4</f>
        <v>Thị trấn Đình Cả</v>
      </c>
      <c r="K6" s="14" t="str">
        <f>HTg!H4</f>
        <v>Xã Sảng Mộc</v>
      </c>
      <c r="L6" s="14" t="str">
        <f>HTg!I4</f>
        <v>Xã Nghinh Tường</v>
      </c>
      <c r="M6" s="14" t="str">
        <f>HTg!J4</f>
        <v>Xã Thần Sa</v>
      </c>
      <c r="N6" s="14" t="str">
        <f>HTg!K4</f>
        <v>Xã Vũ Chấn</v>
      </c>
      <c r="O6" s="14" t="str">
        <f>HTg!L4</f>
        <v>Xã Thượng Nung</v>
      </c>
      <c r="P6" s="14" t="str">
        <f>HTg!M4</f>
        <v>Xã Phú Thượng</v>
      </c>
      <c r="Q6" s="14" t="str">
        <f>HTg!N4</f>
        <v>Xã Cúc Đường</v>
      </c>
      <c r="R6" s="14" t="str">
        <f>HTg!O4</f>
        <v>Xã La Hiên</v>
      </c>
      <c r="S6" s="14" t="str">
        <f>HTg!P4</f>
        <v>Xã Lâu Thượng</v>
      </c>
      <c r="T6" s="14" t="str">
        <f>HTg!Q4</f>
        <v>Xã Tràng Xá</v>
      </c>
      <c r="U6" s="14" t="str">
        <f>HTg!R4</f>
        <v>Xã Phương Giao</v>
      </c>
      <c r="V6" s="14" t="str">
        <f>HTg!S4</f>
        <v>Xã Liên Minh</v>
      </c>
      <c r="W6" s="14" t="str">
        <f>HTg!T4</f>
        <v>Xã Dân Tiến</v>
      </c>
      <c r="X6" s="14" t="str">
        <f>HTg!U4</f>
        <v>Xã Bình Long</v>
      </c>
      <c r="Y6" s="34" t="s">
        <v>342</v>
      </c>
    </row>
    <row r="7" spans="1:25" s="103" customFormat="1" ht="27" customHeight="1">
      <c r="A7" s="583"/>
      <c r="B7" s="109" t="s">
        <v>6</v>
      </c>
      <c r="C7" s="583"/>
      <c r="D7" s="94">
        <f>'01CH'!D6</f>
        <v>83839.489999999991</v>
      </c>
      <c r="E7" s="176">
        <f>D7/$D$7*100</f>
        <v>100</v>
      </c>
      <c r="F7" s="176"/>
      <c r="G7" s="176">
        <f>H7</f>
        <v>83839.490000000005</v>
      </c>
      <c r="H7" s="94">
        <f t="shared" ref="H7:H49" si="0">SUM(J7:X7)</f>
        <v>83839.490000000005</v>
      </c>
      <c r="I7" s="94">
        <f>H7/$H$7*100</f>
        <v>100</v>
      </c>
      <c r="J7" s="589">
        <f>KT!I5</f>
        <v>1053.1200000000001</v>
      </c>
      <c r="K7" s="94">
        <f>KT!J5</f>
        <v>9678.7799999999988</v>
      </c>
      <c r="L7" s="94">
        <f>KT!K5</f>
        <v>8458.64</v>
      </c>
      <c r="M7" s="94">
        <f>KT!L5</f>
        <v>10224.189999999999</v>
      </c>
      <c r="N7" s="94">
        <f>KT!M5</f>
        <v>7614.22</v>
      </c>
      <c r="O7" s="94">
        <f>KT!N5</f>
        <v>4384.1200000000008</v>
      </c>
      <c r="P7" s="94">
        <f>KT!O5</f>
        <v>5562.57</v>
      </c>
      <c r="Q7" s="94">
        <f>KT!P5</f>
        <v>3358.1100000000006</v>
      </c>
      <c r="R7" s="94">
        <f>KT!Q5</f>
        <v>3797.45</v>
      </c>
      <c r="S7" s="94">
        <f>KT!R5</f>
        <v>3361.7000000000003</v>
      </c>
      <c r="T7" s="94">
        <f>KT!S5</f>
        <v>4571.0599999999995</v>
      </c>
      <c r="U7" s="94">
        <f>KT!T5</f>
        <v>5982.0899999999992</v>
      </c>
      <c r="V7" s="94">
        <f>KT!U5</f>
        <v>7347.38</v>
      </c>
      <c r="W7" s="94">
        <f>KT!V5</f>
        <v>5546.0400000000009</v>
      </c>
      <c r="X7" s="94">
        <f>KT!W5</f>
        <v>2900.0200000000004</v>
      </c>
    </row>
    <row r="8" spans="1:25" ht="27" customHeight="1">
      <c r="A8" s="583">
        <v>1</v>
      </c>
      <c r="B8" s="11" t="s">
        <v>7</v>
      </c>
      <c r="C8" s="583" t="s">
        <v>8</v>
      </c>
      <c r="D8" s="94">
        <f>'01CH'!D7</f>
        <v>78341.409999999974</v>
      </c>
      <c r="E8" s="176">
        <f t="shared" ref="E8:E49" si="1">D8/$D$7*100</f>
        <v>93.442135680930292</v>
      </c>
      <c r="F8" s="176" t="s">
        <v>342</v>
      </c>
      <c r="G8" s="176">
        <f t="shared" ref="G8:G59" si="2">H8</f>
        <v>76282.61</v>
      </c>
      <c r="H8" s="94">
        <f t="shared" si="0"/>
        <v>76282.61</v>
      </c>
      <c r="I8" s="94">
        <f t="shared" ref="I8:I49" si="3">H8/$H$7*100</f>
        <v>90.986490972213687</v>
      </c>
      <c r="J8" s="589">
        <f>KT!I6</f>
        <v>819.1</v>
      </c>
      <c r="K8" s="94">
        <f>KT!J6</f>
        <v>9174.31</v>
      </c>
      <c r="L8" s="94">
        <f>KT!K6</f>
        <v>8249.25</v>
      </c>
      <c r="M8" s="94">
        <f>KT!L6</f>
        <v>9532.9699999999993</v>
      </c>
      <c r="N8" s="94">
        <f>KT!M6</f>
        <v>7365.37</v>
      </c>
      <c r="O8" s="94">
        <f>KT!N6</f>
        <v>4218.2800000000007</v>
      </c>
      <c r="P8" s="94">
        <f>KT!O6</f>
        <v>5189.1799999999994</v>
      </c>
      <c r="Q8" s="94">
        <f>KT!P6</f>
        <v>2943.5000000000005</v>
      </c>
      <c r="R8" s="94">
        <f>KT!Q6</f>
        <v>2342.0099999999998</v>
      </c>
      <c r="S8" s="94">
        <f>KT!R6</f>
        <v>2885.9300000000003</v>
      </c>
      <c r="T8" s="94">
        <f>KT!S6</f>
        <v>3769.7899999999995</v>
      </c>
      <c r="U8" s="94">
        <f>KT!T6</f>
        <v>5772.5099999999993</v>
      </c>
      <c r="V8" s="94">
        <f>KT!U6</f>
        <v>6880.16</v>
      </c>
      <c r="W8" s="94">
        <f>KT!V6</f>
        <v>4519.8600000000006</v>
      </c>
      <c r="X8" s="94">
        <f>KT!W6</f>
        <v>2620.3900000000003</v>
      </c>
    </row>
    <row r="9" spans="1:25" ht="27" customHeight="1">
      <c r="A9" s="16" t="s">
        <v>10</v>
      </c>
      <c r="B9" s="13" t="s">
        <v>106</v>
      </c>
      <c r="C9" s="16" t="s">
        <v>9</v>
      </c>
      <c r="D9" s="91">
        <f>'01CH'!D8</f>
        <v>4040.7999999999993</v>
      </c>
      <c r="E9" s="177">
        <f t="shared" si="1"/>
        <v>4.8196858067719637</v>
      </c>
      <c r="F9" s="177"/>
      <c r="G9" s="177">
        <f t="shared" si="2"/>
        <v>3519.23</v>
      </c>
      <c r="H9" s="91">
        <f t="shared" si="0"/>
        <v>3519.23</v>
      </c>
      <c r="I9" s="91">
        <f t="shared" si="3"/>
        <v>4.1975804003578743</v>
      </c>
      <c r="J9" s="590">
        <f>KT!I7</f>
        <v>25.57</v>
      </c>
      <c r="K9" s="91">
        <f>KT!J7</f>
        <v>195.1</v>
      </c>
      <c r="L9" s="91">
        <f>KT!K7</f>
        <v>221.41000000000003</v>
      </c>
      <c r="M9" s="91">
        <f>KT!L7</f>
        <v>192.45999999999998</v>
      </c>
      <c r="N9" s="91">
        <f>KT!M7</f>
        <v>221.62</v>
      </c>
      <c r="O9" s="91">
        <f>KT!N7</f>
        <v>115.03999999999999</v>
      </c>
      <c r="P9" s="91">
        <f>KT!O7</f>
        <v>247.37</v>
      </c>
      <c r="Q9" s="91">
        <f>KT!P7</f>
        <v>114.89999999999999</v>
      </c>
      <c r="R9" s="91">
        <f>KT!Q7</f>
        <v>316.59999999999997</v>
      </c>
      <c r="S9" s="91">
        <f>KT!R7</f>
        <v>306</v>
      </c>
      <c r="T9" s="91">
        <f>KT!S7</f>
        <v>328.76</v>
      </c>
      <c r="U9" s="91">
        <f>KT!T7</f>
        <v>258.79999999999995</v>
      </c>
      <c r="V9" s="91">
        <f>KT!U7</f>
        <v>282.39</v>
      </c>
      <c r="W9" s="91">
        <f>KT!V7</f>
        <v>365.33000000000004</v>
      </c>
      <c r="X9" s="91">
        <f>KT!W7</f>
        <v>327.88</v>
      </c>
    </row>
    <row r="10" spans="1:25" ht="24.75" customHeight="1">
      <c r="A10" s="16"/>
      <c r="B10" s="15" t="s">
        <v>228</v>
      </c>
      <c r="C10" s="16" t="s">
        <v>11</v>
      </c>
      <c r="D10" s="91">
        <f>'01CH'!D9</f>
        <v>2556.2400000000002</v>
      </c>
      <c r="E10" s="177">
        <f t="shared" si="1"/>
        <v>3.0489689286039319</v>
      </c>
      <c r="F10" s="177"/>
      <c r="G10" s="177">
        <f t="shared" si="2"/>
        <v>2214.4299999999998</v>
      </c>
      <c r="H10" s="91">
        <f t="shared" si="0"/>
        <v>2214.4299999999998</v>
      </c>
      <c r="I10" s="91">
        <f t="shared" si="3"/>
        <v>2.6412732233938918</v>
      </c>
      <c r="J10" s="91">
        <f>KT!I8</f>
        <v>15.259999999999998</v>
      </c>
      <c r="K10" s="91">
        <f>KT!J8</f>
        <v>108</v>
      </c>
      <c r="L10" s="91">
        <f>KT!K8</f>
        <v>167.16000000000003</v>
      </c>
      <c r="M10" s="91">
        <f>KT!L8</f>
        <v>2.9999999999997584E-2</v>
      </c>
      <c r="N10" s="91">
        <f>KT!M8</f>
        <v>171.01</v>
      </c>
      <c r="O10" s="91">
        <f>KT!N8</f>
        <v>62.839999999999996</v>
      </c>
      <c r="P10" s="91">
        <f>KT!O8</f>
        <v>225.12</v>
      </c>
      <c r="Q10" s="91">
        <f>KT!P8</f>
        <v>102.88</v>
      </c>
      <c r="R10" s="91">
        <f>KT!Q8</f>
        <v>236.32</v>
      </c>
      <c r="S10" s="91">
        <f>KT!R8</f>
        <v>251.76000000000002</v>
      </c>
      <c r="T10" s="91">
        <f>KT!S8</f>
        <v>147.54</v>
      </c>
      <c r="U10" s="91">
        <f>KT!T8</f>
        <v>96.32</v>
      </c>
      <c r="V10" s="91">
        <f>KT!U8</f>
        <v>212.72</v>
      </c>
      <c r="W10" s="91">
        <f>KT!V8</f>
        <v>197.67000000000002</v>
      </c>
      <c r="X10" s="91">
        <f>KT!W8</f>
        <v>219.8</v>
      </c>
    </row>
    <row r="11" spans="1:25" s="104" customFormat="1" ht="27" customHeight="1">
      <c r="A11" s="16" t="s">
        <v>13</v>
      </c>
      <c r="B11" s="13" t="s">
        <v>116</v>
      </c>
      <c r="C11" s="16" t="s">
        <v>16</v>
      </c>
      <c r="D11" s="91">
        <f>'01CH'!D10</f>
        <v>3744.9499999999994</v>
      </c>
      <c r="E11" s="177">
        <f t="shared" si="1"/>
        <v>4.4668091373170329</v>
      </c>
      <c r="F11" s="177"/>
      <c r="G11" s="177">
        <f t="shared" si="2"/>
        <v>3306.0699999999997</v>
      </c>
      <c r="H11" s="91">
        <f t="shared" si="0"/>
        <v>3306.0699999999997</v>
      </c>
      <c r="I11" s="91">
        <f t="shared" si="3"/>
        <v>3.9433326705589447</v>
      </c>
      <c r="J11" s="91">
        <f>KT!I11</f>
        <v>56.08</v>
      </c>
      <c r="K11" s="91">
        <f>KT!J11</f>
        <v>175.74</v>
      </c>
      <c r="L11" s="91">
        <f>KT!K11</f>
        <v>145.63</v>
      </c>
      <c r="M11" s="91">
        <f>KT!L11</f>
        <v>129.34</v>
      </c>
      <c r="N11" s="91">
        <f>KT!M11</f>
        <v>161.17000000000002</v>
      </c>
      <c r="O11" s="91">
        <f>KT!N11</f>
        <v>241.33</v>
      </c>
      <c r="P11" s="91">
        <f>KT!O11</f>
        <v>187.87</v>
      </c>
      <c r="Q11" s="91">
        <f>KT!P11</f>
        <v>95</v>
      </c>
      <c r="R11" s="91">
        <f>KT!Q11</f>
        <v>87.91</v>
      </c>
      <c r="S11" s="91">
        <f>KT!R11</f>
        <v>60.339999999999996</v>
      </c>
      <c r="T11" s="91">
        <f>KT!S11</f>
        <v>859.41000000000008</v>
      </c>
      <c r="U11" s="91">
        <f>KT!T11</f>
        <v>287.64</v>
      </c>
      <c r="V11" s="91">
        <f>KT!U11</f>
        <v>113.54000000000002</v>
      </c>
      <c r="W11" s="91">
        <f>KT!V11</f>
        <v>517.6099999999999</v>
      </c>
      <c r="X11" s="91">
        <f>KT!W11</f>
        <v>187.46</v>
      </c>
    </row>
    <row r="12" spans="1:25" ht="27" customHeight="1">
      <c r="A12" s="16" t="s">
        <v>15</v>
      </c>
      <c r="B12" s="13" t="s">
        <v>80</v>
      </c>
      <c r="C12" s="16" t="s">
        <v>18</v>
      </c>
      <c r="D12" s="91">
        <f>'01CH'!D11</f>
        <v>3293.91</v>
      </c>
      <c r="E12" s="177">
        <f t="shared" si="1"/>
        <v>3.9288287655375767</v>
      </c>
      <c r="F12" s="177"/>
      <c r="G12" s="177">
        <f t="shared" si="2"/>
        <v>3795.59</v>
      </c>
      <c r="H12" s="91">
        <f t="shared" si="0"/>
        <v>3795.59</v>
      </c>
      <c r="I12" s="91">
        <f t="shared" si="3"/>
        <v>4.5272102680968116</v>
      </c>
      <c r="J12" s="91">
        <f>KT!I12</f>
        <v>111.6</v>
      </c>
      <c r="K12" s="91">
        <f>KT!J12</f>
        <v>90.97</v>
      </c>
      <c r="L12" s="91">
        <f>KT!K12</f>
        <v>36.300000000000011</v>
      </c>
      <c r="M12" s="91">
        <f>KT!L12</f>
        <v>151.82999999999998</v>
      </c>
      <c r="N12" s="91">
        <f>KT!M12</f>
        <v>9.8899999999999864</v>
      </c>
      <c r="O12" s="91">
        <f>KT!N12</f>
        <v>348.16999999999996</v>
      </c>
      <c r="P12" s="91">
        <f>KT!O12</f>
        <v>480.96000000000004</v>
      </c>
      <c r="Q12" s="91">
        <f>KT!P12</f>
        <v>77.800000000000011</v>
      </c>
      <c r="R12" s="91">
        <f>KT!Q12</f>
        <v>119.30000000000007</v>
      </c>
      <c r="S12" s="91">
        <f>KT!R12</f>
        <v>292.59000000000003</v>
      </c>
      <c r="T12" s="91">
        <f>KT!S12</f>
        <v>785.31</v>
      </c>
      <c r="U12" s="91">
        <f>KT!T12</f>
        <v>434.08</v>
      </c>
      <c r="V12" s="91">
        <f>KT!U12</f>
        <v>322.73</v>
      </c>
      <c r="W12" s="91">
        <f>KT!V12</f>
        <v>189.69000000000003</v>
      </c>
      <c r="X12" s="91">
        <f>KT!W12</f>
        <v>344.37</v>
      </c>
    </row>
    <row r="13" spans="1:25" ht="27" customHeight="1">
      <c r="A13" s="16" t="s">
        <v>17</v>
      </c>
      <c r="B13" s="13" t="s">
        <v>81</v>
      </c>
      <c r="C13" s="16" t="s">
        <v>20</v>
      </c>
      <c r="D13" s="91">
        <f>'01CH'!D12</f>
        <v>15957.44</v>
      </c>
      <c r="E13" s="177">
        <f t="shared" si="1"/>
        <v>19.033321886857856</v>
      </c>
      <c r="F13" s="177"/>
      <c r="G13" s="177">
        <f t="shared" si="2"/>
        <v>15753.080000000002</v>
      </c>
      <c r="H13" s="91">
        <f t="shared" si="0"/>
        <v>15753.080000000002</v>
      </c>
      <c r="I13" s="91">
        <f t="shared" si="3"/>
        <v>18.78957040411386</v>
      </c>
      <c r="J13" s="91">
        <f>KT!I13</f>
        <v>0</v>
      </c>
      <c r="K13" s="91">
        <f>KT!J13</f>
        <v>3161.23</v>
      </c>
      <c r="L13" s="91">
        <f>KT!K13</f>
        <v>3074.6400000000003</v>
      </c>
      <c r="M13" s="91">
        <f>KT!L13</f>
        <v>2296.86</v>
      </c>
      <c r="N13" s="91">
        <f>KT!M13</f>
        <v>1642.8400000000001</v>
      </c>
      <c r="O13" s="91">
        <f>KT!N13</f>
        <v>0</v>
      </c>
      <c r="P13" s="91">
        <f>KT!O13</f>
        <v>788.8</v>
      </c>
      <c r="Q13" s="91">
        <f>KT!P13</f>
        <v>0</v>
      </c>
      <c r="R13" s="91">
        <f>KT!Q13</f>
        <v>101.93</v>
      </c>
      <c r="S13" s="91">
        <f>KT!R13</f>
        <v>1764.38</v>
      </c>
      <c r="T13" s="91">
        <f>KT!S13</f>
        <v>515.66</v>
      </c>
      <c r="U13" s="91">
        <f>KT!T13</f>
        <v>713.04000000000008</v>
      </c>
      <c r="V13" s="91">
        <f>KT!U13</f>
        <v>1693.7</v>
      </c>
      <c r="W13" s="91">
        <f>KT!V13</f>
        <v>0</v>
      </c>
      <c r="X13" s="91">
        <f>KT!W13</f>
        <v>0</v>
      </c>
    </row>
    <row r="14" spans="1:25" ht="27" customHeight="1">
      <c r="A14" s="16" t="s">
        <v>19</v>
      </c>
      <c r="B14" s="13" t="s">
        <v>82</v>
      </c>
      <c r="C14" s="16" t="s">
        <v>21</v>
      </c>
      <c r="D14" s="91">
        <f>'01CH'!D13</f>
        <v>19937.759999999998</v>
      </c>
      <c r="E14" s="177">
        <f t="shared" si="1"/>
        <v>23.780869850234058</v>
      </c>
      <c r="F14" s="177"/>
      <c r="G14" s="177">
        <f t="shared" si="2"/>
        <v>18704.89</v>
      </c>
      <c r="H14" s="91">
        <f t="shared" si="0"/>
        <v>18704.89</v>
      </c>
      <c r="I14" s="91">
        <f t="shared" si="3"/>
        <v>22.310357565390724</v>
      </c>
      <c r="J14" s="91">
        <f>KT!I14</f>
        <v>452.19</v>
      </c>
      <c r="K14" s="91">
        <f>KT!J14</f>
        <v>2364</v>
      </c>
      <c r="L14" s="91">
        <f>KT!K14</f>
        <v>1951.7999999999997</v>
      </c>
      <c r="M14" s="91">
        <f>KT!L14</f>
        <v>5615.5300000000007</v>
      </c>
      <c r="N14" s="91">
        <f>KT!M14</f>
        <v>2016.1799999999998</v>
      </c>
      <c r="O14" s="91">
        <f>KT!N14</f>
        <v>3493.18</v>
      </c>
      <c r="P14" s="91">
        <f>KT!O14</f>
        <v>1614.9199999999998</v>
      </c>
      <c r="Q14" s="91">
        <f>KT!P14</f>
        <v>1190.6500000000001</v>
      </c>
      <c r="R14" s="91">
        <f>KT!Q14</f>
        <v>6.4400000000000013</v>
      </c>
      <c r="S14" s="91">
        <f>KT!R14</f>
        <v>0</v>
      </c>
      <c r="T14" s="91">
        <f>KT!S14</f>
        <v>0</v>
      </c>
      <c r="U14" s="91">
        <f>KT!T14</f>
        <v>0</v>
      </c>
      <c r="V14" s="91">
        <f>KT!U14</f>
        <v>0</v>
      </c>
      <c r="W14" s="91">
        <f>KT!V14</f>
        <v>0</v>
      </c>
      <c r="X14" s="91">
        <f>KT!W14</f>
        <v>0</v>
      </c>
    </row>
    <row r="15" spans="1:25" s="104" customFormat="1" ht="27" customHeight="1">
      <c r="A15" s="16" t="s">
        <v>84</v>
      </c>
      <c r="B15" s="13" t="s">
        <v>83</v>
      </c>
      <c r="C15" s="16" t="s">
        <v>22</v>
      </c>
      <c r="D15" s="91">
        <f>'01CH'!D14</f>
        <v>31111.329999999998</v>
      </c>
      <c r="E15" s="177">
        <f t="shared" si="1"/>
        <v>37.108205214511685</v>
      </c>
      <c r="F15" s="177"/>
      <c r="G15" s="177">
        <f t="shared" si="2"/>
        <v>30427.74</v>
      </c>
      <c r="H15" s="91">
        <f t="shared" si="0"/>
        <v>30427.74</v>
      </c>
      <c r="I15" s="91">
        <f t="shared" si="3"/>
        <v>36.29284958675202</v>
      </c>
      <c r="J15" s="91">
        <f>KT!I15</f>
        <v>155.15</v>
      </c>
      <c r="K15" s="91">
        <f>KT!J15</f>
        <v>3135.8499999999995</v>
      </c>
      <c r="L15" s="91">
        <f>KT!K15</f>
        <v>2802.3199999999997</v>
      </c>
      <c r="M15" s="91">
        <f>KT!L15</f>
        <v>1112.3700000000001</v>
      </c>
      <c r="N15" s="91">
        <f>KT!M15</f>
        <v>3265.3</v>
      </c>
      <c r="O15" s="91">
        <f>KT!N15</f>
        <v>0</v>
      </c>
      <c r="P15" s="91">
        <f>KT!O15</f>
        <v>1841.9399999999998</v>
      </c>
      <c r="Q15" s="91">
        <f>KT!P15</f>
        <v>1381.1000000000001</v>
      </c>
      <c r="R15" s="91">
        <f>KT!Q15</f>
        <v>1573.13</v>
      </c>
      <c r="S15" s="91">
        <f>KT!R15</f>
        <v>431.94999999999993</v>
      </c>
      <c r="T15" s="91">
        <f>KT!S15</f>
        <v>1188.04</v>
      </c>
      <c r="U15" s="91">
        <f>KT!T15</f>
        <v>4034.2</v>
      </c>
      <c r="V15" s="91">
        <f>KT!U15</f>
        <v>4346.82</v>
      </c>
      <c r="W15" s="91">
        <f>KT!V15</f>
        <v>3421.7200000000003</v>
      </c>
      <c r="X15" s="91">
        <f>KT!W15</f>
        <v>1737.85</v>
      </c>
    </row>
    <row r="16" spans="1:25" s="104" customFormat="1" ht="27" customHeight="1">
      <c r="A16" s="16" t="s">
        <v>93</v>
      </c>
      <c r="B16" s="13" t="s">
        <v>92</v>
      </c>
      <c r="C16" s="16" t="s">
        <v>23</v>
      </c>
      <c r="D16" s="91">
        <f>'01CH'!D15</f>
        <v>250.89000000000004</v>
      </c>
      <c r="E16" s="177">
        <f t="shared" si="1"/>
        <v>0.29925038904697543</v>
      </c>
      <c r="F16" s="177"/>
      <c r="G16" s="177">
        <f t="shared" si="2"/>
        <v>275.76</v>
      </c>
      <c r="H16" s="91">
        <f t="shared" si="0"/>
        <v>275.76</v>
      </c>
      <c r="I16" s="91">
        <f t="shared" si="3"/>
        <v>0.32891421453064656</v>
      </c>
      <c r="J16" s="91">
        <f>KT!I16</f>
        <v>13.509999999999998</v>
      </c>
      <c r="K16" s="91">
        <f>KT!J16</f>
        <v>15.120000000000001</v>
      </c>
      <c r="L16" s="91">
        <f>KT!K16</f>
        <v>15.15</v>
      </c>
      <c r="M16" s="91">
        <f>KT!L16</f>
        <v>9.5800000000000018</v>
      </c>
      <c r="N16" s="91">
        <f>KT!M16</f>
        <v>16.329999999999998</v>
      </c>
      <c r="O16" s="91">
        <f>KT!N16</f>
        <v>12.559999999999999</v>
      </c>
      <c r="P16" s="91">
        <f>KT!O16</f>
        <v>23.539999999999996</v>
      </c>
      <c r="Q16" s="91">
        <f>KT!P16</f>
        <v>17.419999999999998</v>
      </c>
      <c r="R16" s="91">
        <f>KT!Q16</f>
        <v>25.3</v>
      </c>
      <c r="S16" s="91">
        <f>KT!R16</f>
        <v>29.27</v>
      </c>
      <c r="T16" s="91">
        <f>KT!S16</f>
        <v>27.61</v>
      </c>
      <c r="U16" s="91">
        <f>KT!T16</f>
        <v>7.7999999999999989</v>
      </c>
      <c r="V16" s="91">
        <f>KT!U16</f>
        <v>24.310000000000002</v>
      </c>
      <c r="W16" s="91">
        <f>KT!V16</f>
        <v>19.209999999999997</v>
      </c>
      <c r="X16" s="91">
        <f>KT!W16</f>
        <v>19.049999999999997</v>
      </c>
    </row>
    <row r="17" spans="1:27" ht="27" customHeight="1">
      <c r="A17" s="16" t="s">
        <v>107</v>
      </c>
      <c r="B17" s="13" t="s">
        <v>94</v>
      </c>
      <c r="C17" s="16" t="s">
        <v>24</v>
      </c>
      <c r="D17" s="91">
        <f>'01CH'!D16</f>
        <v>0</v>
      </c>
      <c r="E17" s="177">
        <f t="shared" si="1"/>
        <v>0</v>
      </c>
      <c r="F17" s="177"/>
      <c r="G17" s="177">
        <f t="shared" si="2"/>
        <v>0</v>
      </c>
      <c r="H17" s="91">
        <f t="shared" si="0"/>
        <v>0</v>
      </c>
      <c r="I17" s="91">
        <f t="shared" si="3"/>
        <v>0</v>
      </c>
      <c r="J17" s="91">
        <f>KT!I17</f>
        <v>0</v>
      </c>
      <c r="K17" s="91">
        <f>KT!J17</f>
        <v>0</v>
      </c>
      <c r="L17" s="91">
        <f>KT!K17</f>
        <v>0</v>
      </c>
      <c r="M17" s="91">
        <f>KT!L17</f>
        <v>0</v>
      </c>
      <c r="N17" s="91">
        <f>KT!M17</f>
        <v>0</v>
      </c>
      <c r="O17" s="91">
        <f>KT!N17</f>
        <v>0</v>
      </c>
      <c r="P17" s="91">
        <f>KT!O17</f>
        <v>0</v>
      </c>
      <c r="Q17" s="91">
        <f>KT!P17</f>
        <v>0</v>
      </c>
      <c r="R17" s="91">
        <f>KT!Q17</f>
        <v>0</v>
      </c>
      <c r="S17" s="91">
        <f>KT!R17</f>
        <v>0</v>
      </c>
      <c r="T17" s="91">
        <f>KT!S17</f>
        <v>0</v>
      </c>
      <c r="U17" s="91">
        <f>KT!T17</f>
        <v>0</v>
      </c>
      <c r="V17" s="91">
        <f>KT!U17</f>
        <v>0</v>
      </c>
      <c r="W17" s="91">
        <f>KT!V17</f>
        <v>0</v>
      </c>
      <c r="X17" s="91">
        <f>KT!W17</f>
        <v>0</v>
      </c>
    </row>
    <row r="18" spans="1:27" ht="27" customHeight="1">
      <c r="A18" s="16" t="s">
        <v>118</v>
      </c>
      <c r="B18" s="13" t="s">
        <v>117</v>
      </c>
      <c r="C18" s="16" t="s">
        <v>25</v>
      </c>
      <c r="D18" s="91">
        <f>'01CH'!D17</f>
        <v>4.33</v>
      </c>
      <c r="E18" s="177">
        <f t="shared" si="1"/>
        <v>5.1646306531683344E-3</v>
      </c>
      <c r="F18" s="177"/>
      <c r="G18" s="177">
        <f t="shared" si="2"/>
        <v>500.24999999999994</v>
      </c>
      <c r="H18" s="91">
        <f t="shared" si="0"/>
        <v>500.24999999999994</v>
      </c>
      <c r="I18" s="91">
        <f t="shared" si="3"/>
        <v>0.59667586241280801</v>
      </c>
      <c r="J18" s="91">
        <f>KT!I18</f>
        <v>5</v>
      </c>
      <c r="K18" s="91">
        <f>KT!J18</f>
        <v>36.299999999999997</v>
      </c>
      <c r="L18" s="91">
        <f>KT!K18</f>
        <v>2</v>
      </c>
      <c r="M18" s="91">
        <f>KT!L18</f>
        <v>25</v>
      </c>
      <c r="N18" s="91">
        <f>KT!M18</f>
        <v>32.04</v>
      </c>
      <c r="O18" s="91">
        <f>KT!N18</f>
        <v>8</v>
      </c>
      <c r="P18" s="91">
        <f>KT!O18</f>
        <v>3.7800000000000002</v>
      </c>
      <c r="Q18" s="91">
        <f>KT!P18</f>
        <v>66.63</v>
      </c>
      <c r="R18" s="91">
        <f>KT!Q18</f>
        <v>111.4</v>
      </c>
      <c r="S18" s="91">
        <f>KT!R18</f>
        <v>1.4</v>
      </c>
      <c r="T18" s="91">
        <f>KT!S18</f>
        <v>65</v>
      </c>
      <c r="U18" s="91">
        <f>KT!T18</f>
        <v>36.95000000000001</v>
      </c>
      <c r="V18" s="91">
        <f>KT!U18</f>
        <v>96.67</v>
      </c>
      <c r="W18" s="91">
        <f>KT!V18</f>
        <v>6.3</v>
      </c>
      <c r="X18" s="91">
        <f>KT!W18</f>
        <v>3.7800000000000002</v>
      </c>
    </row>
    <row r="19" spans="1:27" ht="27" customHeight="1">
      <c r="A19" s="322">
        <v>2</v>
      </c>
      <c r="B19" s="11" t="s">
        <v>26</v>
      </c>
      <c r="C19" s="322" t="s">
        <v>27</v>
      </c>
      <c r="D19" s="94">
        <f>'01CH'!D18</f>
        <v>3529.5299999999997</v>
      </c>
      <c r="E19" s="176">
        <f t="shared" si="1"/>
        <v>4.2098657804335398</v>
      </c>
      <c r="F19" s="176"/>
      <c r="G19" s="176">
        <f t="shared" si="2"/>
        <v>6441.6100000000006</v>
      </c>
      <c r="H19" s="94">
        <f t="shared" si="0"/>
        <v>6441.6100000000006</v>
      </c>
      <c r="I19" s="94">
        <f t="shared" si="3"/>
        <v>7.6832647717680533</v>
      </c>
      <c r="J19" s="94">
        <f>KT!I19</f>
        <v>234.02</v>
      </c>
      <c r="K19" s="94">
        <f>KT!J19</f>
        <v>504.47</v>
      </c>
      <c r="L19" s="94">
        <f>KT!K19</f>
        <v>209.39</v>
      </c>
      <c r="M19" s="94">
        <f>KT!L19</f>
        <v>691.22</v>
      </c>
      <c r="N19" s="94">
        <f>KT!M19</f>
        <v>248.84999999999997</v>
      </c>
      <c r="O19" s="94">
        <f>KT!N19</f>
        <v>165.84000000000003</v>
      </c>
      <c r="P19" s="94">
        <f>KT!O19</f>
        <v>332.78999999999996</v>
      </c>
      <c r="Q19" s="94">
        <f>KT!P19</f>
        <v>414.61</v>
      </c>
      <c r="R19" s="94">
        <f>KT!Q19</f>
        <v>974.59000000000015</v>
      </c>
      <c r="S19" s="94">
        <f>KT!R19</f>
        <v>475.77</v>
      </c>
      <c r="T19" s="94">
        <f>KT!S19</f>
        <v>679.78000000000009</v>
      </c>
      <c r="U19" s="94">
        <f>KT!T19</f>
        <v>209.26</v>
      </c>
      <c r="V19" s="94">
        <f>KT!U19</f>
        <v>461.66999999999996</v>
      </c>
      <c r="W19" s="94">
        <f>KT!V19</f>
        <v>563.6400000000001</v>
      </c>
      <c r="X19" s="94">
        <f>KT!W19</f>
        <v>275.71000000000004</v>
      </c>
    </row>
    <row r="20" spans="1:27" ht="27" customHeight="1">
      <c r="A20" s="16" t="s">
        <v>28</v>
      </c>
      <c r="B20" s="13" t="s">
        <v>85</v>
      </c>
      <c r="C20" s="16" t="s">
        <v>31</v>
      </c>
      <c r="D20" s="91">
        <f>'01CH'!D19</f>
        <v>87.710000000000008</v>
      </c>
      <c r="E20" s="177">
        <f t="shared" si="1"/>
        <v>0.10461657149870547</v>
      </c>
      <c r="F20" s="177"/>
      <c r="G20" s="177">
        <f t="shared" si="2"/>
        <v>606.03</v>
      </c>
      <c r="H20" s="91">
        <f t="shared" si="0"/>
        <v>606.03</v>
      </c>
      <c r="I20" s="91">
        <f t="shared" si="3"/>
        <v>0.72284552303455085</v>
      </c>
      <c r="J20" s="91">
        <f>KT!I20</f>
        <v>4.57</v>
      </c>
      <c r="K20" s="91">
        <f>KT!J20</f>
        <v>0</v>
      </c>
      <c r="L20" s="91">
        <f>KT!K20</f>
        <v>1.5</v>
      </c>
      <c r="M20" s="91">
        <f>KT!L20</f>
        <v>1.2</v>
      </c>
      <c r="N20" s="91">
        <f>KT!M20</f>
        <v>1.7</v>
      </c>
      <c r="O20" s="91">
        <f>KT!N20</f>
        <v>11.1</v>
      </c>
      <c r="P20" s="91">
        <f>KT!O20</f>
        <v>27.01</v>
      </c>
      <c r="Q20" s="91">
        <f>KT!P20</f>
        <v>47.67</v>
      </c>
      <c r="R20" s="91">
        <f>KT!Q20</f>
        <v>25.95</v>
      </c>
      <c r="S20" s="91">
        <f>KT!R20</f>
        <v>64</v>
      </c>
      <c r="T20" s="91">
        <f>KT!S20</f>
        <v>283.91000000000003</v>
      </c>
      <c r="U20" s="91">
        <f>KT!T20</f>
        <v>1</v>
      </c>
      <c r="V20" s="91">
        <f>KT!U20</f>
        <v>0</v>
      </c>
      <c r="W20" s="91">
        <f>KT!V20</f>
        <v>129.92000000000002</v>
      </c>
      <c r="X20" s="91">
        <f>KT!W20</f>
        <v>6.5</v>
      </c>
    </row>
    <row r="21" spans="1:27" s="104" customFormat="1" ht="27" customHeight="1">
      <c r="A21" s="16" t="s">
        <v>30</v>
      </c>
      <c r="B21" s="13" t="s">
        <v>86</v>
      </c>
      <c r="C21" s="16" t="s">
        <v>33</v>
      </c>
      <c r="D21" s="91">
        <f>'01CH'!D20</f>
        <v>1.24</v>
      </c>
      <c r="E21" s="177">
        <f t="shared" si="1"/>
        <v>1.4790166304685299E-3</v>
      </c>
      <c r="F21" s="177"/>
      <c r="G21" s="177">
        <f t="shared" si="2"/>
        <v>10.350000000000003</v>
      </c>
      <c r="H21" s="91">
        <f t="shared" si="0"/>
        <v>10.350000000000003</v>
      </c>
      <c r="I21" s="91">
        <f t="shared" si="3"/>
        <v>1.2345017843023618E-2</v>
      </c>
      <c r="J21" s="91">
        <f>KT!I21</f>
        <v>4.54</v>
      </c>
      <c r="K21" s="91">
        <f>KT!J21</f>
        <v>0.3</v>
      </c>
      <c r="L21" s="91">
        <f>KT!K21</f>
        <v>0.3</v>
      </c>
      <c r="M21" s="91">
        <f>KT!L21</f>
        <v>0.3</v>
      </c>
      <c r="N21" s="91">
        <f>KT!M21</f>
        <v>0.3</v>
      </c>
      <c r="O21" s="91">
        <f>KT!N21</f>
        <v>0.3</v>
      </c>
      <c r="P21" s="91">
        <f>KT!O21</f>
        <v>0.3</v>
      </c>
      <c r="Q21" s="91">
        <f>KT!P21</f>
        <v>0.61</v>
      </c>
      <c r="R21" s="91">
        <f>KT!Q21</f>
        <v>1.3</v>
      </c>
      <c r="S21" s="91">
        <f>KT!R21</f>
        <v>0.3</v>
      </c>
      <c r="T21" s="91">
        <f>KT!S21</f>
        <v>0.6</v>
      </c>
      <c r="U21" s="91">
        <f>KT!T21</f>
        <v>0.3</v>
      </c>
      <c r="V21" s="91">
        <f>KT!U21</f>
        <v>0.30000000000000004</v>
      </c>
      <c r="W21" s="91">
        <f>KT!V21</f>
        <v>0.3</v>
      </c>
      <c r="X21" s="91">
        <f>KT!W21</f>
        <v>0.3</v>
      </c>
    </row>
    <row r="22" spans="1:27" ht="27" customHeight="1">
      <c r="A22" s="16" t="s">
        <v>32</v>
      </c>
      <c r="B22" s="13" t="s">
        <v>87</v>
      </c>
      <c r="C22" s="16" t="s">
        <v>35</v>
      </c>
      <c r="D22" s="91">
        <f>'01CH'!D21</f>
        <v>0</v>
      </c>
      <c r="E22" s="177">
        <f t="shared" si="1"/>
        <v>0</v>
      </c>
      <c r="F22" s="177"/>
      <c r="G22" s="177">
        <f t="shared" si="2"/>
        <v>0</v>
      </c>
      <c r="H22" s="91">
        <f t="shared" si="0"/>
        <v>0</v>
      </c>
      <c r="I22" s="91">
        <f t="shared" si="3"/>
        <v>0</v>
      </c>
      <c r="J22" s="91">
        <f>KT!I22</f>
        <v>0</v>
      </c>
      <c r="K22" s="91">
        <f>KT!J22</f>
        <v>0</v>
      </c>
      <c r="L22" s="91">
        <f>KT!K22</f>
        <v>0</v>
      </c>
      <c r="M22" s="91">
        <f>KT!L22</f>
        <v>0</v>
      </c>
      <c r="N22" s="91">
        <f>KT!M22</f>
        <v>0</v>
      </c>
      <c r="O22" s="91">
        <f>KT!N22</f>
        <v>0</v>
      </c>
      <c r="P22" s="91">
        <f>KT!O22</f>
        <v>0</v>
      </c>
      <c r="Q22" s="91">
        <f>KT!P22</f>
        <v>0</v>
      </c>
      <c r="R22" s="91">
        <f>KT!Q22</f>
        <v>0</v>
      </c>
      <c r="S22" s="91">
        <f>KT!R22</f>
        <v>0</v>
      </c>
      <c r="T22" s="91">
        <f>KT!S22</f>
        <v>0</v>
      </c>
      <c r="U22" s="91">
        <f>KT!T22</f>
        <v>0</v>
      </c>
      <c r="V22" s="91">
        <f>KT!U22</f>
        <v>0</v>
      </c>
      <c r="W22" s="91">
        <f>KT!V22</f>
        <v>0</v>
      </c>
      <c r="X22" s="91">
        <f>KT!W22</f>
        <v>0</v>
      </c>
    </row>
    <row r="23" spans="1:27" ht="27" customHeight="1">
      <c r="A23" s="16" t="s">
        <v>34</v>
      </c>
      <c r="B23" s="13" t="s">
        <v>119</v>
      </c>
      <c r="C23" s="16" t="s">
        <v>121</v>
      </c>
      <c r="D23" s="91">
        <f>'01CH'!D22</f>
        <v>0</v>
      </c>
      <c r="E23" s="177">
        <f t="shared" si="1"/>
        <v>0</v>
      </c>
      <c r="F23" s="177"/>
      <c r="G23" s="177">
        <f t="shared" si="2"/>
        <v>0</v>
      </c>
      <c r="H23" s="217">
        <f t="shared" si="0"/>
        <v>0</v>
      </c>
      <c r="I23" s="91">
        <f t="shared" si="3"/>
        <v>0</v>
      </c>
      <c r="J23" s="91">
        <f>KT!I23</f>
        <v>0</v>
      </c>
      <c r="K23" s="91">
        <f>KT!J23</f>
        <v>0</v>
      </c>
      <c r="L23" s="91">
        <f>KT!K23</f>
        <v>0</v>
      </c>
      <c r="M23" s="91">
        <f>KT!L23</f>
        <v>0</v>
      </c>
      <c r="N23" s="91">
        <f>KT!M23</f>
        <v>0</v>
      </c>
      <c r="O23" s="91">
        <f>KT!N23</f>
        <v>0</v>
      </c>
      <c r="P23" s="91">
        <f>KT!O23</f>
        <v>0</v>
      </c>
      <c r="Q23" s="91">
        <f>KT!P23</f>
        <v>0</v>
      </c>
      <c r="R23" s="91">
        <f>KT!Q23</f>
        <v>0</v>
      </c>
      <c r="S23" s="91">
        <f>KT!R23</f>
        <v>0</v>
      </c>
      <c r="T23" s="91">
        <f>KT!S23</f>
        <v>0</v>
      </c>
      <c r="U23" s="91">
        <f>KT!T23</f>
        <v>0</v>
      </c>
      <c r="V23" s="91">
        <f>KT!U23</f>
        <v>0</v>
      </c>
      <c r="W23" s="91">
        <f>KT!V23</f>
        <v>0</v>
      </c>
      <c r="X23" s="91">
        <f>KT!W23</f>
        <v>0</v>
      </c>
    </row>
    <row r="24" spans="1:27" ht="27" customHeight="1">
      <c r="A24" s="16" t="s">
        <v>36</v>
      </c>
      <c r="B24" s="13" t="s">
        <v>120</v>
      </c>
      <c r="C24" s="16" t="s">
        <v>122</v>
      </c>
      <c r="D24" s="91">
        <f>'01CH'!D23</f>
        <v>29.689999999999998</v>
      </c>
      <c r="E24" s="177">
        <f t="shared" si="1"/>
        <v>3.5412906256944071E-2</v>
      </c>
      <c r="F24" s="177"/>
      <c r="G24" s="177">
        <f t="shared" si="2"/>
        <v>145.54000000000002</v>
      </c>
      <c r="H24" s="91">
        <f t="shared" si="0"/>
        <v>145.54000000000002</v>
      </c>
      <c r="I24" s="91">
        <f t="shared" si="3"/>
        <v>0.17359361322450795</v>
      </c>
      <c r="J24" s="91">
        <f>KT!I24</f>
        <v>0</v>
      </c>
      <c r="K24" s="91">
        <f>KT!J24</f>
        <v>0</v>
      </c>
      <c r="L24" s="91">
        <f>KT!K24</f>
        <v>0</v>
      </c>
      <c r="M24" s="91">
        <f>KT!L24</f>
        <v>0</v>
      </c>
      <c r="N24" s="91">
        <f>KT!M24</f>
        <v>0</v>
      </c>
      <c r="O24" s="91">
        <f>KT!N24</f>
        <v>0</v>
      </c>
      <c r="P24" s="91">
        <f>KT!O24</f>
        <v>10.85</v>
      </c>
      <c r="Q24" s="91">
        <f>KT!P24</f>
        <v>10</v>
      </c>
      <c r="R24" s="91">
        <f>KT!Q24</f>
        <v>45.2</v>
      </c>
      <c r="S24" s="91">
        <f>KT!R24</f>
        <v>64.489999999999995</v>
      </c>
      <c r="T24" s="91">
        <f>KT!S24</f>
        <v>14.999999999999998</v>
      </c>
      <c r="U24" s="91">
        <f>KT!T24</f>
        <v>0</v>
      </c>
      <c r="V24" s="91">
        <f>KT!U24</f>
        <v>0</v>
      </c>
      <c r="W24" s="91">
        <f>KT!V24</f>
        <v>0</v>
      </c>
      <c r="X24" s="91">
        <f>KT!W24</f>
        <v>0</v>
      </c>
      <c r="AA24" s="30" t="s">
        <v>342</v>
      </c>
    </row>
    <row r="25" spans="1:27" ht="27" customHeight="1">
      <c r="A25" s="16" t="s">
        <v>38</v>
      </c>
      <c r="B25" s="13" t="s">
        <v>123</v>
      </c>
      <c r="C25" s="16" t="s">
        <v>124</v>
      </c>
      <c r="D25" s="91">
        <f>'01CH'!D24</f>
        <v>0.48</v>
      </c>
      <c r="E25" s="177">
        <f t="shared" si="1"/>
        <v>5.7252256663297937E-4</v>
      </c>
      <c r="F25" s="177"/>
      <c r="G25" s="177">
        <f t="shared" si="2"/>
        <v>120.04000000000002</v>
      </c>
      <c r="H25" s="91">
        <f t="shared" si="0"/>
        <v>120.04000000000002</v>
      </c>
      <c r="I25" s="91">
        <f t="shared" si="3"/>
        <v>0.14317835187213093</v>
      </c>
      <c r="J25" s="91">
        <f>KT!I25</f>
        <v>14.069999999999999</v>
      </c>
      <c r="K25" s="91">
        <f>KT!J25</f>
        <v>0</v>
      </c>
      <c r="L25" s="91">
        <f>KT!K25</f>
        <v>1.05</v>
      </c>
      <c r="M25" s="91">
        <f>KT!L25</f>
        <v>72.64</v>
      </c>
      <c r="N25" s="91">
        <f>KT!M25</f>
        <v>0.12</v>
      </c>
      <c r="O25" s="91">
        <f>KT!N25</f>
        <v>5.2799999999999994</v>
      </c>
      <c r="P25" s="91">
        <f>KT!O25</f>
        <v>9.4700000000000006</v>
      </c>
      <c r="Q25" s="91">
        <f>KT!P25</f>
        <v>3.12</v>
      </c>
      <c r="R25" s="91">
        <f>KT!Q25</f>
        <v>10.23</v>
      </c>
      <c r="S25" s="91">
        <f>KT!R25</f>
        <v>0.2</v>
      </c>
      <c r="T25" s="91">
        <f>KT!S25</f>
        <v>1.2</v>
      </c>
      <c r="U25" s="91">
        <f>KT!T25</f>
        <v>0.26</v>
      </c>
      <c r="V25" s="91">
        <f>KT!U25</f>
        <v>2.2999999999999998</v>
      </c>
      <c r="W25" s="91">
        <f>KT!V25</f>
        <v>0</v>
      </c>
      <c r="X25" s="91">
        <f>KT!W25</f>
        <v>0.1</v>
      </c>
    </row>
    <row r="26" spans="1:27" s="104" customFormat="1" ht="27" customHeight="1">
      <c r="A26" s="16" t="s">
        <v>88</v>
      </c>
      <c r="B26" s="13" t="s">
        <v>125</v>
      </c>
      <c r="C26" s="16" t="s">
        <v>37</v>
      </c>
      <c r="D26" s="91">
        <f>'01CH'!D25</f>
        <v>36.720000000000006</v>
      </c>
      <c r="E26" s="177">
        <f t="shared" si="1"/>
        <v>4.3797976347422926E-2</v>
      </c>
      <c r="F26" s="177"/>
      <c r="G26" s="177">
        <f t="shared" si="2"/>
        <v>98.11999999999999</v>
      </c>
      <c r="H26" s="91">
        <f t="shared" si="0"/>
        <v>98.11999999999999</v>
      </c>
      <c r="I26" s="91">
        <f t="shared" si="3"/>
        <v>0.11703315466255815</v>
      </c>
      <c r="J26" s="91">
        <f>KT!I26</f>
        <v>1.8199999999999998</v>
      </c>
      <c r="K26" s="91">
        <f>KT!J26</f>
        <v>2.5</v>
      </c>
      <c r="L26" s="91">
        <f>KT!K26</f>
        <v>1.37</v>
      </c>
      <c r="M26" s="91">
        <f>KT!L26</f>
        <v>1.51</v>
      </c>
      <c r="N26" s="91">
        <f>KT!M26</f>
        <v>10.089999999999998</v>
      </c>
      <c r="O26" s="91">
        <f>KT!N26</f>
        <v>0</v>
      </c>
      <c r="P26" s="91">
        <f>KT!O26</f>
        <v>0.33999999999999997</v>
      </c>
      <c r="Q26" s="91">
        <f>KT!P26</f>
        <v>0.97</v>
      </c>
      <c r="R26" s="91">
        <f>KT!Q26</f>
        <v>30.48</v>
      </c>
      <c r="S26" s="91">
        <f>KT!R26</f>
        <v>12.319999999999999</v>
      </c>
      <c r="T26" s="91">
        <f>KT!S26</f>
        <v>6.09</v>
      </c>
      <c r="U26" s="91">
        <f>KT!T26</f>
        <v>1.2</v>
      </c>
      <c r="V26" s="91">
        <f>KT!U26</f>
        <v>12.190000000000001</v>
      </c>
      <c r="W26" s="91">
        <f>KT!V26</f>
        <v>6.05</v>
      </c>
      <c r="X26" s="91">
        <f>KT!W26</f>
        <v>11.19</v>
      </c>
    </row>
    <row r="27" spans="1:27" ht="25.5" customHeight="1">
      <c r="A27" s="16" t="s">
        <v>89</v>
      </c>
      <c r="B27" s="13" t="s">
        <v>145</v>
      </c>
      <c r="C27" s="16" t="s">
        <v>40</v>
      </c>
      <c r="D27" s="91">
        <f>'01CH'!D26</f>
        <v>444.97</v>
      </c>
      <c r="E27" s="177">
        <f t="shared" si="1"/>
        <v>0.53074034682224347</v>
      </c>
      <c r="F27" s="177"/>
      <c r="G27" s="177">
        <f t="shared" si="2"/>
        <v>878.07</v>
      </c>
      <c r="H27" s="91">
        <f t="shared" si="0"/>
        <v>878.07</v>
      </c>
      <c r="I27" s="91">
        <f t="shared" si="3"/>
        <v>1.0473226876737918</v>
      </c>
      <c r="J27" s="91">
        <f>KT!I27</f>
        <v>0.28000000000000003</v>
      </c>
      <c r="K27" s="91">
        <f>KT!J27</f>
        <v>235.85000000000002</v>
      </c>
      <c r="L27" s="91">
        <f>KT!K27</f>
        <v>0</v>
      </c>
      <c r="M27" s="91">
        <f>KT!L27</f>
        <v>373.81</v>
      </c>
      <c r="N27" s="91">
        <f>KT!M27</f>
        <v>0</v>
      </c>
      <c r="O27" s="91">
        <f>KT!N27</f>
        <v>0</v>
      </c>
      <c r="P27" s="91">
        <f>KT!O27</f>
        <v>0</v>
      </c>
      <c r="Q27" s="91">
        <f>KT!P27</f>
        <v>115.57000000000001</v>
      </c>
      <c r="R27" s="91">
        <f>KT!Q27</f>
        <v>10.8</v>
      </c>
      <c r="S27" s="91">
        <f>KT!R27</f>
        <v>0</v>
      </c>
      <c r="T27" s="91">
        <f>KT!S27</f>
        <v>0</v>
      </c>
      <c r="U27" s="91">
        <f>KT!T27</f>
        <v>0</v>
      </c>
      <c r="V27" s="91">
        <f>KT!U27</f>
        <v>141.76</v>
      </c>
      <c r="W27" s="91">
        <f>KT!V27</f>
        <v>0</v>
      </c>
      <c r="X27" s="91">
        <f>KT!W27</f>
        <v>0</v>
      </c>
    </row>
    <row r="28" spans="1:27" ht="39" customHeight="1">
      <c r="A28" s="16" t="s">
        <v>90</v>
      </c>
      <c r="B28" s="13" t="s">
        <v>164</v>
      </c>
      <c r="C28" s="16" t="s">
        <v>48</v>
      </c>
      <c r="D28" s="91">
        <f>'01CH'!D27</f>
        <v>1089.32</v>
      </c>
      <c r="E28" s="177">
        <f t="shared" si="1"/>
        <v>1.2992922547596604</v>
      </c>
      <c r="F28" s="177"/>
      <c r="G28" s="177">
        <f t="shared" si="2"/>
        <v>1504.73</v>
      </c>
      <c r="H28" s="91">
        <f t="shared" si="0"/>
        <v>1504.73</v>
      </c>
      <c r="I28" s="91">
        <f t="shared" si="3"/>
        <v>1.7947747535200893</v>
      </c>
      <c r="J28" s="91">
        <f>KT!I28</f>
        <v>60.74</v>
      </c>
      <c r="K28" s="91">
        <f>KT!J28</f>
        <v>83.72</v>
      </c>
      <c r="L28" s="91">
        <f>KT!K28</f>
        <v>84.89</v>
      </c>
      <c r="M28" s="91">
        <f>KT!L28</f>
        <v>72.97999999999999</v>
      </c>
      <c r="N28" s="91">
        <f>KT!M28</f>
        <v>99.509999999999991</v>
      </c>
      <c r="O28" s="91">
        <f>KT!N28</f>
        <v>64.02000000000001</v>
      </c>
      <c r="P28" s="91">
        <f>KT!O28</f>
        <v>92.68</v>
      </c>
      <c r="Q28" s="91">
        <f>KT!P28</f>
        <v>84.26</v>
      </c>
      <c r="R28" s="91">
        <f>KT!Q28</f>
        <v>102.59000000000002</v>
      </c>
      <c r="S28" s="91">
        <f>KT!R28</f>
        <v>80.650000000000006</v>
      </c>
      <c r="T28" s="91">
        <f>KT!S28</f>
        <v>144.11000000000001</v>
      </c>
      <c r="U28" s="91">
        <f>KT!T28</f>
        <v>136.83000000000001</v>
      </c>
      <c r="V28" s="91">
        <f>KT!U28</f>
        <v>119.96</v>
      </c>
      <c r="W28" s="91">
        <f>KT!V28</f>
        <v>158.87</v>
      </c>
      <c r="X28" s="91">
        <f>KT!W28</f>
        <v>118.92000000000002</v>
      </c>
    </row>
    <row r="29" spans="1:27" ht="27" customHeight="1">
      <c r="A29" s="16" t="s">
        <v>91</v>
      </c>
      <c r="B29" s="13" t="s">
        <v>127</v>
      </c>
      <c r="C29" s="16" t="s">
        <v>63</v>
      </c>
      <c r="D29" s="91">
        <f>'01CH'!D28</f>
        <v>0</v>
      </c>
      <c r="E29" s="177">
        <f t="shared" si="1"/>
        <v>0</v>
      </c>
      <c r="F29" s="177"/>
      <c r="G29" s="177">
        <f t="shared" si="2"/>
        <v>0</v>
      </c>
      <c r="H29" s="217">
        <f t="shared" si="0"/>
        <v>0</v>
      </c>
      <c r="I29" s="91">
        <f t="shared" si="3"/>
        <v>0</v>
      </c>
      <c r="J29" s="91">
        <f>KT!I42</f>
        <v>0</v>
      </c>
      <c r="K29" s="91">
        <f>KT!J42</f>
        <v>0</v>
      </c>
      <c r="L29" s="91">
        <f>KT!K42</f>
        <v>0</v>
      </c>
      <c r="M29" s="91">
        <f>KT!L42</f>
        <v>0</v>
      </c>
      <c r="N29" s="91">
        <f>KT!M42</f>
        <v>0</v>
      </c>
      <c r="O29" s="91">
        <f>KT!N42</f>
        <v>0</v>
      </c>
      <c r="P29" s="91">
        <f>KT!O42</f>
        <v>0</v>
      </c>
      <c r="Q29" s="91">
        <f>KT!P42</f>
        <v>0</v>
      </c>
      <c r="R29" s="91">
        <f>KT!Q42</f>
        <v>0</v>
      </c>
      <c r="S29" s="91">
        <f>KT!R42</f>
        <v>0</v>
      </c>
      <c r="T29" s="91">
        <f>KT!S42</f>
        <v>0</v>
      </c>
      <c r="U29" s="91">
        <f>KT!T42</f>
        <v>0</v>
      </c>
      <c r="V29" s="91">
        <f>KT!U42</f>
        <v>0</v>
      </c>
      <c r="W29" s="91">
        <f>KT!V42</f>
        <v>0</v>
      </c>
      <c r="X29" s="91">
        <f>KT!W42</f>
        <v>0</v>
      </c>
    </row>
    <row r="30" spans="1:27" ht="27" customHeight="1">
      <c r="A30" s="16" t="s">
        <v>95</v>
      </c>
      <c r="B30" s="13" t="s">
        <v>126</v>
      </c>
      <c r="C30" s="16" t="s">
        <v>41</v>
      </c>
      <c r="D30" s="91">
        <f>'01CH'!D29</f>
        <v>7.97</v>
      </c>
      <c r="E30" s="177">
        <f t="shared" si="1"/>
        <v>9.50626011680176E-3</v>
      </c>
      <c r="F30" s="177"/>
      <c r="G30" s="177">
        <f t="shared" si="2"/>
        <v>28.25</v>
      </c>
      <c r="H30" s="91">
        <f t="shared" si="0"/>
        <v>28.25</v>
      </c>
      <c r="I30" s="91">
        <f t="shared" si="3"/>
        <v>3.3695338557045137E-2</v>
      </c>
      <c r="J30" s="91">
        <f>KT!I43</f>
        <v>0.62</v>
      </c>
      <c r="K30" s="91">
        <f>KT!J43</f>
        <v>0</v>
      </c>
      <c r="L30" s="91">
        <f>KT!K43</f>
        <v>0</v>
      </c>
      <c r="M30" s="91">
        <f>KT!L43</f>
        <v>11.86</v>
      </c>
      <c r="N30" s="91">
        <f>KT!M43</f>
        <v>0</v>
      </c>
      <c r="O30" s="91">
        <f>KT!N43</f>
        <v>0</v>
      </c>
      <c r="P30" s="91">
        <f>KT!O43</f>
        <v>4.5200000000000005</v>
      </c>
      <c r="Q30" s="91">
        <f>KT!P43</f>
        <v>0</v>
      </c>
      <c r="R30" s="91">
        <f>KT!Q43</f>
        <v>0</v>
      </c>
      <c r="S30" s="91">
        <f>KT!R43</f>
        <v>0</v>
      </c>
      <c r="T30" s="91">
        <f>KT!S43</f>
        <v>6.8</v>
      </c>
      <c r="U30" s="91">
        <f>KT!T43</f>
        <v>0</v>
      </c>
      <c r="V30" s="91">
        <f>KT!U43</f>
        <v>2.39</v>
      </c>
      <c r="W30" s="91">
        <f>KT!V43</f>
        <v>0.04</v>
      </c>
      <c r="X30" s="91">
        <f>KT!W43</f>
        <v>2.02</v>
      </c>
    </row>
    <row r="31" spans="1:27" s="104" customFormat="1" ht="27" customHeight="1">
      <c r="A31" s="16" t="s">
        <v>96</v>
      </c>
      <c r="B31" s="13" t="s">
        <v>101</v>
      </c>
      <c r="C31" s="16" t="s">
        <v>42</v>
      </c>
      <c r="D31" s="91">
        <f>'01CH'!D30</f>
        <v>1.02</v>
      </c>
      <c r="E31" s="177">
        <f t="shared" si="1"/>
        <v>1.2166104540950811E-3</v>
      </c>
      <c r="F31" s="177"/>
      <c r="G31" s="177">
        <f t="shared" si="2"/>
        <v>21.47</v>
      </c>
      <c r="H31" s="91">
        <f t="shared" si="0"/>
        <v>21.47</v>
      </c>
      <c r="I31" s="91">
        <f t="shared" si="3"/>
        <v>2.5608457303354298E-2</v>
      </c>
      <c r="J31" s="91">
        <f>KT!I44</f>
        <v>1.22</v>
      </c>
      <c r="K31" s="91">
        <f>KT!J44</f>
        <v>0</v>
      </c>
      <c r="L31" s="91">
        <f>KT!K44</f>
        <v>1</v>
      </c>
      <c r="M31" s="91">
        <f>KT!L44</f>
        <v>0</v>
      </c>
      <c r="N31" s="91">
        <f>KT!M44</f>
        <v>3</v>
      </c>
      <c r="O31" s="91">
        <f>KT!N44</f>
        <v>0</v>
      </c>
      <c r="P31" s="91">
        <f>KT!O44</f>
        <v>0</v>
      </c>
      <c r="Q31" s="91">
        <f>KT!P44</f>
        <v>5</v>
      </c>
      <c r="R31" s="91">
        <f>KT!Q44</f>
        <v>0.2</v>
      </c>
      <c r="S31" s="91">
        <f>KT!R44</f>
        <v>0</v>
      </c>
      <c r="T31" s="91">
        <f>KT!S44</f>
        <v>0.25</v>
      </c>
      <c r="U31" s="91">
        <f>KT!T44</f>
        <v>3</v>
      </c>
      <c r="V31" s="91">
        <f>KT!U44</f>
        <v>6.7</v>
      </c>
      <c r="W31" s="91">
        <f>KT!V44</f>
        <v>1</v>
      </c>
      <c r="X31" s="91">
        <f>KT!W44</f>
        <v>0.1</v>
      </c>
    </row>
    <row r="32" spans="1:27" ht="27" customHeight="1">
      <c r="A32" s="16" t="s">
        <v>97</v>
      </c>
      <c r="B32" s="13" t="s">
        <v>146</v>
      </c>
      <c r="C32" s="16" t="s">
        <v>64</v>
      </c>
      <c r="D32" s="91">
        <f>'01CH'!D31</f>
        <v>777</v>
      </c>
      <c r="E32" s="177">
        <f t="shared" si="1"/>
        <v>0.92677090473713519</v>
      </c>
      <c r="F32" s="177"/>
      <c r="G32" s="177">
        <f t="shared" si="2"/>
        <v>961.08</v>
      </c>
      <c r="H32" s="91">
        <f t="shared" si="0"/>
        <v>961.08</v>
      </c>
      <c r="I32" s="91">
        <f t="shared" si="3"/>
        <v>1.1463333090408827</v>
      </c>
      <c r="J32" s="91">
        <f>KT!I45</f>
        <v>0</v>
      </c>
      <c r="K32" s="91">
        <f>KT!J45</f>
        <v>37.18</v>
      </c>
      <c r="L32" s="91">
        <f>KT!K45</f>
        <v>21.4</v>
      </c>
      <c r="M32" s="91">
        <f>KT!L45</f>
        <v>42.41</v>
      </c>
      <c r="N32" s="91">
        <f>KT!M45</f>
        <v>41.39</v>
      </c>
      <c r="O32" s="91">
        <f>KT!N45</f>
        <v>32.270000000000003</v>
      </c>
      <c r="P32" s="91">
        <f>KT!O45</f>
        <v>71.27</v>
      </c>
      <c r="Q32" s="91">
        <f>KT!P45</f>
        <v>55.67</v>
      </c>
      <c r="R32" s="91">
        <f>KT!Q45</f>
        <v>174.53999999999996</v>
      </c>
      <c r="S32" s="91">
        <f>KT!R45</f>
        <v>79.740000000000009</v>
      </c>
      <c r="T32" s="91">
        <f>KT!S45</f>
        <v>121.26000000000002</v>
      </c>
      <c r="U32" s="91">
        <f>KT!T45</f>
        <v>47.85</v>
      </c>
      <c r="V32" s="91">
        <f>KT!U45</f>
        <v>60.589999999999996</v>
      </c>
      <c r="W32" s="91">
        <f>KT!V45</f>
        <v>106.14</v>
      </c>
      <c r="X32" s="91">
        <f>KT!W45</f>
        <v>69.37</v>
      </c>
    </row>
    <row r="33" spans="1:24" ht="27" customHeight="1">
      <c r="A33" s="16" t="s">
        <v>103</v>
      </c>
      <c r="B33" s="13" t="s">
        <v>147</v>
      </c>
      <c r="C33" s="16" t="s">
        <v>62</v>
      </c>
      <c r="D33" s="91">
        <f>'01CH'!D32</f>
        <v>30.25</v>
      </c>
      <c r="E33" s="177">
        <f t="shared" si="1"/>
        <v>3.6080849251349217E-2</v>
      </c>
      <c r="F33" s="177"/>
      <c r="G33" s="177">
        <f t="shared" si="2"/>
        <v>72.66</v>
      </c>
      <c r="H33" s="91">
        <f t="shared" si="0"/>
        <v>72.66</v>
      </c>
      <c r="I33" s="91">
        <f t="shared" si="3"/>
        <v>8.6665603524067228E-2</v>
      </c>
      <c r="J33" s="91">
        <f>KT!I46</f>
        <v>72.66</v>
      </c>
      <c r="K33" s="91">
        <f>KT!J46</f>
        <v>0</v>
      </c>
      <c r="L33" s="91">
        <f>KT!K46</f>
        <v>0</v>
      </c>
      <c r="M33" s="91">
        <f>KT!L46</f>
        <v>0</v>
      </c>
      <c r="N33" s="91">
        <f>KT!M46</f>
        <v>0</v>
      </c>
      <c r="O33" s="91">
        <f>KT!N46</f>
        <v>0</v>
      </c>
      <c r="P33" s="91">
        <f>KT!O46</f>
        <v>0</v>
      </c>
      <c r="Q33" s="91">
        <f>KT!P46</f>
        <v>0</v>
      </c>
      <c r="R33" s="91">
        <f>KT!Q46</f>
        <v>0</v>
      </c>
      <c r="S33" s="91">
        <f>KT!R46</f>
        <v>0</v>
      </c>
      <c r="T33" s="91">
        <f>KT!S46</f>
        <v>0</v>
      </c>
      <c r="U33" s="91">
        <f>KT!T46</f>
        <v>0</v>
      </c>
      <c r="V33" s="91">
        <f>KT!U46</f>
        <v>0</v>
      </c>
      <c r="W33" s="91">
        <f>KT!V46</f>
        <v>0</v>
      </c>
      <c r="X33" s="91">
        <f>KT!W46</f>
        <v>0</v>
      </c>
    </row>
    <row r="34" spans="1:24" s="104" customFormat="1" ht="27" customHeight="1">
      <c r="A34" s="16" t="s">
        <v>104</v>
      </c>
      <c r="B34" s="110" t="s">
        <v>128</v>
      </c>
      <c r="C34" s="320" t="s">
        <v>29</v>
      </c>
      <c r="D34" s="91">
        <f>'01CH'!D33</f>
        <v>14.379999999999999</v>
      </c>
      <c r="E34" s="177">
        <f t="shared" si="1"/>
        <v>1.7151821892046337E-2</v>
      </c>
      <c r="F34" s="177"/>
      <c r="G34" s="177">
        <f t="shared" si="2"/>
        <v>19.859999999999996</v>
      </c>
      <c r="H34" s="91">
        <f t="shared" si="0"/>
        <v>19.859999999999996</v>
      </c>
      <c r="I34" s="91">
        <f t="shared" si="3"/>
        <v>2.3688121194439513E-2</v>
      </c>
      <c r="J34" s="91">
        <f>KT!I47</f>
        <v>7.22</v>
      </c>
      <c r="K34" s="91">
        <f>KT!J47</f>
        <v>1.5599999999999998</v>
      </c>
      <c r="L34" s="91">
        <f>KT!K47</f>
        <v>0.61</v>
      </c>
      <c r="M34" s="91">
        <f>KT!L47</f>
        <v>0.51</v>
      </c>
      <c r="N34" s="91">
        <f>KT!M47</f>
        <v>0.4</v>
      </c>
      <c r="O34" s="91">
        <f>KT!N47</f>
        <v>0.92</v>
      </c>
      <c r="P34" s="91">
        <f>KT!O47</f>
        <v>2.02</v>
      </c>
      <c r="Q34" s="91">
        <f>KT!P47</f>
        <v>1.46</v>
      </c>
      <c r="R34" s="91">
        <f>KT!Q47</f>
        <v>0.69</v>
      </c>
      <c r="S34" s="91">
        <f>KT!R47</f>
        <v>0.57000000000000006</v>
      </c>
      <c r="T34" s="91">
        <f>KT!S47</f>
        <v>0.53</v>
      </c>
      <c r="U34" s="91">
        <f>KT!T47</f>
        <v>1.81</v>
      </c>
      <c r="V34" s="91">
        <f>KT!U47</f>
        <v>0.4</v>
      </c>
      <c r="W34" s="91">
        <f>KT!V47</f>
        <v>0.53</v>
      </c>
      <c r="X34" s="91">
        <f>KT!W47</f>
        <v>0.63</v>
      </c>
    </row>
    <row r="35" spans="1:24" s="104" customFormat="1" ht="29.25" customHeight="1">
      <c r="A35" s="16" t="s">
        <v>105</v>
      </c>
      <c r="B35" s="110" t="s">
        <v>129</v>
      </c>
      <c r="C35" s="320" t="s">
        <v>130</v>
      </c>
      <c r="D35" s="91">
        <f>'01CH'!D34</f>
        <v>0.78999999999999992</v>
      </c>
      <c r="E35" s="177">
        <f t="shared" si="1"/>
        <v>9.4227672425011163E-4</v>
      </c>
      <c r="F35" s="177"/>
      <c r="G35" s="177">
        <f t="shared" si="2"/>
        <v>12.24</v>
      </c>
      <c r="H35" s="91">
        <f t="shared" si="0"/>
        <v>12.24</v>
      </c>
      <c r="I35" s="91">
        <f t="shared" si="3"/>
        <v>1.4599325449140971E-2</v>
      </c>
      <c r="J35" s="91">
        <f>KT!I48</f>
        <v>1.84</v>
      </c>
      <c r="K35" s="91">
        <f>KT!J48</f>
        <v>0.65</v>
      </c>
      <c r="L35" s="91">
        <f>KT!K48</f>
        <v>0.71999999999999986</v>
      </c>
      <c r="M35" s="91">
        <f>KT!L48</f>
        <v>0.25</v>
      </c>
      <c r="N35" s="91">
        <f>KT!M48</f>
        <v>0.62999999999999989</v>
      </c>
      <c r="O35" s="91">
        <f>KT!N48</f>
        <v>0.75000000000000011</v>
      </c>
      <c r="P35" s="91">
        <f>KT!O48</f>
        <v>1.01</v>
      </c>
      <c r="Q35" s="91">
        <f>KT!P48</f>
        <v>1.6500000000000001</v>
      </c>
      <c r="R35" s="91">
        <f>KT!Q48</f>
        <v>0.87</v>
      </c>
      <c r="S35" s="91">
        <f>KT!R48</f>
        <v>1</v>
      </c>
      <c r="T35" s="91">
        <f>KT!S48</f>
        <v>0.8</v>
      </c>
      <c r="U35" s="91">
        <f>KT!T48</f>
        <v>0.60000000000000009</v>
      </c>
      <c r="V35" s="91">
        <f>KT!U48</f>
        <v>0.75</v>
      </c>
      <c r="W35" s="91">
        <f>KT!V48</f>
        <v>0.39999999999999997</v>
      </c>
      <c r="X35" s="91">
        <f>KT!W48</f>
        <v>0.32000000000000006</v>
      </c>
    </row>
    <row r="36" spans="1:24" s="124" customFormat="1" ht="27" customHeight="1">
      <c r="A36" s="16" t="s">
        <v>135</v>
      </c>
      <c r="B36" s="110" t="s">
        <v>148</v>
      </c>
      <c r="C36" s="320" t="s">
        <v>149</v>
      </c>
      <c r="D36" s="91">
        <f>'01CH'!D35</f>
        <v>0</v>
      </c>
      <c r="E36" s="177">
        <f t="shared" si="1"/>
        <v>0</v>
      </c>
      <c r="F36" s="177"/>
      <c r="G36" s="177">
        <f t="shared" si="2"/>
        <v>0</v>
      </c>
      <c r="H36" s="217">
        <f t="shared" si="0"/>
        <v>0</v>
      </c>
      <c r="I36" s="91">
        <f t="shared" si="3"/>
        <v>0</v>
      </c>
      <c r="J36" s="91">
        <f>KT!I49</f>
        <v>0</v>
      </c>
      <c r="K36" s="91">
        <f>KT!J49</f>
        <v>0</v>
      </c>
      <c r="L36" s="91">
        <f>KT!K49</f>
        <v>0</v>
      </c>
      <c r="M36" s="91">
        <f>KT!L49</f>
        <v>0</v>
      </c>
      <c r="N36" s="91">
        <f>KT!M49</f>
        <v>0</v>
      </c>
      <c r="O36" s="91">
        <f>KT!N49</f>
        <v>0</v>
      </c>
      <c r="P36" s="91">
        <f>KT!O49</f>
        <v>0</v>
      </c>
      <c r="Q36" s="91">
        <f>KT!P49</f>
        <v>0</v>
      </c>
      <c r="R36" s="91">
        <f>KT!Q49</f>
        <v>0</v>
      </c>
      <c r="S36" s="91">
        <f>KT!R49</f>
        <v>0</v>
      </c>
      <c r="T36" s="91">
        <f>KT!S49</f>
        <v>0</v>
      </c>
      <c r="U36" s="91">
        <f>KT!T49</f>
        <v>0</v>
      </c>
      <c r="V36" s="91">
        <f>KT!U49</f>
        <v>0</v>
      </c>
      <c r="W36" s="91">
        <f>KT!V49</f>
        <v>0</v>
      </c>
      <c r="X36" s="91">
        <f>KT!W49</f>
        <v>0</v>
      </c>
    </row>
    <row r="37" spans="1:24" s="104" customFormat="1" ht="27" customHeight="1">
      <c r="A37" s="16" t="s">
        <v>136</v>
      </c>
      <c r="B37" s="110" t="s">
        <v>150</v>
      </c>
      <c r="C37" s="320" t="s">
        <v>43</v>
      </c>
      <c r="D37" s="91">
        <f>'01CH'!D36</f>
        <v>0.27</v>
      </c>
      <c r="E37" s="177">
        <f t="shared" si="1"/>
        <v>3.2204394373105093E-4</v>
      </c>
      <c r="F37" s="177"/>
      <c r="G37" s="177">
        <f t="shared" si="2"/>
        <v>3.24</v>
      </c>
      <c r="H37" s="91">
        <f t="shared" si="0"/>
        <v>3.24</v>
      </c>
      <c r="I37" s="91">
        <f t="shared" si="3"/>
        <v>3.8645273247726103E-3</v>
      </c>
      <c r="J37" s="91">
        <f>KT!I50</f>
        <v>1.88</v>
      </c>
      <c r="K37" s="91">
        <f>KT!J50</f>
        <v>0.09</v>
      </c>
      <c r="L37" s="91">
        <f>KT!K50</f>
        <v>0</v>
      </c>
      <c r="M37" s="91">
        <f>KT!L50</f>
        <v>0.2</v>
      </c>
      <c r="N37" s="91">
        <f>KT!M50</f>
        <v>0</v>
      </c>
      <c r="O37" s="91">
        <f>KT!N50</f>
        <v>0.21</v>
      </c>
      <c r="P37" s="91">
        <f>KT!O50</f>
        <v>0</v>
      </c>
      <c r="Q37" s="91">
        <f>KT!P50</f>
        <v>0.2</v>
      </c>
      <c r="R37" s="91">
        <f>KT!Q50</f>
        <v>0</v>
      </c>
      <c r="S37" s="91">
        <f>KT!R50</f>
        <v>0.5</v>
      </c>
      <c r="T37" s="91">
        <f>KT!S50</f>
        <v>0.1</v>
      </c>
      <c r="U37" s="91">
        <f>KT!T50</f>
        <v>0</v>
      </c>
      <c r="V37" s="91">
        <f>KT!U50</f>
        <v>0</v>
      </c>
      <c r="W37" s="91">
        <f>KT!V50</f>
        <v>0.06</v>
      </c>
      <c r="X37" s="91">
        <f>KT!W50</f>
        <v>0</v>
      </c>
    </row>
    <row r="38" spans="1:24" ht="36" customHeight="1">
      <c r="A38" s="16" t="s">
        <v>137</v>
      </c>
      <c r="B38" s="110" t="s">
        <v>131</v>
      </c>
      <c r="C38" s="320" t="s">
        <v>45</v>
      </c>
      <c r="D38" s="91">
        <f>'01CH'!D37</f>
        <v>24.99</v>
      </c>
      <c r="E38" s="177">
        <f t="shared" si="1"/>
        <v>2.9806956125329485E-2</v>
      </c>
      <c r="F38" s="177"/>
      <c r="G38" s="177">
        <f t="shared" si="2"/>
        <v>119.27</v>
      </c>
      <c r="H38" s="91">
        <f t="shared" si="0"/>
        <v>119.27</v>
      </c>
      <c r="I38" s="91">
        <f t="shared" si="3"/>
        <v>0.14225993025482381</v>
      </c>
      <c r="J38" s="91">
        <f>KT!I51</f>
        <v>14.09</v>
      </c>
      <c r="K38" s="91">
        <f>KT!J51</f>
        <v>6.18</v>
      </c>
      <c r="L38" s="91">
        <f>KT!K51</f>
        <v>14.09</v>
      </c>
      <c r="M38" s="91">
        <f>KT!L51</f>
        <v>15.35</v>
      </c>
      <c r="N38" s="91">
        <f>KT!M51</f>
        <v>9.83</v>
      </c>
      <c r="O38" s="91">
        <f>KT!N51</f>
        <v>2.83</v>
      </c>
      <c r="P38" s="91">
        <f>KT!O51</f>
        <v>12.94</v>
      </c>
      <c r="Q38" s="91">
        <f>KT!P51</f>
        <v>3.0700000000000003</v>
      </c>
      <c r="R38" s="91">
        <f>KT!Q51</f>
        <v>3.2</v>
      </c>
      <c r="S38" s="91">
        <f>KT!R51</f>
        <v>8.1000000000000014</v>
      </c>
      <c r="T38" s="91">
        <f>KT!S51</f>
        <v>6.91</v>
      </c>
      <c r="U38" s="91">
        <f>KT!T51</f>
        <v>2.4699999999999998</v>
      </c>
      <c r="V38" s="91">
        <f>KT!U51</f>
        <v>14.07</v>
      </c>
      <c r="W38" s="91">
        <f>KT!V51</f>
        <v>2.98</v>
      </c>
      <c r="X38" s="91">
        <f>KT!W51</f>
        <v>3.16</v>
      </c>
    </row>
    <row r="39" spans="1:24" ht="25.5" customHeight="1">
      <c r="A39" s="16" t="s">
        <v>138</v>
      </c>
      <c r="B39" s="110" t="s">
        <v>132</v>
      </c>
      <c r="C39" s="320" t="s">
        <v>39</v>
      </c>
      <c r="D39" s="91">
        <f>'01CH'!D38</f>
        <v>60.95</v>
      </c>
      <c r="E39" s="177">
        <f t="shared" si="1"/>
        <v>7.2698438408916863E-2</v>
      </c>
      <c r="F39" s="177"/>
      <c r="G39" s="177">
        <f t="shared" si="2"/>
        <v>895.55999999999983</v>
      </c>
      <c r="H39" s="91">
        <f t="shared" si="0"/>
        <v>895.55999999999983</v>
      </c>
      <c r="I39" s="91">
        <f t="shared" si="3"/>
        <v>1.068183978695481</v>
      </c>
      <c r="J39" s="91">
        <f>KT!I52</f>
        <v>17.79</v>
      </c>
      <c r="K39" s="91">
        <f>KT!J52</f>
        <v>5</v>
      </c>
      <c r="L39" s="91">
        <f>KT!K52</f>
        <v>0</v>
      </c>
      <c r="M39" s="91">
        <f>KT!L52</f>
        <v>35.11</v>
      </c>
      <c r="N39" s="91">
        <f>KT!M52</f>
        <v>0</v>
      </c>
      <c r="O39" s="91">
        <f>KT!N52</f>
        <v>5.35</v>
      </c>
      <c r="P39" s="91">
        <f>KT!O52</f>
        <v>33.57</v>
      </c>
      <c r="Q39" s="91">
        <f>KT!P52</f>
        <v>56.480000000000004</v>
      </c>
      <c r="R39" s="91">
        <f>KT!Q52</f>
        <v>530.30999999999995</v>
      </c>
      <c r="S39" s="91">
        <f>KT!R52</f>
        <v>143.10999999999999</v>
      </c>
      <c r="T39" s="91">
        <f>KT!S52</f>
        <v>4</v>
      </c>
      <c r="U39" s="91">
        <f>KT!T52</f>
        <v>0</v>
      </c>
      <c r="V39" s="91">
        <f>KT!U52</f>
        <v>21.159999999999997</v>
      </c>
      <c r="W39" s="91">
        <f>KT!V52</f>
        <v>43.68</v>
      </c>
      <c r="X39" s="91">
        <f>KT!W52</f>
        <v>0</v>
      </c>
    </row>
    <row r="40" spans="1:24" s="104" customFormat="1" ht="27" customHeight="1">
      <c r="A40" s="16" t="s">
        <v>139</v>
      </c>
      <c r="B40" s="110" t="s">
        <v>133</v>
      </c>
      <c r="C40" s="320" t="s">
        <v>151</v>
      </c>
      <c r="D40" s="91">
        <f>'01CH'!D39</f>
        <v>0</v>
      </c>
      <c r="E40" s="177">
        <f t="shared" si="1"/>
        <v>0</v>
      </c>
      <c r="F40" s="177"/>
      <c r="G40" s="177">
        <f t="shared" si="2"/>
        <v>0</v>
      </c>
      <c r="H40" s="91">
        <f t="shared" si="0"/>
        <v>0</v>
      </c>
      <c r="I40" s="91">
        <f t="shared" si="3"/>
        <v>0</v>
      </c>
      <c r="J40" s="91">
        <f>KT!I53</f>
        <v>0</v>
      </c>
      <c r="K40" s="91">
        <f>KT!J53</f>
        <v>0</v>
      </c>
      <c r="L40" s="91">
        <f>KT!K53</f>
        <v>0</v>
      </c>
      <c r="M40" s="91">
        <f>KT!L53</f>
        <v>0</v>
      </c>
      <c r="N40" s="91">
        <f>KT!M53</f>
        <v>0</v>
      </c>
      <c r="O40" s="91">
        <f>KT!N53</f>
        <v>0</v>
      </c>
      <c r="P40" s="91">
        <f>KT!O53</f>
        <v>0</v>
      </c>
      <c r="Q40" s="91">
        <f>KT!P53</f>
        <v>0</v>
      </c>
      <c r="R40" s="91">
        <f>KT!Q53</f>
        <v>0</v>
      </c>
      <c r="S40" s="91">
        <f>KT!R53</f>
        <v>0</v>
      </c>
      <c r="T40" s="91">
        <f>KT!S53</f>
        <v>0</v>
      </c>
      <c r="U40" s="91">
        <f>KT!T53</f>
        <v>0</v>
      </c>
      <c r="V40" s="91">
        <f>KT!U53</f>
        <v>0</v>
      </c>
      <c r="W40" s="91">
        <f>KT!V53</f>
        <v>0</v>
      </c>
      <c r="X40" s="91">
        <f>KT!W53</f>
        <v>0</v>
      </c>
    </row>
    <row r="41" spans="1:24" s="104" customFormat="1" ht="27" customHeight="1">
      <c r="A41" s="16" t="s">
        <v>140</v>
      </c>
      <c r="B41" s="110" t="s">
        <v>134</v>
      </c>
      <c r="C41" s="320" t="s">
        <v>152</v>
      </c>
      <c r="D41" s="91">
        <f>'01CH'!D40</f>
        <v>14.22</v>
      </c>
      <c r="E41" s="177">
        <f t="shared" si="1"/>
        <v>1.6960981036502013E-2</v>
      </c>
      <c r="F41" s="177"/>
      <c r="G41" s="177">
        <f t="shared" si="2"/>
        <v>24.240000000000002</v>
      </c>
      <c r="H41" s="91">
        <f t="shared" si="0"/>
        <v>24.240000000000002</v>
      </c>
      <c r="I41" s="91">
        <f t="shared" si="3"/>
        <v>2.8912389614965457E-2</v>
      </c>
      <c r="J41" s="91">
        <f>KT!I54</f>
        <v>6.66</v>
      </c>
      <c r="K41" s="91">
        <f>KT!J54</f>
        <v>2</v>
      </c>
      <c r="L41" s="91">
        <f>KT!K54</f>
        <v>1.8000000000000003</v>
      </c>
      <c r="M41" s="91">
        <f>KT!L54</f>
        <v>0</v>
      </c>
      <c r="N41" s="91">
        <f>KT!M54</f>
        <v>0</v>
      </c>
      <c r="O41" s="91">
        <f>KT!N54</f>
        <v>0.94</v>
      </c>
      <c r="P41" s="91">
        <f>KT!O54</f>
        <v>1.25</v>
      </c>
      <c r="Q41" s="91">
        <f>KT!P54</f>
        <v>0.05</v>
      </c>
      <c r="R41" s="91">
        <f>KT!Q54</f>
        <v>0.71</v>
      </c>
      <c r="S41" s="91">
        <f>KT!R54</f>
        <v>2.21</v>
      </c>
      <c r="T41" s="91">
        <f>KT!S54</f>
        <v>2.1399999999999997</v>
      </c>
      <c r="U41" s="91">
        <f>KT!T54</f>
        <v>0</v>
      </c>
      <c r="V41" s="91">
        <f>KT!U54</f>
        <v>5.6000000000000005</v>
      </c>
      <c r="W41" s="91">
        <f>KT!V54</f>
        <v>0.88000000000000012</v>
      </c>
      <c r="X41" s="91">
        <f>KT!W54</f>
        <v>0</v>
      </c>
    </row>
    <row r="42" spans="1:24" ht="27" customHeight="1">
      <c r="A42" s="16" t="s">
        <v>141</v>
      </c>
      <c r="B42" s="110" t="s">
        <v>153</v>
      </c>
      <c r="C42" s="320" t="s">
        <v>44</v>
      </c>
      <c r="D42" s="91">
        <f>'01CH'!D41</f>
        <v>2.83</v>
      </c>
      <c r="E42" s="177">
        <f t="shared" si="1"/>
        <v>3.3754976324402741E-3</v>
      </c>
      <c r="F42" s="177"/>
      <c r="G42" s="177">
        <f t="shared" si="2"/>
        <v>6.74</v>
      </c>
      <c r="H42" s="91">
        <f t="shared" si="0"/>
        <v>6.74</v>
      </c>
      <c r="I42" s="91">
        <f t="shared" si="3"/>
        <v>8.0391710398047492E-3</v>
      </c>
      <c r="J42" s="91">
        <f>KT!I55</f>
        <v>0.06</v>
      </c>
      <c r="K42" s="91">
        <f>KT!J55</f>
        <v>0</v>
      </c>
      <c r="L42" s="91">
        <f>KT!K55</f>
        <v>0</v>
      </c>
      <c r="M42" s="91">
        <f>KT!L55</f>
        <v>1.58</v>
      </c>
      <c r="N42" s="91">
        <f>KT!M55</f>
        <v>0</v>
      </c>
      <c r="O42" s="91">
        <f>KT!N55</f>
        <v>0.37</v>
      </c>
      <c r="P42" s="91">
        <f>KT!O55</f>
        <v>0</v>
      </c>
      <c r="Q42" s="91">
        <f>KT!P55</f>
        <v>0.05</v>
      </c>
      <c r="R42" s="91">
        <f>KT!Q55</f>
        <v>0.13</v>
      </c>
      <c r="S42" s="91">
        <f>KT!R55</f>
        <v>0</v>
      </c>
      <c r="T42" s="91">
        <f>KT!S55</f>
        <v>1.08</v>
      </c>
      <c r="U42" s="91">
        <f>KT!T55</f>
        <v>0.74</v>
      </c>
      <c r="V42" s="91">
        <f>KT!U55</f>
        <v>1.95</v>
      </c>
      <c r="W42" s="91">
        <f>KT!V55</f>
        <v>0.51</v>
      </c>
      <c r="X42" s="91">
        <f>KT!W55</f>
        <v>0.27</v>
      </c>
    </row>
    <row r="43" spans="1:24" ht="27" customHeight="1">
      <c r="A43" s="16" t="s">
        <v>142</v>
      </c>
      <c r="B43" s="110" t="s">
        <v>154</v>
      </c>
      <c r="C43" s="320" t="s">
        <v>47</v>
      </c>
      <c r="D43" s="91">
        <f>'01CH'!D42</f>
        <v>900.43000000000006</v>
      </c>
      <c r="E43" s="177">
        <f t="shared" si="1"/>
        <v>1.0739926972361118</v>
      </c>
      <c r="F43" s="177"/>
      <c r="G43" s="177">
        <f t="shared" si="2"/>
        <v>893.15</v>
      </c>
      <c r="H43" s="91">
        <f t="shared" si="0"/>
        <v>893.15</v>
      </c>
      <c r="I43" s="91">
        <f t="shared" si="3"/>
        <v>1.0653094383088446</v>
      </c>
      <c r="J43" s="91">
        <f>KT!I56</f>
        <v>23.96</v>
      </c>
      <c r="K43" s="91">
        <f>KT!J56</f>
        <v>129.44</v>
      </c>
      <c r="L43" s="91">
        <f>KT!K56</f>
        <v>80.66</v>
      </c>
      <c r="M43" s="91">
        <f>KT!L56</f>
        <v>61.510000000000005</v>
      </c>
      <c r="N43" s="91">
        <f>KT!M56</f>
        <v>81.88000000000001</v>
      </c>
      <c r="O43" s="91">
        <f>KT!N56</f>
        <v>41</v>
      </c>
      <c r="P43" s="91">
        <f>KT!O56</f>
        <v>62.64</v>
      </c>
      <c r="Q43" s="91">
        <f>KT!P56</f>
        <v>28.78</v>
      </c>
      <c r="R43" s="91">
        <f>KT!Q56</f>
        <v>35.32</v>
      </c>
      <c r="S43" s="91">
        <f>KT!R56</f>
        <v>18.28</v>
      </c>
      <c r="T43" s="91">
        <f>KT!S56</f>
        <v>85</v>
      </c>
      <c r="U43" s="91">
        <f>KT!T56</f>
        <v>12.9</v>
      </c>
      <c r="V43" s="91">
        <f>KT!U56</f>
        <v>71.55</v>
      </c>
      <c r="W43" s="91">
        <f>KT!V56</f>
        <v>97.399999999999991</v>
      </c>
      <c r="X43" s="91">
        <f>KT!W56</f>
        <v>62.83</v>
      </c>
    </row>
    <row r="44" spans="1:24" s="104" customFormat="1" ht="27" customHeight="1">
      <c r="A44" s="16" t="s">
        <v>143</v>
      </c>
      <c r="B44" s="110" t="s">
        <v>98</v>
      </c>
      <c r="C44" s="320" t="s">
        <v>46</v>
      </c>
      <c r="D44" s="91">
        <f>'01CH'!D43</f>
        <v>4.3</v>
      </c>
      <c r="E44" s="177">
        <f t="shared" si="1"/>
        <v>5.128847992753773E-3</v>
      </c>
      <c r="F44" s="177"/>
      <c r="G44" s="177">
        <f t="shared" si="2"/>
        <v>20.97</v>
      </c>
      <c r="H44" s="91">
        <f t="shared" si="0"/>
        <v>20.97</v>
      </c>
      <c r="I44" s="91">
        <f t="shared" si="3"/>
        <v>2.5012079629778281E-2</v>
      </c>
      <c r="J44" s="91">
        <f>KT!I57</f>
        <v>0</v>
      </c>
      <c r="K44" s="91">
        <f>KT!J57</f>
        <v>0</v>
      </c>
      <c r="L44" s="91">
        <f>KT!K57</f>
        <v>0</v>
      </c>
      <c r="M44" s="91">
        <f>KT!L57</f>
        <v>0</v>
      </c>
      <c r="N44" s="91">
        <f>KT!M57</f>
        <v>0</v>
      </c>
      <c r="O44" s="91">
        <f>KT!N57</f>
        <v>0.5</v>
      </c>
      <c r="P44" s="91">
        <f>KT!O57</f>
        <v>2.92</v>
      </c>
      <c r="Q44" s="91">
        <f>KT!P57</f>
        <v>0</v>
      </c>
      <c r="R44" s="91">
        <f>KT!Q57</f>
        <v>2.0699999999999998</v>
      </c>
      <c r="S44" s="91">
        <f>KT!R57</f>
        <v>0.3</v>
      </c>
      <c r="T44" s="91">
        <f>KT!S57</f>
        <v>0</v>
      </c>
      <c r="U44" s="91">
        <f>KT!T57</f>
        <v>0.3</v>
      </c>
      <c r="V44" s="91">
        <f>KT!U57</f>
        <v>0</v>
      </c>
      <c r="W44" s="91">
        <f>KT!V57</f>
        <v>14.88</v>
      </c>
      <c r="X44" s="91">
        <f>KT!W57</f>
        <v>0</v>
      </c>
    </row>
    <row r="45" spans="1:24" s="104" customFormat="1" ht="27" customHeight="1">
      <c r="A45" s="16" t="s">
        <v>144</v>
      </c>
      <c r="B45" s="110" t="s">
        <v>155</v>
      </c>
      <c r="C45" s="320" t="s">
        <v>60</v>
      </c>
      <c r="D45" s="91">
        <f>'01CH'!D44</f>
        <v>0</v>
      </c>
      <c r="E45" s="177">
        <f t="shared" si="1"/>
        <v>0</v>
      </c>
      <c r="F45" s="177"/>
      <c r="G45" s="177">
        <f t="shared" si="2"/>
        <v>0</v>
      </c>
      <c r="H45" s="217">
        <f t="shared" si="0"/>
        <v>0</v>
      </c>
      <c r="I45" s="91">
        <f t="shared" si="3"/>
        <v>0</v>
      </c>
      <c r="J45" s="91">
        <f>KT!I58</f>
        <v>0</v>
      </c>
      <c r="K45" s="91">
        <f>KT!J58</f>
        <v>0</v>
      </c>
      <c r="L45" s="91">
        <f>KT!K58</f>
        <v>0</v>
      </c>
      <c r="M45" s="91">
        <f>KT!L58</f>
        <v>0</v>
      </c>
      <c r="N45" s="91">
        <f>KT!M58</f>
        <v>0</v>
      </c>
      <c r="O45" s="91">
        <f>KT!N58</f>
        <v>0</v>
      </c>
      <c r="P45" s="91">
        <f>KT!O58</f>
        <v>0</v>
      </c>
      <c r="Q45" s="91">
        <f>KT!P58</f>
        <v>0</v>
      </c>
      <c r="R45" s="91">
        <f>KT!Q58</f>
        <v>0</v>
      </c>
      <c r="S45" s="91">
        <f>KT!R58</f>
        <v>0</v>
      </c>
      <c r="T45" s="91">
        <f>KT!S58</f>
        <v>0</v>
      </c>
      <c r="U45" s="91">
        <f>KT!T58</f>
        <v>0</v>
      </c>
      <c r="V45" s="91">
        <f>KT!U58</f>
        <v>0</v>
      </c>
      <c r="W45" s="91">
        <f>KT!V58</f>
        <v>0</v>
      </c>
      <c r="X45" s="91">
        <f>KT!W58</f>
        <v>0</v>
      </c>
    </row>
    <row r="46" spans="1:24" s="104" customFormat="1" ht="27" customHeight="1">
      <c r="A46" s="322">
        <v>3</v>
      </c>
      <c r="B46" s="11" t="s">
        <v>61</v>
      </c>
      <c r="C46" s="322" t="s">
        <v>102</v>
      </c>
      <c r="D46" s="94">
        <f>'01CH'!D45</f>
        <v>1968.55</v>
      </c>
      <c r="E46" s="176">
        <f t="shared" si="1"/>
        <v>2.347998538636149</v>
      </c>
      <c r="F46" s="176"/>
      <c r="G46" s="176">
        <f t="shared" si="2"/>
        <v>1115.27</v>
      </c>
      <c r="H46" s="94">
        <f t="shared" si="0"/>
        <v>1115.27</v>
      </c>
      <c r="I46" s="94">
        <f t="shared" si="3"/>
        <v>1.3302442560182557</v>
      </c>
      <c r="J46" s="94">
        <f>KT!I59</f>
        <v>0</v>
      </c>
      <c r="K46" s="94">
        <f>KT!J59</f>
        <v>0</v>
      </c>
      <c r="L46" s="94">
        <f>KT!K59</f>
        <v>0</v>
      </c>
      <c r="M46" s="94">
        <f>KT!L59</f>
        <v>0</v>
      </c>
      <c r="N46" s="94">
        <f>KT!M59</f>
        <v>0</v>
      </c>
      <c r="O46" s="94">
        <f>KT!N59</f>
        <v>0</v>
      </c>
      <c r="P46" s="94">
        <f>KT!O59</f>
        <v>40.6</v>
      </c>
      <c r="Q46" s="94">
        <f>KT!P59</f>
        <v>0</v>
      </c>
      <c r="R46" s="94">
        <f>KT!Q59</f>
        <v>480.84999999999997</v>
      </c>
      <c r="S46" s="94">
        <f>KT!R59</f>
        <v>0</v>
      </c>
      <c r="T46" s="94">
        <f>KT!S59</f>
        <v>121.49000000000001</v>
      </c>
      <c r="U46" s="94">
        <f>KT!T59</f>
        <v>0.31999999999999995</v>
      </c>
      <c r="V46" s="94">
        <f>KT!U59</f>
        <v>5.55</v>
      </c>
      <c r="W46" s="94">
        <f>KT!V59</f>
        <v>462.53999999999996</v>
      </c>
      <c r="X46" s="94">
        <f>KT!W59</f>
        <v>3.92</v>
      </c>
    </row>
    <row r="47" spans="1:24" ht="27" customHeight="1">
      <c r="A47" s="322">
        <v>4</v>
      </c>
      <c r="B47" s="109" t="s">
        <v>288</v>
      </c>
      <c r="C47" s="319" t="s">
        <v>157</v>
      </c>
      <c r="D47" s="94">
        <f>'01CH'!D46</f>
        <v>0</v>
      </c>
      <c r="E47" s="176">
        <f t="shared" si="1"/>
        <v>0</v>
      </c>
      <c r="F47" s="176"/>
      <c r="G47" s="176">
        <f t="shared" si="2"/>
        <v>0</v>
      </c>
      <c r="H47" s="94">
        <f t="shared" si="0"/>
        <v>0</v>
      </c>
      <c r="I47" s="94">
        <f t="shared" si="3"/>
        <v>0</v>
      </c>
      <c r="J47" s="94">
        <f>HTg!G62</f>
        <v>0</v>
      </c>
      <c r="K47" s="94">
        <f>HTg!H62</f>
        <v>0</v>
      </c>
      <c r="L47" s="94">
        <f>HTg!I62</f>
        <v>0</v>
      </c>
      <c r="M47" s="94">
        <f>HTg!J62</f>
        <v>0</v>
      </c>
      <c r="N47" s="94">
        <f>HTg!K62</f>
        <v>0</v>
      </c>
      <c r="O47" s="94">
        <f>HTg!L62</f>
        <v>0</v>
      </c>
      <c r="P47" s="94">
        <f>HTg!M62</f>
        <v>0</v>
      </c>
      <c r="Q47" s="94">
        <f>HTg!N62</f>
        <v>0</v>
      </c>
      <c r="R47" s="94">
        <f>HTg!O62</f>
        <v>0</v>
      </c>
      <c r="S47" s="94">
        <f>HTg!P62</f>
        <v>0</v>
      </c>
      <c r="T47" s="94">
        <f>HTg!Q62</f>
        <v>0</v>
      </c>
      <c r="U47" s="94">
        <f>HTg!R62</f>
        <v>0</v>
      </c>
      <c r="V47" s="94">
        <f>HTg!S62</f>
        <v>0</v>
      </c>
      <c r="W47" s="94">
        <f>HTg!T62</f>
        <v>0</v>
      </c>
      <c r="X47" s="94">
        <f>HTg!U62</f>
        <v>0</v>
      </c>
    </row>
    <row r="48" spans="1:24" ht="27" customHeight="1">
      <c r="A48" s="322">
        <v>5</v>
      </c>
      <c r="B48" s="109" t="s">
        <v>289</v>
      </c>
      <c r="C48" s="319" t="s">
        <v>159</v>
      </c>
      <c r="D48" s="94">
        <f>'01CH'!D47</f>
        <v>0</v>
      </c>
      <c r="E48" s="176">
        <f t="shared" si="1"/>
        <v>0</v>
      </c>
      <c r="F48" s="176"/>
      <c r="G48" s="176">
        <f t="shared" si="2"/>
        <v>0</v>
      </c>
      <c r="H48" s="94">
        <f t="shared" si="0"/>
        <v>0</v>
      </c>
      <c r="I48" s="94">
        <f t="shared" si="3"/>
        <v>0</v>
      </c>
      <c r="J48" s="94">
        <f>HTg!G63</f>
        <v>0</v>
      </c>
      <c r="K48" s="94">
        <f>HTg!H63</f>
        <v>0</v>
      </c>
      <c r="L48" s="94">
        <f>HTg!I63</f>
        <v>0</v>
      </c>
      <c r="M48" s="94">
        <f>HTg!J63</f>
        <v>0</v>
      </c>
      <c r="N48" s="94">
        <f>HTg!K63</f>
        <v>0</v>
      </c>
      <c r="O48" s="94">
        <f>HTg!L63</f>
        <v>0</v>
      </c>
      <c r="P48" s="94">
        <f>HTg!M63</f>
        <v>0</v>
      </c>
      <c r="Q48" s="94">
        <f>HTg!N63</f>
        <v>0</v>
      </c>
      <c r="R48" s="94">
        <f>HTg!O63</f>
        <v>0</v>
      </c>
      <c r="S48" s="94">
        <f>HTg!P63</f>
        <v>0</v>
      </c>
      <c r="T48" s="94">
        <f>HTg!Q63</f>
        <v>0</v>
      </c>
      <c r="U48" s="94">
        <f>HTg!R63</f>
        <v>0</v>
      </c>
      <c r="V48" s="94">
        <f>HTg!S63</f>
        <v>0</v>
      </c>
      <c r="W48" s="94">
        <f>HTg!T63</f>
        <v>0</v>
      </c>
      <c r="X48" s="94">
        <f>HTg!U63</f>
        <v>0</v>
      </c>
    </row>
    <row r="49" spans="1:24" ht="27" customHeight="1">
      <c r="A49" s="322">
        <v>4</v>
      </c>
      <c r="B49" s="109" t="s">
        <v>290</v>
      </c>
      <c r="C49" s="319" t="s">
        <v>160</v>
      </c>
      <c r="D49" s="94">
        <f>'01CH'!D48</f>
        <v>1053.1199999999999</v>
      </c>
      <c r="E49" s="176">
        <f t="shared" si="1"/>
        <v>1.2561145111927565</v>
      </c>
      <c r="F49" s="176"/>
      <c r="G49" s="176">
        <f t="shared" si="2"/>
        <v>1053.1200000000001</v>
      </c>
      <c r="H49" s="94">
        <f t="shared" si="0"/>
        <v>1053.1200000000001</v>
      </c>
      <c r="I49" s="94">
        <f t="shared" si="3"/>
        <v>1.2561145111927565</v>
      </c>
      <c r="J49" s="94">
        <f>J7</f>
        <v>1053.1200000000001</v>
      </c>
      <c r="K49" s="94">
        <f>HTg!H64</f>
        <v>0</v>
      </c>
      <c r="L49" s="94">
        <f>HTg!I64</f>
        <v>0</v>
      </c>
      <c r="M49" s="94">
        <f>HTg!J64</f>
        <v>0</v>
      </c>
      <c r="N49" s="94">
        <f>HTg!K64</f>
        <v>0</v>
      </c>
      <c r="O49" s="94">
        <f>HTg!L64</f>
        <v>0</v>
      </c>
      <c r="P49" s="94">
        <f>HTg!M64</f>
        <v>0</v>
      </c>
      <c r="Q49" s="94">
        <f>HTg!N64</f>
        <v>0</v>
      </c>
      <c r="R49" s="94">
        <f>HTg!O64</f>
        <v>0</v>
      </c>
      <c r="S49" s="94">
        <f>HTg!P64</f>
        <v>0</v>
      </c>
      <c r="T49" s="94">
        <f>HTg!Q64</f>
        <v>0</v>
      </c>
      <c r="U49" s="94">
        <f>HTg!R64</f>
        <v>0</v>
      </c>
      <c r="V49" s="94">
        <f>HTg!S64</f>
        <v>0</v>
      </c>
      <c r="W49" s="94">
        <f>HTg!T64</f>
        <v>0</v>
      </c>
      <c r="X49" s="94">
        <f>HTg!U64</f>
        <v>0</v>
      </c>
    </row>
    <row r="50" spans="1:24" ht="27.75" customHeight="1">
      <c r="A50" s="322" t="s">
        <v>100</v>
      </c>
      <c r="B50" s="109" t="s">
        <v>291</v>
      </c>
      <c r="C50" s="319"/>
      <c r="D50" s="319"/>
      <c r="E50" s="134"/>
      <c r="F50" s="584"/>
      <c r="G50" s="176"/>
      <c r="H50" s="94"/>
      <c r="I50" s="94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</row>
    <row r="51" spans="1:24" ht="27" customHeight="1">
      <c r="A51" s="16">
        <v>1</v>
      </c>
      <c r="B51" s="110" t="s">
        <v>108</v>
      </c>
      <c r="C51" s="320" t="s">
        <v>180</v>
      </c>
      <c r="D51" s="132">
        <f>D10</f>
        <v>2556.2400000000002</v>
      </c>
      <c r="E51" s="133">
        <f>D51/$D$7*100</f>
        <v>3.0489689286039319</v>
      </c>
      <c r="F51" s="133"/>
      <c r="G51" s="177">
        <f t="shared" si="2"/>
        <v>2214.4299999999998</v>
      </c>
      <c r="H51" s="91">
        <f>'03CH'!F50</f>
        <v>2214.4299999999998</v>
      </c>
      <c r="I51" s="91">
        <f>H51/$H$7*100</f>
        <v>2.6412732233938918</v>
      </c>
      <c r="J51" s="91">
        <f>J10</f>
        <v>15.259999999999998</v>
      </c>
      <c r="K51" s="91">
        <f t="shared" ref="K51:X51" si="4">K10</f>
        <v>108</v>
      </c>
      <c r="L51" s="91">
        <f t="shared" si="4"/>
        <v>167.16000000000003</v>
      </c>
      <c r="M51" s="91">
        <f t="shared" si="4"/>
        <v>2.9999999999997584E-2</v>
      </c>
      <c r="N51" s="91">
        <f t="shared" si="4"/>
        <v>171.01</v>
      </c>
      <c r="O51" s="91">
        <f t="shared" si="4"/>
        <v>62.839999999999996</v>
      </c>
      <c r="P51" s="91">
        <f t="shared" si="4"/>
        <v>225.12</v>
      </c>
      <c r="Q51" s="91">
        <f t="shared" si="4"/>
        <v>102.88</v>
      </c>
      <c r="R51" s="91">
        <f t="shared" si="4"/>
        <v>236.32</v>
      </c>
      <c r="S51" s="91">
        <f t="shared" si="4"/>
        <v>251.76000000000002</v>
      </c>
      <c r="T51" s="91">
        <f t="shared" si="4"/>
        <v>147.54</v>
      </c>
      <c r="U51" s="91">
        <f t="shared" si="4"/>
        <v>96.32</v>
      </c>
      <c r="V51" s="91">
        <f t="shared" si="4"/>
        <v>212.72</v>
      </c>
      <c r="W51" s="91">
        <f t="shared" si="4"/>
        <v>197.67000000000002</v>
      </c>
      <c r="X51" s="91">
        <f t="shared" si="4"/>
        <v>219.8</v>
      </c>
    </row>
    <row r="52" spans="1:24" ht="36.75" customHeight="1">
      <c r="A52" s="16">
        <v>2</v>
      </c>
      <c r="B52" s="110" t="s">
        <v>109</v>
      </c>
      <c r="C52" s="320" t="s">
        <v>181</v>
      </c>
      <c r="D52" s="132">
        <f>D12</f>
        <v>3293.91</v>
      </c>
      <c r="E52" s="133">
        <f t="shared" ref="E52:E59" si="5">D52/$D$7*100</f>
        <v>3.9288287655375767</v>
      </c>
      <c r="F52" s="133"/>
      <c r="G52" s="177">
        <f t="shared" si="2"/>
        <v>3795.59</v>
      </c>
      <c r="H52" s="91">
        <f>'03CH'!F51</f>
        <v>3795.59</v>
      </c>
      <c r="I52" s="91">
        <f t="shared" ref="I52:I59" si="6">H52/$H$7*100</f>
        <v>4.5272102680968116</v>
      </c>
      <c r="J52" s="91">
        <f>J12</f>
        <v>111.6</v>
      </c>
      <c r="K52" s="91">
        <f t="shared" ref="K52:X55" si="7">K12</f>
        <v>90.97</v>
      </c>
      <c r="L52" s="91">
        <f t="shared" si="7"/>
        <v>36.300000000000011</v>
      </c>
      <c r="M52" s="91">
        <f t="shared" si="7"/>
        <v>151.82999999999998</v>
      </c>
      <c r="N52" s="91">
        <f t="shared" si="7"/>
        <v>9.8899999999999864</v>
      </c>
      <c r="O52" s="91">
        <f t="shared" si="7"/>
        <v>348.16999999999996</v>
      </c>
      <c r="P52" s="91">
        <f t="shared" si="7"/>
        <v>480.96000000000004</v>
      </c>
      <c r="Q52" s="91">
        <f t="shared" si="7"/>
        <v>77.800000000000011</v>
      </c>
      <c r="R52" s="91">
        <f t="shared" si="7"/>
        <v>119.30000000000007</v>
      </c>
      <c r="S52" s="91">
        <f t="shared" si="7"/>
        <v>292.59000000000003</v>
      </c>
      <c r="T52" s="91">
        <f t="shared" si="7"/>
        <v>785.31</v>
      </c>
      <c r="U52" s="91">
        <f t="shared" si="7"/>
        <v>434.08</v>
      </c>
      <c r="V52" s="91">
        <f t="shared" si="7"/>
        <v>322.73</v>
      </c>
      <c r="W52" s="91">
        <f t="shared" si="7"/>
        <v>189.69000000000003</v>
      </c>
      <c r="X52" s="91">
        <f t="shared" si="7"/>
        <v>344.37</v>
      </c>
    </row>
    <row r="53" spans="1:24" ht="27" customHeight="1">
      <c r="A53" s="16">
        <v>3</v>
      </c>
      <c r="B53" s="110" t="s">
        <v>110</v>
      </c>
      <c r="C53" s="320" t="s">
        <v>182</v>
      </c>
      <c r="D53" s="132">
        <f>D13</f>
        <v>15957.44</v>
      </c>
      <c r="E53" s="133">
        <f t="shared" si="5"/>
        <v>19.033321886857856</v>
      </c>
      <c r="F53" s="133"/>
      <c r="G53" s="177">
        <f t="shared" si="2"/>
        <v>15753.080000000002</v>
      </c>
      <c r="H53" s="91">
        <f>'03CH'!F52</f>
        <v>15753.080000000002</v>
      </c>
      <c r="I53" s="91">
        <f t="shared" si="6"/>
        <v>18.78957040411386</v>
      </c>
      <c r="J53" s="91">
        <f>J13</f>
        <v>0</v>
      </c>
      <c r="K53" s="91">
        <f t="shared" si="7"/>
        <v>3161.23</v>
      </c>
      <c r="L53" s="91">
        <f t="shared" si="7"/>
        <v>3074.6400000000003</v>
      </c>
      <c r="M53" s="91">
        <f t="shared" si="7"/>
        <v>2296.86</v>
      </c>
      <c r="N53" s="91">
        <f t="shared" si="7"/>
        <v>1642.8400000000001</v>
      </c>
      <c r="O53" s="91">
        <f t="shared" si="7"/>
        <v>0</v>
      </c>
      <c r="P53" s="91">
        <f t="shared" si="7"/>
        <v>788.8</v>
      </c>
      <c r="Q53" s="91">
        <f t="shared" si="7"/>
        <v>0</v>
      </c>
      <c r="R53" s="91">
        <f t="shared" si="7"/>
        <v>101.93</v>
      </c>
      <c r="S53" s="91">
        <f t="shared" si="7"/>
        <v>1764.38</v>
      </c>
      <c r="T53" s="91">
        <f t="shared" si="7"/>
        <v>515.66</v>
      </c>
      <c r="U53" s="91">
        <f t="shared" si="7"/>
        <v>713.04000000000008</v>
      </c>
      <c r="V53" s="91">
        <f t="shared" si="7"/>
        <v>1693.7</v>
      </c>
      <c r="W53" s="91">
        <f t="shared" si="7"/>
        <v>0</v>
      </c>
      <c r="X53" s="91">
        <f t="shared" si="7"/>
        <v>0</v>
      </c>
    </row>
    <row r="54" spans="1:24" ht="27" customHeight="1">
      <c r="A54" s="16">
        <v>4</v>
      </c>
      <c r="B54" s="110" t="s">
        <v>111</v>
      </c>
      <c r="C54" s="320" t="s">
        <v>183</v>
      </c>
      <c r="D54" s="132">
        <f t="shared" ref="D54:D55" si="8">D14</f>
        <v>19937.759999999998</v>
      </c>
      <c r="E54" s="133">
        <f t="shared" si="5"/>
        <v>23.780869850234058</v>
      </c>
      <c r="F54" s="133"/>
      <c r="G54" s="177">
        <f t="shared" si="2"/>
        <v>18704.89</v>
      </c>
      <c r="H54" s="91">
        <f>'03CH'!F53</f>
        <v>18704.89</v>
      </c>
      <c r="I54" s="91">
        <f t="shared" si="6"/>
        <v>22.310357565390724</v>
      </c>
      <c r="J54" s="91">
        <f>J14</f>
        <v>452.19</v>
      </c>
      <c r="K54" s="91">
        <f t="shared" si="7"/>
        <v>2364</v>
      </c>
      <c r="L54" s="91">
        <f t="shared" si="7"/>
        <v>1951.7999999999997</v>
      </c>
      <c r="M54" s="91">
        <f t="shared" si="7"/>
        <v>5615.5300000000007</v>
      </c>
      <c r="N54" s="91">
        <f t="shared" si="7"/>
        <v>2016.1799999999998</v>
      </c>
      <c r="O54" s="91">
        <f t="shared" si="7"/>
        <v>3493.18</v>
      </c>
      <c r="P54" s="91">
        <f t="shared" si="7"/>
        <v>1614.9199999999998</v>
      </c>
      <c r="Q54" s="91">
        <f t="shared" si="7"/>
        <v>1190.6500000000001</v>
      </c>
      <c r="R54" s="91">
        <f t="shared" si="7"/>
        <v>6.4400000000000013</v>
      </c>
      <c r="S54" s="91">
        <f t="shared" si="7"/>
        <v>0</v>
      </c>
      <c r="T54" s="91">
        <f t="shared" si="7"/>
        <v>0</v>
      </c>
      <c r="U54" s="91">
        <f t="shared" si="7"/>
        <v>0</v>
      </c>
      <c r="V54" s="91">
        <f t="shared" si="7"/>
        <v>0</v>
      </c>
      <c r="W54" s="91">
        <f t="shared" si="7"/>
        <v>0</v>
      </c>
      <c r="X54" s="91">
        <f t="shared" si="7"/>
        <v>0</v>
      </c>
    </row>
    <row r="55" spans="1:24" ht="27" customHeight="1">
      <c r="A55" s="16">
        <v>5</v>
      </c>
      <c r="B55" s="110" t="s">
        <v>112</v>
      </c>
      <c r="C55" s="320" t="s">
        <v>184</v>
      </c>
      <c r="D55" s="132">
        <f t="shared" si="8"/>
        <v>31111.329999999998</v>
      </c>
      <c r="E55" s="133">
        <f t="shared" si="5"/>
        <v>37.108205214511685</v>
      </c>
      <c r="F55" s="133"/>
      <c r="G55" s="177">
        <f t="shared" si="2"/>
        <v>30427.74</v>
      </c>
      <c r="H55" s="91">
        <f>'03CH'!F54</f>
        <v>30427.74</v>
      </c>
      <c r="I55" s="91">
        <f t="shared" si="6"/>
        <v>36.29284958675202</v>
      </c>
      <c r="J55" s="91">
        <f>J15</f>
        <v>155.15</v>
      </c>
      <c r="K55" s="91">
        <f t="shared" si="7"/>
        <v>3135.8499999999995</v>
      </c>
      <c r="L55" s="91">
        <f t="shared" si="7"/>
        <v>2802.3199999999997</v>
      </c>
      <c r="M55" s="91">
        <f t="shared" si="7"/>
        <v>1112.3700000000001</v>
      </c>
      <c r="N55" s="91">
        <f t="shared" si="7"/>
        <v>3265.3</v>
      </c>
      <c r="O55" s="91">
        <f t="shared" si="7"/>
        <v>0</v>
      </c>
      <c r="P55" s="91">
        <f t="shared" si="7"/>
        <v>1841.9399999999998</v>
      </c>
      <c r="Q55" s="91">
        <f t="shared" si="7"/>
        <v>1381.1000000000001</v>
      </c>
      <c r="R55" s="91">
        <f t="shared" si="7"/>
        <v>1573.13</v>
      </c>
      <c r="S55" s="91">
        <f t="shared" si="7"/>
        <v>431.94999999999993</v>
      </c>
      <c r="T55" s="91">
        <f t="shared" si="7"/>
        <v>1188.04</v>
      </c>
      <c r="U55" s="91">
        <f t="shared" si="7"/>
        <v>4034.2</v>
      </c>
      <c r="V55" s="91">
        <f t="shared" si="7"/>
        <v>4346.82</v>
      </c>
      <c r="W55" s="91">
        <f t="shared" si="7"/>
        <v>3421.7200000000003</v>
      </c>
      <c r="X55" s="91">
        <f t="shared" si="7"/>
        <v>1737.85</v>
      </c>
    </row>
    <row r="56" spans="1:24" ht="27" customHeight="1">
      <c r="A56" s="16">
        <v>6</v>
      </c>
      <c r="B56" s="110" t="s">
        <v>113</v>
      </c>
      <c r="C56" s="320" t="s">
        <v>185</v>
      </c>
      <c r="D56" s="132">
        <f>D22+D24</f>
        <v>29.689999999999998</v>
      </c>
      <c r="E56" s="133">
        <f t="shared" si="5"/>
        <v>3.5412906256944071E-2</v>
      </c>
      <c r="F56" s="133"/>
      <c r="G56" s="177">
        <f t="shared" si="2"/>
        <v>145.54000000000002</v>
      </c>
      <c r="H56" s="91">
        <f>'03CH'!F55</f>
        <v>145.54000000000002</v>
      </c>
      <c r="I56" s="91">
        <f t="shared" si="6"/>
        <v>0.17359361322450795</v>
      </c>
      <c r="J56" s="91">
        <f>J22+J24</f>
        <v>0</v>
      </c>
      <c r="K56" s="91">
        <f t="shared" ref="K56:X56" si="9">K22+K24</f>
        <v>0</v>
      </c>
      <c r="L56" s="91">
        <f t="shared" si="9"/>
        <v>0</v>
      </c>
      <c r="M56" s="91">
        <f t="shared" si="9"/>
        <v>0</v>
      </c>
      <c r="N56" s="91">
        <f t="shared" si="9"/>
        <v>0</v>
      </c>
      <c r="O56" s="91">
        <f t="shared" si="9"/>
        <v>0</v>
      </c>
      <c r="P56" s="91">
        <f t="shared" si="9"/>
        <v>10.85</v>
      </c>
      <c r="Q56" s="91">
        <f t="shared" si="9"/>
        <v>10</v>
      </c>
      <c r="R56" s="91">
        <f t="shared" si="9"/>
        <v>45.2</v>
      </c>
      <c r="S56" s="91">
        <f t="shared" si="9"/>
        <v>64.489999999999995</v>
      </c>
      <c r="T56" s="91">
        <f t="shared" si="9"/>
        <v>14.999999999999998</v>
      </c>
      <c r="U56" s="91">
        <f t="shared" si="9"/>
        <v>0</v>
      </c>
      <c r="V56" s="91">
        <f t="shared" si="9"/>
        <v>0</v>
      </c>
      <c r="W56" s="91">
        <f t="shared" si="9"/>
        <v>0</v>
      </c>
      <c r="X56" s="91">
        <f t="shared" si="9"/>
        <v>0</v>
      </c>
    </row>
    <row r="57" spans="1:24" ht="27" customHeight="1">
      <c r="A57" s="16">
        <v>7</v>
      </c>
      <c r="B57" s="110" t="s">
        <v>179</v>
      </c>
      <c r="C57" s="320" t="s">
        <v>186</v>
      </c>
      <c r="D57" s="320"/>
      <c r="E57" s="133">
        <f t="shared" si="5"/>
        <v>0</v>
      </c>
      <c r="F57" s="133"/>
      <c r="G57" s="177">
        <f t="shared" si="2"/>
        <v>0</v>
      </c>
      <c r="H57" s="91">
        <f>'03CH'!F56</f>
        <v>0</v>
      </c>
      <c r="I57" s="91">
        <f t="shared" si="6"/>
        <v>0</v>
      </c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</row>
    <row r="58" spans="1:24" ht="27" customHeight="1">
      <c r="A58" s="16">
        <v>8</v>
      </c>
      <c r="B58" s="110" t="s">
        <v>114</v>
      </c>
      <c r="C58" s="320" t="s">
        <v>187</v>
      </c>
      <c r="D58" s="320"/>
      <c r="E58" s="133">
        <f t="shared" si="5"/>
        <v>0</v>
      </c>
      <c r="F58" s="133"/>
      <c r="G58" s="177">
        <f t="shared" si="2"/>
        <v>0</v>
      </c>
      <c r="H58" s="91">
        <f>'03CH'!F57</f>
        <v>0</v>
      </c>
      <c r="I58" s="91">
        <f t="shared" si="6"/>
        <v>0</v>
      </c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</row>
    <row r="59" spans="1:24" ht="38.25" customHeight="1">
      <c r="A59" s="16">
        <v>9</v>
      </c>
      <c r="B59" s="110" t="s">
        <v>115</v>
      </c>
      <c r="C59" s="320" t="s">
        <v>188</v>
      </c>
      <c r="D59" s="132">
        <f>D32</f>
        <v>777</v>
      </c>
      <c r="E59" s="133">
        <f t="shared" si="5"/>
        <v>0.92677090473713519</v>
      </c>
      <c r="F59" s="133"/>
      <c r="G59" s="177">
        <f t="shared" si="2"/>
        <v>961.08</v>
      </c>
      <c r="H59" s="91">
        <f>'03CH'!F58</f>
        <v>961.08</v>
      </c>
      <c r="I59" s="91">
        <f t="shared" si="6"/>
        <v>1.1463333090408827</v>
      </c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</row>
    <row r="60" spans="1:24" ht="15.75">
      <c r="B60" s="638" t="s">
        <v>292</v>
      </c>
      <c r="C60" s="638"/>
      <c r="D60" s="638"/>
      <c r="E60" s="638"/>
      <c r="F60" s="638"/>
      <c r="G60" s="638"/>
      <c r="H60" s="638"/>
      <c r="I60" s="638"/>
      <c r="J60" s="638"/>
      <c r="K60" s="638"/>
      <c r="L60" s="638"/>
      <c r="M60" s="638"/>
      <c r="N60" s="638"/>
    </row>
  </sheetData>
  <mergeCells count="15">
    <mergeCell ref="B60:N60"/>
    <mergeCell ref="D4:E4"/>
    <mergeCell ref="A1:X1"/>
    <mergeCell ref="A2:X2"/>
    <mergeCell ref="A3:X3"/>
    <mergeCell ref="A4:A6"/>
    <mergeCell ref="B4:B6"/>
    <mergeCell ref="C4:C6"/>
    <mergeCell ref="J4:X4"/>
    <mergeCell ref="F4:I4"/>
    <mergeCell ref="F5:F6"/>
    <mergeCell ref="G5:G6"/>
    <mergeCell ref="H5:I5"/>
    <mergeCell ref="D5:D6"/>
    <mergeCell ref="E5:E6"/>
  </mergeCells>
  <printOptions horizontalCentered="1" verticalCentered="1"/>
  <pageMargins left="0.51181102362204722" right="0.19685039370078741" top="0.19685039370078741" bottom="0.19685039370078741" header="0.31496062992125984" footer="0.31496062992125984"/>
  <pageSetup paperSize="8" scale="5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zoomScale="85" zoomScaleNormal="85" workbookViewId="0">
      <pane xSplit="9" ySplit="5" topLeftCell="J42" activePane="bottomRight" state="frozen"/>
      <selection activeCell="N31" sqref="N31"/>
      <selection pane="topRight" activeCell="N31" sqref="N31"/>
      <selection pane="bottomLeft" activeCell="N31" sqref="N31"/>
      <selection pane="bottomRight" activeCell="N31" sqref="N31"/>
    </sheetView>
  </sheetViews>
  <sheetFormatPr defaultColWidth="9" defaultRowHeight="15"/>
  <cols>
    <col min="1" max="1" width="5.375" style="108" customWidth="1"/>
    <col min="2" max="2" width="33.125" style="108" customWidth="1"/>
    <col min="3" max="3" width="6.125" style="108" bestFit="1" customWidth="1"/>
    <col min="4" max="4" width="10.125" style="147" customWidth="1"/>
    <col min="5" max="5" width="11.25" style="147" customWidth="1"/>
    <col min="6" max="6" width="10.875" style="147" customWidth="1"/>
    <col min="7" max="8" width="10.5" style="147" customWidth="1"/>
    <col min="9" max="9" width="10.125" style="108" bestFit="1" customWidth="1"/>
    <col min="10" max="11" width="9.125" style="108" customWidth="1"/>
    <col min="12" max="13" width="9.125" style="108" bestFit="1" customWidth="1"/>
    <col min="14" max="14" width="10.25" style="108" customWidth="1"/>
    <col min="15" max="15" width="9.125" style="108" customWidth="1"/>
    <col min="16" max="22" width="9.125" style="108" bestFit="1" customWidth="1"/>
    <col min="23" max="23" width="9.25" style="108" customWidth="1"/>
    <col min="24" max="24" width="9.125" style="241" bestFit="1" customWidth="1"/>
    <col min="25" max="25" width="9.125" style="108" bestFit="1" customWidth="1"/>
    <col min="26" max="26" width="10.75" style="108" customWidth="1"/>
    <col min="27" max="16384" width="9" style="108"/>
  </cols>
  <sheetData>
    <row r="1" spans="1:26" s="235" customFormat="1" ht="26.25" customHeight="1">
      <c r="A1" s="234" t="s">
        <v>221</v>
      </c>
      <c r="B1" s="234"/>
      <c r="C1" s="234"/>
      <c r="D1" s="248"/>
      <c r="E1" s="248"/>
      <c r="F1" s="248"/>
      <c r="G1" s="248"/>
      <c r="H1" s="248"/>
      <c r="I1" s="234"/>
      <c r="J1" s="259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</row>
    <row r="2" spans="1:26" s="235" customFormat="1" ht="26.25" customHeight="1">
      <c r="A2" s="634" t="s">
        <v>304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</row>
    <row r="3" spans="1:26" s="236" customFormat="1" ht="26.25" customHeight="1">
      <c r="A3" s="635" t="str">
        <f>bia!A3</f>
        <v>HUYỆN VÕ NHAI - TỈNH THÁI NGUYÊN</v>
      </c>
      <c r="B3" s="635"/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</row>
    <row r="4" spans="1:26" s="146" customFormat="1" ht="32.25" customHeight="1">
      <c r="A4" s="636" t="s">
        <v>1</v>
      </c>
      <c r="B4" s="636" t="s">
        <v>293</v>
      </c>
      <c r="C4" s="636" t="s">
        <v>260</v>
      </c>
      <c r="D4" s="653" t="s">
        <v>325</v>
      </c>
      <c r="E4" s="653" t="s">
        <v>321</v>
      </c>
      <c r="F4" s="653" t="s">
        <v>298</v>
      </c>
      <c r="G4" s="651" t="s">
        <v>322</v>
      </c>
      <c r="H4" s="652"/>
      <c r="I4" s="647" t="s">
        <v>320</v>
      </c>
      <c r="J4" s="648"/>
      <c r="K4" s="649" t="s">
        <v>220</v>
      </c>
      <c r="L4" s="650"/>
      <c r="M4" s="650"/>
      <c r="N4" s="650"/>
      <c r="O4" s="650"/>
      <c r="P4" s="650"/>
      <c r="Q4" s="650"/>
      <c r="R4" s="650"/>
      <c r="S4" s="650"/>
      <c r="T4" s="650"/>
      <c r="U4" s="650"/>
      <c r="V4" s="650"/>
      <c r="W4" s="650"/>
      <c r="X4" s="650"/>
      <c r="Y4" s="650"/>
    </row>
    <row r="5" spans="1:26" s="146" customFormat="1" ht="42" customHeight="1">
      <c r="A5" s="636"/>
      <c r="B5" s="636"/>
      <c r="C5" s="636"/>
      <c r="D5" s="655"/>
      <c r="E5" s="655"/>
      <c r="F5" s="654"/>
      <c r="G5" s="249" t="s">
        <v>323</v>
      </c>
      <c r="H5" s="249" t="s">
        <v>324</v>
      </c>
      <c r="I5" s="233" t="s">
        <v>222</v>
      </c>
      <c r="J5" s="233" t="s">
        <v>262</v>
      </c>
      <c r="K5" s="106" t="str">
        <f>HTg!G4</f>
        <v>Thị trấn Đình Cả</v>
      </c>
      <c r="L5" s="106" t="str">
        <f>HTg!H4</f>
        <v>Xã Sảng Mộc</v>
      </c>
      <c r="M5" s="106" t="str">
        <f>HTg!I4</f>
        <v>Xã Nghinh Tường</v>
      </c>
      <c r="N5" s="106" t="str">
        <f>HTg!J4</f>
        <v>Xã Thần Sa</v>
      </c>
      <c r="O5" s="106" t="str">
        <f>HTg!K4</f>
        <v>Xã Vũ Chấn</v>
      </c>
      <c r="P5" s="106" t="str">
        <f>HTg!L4</f>
        <v>Xã Thượng Nung</v>
      </c>
      <c r="Q5" s="106" t="str">
        <f>HTg!M4</f>
        <v>Xã Phú Thượng</v>
      </c>
      <c r="R5" s="106" t="str">
        <f>HTg!N4</f>
        <v>Xã Cúc Đường</v>
      </c>
      <c r="S5" s="106" t="str">
        <f>HTg!O4</f>
        <v>Xã La Hiên</v>
      </c>
      <c r="T5" s="106" t="str">
        <f>HTg!P4</f>
        <v>Xã Lâu Thượng</v>
      </c>
      <c r="U5" s="106" t="str">
        <f>HTg!Q4</f>
        <v>Xã Tràng Xá</v>
      </c>
      <c r="V5" s="106" t="str">
        <f>HTg!R4</f>
        <v>Xã Phương Giao</v>
      </c>
      <c r="W5" s="106" t="str">
        <f>HTg!S4</f>
        <v>Xã Liên Minh</v>
      </c>
      <c r="X5" s="106" t="str">
        <f>HTg!T4</f>
        <v>Xã Dân Tiến</v>
      </c>
      <c r="Y5" s="106" t="str">
        <f>HTg!U4</f>
        <v>Xã Bình Long</v>
      </c>
    </row>
    <row r="6" spans="1:26" s="146" customFormat="1" ht="27.75" customHeight="1">
      <c r="A6" s="2"/>
      <c r="B6" s="109" t="s">
        <v>266</v>
      </c>
      <c r="C6" s="242"/>
      <c r="D6" s="172">
        <v>83950.24</v>
      </c>
      <c r="E6" s="172">
        <v>83942.58</v>
      </c>
      <c r="F6" s="250">
        <f>I6</f>
        <v>83839.489999999991</v>
      </c>
      <c r="G6" s="246">
        <f>E6-D6</f>
        <v>-7.6600000000034925</v>
      </c>
      <c r="H6" s="246">
        <f>F6-E6</f>
        <v>-103.09000000001106</v>
      </c>
      <c r="I6" s="126">
        <f>HTg!F5</f>
        <v>83839.489999999991</v>
      </c>
      <c r="J6" s="255">
        <f>I6/$I$6*100</f>
        <v>100</v>
      </c>
      <c r="K6" s="126">
        <f>HTg!G5</f>
        <v>1053.1199999999999</v>
      </c>
      <c r="L6" s="126">
        <f>HTg!H5</f>
        <v>9678.7799999999988</v>
      </c>
      <c r="M6" s="126">
        <f>HTg!I5</f>
        <v>8458.64</v>
      </c>
      <c r="N6" s="126">
        <f>HTg!J5</f>
        <v>10224.189999999999</v>
      </c>
      <c r="O6" s="126">
        <f>HTg!K5</f>
        <v>7614.22</v>
      </c>
      <c r="P6" s="126">
        <f>HTg!L5</f>
        <v>4384.12</v>
      </c>
      <c r="Q6" s="126">
        <f>HTg!M5</f>
        <v>5562.57</v>
      </c>
      <c r="R6" s="126">
        <f>HTg!N5</f>
        <v>3358.1100000000006</v>
      </c>
      <c r="S6" s="126">
        <f>HTg!O5</f>
        <v>3797.45</v>
      </c>
      <c r="T6" s="126">
        <f>HTg!P5</f>
        <v>3361.7000000000003</v>
      </c>
      <c r="U6" s="126">
        <f>HTg!Q5</f>
        <v>4571.0600000000004</v>
      </c>
      <c r="V6" s="126">
        <f>HTg!R5</f>
        <v>5982.09</v>
      </c>
      <c r="W6" s="126">
        <f>HTg!S5</f>
        <v>7347.3799999999992</v>
      </c>
      <c r="X6" s="126">
        <f>HTg!T5</f>
        <v>5546.04</v>
      </c>
      <c r="Y6" s="126">
        <f>HTg!U5</f>
        <v>2900.0200000000004</v>
      </c>
    </row>
    <row r="7" spans="1:26" ht="27.75" customHeight="1">
      <c r="A7" s="2">
        <v>1</v>
      </c>
      <c r="B7" s="4" t="s">
        <v>7</v>
      </c>
      <c r="C7" s="242" t="s">
        <v>8</v>
      </c>
      <c r="D7" s="172">
        <v>73460.03</v>
      </c>
      <c r="E7" s="172">
        <v>77552.739999999991</v>
      </c>
      <c r="F7" s="250">
        <f t="shared" ref="F7:F45" si="0">I7</f>
        <v>78341.409999999974</v>
      </c>
      <c r="G7" s="246">
        <f t="shared" ref="G7:G45" si="1">E7-D7</f>
        <v>4092.7099999999919</v>
      </c>
      <c r="H7" s="246">
        <f t="shared" ref="H7:H45" si="2">F7-E7</f>
        <v>788.6699999999837</v>
      </c>
      <c r="I7" s="126">
        <f t="shared" ref="I7:I48" si="3">SUM(K7:Y7)</f>
        <v>78341.409999999974</v>
      </c>
      <c r="J7" s="255">
        <f t="shared" ref="J7:J48" si="4">I7/$I$6*100</f>
        <v>93.442135680930292</v>
      </c>
      <c r="K7" s="126">
        <f>HTg!G8</f>
        <v>930.25</v>
      </c>
      <c r="L7" s="126">
        <f>HTg!H8</f>
        <v>9359.14</v>
      </c>
      <c r="M7" s="126">
        <f>HTg!I8</f>
        <v>8311.31</v>
      </c>
      <c r="N7" s="126">
        <f>HTg!J8</f>
        <v>9876.1099999999988</v>
      </c>
      <c r="O7" s="126">
        <f>HTg!K8</f>
        <v>7421.06</v>
      </c>
      <c r="P7" s="126">
        <f>HTg!L8</f>
        <v>4278.2</v>
      </c>
      <c r="Q7" s="126">
        <f>HTg!M8</f>
        <v>5287.98</v>
      </c>
      <c r="R7" s="126">
        <f>HTg!N8</f>
        <v>3144.8800000000006</v>
      </c>
      <c r="S7" s="126">
        <f>HTg!O8</f>
        <v>2592.4199999999996</v>
      </c>
      <c r="T7" s="126">
        <f>HTg!P8</f>
        <v>3153.61</v>
      </c>
      <c r="U7" s="126">
        <f>HTg!Q8</f>
        <v>4001.27</v>
      </c>
      <c r="V7" s="126">
        <f>HTg!R8</f>
        <v>5825.9</v>
      </c>
      <c r="W7" s="126">
        <f>HTg!S8</f>
        <v>7086.5199999999995</v>
      </c>
      <c r="X7" s="126">
        <f>HTg!T8</f>
        <v>4387.01</v>
      </c>
      <c r="Y7" s="126">
        <f>HTg!U8</f>
        <v>2685.75</v>
      </c>
      <c r="Z7" s="238"/>
    </row>
    <row r="8" spans="1:26" ht="27.75" customHeight="1">
      <c r="A8" s="56" t="s">
        <v>10</v>
      </c>
      <c r="B8" s="13" t="s">
        <v>106</v>
      </c>
      <c r="C8" s="243" t="s">
        <v>9</v>
      </c>
      <c r="D8" s="173">
        <v>3901.37</v>
      </c>
      <c r="E8" s="173">
        <v>4476.4000000000005</v>
      </c>
      <c r="F8" s="251">
        <f t="shared" si="0"/>
        <v>4040.7999999999993</v>
      </c>
      <c r="G8" s="247">
        <f t="shared" si="1"/>
        <v>575.03000000000065</v>
      </c>
      <c r="H8" s="247">
        <f t="shared" si="2"/>
        <v>-435.60000000000127</v>
      </c>
      <c r="I8" s="132">
        <f t="shared" si="3"/>
        <v>4040.7999999999993</v>
      </c>
      <c r="J8" s="256">
        <f t="shared" si="4"/>
        <v>4.8196858067719637</v>
      </c>
      <c r="K8" s="132">
        <f>HTg!G9</f>
        <v>80.509999999999991</v>
      </c>
      <c r="L8" s="132">
        <f>HTg!H9</f>
        <v>212.41</v>
      </c>
      <c r="M8" s="132">
        <f>HTg!I9</f>
        <v>239.47000000000003</v>
      </c>
      <c r="N8" s="132">
        <f>HTg!J9</f>
        <v>225.69</v>
      </c>
      <c r="O8" s="132">
        <f>HTg!K9</f>
        <v>241.66</v>
      </c>
      <c r="P8" s="132">
        <f>HTg!L9</f>
        <v>135.88</v>
      </c>
      <c r="Q8" s="132">
        <f>HTg!M9</f>
        <v>283.88</v>
      </c>
      <c r="R8" s="132">
        <f>HTg!N9</f>
        <v>142.32</v>
      </c>
      <c r="S8" s="132">
        <f>HTg!O9</f>
        <v>365.58</v>
      </c>
      <c r="T8" s="132">
        <f>HTg!P9</f>
        <v>385.42</v>
      </c>
      <c r="U8" s="132">
        <f>HTg!Q9</f>
        <v>365.73</v>
      </c>
      <c r="V8" s="132">
        <f>HTg!R9</f>
        <v>280.79999999999995</v>
      </c>
      <c r="W8" s="132">
        <f>HTg!S9</f>
        <v>309.64</v>
      </c>
      <c r="X8" s="132">
        <f>HTg!T9</f>
        <v>397.77</v>
      </c>
      <c r="Y8" s="132">
        <f>HTg!U9</f>
        <v>374.03999999999996</v>
      </c>
      <c r="Z8" s="239"/>
    </row>
    <row r="9" spans="1:26" ht="27.75" customHeight="1">
      <c r="A9" s="8"/>
      <c r="B9" s="6" t="s">
        <v>228</v>
      </c>
      <c r="C9" s="244" t="s">
        <v>11</v>
      </c>
      <c r="D9" s="245">
        <v>1868.39</v>
      </c>
      <c r="E9" s="245">
        <v>2478.37</v>
      </c>
      <c r="F9" s="251">
        <f t="shared" si="0"/>
        <v>2556.2400000000002</v>
      </c>
      <c r="G9" s="247">
        <f t="shared" si="1"/>
        <v>609.97999999999979</v>
      </c>
      <c r="H9" s="247">
        <f t="shared" si="2"/>
        <v>77.870000000000346</v>
      </c>
      <c r="I9" s="132">
        <f t="shared" si="3"/>
        <v>2556.2400000000002</v>
      </c>
      <c r="J9" s="256">
        <f t="shared" si="4"/>
        <v>3.0489689286039319</v>
      </c>
      <c r="K9" s="132">
        <f>HTg!G10</f>
        <v>55.04</v>
      </c>
      <c r="L9" s="132">
        <f>HTg!H10</f>
        <v>118.77</v>
      </c>
      <c r="M9" s="132">
        <f>HTg!I10</f>
        <v>177.57000000000002</v>
      </c>
      <c r="N9" s="132">
        <f>HTg!J10</f>
        <v>24.52</v>
      </c>
      <c r="O9" s="132">
        <f>HTg!K10</f>
        <v>180.06</v>
      </c>
      <c r="P9" s="132">
        <f>HTg!L10</f>
        <v>76.91</v>
      </c>
      <c r="Q9" s="132">
        <f>HTg!M10</f>
        <v>254.34</v>
      </c>
      <c r="R9" s="132">
        <f>HTg!N10</f>
        <v>122.42</v>
      </c>
      <c r="S9" s="132">
        <f>HTg!O10</f>
        <v>271.18</v>
      </c>
      <c r="T9" s="132">
        <f>HTg!P10</f>
        <v>313.61</v>
      </c>
      <c r="U9" s="132">
        <f>HTg!Q10</f>
        <v>169.38</v>
      </c>
      <c r="V9" s="132">
        <f>HTg!R10</f>
        <v>105.52</v>
      </c>
      <c r="W9" s="132">
        <f>HTg!S10</f>
        <v>226.98</v>
      </c>
      <c r="X9" s="132">
        <f>HTg!T10</f>
        <v>217.56</v>
      </c>
      <c r="Y9" s="132">
        <f>HTg!U10</f>
        <v>242.38</v>
      </c>
      <c r="Z9" s="239"/>
    </row>
    <row r="10" spans="1:26" s="240" customFormat="1" ht="27.75" customHeight="1">
      <c r="A10" s="56" t="s">
        <v>13</v>
      </c>
      <c r="B10" s="13" t="s">
        <v>116</v>
      </c>
      <c r="C10" s="243" t="s">
        <v>16</v>
      </c>
      <c r="D10" s="173">
        <f>5061.51+31.71</f>
        <v>5093.22</v>
      </c>
      <c r="E10" s="173">
        <v>4138.92</v>
      </c>
      <c r="F10" s="251">
        <f t="shared" si="0"/>
        <v>3744.9499999999994</v>
      </c>
      <c r="G10" s="247">
        <f t="shared" si="1"/>
        <v>-954.30000000000018</v>
      </c>
      <c r="H10" s="247">
        <f t="shared" si="2"/>
        <v>-393.97000000000071</v>
      </c>
      <c r="I10" s="132">
        <f t="shared" si="3"/>
        <v>3744.9499999999994</v>
      </c>
      <c r="J10" s="256">
        <f t="shared" si="4"/>
        <v>4.4668091373170329</v>
      </c>
      <c r="K10" s="132">
        <f>HTg!G13</f>
        <v>73.31</v>
      </c>
      <c r="L10" s="132">
        <f>HTg!H13</f>
        <v>195.8</v>
      </c>
      <c r="M10" s="132">
        <f>HTg!I13</f>
        <v>163.63999999999999</v>
      </c>
      <c r="N10" s="132">
        <f>HTg!J13</f>
        <v>143.66</v>
      </c>
      <c r="O10" s="132">
        <f>HTg!K13</f>
        <v>168.68</v>
      </c>
      <c r="P10" s="132">
        <f>HTg!L13</f>
        <v>275.49</v>
      </c>
      <c r="Q10" s="132">
        <f>HTg!M13</f>
        <v>212.72</v>
      </c>
      <c r="R10" s="132">
        <f>HTg!N13</f>
        <v>150.43</v>
      </c>
      <c r="S10" s="132">
        <f>HTg!O13</f>
        <v>114.86</v>
      </c>
      <c r="T10" s="132">
        <f>HTg!P13</f>
        <v>89.77</v>
      </c>
      <c r="U10" s="132">
        <f>HTg!Q13</f>
        <v>905.71</v>
      </c>
      <c r="V10" s="132">
        <f>HTg!R13</f>
        <v>322.27999999999997</v>
      </c>
      <c r="W10" s="132">
        <f>HTg!S13</f>
        <v>162.86000000000001</v>
      </c>
      <c r="X10" s="132">
        <f>HTg!T13</f>
        <v>546.67999999999995</v>
      </c>
      <c r="Y10" s="132">
        <f>HTg!U13</f>
        <v>219.06</v>
      </c>
      <c r="Z10" s="239"/>
    </row>
    <row r="11" spans="1:26" ht="27.75" customHeight="1">
      <c r="A11" s="56" t="s">
        <v>15</v>
      </c>
      <c r="B11" s="13" t="s">
        <v>80</v>
      </c>
      <c r="C11" s="243" t="s">
        <v>18</v>
      </c>
      <c r="D11" s="173">
        <v>2478.5</v>
      </c>
      <c r="E11" s="173">
        <v>2669.55</v>
      </c>
      <c r="F11" s="251">
        <f t="shared" si="0"/>
        <v>3293.91</v>
      </c>
      <c r="G11" s="247">
        <f t="shared" si="1"/>
        <v>191.05000000000018</v>
      </c>
      <c r="H11" s="247">
        <f t="shared" si="2"/>
        <v>624.35999999999967</v>
      </c>
      <c r="I11" s="132">
        <f t="shared" si="3"/>
        <v>3293.91</v>
      </c>
      <c r="J11" s="256">
        <f t="shared" si="4"/>
        <v>3.9288287655375767</v>
      </c>
      <c r="K11" s="132">
        <f>HTg!G14</f>
        <v>53.699999999999996</v>
      </c>
      <c r="L11" s="132">
        <f>HTg!H14</f>
        <v>157.59</v>
      </c>
      <c r="M11" s="132">
        <f>HTg!I14</f>
        <v>141.43</v>
      </c>
      <c r="N11" s="132">
        <f>HTg!J14</f>
        <v>115.55</v>
      </c>
      <c r="O11" s="132">
        <f>HTg!K14</f>
        <v>119.65</v>
      </c>
      <c r="P11" s="132">
        <f>HTg!L14</f>
        <v>98.96</v>
      </c>
      <c r="Q11" s="132">
        <f>HTg!M14</f>
        <v>339.13</v>
      </c>
      <c r="R11" s="132">
        <f>HTg!N14</f>
        <v>78.45</v>
      </c>
      <c r="S11" s="132">
        <f>HTg!O14</f>
        <v>512.2700000000001</v>
      </c>
      <c r="T11" s="132">
        <f>HTg!P14</f>
        <v>268.31</v>
      </c>
      <c r="U11" s="132">
        <f>HTg!Q14</f>
        <v>481.25</v>
      </c>
      <c r="V11" s="132">
        <f>HTg!R14</f>
        <v>127.18</v>
      </c>
      <c r="W11" s="132">
        <f>HTg!S14</f>
        <v>307.64</v>
      </c>
      <c r="X11" s="132">
        <f>HTg!T14</f>
        <v>220.33</v>
      </c>
      <c r="Y11" s="132">
        <f>HTg!U14</f>
        <v>272.47000000000003</v>
      </c>
      <c r="Z11" s="238"/>
    </row>
    <row r="12" spans="1:26" ht="27.75" customHeight="1">
      <c r="A12" s="56" t="s">
        <v>17</v>
      </c>
      <c r="B12" s="13" t="s">
        <v>81</v>
      </c>
      <c r="C12" s="243" t="s">
        <v>20</v>
      </c>
      <c r="D12" s="173">
        <v>17033.7</v>
      </c>
      <c r="E12" s="173">
        <v>16101.220000000001</v>
      </c>
      <c r="F12" s="251">
        <f t="shared" si="0"/>
        <v>15957.44</v>
      </c>
      <c r="G12" s="247">
        <f t="shared" si="1"/>
        <v>-932.47999999999956</v>
      </c>
      <c r="H12" s="247">
        <f t="shared" si="2"/>
        <v>-143.78000000000065</v>
      </c>
      <c r="I12" s="132">
        <f t="shared" si="3"/>
        <v>15957.44</v>
      </c>
      <c r="J12" s="256">
        <f t="shared" si="4"/>
        <v>19.033321886857856</v>
      </c>
      <c r="K12" s="132">
        <f>HTg!G15</f>
        <v>0</v>
      </c>
      <c r="L12" s="132">
        <f>HTg!H15</f>
        <v>3187.64</v>
      </c>
      <c r="M12" s="132">
        <f>HTg!I15</f>
        <v>2589.15</v>
      </c>
      <c r="N12" s="132">
        <f>HTg!J15</f>
        <v>2357.08</v>
      </c>
      <c r="O12" s="132">
        <f>HTg!K15</f>
        <v>1602.69</v>
      </c>
      <c r="P12" s="132">
        <f>HTg!L15</f>
        <v>0</v>
      </c>
      <c r="Q12" s="132">
        <f>HTg!M15</f>
        <v>809.13</v>
      </c>
      <c r="R12" s="132">
        <f>HTg!N15</f>
        <v>0</v>
      </c>
      <c r="S12" s="132">
        <f>HTg!O15</f>
        <v>101.03</v>
      </c>
      <c r="T12" s="132">
        <f>HTg!P15</f>
        <v>1881.93</v>
      </c>
      <c r="U12" s="132">
        <f>HTg!Q15</f>
        <v>529.28</v>
      </c>
      <c r="V12" s="132">
        <f>HTg!R15</f>
        <v>733.35</v>
      </c>
      <c r="W12" s="132">
        <f>HTg!S15</f>
        <v>2166.16</v>
      </c>
      <c r="X12" s="132">
        <f>HTg!T15</f>
        <v>0</v>
      </c>
      <c r="Y12" s="132">
        <f>HTg!U15</f>
        <v>0</v>
      </c>
    </row>
    <row r="13" spans="1:26" ht="27.75" customHeight="1">
      <c r="A13" s="56" t="s">
        <v>19</v>
      </c>
      <c r="B13" s="13" t="s">
        <v>82</v>
      </c>
      <c r="C13" s="243" t="s">
        <v>21</v>
      </c>
      <c r="D13" s="173">
        <v>16186.7</v>
      </c>
      <c r="E13" s="173">
        <v>19205.47</v>
      </c>
      <c r="F13" s="251">
        <f t="shared" si="0"/>
        <v>19937.759999999998</v>
      </c>
      <c r="G13" s="247">
        <f t="shared" si="1"/>
        <v>3018.7700000000004</v>
      </c>
      <c r="H13" s="247">
        <f t="shared" si="2"/>
        <v>732.28999999999724</v>
      </c>
      <c r="I13" s="132">
        <f t="shared" si="3"/>
        <v>19937.759999999998</v>
      </c>
      <c r="J13" s="256">
        <f t="shared" si="4"/>
        <v>23.780869850234058</v>
      </c>
      <c r="K13" s="132">
        <f>HTg!G16</f>
        <v>473.13</v>
      </c>
      <c r="L13" s="132">
        <f>HTg!H16</f>
        <v>2554.39</v>
      </c>
      <c r="M13" s="132">
        <f>HTg!I16</f>
        <v>2591.08</v>
      </c>
      <c r="N13" s="132">
        <f>HTg!J16</f>
        <v>5678.93</v>
      </c>
      <c r="O13" s="132">
        <f>HTg!K16</f>
        <v>2177.08</v>
      </c>
      <c r="P13" s="132">
        <f>HTg!L16</f>
        <v>3574.98</v>
      </c>
      <c r="Q13" s="132">
        <f>HTg!M16</f>
        <v>1629.07</v>
      </c>
      <c r="R13" s="132">
        <f>HTg!N16</f>
        <v>1249.51</v>
      </c>
      <c r="S13" s="132">
        <f>HTg!O16</f>
        <v>9.59</v>
      </c>
      <c r="T13" s="132">
        <f>HTg!P16</f>
        <v>0</v>
      </c>
      <c r="U13" s="132">
        <f>HTg!Q16</f>
        <v>0</v>
      </c>
      <c r="V13" s="132">
        <f>HTg!R16</f>
        <v>0</v>
      </c>
      <c r="W13" s="132">
        <f>HTg!S16</f>
        <v>0</v>
      </c>
      <c r="X13" s="132">
        <f>HTg!T16</f>
        <v>0</v>
      </c>
      <c r="Y13" s="132">
        <f>HTg!U16</f>
        <v>0</v>
      </c>
    </row>
    <row r="14" spans="1:26" s="240" customFormat="1" ht="27.75" customHeight="1">
      <c r="A14" s="56" t="s">
        <v>84</v>
      </c>
      <c r="B14" s="13" t="s">
        <v>83</v>
      </c>
      <c r="C14" s="243" t="s">
        <v>22</v>
      </c>
      <c r="D14" s="173">
        <v>28538.67</v>
      </c>
      <c r="E14" s="173">
        <v>30705.490000000005</v>
      </c>
      <c r="F14" s="251">
        <f t="shared" si="0"/>
        <v>31111.329999999998</v>
      </c>
      <c r="G14" s="247">
        <f t="shared" si="1"/>
        <v>2166.820000000007</v>
      </c>
      <c r="H14" s="247">
        <f t="shared" si="2"/>
        <v>405.83999999999287</v>
      </c>
      <c r="I14" s="132">
        <f t="shared" si="3"/>
        <v>31111.329999999998</v>
      </c>
      <c r="J14" s="256">
        <f t="shared" si="4"/>
        <v>37.108205214511685</v>
      </c>
      <c r="K14" s="132">
        <f>HTg!G17</f>
        <v>234.91</v>
      </c>
      <c r="L14" s="132">
        <f>HTg!H17</f>
        <v>3038.49</v>
      </c>
      <c r="M14" s="132">
        <f>HTg!I17</f>
        <v>2573.9899999999998</v>
      </c>
      <c r="N14" s="132">
        <f>HTg!J17</f>
        <v>1347.14</v>
      </c>
      <c r="O14" s="132">
        <f>HTg!K17</f>
        <v>3094.42</v>
      </c>
      <c r="P14" s="132">
        <f>HTg!L17</f>
        <v>184.6</v>
      </c>
      <c r="Q14" s="132">
        <f>HTg!M17</f>
        <v>1991.12</v>
      </c>
      <c r="R14" s="132">
        <f>HTg!N17</f>
        <v>1509.14</v>
      </c>
      <c r="S14" s="132">
        <f>HTg!O17</f>
        <v>1464.78</v>
      </c>
      <c r="T14" s="132">
        <f>HTg!P17</f>
        <v>499.28</v>
      </c>
      <c r="U14" s="132">
        <f>HTg!Q17</f>
        <v>1693.28</v>
      </c>
      <c r="V14" s="132">
        <f>HTg!R17</f>
        <v>4356.53</v>
      </c>
      <c r="W14" s="132">
        <f>HTg!S17</f>
        <v>4117.4399999999996</v>
      </c>
      <c r="X14" s="132">
        <f>HTg!T17</f>
        <v>3204.96</v>
      </c>
      <c r="Y14" s="132">
        <f>HTg!U17</f>
        <v>1801.25</v>
      </c>
    </row>
    <row r="15" spans="1:26" s="240" customFormat="1" ht="27.75" customHeight="1">
      <c r="A15" s="56" t="s">
        <v>93</v>
      </c>
      <c r="B15" s="13" t="s">
        <v>92</v>
      </c>
      <c r="C15" s="243" t="s">
        <v>23</v>
      </c>
      <c r="D15" s="173">
        <v>227.87</v>
      </c>
      <c r="E15" s="173">
        <v>255.67000000000002</v>
      </c>
      <c r="F15" s="251">
        <f t="shared" si="0"/>
        <v>250.89000000000004</v>
      </c>
      <c r="G15" s="247">
        <f t="shared" si="1"/>
        <v>27.800000000000011</v>
      </c>
      <c r="H15" s="247">
        <f t="shared" si="2"/>
        <v>-4.7799999999999727</v>
      </c>
      <c r="I15" s="132">
        <f t="shared" si="3"/>
        <v>250.89000000000004</v>
      </c>
      <c r="J15" s="256">
        <f t="shared" si="4"/>
        <v>0.29925038904697543</v>
      </c>
      <c r="K15" s="132">
        <f>HTg!G18</f>
        <v>14.69</v>
      </c>
      <c r="L15" s="132">
        <f>HTg!H18</f>
        <v>12.82</v>
      </c>
      <c r="M15" s="132">
        <f>HTg!I18</f>
        <v>12.55</v>
      </c>
      <c r="N15" s="132">
        <f>HTg!J18</f>
        <v>8.06</v>
      </c>
      <c r="O15" s="132">
        <f>HTg!K18</f>
        <v>15.11</v>
      </c>
      <c r="P15" s="132">
        <f>HTg!L18</f>
        <v>8.2899999999999991</v>
      </c>
      <c r="Q15" s="132">
        <f>HTg!M18</f>
        <v>22.15</v>
      </c>
      <c r="R15" s="132">
        <f>HTg!N18</f>
        <v>15.03</v>
      </c>
      <c r="S15" s="132">
        <f>HTg!O18</f>
        <v>24.31</v>
      </c>
      <c r="T15" s="132">
        <f>HTg!P18</f>
        <v>28.9</v>
      </c>
      <c r="U15" s="132">
        <f>HTg!Q18</f>
        <v>26.02</v>
      </c>
      <c r="V15" s="132">
        <f>HTg!R18</f>
        <v>5.76</v>
      </c>
      <c r="W15" s="132">
        <f>HTg!S18</f>
        <v>22.78</v>
      </c>
      <c r="X15" s="132">
        <f>HTg!T18</f>
        <v>17.27</v>
      </c>
      <c r="Y15" s="132">
        <f>HTg!U18</f>
        <v>17.149999999999999</v>
      </c>
    </row>
    <row r="16" spans="1:26" ht="27.75" customHeight="1">
      <c r="A16" s="56" t="s">
        <v>107</v>
      </c>
      <c r="B16" s="13" t="s">
        <v>94</v>
      </c>
      <c r="C16" s="243" t="s">
        <v>24</v>
      </c>
      <c r="D16" s="252"/>
      <c r="E16" s="173">
        <v>0</v>
      </c>
      <c r="F16" s="251">
        <f t="shared" si="0"/>
        <v>0</v>
      </c>
      <c r="G16" s="247">
        <f t="shared" si="1"/>
        <v>0</v>
      </c>
      <c r="H16" s="247">
        <f t="shared" si="2"/>
        <v>0</v>
      </c>
      <c r="I16" s="132">
        <f t="shared" si="3"/>
        <v>0</v>
      </c>
      <c r="J16" s="256">
        <f t="shared" si="4"/>
        <v>0</v>
      </c>
      <c r="K16" s="132">
        <f>HTg!G19</f>
        <v>0</v>
      </c>
      <c r="L16" s="132">
        <f>HTg!H19</f>
        <v>0</v>
      </c>
      <c r="M16" s="132">
        <f>HTg!I19</f>
        <v>0</v>
      </c>
      <c r="N16" s="132">
        <f>HTg!J19</f>
        <v>0</v>
      </c>
      <c r="O16" s="132">
        <f>HTg!K19</f>
        <v>0</v>
      </c>
      <c r="P16" s="132">
        <f>HTg!L19</f>
        <v>0</v>
      </c>
      <c r="Q16" s="132">
        <f>HTg!M19</f>
        <v>0</v>
      </c>
      <c r="R16" s="132">
        <f>HTg!N19</f>
        <v>0</v>
      </c>
      <c r="S16" s="132">
        <f>HTg!O19</f>
        <v>0</v>
      </c>
      <c r="T16" s="132">
        <f>HTg!P19</f>
        <v>0</v>
      </c>
      <c r="U16" s="132">
        <f>HTg!Q19</f>
        <v>0</v>
      </c>
      <c r="V16" s="132">
        <f>HTg!R19</f>
        <v>0</v>
      </c>
      <c r="W16" s="132">
        <f>HTg!S19</f>
        <v>0</v>
      </c>
      <c r="X16" s="132">
        <f>HTg!T19</f>
        <v>0</v>
      </c>
      <c r="Y16" s="132">
        <f>HTg!U19</f>
        <v>0</v>
      </c>
    </row>
    <row r="17" spans="1:25" ht="27.75" customHeight="1">
      <c r="A17" s="56" t="s">
        <v>118</v>
      </c>
      <c r="B17" s="13" t="s">
        <v>117</v>
      </c>
      <c r="C17" s="243" t="s">
        <v>25</v>
      </c>
      <c r="D17" s="173"/>
      <c r="E17" s="232">
        <v>0</v>
      </c>
      <c r="F17" s="251">
        <f t="shared" si="0"/>
        <v>4.33</v>
      </c>
      <c r="G17" s="247">
        <f t="shared" si="1"/>
        <v>0</v>
      </c>
      <c r="H17" s="247">
        <f t="shared" si="2"/>
        <v>4.33</v>
      </c>
      <c r="I17" s="132">
        <f t="shared" si="3"/>
        <v>4.33</v>
      </c>
      <c r="J17" s="256">
        <f t="shared" si="4"/>
        <v>5.1646306531683344E-3</v>
      </c>
      <c r="K17" s="132">
        <f>HTg!G20</f>
        <v>0</v>
      </c>
      <c r="L17" s="132">
        <f>HTg!H20</f>
        <v>0</v>
      </c>
      <c r="M17" s="132">
        <f>HTg!I20</f>
        <v>0</v>
      </c>
      <c r="N17" s="132">
        <f>HTg!J20</f>
        <v>0</v>
      </c>
      <c r="O17" s="132">
        <f>HTg!K20</f>
        <v>1.77</v>
      </c>
      <c r="P17" s="132">
        <f>HTg!L20</f>
        <v>0</v>
      </c>
      <c r="Q17" s="132">
        <f>HTg!M20</f>
        <v>0.78</v>
      </c>
      <c r="R17" s="132">
        <f>HTg!N20</f>
        <v>0</v>
      </c>
      <c r="S17" s="132">
        <f>HTg!O20</f>
        <v>0</v>
      </c>
      <c r="T17" s="132">
        <f>HTg!P20</f>
        <v>0</v>
      </c>
      <c r="U17" s="132">
        <f>HTg!Q20</f>
        <v>0</v>
      </c>
      <c r="V17" s="132">
        <f>HTg!R20</f>
        <v>0</v>
      </c>
      <c r="W17" s="132">
        <f>HTg!S20</f>
        <v>0</v>
      </c>
      <c r="X17" s="132">
        <f>HTg!T20</f>
        <v>0</v>
      </c>
      <c r="Y17" s="132">
        <f>HTg!U20</f>
        <v>1.78</v>
      </c>
    </row>
    <row r="18" spans="1:25" ht="27.75" customHeight="1">
      <c r="A18" s="106">
        <v>2</v>
      </c>
      <c r="B18" s="11" t="s">
        <v>26</v>
      </c>
      <c r="C18" s="237" t="s">
        <v>27</v>
      </c>
      <c r="D18" s="172">
        <v>2682.09</v>
      </c>
      <c r="E18" s="172">
        <v>3274.1399999999994</v>
      </c>
      <c r="F18" s="250">
        <f t="shared" si="0"/>
        <v>3529.5299999999997</v>
      </c>
      <c r="G18" s="246">
        <f t="shared" si="1"/>
        <v>592.04999999999927</v>
      </c>
      <c r="H18" s="246">
        <f t="shared" si="2"/>
        <v>255.39000000000033</v>
      </c>
      <c r="I18" s="126">
        <f t="shared" si="3"/>
        <v>3529.5299999999997</v>
      </c>
      <c r="J18" s="255">
        <f t="shared" si="4"/>
        <v>4.2098657804335398</v>
      </c>
      <c r="K18" s="126">
        <f>HTg!G21</f>
        <v>122.87</v>
      </c>
      <c r="L18" s="126">
        <f>HTg!H21</f>
        <v>319.64</v>
      </c>
      <c r="M18" s="126">
        <f>HTg!I21</f>
        <v>147.32999999999998</v>
      </c>
      <c r="N18" s="126">
        <f>HTg!J21</f>
        <v>348.08</v>
      </c>
      <c r="O18" s="126">
        <f>HTg!K21</f>
        <v>193.16</v>
      </c>
      <c r="P18" s="126">
        <f>HTg!L21</f>
        <v>105.92000000000002</v>
      </c>
      <c r="Q18" s="126">
        <f>HTg!M21</f>
        <v>217.2</v>
      </c>
      <c r="R18" s="126">
        <f>HTg!N21</f>
        <v>213.23000000000002</v>
      </c>
      <c r="S18" s="126">
        <f>HTg!O21</f>
        <v>393.97999999999996</v>
      </c>
      <c r="T18" s="126">
        <f>HTg!P21</f>
        <v>208.09</v>
      </c>
      <c r="U18" s="126">
        <f>HTg!Q21</f>
        <v>298.23</v>
      </c>
      <c r="V18" s="126">
        <f>HTg!R21</f>
        <v>155.31</v>
      </c>
      <c r="W18" s="126">
        <f>HTg!S21</f>
        <v>250.02999999999997</v>
      </c>
      <c r="X18" s="126">
        <f>HTg!T21</f>
        <v>346.24</v>
      </c>
      <c r="Y18" s="126">
        <f>HTg!U21</f>
        <v>210.22000000000003</v>
      </c>
    </row>
    <row r="19" spans="1:25" ht="27.75" customHeight="1">
      <c r="A19" s="8" t="s">
        <v>28</v>
      </c>
      <c r="B19" s="7" t="s">
        <v>85</v>
      </c>
      <c r="C19" s="244" t="s">
        <v>31</v>
      </c>
      <c r="D19" s="173">
        <v>116.64</v>
      </c>
      <c r="E19" s="173">
        <v>81.650000000000006</v>
      </c>
      <c r="F19" s="251">
        <f t="shared" si="0"/>
        <v>87.710000000000008</v>
      </c>
      <c r="G19" s="247">
        <f t="shared" si="1"/>
        <v>-34.989999999999995</v>
      </c>
      <c r="H19" s="247">
        <f t="shared" si="2"/>
        <v>6.0600000000000023</v>
      </c>
      <c r="I19" s="132">
        <f t="shared" si="3"/>
        <v>87.710000000000008</v>
      </c>
      <c r="J19" s="256">
        <f t="shared" si="4"/>
        <v>0.10461657149870547</v>
      </c>
      <c r="K19" s="132">
        <f>HTg!G22</f>
        <v>2.8</v>
      </c>
      <c r="L19" s="132">
        <f>HTg!H22</f>
        <v>0</v>
      </c>
      <c r="M19" s="132">
        <f>HTg!I22</f>
        <v>0</v>
      </c>
      <c r="N19" s="132">
        <f>HTg!J22</f>
        <v>0</v>
      </c>
      <c r="O19" s="132">
        <f>HTg!K22</f>
        <v>0</v>
      </c>
      <c r="P19" s="132">
        <f>HTg!L22</f>
        <v>0</v>
      </c>
      <c r="Q19" s="132">
        <f>HTg!M22</f>
        <v>23.91</v>
      </c>
      <c r="R19" s="132">
        <f>HTg!N22</f>
        <v>0</v>
      </c>
      <c r="S19" s="132">
        <f>HTg!O22</f>
        <v>23</v>
      </c>
      <c r="T19" s="132">
        <f>HTg!P22</f>
        <v>38</v>
      </c>
      <c r="U19" s="132">
        <f>HTg!Q22</f>
        <v>0</v>
      </c>
      <c r="V19" s="132">
        <f>HTg!R22</f>
        <v>0</v>
      </c>
      <c r="W19" s="132">
        <f>HTg!S22</f>
        <v>0</v>
      </c>
      <c r="X19" s="132">
        <f>HTg!T22</f>
        <v>0</v>
      </c>
      <c r="Y19" s="132">
        <f>HTg!U22</f>
        <v>0</v>
      </c>
    </row>
    <row r="20" spans="1:25" s="240" customFormat="1" ht="27.75" customHeight="1">
      <c r="A20" s="8" t="s">
        <v>30</v>
      </c>
      <c r="B20" s="7" t="s">
        <v>86</v>
      </c>
      <c r="C20" s="244" t="s">
        <v>33</v>
      </c>
      <c r="D20" s="173">
        <v>1.29</v>
      </c>
      <c r="E20" s="173">
        <v>0.96</v>
      </c>
      <c r="F20" s="251">
        <f t="shared" si="0"/>
        <v>1.24</v>
      </c>
      <c r="G20" s="247">
        <f t="shared" si="1"/>
        <v>-0.33000000000000007</v>
      </c>
      <c r="H20" s="247">
        <f t="shared" si="2"/>
        <v>0.28000000000000003</v>
      </c>
      <c r="I20" s="132">
        <f t="shared" si="3"/>
        <v>1.24</v>
      </c>
      <c r="J20" s="257">
        <f t="shared" si="4"/>
        <v>1.4790166304685299E-3</v>
      </c>
      <c r="K20" s="132">
        <f>HTg!G23</f>
        <v>1.24</v>
      </c>
      <c r="L20" s="132">
        <f>HTg!H23</f>
        <v>0</v>
      </c>
      <c r="M20" s="132">
        <f>HTg!I23</f>
        <v>0</v>
      </c>
      <c r="N20" s="132">
        <f>HTg!J23</f>
        <v>0</v>
      </c>
      <c r="O20" s="132">
        <f>HTg!K23</f>
        <v>0</v>
      </c>
      <c r="P20" s="132">
        <f>HTg!L23</f>
        <v>0</v>
      </c>
      <c r="Q20" s="132">
        <f>HTg!M23</f>
        <v>0</v>
      </c>
      <c r="R20" s="132">
        <f>HTg!N23</f>
        <v>0</v>
      </c>
      <c r="S20" s="132">
        <f>HTg!O23</f>
        <v>0</v>
      </c>
      <c r="T20" s="132">
        <f>HTg!P23</f>
        <v>0</v>
      </c>
      <c r="U20" s="132">
        <f>HTg!Q23</f>
        <v>0</v>
      </c>
      <c r="V20" s="132">
        <f>HTg!R23</f>
        <v>0</v>
      </c>
      <c r="W20" s="132">
        <f>HTg!S23</f>
        <v>0</v>
      </c>
      <c r="X20" s="132">
        <f>HTg!T23</f>
        <v>0</v>
      </c>
      <c r="Y20" s="132">
        <f>HTg!U23</f>
        <v>0</v>
      </c>
    </row>
    <row r="21" spans="1:25" ht="27.75" customHeight="1">
      <c r="A21" s="56" t="s">
        <v>32</v>
      </c>
      <c r="B21" s="7" t="s">
        <v>87</v>
      </c>
      <c r="C21" s="244" t="s">
        <v>35</v>
      </c>
      <c r="D21" s="173">
        <v>36.78</v>
      </c>
      <c r="E21" s="173">
        <v>0</v>
      </c>
      <c r="F21" s="251">
        <f t="shared" si="0"/>
        <v>0</v>
      </c>
      <c r="G21" s="247">
        <f t="shared" si="1"/>
        <v>-36.78</v>
      </c>
      <c r="H21" s="247">
        <f t="shared" si="2"/>
        <v>0</v>
      </c>
      <c r="I21" s="132">
        <f t="shared" si="3"/>
        <v>0</v>
      </c>
      <c r="J21" s="256">
        <f t="shared" si="4"/>
        <v>0</v>
      </c>
      <c r="K21" s="132">
        <f>HTg!G24</f>
        <v>0</v>
      </c>
      <c r="L21" s="132">
        <f>HTg!H24</f>
        <v>0</v>
      </c>
      <c r="M21" s="132">
        <f>HTg!I24</f>
        <v>0</v>
      </c>
      <c r="N21" s="132">
        <f>HTg!J24</f>
        <v>0</v>
      </c>
      <c r="O21" s="132">
        <f>HTg!K24</f>
        <v>0</v>
      </c>
      <c r="P21" s="132">
        <f>HTg!L24</f>
        <v>0</v>
      </c>
      <c r="Q21" s="132">
        <f>HTg!M24</f>
        <v>0</v>
      </c>
      <c r="R21" s="132">
        <f>HTg!N24</f>
        <v>0</v>
      </c>
      <c r="S21" s="132">
        <f>HTg!O24</f>
        <v>0</v>
      </c>
      <c r="T21" s="132">
        <f>HTg!P24</f>
        <v>0</v>
      </c>
      <c r="U21" s="132">
        <f>HTg!Q24</f>
        <v>0</v>
      </c>
      <c r="V21" s="132">
        <f>HTg!R24</f>
        <v>0</v>
      </c>
      <c r="W21" s="132">
        <f>HTg!S24</f>
        <v>0</v>
      </c>
      <c r="X21" s="132">
        <f>HTg!T24</f>
        <v>0</v>
      </c>
      <c r="Y21" s="132">
        <f>HTg!U24</f>
        <v>0</v>
      </c>
    </row>
    <row r="22" spans="1:25" ht="27.75" customHeight="1">
      <c r="A22" s="56" t="s">
        <v>34</v>
      </c>
      <c r="B22" s="7" t="s">
        <v>119</v>
      </c>
      <c r="C22" s="244" t="s">
        <v>121</v>
      </c>
      <c r="D22" s="173"/>
      <c r="E22" s="173">
        <v>0</v>
      </c>
      <c r="F22" s="251">
        <f t="shared" si="0"/>
        <v>0</v>
      </c>
      <c r="G22" s="247">
        <f t="shared" si="1"/>
        <v>0</v>
      </c>
      <c r="H22" s="247">
        <f t="shared" si="2"/>
        <v>0</v>
      </c>
      <c r="I22" s="132">
        <f t="shared" si="3"/>
        <v>0</v>
      </c>
      <c r="J22" s="256">
        <f t="shared" si="4"/>
        <v>0</v>
      </c>
      <c r="K22" s="132">
        <f>HTg!G25</f>
        <v>0</v>
      </c>
      <c r="L22" s="132">
        <f>HTg!H25</f>
        <v>0</v>
      </c>
      <c r="M22" s="132">
        <f>HTg!I25</f>
        <v>0</v>
      </c>
      <c r="N22" s="132">
        <f>HTg!J25</f>
        <v>0</v>
      </c>
      <c r="O22" s="132">
        <f>HTg!K25</f>
        <v>0</v>
      </c>
      <c r="P22" s="132">
        <f>HTg!L25</f>
        <v>0</v>
      </c>
      <c r="Q22" s="132">
        <f>HTg!M25</f>
        <v>0</v>
      </c>
      <c r="R22" s="132">
        <f>HTg!N25</f>
        <v>0</v>
      </c>
      <c r="S22" s="132">
        <f>HTg!O25</f>
        <v>0</v>
      </c>
      <c r="T22" s="132">
        <f>HTg!P25</f>
        <v>0</v>
      </c>
      <c r="U22" s="132">
        <f>HTg!Q25</f>
        <v>0</v>
      </c>
      <c r="V22" s="132">
        <f>HTg!R25</f>
        <v>0</v>
      </c>
      <c r="W22" s="132">
        <f>HTg!S25</f>
        <v>0</v>
      </c>
      <c r="X22" s="132">
        <f>HTg!T25</f>
        <v>0</v>
      </c>
      <c r="Y22" s="132">
        <f>HTg!U25</f>
        <v>0</v>
      </c>
    </row>
    <row r="23" spans="1:25" ht="27.75" customHeight="1">
      <c r="A23" s="56" t="s">
        <v>36</v>
      </c>
      <c r="B23" s="7" t="s">
        <v>120</v>
      </c>
      <c r="C23" s="244" t="s">
        <v>122</v>
      </c>
      <c r="D23" s="173"/>
      <c r="E23" s="173">
        <v>14.49</v>
      </c>
      <c r="F23" s="251">
        <f t="shared" si="0"/>
        <v>29.689999999999998</v>
      </c>
      <c r="G23" s="247">
        <f t="shared" si="1"/>
        <v>14.49</v>
      </c>
      <c r="H23" s="247">
        <f t="shared" si="2"/>
        <v>15.199999999999998</v>
      </c>
      <c r="I23" s="132">
        <f t="shared" si="3"/>
        <v>29.689999999999998</v>
      </c>
      <c r="J23" s="256">
        <f t="shared" si="4"/>
        <v>3.5412906256944071E-2</v>
      </c>
      <c r="K23" s="132">
        <f>HTg!G26</f>
        <v>0</v>
      </c>
      <c r="L23" s="132">
        <f>HTg!H26</f>
        <v>0</v>
      </c>
      <c r="M23" s="132">
        <f>HTg!I26</f>
        <v>0</v>
      </c>
      <c r="N23" s="132">
        <f>HTg!J26</f>
        <v>0</v>
      </c>
      <c r="O23" s="132">
        <f>HTg!K26</f>
        <v>0</v>
      </c>
      <c r="P23" s="132">
        <f>HTg!L26</f>
        <v>0</v>
      </c>
      <c r="Q23" s="132">
        <f>HTg!M26</f>
        <v>0</v>
      </c>
      <c r="R23" s="132">
        <f>HTg!N26</f>
        <v>0</v>
      </c>
      <c r="S23" s="132">
        <f>HTg!O26</f>
        <v>15.2</v>
      </c>
      <c r="T23" s="132">
        <f>HTg!P26</f>
        <v>14.49</v>
      </c>
      <c r="U23" s="132">
        <f>HTg!Q26</f>
        <v>0</v>
      </c>
      <c r="V23" s="132">
        <f>HTg!R26</f>
        <v>0</v>
      </c>
      <c r="W23" s="132">
        <f>HTg!S26</f>
        <v>0</v>
      </c>
      <c r="X23" s="132">
        <f>HTg!T26</f>
        <v>0</v>
      </c>
      <c r="Y23" s="132">
        <f>HTg!U26</f>
        <v>0</v>
      </c>
    </row>
    <row r="24" spans="1:25" ht="27.75" customHeight="1">
      <c r="A24" s="56" t="s">
        <v>38</v>
      </c>
      <c r="B24" s="7" t="s">
        <v>123</v>
      </c>
      <c r="C24" s="244" t="s">
        <v>124</v>
      </c>
      <c r="D24" s="173"/>
      <c r="E24" s="173">
        <v>0.22</v>
      </c>
      <c r="F24" s="251">
        <f t="shared" si="0"/>
        <v>0.48</v>
      </c>
      <c r="G24" s="247">
        <f t="shared" si="1"/>
        <v>0.22</v>
      </c>
      <c r="H24" s="247">
        <f t="shared" si="2"/>
        <v>0.26</v>
      </c>
      <c r="I24" s="132">
        <f t="shared" si="3"/>
        <v>0.48</v>
      </c>
      <c r="J24" s="257">
        <f t="shared" si="4"/>
        <v>5.7252256663297937E-4</v>
      </c>
      <c r="K24" s="132">
        <f>HTg!G27</f>
        <v>0.15</v>
      </c>
      <c r="L24" s="132">
        <f>HTg!H27</f>
        <v>0</v>
      </c>
      <c r="M24" s="132">
        <f>HTg!I27</f>
        <v>0</v>
      </c>
      <c r="N24" s="132">
        <f>HTg!J27</f>
        <v>0</v>
      </c>
      <c r="O24" s="132">
        <f>HTg!K27</f>
        <v>0</v>
      </c>
      <c r="P24" s="132">
        <f>HTg!L27</f>
        <v>0</v>
      </c>
      <c r="Q24" s="132">
        <f>HTg!M27</f>
        <v>0</v>
      </c>
      <c r="R24" s="132">
        <f>HTg!N27</f>
        <v>0</v>
      </c>
      <c r="S24" s="132">
        <f>HTg!O27</f>
        <v>0.33</v>
      </c>
      <c r="T24" s="132">
        <f>HTg!P27</f>
        <v>0</v>
      </c>
      <c r="U24" s="132">
        <f>HTg!Q27</f>
        <v>0</v>
      </c>
      <c r="V24" s="132">
        <f>HTg!R27</f>
        <v>0</v>
      </c>
      <c r="W24" s="132">
        <f>HTg!S27</f>
        <v>0</v>
      </c>
      <c r="X24" s="132">
        <f>HTg!T27</f>
        <v>0</v>
      </c>
      <c r="Y24" s="132">
        <f>HTg!U27</f>
        <v>0</v>
      </c>
    </row>
    <row r="25" spans="1:25" s="240" customFormat="1" ht="27.75" customHeight="1">
      <c r="A25" s="56" t="s">
        <v>88</v>
      </c>
      <c r="B25" s="7" t="s">
        <v>125</v>
      </c>
      <c r="C25" s="244" t="s">
        <v>37</v>
      </c>
      <c r="D25" s="173">
        <v>4.12</v>
      </c>
      <c r="E25" s="173">
        <v>135.26</v>
      </c>
      <c r="F25" s="251">
        <f t="shared" si="0"/>
        <v>36.720000000000006</v>
      </c>
      <c r="G25" s="247">
        <f t="shared" si="1"/>
        <v>131.13999999999999</v>
      </c>
      <c r="H25" s="247">
        <f t="shared" si="2"/>
        <v>-98.539999999999992</v>
      </c>
      <c r="I25" s="132">
        <f t="shared" si="3"/>
        <v>36.720000000000006</v>
      </c>
      <c r="J25" s="256">
        <f t="shared" si="4"/>
        <v>4.3797976347422926E-2</v>
      </c>
      <c r="K25" s="132">
        <f>HTg!G28</f>
        <v>1.67</v>
      </c>
      <c r="L25" s="132">
        <f>HTg!H28</f>
        <v>0</v>
      </c>
      <c r="M25" s="132">
        <f>HTg!I28</f>
        <v>0.35</v>
      </c>
      <c r="N25" s="132">
        <f>HTg!J28</f>
        <v>0.01</v>
      </c>
      <c r="O25" s="132">
        <f>HTg!K28</f>
        <v>0</v>
      </c>
      <c r="P25" s="132">
        <f>HTg!L28</f>
        <v>0</v>
      </c>
      <c r="Q25" s="132">
        <f>HTg!M28</f>
        <v>0.04</v>
      </c>
      <c r="R25" s="132">
        <f>HTg!N28</f>
        <v>0.06</v>
      </c>
      <c r="S25" s="132">
        <f>HTg!O28</f>
        <v>28.46</v>
      </c>
      <c r="T25" s="132">
        <f>HTg!P28</f>
        <v>0.32</v>
      </c>
      <c r="U25" s="132">
        <f>HTg!Q28</f>
        <v>1.65</v>
      </c>
      <c r="V25" s="132">
        <f>HTg!R28</f>
        <v>0</v>
      </c>
      <c r="W25" s="132">
        <f>HTg!S28</f>
        <v>0.11</v>
      </c>
      <c r="X25" s="132">
        <f>HTg!T28</f>
        <v>2.71</v>
      </c>
      <c r="Y25" s="132">
        <f>HTg!U28</f>
        <v>1.34</v>
      </c>
    </row>
    <row r="26" spans="1:25" ht="27.75" customHeight="1">
      <c r="A26" s="56" t="s">
        <v>89</v>
      </c>
      <c r="B26" s="7" t="s">
        <v>145</v>
      </c>
      <c r="C26" s="244" t="s">
        <v>40</v>
      </c>
      <c r="D26" s="173">
        <v>30.46</v>
      </c>
      <c r="E26" s="173">
        <v>360.7</v>
      </c>
      <c r="F26" s="251">
        <f t="shared" si="0"/>
        <v>444.97</v>
      </c>
      <c r="G26" s="247">
        <f t="shared" si="1"/>
        <v>330.24</v>
      </c>
      <c r="H26" s="247">
        <f t="shared" si="2"/>
        <v>84.270000000000039</v>
      </c>
      <c r="I26" s="132">
        <f t="shared" si="3"/>
        <v>444.97</v>
      </c>
      <c r="J26" s="256">
        <f t="shared" si="4"/>
        <v>0.53074034682224347</v>
      </c>
      <c r="K26" s="132">
        <f>HTg!G29</f>
        <v>0.28000000000000003</v>
      </c>
      <c r="L26" s="132">
        <f>HTg!H29</f>
        <v>99.98</v>
      </c>
      <c r="M26" s="132">
        <f>HTg!I29</f>
        <v>0</v>
      </c>
      <c r="N26" s="132">
        <f>HTg!J29</f>
        <v>204.43</v>
      </c>
      <c r="O26" s="132">
        <f>HTg!K29</f>
        <v>0</v>
      </c>
      <c r="P26" s="132">
        <f>HTg!L29</f>
        <v>0</v>
      </c>
      <c r="Q26" s="132">
        <f>HTg!M29</f>
        <v>0</v>
      </c>
      <c r="R26" s="132">
        <f>HTg!N29</f>
        <v>83.9</v>
      </c>
      <c r="S26" s="132">
        <f>HTg!O29</f>
        <v>0.97</v>
      </c>
      <c r="T26" s="132">
        <f>HTg!P29</f>
        <v>0</v>
      </c>
      <c r="U26" s="132">
        <f>HTg!Q29</f>
        <v>0</v>
      </c>
      <c r="V26" s="132">
        <f>HTg!R29</f>
        <v>0</v>
      </c>
      <c r="W26" s="132">
        <f>HTg!S29</f>
        <v>55.41</v>
      </c>
      <c r="X26" s="132">
        <f>HTg!T29</f>
        <v>0</v>
      </c>
      <c r="Y26" s="132">
        <f>HTg!U29</f>
        <v>0</v>
      </c>
    </row>
    <row r="27" spans="1:25" ht="38.25" customHeight="1">
      <c r="A27" s="56" t="s">
        <v>90</v>
      </c>
      <c r="B27" s="7" t="s">
        <v>164</v>
      </c>
      <c r="C27" s="244" t="s">
        <v>48</v>
      </c>
      <c r="D27" s="173">
        <v>596.82000000000005</v>
      </c>
      <c r="E27" s="173">
        <v>918.33</v>
      </c>
      <c r="F27" s="251">
        <f t="shared" si="0"/>
        <v>1089.32</v>
      </c>
      <c r="G27" s="247">
        <f t="shared" si="1"/>
        <v>321.51</v>
      </c>
      <c r="H27" s="247">
        <f t="shared" si="2"/>
        <v>170.9899999999999</v>
      </c>
      <c r="I27" s="132">
        <f t="shared" si="3"/>
        <v>1089.32</v>
      </c>
      <c r="J27" s="256">
        <f t="shared" si="4"/>
        <v>1.2992922547596604</v>
      </c>
      <c r="K27" s="132">
        <f>HTg!G30</f>
        <v>45.46</v>
      </c>
      <c r="L27" s="132">
        <f>HTg!H30</f>
        <v>65.040000000000006</v>
      </c>
      <c r="M27" s="132">
        <f>HTg!I30</f>
        <v>50.63</v>
      </c>
      <c r="N27" s="132">
        <f>HTg!J30</f>
        <v>47.64</v>
      </c>
      <c r="O27" s="132">
        <f>HTg!K30</f>
        <v>79.539999999999992</v>
      </c>
      <c r="P27" s="132">
        <f>HTg!L30</f>
        <v>40.71</v>
      </c>
      <c r="Q27" s="132">
        <f>HTg!M30</f>
        <v>67.13</v>
      </c>
      <c r="R27" s="132">
        <f>HTg!N30</f>
        <v>60.97</v>
      </c>
      <c r="S27" s="132">
        <f>HTg!O30</f>
        <v>76.11</v>
      </c>
      <c r="T27" s="132">
        <f>HTg!P30</f>
        <v>61.290000000000006</v>
      </c>
      <c r="U27" s="132">
        <f>HTg!Q30</f>
        <v>111.86999999999999</v>
      </c>
      <c r="V27" s="132">
        <f>HTg!R30</f>
        <v>99.88</v>
      </c>
      <c r="W27" s="132">
        <f>HTg!S30</f>
        <v>62.03</v>
      </c>
      <c r="X27" s="132">
        <f>HTg!T30</f>
        <v>140.22999999999999</v>
      </c>
      <c r="Y27" s="132">
        <f>HTg!U30</f>
        <v>80.790000000000006</v>
      </c>
    </row>
    <row r="28" spans="1:25" ht="27.75" customHeight="1">
      <c r="A28" s="8" t="s">
        <v>91</v>
      </c>
      <c r="B28" s="13" t="s">
        <v>127</v>
      </c>
      <c r="C28" s="244" t="s">
        <v>63</v>
      </c>
      <c r="D28" s="173"/>
      <c r="E28" s="173"/>
      <c r="F28" s="251">
        <f t="shared" si="0"/>
        <v>0</v>
      </c>
      <c r="G28" s="247">
        <f t="shared" si="1"/>
        <v>0</v>
      </c>
      <c r="H28" s="247">
        <f t="shared" si="2"/>
        <v>0</v>
      </c>
      <c r="I28" s="132">
        <f t="shared" si="3"/>
        <v>0</v>
      </c>
      <c r="J28" s="256">
        <f t="shared" si="4"/>
        <v>0</v>
      </c>
      <c r="K28" s="132">
        <f>HTg!G44</f>
        <v>0</v>
      </c>
      <c r="L28" s="132">
        <f>HTg!H44</f>
        <v>0</v>
      </c>
      <c r="M28" s="132">
        <f>HTg!I44</f>
        <v>0</v>
      </c>
      <c r="N28" s="132">
        <f>HTg!J44</f>
        <v>0</v>
      </c>
      <c r="O28" s="132">
        <f>HTg!K44</f>
        <v>0</v>
      </c>
      <c r="P28" s="132">
        <f>HTg!L44</f>
        <v>0</v>
      </c>
      <c r="Q28" s="132">
        <f>HTg!M44</f>
        <v>0</v>
      </c>
      <c r="R28" s="132">
        <f>HTg!N44</f>
        <v>0</v>
      </c>
      <c r="S28" s="132">
        <f>HTg!O44</f>
        <v>0</v>
      </c>
      <c r="T28" s="132">
        <f>HTg!P44</f>
        <v>0</v>
      </c>
      <c r="U28" s="132">
        <f>HTg!Q44</f>
        <v>0</v>
      </c>
      <c r="V28" s="132">
        <f>HTg!R44</f>
        <v>0</v>
      </c>
      <c r="W28" s="132">
        <f>HTg!S44</f>
        <v>0</v>
      </c>
      <c r="X28" s="132">
        <f>HTg!T44</f>
        <v>0</v>
      </c>
      <c r="Y28" s="132">
        <f>HTg!U44</f>
        <v>0</v>
      </c>
    </row>
    <row r="29" spans="1:25" ht="27.75" customHeight="1">
      <c r="A29" s="8" t="s">
        <v>95</v>
      </c>
      <c r="B29" s="7" t="s">
        <v>126</v>
      </c>
      <c r="C29" s="244" t="s">
        <v>41</v>
      </c>
      <c r="D29" s="173">
        <v>12.01</v>
      </c>
      <c r="E29" s="173">
        <v>5.37</v>
      </c>
      <c r="F29" s="251">
        <f t="shared" si="0"/>
        <v>7.97</v>
      </c>
      <c r="G29" s="247">
        <f t="shared" si="1"/>
        <v>-6.64</v>
      </c>
      <c r="H29" s="247">
        <f t="shared" si="2"/>
        <v>2.5999999999999996</v>
      </c>
      <c r="I29" s="132">
        <f t="shared" si="3"/>
        <v>7.97</v>
      </c>
      <c r="J29" s="256">
        <f t="shared" si="4"/>
        <v>9.50626011680176E-3</v>
      </c>
      <c r="K29" s="132">
        <f>HTg!G45</f>
        <v>0</v>
      </c>
      <c r="L29" s="132">
        <f>HTg!H45</f>
        <v>0</v>
      </c>
      <c r="M29" s="132">
        <f>HTg!I45</f>
        <v>0</v>
      </c>
      <c r="N29" s="132">
        <f>HTg!J45</f>
        <v>5.58</v>
      </c>
      <c r="O29" s="132">
        <f>HTg!K45</f>
        <v>0</v>
      </c>
      <c r="P29" s="132">
        <f>HTg!L45</f>
        <v>0</v>
      </c>
      <c r="Q29" s="132">
        <f>HTg!M45</f>
        <v>2.2400000000000002</v>
      </c>
      <c r="R29" s="132">
        <f>HTg!N45</f>
        <v>0</v>
      </c>
      <c r="S29" s="132">
        <f>HTg!O45</f>
        <v>0</v>
      </c>
      <c r="T29" s="132">
        <f>HTg!P45</f>
        <v>0</v>
      </c>
      <c r="U29" s="132">
        <f>HTg!Q45</f>
        <v>0</v>
      </c>
      <c r="V29" s="132">
        <f>HTg!R45</f>
        <v>0</v>
      </c>
      <c r="W29" s="132">
        <f>HTg!S45</f>
        <v>0.14000000000000001</v>
      </c>
      <c r="X29" s="132">
        <f>HTg!T45</f>
        <v>0.01</v>
      </c>
      <c r="Y29" s="132">
        <f>HTg!U45</f>
        <v>0</v>
      </c>
    </row>
    <row r="30" spans="1:25" s="240" customFormat="1" ht="27.75" customHeight="1">
      <c r="A30" s="8" t="s">
        <v>96</v>
      </c>
      <c r="B30" s="7" t="s">
        <v>101</v>
      </c>
      <c r="C30" s="244" t="s">
        <v>42</v>
      </c>
      <c r="D30" s="173">
        <v>0.99</v>
      </c>
      <c r="E30" s="173">
        <v>1.02</v>
      </c>
      <c r="F30" s="251">
        <f t="shared" si="0"/>
        <v>1.02</v>
      </c>
      <c r="G30" s="247">
        <f t="shared" si="1"/>
        <v>3.0000000000000027E-2</v>
      </c>
      <c r="H30" s="247">
        <f t="shared" si="2"/>
        <v>0</v>
      </c>
      <c r="I30" s="132">
        <f t="shared" si="3"/>
        <v>1.02</v>
      </c>
      <c r="J30" s="257">
        <f t="shared" si="4"/>
        <v>1.2166104540950811E-3</v>
      </c>
      <c r="K30" s="132">
        <f>HTg!G46</f>
        <v>1.02</v>
      </c>
      <c r="L30" s="132">
        <f>HTg!H46</f>
        <v>0</v>
      </c>
      <c r="M30" s="132">
        <f>HTg!I46</f>
        <v>0</v>
      </c>
      <c r="N30" s="132">
        <f>HTg!J46</f>
        <v>0</v>
      </c>
      <c r="O30" s="132">
        <f>HTg!K46</f>
        <v>0</v>
      </c>
      <c r="P30" s="132">
        <f>HTg!L46</f>
        <v>0</v>
      </c>
      <c r="Q30" s="132">
        <f>HTg!M46</f>
        <v>0</v>
      </c>
      <c r="R30" s="132">
        <f>HTg!N46</f>
        <v>0</v>
      </c>
      <c r="S30" s="132">
        <f>HTg!O46</f>
        <v>0</v>
      </c>
      <c r="T30" s="132">
        <f>HTg!P46</f>
        <v>0</v>
      </c>
      <c r="U30" s="132">
        <f>HTg!Q46</f>
        <v>0</v>
      </c>
      <c r="V30" s="132">
        <f>HTg!R46</f>
        <v>0</v>
      </c>
      <c r="W30" s="132">
        <f>HTg!S46</f>
        <v>0</v>
      </c>
      <c r="X30" s="132">
        <f>HTg!T46</f>
        <v>0</v>
      </c>
      <c r="Y30" s="132">
        <f>HTg!U46</f>
        <v>0</v>
      </c>
    </row>
    <row r="31" spans="1:25" ht="27.75" customHeight="1">
      <c r="A31" s="8" t="s">
        <v>97</v>
      </c>
      <c r="B31" s="7" t="s">
        <v>146</v>
      </c>
      <c r="C31" s="244" t="s">
        <v>64</v>
      </c>
      <c r="D31" s="173">
        <v>609.05999999999995</v>
      </c>
      <c r="E31" s="173">
        <v>792.24000000000012</v>
      </c>
      <c r="F31" s="251">
        <f t="shared" si="0"/>
        <v>777</v>
      </c>
      <c r="G31" s="247">
        <f t="shared" si="1"/>
        <v>183.18000000000018</v>
      </c>
      <c r="H31" s="247">
        <f t="shared" si="2"/>
        <v>-15.240000000000123</v>
      </c>
      <c r="I31" s="132">
        <f t="shared" si="3"/>
        <v>777</v>
      </c>
      <c r="J31" s="256">
        <f t="shared" si="4"/>
        <v>0.92677090473713519</v>
      </c>
      <c r="K31" s="132">
        <f>HTg!G47</f>
        <v>0</v>
      </c>
      <c r="L31" s="132">
        <f>HTg!H47</f>
        <v>23.44</v>
      </c>
      <c r="M31" s="132">
        <f>HTg!I47</f>
        <v>15.01</v>
      </c>
      <c r="N31" s="132">
        <f>HTg!J47</f>
        <v>22.07</v>
      </c>
      <c r="O31" s="132">
        <f>HTg!K47</f>
        <v>31.3</v>
      </c>
      <c r="P31" s="132">
        <f>HTg!L47</f>
        <v>22.55</v>
      </c>
      <c r="Q31" s="132">
        <f>HTg!M47</f>
        <v>50.81</v>
      </c>
      <c r="R31" s="132">
        <f>HTg!N47</f>
        <v>37.04</v>
      </c>
      <c r="S31" s="132">
        <f>HTg!O47</f>
        <v>156.51</v>
      </c>
      <c r="T31" s="132">
        <f>HTg!P47</f>
        <v>68.58</v>
      </c>
      <c r="U31" s="132">
        <f>HTg!Q47</f>
        <v>96.17</v>
      </c>
      <c r="V31" s="132">
        <f>HTg!R47</f>
        <v>40.85</v>
      </c>
      <c r="W31" s="132">
        <f>HTg!S47</f>
        <v>49.25</v>
      </c>
      <c r="X31" s="132">
        <f>HTg!T47</f>
        <v>100.27</v>
      </c>
      <c r="Y31" s="132">
        <f>HTg!U47</f>
        <v>63.15</v>
      </c>
    </row>
    <row r="32" spans="1:25" ht="27.75" customHeight="1">
      <c r="A32" s="8" t="s">
        <v>103</v>
      </c>
      <c r="B32" s="7" t="s">
        <v>147</v>
      </c>
      <c r="C32" s="244" t="s">
        <v>62</v>
      </c>
      <c r="D32" s="173">
        <v>36.5</v>
      </c>
      <c r="E32" s="173">
        <v>18.93</v>
      </c>
      <c r="F32" s="251">
        <f t="shared" si="0"/>
        <v>30.25</v>
      </c>
      <c r="G32" s="247">
        <f t="shared" si="1"/>
        <v>-17.57</v>
      </c>
      <c r="H32" s="247">
        <f t="shared" si="2"/>
        <v>11.32</v>
      </c>
      <c r="I32" s="132">
        <f t="shared" si="3"/>
        <v>30.25</v>
      </c>
      <c r="J32" s="256">
        <f t="shared" si="4"/>
        <v>3.6080849251349217E-2</v>
      </c>
      <c r="K32" s="132">
        <f>HTg!G48</f>
        <v>30.25</v>
      </c>
      <c r="L32" s="132">
        <f>HTg!H48</f>
        <v>0</v>
      </c>
      <c r="M32" s="132">
        <f>HTg!I48</f>
        <v>0</v>
      </c>
      <c r="N32" s="132">
        <f>HTg!J48</f>
        <v>0</v>
      </c>
      <c r="O32" s="132">
        <f>HTg!K48</f>
        <v>0</v>
      </c>
      <c r="P32" s="132">
        <f>HTg!L48</f>
        <v>0</v>
      </c>
      <c r="Q32" s="132">
        <f>HTg!M48</f>
        <v>0</v>
      </c>
      <c r="R32" s="132">
        <f>HTg!N48</f>
        <v>0</v>
      </c>
      <c r="S32" s="132">
        <f>HTg!O48</f>
        <v>0</v>
      </c>
      <c r="T32" s="132">
        <f>HTg!P48</f>
        <v>0</v>
      </c>
      <c r="U32" s="132">
        <f>HTg!Q48</f>
        <v>0</v>
      </c>
      <c r="V32" s="132">
        <f>HTg!R48</f>
        <v>0</v>
      </c>
      <c r="W32" s="132">
        <f>HTg!S48</f>
        <v>0</v>
      </c>
      <c r="X32" s="132">
        <f>HTg!T48</f>
        <v>0</v>
      </c>
      <c r="Y32" s="132">
        <f>HTg!U48</f>
        <v>0</v>
      </c>
    </row>
    <row r="33" spans="1:25" s="240" customFormat="1" ht="27.75" customHeight="1">
      <c r="A33" s="8" t="s">
        <v>104</v>
      </c>
      <c r="B33" s="9" t="s">
        <v>128</v>
      </c>
      <c r="C33" s="244" t="s">
        <v>29</v>
      </c>
      <c r="D33" s="173">
        <v>11.02</v>
      </c>
      <c r="E33" s="173">
        <v>12.529999999999998</v>
      </c>
      <c r="F33" s="251">
        <f t="shared" si="0"/>
        <v>14.379999999999999</v>
      </c>
      <c r="G33" s="247">
        <f t="shared" si="1"/>
        <v>1.509999999999998</v>
      </c>
      <c r="H33" s="247">
        <f t="shared" si="2"/>
        <v>1.8500000000000014</v>
      </c>
      <c r="I33" s="132">
        <f t="shared" si="3"/>
        <v>14.379999999999999</v>
      </c>
      <c r="J33" s="256">
        <f t="shared" si="4"/>
        <v>1.7151821892046337E-2</v>
      </c>
      <c r="K33" s="132">
        <f>HTg!G49</f>
        <v>6.06</v>
      </c>
      <c r="L33" s="132">
        <f>HTg!H49</f>
        <v>1.41</v>
      </c>
      <c r="M33" s="132">
        <f>HTg!I49</f>
        <v>0.31</v>
      </c>
      <c r="N33" s="132">
        <f>HTg!J49</f>
        <v>0.42</v>
      </c>
      <c r="O33" s="132">
        <f>HTg!K49</f>
        <v>0.39</v>
      </c>
      <c r="P33" s="132">
        <f>HTg!L49</f>
        <v>0.33999999999999997</v>
      </c>
      <c r="Q33" s="132">
        <f>HTg!M49</f>
        <v>0.83</v>
      </c>
      <c r="R33" s="132">
        <f>HTg!N49</f>
        <v>0.85</v>
      </c>
      <c r="S33" s="132">
        <f>HTg!O49</f>
        <v>0.56999999999999995</v>
      </c>
      <c r="T33" s="132">
        <f>HTg!P49</f>
        <v>0.27</v>
      </c>
      <c r="U33" s="132">
        <f>HTg!Q49</f>
        <v>0.52</v>
      </c>
      <c r="V33" s="132">
        <f>HTg!R49</f>
        <v>0.87</v>
      </c>
      <c r="W33" s="132">
        <f>HTg!S49</f>
        <v>0.54</v>
      </c>
      <c r="X33" s="132">
        <f>HTg!T49</f>
        <v>0.47</v>
      </c>
      <c r="Y33" s="132">
        <f>HTg!U49</f>
        <v>0.53</v>
      </c>
    </row>
    <row r="34" spans="1:25" s="240" customFormat="1" ht="27.75" customHeight="1">
      <c r="A34" s="8" t="s">
        <v>105</v>
      </c>
      <c r="B34" s="9" t="s">
        <v>129</v>
      </c>
      <c r="C34" s="244" t="s">
        <v>130</v>
      </c>
      <c r="D34" s="173"/>
      <c r="E34" s="173">
        <v>0.88</v>
      </c>
      <c r="F34" s="251">
        <f t="shared" si="0"/>
        <v>0.78999999999999992</v>
      </c>
      <c r="G34" s="247">
        <f t="shared" si="1"/>
        <v>0.88</v>
      </c>
      <c r="H34" s="247">
        <f t="shared" si="2"/>
        <v>-9.000000000000008E-2</v>
      </c>
      <c r="I34" s="132">
        <f t="shared" si="3"/>
        <v>0.78999999999999992</v>
      </c>
      <c r="J34" s="257">
        <f t="shared" si="4"/>
        <v>9.4227672425011163E-4</v>
      </c>
      <c r="K34" s="132">
        <f>HTg!G50</f>
        <v>0.71</v>
      </c>
      <c r="L34" s="132">
        <f>HTg!H50</f>
        <v>0</v>
      </c>
      <c r="M34" s="132">
        <f>HTg!I50</f>
        <v>0.08</v>
      </c>
      <c r="N34" s="132">
        <f>HTg!J50</f>
        <v>0</v>
      </c>
      <c r="O34" s="132">
        <f>HTg!K50</f>
        <v>0</v>
      </c>
      <c r="P34" s="132">
        <f>HTg!L50</f>
        <v>0</v>
      </c>
      <c r="Q34" s="132">
        <f>HTg!M50</f>
        <v>0</v>
      </c>
      <c r="R34" s="132">
        <f>HTg!N50</f>
        <v>0</v>
      </c>
      <c r="S34" s="132">
        <f>HTg!O50</f>
        <v>0</v>
      </c>
      <c r="T34" s="132">
        <f>HTg!P50</f>
        <v>0</v>
      </c>
      <c r="U34" s="132">
        <f>HTg!Q50</f>
        <v>0</v>
      </c>
      <c r="V34" s="132">
        <f>HTg!R50</f>
        <v>0</v>
      </c>
      <c r="W34" s="132">
        <f>HTg!S50</f>
        <v>0</v>
      </c>
      <c r="X34" s="132">
        <f>HTg!T50</f>
        <v>0</v>
      </c>
      <c r="Y34" s="132">
        <f>HTg!U50</f>
        <v>0</v>
      </c>
    </row>
    <row r="35" spans="1:25" ht="27.75" customHeight="1">
      <c r="A35" s="8" t="s">
        <v>135</v>
      </c>
      <c r="B35" s="9" t="s">
        <v>148</v>
      </c>
      <c r="C35" s="244" t="s">
        <v>149</v>
      </c>
      <c r="D35" s="173"/>
      <c r="E35" s="173">
        <v>0</v>
      </c>
      <c r="F35" s="251">
        <f t="shared" si="0"/>
        <v>0</v>
      </c>
      <c r="G35" s="247">
        <f t="shared" si="1"/>
        <v>0</v>
      </c>
      <c r="H35" s="247">
        <f t="shared" si="2"/>
        <v>0</v>
      </c>
      <c r="I35" s="132">
        <f t="shared" si="3"/>
        <v>0</v>
      </c>
      <c r="J35" s="256">
        <f t="shared" si="4"/>
        <v>0</v>
      </c>
      <c r="K35" s="132">
        <f>HTg!G51</f>
        <v>0</v>
      </c>
      <c r="L35" s="132">
        <f>HTg!H51</f>
        <v>0</v>
      </c>
      <c r="M35" s="132">
        <f>HTg!I51</f>
        <v>0</v>
      </c>
      <c r="N35" s="132">
        <f>HTg!J51</f>
        <v>0</v>
      </c>
      <c r="O35" s="132">
        <f>HTg!K51</f>
        <v>0</v>
      </c>
      <c r="P35" s="132">
        <f>HTg!L51</f>
        <v>0</v>
      </c>
      <c r="Q35" s="132">
        <f>HTg!M51</f>
        <v>0</v>
      </c>
      <c r="R35" s="132">
        <f>HTg!N51</f>
        <v>0</v>
      </c>
      <c r="S35" s="132">
        <f>HTg!O51</f>
        <v>0</v>
      </c>
      <c r="T35" s="132">
        <f>HTg!P51</f>
        <v>0</v>
      </c>
      <c r="U35" s="132">
        <f>HTg!Q51</f>
        <v>0</v>
      </c>
      <c r="V35" s="132">
        <f>HTg!R51</f>
        <v>0</v>
      </c>
      <c r="W35" s="132">
        <f>HTg!S51</f>
        <v>0</v>
      </c>
      <c r="X35" s="132">
        <f>HTg!T51</f>
        <v>0</v>
      </c>
      <c r="Y35" s="132">
        <f>HTg!U51</f>
        <v>0</v>
      </c>
    </row>
    <row r="36" spans="1:25" s="240" customFormat="1" ht="27.75" customHeight="1">
      <c r="A36" s="8" t="s">
        <v>136</v>
      </c>
      <c r="B36" s="9" t="s">
        <v>150</v>
      </c>
      <c r="C36" s="244" t="s">
        <v>43</v>
      </c>
      <c r="D36" s="173"/>
      <c r="E36" s="173">
        <v>0</v>
      </c>
      <c r="F36" s="251">
        <f t="shared" si="0"/>
        <v>0.27</v>
      </c>
      <c r="G36" s="247">
        <f t="shared" si="1"/>
        <v>0</v>
      </c>
      <c r="H36" s="247">
        <f t="shared" si="2"/>
        <v>0.27</v>
      </c>
      <c r="I36" s="132">
        <f t="shared" si="3"/>
        <v>0.27</v>
      </c>
      <c r="J36" s="450">
        <f t="shared" si="4"/>
        <v>3.2204394373105093E-4</v>
      </c>
      <c r="K36" s="132">
        <f>HTg!G52</f>
        <v>0.18</v>
      </c>
      <c r="L36" s="132">
        <f>HTg!H52</f>
        <v>0.09</v>
      </c>
      <c r="M36" s="132">
        <f>HTg!I52</f>
        <v>0</v>
      </c>
      <c r="N36" s="132">
        <f>HTg!J52</f>
        <v>0</v>
      </c>
      <c r="O36" s="132">
        <f>HTg!K52</f>
        <v>0</v>
      </c>
      <c r="P36" s="132">
        <f>HTg!L52</f>
        <v>0</v>
      </c>
      <c r="Q36" s="132">
        <f>HTg!M52</f>
        <v>0</v>
      </c>
      <c r="R36" s="132">
        <f>HTg!N52</f>
        <v>0</v>
      </c>
      <c r="S36" s="132">
        <f>HTg!O52</f>
        <v>0</v>
      </c>
      <c r="T36" s="132">
        <f>HTg!P52</f>
        <v>0</v>
      </c>
      <c r="U36" s="132">
        <f>HTg!Q52</f>
        <v>0</v>
      </c>
      <c r="V36" s="132">
        <f>HTg!R52</f>
        <v>0</v>
      </c>
      <c r="W36" s="132">
        <f>HTg!S52</f>
        <v>0</v>
      </c>
      <c r="X36" s="132">
        <f>HTg!T52</f>
        <v>0</v>
      </c>
      <c r="Y36" s="132">
        <f>HTg!U52</f>
        <v>0</v>
      </c>
    </row>
    <row r="37" spans="1:25" ht="36.75" customHeight="1">
      <c r="A37" s="8" t="s">
        <v>137</v>
      </c>
      <c r="B37" s="9" t="s">
        <v>131</v>
      </c>
      <c r="C37" s="244" t="s">
        <v>45</v>
      </c>
      <c r="D37" s="173">
        <v>31.58</v>
      </c>
      <c r="E37" s="173">
        <v>26.220000000000002</v>
      </c>
      <c r="F37" s="251">
        <f t="shared" si="0"/>
        <v>24.99</v>
      </c>
      <c r="G37" s="247">
        <f t="shared" si="1"/>
        <v>-5.3599999999999959</v>
      </c>
      <c r="H37" s="247">
        <f t="shared" si="2"/>
        <v>-1.230000000000004</v>
      </c>
      <c r="I37" s="132">
        <f t="shared" si="3"/>
        <v>24.99</v>
      </c>
      <c r="J37" s="256">
        <f t="shared" si="4"/>
        <v>2.9806956125329485E-2</v>
      </c>
      <c r="K37" s="132">
        <f>HTg!G53</f>
        <v>3.52</v>
      </c>
      <c r="L37" s="132">
        <f>HTg!H53</f>
        <v>0.18</v>
      </c>
      <c r="M37" s="132">
        <f>HTg!I53</f>
        <v>0.09</v>
      </c>
      <c r="N37" s="132">
        <f>HTg!J53</f>
        <v>2.15</v>
      </c>
      <c r="O37" s="132">
        <f>HTg!K53</f>
        <v>0</v>
      </c>
      <c r="P37" s="132">
        <f>HTg!L53</f>
        <v>0.77</v>
      </c>
      <c r="Q37" s="132">
        <f>HTg!M53</f>
        <v>5.34</v>
      </c>
      <c r="R37" s="132">
        <f>HTg!N53</f>
        <v>0.78</v>
      </c>
      <c r="S37" s="132">
        <f>HTg!O53</f>
        <v>0.5</v>
      </c>
      <c r="T37" s="132">
        <f>HTg!P53</f>
        <v>1.1200000000000001</v>
      </c>
      <c r="U37" s="132">
        <f>HTg!Q53</f>
        <v>1.61</v>
      </c>
      <c r="V37" s="132">
        <f>HTg!R53</f>
        <v>0.62</v>
      </c>
      <c r="W37" s="132">
        <f>HTg!S53</f>
        <v>4.97</v>
      </c>
      <c r="X37" s="132">
        <f>HTg!T53</f>
        <v>2.08</v>
      </c>
      <c r="Y37" s="132">
        <f>HTg!U53</f>
        <v>1.26</v>
      </c>
    </row>
    <row r="38" spans="1:25" ht="27.75" customHeight="1">
      <c r="A38" s="8" t="s">
        <v>138</v>
      </c>
      <c r="B38" s="9" t="s">
        <v>132</v>
      </c>
      <c r="C38" s="244" t="s">
        <v>39</v>
      </c>
      <c r="D38" s="173">
        <v>77.19</v>
      </c>
      <c r="E38" s="173">
        <v>4.13</v>
      </c>
      <c r="F38" s="251">
        <f t="shared" si="0"/>
        <v>60.95</v>
      </c>
      <c r="G38" s="247">
        <f t="shared" si="1"/>
        <v>-73.06</v>
      </c>
      <c r="H38" s="247">
        <f t="shared" si="2"/>
        <v>56.82</v>
      </c>
      <c r="I38" s="132">
        <f t="shared" si="3"/>
        <v>60.95</v>
      </c>
      <c r="J38" s="256">
        <f t="shared" si="4"/>
        <v>7.2698438408916863E-2</v>
      </c>
      <c r="K38" s="132">
        <f>HTg!G54</f>
        <v>0</v>
      </c>
      <c r="L38" s="132">
        <f>HTg!H54</f>
        <v>0</v>
      </c>
      <c r="M38" s="132">
        <f>HTg!I54</f>
        <v>0</v>
      </c>
      <c r="N38" s="132">
        <f>HTg!J54</f>
        <v>0</v>
      </c>
      <c r="O38" s="132">
        <f>HTg!K54</f>
        <v>0</v>
      </c>
      <c r="P38" s="132">
        <f>HTg!L54</f>
        <v>0.35</v>
      </c>
      <c r="Q38" s="132">
        <f>HTg!M54</f>
        <v>0.5</v>
      </c>
      <c r="R38" s="132">
        <f>HTg!N54</f>
        <v>0</v>
      </c>
      <c r="S38" s="132">
        <f>HTg!O54</f>
        <v>55.1</v>
      </c>
      <c r="T38" s="132">
        <f>HTg!P54</f>
        <v>3.39</v>
      </c>
      <c r="U38" s="132">
        <f>HTg!Q54</f>
        <v>0</v>
      </c>
      <c r="V38" s="132">
        <f>HTg!R54</f>
        <v>0</v>
      </c>
      <c r="W38" s="132">
        <f>HTg!S54</f>
        <v>0</v>
      </c>
      <c r="X38" s="132">
        <f>HTg!T54</f>
        <v>1.61</v>
      </c>
      <c r="Y38" s="132">
        <f>HTg!U54</f>
        <v>0</v>
      </c>
    </row>
    <row r="39" spans="1:25" s="240" customFormat="1" ht="27.75" customHeight="1">
      <c r="A39" s="8" t="s">
        <v>139</v>
      </c>
      <c r="B39" s="9" t="s">
        <v>133</v>
      </c>
      <c r="C39" s="244" t="s">
        <v>151</v>
      </c>
      <c r="D39" s="173"/>
      <c r="E39" s="173">
        <v>8.34</v>
      </c>
      <c r="F39" s="251">
        <f t="shared" si="0"/>
        <v>0</v>
      </c>
      <c r="G39" s="247">
        <f t="shared" si="1"/>
        <v>8.34</v>
      </c>
      <c r="H39" s="247">
        <f t="shared" si="2"/>
        <v>-8.34</v>
      </c>
      <c r="I39" s="132">
        <f t="shared" si="3"/>
        <v>0</v>
      </c>
      <c r="J39" s="257">
        <f t="shared" si="4"/>
        <v>0</v>
      </c>
      <c r="K39" s="132">
        <f>HTg!G55</f>
        <v>0</v>
      </c>
      <c r="L39" s="132">
        <f>HTg!H55</f>
        <v>0</v>
      </c>
      <c r="M39" s="132">
        <f>HTg!I55</f>
        <v>0</v>
      </c>
      <c r="N39" s="132">
        <f>HTg!J55</f>
        <v>0</v>
      </c>
      <c r="O39" s="132">
        <f>HTg!K55</f>
        <v>0</v>
      </c>
      <c r="P39" s="132">
        <f>HTg!L55</f>
        <v>0</v>
      </c>
      <c r="Q39" s="132">
        <f>HTg!M55</f>
        <v>0</v>
      </c>
      <c r="R39" s="132">
        <f>HTg!N55</f>
        <v>0</v>
      </c>
      <c r="S39" s="132">
        <f>HTg!O55</f>
        <v>0</v>
      </c>
      <c r="T39" s="132">
        <f>HTg!P55</f>
        <v>0</v>
      </c>
      <c r="U39" s="132">
        <f>HTg!Q55</f>
        <v>0</v>
      </c>
      <c r="V39" s="132">
        <f>HTg!R55</f>
        <v>0</v>
      </c>
      <c r="W39" s="132">
        <f>HTg!S55</f>
        <v>0</v>
      </c>
      <c r="X39" s="132">
        <f>HTg!T55</f>
        <v>0</v>
      </c>
      <c r="Y39" s="132">
        <f>HTg!U55</f>
        <v>0</v>
      </c>
    </row>
    <row r="40" spans="1:25" s="240" customFormat="1" ht="27.75" customHeight="1">
      <c r="A40" s="8" t="s">
        <v>140</v>
      </c>
      <c r="B40" s="9" t="s">
        <v>134</v>
      </c>
      <c r="C40" s="244" t="s">
        <v>152</v>
      </c>
      <c r="D40" s="173"/>
      <c r="E40" s="173">
        <v>0</v>
      </c>
      <c r="F40" s="251">
        <f t="shared" si="0"/>
        <v>14.22</v>
      </c>
      <c r="G40" s="247">
        <f t="shared" si="1"/>
        <v>0</v>
      </c>
      <c r="H40" s="247">
        <f t="shared" si="2"/>
        <v>14.22</v>
      </c>
      <c r="I40" s="132">
        <f t="shared" si="3"/>
        <v>14.22</v>
      </c>
      <c r="J40" s="256">
        <f t="shared" si="4"/>
        <v>1.6960981036502013E-2</v>
      </c>
      <c r="K40" s="132">
        <f>HTg!G56</f>
        <v>5.46</v>
      </c>
      <c r="L40" s="132">
        <f>HTg!H56</f>
        <v>0</v>
      </c>
      <c r="M40" s="132">
        <f>HTg!I56</f>
        <v>0</v>
      </c>
      <c r="N40" s="132">
        <f>HTg!J56</f>
        <v>0</v>
      </c>
      <c r="O40" s="132">
        <f>HTg!K56</f>
        <v>0</v>
      </c>
      <c r="P40" s="132">
        <f>HTg!L56</f>
        <v>0</v>
      </c>
      <c r="Q40" s="132">
        <f>HTg!M56</f>
        <v>0.78</v>
      </c>
      <c r="R40" s="132">
        <f>HTg!N56</f>
        <v>0.05</v>
      </c>
      <c r="S40" s="132">
        <f>HTg!O56</f>
        <v>0.71</v>
      </c>
      <c r="T40" s="132">
        <f>HTg!P56</f>
        <v>1.99</v>
      </c>
      <c r="U40" s="132">
        <f>HTg!Q56</f>
        <v>0.26</v>
      </c>
      <c r="V40" s="132">
        <f>HTg!R56</f>
        <v>0</v>
      </c>
      <c r="W40" s="132">
        <f>HTg!S56</f>
        <v>4.74</v>
      </c>
      <c r="X40" s="132">
        <f>HTg!T56</f>
        <v>0.22999999999999998</v>
      </c>
      <c r="Y40" s="132">
        <f>HTg!U56</f>
        <v>0</v>
      </c>
    </row>
    <row r="41" spans="1:25" ht="27.75" customHeight="1">
      <c r="A41" s="8" t="s">
        <v>141</v>
      </c>
      <c r="B41" s="9" t="s">
        <v>153</v>
      </c>
      <c r="C41" s="244" t="s">
        <v>44</v>
      </c>
      <c r="D41" s="173">
        <v>0.28000000000000003</v>
      </c>
      <c r="E41" s="173">
        <v>1.75</v>
      </c>
      <c r="F41" s="251">
        <f t="shared" si="0"/>
        <v>2.83</v>
      </c>
      <c r="G41" s="247">
        <f t="shared" si="1"/>
        <v>1.47</v>
      </c>
      <c r="H41" s="247">
        <f t="shared" si="2"/>
        <v>1.08</v>
      </c>
      <c r="I41" s="132">
        <f t="shared" si="3"/>
        <v>2.83</v>
      </c>
      <c r="J41" s="257">
        <f t="shared" si="4"/>
        <v>3.3754976324402741E-3</v>
      </c>
      <c r="K41" s="132">
        <f>HTg!G57</f>
        <v>0.06</v>
      </c>
      <c r="L41" s="132">
        <f>HTg!H57</f>
        <v>0</v>
      </c>
      <c r="M41" s="132">
        <f>HTg!I57</f>
        <v>0</v>
      </c>
      <c r="N41" s="132">
        <f>HTg!J57</f>
        <v>0.77</v>
      </c>
      <c r="O41" s="132">
        <f>HTg!K57</f>
        <v>0</v>
      </c>
      <c r="P41" s="132">
        <f>HTg!L57</f>
        <v>0.17</v>
      </c>
      <c r="Q41" s="132">
        <f>HTg!M57</f>
        <v>0</v>
      </c>
      <c r="R41" s="132">
        <f>HTg!N57</f>
        <v>0.05</v>
      </c>
      <c r="S41" s="132">
        <f>HTg!O57</f>
        <v>0.13</v>
      </c>
      <c r="T41" s="132">
        <f>HTg!P57</f>
        <v>0</v>
      </c>
      <c r="U41" s="132">
        <f>HTg!Q57</f>
        <v>0.06</v>
      </c>
      <c r="V41" s="132">
        <f>HTg!R57</f>
        <v>0.11</v>
      </c>
      <c r="W41" s="132">
        <f>HTg!S57</f>
        <v>1.23</v>
      </c>
      <c r="X41" s="132">
        <f>HTg!T57</f>
        <v>0.03</v>
      </c>
      <c r="Y41" s="132">
        <f>HTg!U57</f>
        <v>0.22</v>
      </c>
    </row>
    <row r="42" spans="1:25" ht="27.75" customHeight="1">
      <c r="A42" s="8" t="s">
        <v>142</v>
      </c>
      <c r="B42" s="9" t="s">
        <v>154</v>
      </c>
      <c r="C42" s="244" t="s">
        <v>47</v>
      </c>
      <c r="D42" s="173">
        <v>1051.31</v>
      </c>
      <c r="E42" s="173">
        <v>832.06000000000006</v>
      </c>
      <c r="F42" s="251">
        <f t="shared" si="0"/>
        <v>900.43000000000006</v>
      </c>
      <c r="G42" s="247">
        <f t="shared" si="1"/>
        <v>-219.24999999999989</v>
      </c>
      <c r="H42" s="247">
        <f t="shared" si="2"/>
        <v>68.37</v>
      </c>
      <c r="I42" s="132">
        <f t="shared" si="3"/>
        <v>900.43000000000006</v>
      </c>
      <c r="J42" s="256">
        <f t="shared" si="4"/>
        <v>1.0739926972361118</v>
      </c>
      <c r="K42" s="132">
        <f>HTg!G58</f>
        <v>24.01</v>
      </c>
      <c r="L42" s="132">
        <f>HTg!H58</f>
        <v>129.5</v>
      </c>
      <c r="M42" s="132">
        <f>HTg!I58</f>
        <v>80.86</v>
      </c>
      <c r="N42" s="132">
        <f>HTg!J58</f>
        <v>65.010000000000005</v>
      </c>
      <c r="O42" s="132">
        <f>HTg!K58</f>
        <v>81.93</v>
      </c>
      <c r="P42" s="132">
        <f>HTg!L58</f>
        <v>41.03</v>
      </c>
      <c r="Q42" s="132">
        <f>HTg!M58</f>
        <v>62.7</v>
      </c>
      <c r="R42" s="132">
        <f>HTg!N58</f>
        <v>29.53</v>
      </c>
      <c r="S42" s="132">
        <f>HTg!O58</f>
        <v>36.39</v>
      </c>
      <c r="T42" s="132">
        <f>HTg!P58</f>
        <v>18.34</v>
      </c>
      <c r="U42" s="132">
        <f>HTg!Q58</f>
        <v>86.09</v>
      </c>
      <c r="V42" s="132">
        <f>HTg!R58</f>
        <v>12.98</v>
      </c>
      <c r="W42" s="132">
        <f>HTg!S58</f>
        <v>71.61</v>
      </c>
      <c r="X42" s="132">
        <f>HTg!T58</f>
        <v>97.52</v>
      </c>
      <c r="Y42" s="132">
        <f>HTg!U58</f>
        <v>62.93</v>
      </c>
    </row>
    <row r="43" spans="1:25" s="240" customFormat="1" ht="27.75" customHeight="1">
      <c r="A43" s="8" t="s">
        <v>143</v>
      </c>
      <c r="B43" s="9" t="s">
        <v>98</v>
      </c>
      <c r="C43" s="244" t="s">
        <v>46</v>
      </c>
      <c r="D43" s="173">
        <v>66.040000000000006</v>
      </c>
      <c r="E43" s="173">
        <v>59.06</v>
      </c>
      <c r="F43" s="251">
        <f t="shared" si="0"/>
        <v>4.3</v>
      </c>
      <c r="G43" s="247">
        <f t="shared" si="1"/>
        <v>-6.980000000000004</v>
      </c>
      <c r="H43" s="247">
        <f t="shared" si="2"/>
        <v>-54.760000000000005</v>
      </c>
      <c r="I43" s="132">
        <f t="shared" si="3"/>
        <v>4.3</v>
      </c>
      <c r="J43" s="256">
        <f t="shared" si="4"/>
        <v>5.128847992753773E-3</v>
      </c>
      <c r="K43" s="132">
        <f>HTg!G59</f>
        <v>0</v>
      </c>
      <c r="L43" s="132">
        <f>HTg!H59</f>
        <v>0</v>
      </c>
      <c r="M43" s="132">
        <f>HTg!I59</f>
        <v>0</v>
      </c>
      <c r="N43" s="132">
        <f>HTg!J59</f>
        <v>0</v>
      </c>
      <c r="O43" s="132">
        <f>HTg!K59</f>
        <v>0</v>
      </c>
      <c r="P43" s="132">
        <f>HTg!L59</f>
        <v>0</v>
      </c>
      <c r="Q43" s="132">
        <f>HTg!M59</f>
        <v>2.92</v>
      </c>
      <c r="R43" s="132">
        <f>HTg!N59</f>
        <v>0</v>
      </c>
      <c r="S43" s="132">
        <f>HTg!O59</f>
        <v>0</v>
      </c>
      <c r="T43" s="132">
        <f>HTg!P59</f>
        <v>0.3</v>
      </c>
      <c r="U43" s="132">
        <f>HTg!Q59</f>
        <v>0</v>
      </c>
      <c r="V43" s="132">
        <f>HTg!R59</f>
        <v>0</v>
      </c>
      <c r="W43" s="132">
        <f>HTg!S59</f>
        <v>0</v>
      </c>
      <c r="X43" s="132">
        <f>HTg!T59</f>
        <v>1.08</v>
      </c>
      <c r="Y43" s="132">
        <f>HTg!U59</f>
        <v>0</v>
      </c>
    </row>
    <row r="44" spans="1:25" s="240" customFormat="1" ht="27.75" customHeight="1">
      <c r="A44" s="8" t="s">
        <v>144</v>
      </c>
      <c r="B44" s="9" t="s">
        <v>155</v>
      </c>
      <c r="C44" s="244" t="s">
        <v>60</v>
      </c>
      <c r="D44" s="173"/>
      <c r="E44" s="173">
        <v>0</v>
      </c>
      <c r="F44" s="251">
        <f t="shared" si="0"/>
        <v>0</v>
      </c>
      <c r="G44" s="247">
        <f t="shared" si="1"/>
        <v>0</v>
      </c>
      <c r="H44" s="247">
        <f t="shared" si="2"/>
        <v>0</v>
      </c>
      <c r="I44" s="132">
        <f t="shared" si="3"/>
        <v>0</v>
      </c>
      <c r="J44" s="256">
        <f t="shared" si="4"/>
        <v>0</v>
      </c>
      <c r="K44" s="132">
        <f>HTg!G60</f>
        <v>0</v>
      </c>
      <c r="L44" s="132">
        <f>HTg!H60</f>
        <v>0</v>
      </c>
      <c r="M44" s="132">
        <f>HTg!I60</f>
        <v>0</v>
      </c>
      <c r="N44" s="132">
        <f>HTg!J60</f>
        <v>0</v>
      </c>
      <c r="O44" s="132">
        <f>HTg!K60</f>
        <v>0</v>
      </c>
      <c r="P44" s="132">
        <f>HTg!L60</f>
        <v>0</v>
      </c>
      <c r="Q44" s="132">
        <f>HTg!M60</f>
        <v>0</v>
      </c>
      <c r="R44" s="132">
        <f>HTg!N60</f>
        <v>0</v>
      </c>
      <c r="S44" s="132">
        <f>HTg!O60</f>
        <v>0</v>
      </c>
      <c r="T44" s="132">
        <f>HTg!P60</f>
        <v>0</v>
      </c>
      <c r="U44" s="132">
        <f>HTg!Q60</f>
        <v>0</v>
      </c>
      <c r="V44" s="132">
        <f>HTg!R60</f>
        <v>0</v>
      </c>
      <c r="W44" s="132">
        <f>HTg!S60</f>
        <v>0</v>
      </c>
      <c r="X44" s="132">
        <f>HTg!T60</f>
        <v>0</v>
      </c>
      <c r="Y44" s="132">
        <f>HTg!U60</f>
        <v>0</v>
      </c>
    </row>
    <row r="45" spans="1:25" s="240" customFormat="1" ht="27.75" customHeight="1">
      <c r="A45" s="2">
        <v>3</v>
      </c>
      <c r="B45" s="4" t="s">
        <v>61</v>
      </c>
      <c r="C45" s="242" t="s">
        <v>102</v>
      </c>
      <c r="D45" s="172">
        <v>7808.12</v>
      </c>
      <c r="E45" s="172">
        <v>3115.7</v>
      </c>
      <c r="F45" s="250">
        <f t="shared" si="0"/>
        <v>1968.55</v>
      </c>
      <c r="G45" s="246">
        <f t="shared" si="1"/>
        <v>-4692.42</v>
      </c>
      <c r="H45" s="246">
        <f t="shared" si="2"/>
        <v>-1147.1499999999999</v>
      </c>
      <c r="I45" s="126">
        <f t="shared" si="3"/>
        <v>1968.55</v>
      </c>
      <c r="J45" s="255">
        <f t="shared" si="4"/>
        <v>2.347998538636149</v>
      </c>
      <c r="K45" s="126">
        <f>HTg!G61</f>
        <v>0</v>
      </c>
      <c r="L45" s="126">
        <f>HTg!H61</f>
        <v>0</v>
      </c>
      <c r="M45" s="126">
        <f>HTg!I61</f>
        <v>0</v>
      </c>
      <c r="N45" s="126">
        <f>HTg!J61</f>
        <v>0</v>
      </c>
      <c r="O45" s="126">
        <f>HTg!K61</f>
        <v>0</v>
      </c>
      <c r="P45" s="126">
        <f>HTg!L61</f>
        <v>0</v>
      </c>
      <c r="Q45" s="126">
        <f>HTg!M61</f>
        <v>57.39</v>
      </c>
      <c r="R45" s="126">
        <f>HTg!N61</f>
        <v>0</v>
      </c>
      <c r="S45" s="126">
        <f>HTg!O61</f>
        <v>811.05</v>
      </c>
      <c r="T45" s="126">
        <f>HTg!P61</f>
        <v>0</v>
      </c>
      <c r="U45" s="126">
        <f>HTg!Q61</f>
        <v>271.56</v>
      </c>
      <c r="V45" s="126">
        <f>HTg!R61</f>
        <v>0.88</v>
      </c>
      <c r="W45" s="126">
        <f>HTg!S61</f>
        <v>10.83</v>
      </c>
      <c r="X45" s="126">
        <f>HTg!T61</f>
        <v>812.79</v>
      </c>
      <c r="Y45" s="126">
        <f>HTg!U61</f>
        <v>4.05</v>
      </c>
    </row>
    <row r="46" spans="1:25" ht="27.75" customHeight="1">
      <c r="A46" s="2">
        <v>4</v>
      </c>
      <c r="B46" s="12" t="s">
        <v>288</v>
      </c>
      <c r="C46" s="2" t="s">
        <v>157</v>
      </c>
      <c r="D46" s="253"/>
      <c r="E46" s="253"/>
      <c r="F46" s="246"/>
      <c r="G46" s="246"/>
      <c r="H46" s="246"/>
      <c r="I46" s="126">
        <f t="shared" si="3"/>
        <v>0</v>
      </c>
      <c r="J46" s="255">
        <f t="shared" si="4"/>
        <v>0</v>
      </c>
      <c r="K46" s="126">
        <f>HTg!G62</f>
        <v>0</v>
      </c>
      <c r="L46" s="126">
        <f>HTg!H62</f>
        <v>0</v>
      </c>
      <c r="M46" s="126">
        <f>HTg!I62</f>
        <v>0</v>
      </c>
      <c r="N46" s="126">
        <f>HTg!J62</f>
        <v>0</v>
      </c>
      <c r="O46" s="126">
        <f>HTg!K62</f>
        <v>0</v>
      </c>
      <c r="P46" s="126">
        <f>HTg!L62</f>
        <v>0</v>
      </c>
      <c r="Q46" s="126">
        <f>HTg!M62</f>
        <v>0</v>
      </c>
      <c r="R46" s="126">
        <f>HTg!N62</f>
        <v>0</v>
      </c>
      <c r="S46" s="126">
        <f>HTg!O62</f>
        <v>0</v>
      </c>
      <c r="T46" s="126">
        <f>HTg!P62</f>
        <v>0</v>
      </c>
      <c r="U46" s="126">
        <f>HTg!Q62</f>
        <v>0</v>
      </c>
      <c r="V46" s="126">
        <f>HTg!R62</f>
        <v>0</v>
      </c>
      <c r="W46" s="126">
        <f>HTg!S62</f>
        <v>0</v>
      </c>
      <c r="X46" s="126">
        <f>HTg!T62</f>
        <v>0</v>
      </c>
      <c r="Y46" s="126">
        <f>HTg!U62</f>
        <v>0</v>
      </c>
    </row>
    <row r="47" spans="1:25" ht="27.75" customHeight="1">
      <c r="A47" s="2">
        <v>5</v>
      </c>
      <c r="B47" s="12" t="s">
        <v>289</v>
      </c>
      <c r="C47" s="2" t="s">
        <v>159</v>
      </c>
      <c r="D47" s="246"/>
      <c r="E47" s="246"/>
      <c r="F47" s="246"/>
      <c r="G47" s="246"/>
      <c r="H47" s="246"/>
      <c r="I47" s="126">
        <f t="shared" si="3"/>
        <v>0</v>
      </c>
      <c r="J47" s="255">
        <f t="shared" si="4"/>
        <v>0</v>
      </c>
      <c r="K47" s="126">
        <f>HTg!G63</f>
        <v>0</v>
      </c>
      <c r="L47" s="126">
        <f>HTg!H63</f>
        <v>0</v>
      </c>
      <c r="M47" s="126">
        <f>HTg!I63</f>
        <v>0</v>
      </c>
      <c r="N47" s="126">
        <f>HTg!J63</f>
        <v>0</v>
      </c>
      <c r="O47" s="126">
        <f>HTg!K63</f>
        <v>0</v>
      </c>
      <c r="P47" s="126">
        <f>HTg!L63</f>
        <v>0</v>
      </c>
      <c r="Q47" s="126">
        <f>HTg!M63</f>
        <v>0</v>
      </c>
      <c r="R47" s="126">
        <f>HTg!N63</f>
        <v>0</v>
      </c>
      <c r="S47" s="126">
        <f>HTg!O63</f>
        <v>0</v>
      </c>
      <c r="T47" s="126">
        <f>HTg!P63</f>
        <v>0</v>
      </c>
      <c r="U47" s="126">
        <f>HTg!Q63</f>
        <v>0</v>
      </c>
      <c r="V47" s="126">
        <f>HTg!R63</f>
        <v>0</v>
      </c>
      <c r="W47" s="126">
        <f>HTg!S63</f>
        <v>0</v>
      </c>
      <c r="X47" s="126">
        <f>HTg!T63</f>
        <v>0</v>
      </c>
      <c r="Y47" s="126">
        <f>HTg!U63</f>
        <v>0</v>
      </c>
    </row>
    <row r="48" spans="1:25" ht="27.75" customHeight="1">
      <c r="A48" s="2">
        <v>6</v>
      </c>
      <c r="B48" s="12" t="s">
        <v>290</v>
      </c>
      <c r="C48" s="2" t="s">
        <v>160</v>
      </c>
      <c r="D48" s="246"/>
      <c r="E48" s="246"/>
      <c r="F48" s="246"/>
      <c r="G48" s="246"/>
      <c r="H48" s="246"/>
      <c r="I48" s="126">
        <f t="shared" si="3"/>
        <v>1053.1199999999999</v>
      </c>
      <c r="J48" s="255">
        <f t="shared" si="4"/>
        <v>1.2561145111927565</v>
      </c>
      <c r="K48" s="126">
        <f>K6</f>
        <v>1053.1199999999999</v>
      </c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</row>
    <row r="49" spans="2:17" ht="15.75">
      <c r="B49" s="630" t="s">
        <v>292</v>
      </c>
      <c r="C49" s="630"/>
      <c r="D49" s="630"/>
      <c r="E49" s="630"/>
      <c r="F49" s="630"/>
      <c r="G49" s="630"/>
      <c r="H49" s="630"/>
      <c r="I49" s="630"/>
      <c r="J49" s="630"/>
      <c r="K49" s="630"/>
      <c r="L49" s="630"/>
      <c r="M49" s="630"/>
      <c r="N49" s="630"/>
      <c r="O49" s="630"/>
      <c r="P49" s="630"/>
      <c r="Q49" s="630"/>
    </row>
  </sheetData>
  <mergeCells count="12">
    <mergeCell ref="B49:Q49"/>
    <mergeCell ref="I4:J4"/>
    <mergeCell ref="A2:Y2"/>
    <mergeCell ref="A3:Y3"/>
    <mergeCell ref="A4:A5"/>
    <mergeCell ref="B4:B5"/>
    <mergeCell ref="C4:C5"/>
    <mergeCell ref="K4:Y4"/>
    <mergeCell ref="G4:H4"/>
    <mergeCell ref="F4:F5"/>
    <mergeCell ref="E4:E5"/>
    <mergeCell ref="D4:D5"/>
  </mergeCells>
  <printOptions horizontalCentered="1" verticalCentered="1"/>
  <pageMargins left="0.59055118110236227" right="0.19685039370078741" top="0.19685039370078741" bottom="0.19685039370078741" header="0.31496062992125984" footer="0.31496062992125984"/>
  <pageSetup paperSize="8" scale="5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5"/>
  <sheetViews>
    <sheetView zoomScale="115" zoomScaleNormal="115" workbookViewId="0">
      <pane xSplit="4" ySplit="5" topLeftCell="H6" activePane="bottomRight" state="frozen"/>
      <selection activeCell="K18" sqref="K18"/>
      <selection pane="topRight" activeCell="K18" sqref="K18"/>
      <selection pane="bottomLeft" activeCell="K18" sqref="K18"/>
      <selection pane="bottomRight" activeCell="K18" sqref="K18"/>
    </sheetView>
  </sheetViews>
  <sheetFormatPr defaultColWidth="9" defaultRowHeight="12.75"/>
  <cols>
    <col min="1" max="1" width="5.375" style="225" customWidth="1"/>
    <col min="2" max="2" width="33.875" style="82" customWidth="1"/>
    <col min="3" max="3" width="6.125" style="82" bestFit="1" customWidth="1"/>
    <col min="4" max="4" width="11" style="82" customWidth="1"/>
    <col min="5" max="6" width="11" style="82" hidden="1" customWidth="1"/>
    <col min="7" max="7" width="10" style="82" customWidth="1"/>
    <col min="8" max="8" width="11.125" style="82" customWidth="1"/>
    <col min="9" max="9" width="8.5" style="1" customWidth="1"/>
    <col min="10" max="11" width="9.625" style="1" bestFit="1" customWidth="1"/>
    <col min="12" max="12" width="9.5" style="1" bestFit="1" customWidth="1"/>
    <col min="13" max="13" width="9.625" style="1" bestFit="1" customWidth="1"/>
    <col min="14" max="19" width="8.5" style="1" customWidth="1"/>
    <col min="20" max="21" width="9.625" style="1" bestFit="1" customWidth="1"/>
    <col min="22" max="22" width="8.5" style="17" customWidth="1"/>
    <col min="23" max="23" width="8.5" style="1" customWidth="1"/>
    <col min="24" max="24" width="5.125" style="82" customWidth="1"/>
    <col min="25" max="16384" width="9" style="82"/>
  </cols>
  <sheetData>
    <row r="1" spans="1:23" s="81" customFormat="1" ht="15.75">
      <c r="A1" s="618" t="s">
        <v>310</v>
      </c>
      <c r="B1" s="618"/>
      <c r="C1" s="618"/>
      <c r="D1" s="80"/>
      <c r="E1" s="80"/>
      <c r="F1" s="80"/>
      <c r="G1" s="80"/>
      <c r="H1" s="80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30"/>
      <c r="W1" s="129"/>
    </row>
    <row r="2" spans="1:23">
      <c r="I2" s="224">
        <v>1</v>
      </c>
      <c r="J2" s="224">
        <v>2</v>
      </c>
      <c r="K2" s="224">
        <v>3</v>
      </c>
      <c r="L2" s="224">
        <v>4</v>
      </c>
      <c r="M2" s="224">
        <v>5</v>
      </c>
      <c r="N2" s="224">
        <v>6</v>
      </c>
      <c r="O2" s="224">
        <v>7</v>
      </c>
      <c r="P2" s="224">
        <v>8</v>
      </c>
      <c r="Q2" s="224">
        <v>9</v>
      </c>
      <c r="R2" s="224">
        <v>10</v>
      </c>
      <c r="S2" s="224">
        <v>11</v>
      </c>
      <c r="T2" s="224">
        <v>12</v>
      </c>
      <c r="U2" s="224">
        <v>13</v>
      </c>
      <c r="V2" s="224">
        <v>14</v>
      </c>
      <c r="W2" s="224">
        <v>15</v>
      </c>
    </row>
    <row r="3" spans="1:23" ht="21" customHeight="1">
      <c r="A3" s="619" t="s">
        <v>1</v>
      </c>
      <c r="B3" s="620" t="s">
        <v>2</v>
      </c>
      <c r="C3" s="620" t="s">
        <v>3</v>
      </c>
      <c r="D3" s="621" t="s">
        <v>311</v>
      </c>
      <c r="E3" s="614" t="s">
        <v>218</v>
      </c>
      <c r="F3" s="615"/>
      <c r="G3" s="472"/>
      <c r="H3" s="472"/>
      <c r="I3" s="613" t="s">
        <v>4</v>
      </c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  <c r="V3" s="613"/>
      <c r="W3" s="613"/>
    </row>
    <row r="4" spans="1:23" s="98" customFormat="1" ht="42.75" customHeight="1">
      <c r="A4" s="619"/>
      <c r="B4" s="620"/>
      <c r="C4" s="620"/>
      <c r="D4" s="621"/>
      <c r="E4" s="616"/>
      <c r="F4" s="617"/>
      <c r="G4" s="473"/>
      <c r="H4" s="473"/>
      <c r="I4" s="131" t="str">
        <f>HTg!G4</f>
        <v>Thị trấn Đình Cả</v>
      </c>
      <c r="J4" s="131" t="str">
        <f>HTg!H4</f>
        <v>Xã Sảng Mộc</v>
      </c>
      <c r="K4" s="131" t="str">
        <f>HTg!I4</f>
        <v>Xã Nghinh Tường</v>
      </c>
      <c r="L4" s="131" t="str">
        <f>HTg!J4</f>
        <v>Xã Thần Sa</v>
      </c>
      <c r="M4" s="131" t="str">
        <f>HTg!K4</f>
        <v>Xã Vũ Chấn</v>
      </c>
      <c r="N4" s="131" t="str">
        <f>HTg!L4</f>
        <v>Xã Thượng Nung</v>
      </c>
      <c r="O4" s="131" t="str">
        <f>HTg!M4</f>
        <v>Xã Phú Thượng</v>
      </c>
      <c r="P4" s="131" t="str">
        <f>HTg!N4</f>
        <v>Xã Cúc Đường</v>
      </c>
      <c r="Q4" s="131" t="str">
        <f>HTg!O4</f>
        <v>Xã La Hiên</v>
      </c>
      <c r="R4" s="131" t="str">
        <f>HTg!P4</f>
        <v>Xã Lâu Thượng</v>
      </c>
      <c r="S4" s="131" t="str">
        <f>HTg!Q4</f>
        <v>Xã Tràng Xá</v>
      </c>
      <c r="T4" s="131" t="str">
        <f>HTg!R4</f>
        <v>Xã Phương Giao</v>
      </c>
      <c r="U4" s="131" t="str">
        <f>HTg!S4</f>
        <v>Xã Liên Minh</v>
      </c>
      <c r="V4" s="131" t="str">
        <f>HTg!T4</f>
        <v>Xã Dân Tiến</v>
      </c>
      <c r="W4" s="131" t="str">
        <f>HTg!U4</f>
        <v>Xã Bình Long</v>
      </c>
    </row>
    <row r="5" spans="1:23" s="86" customFormat="1" ht="15">
      <c r="A5" s="226" t="s">
        <v>99</v>
      </c>
      <c r="B5" s="84" t="s">
        <v>165</v>
      </c>
      <c r="C5" s="83"/>
      <c r="D5" s="85">
        <f>D6+D25+D65</f>
        <v>148725.20000000001</v>
      </c>
      <c r="E5" s="85" t="e">
        <f>#REF!</f>
        <v>#REF!</v>
      </c>
      <c r="F5" s="85" t="e">
        <f>E5-D5</f>
        <v>#REF!</v>
      </c>
      <c r="G5" s="85">
        <f>'12CH'!BI6</f>
        <v>83839.490000000005</v>
      </c>
      <c r="H5" s="85">
        <f>G5-D5</f>
        <v>-64885.710000000006</v>
      </c>
      <c r="I5" s="28">
        <f t="shared" ref="I5:W5" si="0">I6+I25+I65</f>
        <v>1660.4600000000003</v>
      </c>
      <c r="J5" s="28">
        <f t="shared" si="0"/>
        <v>18339.86</v>
      </c>
      <c r="K5" s="28">
        <f t="shared" si="0"/>
        <v>16287.399999999998</v>
      </c>
      <c r="L5" s="28">
        <f t="shared" si="0"/>
        <v>19248.95</v>
      </c>
      <c r="M5" s="28">
        <f t="shared" si="0"/>
        <v>14538.54</v>
      </c>
      <c r="N5" s="28">
        <f t="shared" si="0"/>
        <v>7877.3000000000011</v>
      </c>
      <c r="O5" s="28">
        <f t="shared" si="0"/>
        <v>9808.2300000000014</v>
      </c>
      <c r="P5" s="28">
        <f t="shared" si="0"/>
        <v>5929.86</v>
      </c>
      <c r="Q5" s="28">
        <f t="shared" si="0"/>
        <v>5478.9500000000007</v>
      </c>
      <c r="R5" s="28">
        <f t="shared" si="0"/>
        <v>5558.0300000000007</v>
      </c>
      <c r="S5" s="28">
        <f t="shared" si="0"/>
        <v>6274.7599999999984</v>
      </c>
      <c r="T5" s="28">
        <f t="shared" si="0"/>
        <v>10729.33</v>
      </c>
      <c r="U5" s="28">
        <f t="shared" si="0"/>
        <v>13387.9</v>
      </c>
      <c r="V5" s="28">
        <f t="shared" si="0"/>
        <v>8967.7599999999984</v>
      </c>
      <c r="W5" s="28">
        <f t="shared" si="0"/>
        <v>4637.87</v>
      </c>
    </row>
    <row r="6" spans="1:23" ht="15">
      <c r="A6" s="226">
        <v>1</v>
      </c>
      <c r="B6" s="87" t="s">
        <v>7</v>
      </c>
      <c r="C6" s="83" t="s">
        <v>8</v>
      </c>
      <c r="D6" s="85">
        <f>SUM(D7:D24)-D8-D9-D10</f>
        <v>141168.32000000004</v>
      </c>
      <c r="E6" s="85" t="e">
        <f>#REF!</f>
        <v>#REF!</v>
      </c>
      <c r="F6" s="85" t="e">
        <f t="shared" ref="F6:F65" si="1">E6-D6</f>
        <v>#REF!</v>
      </c>
      <c r="G6" s="85">
        <f>'12CH'!BI7</f>
        <v>76282.61</v>
      </c>
      <c r="H6" s="85">
        <f t="shared" ref="H6:H65" si="2">G6-D6</f>
        <v>-64885.710000000036</v>
      </c>
      <c r="I6" s="28">
        <f t="shared" ref="I6:W6" si="3">SUM(I7:I24)-I8-I9-I10</f>
        <v>1426.4400000000003</v>
      </c>
      <c r="J6" s="28">
        <f t="shared" si="3"/>
        <v>17835.39</v>
      </c>
      <c r="K6" s="28">
        <f t="shared" si="3"/>
        <v>16078.009999999998</v>
      </c>
      <c r="L6" s="28">
        <f t="shared" si="3"/>
        <v>18557.73</v>
      </c>
      <c r="M6" s="28">
        <f t="shared" si="3"/>
        <v>14289.69</v>
      </c>
      <c r="N6" s="28">
        <f t="shared" si="3"/>
        <v>7711.4600000000009</v>
      </c>
      <c r="O6" s="28">
        <f t="shared" si="3"/>
        <v>9434.840000000002</v>
      </c>
      <c r="P6" s="28">
        <f t="shared" si="3"/>
        <v>5515.25</v>
      </c>
      <c r="Q6" s="28">
        <f t="shared" si="3"/>
        <v>4023.5099999999998</v>
      </c>
      <c r="R6" s="28">
        <f t="shared" si="3"/>
        <v>5082.26</v>
      </c>
      <c r="S6" s="28">
        <f t="shared" si="3"/>
        <v>5473.4899999999989</v>
      </c>
      <c r="T6" s="28">
        <f t="shared" si="3"/>
        <v>10519.75</v>
      </c>
      <c r="U6" s="28">
        <f t="shared" si="3"/>
        <v>12920.68</v>
      </c>
      <c r="V6" s="28">
        <f t="shared" si="3"/>
        <v>7941.5799999999981</v>
      </c>
      <c r="W6" s="28">
        <f t="shared" si="3"/>
        <v>4358.24</v>
      </c>
    </row>
    <row r="7" spans="1:23" ht="15">
      <c r="A7" s="227" t="s">
        <v>10</v>
      </c>
      <c r="B7" s="89" t="s">
        <v>106</v>
      </c>
      <c r="C7" s="88" t="s">
        <v>9</v>
      </c>
      <c r="D7" s="230">
        <f t="shared" ref="D7:D13" si="4">SUM(I7:W7)</f>
        <v>3519.23</v>
      </c>
      <c r="E7" s="230" t="e">
        <f>#REF!</f>
        <v>#REF!</v>
      </c>
      <c r="F7" s="230" t="e">
        <f t="shared" si="1"/>
        <v>#REF!</v>
      </c>
      <c r="G7" s="230">
        <f>'12CH'!BI8</f>
        <v>3519.23</v>
      </c>
      <c r="H7" s="230">
        <f t="shared" si="2"/>
        <v>0</v>
      </c>
      <c r="I7" s="164">
        <f>I8+I9+I10</f>
        <v>25.57</v>
      </c>
      <c r="J7" s="164">
        <f t="shared" ref="J7:W7" si="5">J8+J9+J10</f>
        <v>195.1</v>
      </c>
      <c r="K7" s="164">
        <f t="shared" si="5"/>
        <v>221.41000000000003</v>
      </c>
      <c r="L7" s="164">
        <f t="shared" si="5"/>
        <v>192.45999999999998</v>
      </c>
      <c r="M7" s="164">
        <f t="shared" si="5"/>
        <v>221.62</v>
      </c>
      <c r="N7" s="164">
        <f t="shared" si="5"/>
        <v>115.03999999999999</v>
      </c>
      <c r="O7" s="164">
        <f t="shared" si="5"/>
        <v>247.37</v>
      </c>
      <c r="P7" s="164">
        <f t="shared" si="5"/>
        <v>114.89999999999999</v>
      </c>
      <c r="Q7" s="164">
        <f t="shared" si="5"/>
        <v>316.59999999999997</v>
      </c>
      <c r="R7" s="164">
        <f t="shared" si="5"/>
        <v>306</v>
      </c>
      <c r="S7" s="164">
        <f t="shared" si="5"/>
        <v>328.76</v>
      </c>
      <c r="T7" s="164">
        <f t="shared" si="5"/>
        <v>258.79999999999995</v>
      </c>
      <c r="U7" s="164">
        <f t="shared" si="5"/>
        <v>282.39</v>
      </c>
      <c r="V7" s="164">
        <f t="shared" si="5"/>
        <v>365.33000000000004</v>
      </c>
      <c r="W7" s="164">
        <f t="shared" si="5"/>
        <v>327.88</v>
      </c>
    </row>
    <row r="8" spans="1:23" ht="17.25" customHeight="1">
      <c r="A8" s="227"/>
      <c r="B8" s="90" t="s">
        <v>189</v>
      </c>
      <c r="C8" s="88" t="s">
        <v>11</v>
      </c>
      <c r="D8" s="230">
        <f t="shared" si="4"/>
        <v>2214.4299999999998</v>
      </c>
      <c r="E8" s="230" t="e">
        <f>#REF!</f>
        <v>#REF!</v>
      </c>
      <c r="F8" s="230" t="e">
        <f t="shared" si="1"/>
        <v>#REF!</v>
      </c>
      <c r="G8" s="230">
        <f>'12CH'!BI9</f>
        <v>2214.4300000000003</v>
      </c>
      <c r="H8" s="230">
        <f t="shared" si="2"/>
        <v>0</v>
      </c>
      <c r="I8" s="164">
        <f>'X1'!BI8</f>
        <v>15.259999999999998</v>
      </c>
      <c r="J8" s="164">
        <f>'X2'!BI8</f>
        <v>108</v>
      </c>
      <c r="K8" s="164">
        <f>'X3'!BI8</f>
        <v>167.16000000000003</v>
      </c>
      <c r="L8" s="164">
        <f>'X4'!BI8</f>
        <v>2.9999999999997584E-2</v>
      </c>
      <c r="M8" s="164">
        <f>'X5'!BI8</f>
        <v>171.01</v>
      </c>
      <c r="N8" s="164">
        <f>'X6'!BI8</f>
        <v>62.839999999999996</v>
      </c>
      <c r="O8" s="164">
        <f>'X7'!BI8</f>
        <v>225.12</v>
      </c>
      <c r="P8" s="164">
        <f>'X8'!BI8</f>
        <v>102.88</v>
      </c>
      <c r="Q8" s="164">
        <f>'X9'!BI8</f>
        <v>236.32</v>
      </c>
      <c r="R8" s="164">
        <f>'X10'!BI8</f>
        <v>251.76000000000002</v>
      </c>
      <c r="S8" s="164">
        <f>'X11'!BI8</f>
        <v>147.54</v>
      </c>
      <c r="T8" s="164">
        <f>'X12'!BI8</f>
        <v>96.32</v>
      </c>
      <c r="U8" s="164">
        <f>'X13'!BI8</f>
        <v>212.72</v>
      </c>
      <c r="V8" s="164">
        <f>'X14'!BI8</f>
        <v>197.67000000000002</v>
      </c>
      <c r="W8" s="164">
        <f>'X15'!BI8</f>
        <v>219.8</v>
      </c>
    </row>
    <row r="9" spans="1:23" ht="15">
      <c r="A9" s="227"/>
      <c r="B9" s="90" t="s">
        <v>191</v>
      </c>
      <c r="C9" s="88" t="s">
        <v>12</v>
      </c>
      <c r="D9" s="230">
        <f t="shared" si="4"/>
        <v>1304.53</v>
      </c>
      <c r="E9" s="230" t="e">
        <f>#REF!</f>
        <v>#REF!</v>
      </c>
      <c r="F9" s="230" t="e">
        <f t="shared" si="1"/>
        <v>#REF!</v>
      </c>
      <c r="G9" s="230">
        <f>'12CH'!BI10</f>
        <v>1304.53</v>
      </c>
      <c r="H9" s="230">
        <f t="shared" si="2"/>
        <v>0</v>
      </c>
      <c r="I9" s="164">
        <f>'X1'!BI9</f>
        <v>10.31</v>
      </c>
      <c r="J9" s="164">
        <f>'X2'!BI9</f>
        <v>87.1</v>
      </c>
      <c r="K9" s="164">
        <f>'X3'!BI9</f>
        <v>54.25</v>
      </c>
      <c r="L9" s="164">
        <f>'X4'!BI9</f>
        <v>192.42999999999998</v>
      </c>
      <c r="M9" s="164">
        <f>'X5'!BI9</f>
        <v>50.61</v>
      </c>
      <c r="N9" s="164">
        <f>'X6'!BI9</f>
        <v>52.2</v>
      </c>
      <c r="O9" s="164">
        <f>'X7'!BI9</f>
        <v>22.25</v>
      </c>
      <c r="P9" s="164">
        <f>'X8'!BI9</f>
        <v>12.02</v>
      </c>
      <c r="Q9" s="164">
        <f>'X9'!BI9</f>
        <v>80.279999999999987</v>
      </c>
      <c r="R9" s="164">
        <f>'X10'!BI9</f>
        <v>54.24</v>
      </c>
      <c r="S9" s="164">
        <f>'X11'!BI9</f>
        <v>181.22</v>
      </c>
      <c r="T9" s="164">
        <f>'X12'!BI9</f>
        <v>162.20999999999998</v>
      </c>
      <c r="U9" s="164">
        <f>'X13'!BI9</f>
        <v>69.67</v>
      </c>
      <c r="V9" s="164">
        <f>'X14'!BI9</f>
        <v>167.66</v>
      </c>
      <c r="W9" s="164">
        <f>'X15'!BI9</f>
        <v>108.08</v>
      </c>
    </row>
    <row r="10" spans="1:23" ht="15">
      <c r="A10" s="227"/>
      <c r="B10" s="90" t="s">
        <v>192</v>
      </c>
      <c r="C10" s="88" t="s">
        <v>14</v>
      </c>
      <c r="D10" s="230">
        <f t="shared" si="4"/>
        <v>0.27</v>
      </c>
      <c r="E10" s="230" t="e">
        <f>#REF!</f>
        <v>#REF!</v>
      </c>
      <c r="F10" s="230" t="e">
        <f t="shared" si="1"/>
        <v>#REF!</v>
      </c>
      <c r="G10" s="230">
        <f>'12CH'!BI11</f>
        <v>0.27</v>
      </c>
      <c r="H10" s="230">
        <f t="shared" si="2"/>
        <v>0</v>
      </c>
      <c r="I10" s="164">
        <f>'X1'!BI10</f>
        <v>0</v>
      </c>
      <c r="J10" s="164">
        <f>'X2'!BI10</f>
        <v>0</v>
      </c>
      <c r="K10" s="164">
        <f>'X3'!BI10</f>
        <v>0</v>
      </c>
      <c r="L10" s="164">
        <f>'X4'!BI10</f>
        <v>0</v>
      </c>
      <c r="M10" s="164">
        <f>'X5'!BI10</f>
        <v>0</v>
      </c>
      <c r="N10" s="164">
        <f>'X6'!BI10</f>
        <v>0</v>
      </c>
      <c r="O10" s="164">
        <f>'X7'!BI10</f>
        <v>0</v>
      </c>
      <c r="P10" s="164">
        <f>'X8'!BI10</f>
        <v>0</v>
      </c>
      <c r="Q10" s="164">
        <f>'X9'!BI10</f>
        <v>0</v>
      </c>
      <c r="R10" s="164">
        <f>'X10'!BI10</f>
        <v>0</v>
      </c>
      <c r="S10" s="164">
        <f>'X11'!BI10</f>
        <v>0</v>
      </c>
      <c r="T10" s="164">
        <f>'X12'!BI10</f>
        <v>0.27</v>
      </c>
      <c r="U10" s="164">
        <f>'X13'!BI10</f>
        <v>0</v>
      </c>
      <c r="V10" s="164">
        <f>'X14'!BI10</f>
        <v>0</v>
      </c>
      <c r="W10" s="164">
        <f>'X15'!BI10</f>
        <v>0</v>
      </c>
    </row>
    <row r="11" spans="1:23" s="93" customFormat="1" ht="15">
      <c r="A11" s="228" t="s">
        <v>269</v>
      </c>
      <c r="B11" s="92" t="s">
        <v>116</v>
      </c>
      <c r="C11" s="91" t="s">
        <v>16</v>
      </c>
      <c r="D11" s="230">
        <f t="shared" si="4"/>
        <v>3306.0699999999997</v>
      </c>
      <c r="E11" s="230" t="e">
        <f>#REF!</f>
        <v>#REF!</v>
      </c>
      <c r="F11" s="230" t="e">
        <f t="shared" si="1"/>
        <v>#REF!</v>
      </c>
      <c r="G11" s="230">
        <f>'12CH'!BI12</f>
        <v>3306.0699999999993</v>
      </c>
      <c r="H11" s="230">
        <f t="shared" si="2"/>
        <v>0</v>
      </c>
      <c r="I11" s="164">
        <f>'X1'!BI11</f>
        <v>56.08</v>
      </c>
      <c r="J11" s="164">
        <f>'X2'!BI11</f>
        <v>175.74</v>
      </c>
      <c r="K11" s="164">
        <f>'X3'!BI11</f>
        <v>145.63</v>
      </c>
      <c r="L11" s="164">
        <f>'X4'!BI11</f>
        <v>129.34</v>
      </c>
      <c r="M11" s="164">
        <f>'X5'!BI11</f>
        <v>161.17000000000002</v>
      </c>
      <c r="N11" s="164">
        <f>'X6'!BI11</f>
        <v>241.33</v>
      </c>
      <c r="O11" s="164">
        <f>'X7'!BI11</f>
        <v>187.87</v>
      </c>
      <c r="P11" s="164">
        <f>'X8'!BI11</f>
        <v>95</v>
      </c>
      <c r="Q11" s="164">
        <f>'X9'!BI11</f>
        <v>87.91</v>
      </c>
      <c r="R11" s="164">
        <f>'X10'!BI11</f>
        <v>60.339999999999996</v>
      </c>
      <c r="S11" s="164">
        <f>'X11'!BI11</f>
        <v>859.41000000000008</v>
      </c>
      <c r="T11" s="164">
        <f>'X12'!BI11</f>
        <v>287.64</v>
      </c>
      <c r="U11" s="164">
        <f>'X13'!BI11</f>
        <v>113.54000000000002</v>
      </c>
      <c r="V11" s="164">
        <f>'X14'!BI11</f>
        <v>517.6099999999999</v>
      </c>
      <c r="W11" s="164">
        <f>'X15'!BI11</f>
        <v>187.46</v>
      </c>
    </row>
    <row r="12" spans="1:23" ht="15">
      <c r="A12" s="228" t="s">
        <v>15</v>
      </c>
      <c r="B12" s="92" t="s">
        <v>80</v>
      </c>
      <c r="C12" s="91" t="s">
        <v>18</v>
      </c>
      <c r="D12" s="230">
        <f t="shared" si="4"/>
        <v>3795.59</v>
      </c>
      <c r="E12" s="230" t="e">
        <f>#REF!</f>
        <v>#REF!</v>
      </c>
      <c r="F12" s="230" t="e">
        <f t="shared" si="1"/>
        <v>#REF!</v>
      </c>
      <c r="G12" s="230">
        <f>'12CH'!BI13</f>
        <v>3795.59</v>
      </c>
      <c r="H12" s="230">
        <f t="shared" si="2"/>
        <v>0</v>
      </c>
      <c r="I12" s="164">
        <f>'X1'!BI12</f>
        <v>111.6</v>
      </c>
      <c r="J12" s="164">
        <f>'X2'!BI12</f>
        <v>90.97</v>
      </c>
      <c r="K12" s="164">
        <f>'X3'!BI12</f>
        <v>36.300000000000011</v>
      </c>
      <c r="L12" s="164">
        <f>'X4'!BI12</f>
        <v>151.82999999999998</v>
      </c>
      <c r="M12" s="164">
        <f>'X5'!BI12</f>
        <v>9.8899999999999864</v>
      </c>
      <c r="N12" s="164">
        <f>'X6'!BI12</f>
        <v>348.16999999999996</v>
      </c>
      <c r="O12" s="164">
        <f>'X7'!BI12</f>
        <v>480.96000000000004</v>
      </c>
      <c r="P12" s="164">
        <f>'X8'!BI12</f>
        <v>77.800000000000011</v>
      </c>
      <c r="Q12" s="164">
        <f>'X9'!BI12</f>
        <v>119.30000000000007</v>
      </c>
      <c r="R12" s="164">
        <f>'X10'!BI12</f>
        <v>292.59000000000003</v>
      </c>
      <c r="S12" s="164">
        <f>'X11'!BI12</f>
        <v>785.31</v>
      </c>
      <c r="T12" s="164">
        <f>'X12'!BI12</f>
        <v>434.08</v>
      </c>
      <c r="U12" s="164">
        <f>'X13'!BI12</f>
        <v>322.73</v>
      </c>
      <c r="V12" s="164">
        <f>'X14'!BI12</f>
        <v>189.69000000000003</v>
      </c>
      <c r="W12" s="164">
        <f>'X15'!BI12</f>
        <v>344.37</v>
      </c>
    </row>
    <row r="13" spans="1:23" ht="15">
      <c r="A13" s="228" t="s">
        <v>17</v>
      </c>
      <c r="B13" s="92" t="s">
        <v>81</v>
      </c>
      <c r="C13" s="91" t="s">
        <v>20</v>
      </c>
      <c r="D13" s="230">
        <f t="shared" si="4"/>
        <v>15753.080000000002</v>
      </c>
      <c r="E13" s="230" t="e">
        <f>#REF!</f>
        <v>#REF!</v>
      </c>
      <c r="F13" s="230" t="e">
        <f t="shared" si="1"/>
        <v>#REF!</v>
      </c>
      <c r="G13" s="230">
        <f>'12CH'!BI14</f>
        <v>15753.080000000002</v>
      </c>
      <c r="H13" s="230">
        <f t="shared" si="2"/>
        <v>0</v>
      </c>
      <c r="I13" s="164">
        <f>'X1'!BI13</f>
        <v>0</v>
      </c>
      <c r="J13" s="164">
        <f>'X2'!BI13</f>
        <v>3161.23</v>
      </c>
      <c r="K13" s="164">
        <f>'X3'!BI13</f>
        <v>3074.6400000000003</v>
      </c>
      <c r="L13" s="164">
        <f>'X4'!BI13</f>
        <v>2296.86</v>
      </c>
      <c r="M13" s="164">
        <f>'X5'!BI13</f>
        <v>1642.8400000000001</v>
      </c>
      <c r="N13" s="164">
        <f>'X6'!BI13</f>
        <v>0</v>
      </c>
      <c r="O13" s="164">
        <f>'X7'!BI13</f>
        <v>788.8</v>
      </c>
      <c r="P13" s="164">
        <f>'X8'!BI13</f>
        <v>0</v>
      </c>
      <c r="Q13" s="164">
        <f>'X9'!BI13</f>
        <v>101.93</v>
      </c>
      <c r="R13" s="164">
        <f>'X10'!BI13</f>
        <v>1764.38</v>
      </c>
      <c r="S13" s="164">
        <f>'X11'!BI13</f>
        <v>515.66</v>
      </c>
      <c r="T13" s="164">
        <f>'X12'!BI13</f>
        <v>713.04000000000008</v>
      </c>
      <c r="U13" s="164">
        <f>'X13'!BI13</f>
        <v>1693.7</v>
      </c>
      <c r="V13" s="164">
        <f>'X14'!BI13</f>
        <v>0</v>
      </c>
      <c r="W13" s="164">
        <f>'X15'!BI13</f>
        <v>0</v>
      </c>
    </row>
    <row r="14" spans="1:23" s="467" customFormat="1" ht="15">
      <c r="A14" s="462"/>
      <c r="B14" s="463"/>
      <c r="C14" s="464"/>
      <c r="D14" s="465">
        <v>15753.08</v>
      </c>
      <c r="E14" s="465"/>
      <c r="F14" s="465"/>
      <c r="G14" s="465"/>
      <c r="H14" s="465"/>
      <c r="I14" s="466"/>
      <c r="J14" s="466">
        <v>3161.23</v>
      </c>
      <c r="K14" s="466">
        <v>3074.64</v>
      </c>
      <c r="L14" s="466">
        <v>2296.86</v>
      </c>
      <c r="M14" s="466">
        <v>1642.84</v>
      </c>
      <c r="N14" s="466"/>
      <c r="O14" s="466">
        <v>788.8</v>
      </c>
      <c r="P14" s="466"/>
      <c r="Q14" s="466">
        <v>101.93</v>
      </c>
      <c r="R14" s="466">
        <v>1764.38</v>
      </c>
      <c r="S14" s="466">
        <v>515.66</v>
      </c>
      <c r="T14" s="466">
        <v>713.04</v>
      </c>
      <c r="U14" s="466">
        <v>1693.7</v>
      </c>
      <c r="V14" s="466"/>
      <c r="W14" s="466"/>
    </row>
    <row r="15" spans="1:23" s="467" customFormat="1" ht="15">
      <c r="A15" s="462"/>
      <c r="B15" s="463"/>
      <c r="C15" s="464"/>
      <c r="D15" s="465">
        <f>D13-D14</f>
        <v>0</v>
      </c>
      <c r="E15" s="465"/>
      <c r="F15" s="465"/>
      <c r="G15" s="465"/>
      <c r="H15" s="465"/>
      <c r="I15" s="465">
        <f>I13-I14</f>
        <v>0</v>
      </c>
      <c r="J15" s="465">
        <f t="shared" ref="J15:W15" si="6">J13-J14</f>
        <v>0</v>
      </c>
      <c r="K15" s="465">
        <f t="shared" si="6"/>
        <v>0</v>
      </c>
      <c r="L15" s="465">
        <f t="shared" si="6"/>
        <v>0</v>
      </c>
      <c r="M15" s="465">
        <f t="shared" si="6"/>
        <v>0</v>
      </c>
      <c r="N15" s="465">
        <f t="shared" si="6"/>
        <v>0</v>
      </c>
      <c r="O15" s="465">
        <f t="shared" si="6"/>
        <v>0</v>
      </c>
      <c r="P15" s="465">
        <f t="shared" si="6"/>
        <v>0</v>
      </c>
      <c r="Q15" s="465">
        <f t="shared" si="6"/>
        <v>0</v>
      </c>
      <c r="R15" s="465">
        <f t="shared" si="6"/>
        <v>0</v>
      </c>
      <c r="S15" s="465">
        <f t="shared" si="6"/>
        <v>0</v>
      </c>
      <c r="T15" s="465">
        <f t="shared" si="6"/>
        <v>0</v>
      </c>
      <c r="U15" s="465">
        <f t="shared" si="6"/>
        <v>0</v>
      </c>
      <c r="V15" s="465">
        <f t="shared" si="6"/>
        <v>0</v>
      </c>
      <c r="W15" s="465">
        <f t="shared" si="6"/>
        <v>0</v>
      </c>
    </row>
    <row r="16" spans="1:23" ht="15">
      <c r="A16" s="228" t="s">
        <v>19</v>
      </c>
      <c r="B16" s="92" t="s">
        <v>82</v>
      </c>
      <c r="C16" s="91" t="s">
        <v>21</v>
      </c>
      <c r="D16" s="230">
        <f>SUM(I16:W16)</f>
        <v>18704.89</v>
      </c>
      <c r="E16" s="230" t="e">
        <f>#REF!</f>
        <v>#REF!</v>
      </c>
      <c r="F16" s="230" t="e">
        <f t="shared" si="1"/>
        <v>#REF!</v>
      </c>
      <c r="G16" s="230">
        <f>'12CH'!BI15</f>
        <v>18704.89</v>
      </c>
      <c r="H16" s="230">
        <f t="shared" si="2"/>
        <v>0</v>
      </c>
      <c r="I16" s="164">
        <f>'X1'!BI14</f>
        <v>452.19</v>
      </c>
      <c r="J16" s="164">
        <f>'X2'!BI14</f>
        <v>2364</v>
      </c>
      <c r="K16" s="164">
        <f>'X3'!BI14</f>
        <v>1951.7999999999997</v>
      </c>
      <c r="L16" s="164">
        <f>'X4'!BI14</f>
        <v>5615.5300000000007</v>
      </c>
      <c r="M16" s="164">
        <f>'X5'!BI14</f>
        <v>2016.1799999999998</v>
      </c>
      <c r="N16" s="164">
        <f>'X6'!BI14</f>
        <v>3493.18</v>
      </c>
      <c r="O16" s="164">
        <f>'X7'!BI14</f>
        <v>1614.9199999999998</v>
      </c>
      <c r="P16" s="164">
        <f>'X8'!BI14</f>
        <v>1190.6500000000001</v>
      </c>
      <c r="Q16" s="164">
        <f>'X9'!BI14</f>
        <v>6.4400000000000013</v>
      </c>
      <c r="R16" s="164">
        <f>'X10'!BI14</f>
        <v>0</v>
      </c>
      <c r="S16" s="164">
        <f>'X11'!BI14</f>
        <v>0</v>
      </c>
      <c r="T16" s="164">
        <f>'X12'!BI14</f>
        <v>0</v>
      </c>
      <c r="U16" s="164">
        <f>'X13'!BI14</f>
        <v>0</v>
      </c>
      <c r="V16" s="164">
        <f>'X14'!BI14</f>
        <v>0</v>
      </c>
      <c r="W16" s="164">
        <f>'X15'!BI14</f>
        <v>0</v>
      </c>
    </row>
    <row r="17" spans="1:23" s="467" customFormat="1" ht="15">
      <c r="A17" s="462"/>
      <c r="B17" s="463"/>
      <c r="C17" s="464"/>
      <c r="D17" s="465">
        <v>18704.89</v>
      </c>
      <c r="E17" s="465"/>
      <c r="F17" s="465"/>
      <c r="G17" s="465"/>
      <c r="H17" s="465"/>
      <c r="I17" s="466">
        <v>452.19</v>
      </c>
      <c r="J17" s="466">
        <v>2364</v>
      </c>
      <c r="K17" s="466">
        <v>1951.8</v>
      </c>
      <c r="L17" s="466">
        <v>5615.53</v>
      </c>
      <c r="M17" s="466">
        <v>2016.18</v>
      </c>
      <c r="N17" s="466">
        <v>3493.18</v>
      </c>
      <c r="O17" s="466">
        <v>1614.92</v>
      </c>
      <c r="P17" s="466">
        <v>1190.6500000000001</v>
      </c>
      <c r="Q17" s="466">
        <v>6.44</v>
      </c>
      <c r="R17" s="466"/>
      <c r="S17" s="466"/>
      <c r="T17" s="466"/>
      <c r="U17" s="466"/>
      <c r="V17" s="466"/>
      <c r="W17" s="466"/>
    </row>
    <row r="18" spans="1:23" s="467" customFormat="1" ht="15">
      <c r="A18" s="462"/>
      <c r="B18" s="463"/>
      <c r="C18" s="464"/>
      <c r="D18" s="465">
        <f>D16-D17</f>
        <v>0</v>
      </c>
      <c r="E18" s="465"/>
      <c r="F18" s="465"/>
      <c r="G18" s="465"/>
      <c r="H18" s="465"/>
      <c r="I18" s="465">
        <f>I16-I17</f>
        <v>0</v>
      </c>
      <c r="J18" s="465">
        <f t="shared" ref="J18:W18" si="7">J16-J17</f>
        <v>0</v>
      </c>
      <c r="K18" s="465">
        <f t="shared" si="7"/>
        <v>0</v>
      </c>
      <c r="L18" s="465">
        <f t="shared" si="7"/>
        <v>0</v>
      </c>
      <c r="M18" s="465">
        <f t="shared" si="7"/>
        <v>0</v>
      </c>
      <c r="N18" s="465">
        <f t="shared" si="7"/>
        <v>0</v>
      </c>
      <c r="O18" s="465">
        <f t="shared" si="7"/>
        <v>0</v>
      </c>
      <c r="P18" s="465">
        <f t="shared" si="7"/>
        <v>0</v>
      </c>
      <c r="Q18" s="465">
        <f t="shared" si="7"/>
        <v>0</v>
      </c>
      <c r="R18" s="465">
        <f t="shared" si="7"/>
        <v>0</v>
      </c>
      <c r="S18" s="465">
        <f t="shared" si="7"/>
        <v>0</v>
      </c>
      <c r="T18" s="465">
        <f t="shared" si="7"/>
        <v>0</v>
      </c>
      <c r="U18" s="465">
        <f t="shared" si="7"/>
        <v>0</v>
      </c>
      <c r="V18" s="465">
        <f t="shared" si="7"/>
        <v>0</v>
      </c>
      <c r="W18" s="465">
        <f t="shared" si="7"/>
        <v>0</v>
      </c>
    </row>
    <row r="19" spans="1:23" s="93" customFormat="1" ht="15">
      <c r="A19" s="228" t="s">
        <v>84</v>
      </c>
      <c r="B19" s="92" t="s">
        <v>83</v>
      </c>
      <c r="C19" s="91" t="s">
        <v>22</v>
      </c>
      <c r="D19" s="230">
        <f>SUM(I19:W19)</f>
        <v>30427.74</v>
      </c>
      <c r="E19" s="230" t="e">
        <f>#REF!</f>
        <v>#REF!</v>
      </c>
      <c r="F19" s="230" t="e">
        <f t="shared" si="1"/>
        <v>#REF!</v>
      </c>
      <c r="G19" s="230">
        <f>'12CH'!BI16</f>
        <v>30427.739999999998</v>
      </c>
      <c r="H19" s="230">
        <f t="shared" si="2"/>
        <v>0</v>
      </c>
      <c r="I19" s="164">
        <f>'X1'!BI15</f>
        <v>155.15</v>
      </c>
      <c r="J19" s="164">
        <f>'X2'!BI15</f>
        <v>3135.8499999999995</v>
      </c>
      <c r="K19" s="164">
        <f>'X3'!BI15</f>
        <v>2802.3199999999997</v>
      </c>
      <c r="L19" s="164">
        <f>'X4'!BI15</f>
        <v>1112.3700000000001</v>
      </c>
      <c r="M19" s="164">
        <f>'X5'!BI15</f>
        <v>3265.3</v>
      </c>
      <c r="N19" s="164">
        <f>'X6'!BI15</f>
        <v>0</v>
      </c>
      <c r="O19" s="164">
        <f>'X7'!BI15</f>
        <v>1841.9399999999998</v>
      </c>
      <c r="P19" s="164">
        <f>'X8'!BI15</f>
        <v>1381.1000000000001</v>
      </c>
      <c r="Q19" s="164">
        <f>'X9'!BI15</f>
        <v>1573.13</v>
      </c>
      <c r="R19" s="164">
        <f>'X10'!BI15</f>
        <v>431.94999999999993</v>
      </c>
      <c r="S19" s="164">
        <f>'X11'!BI15</f>
        <v>1188.04</v>
      </c>
      <c r="T19" s="164">
        <f>'X12'!BI15</f>
        <v>4034.2</v>
      </c>
      <c r="U19" s="164">
        <f>'X13'!BI15</f>
        <v>4346.82</v>
      </c>
      <c r="V19" s="164">
        <f>'X14'!BI15</f>
        <v>3421.7200000000003</v>
      </c>
      <c r="W19" s="164">
        <f>'X15'!BI15</f>
        <v>1737.85</v>
      </c>
    </row>
    <row r="20" spans="1:23" s="468" customFormat="1" ht="15">
      <c r="A20" s="462"/>
      <c r="B20" s="463"/>
      <c r="C20" s="464"/>
      <c r="D20" s="465">
        <v>30427.739999999998</v>
      </c>
      <c r="E20" s="465"/>
      <c r="F20" s="465"/>
      <c r="G20" s="465"/>
      <c r="H20" s="465"/>
      <c r="I20" s="466">
        <v>155.15</v>
      </c>
      <c r="J20" s="466">
        <v>3263.85</v>
      </c>
      <c r="K20" s="466">
        <f>2902.32-100</f>
        <v>2802.32</v>
      </c>
      <c r="L20" s="466">
        <f>1412.37-100-200</f>
        <v>1112.3699999999999</v>
      </c>
      <c r="M20" s="466">
        <f>3440.86-150</f>
        <v>3290.86</v>
      </c>
      <c r="N20" s="466"/>
      <c r="O20" s="466">
        <v>1759</v>
      </c>
      <c r="P20" s="466">
        <f>1631.1-200</f>
        <v>1431.1</v>
      </c>
      <c r="Q20" s="466">
        <v>1573.13</v>
      </c>
      <c r="R20" s="466">
        <v>431.95</v>
      </c>
      <c r="S20" s="466">
        <v>1117.42</v>
      </c>
      <c r="T20" s="466">
        <f>3334.2+650</f>
        <v>3984.2</v>
      </c>
      <c r="U20" s="466">
        <f>4246.82+100</f>
        <v>4346.82</v>
      </c>
      <c r="V20" s="466">
        <v>3421.72</v>
      </c>
      <c r="W20" s="466">
        <v>1737.85</v>
      </c>
    </row>
    <row r="21" spans="1:23" s="468" customFormat="1" ht="15">
      <c r="A21" s="462"/>
      <c r="B21" s="463"/>
      <c r="C21" s="464"/>
      <c r="D21" s="465">
        <f>D19-D20</f>
        <v>0</v>
      </c>
      <c r="E21" s="465"/>
      <c r="F21" s="465"/>
      <c r="G21" s="465"/>
      <c r="H21" s="465"/>
      <c r="I21" s="465">
        <f>I19-I20</f>
        <v>0</v>
      </c>
      <c r="J21" s="465">
        <f t="shared" ref="J21:W21" si="8">J19-J20</f>
        <v>-128.00000000000045</v>
      </c>
      <c r="K21" s="465">
        <f t="shared" si="8"/>
        <v>0</v>
      </c>
      <c r="L21" s="465">
        <f t="shared" si="8"/>
        <v>0</v>
      </c>
      <c r="M21" s="465">
        <f t="shared" si="8"/>
        <v>-25.559999999999945</v>
      </c>
      <c r="N21" s="465">
        <f t="shared" si="8"/>
        <v>0</v>
      </c>
      <c r="O21" s="465">
        <f t="shared" si="8"/>
        <v>82.939999999999827</v>
      </c>
      <c r="P21" s="465">
        <f t="shared" si="8"/>
        <v>-49.999999999999773</v>
      </c>
      <c r="Q21" s="465">
        <f t="shared" si="8"/>
        <v>0</v>
      </c>
      <c r="R21" s="465">
        <f t="shared" si="8"/>
        <v>0</v>
      </c>
      <c r="S21" s="465">
        <f t="shared" si="8"/>
        <v>70.619999999999891</v>
      </c>
      <c r="T21" s="465">
        <f t="shared" si="8"/>
        <v>50</v>
      </c>
      <c r="U21" s="465">
        <f t="shared" si="8"/>
        <v>0</v>
      </c>
      <c r="V21" s="465">
        <f t="shared" si="8"/>
        <v>0</v>
      </c>
      <c r="W21" s="465">
        <f t="shared" si="8"/>
        <v>0</v>
      </c>
    </row>
    <row r="22" spans="1:23" s="93" customFormat="1" ht="15">
      <c r="A22" s="228" t="s">
        <v>93</v>
      </c>
      <c r="B22" s="92" t="s">
        <v>92</v>
      </c>
      <c r="C22" s="91" t="s">
        <v>23</v>
      </c>
      <c r="D22" s="230">
        <f>SUM(I22:W22)</f>
        <v>275.76</v>
      </c>
      <c r="E22" s="230" t="e">
        <f>#REF!</f>
        <v>#REF!</v>
      </c>
      <c r="F22" s="230" t="e">
        <f t="shared" si="1"/>
        <v>#REF!</v>
      </c>
      <c r="G22" s="230">
        <f>'12CH'!BI17</f>
        <v>275.76000000000005</v>
      </c>
      <c r="H22" s="230">
        <f t="shared" si="2"/>
        <v>0</v>
      </c>
      <c r="I22" s="164">
        <f>'X1'!BI16</f>
        <v>13.509999999999998</v>
      </c>
      <c r="J22" s="164">
        <f>'X2'!BI16</f>
        <v>15.120000000000001</v>
      </c>
      <c r="K22" s="164">
        <f>'X3'!BI16</f>
        <v>15.15</v>
      </c>
      <c r="L22" s="164">
        <f>'X4'!BI16</f>
        <v>9.5800000000000018</v>
      </c>
      <c r="M22" s="164">
        <f>'X5'!BI16</f>
        <v>16.329999999999998</v>
      </c>
      <c r="N22" s="164">
        <f>'X6'!BI16</f>
        <v>12.559999999999999</v>
      </c>
      <c r="O22" s="164">
        <f>'X7'!BI16</f>
        <v>23.539999999999996</v>
      </c>
      <c r="P22" s="164">
        <f>'X8'!BI16</f>
        <v>17.419999999999998</v>
      </c>
      <c r="Q22" s="164">
        <f>'X9'!BI16</f>
        <v>25.3</v>
      </c>
      <c r="R22" s="164">
        <f>'X10'!BI16</f>
        <v>29.27</v>
      </c>
      <c r="S22" s="164">
        <f>'X11'!BI16</f>
        <v>27.61</v>
      </c>
      <c r="T22" s="164">
        <f>'X12'!BI16</f>
        <v>7.7999999999999989</v>
      </c>
      <c r="U22" s="164">
        <f>'X13'!BI16</f>
        <v>24.310000000000002</v>
      </c>
      <c r="V22" s="164">
        <f>'X14'!BI16</f>
        <v>19.209999999999997</v>
      </c>
      <c r="W22" s="164">
        <f>'X15'!BI16</f>
        <v>19.049999999999997</v>
      </c>
    </row>
    <row r="23" spans="1:23" ht="15">
      <c r="A23" s="228" t="s">
        <v>107</v>
      </c>
      <c r="B23" s="92" t="s">
        <v>94</v>
      </c>
      <c r="C23" s="91" t="s">
        <v>24</v>
      </c>
      <c r="D23" s="230">
        <f>SUM(I23:W23)</f>
        <v>0</v>
      </c>
      <c r="E23" s="230" t="e">
        <f>#REF!</f>
        <v>#REF!</v>
      </c>
      <c r="F23" s="230" t="e">
        <f t="shared" si="1"/>
        <v>#REF!</v>
      </c>
      <c r="G23" s="230">
        <f>'12CH'!BI18</f>
        <v>0</v>
      </c>
      <c r="H23" s="230">
        <f t="shared" si="2"/>
        <v>0</v>
      </c>
      <c r="I23" s="164">
        <f>'X1'!BI17</f>
        <v>0</v>
      </c>
      <c r="J23" s="164">
        <f>'X2'!BI17</f>
        <v>0</v>
      </c>
      <c r="K23" s="164">
        <f>'X3'!BI17</f>
        <v>0</v>
      </c>
      <c r="L23" s="164">
        <f>'X4'!BI17</f>
        <v>0</v>
      </c>
      <c r="M23" s="164">
        <f>'X5'!BI17</f>
        <v>0</v>
      </c>
      <c r="N23" s="164">
        <f>'X6'!BI17</f>
        <v>0</v>
      </c>
      <c r="O23" s="164">
        <f>'X7'!BI17</f>
        <v>0</v>
      </c>
      <c r="P23" s="164">
        <f>'X8'!BI17</f>
        <v>0</v>
      </c>
      <c r="Q23" s="164">
        <f>'X9'!BI17</f>
        <v>0</v>
      </c>
      <c r="R23" s="164">
        <f>'X10'!BI17</f>
        <v>0</v>
      </c>
      <c r="S23" s="164">
        <f>'X11'!BI17</f>
        <v>0</v>
      </c>
      <c r="T23" s="164">
        <f>'X12'!BI17</f>
        <v>0</v>
      </c>
      <c r="U23" s="164">
        <f>'X13'!BI17</f>
        <v>0</v>
      </c>
      <c r="V23" s="164">
        <f>'X14'!BI17</f>
        <v>0</v>
      </c>
      <c r="W23" s="164">
        <f>'X15'!BI17</f>
        <v>0</v>
      </c>
    </row>
    <row r="24" spans="1:23" ht="15">
      <c r="A24" s="228" t="s">
        <v>118</v>
      </c>
      <c r="B24" s="92" t="s">
        <v>117</v>
      </c>
      <c r="C24" s="91" t="s">
        <v>25</v>
      </c>
      <c r="D24" s="230">
        <f>SUM(I24:W24)</f>
        <v>500.24999999999994</v>
      </c>
      <c r="E24" s="230" t="e">
        <f>#REF!</f>
        <v>#REF!</v>
      </c>
      <c r="F24" s="230" t="e">
        <f t="shared" si="1"/>
        <v>#REF!</v>
      </c>
      <c r="G24" s="230">
        <f>'12CH'!BI19</f>
        <v>500.25</v>
      </c>
      <c r="H24" s="230">
        <f t="shared" si="2"/>
        <v>0</v>
      </c>
      <c r="I24" s="164">
        <f>'X1'!BI18</f>
        <v>5</v>
      </c>
      <c r="J24" s="164">
        <f>'X2'!BI18</f>
        <v>36.299999999999997</v>
      </c>
      <c r="K24" s="164">
        <f>'X3'!BI18</f>
        <v>2</v>
      </c>
      <c r="L24" s="164">
        <f>'X4'!BI18</f>
        <v>25</v>
      </c>
      <c r="M24" s="164">
        <f>'X5'!BI18</f>
        <v>32.04</v>
      </c>
      <c r="N24" s="164">
        <f>'X6'!BI18</f>
        <v>8</v>
      </c>
      <c r="O24" s="164">
        <f>'X7'!BI18</f>
        <v>3.7800000000000002</v>
      </c>
      <c r="P24" s="164">
        <f>'X8'!BI18</f>
        <v>66.63</v>
      </c>
      <c r="Q24" s="164">
        <f>'X9'!BI18</f>
        <v>111.4</v>
      </c>
      <c r="R24" s="164">
        <f>'X10'!BI18</f>
        <v>1.4</v>
      </c>
      <c r="S24" s="164">
        <f>'X11'!BI18</f>
        <v>65</v>
      </c>
      <c r="T24" s="164">
        <f>'X12'!BI18</f>
        <v>36.95000000000001</v>
      </c>
      <c r="U24" s="164">
        <f>'X13'!BI18</f>
        <v>96.67</v>
      </c>
      <c r="V24" s="164">
        <f>'X14'!BI18</f>
        <v>6.3</v>
      </c>
      <c r="W24" s="164">
        <f>'X15'!BI18</f>
        <v>3.7800000000000002</v>
      </c>
    </row>
    <row r="25" spans="1:23" ht="15">
      <c r="A25" s="229">
        <v>2</v>
      </c>
      <c r="B25" s="95" t="s">
        <v>26</v>
      </c>
      <c r="C25" s="94" t="s">
        <v>27</v>
      </c>
      <c r="D25" s="85">
        <f>SUM(D26:D34)+SUM(D48:D64)</f>
        <v>6441.6099999999988</v>
      </c>
      <c r="E25" s="85" t="e">
        <f>#REF!</f>
        <v>#REF!</v>
      </c>
      <c r="F25" s="85" t="e">
        <f t="shared" si="1"/>
        <v>#REF!</v>
      </c>
      <c r="G25" s="85">
        <f>'12CH'!BI20</f>
        <v>6441.61</v>
      </c>
      <c r="H25" s="85">
        <f t="shared" si="2"/>
        <v>0</v>
      </c>
      <c r="I25" s="28">
        <f>SUM(I26:I34)+SUM(I48:I64)</f>
        <v>234.02</v>
      </c>
      <c r="J25" s="28">
        <f t="shared" ref="J25:W25" si="9">SUM(J26:J34)+SUM(J48:J64)</f>
        <v>504.47</v>
      </c>
      <c r="K25" s="28">
        <f t="shared" si="9"/>
        <v>209.39</v>
      </c>
      <c r="L25" s="28">
        <f t="shared" si="9"/>
        <v>691.22</v>
      </c>
      <c r="M25" s="28">
        <f t="shared" si="9"/>
        <v>248.84999999999997</v>
      </c>
      <c r="N25" s="28">
        <f t="shared" si="9"/>
        <v>165.84000000000003</v>
      </c>
      <c r="O25" s="28">
        <f t="shared" si="9"/>
        <v>332.78999999999996</v>
      </c>
      <c r="P25" s="28">
        <f t="shared" si="9"/>
        <v>414.61</v>
      </c>
      <c r="Q25" s="28">
        <f t="shared" si="9"/>
        <v>974.59000000000015</v>
      </c>
      <c r="R25" s="28">
        <f t="shared" si="9"/>
        <v>475.77</v>
      </c>
      <c r="S25" s="28">
        <f t="shared" si="9"/>
        <v>679.78000000000009</v>
      </c>
      <c r="T25" s="28">
        <f t="shared" si="9"/>
        <v>209.26</v>
      </c>
      <c r="U25" s="28">
        <f t="shared" si="9"/>
        <v>461.66999999999996</v>
      </c>
      <c r="V25" s="28">
        <f t="shared" si="9"/>
        <v>563.6400000000001</v>
      </c>
      <c r="W25" s="28">
        <f t="shared" si="9"/>
        <v>275.71000000000004</v>
      </c>
    </row>
    <row r="26" spans="1:23" ht="15">
      <c r="A26" s="227" t="s">
        <v>28</v>
      </c>
      <c r="B26" s="89" t="s">
        <v>85</v>
      </c>
      <c r="C26" s="88" t="s">
        <v>31</v>
      </c>
      <c r="D26" s="230">
        <f t="shared" ref="D26:D65" si="10">SUM(I26:W26)</f>
        <v>606.03</v>
      </c>
      <c r="E26" s="230" t="e">
        <f>#REF!</f>
        <v>#REF!</v>
      </c>
      <c r="F26" s="230" t="e">
        <f t="shared" si="1"/>
        <v>#REF!</v>
      </c>
      <c r="G26" s="230">
        <f>'12CH'!BI21</f>
        <v>606.03</v>
      </c>
      <c r="H26" s="230">
        <f t="shared" si="2"/>
        <v>0</v>
      </c>
      <c r="I26" s="164">
        <f>'X1'!BI20</f>
        <v>4.57</v>
      </c>
      <c r="J26" s="164">
        <f>'X2'!BI20</f>
        <v>0</v>
      </c>
      <c r="K26" s="164">
        <f>'X3'!BI20</f>
        <v>1.5</v>
      </c>
      <c r="L26" s="164">
        <f>'X4'!BI20</f>
        <v>1.2</v>
      </c>
      <c r="M26" s="164">
        <f>'X5'!BI20</f>
        <v>1.7</v>
      </c>
      <c r="N26" s="164">
        <f>'X6'!BI20</f>
        <v>11.1</v>
      </c>
      <c r="O26" s="164">
        <f>'X7'!BI20</f>
        <v>27.01</v>
      </c>
      <c r="P26" s="164">
        <f>'X8'!BI20</f>
        <v>47.67</v>
      </c>
      <c r="Q26" s="164">
        <f>'X9'!BI20</f>
        <v>25.95</v>
      </c>
      <c r="R26" s="164">
        <f>'X10'!BI20</f>
        <v>64</v>
      </c>
      <c r="S26" s="164">
        <f>'X11'!BI20</f>
        <v>283.91000000000003</v>
      </c>
      <c r="T26" s="164">
        <f>'X12'!BI20</f>
        <v>1</v>
      </c>
      <c r="U26" s="164">
        <f>'X13'!BI20</f>
        <v>0</v>
      </c>
      <c r="V26" s="164">
        <f>'X14'!BI20</f>
        <v>129.92000000000002</v>
      </c>
      <c r="W26" s="164">
        <f>'X15'!BI20</f>
        <v>6.5</v>
      </c>
    </row>
    <row r="27" spans="1:23" s="93" customFormat="1" ht="15">
      <c r="A27" s="227" t="s">
        <v>30</v>
      </c>
      <c r="B27" s="89" t="s">
        <v>86</v>
      </c>
      <c r="C27" s="88" t="s">
        <v>33</v>
      </c>
      <c r="D27" s="230">
        <f t="shared" si="10"/>
        <v>10.350000000000003</v>
      </c>
      <c r="E27" s="230" t="e">
        <f>#REF!</f>
        <v>#REF!</v>
      </c>
      <c r="F27" s="230" t="e">
        <f t="shared" si="1"/>
        <v>#REF!</v>
      </c>
      <c r="G27" s="230">
        <f>'12CH'!BI22</f>
        <v>10.35</v>
      </c>
      <c r="H27" s="230">
        <f t="shared" si="2"/>
        <v>0</v>
      </c>
      <c r="I27" s="164">
        <f>'X1'!BI21</f>
        <v>4.54</v>
      </c>
      <c r="J27" s="164">
        <f>'X2'!BI21</f>
        <v>0.3</v>
      </c>
      <c r="K27" s="164">
        <f>'X3'!BI21</f>
        <v>0.3</v>
      </c>
      <c r="L27" s="164">
        <f>'X4'!BI21</f>
        <v>0.3</v>
      </c>
      <c r="M27" s="164">
        <f>'X5'!BI21</f>
        <v>0.3</v>
      </c>
      <c r="N27" s="164">
        <f>'X6'!BI21</f>
        <v>0.3</v>
      </c>
      <c r="O27" s="164">
        <f>'X7'!BI21</f>
        <v>0.3</v>
      </c>
      <c r="P27" s="164">
        <f>'X8'!BI21</f>
        <v>0.61</v>
      </c>
      <c r="Q27" s="164">
        <f>'X9'!BI21</f>
        <v>1.3</v>
      </c>
      <c r="R27" s="164">
        <f>'X10'!BI21</f>
        <v>0.3</v>
      </c>
      <c r="S27" s="164">
        <f>'X11'!BI21</f>
        <v>0.6</v>
      </c>
      <c r="T27" s="164">
        <f>'X12'!BI21</f>
        <v>0.3</v>
      </c>
      <c r="U27" s="164">
        <f>'X13'!BI21</f>
        <v>0.30000000000000004</v>
      </c>
      <c r="V27" s="164">
        <f>'X14'!BI21</f>
        <v>0.3</v>
      </c>
      <c r="W27" s="164">
        <f>'X15'!BI21</f>
        <v>0.3</v>
      </c>
    </row>
    <row r="28" spans="1:23" ht="15">
      <c r="A28" s="228" t="s">
        <v>32</v>
      </c>
      <c r="B28" s="89" t="s">
        <v>87</v>
      </c>
      <c r="C28" s="88" t="s">
        <v>35</v>
      </c>
      <c r="D28" s="230">
        <f t="shared" si="10"/>
        <v>0</v>
      </c>
      <c r="E28" s="230" t="e">
        <f>#REF!</f>
        <v>#REF!</v>
      </c>
      <c r="F28" s="230" t="e">
        <f t="shared" si="1"/>
        <v>#REF!</v>
      </c>
      <c r="G28" s="230">
        <f>'12CH'!BI23</f>
        <v>0</v>
      </c>
      <c r="H28" s="230">
        <f t="shared" si="2"/>
        <v>0</v>
      </c>
      <c r="I28" s="164">
        <f>'X1'!BI22</f>
        <v>0</v>
      </c>
      <c r="J28" s="164">
        <f>'X2'!BI22</f>
        <v>0</v>
      </c>
      <c r="K28" s="164">
        <f>'X3'!BI22</f>
        <v>0</v>
      </c>
      <c r="L28" s="164">
        <f>'X4'!BI22</f>
        <v>0</v>
      </c>
      <c r="M28" s="164">
        <f>'X5'!BI22</f>
        <v>0</v>
      </c>
      <c r="N28" s="164">
        <f>'X6'!BI22</f>
        <v>0</v>
      </c>
      <c r="O28" s="164">
        <f>'X7'!BI22</f>
        <v>0</v>
      </c>
      <c r="P28" s="164">
        <f>'X8'!BI22</f>
        <v>0</v>
      </c>
      <c r="Q28" s="164">
        <f>'X9'!BI22</f>
        <v>0</v>
      </c>
      <c r="R28" s="164">
        <f>'X10'!BI22</f>
        <v>0</v>
      </c>
      <c r="S28" s="164">
        <f>'X11'!BI22</f>
        <v>0</v>
      </c>
      <c r="T28" s="164">
        <f>'X12'!BI22</f>
        <v>0</v>
      </c>
      <c r="U28" s="164">
        <f>'X13'!BI22</f>
        <v>0</v>
      </c>
      <c r="V28" s="164">
        <f>'X14'!BI22</f>
        <v>0</v>
      </c>
      <c r="W28" s="164">
        <f>'X15'!BI22</f>
        <v>0</v>
      </c>
    </row>
    <row r="29" spans="1:23" ht="15">
      <c r="A29" s="228" t="s">
        <v>34</v>
      </c>
      <c r="B29" s="89" t="s">
        <v>119</v>
      </c>
      <c r="C29" s="88" t="s">
        <v>121</v>
      </c>
      <c r="D29" s="230">
        <f t="shared" si="10"/>
        <v>0</v>
      </c>
      <c r="E29" s="230" t="e">
        <f>#REF!</f>
        <v>#REF!</v>
      </c>
      <c r="F29" s="230" t="e">
        <f t="shared" si="1"/>
        <v>#REF!</v>
      </c>
      <c r="G29" s="230">
        <f>'12CH'!BI24</f>
        <v>0</v>
      </c>
      <c r="H29" s="230">
        <f t="shared" si="2"/>
        <v>0</v>
      </c>
      <c r="I29" s="164">
        <f>'X1'!BI23</f>
        <v>0</v>
      </c>
      <c r="J29" s="164">
        <f>'X2'!BI23</f>
        <v>0</v>
      </c>
      <c r="K29" s="164">
        <f>'X3'!BI23</f>
        <v>0</v>
      </c>
      <c r="L29" s="164">
        <f>'X4'!BI23</f>
        <v>0</v>
      </c>
      <c r="M29" s="164">
        <f>'X5'!BI23</f>
        <v>0</v>
      </c>
      <c r="N29" s="164">
        <f>'X6'!BI23</f>
        <v>0</v>
      </c>
      <c r="O29" s="164">
        <f>'X7'!BI23</f>
        <v>0</v>
      </c>
      <c r="P29" s="164">
        <f>'X8'!BI23</f>
        <v>0</v>
      </c>
      <c r="Q29" s="164">
        <f>'X9'!BI23</f>
        <v>0</v>
      </c>
      <c r="R29" s="164">
        <f>'X10'!BI23</f>
        <v>0</v>
      </c>
      <c r="S29" s="164">
        <f>'X11'!BI23</f>
        <v>0</v>
      </c>
      <c r="T29" s="164">
        <f>'X12'!BI23</f>
        <v>0</v>
      </c>
      <c r="U29" s="164">
        <f>'X13'!BI23</f>
        <v>0</v>
      </c>
      <c r="V29" s="164">
        <f>'X14'!BI23</f>
        <v>0</v>
      </c>
      <c r="W29" s="164">
        <f>'X15'!BI23</f>
        <v>0</v>
      </c>
    </row>
    <row r="30" spans="1:23" ht="15">
      <c r="A30" s="228" t="s">
        <v>36</v>
      </c>
      <c r="B30" s="89" t="s">
        <v>120</v>
      </c>
      <c r="C30" s="88" t="s">
        <v>122</v>
      </c>
      <c r="D30" s="230">
        <f t="shared" si="10"/>
        <v>145.54000000000002</v>
      </c>
      <c r="E30" s="230" t="e">
        <f>#REF!</f>
        <v>#REF!</v>
      </c>
      <c r="F30" s="230" t="e">
        <f t="shared" si="1"/>
        <v>#REF!</v>
      </c>
      <c r="G30" s="230">
        <f>'12CH'!BI25</f>
        <v>145.54</v>
      </c>
      <c r="H30" s="230">
        <f t="shared" si="2"/>
        <v>0</v>
      </c>
      <c r="I30" s="164">
        <f>'X1'!BI24</f>
        <v>0</v>
      </c>
      <c r="J30" s="164">
        <f>'X2'!BI24</f>
        <v>0</v>
      </c>
      <c r="K30" s="164">
        <f>'X3'!BI24</f>
        <v>0</v>
      </c>
      <c r="L30" s="164">
        <f>'X4'!BI24</f>
        <v>0</v>
      </c>
      <c r="M30" s="164">
        <f>'X5'!BI24</f>
        <v>0</v>
      </c>
      <c r="N30" s="164">
        <f>'X6'!BI24</f>
        <v>0</v>
      </c>
      <c r="O30" s="164">
        <f>'X7'!BI24</f>
        <v>10.85</v>
      </c>
      <c r="P30" s="164">
        <f>'X8'!BI24</f>
        <v>10</v>
      </c>
      <c r="Q30" s="164">
        <f>'X9'!BI24</f>
        <v>45.2</v>
      </c>
      <c r="R30" s="164">
        <f>'X10'!BI24</f>
        <v>64.489999999999995</v>
      </c>
      <c r="S30" s="164">
        <f>'X11'!BI24</f>
        <v>14.999999999999998</v>
      </c>
      <c r="T30" s="164">
        <f>'X12'!BI24</f>
        <v>0</v>
      </c>
      <c r="U30" s="164">
        <f>'X13'!BI24</f>
        <v>0</v>
      </c>
      <c r="V30" s="164">
        <f>'X14'!BI24</f>
        <v>0</v>
      </c>
      <c r="W30" s="164">
        <f>'X15'!BI24</f>
        <v>0</v>
      </c>
    </row>
    <row r="31" spans="1:23" ht="15">
      <c r="A31" s="228" t="s">
        <v>38</v>
      </c>
      <c r="B31" s="89" t="s">
        <v>123</v>
      </c>
      <c r="C31" s="88" t="s">
        <v>124</v>
      </c>
      <c r="D31" s="230">
        <f t="shared" si="10"/>
        <v>120.04000000000002</v>
      </c>
      <c r="E31" s="230" t="e">
        <f>#REF!</f>
        <v>#REF!</v>
      </c>
      <c r="F31" s="230" t="e">
        <f t="shared" si="1"/>
        <v>#REF!</v>
      </c>
      <c r="G31" s="230">
        <f>'12CH'!BI26</f>
        <v>120.04</v>
      </c>
      <c r="H31" s="230">
        <f t="shared" si="2"/>
        <v>0</v>
      </c>
      <c r="I31" s="164">
        <f>'X1'!BI25</f>
        <v>14.069999999999999</v>
      </c>
      <c r="J31" s="164">
        <f>'X2'!BI25</f>
        <v>0</v>
      </c>
      <c r="K31" s="164">
        <f>'X3'!BI25</f>
        <v>1.05</v>
      </c>
      <c r="L31" s="164">
        <f>'X4'!BI25</f>
        <v>72.64</v>
      </c>
      <c r="M31" s="164">
        <f>'X5'!BI25</f>
        <v>0.12</v>
      </c>
      <c r="N31" s="164">
        <f>'X6'!BI25</f>
        <v>5.2799999999999994</v>
      </c>
      <c r="O31" s="164">
        <f>'X7'!BI25</f>
        <v>9.4700000000000006</v>
      </c>
      <c r="P31" s="164">
        <f>'X8'!BI25</f>
        <v>3.12</v>
      </c>
      <c r="Q31" s="164">
        <f>'X9'!BI25</f>
        <v>10.23</v>
      </c>
      <c r="R31" s="164">
        <f>'X10'!BI25</f>
        <v>0.2</v>
      </c>
      <c r="S31" s="164">
        <f>'X11'!BI25</f>
        <v>1.2</v>
      </c>
      <c r="T31" s="164">
        <f>'X12'!BI25</f>
        <v>0.26</v>
      </c>
      <c r="U31" s="164">
        <f>'X13'!BI25</f>
        <v>2.2999999999999998</v>
      </c>
      <c r="V31" s="164">
        <f>'X14'!BI25</f>
        <v>0</v>
      </c>
      <c r="W31" s="164">
        <f>'X15'!BI25</f>
        <v>0.1</v>
      </c>
    </row>
    <row r="32" spans="1:23" s="93" customFormat="1" ht="15">
      <c r="A32" s="228" t="s">
        <v>88</v>
      </c>
      <c r="B32" s="89" t="s">
        <v>125</v>
      </c>
      <c r="C32" s="88" t="s">
        <v>37</v>
      </c>
      <c r="D32" s="230">
        <f t="shared" si="10"/>
        <v>98.11999999999999</v>
      </c>
      <c r="E32" s="230" t="e">
        <f>#REF!</f>
        <v>#REF!</v>
      </c>
      <c r="F32" s="230" t="e">
        <f t="shared" si="1"/>
        <v>#REF!</v>
      </c>
      <c r="G32" s="230">
        <f>'12CH'!BI27</f>
        <v>98.12</v>
      </c>
      <c r="H32" s="230">
        <f t="shared" si="2"/>
        <v>0</v>
      </c>
      <c r="I32" s="164">
        <f>'X1'!BI26</f>
        <v>1.8199999999999998</v>
      </c>
      <c r="J32" s="164">
        <f>'X2'!BI26</f>
        <v>2.5</v>
      </c>
      <c r="K32" s="164">
        <f>'X3'!BI26</f>
        <v>1.37</v>
      </c>
      <c r="L32" s="164">
        <f>'X4'!BI26</f>
        <v>1.51</v>
      </c>
      <c r="M32" s="164">
        <f>'X5'!BI26</f>
        <v>10.089999999999998</v>
      </c>
      <c r="N32" s="164">
        <f>'X6'!BI26</f>
        <v>0</v>
      </c>
      <c r="O32" s="164">
        <f>'X7'!BI26</f>
        <v>0.33999999999999997</v>
      </c>
      <c r="P32" s="164">
        <f>'X8'!BI26</f>
        <v>0.97</v>
      </c>
      <c r="Q32" s="164">
        <f>'X9'!BI26</f>
        <v>30.48</v>
      </c>
      <c r="R32" s="164">
        <f>'X10'!BI26</f>
        <v>12.319999999999999</v>
      </c>
      <c r="S32" s="164">
        <f>'X11'!BI26</f>
        <v>6.09</v>
      </c>
      <c r="T32" s="164">
        <f>'X12'!BI26</f>
        <v>1.2</v>
      </c>
      <c r="U32" s="164">
        <f>'X13'!BI26</f>
        <v>12.190000000000001</v>
      </c>
      <c r="V32" s="164">
        <f>'X14'!BI26</f>
        <v>6.05</v>
      </c>
      <c r="W32" s="164">
        <f>'X15'!BI26</f>
        <v>11.19</v>
      </c>
    </row>
    <row r="33" spans="1:23" ht="15">
      <c r="A33" s="228" t="s">
        <v>89</v>
      </c>
      <c r="B33" s="89" t="s">
        <v>145</v>
      </c>
      <c r="C33" s="88" t="s">
        <v>40</v>
      </c>
      <c r="D33" s="230">
        <f t="shared" si="10"/>
        <v>878.07</v>
      </c>
      <c r="E33" s="230" t="e">
        <f>#REF!</f>
        <v>#REF!</v>
      </c>
      <c r="F33" s="230" t="e">
        <f t="shared" si="1"/>
        <v>#REF!</v>
      </c>
      <c r="G33" s="230">
        <f>'12CH'!BI28</f>
        <v>878.06999999999994</v>
      </c>
      <c r="H33" s="230">
        <f t="shared" si="2"/>
        <v>0</v>
      </c>
      <c r="I33" s="164">
        <f>'X1'!BI27</f>
        <v>0.28000000000000003</v>
      </c>
      <c r="J33" s="164">
        <f>'X2'!BI27</f>
        <v>235.85000000000002</v>
      </c>
      <c r="K33" s="164">
        <f>'X3'!BI27</f>
        <v>0</v>
      </c>
      <c r="L33" s="164">
        <f>'X4'!BI27</f>
        <v>373.81</v>
      </c>
      <c r="M33" s="164">
        <f>'X5'!BI27</f>
        <v>0</v>
      </c>
      <c r="N33" s="164">
        <f>'X6'!BI27</f>
        <v>0</v>
      </c>
      <c r="O33" s="164">
        <f>'X7'!BI27</f>
        <v>0</v>
      </c>
      <c r="P33" s="164">
        <f>'X8'!BI27</f>
        <v>115.57000000000001</v>
      </c>
      <c r="Q33" s="164">
        <f>'X9'!BI27</f>
        <v>10.8</v>
      </c>
      <c r="R33" s="164">
        <f>'X10'!BI27</f>
        <v>0</v>
      </c>
      <c r="S33" s="164">
        <f>'X11'!BI27</f>
        <v>0</v>
      </c>
      <c r="T33" s="164">
        <f>'X12'!BI27</f>
        <v>0</v>
      </c>
      <c r="U33" s="164">
        <f>'X13'!BI27</f>
        <v>141.76</v>
      </c>
      <c r="V33" s="164">
        <f>'X14'!BI27</f>
        <v>0</v>
      </c>
      <c r="W33" s="164">
        <f>'X15'!BI27</f>
        <v>0</v>
      </c>
    </row>
    <row r="34" spans="1:23" ht="30">
      <c r="A34" s="228" t="s">
        <v>90</v>
      </c>
      <c r="B34" s="89" t="s">
        <v>164</v>
      </c>
      <c r="C34" s="88" t="s">
        <v>48</v>
      </c>
      <c r="D34" s="230">
        <f t="shared" si="10"/>
        <v>1504.73</v>
      </c>
      <c r="E34" s="230" t="e">
        <f>#REF!</f>
        <v>#REF!</v>
      </c>
      <c r="F34" s="230" t="e">
        <f t="shared" si="1"/>
        <v>#REF!</v>
      </c>
      <c r="G34" s="230">
        <f>'12CH'!BI29</f>
        <v>1504.7300000000002</v>
      </c>
      <c r="H34" s="230">
        <f t="shared" si="2"/>
        <v>0</v>
      </c>
      <c r="I34" s="164">
        <f>SUM(I35:I47)</f>
        <v>60.74</v>
      </c>
      <c r="J34" s="164">
        <f t="shared" ref="J34:W34" si="11">SUM(J35:J47)</f>
        <v>83.72</v>
      </c>
      <c r="K34" s="164">
        <f t="shared" si="11"/>
        <v>84.89</v>
      </c>
      <c r="L34" s="164">
        <f t="shared" si="11"/>
        <v>72.97999999999999</v>
      </c>
      <c r="M34" s="164">
        <f t="shared" si="11"/>
        <v>99.509999999999991</v>
      </c>
      <c r="N34" s="164">
        <f t="shared" si="11"/>
        <v>64.02000000000001</v>
      </c>
      <c r="O34" s="164">
        <f t="shared" si="11"/>
        <v>92.68</v>
      </c>
      <c r="P34" s="164">
        <f t="shared" si="11"/>
        <v>84.26</v>
      </c>
      <c r="Q34" s="164">
        <f t="shared" si="11"/>
        <v>102.59000000000002</v>
      </c>
      <c r="R34" s="164">
        <f t="shared" si="11"/>
        <v>80.650000000000006</v>
      </c>
      <c r="S34" s="164">
        <f t="shared" si="11"/>
        <v>144.11000000000001</v>
      </c>
      <c r="T34" s="164">
        <f t="shared" si="11"/>
        <v>136.83000000000001</v>
      </c>
      <c r="U34" s="164">
        <f t="shared" si="11"/>
        <v>119.96</v>
      </c>
      <c r="V34" s="164">
        <f t="shared" si="11"/>
        <v>158.87</v>
      </c>
      <c r="W34" s="164">
        <f t="shared" si="11"/>
        <v>118.92000000000002</v>
      </c>
    </row>
    <row r="35" spans="1:23" ht="15">
      <c r="A35" s="228"/>
      <c r="B35" s="89" t="s">
        <v>166</v>
      </c>
      <c r="C35" s="88" t="s">
        <v>53</v>
      </c>
      <c r="D35" s="230">
        <f t="shared" si="10"/>
        <v>25.619999999999997</v>
      </c>
      <c r="E35" s="230" t="e">
        <f>#REF!</f>
        <v>#REF!</v>
      </c>
      <c r="F35" s="230" t="e">
        <f t="shared" si="1"/>
        <v>#REF!</v>
      </c>
      <c r="G35" s="230">
        <f>'12CH'!BI30</f>
        <v>25.619999999999997</v>
      </c>
      <c r="H35" s="230">
        <f t="shared" si="2"/>
        <v>0</v>
      </c>
      <c r="I35" s="164">
        <f>'X1'!BI29</f>
        <v>1.8000000000000003</v>
      </c>
      <c r="J35" s="164">
        <f>'X2'!BI29</f>
        <v>1.27</v>
      </c>
      <c r="K35" s="164">
        <f>'X3'!BI29</f>
        <v>1.1299999999999999</v>
      </c>
      <c r="L35" s="164">
        <f>'X4'!BI29</f>
        <v>1.36</v>
      </c>
      <c r="M35" s="164">
        <f>'X5'!BI29</f>
        <v>2.0999999999999996</v>
      </c>
      <c r="N35" s="164">
        <f>'X6'!BI29</f>
        <v>2.0100000000000002</v>
      </c>
      <c r="O35" s="164">
        <f>'X7'!BI29</f>
        <v>1.6400000000000001</v>
      </c>
      <c r="P35" s="164">
        <f>'X8'!BI29</f>
        <v>1.6600000000000001</v>
      </c>
      <c r="Q35" s="164">
        <f>'X9'!BI29</f>
        <v>1.8</v>
      </c>
      <c r="R35" s="164">
        <f>'X10'!BI29</f>
        <v>1.31</v>
      </c>
      <c r="S35" s="164">
        <f>'X11'!BI29</f>
        <v>2.2300000000000004</v>
      </c>
      <c r="T35" s="164">
        <f>'X12'!BI29</f>
        <v>1.6099999999999999</v>
      </c>
      <c r="U35" s="164">
        <f>'X13'!BI29</f>
        <v>1.1499999999999999</v>
      </c>
      <c r="V35" s="164">
        <f>'X14'!BI29</f>
        <v>1.54</v>
      </c>
      <c r="W35" s="164">
        <f>'X15'!BI29</f>
        <v>3.01</v>
      </c>
    </row>
    <row r="36" spans="1:23" ht="15">
      <c r="A36" s="228"/>
      <c r="B36" s="89" t="s">
        <v>167</v>
      </c>
      <c r="C36" s="88" t="s">
        <v>58</v>
      </c>
      <c r="D36" s="230">
        <f t="shared" si="10"/>
        <v>0</v>
      </c>
      <c r="E36" s="230" t="e">
        <f>#REF!</f>
        <v>#REF!</v>
      </c>
      <c r="F36" s="230" t="e">
        <f t="shared" si="1"/>
        <v>#REF!</v>
      </c>
      <c r="G36" s="230">
        <f>'12CH'!BI31</f>
        <v>0</v>
      </c>
      <c r="H36" s="230">
        <f t="shared" si="2"/>
        <v>0</v>
      </c>
      <c r="I36" s="164">
        <f>'X1'!BI30</f>
        <v>0</v>
      </c>
      <c r="J36" s="164">
        <f>'X2'!BI30</f>
        <v>0</v>
      </c>
      <c r="K36" s="164">
        <f>'X3'!BI30</f>
        <v>0</v>
      </c>
      <c r="L36" s="164">
        <f>'X4'!BI30</f>
        <v>0</v>
      </c>
      <c r="M36" s="164">
        <f>'X5'!BI30</f>
        <v>0</v>
      </c>
      <c r="N36" s="164">
        <f>'X6'!BI30</f>
        <v>0</v>
      </c>
      <c r="O36" s="164">
        <f>'X7'!BI30</f>
        <v>0</v>
      </c>
      <c r="P36" s="164">
        <f>'X8'!BI30</f>
        <v>0</v>
      </c>
      <c r="Q36" s="164">
        <f>'X9'!BI30</f>
        <v>0</v>
      </c>
      <c r="R36" s="164">
        <f>'X10'!BI30</f>
        <v>0</v>
      </c>
      <c r="S36" s="164">
        <f>'X11'!BI30</f>
        <v>0</v>
      </c>
      <c r="T36" s="164">
        <f>'X12'!BI30</f>
        <v>0</v>
      </c>
      <c r="U36" s="164">
        <f>'X13'!BI30</f>
        <v>0</v>
      </c>
      <c r="V36" s="164">
        <f>'X14'!BI30</f>
        <v>0</v>
      </c>
      <c r="W36" s="164">
        <f>'X15'!BI30</f>
        <v>0</v>
      </c>
    </row>
    <row r="37" spans="1:23" ht="15">
      <c r="A37" s="228"/>
      <c r="B37" s="89" t="s">
        <v>168</v>
      </c>
      <c r="C37" s="88" t="s">
        <v>54</v>
      </c>
      <c r="D37" s="230">
        <f t="shared" si="10"/>
        <v>6.42</v>
      </c>
      <c r="E37" s="230" t="e">
        <f>#REF!</f>
        <v>#REF!</v>
      </c>
      <c r="F37" s="230" t="e">
        <f t="shared" si="1"/>
        <v>#REF!</v>
      </c>
      <c r="G37" s="230">
        <f>'12CH'!BI32</f>
        <v>6.419999999999999</v>
      </c>
      <c r="H37" s="230">
        <f t="shared" si="2"/>
        <v>0</v>
      </c>
      <c r="I37" s="164">
        <f>'X1'!BI31</f>
        <v>3.5599999999999996</v>
      </c>
      <c r="J37" s="164">
        <f>'X2'!BI31</f>
        <v>0.17</v>
      </c>
      <c r="K37" s="164">
        <f>'X3'!BI31</f>
        <v>0.49</v>
      </c>
      <c r="L37" s="164">
        <f>'X4'!BI31</f>
        <v>0.14000000000000001</v>
      </c>
      <c r="M37" s="164">
        <f>'X5'!BI31</f>
        <v>0.23</v>
      </c>
      <c r="N37" s="164">
        <f>'X6'!BI31</f>
        <v>0.17</v>
      </c>
      <c r="O37" s="164">
        <f>'X7'!BI31</f>
        <v>0.1</v>
      </c>
      <c r="P37" s="164">
        <f>'X8'!BI31</f>
        <v>0.28000000000000003</v>
      </c>
      <c r="Q37" s="164">
        <f>'X9'!BI31</f>
        <v>0.17</v>
      </c>
      <c r="R37" s="164">
        <f>'X10'!BI31</f>
        <v>0.12</v>
      </c>
      <c r="S37" s="164">
        <f>'X11'!BI31</f>
        <v>0.39</v>
      </c>
      <c r="T37" s="164">
        <f>'X12'!BI31</f>
        <v>0.11</v>
      </c>
      <c r="U37" s="164">
        <f>'X13'!BI31</f>
        <v>0.13</v>
      </c>
      <c r="V37" s="164">
        <f>'X14'!BI31</f>
        <v>0.2</v>
      </c>
      <c r="W37" s="164">
        <f>'X15'!BI31</f>
        <v>0.16</v>
      </c>
    </row>
    <row r="38" spans="1:23" ht="15">
      <c r="A38" s="228"/>
      <c r="B38" s="89" t="s">
        <v>169</v>
      </c>
      <c r="C38" s="88" t="s">
        <v>55</v>
      </c>
      <c r="D38" s="230">
        <f t="shared" si="10"/>
        <v>72.909999999999982</v>
      </c>
      <c r="E38" s="230" t="e">
        <f>#REF!</f>
        <v>#REF!</v>
      </c>
      <c r="F38" s="230" t="e">
        <f t="shared" si="1"/>
        <v>#REF!</v>
      </c>
      <c r="G38" s="230">
        <f>'12CH'!BI33</f>
        <v>72.91</v>
      </c>
      <c r="H38" s="230">
        <f t="shared" si="2"/>
        <v>0</v>
      </c>
      <c r="I38" s="164">
        <f>'X1'!BI32</f>
        <v>6.35</v>
      </c>
      <c r="J38" s="164">
        <f>'X2'!BI32</f>
        <v>4.6100000000000003</v>
      </c>
      <c r="K38" s="164">
        <f>'X3'!BI32</f>
        <v>2.9499999999999997</v>
      </c>
      <c r="L38" s="164">
        <f>'X4'!BI32</f>
        <v>4.38</v>
      </c>
      <c r="M38" s="164">
        <f>'X5'!BI32</f>
        <v>3.28</v>
      </c>
      <c r="N38" s="164">
        <f>'X6'!BI32</f>
        <v>3.65</v>
      </c>
      <c r="O38" s="164">
        <f>'X7'!BI32</f>
        <v>4.43</v>
      </c>
      <c r="P38" s="164">
        <f>'X8'!BI32</f>
        <v>5.15</v>
      </c>
      <c r="Q38" s="164">
        <f>'X9'!BI32</f>
        <v>5.26</v>
      </c>
      <c r="R38" s="164">
        <f>'X10'!BI32</f>
        <v>2.59</v>
      </c>
      <c r="S38" s="164">
        <f>'X11'!BI32</f>
        <v>11.280000000000001</v>
      </c>
      <c r="T38" s="164">
        <f>'X12'!BI32</f>
        <v>3.7199999999999998</v>
      </c>
      <c r="U38" s="164">
        <f>'X13'!BI32</f>
        <v>4.8900000000000006</v>
      </c>
      <c r="V38" s="164">
        <f>'X14'!BI32</f>
        <v>5.46</v>
      </c>
      <c r="W38" s="164">
        <f>'X15'!BI32</f>
        <v>4.91</v>
      </c>
    </row>
    <row r="39" spans="1:23" ht="15">
      <c r="A39" s="228"/>
      <c r="B39" s="89" t="s">
        <v>170</v>
      </c>
      <c r="C39" s="88" t="s">
        <v>56</v>
      </c>
      <c r="D39" s="230">
        <f t="shared" si="10"/>
        <v>25.86</v>
      </c>
      <c r="E39" s="230" t="e">
        <f>#REF!</f>
        <v>#REF!</v>
      </c>
      <c r="F39" s="230" t="e">
        <f t="shared" si="1"/>
        <v>#REF!</v>
      </c>
      <c r="G39" s="230">
        <f>'12CH'!BI34</f>
        <v>25.859999999999996</v>
      </c>
      <c r="H39" s="230">
        <f t="shared" si="2"/>
        <v>0</v>
      </c>
      <c r="I39" s="164">
        <f>'X1'!BI33</f>
        <v>7</v>
      </c>
      <c r="J39" s="164">
        <f>'X2'!BI33</f>
        <v>1</v>
      </c>
      <c r="K39" s="164">
        <f>'X3'!BI33</f>
        <v>1.2</v>
      </c>
      <c r="L39" s="164">
        <f>'X4'!BI33</f>
        <v>1.2100000000000002</v>
      </c>
      <c r="M39" s="164">
        <f>'X5'!BI33</f>
        <v>1.5</v>
      </c>
      <c r="N39" s="164">
        <f>'X6'!BI33</f>
        <v>1.6</v>
      </c>
      <c r="O39" s="164">
        <f>'X7'!BI33</f>
        <v>2.3600000000000003</v>
      </c>
      <c r="P39" s="164">
        <f>'X8'!BI33</f>
        <v>3.52</v>
      </c>
      <c r="Q39" s="164">
        <f>'X9'!BI33</f>
        <v>0.42</v>
      </c>
      <c r="R39" s="164">
        <f>'X10'!BI33</f>
        <v>1.7000000000000002</v>
      </c>
      <c r="S39" s="164">
        <f>'X11'!BI33</f>
        <v>0.95</v>
      </c>
      <c r="T39" s="164">
        <f>'X12'!BI33</f>
        <v>1.5</v>
      </c>
      <c r="U39" s="164">
        <f>'X13'!BI33</f>
        <v>0</v>
      </c>
      <c r="V39" s="164">
        <f>'X14'!BI33</f>
        <v>0</v>
      </c>
      <c r="W39" s="164">
        <f>'X15'!BI33</f>
        <v>1.9</v>
      </c>
    </row>
    <row r="40" spans="1:23" ht="13.5" customHeight="1">
      <c r="A40" s="228"/>
      <c r="B40" s="89" t="s">
        <v>171</v>
      </c>
      <c r="C40" s="88" t="s">
        <v>57</v>
      </c>
      <c r="D40" s="230">
        <f t="shared" si="10"/>
        <v>0</v>
      </c>
      <c r="E40" s="230" t="e">
        <f>#REF!</f>
        <v>#REF!</v>
      </c>
      <c r="F40" s="230" t="e">
        <f t="shared" si="1"/>
        <v>#REF!</v>
      </c>
      <c r="G40" s="230">
        <f>'12CH'!BI35</f>
        <v>0</v>
      </c>
      <c r="H40" s="230">
        <f t="shared" si="2"/>
        <v>0</v>
      </c>
      <c r="I40" s="164">
        <f>'X1'!BI34</f>
        <v>0</v>
      </c>
      <c r="J40" s="164">
        <f>'X2'!BI34</f>
        <v>0</v>
      </c>
      <c r="K40" s="164">
        <f>'X3'!BI34</f>
        <v>0</v>
      </c>
      <c r="L40" s="164">
        <f>'X4'!BI34</f>
        <v>0</v>
      </c>
      <c r="M40" s="164">
        <f>'X5'!BI34</f>
        <v>0</v>
      </c>
      <c r="N40" s="164">
        <f>'X6'!BI34</f>
        <v>0</v>
      </c>
      <c r="O40" s="164">
        <f>'X7'!BI34</f>
        <v>0</v>
      </c>
      <c r="P40" s="164">
        <f>'X8'!BI34</f>
        <v>0</v>
      </c>
      <c r="Q40" s="164">
        <f>'X9'!BI34</f>
        <v>0</v>
      </c>
      <c r="R40" s="164">
        <f>'X10'!BI34</f>
        <v>0</v>
      </c>
      <c r="S40" s="164">
        <f>'X11'!BI34</f>
        <v>0</v>
      </c>
      <c r="T40" s="164">
        <f>'X12'!BI34</f>
        <v>0</v>
      </c>
      <c r="U40" s="164">
        <f>'X13'!BI34</f>
        <v>0</v>
      </c>
      <c r="V40" s="164">
        <f>'X14'!BI34</f>
        <v>0</v>
      </c>
      <c r="W40" s="164">
        <f>'X15'!BI34</f>
        <v>0</v>
      </c>
    </row>
    <row r="41" spans="1:23" ht="15">
      <c r="A41" s="228"/>
      <c r="B41" s="89" t="s">
        <v>172</v>
      </c>
      <c r="C41" s="88" t="s">
        <v>176</v>
      </c>
      <c r="D41" s="230">
        <f t="shared" si="10"/>
        <v>0</v>
      </c>
      <c r="E41" s="230" t="e">
        <f>#REF!</f>
        <v>#REF!</v>
      </c>
      <c r="F41" s="230" t="e">
        <f t="shared" si="1"/>
        <v>#REF!</v>
      </c>
      <c r="G41" s="230">
        <f>'12CH'!BI36</f>
        <v>0</v>
      </c>
      <c r="H41" s="230">
        <f t="shared" si="2"/>
        <v>0</v>
      </c>
      <c r="I41" s="164">
        <f>'X1'!BI35</f>
        <v>0</v>
      </c>
      <c r="J41" s="164">
        <f>'X2'!BI35</f>
        <v>0</v>
      </c>
      <c r="K41" s="164">
        <f>'X3'!BI35</f>
        <v>0</v>
      </c>
      <c r="L41" s="164">
        <f>'X4'!BI35</f>
        <v>0</v>
      </c>
      <c r="M41" s="164">
        <f>'X5'!BI35</f>
        <v>0</v>
      </c>
      <c r="N41" s="164">
        <f>'X6'!BI35</f>
        <v>0</v>
      </c>
      <c r="O41" s="164">
        <f>'X7'!BI35</f>
        <v>0</v>
      </c>
      <c r="P41" s="164">
        <f>'X8'!BI35</f>
        <v>0</v>
      </c>
      <c r="Q41" s="164">
        <f>'X9'!BI35</f>
        <v>0</v>
      </c>
      <c r="R41" s="164">
        <f>'X10'!BI35</f>
        <v>0</v>
      </c>
      <c r="S41" s="164">
        <f>'X11'!BI35</f>
        <v>0</v>
      </c>
      <c r="T41" s="164">
        <f>'X12'!BI35</f>
        <v>0</v>
      </c>
      <c r="U41" s="164">
        <f>'X13'!BI35</f>
        <v>0</v>
      </c>
      <c r="V41" s="164">
        <f>'X14'!BI35</f>
        <v>0</v>
      </c>
      <c r="W41" s="164">
        <f>'X15'!BI35</f>
        <v>0</v>
      </c>
    </row>
    <row r="42" spans="1:23" ht="15">
      <c r="A42" s="228"/>
      <c r="B42" s="89" t="s">
        <v>161</v>
      </c>
      <c r="C42" s="88" t="s">
        <v>49</v>
      </c>
      <c r="D42" s="230">
        <f t="shared" si="10"/>
        <v>1053.1500000000001</v>
      </c>
      <c r="E42" s="230" t="e">
        <f>#REF!</f>
        <v>#REF!</v>
      </c>
      <c r="F42" s="230" t="e">
        <f t="shared" si="1"/>
        <v>#REF!</v>
      </c>
      <c r="G42" s="230">
        <f>'12CH'!BI37</f>
        <v>1053.1500000000003</v>
      </c>
      <c r="H42" s="230">
        <f t="shared" si="2"/>
        <v>0</v>
      </c>
      <c r="I42" s="164">
        <f>'X1'!BI36</f>
        <v>31.950000000000003</v>
      </c>
      <c r="J42" s="164">
        <f>'X2'!BI36</f>
        <v>65.48</v>
      </c>
      <c r="K42" s="164">
        <f>'X3'!BI36</f>
        <v>59.480000000000004</v>
      </c>
      <c r="L42" s="164">
        <f>'X4'!BI36</f>
        <v>52.75</v>
      </c>
      <c r="M42" s="164">
        <f>'X5'!BI36</f>
        <v>77.569999999999993</v>
      </c>
      <c r="N42" s="164">
        <f>'X6'!BI36</f>
        <v>45.910000000000004</v>
      </c>
      <c r="O42" s="164">
        <f>'X7'!BI36</f>
        <v>70.5</v>
      </c>
      <c r="P42" s="164">
        <f>'X8'!BI36</f>
        <v>53.319999999999993</v>
      </c>
      <c r="Q42" s="164">
        <f>'X9'!BI36</f>
        <v>76.53</v>
      </c>
      <c r="R42" s="164">
        <f>'X10'!BI36</f>
        <v>50.850000000000009</v>
      </c>
      <c r="S42" s="164">
        <f>'X11'!BI36</f>
        <v>99.690000000000012</v>
      </c>
      <c r="T42" s="164">
        <f>'X12'!BI36</f>
        <v>120.64999999999999</v>
      </c>
      <c r="U42" s="164">
        <f>'X13'!BI36</f>
        <v>95.7</v>
      </c>
      <c r="V42" s="164">
        <f>'X14'!BI36</f>
        <v>74.319999999999993</v>
      </c>
      <c r="W42" s="164">
        <f>'X15'!BI36</f>
        <v>78.45</v>
      </c>
    </row>
    <row r="43" spans="1:23" ht="15">
      <c r="A43" s="228"/>
      <c r="B43" s="89" t="s">
        <v>162</v>
      </c>
      <c r="C43" s="88" t="s">
        <v>50</v>
      </c>
      <c r="D43" s="230">
        <f t="shared" si="10"/>
        <v>242.04</v>
      </c>
      <c r="E43" s="230" t="e">
        <f>#REF!</f>
        <v>#REF!</v>
      </c>
      <c r="F43" s="230" t="e">
        <f t="shared" si="1"/>
        <v>#REF!</v>
      </c>
      <c r="G43" s="230">
        <f>'12CH'!BI38</f>
        <v>242.04</v>
      </c>
      <c r="H43" s="230">
        <f t="shared" si="2"/>
        <v>0</v>
      </c>
      <c r="I43" s="164">
        <f>'X1'!BI37</f>
        <v>4.3099999999999996</v>
      </c>
      <c r="J43" s="164">
        <f>'X2'!BI37</f>
        <v>7.34</v>
      </c>
      <c r="K43" s="164">
        <f>'X3'!BI37</f>
        <v>15.07</v>
      </c>
      <c r="L43" s="164">
        <f>'X4'!BI37</f>
        <v>9.0399999999999991</v>
      </c>
      <c r="M43" s="164">
        <f>'X5'!BI37</f>
        <v>9.5</v>
      </c>
      <c r="N43" s="164">
        <f>'X6'!BI37</f>
        <v>6.8699999999999992</v>
      </c>
      <c r="O43" s="164">
        <f>'X7'!BI37</f>
        <v>10.210000000000001</v>
      </c>
      <c r="P43" s="164">
        <f>'X8'!BI37</f>
        <v>14.37</v>
      </c>
      <c r="Q43" s="164">
        <f>'X9'!BI37</f>
        <v>12.59</v>
      </c>
      <c r="R43" s="164">
        <f>'X10'!BI37</f>
        <v>17.84</v>
      </c>
      <c r="S43" s="164">
        <f>'X11'!BI37</f>
        <v>23.98</v>
      </c>
      <c r="T43" s="164">
        <f>'X12'!BI37</f>
        <v>3.6999999999999997</v>
      </c>
      <c r="U43" s="164">
        <f>'X13'!BI37</f>
        <v>11.799999999999999</v>
      </c>
      <c r="V43" s="164">
        <f>'X14'!BI37</f>
        <v>69.709999999999994</v>
      </c>
      <c r="W43" s="164">
        <f>'X15'!BI37</f>
        <v>25.71</v>
      </c>
    </row>
    <row r="44" spans="1:23" ht="15">
      <c r="A44" s="228"/>
      <c r="B44" s="89" t="s">
        <v>173</v>
      </c>
      <c r="C44" s="88" t="s">
        <v>51</v>
      </c>
      <c r="D44" s="230">
        <f t="shared" si="10"/>
        <v>63.7</v>
      </c>
      <c r="E44" s="230" t="e">
        <f>#REF!</f>
        <v>#REF!</v>
      </c>
      <c r="F44" s="230" t="e">
        <f t="shared" si="1"/>
        <v>#REF!</v>
      </c>
      <c r="G44" s="230">
        <f>'12CH'!BI39</f>
        <v>63.699999999999996</v>
      </c>
      <c r="H44" s="230">
        <f t="shared" si="2"/>
        <v>0</v>
      </c>
      <c r="I44" s="164">
        <f>'X1'!BI38</f>
        <v>3.39</v>
      </c>
      <c r="J44" s="164">
        <f>'X2'!BI38</f>
        <v>3.5500000000000003</v>
      </c>
      <c r="K44" s="164">
        <f>'X3'!BI38</f>
        <v>3.5100000000000002</v>
      </c>
      <c r="L44" s="164">
        <f>'X4'!BI38</f>
        <v>3.69</v>
      </c>
      <c r="M44" s="164">
        <f>'X5'!BI38</f>
        <v>4.8100000000000005</v>
      </c>
      <c r="N44" s="164">
        <f>'X6'!BI38</f>
        <v>3.13</v>
      </c>
      <c r="O44" s="164">
        <f>'X7'!BI38</f>
        <v>3.4200000000000004</v>
      </c>
      <c r="P44" s="164">
        <f>'X8'!BI38</f>
        <v>5.12</v>
      </c>
      <c r="Q44" s="164">
        <f>'X9'!BI38</f>
        <v>4.42</v>
      </c>
      <c r="R44" s="164">
        <f>'X10'!BI38</f>
        <v>4.58</v>
      </c>
      <c r="S44" s="164">
        <f>'X11'!BI38</f>
        <v>4.41</v>
      </c>
      <c r="T44" s="164">
        <f>'X12'!BI38</f>
        <v>4.5600000000000005</v>
      </c>
      <c r="U44" s="164">
        <f>'X13'!BI38</f>
        <v>5.68</v>
      </c>
      <c r="V44" s="164">
        <f>'X14'!BI38</f>
        <v>5.22</v>
      </c>
      <c r="W44" s="164">
        <f>'X15'!BI38</f>
        <v>4.2100000000000009</v>
      </c>
    </row>
    <row r="45" spans="1:23" ht="15">
      <c r="A45" s="228"/>
      <c r="B45" s="89" t="s">
        <v>174</v>
      </c>
      <c r="C45" s="88" t="s">
        <v>52</v>
      </c>
      <c r="D45" s="230">
        <f t="shared" si="10"/>
        <v>0.75</v>
      </c>
      <c r="E45" s="230" t="e">
        <f>#REF!</f>
        <v>#REF!</v>
      </c>
      <c r="F45" s="230" t="e">
        <f t="shared" si="1"/>
        <v>#REF!</v>
      </c>
      <c r="G45" s="230">
        <f>'12CH'!BI40</f>
        <v>0.75</v>
      </c>
      <c r="H45" s="230">
        <f t="shared" si="2"/>
        <v>0</v>
      </c>
      <c r="I45" s="164">
        <f>'X1'!BI39</f>
        <v>0.23</v>
      </c>
      <c r="J45" s="164">
        <f>'X2'!BI39</f>
        <v>0</v>
      </c>
      <c r="K45" s="164">
        <f>'X3'!BI39</f>
        <v>0.01</v>
      </c>
      <c r="L45" s="164">
        <f>'X4'!BI39</f>
        <v>0</v>
      </c>
      <c r="M45" s="164">
        <f>'X5'!BI39</f>
        <v>0.02</v>
      </c>
      <c r="N45" s="164">
        <f>'X6'!BI39</f>
        <v>0.1</v>
      </c>
      <c r="O45" s="164">
        <f>'X7'!BI39</f>
        <v>0.02</v>
      </c>
      <c r="P45" s="164">
        <f>'X8'!BI39</f>
        <v>0.05</v>
      </c>
      <c r="Q45" s="164">
        <f>'X9'!BI39</f>
        <v>0</v>
      </c>
      <c r="R45" s="164">
        <f>'X10'!BI39</f>
        <v>0</v>
      </c>
      <c r="S45" s="164">
        <f>'X11'!BI39</f>
        <v>0.06</v>
      </c>
      <c r="T45" s="164">
        <f>'X12'!BI39</f>
        <v>0.08</v>
      </c>
      <c r="U45" s="164">
        <f>'X13'!BI39</f>
        <v>0.01</v>
      </c>
      <c r="V45" s="164">
        <f>'X14'!BI39</f>
        <v>0.15</v>
      </c>
      <c r="W45" s="164">
        <f>'X15'!BI39</f>
        <v>0.02</v>
      </c>
    </row>
    <row r="46" spans="1:23" ht="15">
      <c r="A46" s="228"/>
      <c r="B46" s="89" t="s">
        <v>163</v>
      </c>
      <c r="C46" s="88" t="s">
        <v>59</v>
      </c>
      <c r="D46" s="230">
        <f t="shared" si="10"/>
        <v>14.280000000000001</v>
      </c>
      <c r="E46" s="230" t="e">
        <f>#REF!</f>
        <v>#REF!</v>
      </c>
      <c r="F46" s="230" t="e">
        <f t="shared" si="1"/>
        <v>#REF!</v>
      </c>
      <c r="G46" s="230">
        <f>'12CH'!BI41</f>
        <v>14.280000000000001</v>
      </c>
      <c r="H46" s="230">
        <f t="shared" si="2"/>
        <v>0</v>
      </c>
      <c r="I46" s="164">
        <f>'X1'!BI40</f>
        <v>2.15</v>
      </c>
      <c r="J46" s="164">
        <f>'X2'!BI40</f>
        <v>0.3</v>
      </c>
      <c r="K46" s="164">
        <f>'X3'!BI40</f>
        <v>1.05</v>
      </c>
      <c r="L46" s="164">
        <f>'X4'!BI40</f>
        <v>0.41000000000000003</v>
      </c>
      <c r="M46" s="164">
        <f>'X5'!BI40</f>
        <v>0.5</v>
      </c>
      <c r="N46" s="164">
        <f>'X6'!BI40</f>
        <v>0.57999999999999996</v>
      </c>
      <c r="O46" s="164">
        <f>'X7'!BI40</f>
        <v>0</v>
      </c>
      <c r="P46" s="164">
        <f>'X8'!BI40</f>
        <v>0.79</v>
      </c>
      <c r="Q46" s="164">
        <f>'X9'!BI40</f>
        <v>1.4</v>
      </c>
      <c r="R46" s="164">
        <f>'X10'!BI40</f>
        <v>1.66</v>
      </c>
      <c r="S46" s="164">
        <f>'X11'!BI40</f>
        <v>1.1200000000000001</v>
      </c>
      <c r="T46" s="164">
        <f>'X12'!BI40</f>
        <v>0.9</v>
      </c>
      <c r="U46" s="164">
        <f>'X13'!BI40</f>
        <v>0.60000000000000009</v>
      </c>
      <c r="V46" s="164">
        <f>'X14'!BI40</f>
        <v>2.27</v>
      </c>
      <c r="W46" s="164">
        <f>'X15'!BI40</f>
        <v>0.55000000000000004</v>
      </c>
    </row>
    <row r="47" spans="1:23" ht="15">
      <c r="A47" s="228"/>
      <c r="B47" s="89" t="s">
        <v>175</v>
      </c>
      <c r="C47" s="88" t="s">
        <v>177</v>
      </c>
      <c r="D47" s="230">
        <f t="shared" si="10"/>
        <v>0</v>
      </c>
      <c r="E47" s="230" t="e">
        <f>#REF!</f>
        <v>#REF!</v>
      </c>
      <c r="F47" s="230" t="e">
        <f t="shared" si="1"/>
        <v>#REF!</v>
      </c>
      <c r="G47" s="230">
        <f>'12CH'!BI42</f>
        <v>0</v>
      </c>
      <c r="H47" s="230">
        <f t="shared" si="2"/>
        <v>0</v>
      </c>
      <c r="I47" s="164">
        <f>'X1'!BI41</f>
        <v>0</v>
      </c>
      <c r="J47" s="164">
        <f>'X2'!BI41</f>
        <v>0</v>
      </c>
      <c r="K47" s="164">
        <f>'X3'!BI41</f>
        <v>0</v>
      </c>
      <c r="L47" s="164">
        <f>'X4'!BI41</f>
        <v>0</v>
      </c>
      <c r="M47" s="164">
        <f>'X5'!BI41</f>
        <v>0</v>
      </c>
      <c r="N47" s="164">
        <f>'X6'!BI41</f>
        <v>0</v>
      </c>
      <c r="O47" s="164">
        <f>'X7'!BI41</f>
        <v>0</v>
      </c>
      <c r="P47" s="164">
        <f>'X8'!BI41</f>
        <v>0</v>
      </c>
      <c r="Q47" s="164">
        <f>'X9'!BI41</f>
        <v>0</v>
      </c>
      <c r="R47" s="164">
        <f>'X10'!BI41</f>
        <v>0</v>
      </c>
      <c r="S47" s="164">
        <f>'X11'!BI41</f>
        <v>0</v>
      </c>
      <c r="T47" s="164">
        <f>'X12'!BI41</f>
        <v>0</v>
      </c>
      <c r="U47" s="164">
        <f>'X13'!BI41</f>
        <v>0</v>
      </c>
      <c r="V47" s="164">
        <f>'X14'!BI41</f>
        <v>0</v>
      </c>
      <c r="W47" s="164">
        <f>'X15'!BI41</f>
        <v>0</v>
      </c>
    </row>
    <row r="48" spans="1:23" ht="15">
      <c r="A48" s="227" t="s">
        <v>91</v>
      </c>
      <c r="B48" s="92" t="s">
        <v>127</v>
      </c>
      <c r="C48" s="88" t="s">
        <v>63</v>
      </c>
      <c r="D48" s="230">
        <f t="shared" si="10"/>
        <v>0</v>
      </c>
      <c r="E48" s="230" t="e">
        <f>#REF!</f>
        <v>#REF!</v>
      </c>
      <c r="F48" s="230" t="e">
        <f t="shared" si="1"/>
        <v>#REF!</v>
      </c>
      <c r="G48" s="230">
        <f>'12CH'!BI43</f>
        <v>0</v>
      </c>
      <c r="H48" s="230">
        <f t="shared" si="2"/>
        <v>0</v>
      </c>
      <c r="I48" s="164">
        <f>'X1'!BI42</f>
        <v>0</v>
      </c>
      <c r="J48" s="164">
        <f>'X2'!BI42</f>
        <v>0</v>
      </c>
      <c r="K48" s="164">
        <f>'X3'!BI42</f>
        <v>0</v>
      </c>
      <c r="L48" s="164">
        <f>'X4'!BI42</f>
        <v>0</v>
      </c>
      <c r="M48" s="164">
        <f>'X5'!BI42</f>
        <v>0</v>
      </c>
      <c r="N48" s="164">
        <f>'X6'!BI42</f>
        <v>0</v>
      </c>
      <c r="O48" s="164">
        <f>'X7'!BI42</f>
        <v>0</v>
      </c>
      <c r="P48" s="164">
        <f>'X8'!BI42</f>
        <v>0</v>
      </c>
      <c r="Q48" s="164">
        <f>'X9'!BI42</f>
        <v>0</v>
      </c>
      <c r="R48" s="164">
        <f>'X10'!BI42</f>
        <v>0</v>
      </c>
      <c r="S48" s="164">
        <f>'X11'!BI42</f>
        <v>0</v>
      </c>
      <c r="T48" s="164">
        <f>'X12'!BI42</f>
        <v>0</v>
      </c>
      <c r="U48" s="164">
        <f>'X13'!BI42</f>
        <v>0</v>
      </c>
      <c r="V48" s="164">
        <f>'X14'!BI42</f>
        <v>0</v>
      </c>
      <c r="W48" s="164">
        <f>'X15'!BI42</f>
        <v>0</v>
      </c>
    </row>
    <row r="49" spans="1:23" ht="15">
      <c r="A49" s="227" t="s">
        <v>95</v>
      </c>
      <c r="B49" s="89" t="s">
        <v>126</v>
      </c>
      <c r="C49" s="88" t="s">
        <v>41</v>
      </c>
      <c r="D49" s="230">
        <f t="shared" si="10"/>
        <v>28.25</v>
      </c>
      <c r="E49" s="230" t="e">
        <f>#REF!</f>
        <v>#REF!</v>
      </c>
      <c r="F49" s="230" t="e">
        <f t="shared" si="1"/>
        <v>#REF!</v>
      </c>
      <c r="G49" s="230">
        <f>'12CH'!BI44</f>
        <v>28.25</v>
      </c>
      <c r="H49" s="230">
        <f t="shared" si="2"/>
        <v>0</v>
      </c>
      <c r="I49" s="164">
        <f>'X1'!BI43</f>
        <v>0.62</v>
      </c>
      <c r="J49" s="164">
        <f>'X2'!BI43</f>
        <v>0</v>
      </c>
      <c r="K49" s="164">
        <f>'X3'!BI43</f>
        <v>0</v>
      </c>
      <c r="L49" s="164">
        <f>'X4'!BI43</f>
        <v>11.86</v>
      </c>
      <c r="M49" s="164">
        <f>'X5'!BI43</f>
        <v>0</v>
      </c>
      <c r="N49" s="164">
        <f>'X6'!BI43</f>
        <v>0</v>
      </c>
      <c r="O49" s="164">
        <f>'X7'!BI43</f>
        <v>4.5200000000000005</v>
      </c>
      <c r="P49" s="164">
        <f>'X8'!BI43</f>
        <v>0</v>
      </c>
      <c r="Q49" s="164">
        <f>'X9'!BI43</f>
        <v>0</v>
      </c>
      <c r="R49" s="164">
        <f>'X10'!BI43</f>
        <v>0</v>
      </c>
      <c r="S49" s="164">
        <f>'X11'!BI43</f>
        <v>6.8</v>
      </c>
      <c r="T49" s="164">
        <f>'X12'!BI43</f>
        <v>0</v>
      </c>
      <c r="U49" s="164">
        <f>'X13'!BI43</f>
        <v>2.39</v>
      </c>
      <c r="V49" s="164">
        <f>'X14'!BI43</f>
        <v>0.04</v>
      </c>
      <c r="W49" s="164">
        <f>'X15'!BI43</f>
        <v>2.02</v>
      </c>
    </row>
    <row r="50" spans="1:23" s="93" customFormat="1" ht="15">
      <c r="A50" s="227" t="s">
        <v>96</v>
      </c>
      <c r="B50" s="89" t="s">
        <v>101</v>
      </c>
      <c r="C50" s="88" t="s">
        <v>42</v>
      </c>
      <c r="D50" s="230">
        <f t="shared" si="10"/>
        <v>21.47</v>
      </c>
      <c r="E50" s="230" t="e">
        <f>#REF!</f>
        <v>#REF!</v>
      </c>
      <c r="F50" s="230" t="e">
        <f t="shared" si="1"/>
        <v>#REF!</v>
      </c>
      <c r="G50" s="230">
        <f>'12CH'!BI45</f>
        <v>21.470000000000002</v>
      </c>
      <c r="H50" s="230">
        <f t="shared" si="2"/>
        <v>0</v>
      </c>
      <c r="I50" s="164">
        <f>'X1'!BI44</f>
        <v>1.22</v>
      </c>
      <c r="J50" s="164">
        <f>'X2'!BI44</f>
        <v>0</v>
      </c>
      <c r="K50" s="164">
        <f>'X3'!BI44</f>
        <v>1</v>
      </c>
      <c r="L50" s="164">
        <f>'X4'!BI44</f>
        <v>0</v>
      </c>
      <c r="M50" s="164">
        <f>'X5'!BI44</f>
        <v>3</v>
      </c>
      <c r="N50" s="164">
        <f>'X6'!BI44</f>
        <v>0</v>
      </c>
      <c r="O50" s="164">
        <f>'X7'!BI44</f>
        <v>0</v>
      </c>
      <c r="P50" s="164">
        <f>'X8'!BI44</f>
        <v>5</v>
      </c>
      <c r="Q50" s="164">
        <f>'X9'!BI44</f>
        <v>0.2</v>
      </c>
      <c r="R50" s="164">
        <f>'X10'!BI44</f>
        <v>0</v>
      </c>
      <c r="S50" s="164">
        <f>'X11'!BI44</f>
        <v>0.25</v>
      </c>
      <c r="T50" s="164">
        <f>'X12'!BI44</f>
        <v>3</v>
      </c>
      <c r="U50" s="164">
        <f>'X13'!BI44</f>
        <v>6.7</v>
      </c>
      <c r="V50" s="164">
        <f>'X14'!BI44</f>
        <v>1</v>
      </c>
      <c r="W50" s="164">
        <f>'X15'!BI44</f>
        <v>0.1</v>
      </c>
    </row>
    <row r="51" spans="1:23" ht="15">
      <c r="A51" s="227" t="s">
        <v>97</v>
      </c>
      <c r="B51" s="89" t="s">
        <v>146</v>
      </c>
      <c r="C51" s="88" t="s">
        <v>64</v>
      </c>
      <c r="D51" s="230">
        <f t="shared" si="10"/>
        <v>961.08</v>
      </c>
      <c r="E51" s="230" t="e">
        <f>#REF!</f>
        <v>#REF!</v>
      </c>
      <c r="F51" s="230" t="e">
        <f t="shared" si="1"/>
        <v>#REF!</v>
      </c>
      <c r="G51" s="230">
        <f>'12CH'!BI46</f>
        <v>961.07999999999993</v>
      </c>
      <c r="H51" s="230">
        <f t="shared" si="2"/>
        <v>0</v>
      </c>
      <c r="I51" s="164">
        <f>'X1'!BI45</f>
        <v>0</v>
      </c>
      <c r="J51" s="164">
        <f>'X2'!BI45</f>
        <v>37.18</v>
      </c>
      <c r="K51" s="164">
        <f>'X3'!BI45</f>
        <v>21.4</v>
      </c>
      <c r="L51" s="164">
        <f>'X4'!BI45</f>
        <v>42.41</v>
      </c>
      <c r="M51" s="164">
        <f>'X5'!BI45</f>
        <v>41.39</v>
      </c>
      <c r="N51" s="164">
        <f>'X6'!BI45</f>
        <v>32.270000000000003</v>
      </c>
      <c r="O51" s="164">
        <f>'X7'!BI45</f>
        <v>71.27</v>
      </c>
      <c r="P51" s="164">
        <f>'X8'!BI45</f>
        <v>55.67</v>
      </c>
      <c r="Q51" s="164">
        <f>'X9'!BI45</f>
        <v>174.53999999999996</v>
      </c>
      <c r="R51" s="164">
        <f>'X10'!BI45</f>
        <v>79.740000000000009</v>
      </c>
      <c r="S51" s="164">
        <f>'X11'!BI45</f>
        <v>121.26000000000002</v>
      </c>
      <c r="T51" s="164">
        <f>'X12'!BI45</f>
        <v>47.85</v>
      </c>
      <c r="U51" s="164">
        <f>'X13'!BI45</f>
        <v>60.589999999999996</v>
      </c>
      <c r="V51" s="164">
        <f>'X14'!BI45</f>
        <v>106.14</v>
      </c>
      <c r="W51" s="164">
        <f>'X15'!BI45</f>
        <v>69.37</v>
      </c>
    </row>
    <row r="52" spans="1:23" ht="15">
      <c r="A52" s="227" t="s">
        <v>103</v>
      </c>
      <c r="B52" s="89" t="s">
        <v>147</v>
      </c>
      <c r="C52" s="88" t="s">
        <v>62</v>
      </c>
      <c r="D52" s="230">
        <f t="shared" si="10"/>
        <v>72.66</v>
      </c>
      <c r="E52" s="230" t="e">
        <f>#REF!</f>
        <v>#REF!</v>
      </c>
      <c r="F52" s="230" t="e">
        <f t="shared" si="1"/>
        <v>#REF!</v>
      </c>
      <c r="G52" s="230">
        <f>'12CH'!BI47</f>
        <v>72.66</v>
      </c>
      <c r="H52" s="230">
        <f t="shared" si="2"/>
        <v>0</v>
      </c>
      <c r="I52" s="164">
        <f>'X1'!BI46</f>
        <v>72.66</v>
      </c>
      <c r="J52" s="164">
        <f>'X2'!BI46</f>
        <v>0</v>
      </c>
      <c r="K52" s="164">
        <f>'X3'!BI46</f>
        <v>0</v>
      </c>
      <c r="L52" s="164">
        <f>'X4'!BI46</f>
        <v>0</v>
      </c>
      <c r="M52" s="164">
        <f>'X5'!BI46</f>
        <v>0</v>
      </c>
      <c r="N52" s="164">
        <f>'X6'!BI46</f>
        <v>0</v>
      </c>
      <c r="O52" s="164">
        <f>'X7'!BI46</f>
        <v>0</v>
      </c>
      <c r="P52" s="164">
        <f>'X8'!BI46</f>
        <v>0</v>
      </c>
      <c r="Q52" s="164">
        <f>'X9'!BI46</f>
        <v>0</v>
      </c>
      <c r="R52" s="164">
        <f>'X10'!BI46</f>
        <v>0</v>
      </c>
      <c r="S52" s="164">
        <f>'X11'!BI46</f>
        <v>0</v>
      </c>
      <c r="T52" s="164">
        <f>'X12'!BI46</f>
        <v>0</v>
      </c>
      <c r="U52" s="164">
        <f>'X13'!BI46</f>
        <v>0</v>
      </c>
      <c r="V52" s="164">
        <f>'X14'!BI46</f>
        <v>0</v>
      </c>
      <c r="W52" s="164">
        <f>'X15'!BI46</f>
        <v>0</v>
      </c>
    </row>
    <row r="53" spans="1:23" s="93" customFormat="1" ht="15">
      <c r="A53" s="227" t="s">
        <v>104</v>
      </c>
      <c r="B53" s="96" t="s">
        <v>128</v>
      </c>
      <c r="C53" s="97" t="s">
        <v>29</v>
      </c>
      <c r="D53" s="230">
        <f t="shared" si="10"/>
        <v>19.859999999999996</v>
      </c>
      <c r="E53" s="230" t="e">
        <f>#REF!</f>
        <v>#REF!</v>
      </c>
      <c r="F53" s="230" t="e">
        <f t="shared" si="1"/>
        <v>#REF!</v>
      </c>
      <c r="G53" s="230">
        <f>'12CH'!BI48</f>
        <v>19.86</v>
      </c>
      <c r="H53" s="230">
        <f t="shared" si="2"/>
        <v>0</v>
      </c>
      <c r="I53" s="164">
        <f>'X1'!BI47</f>
        <v>7.22</v>
      </c>
      <c r="J53" s="164">
        <f>'X2'!BI47</f>
        <v>1.5599999999999998</v>
      </c>
      <c r="K53" s="164">
        <f>'X3'!BI47</f>
        <v>0.61</v>
      </c>
      <c r="L53" s="164">
        <f>'X4'!BI47</f>
        <v>0.51</v>
      </c>
      <c r="M53" s="164">
        <f>'X5'!BI47</f>
        <v>0.4</v>
      </c>
      <c r="N53" s="164">
        <f>'X6'!BI47</f>
        <v>0.92</v>
      </c>
      <c r="O53" s="164">
        <f>'X7'!BI47</f>
        <v>2.02</v>
      </c>
      <c r="P53" s="164">
        <f>'X8'!BI47</f>
        <v>1.46</v>
      </c>
      <c r="Q53" s="164">
        <f>'X9'!BI47</f>
        <v>0.69</v>
      </c>
      <c r="R53" s="164">
        <f>'X10'!BI47</f>
        <v>0.57000000000000006</v>
      </c>
      <c r="S53" s="164">
        <f>'X11'!BI47</f>
        <v>0.53</v>
      </c>
      <c r="T53" s="164">
        <f>'X12'!BI47</f>
        <v>1.81</v>
      </c>
      <c r="U53" s="164">
        <f>'X13'!BI47</f>
        <v>0.4</v>
      </c>
      <c r="V53" s="164">
        <f>'X14'!BI47</f>
        <v>0.53</v>
      </c>
      <c r="W53" s="164">
        <f>'X15'!BI47</f>
        <v>0.63</v>
      </c>
    </row>
    <row r="54" spans="1:23" s="93" customFormat="1" ht="15">
      <c r="A54" s="227" t="s">
        <v>105</v>
      </c>
      <c r="B54" s="96" t="s">
        <v>129</v>
      </c>
      <c r="C54" s="97" t="s">
        <v>130</v>
      </c>
      <c r="D54" s="230">
        <f t="shared" si="10"/>
        <v>12.24</v>
      </c>
      <c r="E54" s="230" t="e">
        <f>#REF!</f>
        <v>#REF!</v>
      </c>
      <c r="F54" s="230" t="e">
        <f t="shared" si="1"/>
        <v>#REF!</v>
      </c>
      <c r="G54" s="230">
        <f>'12CH'!BI49</f>
        <v>12.239999999999998</v>
      </c>
      <c r="H54" s="230">
        <f t="shared" si="2"/>
        <v>0</v>
      </c>
      <c r="I54" s="164">
        <f>'X1'!BI48</f>
        <v>1.84</v>
      </c>
      <c r="J54" s="164">
        <f>'X2'!BI48</f>
        <v>0.65</v>
      </c>
      <c r="K54" s="164">
        <f>'X3'!BI48</f>
        <v>0.71999999999999986</v>
      </c>
      <c r="L54" s="164">
        <f>'X4'!BI48</f>
        <v>0.25</v>
      </c>
      <c r="M54" s="164">
        <f>'X5'!BI48</f>
        <v>0.62999999999999989</v>
      </c>
      <c r="N54" s="164">
        <f>'X6'!BI48</f>
        <v>0.75000000000000011</v>
      </c>
      <c r="O54" s="164">
        <f>'X7'!BI48</f>
        <v>1.01</v>
      </c>
      <c r="P54" s="164">
        <f>'X8'!BI48</f>
        <v>1.6500000000000001</v>
      </c>
      <c r="Q54" s="164">
        <f>'X9'!BI48</f>
        <v>0.87</v>
      </c>
      <c r="R54" s="164">
        <f>'X10'!BI48</f>
        <v>1</v>
      </c>
      <c r="S54" s="164">
        <f>'X11'!BI48</f>
        <v>0.8</v>
      </c>
      <c r="T54" s="164">
        <f>'X12'!BI48</f>
        <v>0.60000000000000009</v>
      </c>
      <c r="U54" s="164">
        <f>'X13'!BI48</f>
        <v>0.75</v>
      </c>
      <c r="V54" s="164">
        <f>'X14'!BI48</f>
        <v>0.39999999999999997</v>
      </c>
      <c r="W54" s="164">
        <f>'X15'!BI48</f>
        <v>0.32000000000000006</v>
      </c>
    </row>
    <row r="55" spans="1:23" s="231" customFormat="1" ht="15">
      <c r="A55" s="227" t="s">
        <v>135</v>
      </c>
      <c r="B55" s="96" t="s">
        <v>148</v>
      </c>
      <c r="C55" s="97" t="s">
        <v>149</v>
      </c>
      <c r="D55" s="230">
        <f t="shared" si="10"/>
        <v>0</v>
      </c>
      <c r="E55" s="230" t="e">
        <f>#REF!</f>
        <v>#REF!</v>
      </c>
      <c r="F55" s="230" t="e">
        <f t="shared" si="1"/>
        <v>#REF!</v>
      </c>
      <c r="G55" s="230">
        <f>'12CH'!BI50</f>
        <v>0</v>
      </c>
      <c r="H55" s="230">
        <f t="shared" si="2"/>
        <v>0</v>
      </c>
      <c r="I55" s="164">
        <f>'X1'!BI49</f>
        <v>0</v>
      </c>
      <c r="J55" s="164">
        <f>'X2'!BI49</f>
        <v>0</v>
      </c>
      <c r="K55" s="164">
        <f>'X3'!BI49</f>
        <v>0</v>
      </c>
      <c r="L55" s="164">
        <f>'X4'!BI49</f>
        <v>0</v>
      </c>
      <c r="M55" s="164">
        <f>'X5'!BI49</f>
        <v>0</v>
      </c>
      <c r="N55" s="164">
        <f>'X6'!BI49</f>
        <v>0</v>
      </c>
      <c r="O55" s="164">
        <f>'X7'!BI49</f>
        <v>0</v>
      </c>
      <c r="P55" s="164">
        <f>'X8'!BI49</f>
        <v>0</v>
      </c>
      <c r="Q55" s="164">
        <f>'X9'!BI49</f>
        <v>0</v>
      </c>
      <c r="R55" s="164">
        <f>'X10'!BI49</f>
        <v>0</v>
      </c>
      <c r="S55" s="164">
        <f>'X11'!BI49</f>
        <v>0</v>
      </c>
      <c r="T55" s="164">
        <f>'X12'!BI49</f>
        <v>0</v>
      </c>
      <c r="U55" s="164">
        <f>'X13'!BI49</f>
        <v>0</v>
      </c>
      <c r="V55" s="164">
        <f>'X14'!BI49</f>
        <v>0</v>
      </c>
      <c r="W55" s="164">
        <f>'X15'!BI49</f>
        <v>0</v>
      </c>
    </row>
    <row r="56" spans="1:23" s="93" customFormat="1" ht="15">
      <c r="A56" s="227" t="s">
        <v>136</v>
      </c>
      <c r="B56" s="96" t="s">
        <v>150</v>
      </c>
      <c r="C56" s="97" t="s">
        <v>43</v>
      </c>
      <c r="D56" s="230">
        <f t="shared" si="10"/>
        <v>3.24</v>
      </c>
      <c r="E56" s="230" t="e">
        <f>#REF!</f>
        <v>#REF!</v>
      </c>
      <c r="F56" s="230" t="e">
        <f t="shared" si="1"/>
        <v>#REF!</v>
      </c>
      <c r="G56" s="230">
        <f>'12CH'!BI51</f>
        <v>3.24</v>
      </c>
      <c r="H56" s="230">
        <f t="shared" si="2"/>
        <v>0</v>
      </c>
      <c r="I56" s="164">
        <f>'X1'!BI50</f>
        <v>1.88</v>
      </c>
      <c r="J56" s="164">
        <f>'X2'!BI50</f>
        <v>0.09</v>
      </c>
      <c r="K56" s="164">
        <f>'X3'!BI50</f>
        <v>0</v>
      </c>
      <c r="L56" s="164">
        <f>'X4'!BI50</f>
        <v>0.2</v>
      </c>
      <c r="M56" s="164">
        <f>'X5'!BI50</f>
        <v>0</v>
      </c>
      <c r="N56" s="164">
        <f>'X6'!BI50</f>
        <v>0.21</v>
      </c>
      <c r="O56" s="164">
        <f>'X7'!BI50</f>
        <v>0</v>
      </c>
      <c r="P56" s="164">
        <f>'X8'!BI50</f>
        <v>0.2</v>
      </c>
      <c r="Q56" s="164">
        <f>'X9'!BI50</f>
        <v>0</v>
      </c>
      <c r="R56" s="164">
        <f>'X10'!BI50</f>
        <v>0.5</v>
      </c>
      <c r="S56" s="164">
        <f>'X11'!BI50</f>
        <v>0.1</v>
      </c>
      <c r="T56" s="164">
        <f>'X12'!BI50</f>
        <v>0</v>
      </c>
      <c r="U56" s="164">
        <f>'X13'!BI50</f>
        <v>0</v>
      </c>
      <c r="V56" s="164">
        <f>'X14'!BI50</f>
        <v>0.06</v>
      </c>
      <c r="W56" s="164">
        <f>'X15'!BI50</f>
        <v>0</v>
      </c>
    </row>
    <row r="57" spans="1:23" ht="30">
      <c r="A57" s="227" t="s">
        <v>137</v>
      </c>
      <c r="B57" s="96" t="s">
        <v>131</v>
      </c>
      <c r="C57" s="97" t="s">
        <v>45</v>
      </c>
      <c r="D57" s="230">
        <f t="shared" si="10"/>
        <v>119.27</v>
      </c>
      <c r="E57" s="230" t="e">
        <f>#REF!</f>
        <v>#REF!</v>
      </c>
      <c r="F57" s="230" t="e">
        <f t="shared" si="1"/>
        <v>#REF!</v>
      </c>
      <c r="G57" s="230">
        <f>'12CH'!BI52</f>
        <v>119.26999999999998</v>
      </c>
      <c r="H57" s="230">
        <f t="shared" si="2"/>
        <v>0</v>
      </c>
      <c r="I57" s="164">
        <f>'X1'!BI51</f>
        <v>14.09</v>
      </c>
      <c r="J57" s="164">
        <f>'X2'!BI51</f>
        <v>6.18</v>
      </c>
      <c r="K57" s="164">
        <f>'X3'!BI51</f>
        <v>14.09</v>
      </c>
      <c r="L57" s="164">
        <f>'X4'!BI51</f>
        <v>15.35</v>
      </c>
      <c r="M57" s="164">
        <f>'X5'!BI51</f>
        <v>9.83</v>
      </c>
      <c r="N57" s="164">
        <f>'X6'!BI51</f>
        <v>2.83</v>
      </c>
      <c r="O57" s="164">
        <f>'X7'!BI51</f>
        <v>12.94</v>
      </c>
      <c r="P57" s="164">
        <f>'X8'!BI51</f>
        <v>3.0700000000000003</v>
      </c>
      <c r="Q57" s="164">
        <f>'X9'!BI51</f>
        <v>3.2</v>
      </c>
      <c r="R57" s="164">
        <f>'X10'!BI51</f>
        <v>8.1000000000000014</v>
      </c>
      <c r="S57" s="164">
        <f>'X11'!BI51</f>
        <v>6.91</v>
      </c>
      <c r="T57" s="164">
        <f>'X12'!BI51</f>
        <v>2.4699999999999998</v>
      </c>
      <c r="U57" s="164">
        <f>'X13'!BI51</f>
        <v>14.07</v>
      </c>
      <c r="V57" s="164">
        <f>'X14'!BI51</f>
        <v>2.98</v>
      </c>
      <c r="W57" s="164">
        <f>'X15'!BI51</f>
        <v>3.16</v>
      </c>
    </row>
    <row r="58" spans="1:23" ht="14.25" customHeight="1">
      <c r="A58" s="227" t="s">
        <v>138</v>
      </c>
      <c r="B58" s="96" t="s">
        <v>132</v>
      </c>
      <c r="C58" s="97" t="s">
        <v>39</v>
      </c>
      <c r="D58" s="230">
        <f t="shared" si="10"/>
        <v>895.55999999999983</v>
      </c>
      <c r="E58" s="230" t="e">
        <f>#REF!</f>
        <v>#REF!</v>
      </c>
      <c r="F58" s="230" t="e">
        <f t="shared" si="1"/>
        <v>#REF!</v>
      </c>
      <c r="G58" s="230">
        <f>'12CH'!BI53</f>
        <v>895.56000000000017</v>
      </c>
      <c r="H58" s="230">
        <f t="shared" si="2"/>
        <v>0</v>
      </c>
      <c r="I58" s="164">
        <f>'X1'!BI52</f>
        <v>17.79</v>
      </c>
      <c r="J58" s="164">
        <f>'X2'!BI52</f>
        <v>5</v>
      </c>
      <c r="K58" s="164">
        <f>'X3'!BI52</f>
        <v>0</v>
      </c>
      <c r="L58" s="164">
        <f>'X4'!BI52</f>
        <v>35.11</v>
      </c>
      <c r="M58" s="164">
        <f>'X5'!BI52</f>
        <v>0</v>
      </c>
      <c r="N58" s="164">
        <f>'X6'!BI52</f>
        <v>5.35</v>
      </c>
      <c r="O58" s="164">
        <f>'X7'!BI52</f>
        <v>33.57</v>
      </c>
      <c r="P58" s="164">
        <f>'X8'!BI52</f>
        <v>56.480000000000004</v>
      </c>
      <c r="Q58" s="164">
        <f>'X9'!BI52</f>
        <v>530.30999999999995</v>
      </c>
      <c r="R58" s="164">
        <f>'X10'!BI52</f>
        <v>143.10999999999999</v>
      </c>
      <c r="S58" s="164">
        <f>'X11'!BI52</f>
        <v>4</v>
      </c>
      <c r="T58" s="164">
        <f>'X12'!BI52</f>
        <v>0</v>
      </c>
      <c r="U58" s="164">
        <f>'X13'!BI52</f>
        <v>21.159999999999997</v>
      </c>
      <c r="V58" s="164">
        <f>'X14'!BI52</f>
        <v>43.68</v>
      </c>
      <c r="W58" s="164">
        <f>'X15'!BI52</f>
        <v>0</v>
      </c>
    </row>
    <row r="59" spans="1:23" s="93" customFormat="1" ht="15">
      <c r="A59" s="227" t="s">
        <v>139</v>
      </c>
      <c r="B59" s="96" t="s">
        <v>133</v>
      </c>
      <c r="C59" s="97" t="s">
        <v>151</v>
      </c>
      <c r="D59" s="230">
        <f t="shared" si="10"/>
        <v>0</v>
      </c>
      <c r="E59" s="230" t="e">
        <f>#REF!</f>
        <v>#REF!</v>
      </c>
      <c r="F59" s="230" t="e">
        <f t="shared" si="1"/>
        <v>#REF!</v>
      </c>
      <c r="G59" s="230">
        <f>'12CH'!BI54</f>
        <v>0</v>
      </c>
      <c r="H59" s="230">
        <f t="shared" si="2"/>
        <v>0</v>
      </c>
      <c r="I59" s="164">
        <f>'X1'!BI53</f>
        <v>0</v>
      </c>
      <c r="J59" s="164">
        <f>'X2'!BI53</f>
        <v>0</v>
      </c>
      <c r="K59" s="164">
        <f>'X3'!BI53</f>
        <v>0</v>
      </c>
      <c r="L59" s="164">
        <f>'X4'!BI53</f>
        <v>0</v>
      </c>
      <c r="M59" s="164">
        <f>'X5'!BI53</f>
        <v>0</v>
      </c>
      <c r="N59" s="164">
        <f>'X6'!BI53</f>
        <v>0</v>
      </c>
      <c r="O59" s="164">
        <f>'X7'!BI53</f>
        <v>0</v>
      </c>
      <c r="P59" s="164">
        <f>'X8'!BI53</f>
        <v>0</v>
      </c>
      <c r="Q59" s="164">
        <f>'X9'!BI53</f>
        <v>0</v>
      </c>
      <c r="R59" s="164">
        <f>'X10'!BI53</f>
        <v>0</v>
      </c>
      <c r="S59" s="164">
        <f>'X11'!BI53</f>
        <v>0</v>
      </c>
      <c r="T59" s="164">
        <f>'X12'!BI53</f>
        <v>0</v>
      </c>
      <c r="U59" s="164">
        <f>'X13'!BI53</f>
        <v>0</v>
      </c>
      <c r="V59" s="164">
        <f>'X14'!BI53</f>
        <v>0</v>
      </c>
      <c r="W59" s="164">
        <f>'X15'!BI53</f>
        <v>0</v>
      </c>
    </row>
    <row r="60" spans="1:23" s="93" customFormat="1" ht="15">
      <c r="A60" s="227" t="s">
        <v>140</v>
      </c>
      <c r="B60" s="96" t="s">
        <v>134</v>
      </c>
      <c r="C60" s="97" t="s">
        <v>152</v>
      </c>
      <c r="D60" s="230">
        <f t="shared" si="10"/>
        <v>24.240000000000002</v>
      </c>
      <c r="E60" s="230" t="e">
        <f>#REF!</f>
        <v>#REF!</v>
      </c>
      <c r="F60" s="230" t="e">
        <f t="shared" si="1"/>
        <v>#REF!</v>
      </c>
      <c r="G60" s="230">
        <f>'12CH'!BI55</f>
        <v>24.240000000000002</v>
      </c>
      <c r="H60" s="230">
        <f t="shared" si="2"/>
        <v>0</v>
      </c>
      <c r="I60" s="164">
        <f>'X1'!BI54</f>
        <v>6.66</v>
      </c>
      <c r="J60" s="164">
        <f>'X2'!BI54</f>
        <v>2</v>
      </c>
      <c r="K60" s="164">
        <f>'X3'!BI54</f>
        <v>1.8000000000000003</v>
      </c>
      <c r="L60" s="164">
        <f>'X4'!BI54</f>
        <v>0</v>
      </c>
      <c r="M60" s="164">
        <f>'X5'!BI54</f>
        <v>0</v>
      </c>
      <c r="N60" s="164">
        <f>'X6'!BI54</f>
        <v>0.94</v>
      </c>
      <c r="O60" s="164">
        <f>'X7'!BI54</f>
        <v>1.25</v>
      </c>
      <c r="P60" s="164">
        <f>'X8'!BI54</f>
        <v>0.05</v>
      </c>
      <c r="Q60" s="164">
        <f>'X9'!BI54</f>
        <v>0.71</v>
      </c>
      <c r="R60" s="164">
        <f>'X10'!BI54</f>
        <v>2.21</v>
      </c>
      <c r="S60" s="164">
        <f>'X11'!BI54</f>
        <v>2.1399999999999997</v>
      </c>
      <c r="T60" s="164">
        <f>'X12'!BI54</f>
        <v>0</v>
      </c>
      <c r="U60" s="164">
        <f>'X13'!BI54</f>
        <v>5.6000000000000005</v>
      </c>
      <c r="V60" s="164">
        <f>'X14'!BI54</f>
        <v>0.88000000000000012</v>
      </c>
      <c r="W60" s="164">
        <f>'X15'!BI54</f>
        <v>0</v>
      </c>
    </row>
    <row r="61" spans="1:23" ht="15">
      <c r="A61" s="227" t="s">
        <v>141</v>
      </c>
      <c r="B61" s="96" t="s">
        <v>153</v>
      </c>
      <c r="C61" s="97" t="s">
        <v>44</v>
      </c>
      <c r="D61" s="230">
        <f t="shared" si="10"/>
        <v>6.74</v>
      </c>
      <c r="E61" s="230" t="e">
        <f>#REF!</f>
        <v>#REF!</v>
      </c>
      <c r="F61" s="230" t="e">
        <f t="shared" si="1"/>
        <v>#REF!</v>
      </c>
      <c r="G61" s="230">
        <f>'12CH'!BI56</f>
        <v>6.74</v>
      </c>
      <c r="H61" s="230">
        <f t="shared" si="2"/>
        <v>0</v>
      </c>
      <c r="I61" s="164">
        <f>'X1'!BI55</f>
        <v>0.06</v>
      </c>
      <c r="J61" s="164">
        <f>'X2'!BI55</f>
        <v>0</v>
      </c>
      <c r="K61" s="164">
        <f>'X3'!BI55</f>
        <v>0</v>
      </c>
      <c r="L61" s="164">
        <f>'X4'!BI55</f>
        <v>1.58</v>
      </c>
      <c r="M61" s="164">
        <f>'X5'!BI55</f>
        <v>0</v>
      </c>
      <c r="N61" s="164">
        <f>'X6'!BI55</f>
        <v>0.37</v>
      </c>
      <c r="O61" s="164">
        <f>'X7'!BI55</f>
        <v>0</v>
      </c>
      <c r="P61" s="164">
        <f>'X8'!BI55</f>
        <v>0.05</v>
      </c>
      <c r="Q61" s="164">
        <f>'X9'!BI55</f>
        <v>0.13</v>
      </c>
      <c r="R61" s="164">
        <f>'X10'!BI55</f>
        <v>0</v>
      </c>
      <c r="S61" s="164">
        <f>'X11'!BI55</f>
        <v>1.08</v>
      </c>
      <c r="T61" s="164">
        <f>'X12'!BI55</f>
        <v>0.74</v>
      </c>
      <c r="U61" s="164">
        <f>'X13'!BI55</f>
        <v>1.95</v>
      </c>
      <c r="V61" s="164">
        <f>'X14'!BI55</f>
        <v>0.51</v>
      </c>
      <c r="W61" s="164">
        <f>'X15'!BI55</f>
        <v>0.27</v>
      </c>
    </row>
    <row r="62" spans="1:23" ht="15">
      <c r="A62" s="227" t="s">
        <v>142</v>
      </c>
      <c r="B62" s="96" t="s">
        <v>154</v>
      </c>
      <c r="C62" s="97" t="s">
        <v>47</v>
      </c>
      <c r="D62" s="230">
        <f t="shared" si="10"/>
        <v>893.15</v>
      </c>
      <c r="E62" s="230" t="e">
        <f>#REF!</f>
        <v>#REF!</v>
      </c>
      <c r="F62" s="230" t="e">
        <f t="shared" si="1"/>
        <v>#REF!</v>
      </c>
      <c r="G62" s="230">
        <f>'12CH'!BI57</f>
        <v>893.15000000000009</v>
      </c>
      <c r="H62" s="230">
        <f t="shared" si="2"/>
        <v>0</v>
      </c>
      <c r="I62" s="164">
        <f>'X1'!BI56</f>
        <v>23.96</v>
      </c>
      <c r="J62" s="164">
        <f>'X2'!BI56</f>
        <v>129.44</v>
      </c>
      <c r="K62" s="164">
        <f>'X3'!BI56</f>
        <v>80.66</v>
      </c>
      <c r="L62" s="164">
        <f>'X4'!BI56</f>
        <v>61.510000000000005</v>
      </c>
      <c r="M62" s="164">
        <f>'X5'!BI56</f>
        <v>81.88000000000001</v>
      </c>
      <c r="N62" s="164">
        <f>'X6'!BI56</f>
        <v>41</v>
      </c>
      <c r="O62" s="164">
        <f>'X7'!BI56</f>
        <v>62.64</v>
      </c>
      <c r="P62" s="164">
        <f>'X8'!BI56</f>
        <v>28.78</v>
      </c>
      <c r="Q62" s="164">
        <f>'X9'!BI56</f>
        <v>35.32</v>
      </c>
      <c r="R62" s="164">
        <f>'X10'!BI56</f>
        <v>18.28</v>
      </c>
      <c r="S62" s="164">
        <f>'X11'!BI56</f>
        <v>85</v>
      </c>
      <c r="T62" s="164">
        <f>'X12'!BI56</f>
        <v>12.9</v>
      </c>
      <c r="U62" s="164">
        <f>'X13'!BI56</f>
        <v>71.55</v>
      </c>
      <c r="V62" s="164">
        <f>'X14'!BI56</f>
        <v>97.399999999999991</v>
      </c>
      <c r="W62" s="164">
        <f>'X15'!BI56</f>
        <v>62.83</v>
      </c>
    </row>
    <row r="63" spans="1:23" s="93" customFormat="1" ht="15">
      <c r="A63" s="227" t="s">
        <v>143</v>
      </c>
      <c r="B63" s="96" t="s">
        <v>98</v>
      </c>
      <c r="C63" s="97" t="s">
        <v>46</v>
      </c>
      <c r="D63" s="230">
        <f t="shared" si="10"/>
        <v>20.97</v>
      </c>
      <c r="E63" s="230" t="e">
        <f>#REF!</f>
        <v>#REF!</v>
      </c>
      <c r="F63" s="230" t="e">
        <f t="shared" si="1"/>
        <v>#REF!</v>
      </c>
      <c r="G63" s="230">
        <f>'12CH'!BI58</f>
        <v>20.97</v>
      </c>
      <c r="H63" s="230">
        <f t="shared" si="2"/>
        <v>0</v>
      </c>
      <c r="I63" s="164">
        <f>'X1'!BI57</f>
        <v>0</v>
      </c>
      <c r="J63" s="164">
        <f>'X2'!BI57</f>
        <v>0</v>
      </c>
      <c r="K63" s="164">
        <f>'X3'!BI57</f>
        <v>0</v>
      </c>
      <c r="L63" s="164">
        <f>'X4'!BI57</f>
        <v>0</v>
      </c>
      <c r="M63" s="164">
        <f>'X5'!BI57</f>
        <v>0</v>
      </c>
      <c r="N63" s="164">
        <f>'X6'!BI57</f>
        <v>0.5</v>
      </c>
      <c r="O63" s="164">
        <f>'X7'!BI57</f>
        <v>2.92</v>
      </c>
      <c r="P63" s="164">
        <f>'X8'!BI57</f>
        <v>0</v>
      </c>
      <c r="Q63" s="164">
        <f>'X9'!BI57</f>
        <v>2.0699999999999998</v>
      </c>
      <c r="R63" s="164">
        <f>'X10'!BI57</f>
        <v>0.3</v>
      </c>
      <c r="S63" s="164">
        <f>'X11'!BI57</f>
        <v>0</v>
      </c>
      <c r="T63" s="164">
        <f>'X12'!BI57</f>
        <v>0.3</v>
      </c>
      <c r="U63" s="164">
        <f>'X13'!BI57</f>
        <v>0</v>
      </c>
      <c r="V63" s="164">
        <f>'X14'!BI57</f>
        <v>14.88</v>
      </c>
      <c r="W63" s="164">
        <f>'X15'!BI57</f>
        <v>0</v>
      </c>
    </row>
    <row r="64" spans="1:23" s="93" customFormat="1" ht="15">
      <c r="A64" s="227" t="s">
        <v>144</v>
      </c>
      <c r="B64" s="96" t="s">
        <v>155</v>
      </c>
      <c r="C64" s="97" t="s">
        <v>60</v>
      </c>
      <c r="D64" s="230">
        <f t="shared" si="10"/>
        <v>0</v>
      </c>
      <c r="E64" s="230" t="e">
        <f>#REF!</f>
        <v>#REF!</v>
      </c>
      <c r="F64" s="230" t="e">
        <f t="shared" si="1"/>
        <v>#REF!</v>
      </c>
      <c r="G64" s="230">
        <f>'12CH'!BI59</f>
        <v>0</v>
      </c>
      <c r="H64" s="230">
        <f t="shared" si="2"/>
        <v>0</v>
      </c>
      <c r="I64" s="164">
        <f>'X1'!BI58</f>
        <v>0</v>
      </c>
      <c r="J64" s="164">
        <f>'X2'!BI58</f>
        <v>0</v>
      </c>
      <c r="K64" s="164">
        <f>'X3'!BI58</f>
        <v>0</v>
      </c>
      <c r="L64" s="164">
        <f>'X4'!BI58</f>
        <v>0</v>
      </c>
      <c r="M64" s="164">
        <f>'X5'!BI58</f>
        <v>0</v>
      </c>
      <c r="N64" s="164">
        <f>'X6'!BI58</f>
        <v>0</v>
      </c>
      <c r="O64" s="164">
        <f>'X7'!BI58</f>
        <v>0</v>
      </c>
      <c r="P64" s="164">
        <f>'X8'!BI58</f>
        <v>0</v>
      </c>
      <c r="Q64" s="164">
        <f>'X9'!BI58</f>
        <v>0</v>
      </c>
      <c r="R64" s="164">
        <f>'X10'!BI58</f>
        <v>0</v>
      </c>
      <c r="S64" s="164">
        <f>'X11'!BI58</f>
        <v>0</v>
      </c>
      <c r="T64" s="164">
        <f>'X12'!BI58</f>
        <v>0</v>
      </c>
      <c r="U64" s="164">
        <f>'X13'!BI58</f>
        <v>0</v>
      </c>
      <c r="V64" s="164">
        <f>'X14'!BI58</f>
        <v>0</v>
      </c>
      <c r="W64" s="164">
        <f>'X15'!BI58</f>
        <v>0</v>
      </c>
    </row>
    <row r="65" spans="1:23" s="93" customFormat="1" ht="15">
      <c r="A65" s="226">
        <v>3</v>
      </c>
      <c r="B65" s="87" t="s">
        <v>61</v>
      </c>
      <c r="C65" s="83" t="s">
        <v>102</v>
      </c>
      <c r="D65" s="85">
        <f t="shared" si="10"/>
        <v>1115.27</v>
      </c>
      <c r="E65" s="85" t="e">
        <f>#REF!</f>
        <v>#REF!</v>
      </c>
      <c r="F65" s="85" t="e">
        <f t="shared" si="1"/>
        <v>#REF!</v>
      </c>
      <c r="G65" s="85">
        <f>'12CH'!BI60</f>
        <v>1115.27</v>
      </c>
      <c r="H65" s="85">
        <f t="shared" si="2"/>
        <v>0</v>
      </c>
      <c r="I65" s="28">
        <f>'X1'!BI59</f>
        <v>0</v>
      </c>
      <c r="J65" s="28">
        <f>'X2'!BI59</f>
        <v>0</v>
      </c>
      <c r="K65" s="28">
        <f>'X3'!BI59</f>
        <v>0</v>
      </c>
      <c r="L65" s="28">
        <f>'X4'!BI59</f>
        <v>0</v>
      </c>
      <c r="M65" s="28">
        <f>'X5'!BI59</f>
        <v>0</v>
      </c>
      <c r="N65" s="28">
        <f>'X6'!BI59</f>
        <v>0</v>
      </c>
      <c r="O65" s="28">
        <f>'X7'!BI59</f>
        <v>40.6</v>
      </c>
      <c r="P65" s="28">
        <f>'X8'!BI59</f>
        <v>0</v>
      </c>
      <c r="Q65" s="28">
        <f>'X9'!BI59</f>
        <v>480.84999999999997</v>
      </c>
      <c r="R65" s="28">
        <f>'X10'!BI59</f>
        <v>0</v>
      </c>
      <c r="S65" s="28">
        <f>'X11'!BI59</f>
        <v>121.49000000000001</v>
      </c>
      <c r="T65" s="28">
        <f>'X12'!BI59</f>
        <v>0.31999999999999995</v>
      </c>
      <c r="U65" s="28">
        <f>'X13'!BI59</f>
        <v>5.55</v>
      </c>
      <c r="V65" s="28">
        <f>'X14'!BI59</f>
        <v>462.53999999999996</v>
      </c>
      <c r="W65" s="28">
        <f>'X15'!BI59</f>
        <v>3.92</v>
      </c>
    </row>
  </sheetData>
  <mergeCells count="7">
    <mergeCell ref="I3:W3"/>
    <mergeCell ref="A1:C1"/>
    <mergeCell ref="A3:A4"/>
    <mergeCell ref="B3:B4"/>
    <mergeCell ref="C3:C4"/>
    <mergeCell ref="D3:D4"/>
    <mergeCell ref="E3:F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0"/>
  <sheetViews>
    <sheetView workbookViewId="0">
      <pane xSplit="4" ySplit="6" topLeftCell="E7" activePane="bottomRight" state="frozen"/>
      <selection pane="topRight" activeCell="G1" sqref="G1"/>
      <selection pane="bottomLeft" activeCell="A7" sqref="A7"/>
      <selection pane="bottomRight" activeCell="D32" sqref="D32"/>
    </sheetView>
  </sheetViews>
  <sheetFormatPr defaultColWidth="9" defaultRowHeight="12.75"/>
  <cols>
    <col min="1" max="1" width="8.375" style="515" customWidth="1"/>
    <col min="2" max="2" width="45.25" style="515" customWidth="1"/>
    <col min="3" max="3" width="6.125" style="515" bestFit="1" customWidth="1"/>
    <col min="4" max="4" width="10.875" style="515" customWidth="1"/>
    <col min="5" max="5" width="11.125" style="515" customWidth="1"/>
    <col min="6" max="7" width="9.5" style="515" bestFit="1" customWidth="1"/>
    <col min="8" max="8" width="10.625" style="515" customWidth="1"/>
    <col min="9" max="13" width="8.5" style="515" bestFit="1" customWidth="1"/>
    <col min="14" max="14" width="9.5" style="515" bestFit="1" customWidth="1"/>
    <col min="15" max="17" width="8.5" style="515" bestFit="1" customWidth="1"/>
    <col min="18" max="18" width="8.5" style="523" bestFit="1" customWidth="1"/>
    <col min="19" max="19" width="8.5" style="515" bestFit="1" customWidth="1"/>
    <col min="20" max="20" width="5.125" style="515" customWidth="1"/>
    <col min="21" max="16384" width="9" style="515"/>
  </cols>
  <sheetData>
    <row r="1" spans="1:19" s="501" customFormat="1" ht="15.75">
      <c r="A1" s="656" t="s">
        <v>305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R1" s="502"/>
    </row>
    <row r="2" spans="1:19">
      <c r="D2" s="515">
        <v>3</v>
      </c>
    </row>
    <row r="3" spans="1:19" s="503" customFormat="1" ht="14.25" customHeight="1">
      <c r="A3" s="657" t="s">
        <v>1</v>
      </c>
      <c r="B3" s="657" t="s">
        <v>2</v>
      </c>
      <c r="C3" s="657" t="s">
        <v>3</v>
      </c>
      <c r="D3" s="609" t="s">
        <v>217</v>
      </c>
      <c r="E3" s="658" t="s">
        <v>4</v>
      </c>
      <c r="F3" s="658"/>
      <c r="G3" s="658"/>
      <c r="H3" s="658"/>
      <c r="I3" s="658"/>
      <c r="J3" s="658"/>
      <c r="K3" s="658"/>
      <c r="L3" s="658"/>
      <c r="M3" s="658"/>
      <c r="N3" s="658"/>
      <c r="O3" s="658"/>
      <c r="P3" s="658"/>
      <c r="Q3" s="658"/>
      <c r="R3" s="658"/>
      <c r="S3" s="658"/>
    </row>
    <row r="4" spans="1:19" s="503" customFormat="1" ht="50.25" customHeight="1">
      <c r="A4" s="657"/>
      <c r="B4" s="657"/>
      <c r="C4" s="657"/>
      <c r="D4" s="609"/>
      <c r="E4" s="524" t="s">
        <v>327</v>
      </c>
      <c r="F4" s="524" t="s">
        <v>328</v>
      </c>
      <c r="G4" s="524" t="s">
        <v>329</v>
      </c>
      <c r="H4" s="524" t="s">
        <v>330</v>
      </c>
      <c r="I4" s="524" t="s">
        <v>331</v>
      </c>
      <c r="J4" s="524" t="s">
        <v>332</v>
      </c>
      <c r="K4" s="524" t="s">
        <v>333</v>
      </c>
      <c r="L4" s="524" t="s">
        <v>334</v>
      </c>
      <c r="M4" s="524" t="s">
        <v>335</v>
      </c>
      <c r="N4" s="524" t="s">
        <v>336</v>
      </c>
      <c r="O4" s="524" t="s">
        <v>337</v>
      </c>
      <c r="P4" s="524" t="s">
        <v>338</v>
      </c>
      <c r="Q4" s="524" t="s">
        <v>339</v>
      </c>
      <c r="R4" s="524" t="s">
        <v>340</v>
      </c>
      <c r="S4" s="524" t="s">
        <v>341</v>
      </c>
    </row>
    <row r="5" spans="1:19" s="531" customFormat="1" ht="15">
      <c r="A5" s="529" t="s">
        <v>99</v>
      </c>
      <c r="B5" s="530" t="s">
        <v>6</v>
      </c>
      <c r="C5" s="529"/>
      <c r="D5" s="509">
        <v>83839.48</v>
      </c>
      <c r="E5" s="509">
        <v>1053.1199999999999</v>
      </c>
      <c r="F5" s="509">
        <v>9678.7800000000007</v>
      </c>
      <c r="G5" s="509">
        <v>8458.64</v>
      </c>
      <c r="H5" s="509">
        <v>10224.19</v>
      </c>
      <c r="I5" s="509">
        <v>7614.22</v>
      </c>
      <c r="J5" s="509">
        <v>4384.12</v>
      </c>
      <c r="K5" s="509">
        <v>5562.57</v>
      </c>
      <c r="L5" s="509">
        <v>3358.11</v>
      </c>
      <c r="M5" s="509">
        <v>3797.45</v>
      </c>
      <c r="N5" s="509">
        <v>3361.69</v>
      </c>
      <c r="O5" s="509">
        <v>4571.0600000000004</v>
      </c>
      <c r="P5" s="509">
        <v>5982.09</v>
      </c>
      <c r="Q5" s="509">
        <v>7347.38</v>
      </c>
      <c r="R5" s="509">
        <v>5546.04</v>
      </c>
      <c r="S5" s="509">
        <v>2900.02</v>
      </c>
    </row>
    <row r="6" spans="1:19" s="532" customFormat="1" ht="15">
      <c r="A6" s="560">
        <v>1</v>
      </c>
      <c r="B6" s="561" t="s">
        <v>7</v>
      </c>
      <c r="C6" s="562" t="s">
        <v>8</v>
      </c>
      <c r="D6" s="509">
        <v>78345.149999999994</v>
      </c>
      <c r="E6" s="509">
        <v>928.75</v>
      </c>
      <c r="F6" s="509">
        <v>9359.14</v>
      </c>
      <c r="G6" s="509">
        <v>8311.32</v>
      </c>
      <c r="H6" s="509">
        <v>9876.11</v>
      </c>
      <c r="I6" s="509">
        <v>7421.06</v>
      </c>
      <c r="J6" s="509">
        <v>4276.97</v>
      </c>
      <c r="K6" s="509">
        <v>5287.98</v>
      </c>
      <c r="L6" s="509">
        <v>3144.87</v>
      </c>
      <c r="M6" s="509">
        <v>2594.23</v>
      </c>
      <c r="N6" s="509">
        <v>3158.28</v>
      </c>
      <c r="O6" s="509">
        <v>4001.27</v>
      </c>
      <c r="P6" s="509">
        <v>5825.89</v>
      </c>
      <c r="Q6" s="509">
        <v>7086.52</v>
      </c>
      <c r="R6" s="509" t="s">
        <v>1964</v>
      </c>
      <c r="S6" s="509">
        <v>2685.75</v>
      </c>
    </row>
    <row r="7" spans="1:19" ht="15">
      <c r="A7" s="534" t="s">
        <v>10</v>
      </c>
      <c r="B7" s="543" t="s">
        <v>1817</v>
      </c>
      <c r="C7" s="536" t="s">
        <v>1818</v>
      </c>
      <c r="D7" s="513">
        <v>11083.38</v>
      </c>
      <c r="E7" s="513">
        <v>206.02</v>
      </c>
      <c r="F7" s="513">
        <v>565.79999999999995</v>
      </c>
      <c r="G7" s="513">
        <v>544.54</v>
      </c>
      <c r="H7" s="513">
        <v>484.92</v>
      </c>
      <c r="I7" s="513">
        <v>529.99</v>
      </c>
      <c r="J7" s="513">
        <v>509.1</v>
      </c>
      <c r="K7" s="513">
        <v>835.73</v>
      </c>
      <c r="L7" s="513">
        <v>371.19</v>
      </c>
      <c r="M7" s="513">
        <v>994.52</v>
      </c>
      <c r="N7" s="513">
        <v>748.16</v>
      </c>
      <c r="O7" s="513">
        <v>1752.69</v>
      </c>
      <c r="P7" s="513">
        <v>730.26</v>
      </c>
      <c r="Q7" s="513">
        <v>780.14</v>
      </c>
      <c r="R7" s="513">
        <v>1164.77</v>
      </c>
      <c r="S7" s="513">
        <v>865.56</v>
      </c>
    </row>
    <row r="8" spans="1:19" ht="14.25">
      <c r="A8" s="544" t="s">
        <v>65</v>
      </c>
      <c r="B8" s="545" t="s">
        <v>1819</v>
      </c>
      <c r="C8" s="546" t="s">
        <v>1820</v>
      </c>
      <c r="D8" s="513">
        <v>7785.75</v>
      </c>
      <c r="E8" s="513">
        <v>153.83000000000001</v>
      </c>
      <c r="F8" s="513">
        <v>408.21</v>
      </c>
      <c r="G8" s="513">
        <v>403.11</v>
      </c>
      <c r="H8" s="513">
        <v>369.36</v>
      </c>
      <c r="I8" s="513">
        <v>410.34</v>
      </c>
      <c r="J8" s="513">
        <v>411.36</v>
      </c>
      <c r="K8" s="513">
        <v>496.6</v>
      </c>
      <c r="L8" s="513">
        <v>292.74</v>
      </c>
      <c r="M8" s="513">
        <v>480.45</v>
      </c>
      <c r="N8" s="513">
        <v>475.19</v>
      </c>
      <c r="O8" s="513">
        <v>1271.44</v>
      </c>
      <c r="P8" s="513">
        <v>603.08000000000004</v>
      </c>
      <c r="Q8" s="513">
        <v>472.5</v>
      </c>
      <c r="R8" s="513">
        <v>944.44</v>
      </c>
      <c r="S8" s="513">
        <v>593.09</v>
      </c>
    </row>
    <row r="9" spans="1:19" ht="14.25">
      <c r="A9" s="547" t="s">
        <v>1821</v>
      </c>
      <c r="B9" s="548" t="s">
        <v>1822</v>
      </c>
      <c r="C9" s="549" t="s">
        <v>9</v>
      </c>
      <c r="D9" s="513">
        <v>4040.79</v>
      </c>
      <c r="E9" s="513">
        <v>80.52</v>
      </c>
      <c r="F9" s="513">
        <v>212.41</v>
      </c>
      <c r="G9" s="513">
        <v>239.47</v>
      </c>
      <c r="H9" s="513">
        <v>225.69</v>
      </c>
      <c r="I9" s="513">
        <v>241.66</v>
      </c>
      <c r="J9" s="513">
        <v>135.88</v>
      </c>
      <c r="K9" s="513">
        <v>283.88</v>
      </c>
      <c r="L9" s="513">
        <v>142.32</v>
      </c>
      <c r="M9" s="513">
        <v>365.59</v>
      </c>
      <c r="N9" s="513">
        <v>385.42</v>
      </c>
      <c r="O9" s="513">
        <v>365.73</v>
      </c>
      <c r="P9" s="513">
        <v>280.8</v>
      </c>
      <c r="Q9" s="513">
        <v>309.64</v>
      </c>
      <c r="R9" s="513">
        <v>397.77</v>
      </c>
      <c r="S9" s="513">
        <v>374.03</v>
      </c>
    </row>
    <row r="10" spans="1:19" ht="14.25">
      <c r="A10" s="547" t="s">
        <v>1823</v>
      </c>
      <c r="B10" s="548" t="s">
        <v>1824</v>
      </c>
      <c r="C10" s="549" t="s">
        <v>11</v>
      </c>
      <c r="D10" s="513">
        <v>2556.2399999999998</v>
      </c>
      <c r="E10" s="513">
        <v>55.04</v>
      </c>
      <c r="F10" s="513">
        <v>118.77</v>
      </c>
      <c r="G10" s="513">
        <v>177.58</v>
      </c>
      <c r="H10" s="513">
        <v>24.52</v>
      </c>
      <c r="I10" s="513">
        <v>180.06</v>
      </c>
      <c r="J10" s="513">
        <v>76.91</v>
      </c>
      <c r="K10" s="513">
        <v>254.35</v>
      </c>
      <c r="L10" s="513">
        <v>122.42</v>
      </c>
      <c r="M10" s="513">
        <v>271.18</v>
      </c>
      <c r="N10" s="513">
        <v>313.61</v>
      </c>
      <c r="O10" s="513">
        <v>169.38</v>
      </c>
      <c r="P10" s="513">
        <v>105.52</v>
      </c>
      <c r="Q10" s="513">
        <v>226.98</v>
      </c>
      <c r="R10" s="513">
        <v>217.56</v>
      </c>
      <c r="S10" s="513">
        <v>242.38</v>
      </c>
    </row>
    <row r="11" spans="1:19" s="516" customFormat="1" ht="14.25">
      <c r="A11" s="547" t="s">
        <v>1825</v>
      </c>
      <c r="B11" s="548" t="s">
        <v>1826</v>
      </c>
      <c r="C11" s="549" t="s">
        <v>12</v>
      </c>
      <c r="D11" s="513">
        <v>1484.29</v>
      </c>
      <c r="E11" s="513">
        <v>25.47</v>
      </c>
      <c r="F11" s="513">
        <v>93.64</v>
      </c>
      <c r="G11" s="513">
        <v>61.9</v>
      </c>
      <c r="H11" s="513">
        <v>201.17</v>
      </c>
      <c r="I11" s="513">
        <v>61.6</v>
      </c>
      <c r="J11" s="513">
        <v>58.97</v>
      </c>
      <c r="K11" s="513">
        <v>29.54</v>
      </c>
      <c r="L11" s="513">
        <v>19.899999999999999</v>
      </c>
      <c r="M11" s="513">
        <v>94.41</v>
      </c>
      <c r="N11" s="513">
        <v>71.81</v>
      </c>
      <c r="O11" s="513">
        <v>196.35</v>
      </c>
      <c r="P11" s="513">
        <v>175.01</v>
      </c>
      <c r="Q11" s="513">
        <v>82.66</v>
      </c>
      <c r="R11" s="513">
        <v>180.21</v>
      </c>
      <c r="S11" s="513">
        <v>131.66</v>
      </c>
    </row>
    <row r="12" spans="1:19" ht="14.25">
      <c r="A12" s="547" t="s">
        <v>1827</v>
      </c>
      <c r="B12" s="548" t="s">
        <v>1828</v>
      </c>
      <c r="C12" s="549" t="s">
        <v>14</v>
      </c>
      <c r="D12" s="513">
        <v>0.27</v>
      </c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>
        <v>0.27</v>
      </c>
      <c r="Q12" s="513"/>
      <c r="R12" s="513"/>
      <c r="S12" s="513"/>
    </row>
    <row r="13" spans="1:19" ht="14.25">
      <c r="A13" s="547" t="s">
        <v>1829</v>
      </c>
      <c r="B13" s="548" t="s">
        <v>1830</v>
      </c>
      <c r="C13" s="549" t="s">
        <v>16</v>
      </c>
      <c r="D13" s="513">
        <v>3744.95</v>
      </c>
      <c r="E13" s="513">
        <v>73.31</v>
      </c>
      <c r="F13" s="513">
        <v>195.8</v>
      </c>
      <c r="G13" s="513">
        <v>163.63999999999999</v>
      </c>
      <c r="H13" s="513">
        <v>143.66999999999999</v>
      </c>
      <c r="I13" s="513">
        <v>168.68</v>
      </c>
      <c r="J13" s="513">
        <v>275.49</v>
      </c>
      <c r="K13" s="513">
        <v>212.72</v>
      </c>
      <c r="L13" s="513">
        <v>150.43</v>
      </c>
      <c r="M13" s="513">
        <v>114.86</v>
      </c>
      <c r="N13" s="513">
        <v>89.77</v>
      </c>
      <c r="O13" s="513">
        <v>905.71</v>
      </c>
      <c r="P13" s="513">
        <v>322.27999999999997</v>
      </c>
      <c r="Q13" s="513">
        <v>162.86000000000001</v>
      </c>
      <c r="R13" s="513">
        <v>546.67999999999995</v>
      </c>
      <c r="S13" s="513">
        <v>219.06</v>
      </c>
    </row>
    <row r="14" spans="1:19" ht="14.25">
      <c r="A14" s="547" t="s">
        <v>1831</v>
      </c>
      <c r="B14" s="548" t="s">
        <v>1832</v>
      </c>
      <c r="C14" s="549" t="s">
        <v>1833</v>
      </c>
      <c r="D14" s="513">
        <v>2552.54</v>
      </c>
      <c r="E14" s="513">
        <v>73.010000000000005</v>
      </c>
      <c r="F14" s="513">
        <v>103.68</v>
      </c>
      <c r="G14" s="513">
        <v>81.38</v>
      </c>
      <c r="H14" s="513">
        <v>136.19</v>
      </c>
      <c r="I14" s="513">
        <v>107.67</v>
      </c>
      <c r="J14" s="513">
        <v>176.28</v>
      </c>
      <c r="K14" s="513">
        <v>90.66</v>
      </c>
      <c r="L14" s="513">
        <v>100.19</v>
      </c>
      <c r="M14" s="513">
        <v>105.18</v>
      </c>
      <c r="N14" s="513">
        <v>88.28</v>
      </c>
      <c r="O14" s="513">
        <v>612.58000000000004</v>
      </c>
      <c r="P14" s="513">
        <v>170.65</v>
      </c>
      <c r="Q14" s="513">
        <v>143.09</v>
      </c>
      <c r="R14" s="513">
        <v>364.34</v>
      </c>
      <c r="S14" s="513">
        <v>199.35</v>
      </c>
    </row>
    <row r="15" spans="1:19" s="516" customFormat="1" ht="14.25">
      <c r="A15" s="547" t="s">
        <v>1834</v>
      </c>
      <c r="B15" s="548" t="s">
        <v>1835</v>
      </c>
      <c r="C15" s="549" t="s">
        <v>1836</v>
      </c>
      <c r="D15" s="513">
        <v>1192.42</v>
      </c>
      <c r="E15" s="513">
        <v>0.3</v>
      </c>
      <c r="F15" s="513">
        <v>92.12</v>
      </c>
      <c r="G15" s="513">
        <v>82.26</v>
      </c>
      <c r="H15" s="513">
        <v>7.48</v>
      </c>
      <c r="I15" s="513">
        <v>61.01</v>
      </c>
      <c r="J15" s="513">
        <v>99.21</v>
      </c>
      <c r="K15" s="513">
        <v>122.06</v>
      </c>
      <c r="L15" s="513">
        <v>50.23</v>
      </c>
      <c r="M15" s="513">
        <v>9.68</v>
      </c>
      <c r="N15" s="513">
        <v>1.49</v>
      </c>
      <c r="O15" s="513">
        <v>293.13</v>
      </c>
      <c r="P15" s="513">
        <v>151.63999999999999</v>
      </c>
      <c r="Q15" s="513">
        <v>19.77</v>
      </c>
      <c r="R15" s="513">
        <v>182.34</v>
      </c>
      <c r="S15" s="513">
        <v>19.71</v>
      </c>
    </row>
    <row r="16" spans="1:19" s="516" customFormat="1" ht="14.25">
      <c r="A16" s="544" t="s">
        <v>66</v>
      </c>
      <c r="B16" s="545" t="s">
        <v>80</v>
      </c>
      <c r="C16" s="546" t="s">
        <v>18</v>
      </c>
      <c r="D16" s="513">
        <v>3297.64</v>
      </c>
      <c r="E16" s="513">
        <v>52.19</v>
      </c>
      <c r="F16" s="513">
        <v>157.59</v>
      </c>
      <c r="G16" s="513">
        <v>141.43</v>
      </c>
      <c r="H16" s="513">
        <v>115.56</v>
      </c>
      <c r="I16" s="513">
        <v>119.65</v>
      </c>
      <c r="J16" s="513">
        <v>97.74</v>
      </c>
      <c r="K16" s="513">
        <v>339.13</v>
      </c>
      <c r="L16" s="513">
        <v>78.45</v>
      </c>
      <c r="M16" s="513">
        <v>514.07000000000005</v>
      </c>
      <c r="N16" s="513">
        <v>272.97000000000003</v>
      </c>
      <c r="O16" s="513">
        <v>481.25</v>
      </c>
      <c r="P16" s="513">
        <v>127.18</v>
      </c>
      <c r="Q16" s="513">
        <v>307.64</v>
      </c>
      <c r="R16" s="513">
        <v>220.33</v>
      </c>
      <c r="S16" s="513">
        <v>272.47000000000003</v>
      </c>
    </row>
    <row r="17" spans="1:19" ht="15">
      <c r="A17" s="534" t="s">
        <v>13</v>
      </c>
      <c r="B17" s="543" t="s">
        <v>1782</v>
      </c>
      <c r="C17" s="546" t="s">
        <v>1837</v>
      </c>
      <c r="D17" s="513">
        <v>67006.539999999994</v>
      </c>
      <c r="E17" s="513">
        <v>708.04</v>
      </c>
      <c r="F17" s="513">
        <v>8780.52</v>
      </c>
      <c r="G17" s="513">
        <v>7754.23</v>
      </c>
      <c r="H17" s="513">
        <v>9383.14</v>
      </c>
      <c r="I17" s="513">
        <v>6874.19</v>
      </c>
      <c r="J17" s="513">
        <v>3759.58</v>
      </c>
      <c r="K17" s="513">
        <v>4429.32</v>
      </c>
      <c r="L17" s="513">
        <v>2758.65</v>
      </c>
      <c r="M17" s="513">
        <v>1575.4</v>
      </c>
      <c r="N17" s="513">
        <v>2381.2199999999998</v>
      </c>
      <c r="O17" s="513">
        <v>2222.5700000000002</v>
      </c>
      <c r="P17" s="513">
        <v>5089.88</v>
      </c>
      <c r="Q17" s="513">
        <v>6283.59</v>
      </c>
      <c r="R17" s="513">
        <v>3204.96</v>
      </c>
      <c r="S17" s="513">
        <v>1801.25</v>
      </c>
    </row>
    <row r="18" spans="1:19" ht="14.25">
      <c r="A18" s="544" t="s">
        <v>1838</v>
      </c>
      <c r="B18" s="545" t="s">
        <v>1839</v>
      </c>
      <c r="C18" s="546" t="s">
        <v>22</v>
      </c>
      <c r="D18" s="513">
        <v>31111.33</v>
      </c>
      <c r="E18" s="513">
        <v>234.91</v>
      </c>
      <c r="F18" s="513">
        <v>3038.49</v>
      </c>
      <c r="G18" s="513">
        <v>2573.9899999999998</v>
      </c>
      <c r="H18" s="513">
        <v>1347.13</v>
      </c>
      <c r="I18" s="513">
        <v>3094.42</v>
      </c>
      <c r="J18" s="513">
        <v>184.6</v>
      </c>
      <c r="K18" s="513">
        <v>1991.12</v>
      </c>
      <c r="L18" s="513">
        <v>1509.14</v>
      </c>
      <c r="M18" s="513">
        <v>1464.78</v>
      </c>
      <c r="N18" s="513">
        <v>499.28</v>
      </c>
      <c r="O18" s="513">
        <v>1693.28</v>
      </c>
      <c r="P18" s="513">
        <v>4356.53</v>
      </c>
      <c r="Q18" s="513">
        <v>4117.4399999999996</v>
      </c>
      <c r="R18" s="513">
        <v>3204.96</v>
      </c>
      <c r="S18" s="513">
        <v>1801.25</v>
      </c>
    </row>
    <row r="19" spans="1:19" ht="15">
      <c r="A19" s="547" t="s">
        <v>1840</v>
      </c>
      <c r="B19" s="548" t="s">
        <v>1841</v>
      </c>
      <c r="C19" s="549" t="s">
        <v>1842</v>
      </c>
      <c r="D19" s="506"/>
      <c r="E19" s="506"/>
      <c r="F19" s="506"/>
      <c r="G19" s="506"/>
      <c r="H19" s="506"/>
      <c r="I19" s="506"/>
      <c r="J19" s="506"/>
      <c r="K19" s="506"/>
      <c r="L19" s="506"/>
      <c r="M19" s="506"/>
      <c r="N19" s="506"/>
      <c r="O19" s="506"/>
      <c r="P19" s="506"/>
      <c r="Q19" s="506"/>
      <c r="R19" s="506"/>
      <c r="S19" s="506"/>
    </row>
    <row r="20" spans="1:19" ht="14.25">
      <c r="A20" s="547" t="s">
        <v>1843</v>
      </c>
      <c r="B20" s="548" t="s">
        <v>1844</v>
      </c>
      <c r="C20" s="549" t="s">
        <v>1845</v>
      </c>
      <c r="D20" s="513">
        <v>31111.33</v>
      </c>
      <c r="E20" s="513">
        <v>234.91</v>
      </c>
      <c r="F20" s="513">
        <v>3038.49</v>
      </c>
      <c r="G20" s="513">
        <v>2573.9899999999998</v>
      </c>
      <c r="H20" s="513">
        <v>1347.13</v>
      </c>
      <c r="I20" s="513">
        <v>3094.42</v>
      </c>
      <c r="J20" s="513">
        <v>184.6</v>
      </c>
      <c r="K20" s="513">
        <v>1991.12</v>
      </c>
      <c r="L20" s="513">
        <v>1509.14</v>
      </c>
      <c r="M20" s="513">
        <v>1464.78</v>
      </c>
      <c r="N20" s="513">
        <v>499.28</v>
      </c>
      <c r="O20" s="513">
        <v>1693.28</v>
      </c>
      <c r="P20" s="513">
        <v>4356.53</v>
      </c>
      <c r="Q20" s="513">
        <v>4117.4399999999996</v>
      </c>
      <c r="R20" s="513">
        <v>3204.96</v>
      </c>
      <c r="S20" s="513">
        <v>1801.25</v>
      </c>
    </row>
    <row r="21" spans="1:19" s="516" customFormat="1" ht="28.5">
      <c r="A21" s="547" t="s">
        <v>1846</v>
      </c>
      <c r="B21" s="550" t="s">
        <v>1847</v>
      </c>
      <c r="C21" s="549" t="s">
        <v>1848</v>
      </c>
      <c r="D21" s="513"/>
      <c r="E21" s="513"/>
      <c r="F21" s="513"/>
      <c r="G21" s="513"/>
      <c r="H21" s="513"/>
      <c r="I21" s="513"/>
      <c r="J21" s="513"/>
      <c r="K21" s="513"/>
      <c r="L21" s="513"/>
      <c r="M21" s="513"/>
      <c r="N21" s="513"/>
      <c r="O21" s="513"/>
      <c r="P21" s="513"/>
      <c r="Q21" s="513"/>
      <c r="R21" s="513"/>
      <c r="S21" s="513"/>
    </row>
    <row r="22" spans="1:19" ht="14.25">
      <c r="A22" s="544" t="s">
        <v>1849</v>
      </c>
      <c r="B22" s="545" t="s">
        <v>1850</v>
      </c>
      <c r="C22" s="546" t="s">
        <v>20</v>
      </c>
      <c r="D22" s="513">
        <v>15957.44</v>
      </c>
      <c r="E22" s="513"/>
      <c r="F22" s="513">
        <v>3187.64</v>
      </c>
      <c r="G22" s="513">
        <v>2589.15</v>
      </c>
      <c r="H22" s="513">
        <v>2357.08</v>
      </c>
      <c r="I22" s="513">
        <v>1602.69</v>
      </c>
      <c r="J22" s="513"/>
      <c r="K22" s="513">
        <v>809.13</v>
      </c>
      <c r="L22" s="513"/>
      <c r="M22" s="513">
        <v>101.03</v>
      </c>
      <c r="N22" s="513">
        <v>1881.94</v>
      </c>
      <c r="O22" s="513">
        <v>529.28</v>
      </c>
      <c r="P22" s="513">
        <v>733.35</v>
      </c>
      <c r="Q22" s="513">
        <v>2166.16</v>
      </c>
      <c r="R22" s="513"/>
      <c r="S22" s="513"/>
    </row>
    <row r="23" spans="1:19" ht="14.25">
      <c r="A23" s="547" t="s">
        <v>1851</v>
      </c>
      <c r="B23" s="548" t="s">
        <v>1852</v>
      </c>
      <c r="C23" s="549" t="s">
        <v>1853</v>
      </c>
      <c r="D23" s="513">
        <v>15957.44</v>
      </c>
      <c r="E23" s="513"/>
      <c r="F23" s="513">
        <v>3187.64</v>
      </c>
      <c r="G23" s="513">
        <v>2589.15</v>
      </c>
      <c r="H23" s="513">
        <v>2357.08</v>
      </c>
      <c r="I23" s="513">
        <v>1602.69</v>
      </c>
      <c r="J23" s="513"/>
      <c r="K23" s="513">
        <v>809.13</v>
      </c>
      <c r="L23" s="513"/>
      <c r="M23" s="513">
        <v>101.03</v>
      </c>
      <c r="N23" s="513">
        <v>1881.94</v>
      </c>
      <c r="O23" s="513">
        <v>529.28</v>
      </c>
      <c r="P23" s="513">
        <v>733.35</v>
      </c>
      <c r="Q23" s="513">
        <v>2166.16</v>
      </c>
      <c r="R23" s="513"/>
      <c r="S23" s="513"/>
    </row>
    <row r="24" spans="1:19" ht="14.25">
      <c r="A24" s="547" t="s">
        <v>1854</v>
      </c>
      <c r="B24" s="548" t="s">
        <v>1952</v>
      </c>
      <c r="C24" s="549" t="s">
        <v>1855</v>
      </c>
      <c r="D24" s="513"/>
      <c r="E24" s="513"/>
      <c r="F24" s="513"/>
      <c r="G24" s="513"/>
      <c r="H24" s="513"/>
      <c r="I24" s="513"/>
      <c r="J24" s="513"/>
      <c r="K24" s="513"/>
      <c r="L24" s="513"/>
      <c r="M24" s="513"/>
      <c r="N24" s="513"/>
      <c r="O24" s="513"/>
      <c r="P24" s="513"/>
      <c r="Q24" s="513"/>
      <c r="R24" s="513"/>
      <c r="S24" s="513"/>
    </row>
    <row r="25" spans="1:19" ht="28.5">
      <c r="A25" s="551" t="s">
        <v>1856</v>
      </c>
      <c r="B25" s="550" t="s">
        <v>1857</v>
      </c>
      <c r="C25" s="552" t="s">
        <v>1858</v>
      </c>
      <c r="D25" s="513"/>
      <c r="E25" s="513"/>
      <c r="F25" s="513"/>
      <c r="G25" s="513"/>
      <c r="H25" s="513"/>
      <c r="I25" s="513"/>
      <c r="J25" s="513"/>
      <c r="K25" s="513"/>
      <c r="L25" s="513"/>
      <c r="M25" s="513"/>
      <c r="N25" s="513"/>
      <c r="O25" s="513"/>
      <c r="P25" s="513"/>
      <c r="Q25" s="513"/>
      <c r="R25" s="513"/>
      <c r="S25" s="513"/>
    </row>
    <row r="26" spans="1:19" s="516" customFormat="1" ht="14.25">
      <c r="A26" s="544" t="s">
        <v>1859</v>
      </c>
      <c r="B26" s="545" t="s">
        <v>1860</v>
      </c>
      <c r="C26" s="546" t="s">
        <v>21</v>
      </c>
      <c r="D26" s="513">
        <v>19937.759999999998</v>
      </c>
      <c r="E26" s="513">
        <v>473.13</v>
      </c>
      <c r="F26" s="513">
        <v>2554.39</v>
      </c>
      <c r="G26" s="513">
        <v>2591.09</v>
      </c>
      <c r="H26" s="513">
        <v>5678.93</v>
      </c>
      <c r="I26" s="513">
        <v>2177.08</v>
      </c>
      <c r="J26" s="513">
        <v>3574.98</v>
      </c>
      <c r="K26" s="513">
        <v>1629.07</v>
      </c>
      <c r="L26" s="513">
        <v>1249.51</v>
      </c>
      <c r="M26" s="513">
        <v>9.59</v>
      </c>
      <c r="N26" s="513"/>
      <c r="O26" s="513"/>
      <c r="P26" s="513"/>
      <c r="Q26" s="513"/>
      <c r="R26" s="513"/>
      <c r="S26" s="513"/>
    </row>
    <row r="27" spans="1:19" ht="14.25">
      <c r="A27" s="547" t="s">
        <v>1861</v>
      </c>
      <c r="B27" s="548" t="s">
        <v>1862</v>
      </c>
      <c r="C27" s="549" t="s">
        <v>1863</v>
      </c>
      <c r="D27" s="513">
        <v>19937.759999999998</v>
      </c>
      <c r="E27" s="513">
        <v>473.13</v>
      </c>
      <c r="F27" s="513">
        <v>2554.39</v>
      </c>
      <c r="G27" s="513">
        <v>2591.09</v>
      </c>
      <c r="H27" s="513">
        <v>5678.93</v>
      </c>
      <c r="I27" s="513">
        <v>2177.08</v>
      </c>
      <c r="J27" s="513">
        <v>3574.98</v>
      </c>
      <c r="K27" s="513">
        <v>1629.07</v>
      </c>
      <c r="L27" s="513">
        <v>1249.51</v>
      </c>
      <c r="M27" s="513">
        <v>9.59</v>
      </c>
      <c r="N27" s="513"/>
      <c r="O27" s="513"/>
      <c r="P27" s="513"/>
      <c r="Q27" s="513"/>
      <c r="R27" s="513"/>
      <c r="S27" s="513"/>
    </row>
    <row r="28" spans="1:19" ht="14.25">
      <c r="A28" s="547" t="s">
        <v>1864</v>
      </c>
      <c r="B28" s="548" t="s">
        <v>1865</v>
      </c>
      <c r="C28" s="549" t="s">
        <v>1866</v>
      </c>
      <c r="D28" s="513"/>
      <c r="E28" s="513"/>
      <c r="F28" s="513"/>
      <c r="G28" s="513"/>
      <c r="H28" s="513"/>
      <c r="I28" s="513"/>
      <c r="J28" s="513"/>
      <c r="K28" s="513"/>
      <c r="L28" s="513"/>
      <c r="M28" s="513"/>
      <c r="N28" s="513"/>
      <c r="O28" s="513"/>
      <c r="P28" s="513"/>
      <c r="Q28" s="513"/>
      <c r="R28" s="513"/>
      <c r="S28" s="513"/>
    </row>
    <row r="29" spans="1:19" ht="28.5">
      <c r="A29" s="551" t="s">
        <v>1867</v>
      </c>
      <c r="B29" s="550" t="s">
        <v>1868</v>
      </c>
      <c r="C29" s="552" t="s">
        <v>1869</v>
      </c>
      <c r="D29" s="513"/>
      <c r="E29" s="513"/>
      <c r="F29" s="513"/>
      <c r="G29" s="513"/>
      <c r="H29" s="513"/>
      <c r="I29" s="513"/>
      <c r="J29" s="513"/>
      <c r="K29" s="513"/>
      <c r="L29" s="513"/>
      <c r="M29" s="513"/>
      <c r="N29" s="513"/>
      <c r="O29" s="513"/>
      <c r="P29" s="513"/>
      <c r="Q29" s="513"/>
      <c r="R29" s="513"/>
      <c r="S29" s="513"/>
    </row>
    <row r="30" spans="1:19" ht="15">
      <c r="A30" s="534" t="s">
        <v>15</v>
      </c>
      <c r="B30" s="543" t="s">
        <v>1870</v>
      </c>
      <c r="C30" s="536" t="s">
        <v>23</v>
      </c>
      <c r="D30" s="513">
        <v>250.89</v>
      </c>
      <c r="E30" s="513">
        <v>14.69</v>
      </c>
      <c r="F30" s="513">
        <v>12.82</v>
      </c>
      <c r="G30" s="513">
        <v>12.55</v>
      </c>
      <c r="H30" s="513">
        <v>8.0500000000000007</v>
      </c>
      <c r="I30" s="513">
        <v>15.11</v>
      </c>
      <c r="J30" s="513">
        <v>8.2899999999999991</v>
      </c>
      <c r="K30" s="513">
        <v>22.15</v>
      </c>
      <c r="L30" s="513">
        <v>15.03</v>
      </c>
      <c r="M30" s="513">
        <v>24.31</v>
      </c>
      <c r="N30" s="513">
        <v>28.9</v>
      </c>
      <c r="O30" s="513">
        <v>26.02</v>
      </c>
      <c r="P30" s="513">
        <v>5.76</v>
      </c>
      <c r="Q30" s="513">
        <v>22.78</v>
      </c>
      <c r="R30" s="513">
        <v>17.27</v>
      </c>
      <c r="S30" s="513">
        <v>17.149999999999999</v>
      </c>
    </row>
    <row r="31" spans="1:19" ht="15">
      <c r="A31" s="534" t="s">
        <v>17</v>
      </c>
      <c r="B31" s="543" t="s">
        <v>94</v>
      </c>
      <c r="C31" s="536" t="s">
        <v>24</v>
      </c>
      <c r="D31" s="513"/>
      <c r="E31" s="513"/>
      <c r="F31" s="513"/>
      <c r="G31" s="513"/>
      <c r="H31" s="513"/>
      <c r="I31" s="513"/>
      <c r="J31" s="513"/>
      <c r="K31" s="513"/>
      <c r="L31" s="513"/>
      <c r="M31" s="513"/>
      <c r="N31" s="513"/>
      <c r="O31" s="513"/>
      <c r="P31" s="513"/>
      <c r="Q31" s="513"/>
      <c r="R31" s="513"/>
      <c r="S31" s="513"/>
    </row>
    <row r="32" spans="1:19" ht="15.75" thickBot="1">
      <c r="A32" s="540" t="s">
        <v>19</v>
      </c>
      <c r="B32" s="553" t="s">
        <v>117</v>
      </c>
      <c r="C32" s="542" t="s">
        <v>25</v>
      </c>
      <c r="D32" s="513">
        <v>4.33</v>
      </c>
      <c r="E32" s="513"/>
      <c r="F32" s="513"/>
      <c r="G32" s="513"/>
      <c r="H32" s="513"/>
      <c r="I32" s="513">
        <v>1.77</v>
      </c>
      <c r="J32" s="513"/>
      <c r="K32" s="513">
        <v>0.78</v>
      </c>
      <c r="L32" s="513"/>
      <c r="M32" s="513"/>
      <c r="N32" s="513"/>
      <c r="O32" s="513"/>
      <c r="P32" s="513"/>
      <c r="Q32" s="513"/>
      <c r="R32" s="513"/>
      <c r="S32" s="513">
        <v>1.79</v>
      </c>
    </row>
    <row r="33" spans="1:19" s="532" customFormat="1" ht="14.25">
      <c r="A33" s="560">
        <v>2</v>
      </c>
      <c r="B33" s="563" t="s">
        <v>26</v>
      </c>
      <c r="C33" s="562" t="s">
        <v>27</v>
      </c>
      <c r="D33" s="517">
        <v>3525.79</v>
      </c>
      <c r="E33" s="517">
        <v>124.37</v>
      </c>
      <c r="F33" s="517">
        <v>319.64</v>
      </c>
      <c r="G33" s="517">
        <v>147.33000000000001</v>
      </c>
      <c r="H33" s="517">
        <v>348.08</v>
      </c>
      <c r="I33" s="517">
        <v>193.16</v>
      </c>
      <c r="J33" s="517">
        <v>107.14</v>
      </c>
      <c r="K33" s="517">
        <v>217.19</v>
      </c>
      <c r="L33" s="517">
        <v>213.23</v>
      </c>
      <c r="M33" s="517">
        <v>392.18</v>
      </c>
      <c r="N33" s="517">
        <v>203.42</v>
      </c>
      <c r="O33" s="517">
        <v>298.22000000000003</v>
      </c>
      <c r="P33" s="517">
        <v>155.32</v>
      </c>
      <c r="Q33" s="517">
        <v>250.03</v>
      </c>
      <c r="R33" s="517">
        <v>346.24</v>
      </c>
      <c r="S33" s="517">
        <v>210.22</v>
      </c>
    </row>
    <row r="34" spans="1:19" ht="14.25">
      <c r="A34" s="534" t="s">
        <v>28</v>
      </c>
      <c r="B34" s="535" t="s">
        <v>1871</v>
      </c>
      <c r="C34" s="536" t="s">
        <v>1872</v>
      </c>
      <c r="D34" s="513">
        <v>807.25</v>
      </c>
      <c r="E34" s="513">
        <v>30.25</v>
      </c>
      <c r="F34" s="513">
        <v>23.44</v>
      </c>
      <c r="G34" s="513">
        <v>15.01</v>
      </c>
      <c r="H34" s="513">
        <v>22.07</v>
      </c>
      <c r="I34" s="513">
        <v>31.3</v>
      </c>
      <c r="J34" s="513">
        <v>22.55</v>
      </c>
      <c r="K34" s="513">
        <v>50.81</v>
      </c>
      <c r="L34" s="513">
        <v>37.04</v>
      </c>
      <c r="M34" s="513">
        <v>156.51</v>
      </c>
      <c r="N34" s="513">
        <v>68.58</v>
      </c>
      <c r="O34" s="513">
        <v>96.17</v>
      </c>
      <c r="P34" s="513">
        <v>40.85</v>
      </c>
      <c r="Q34" s="513">
        <v>49.25</v>
      </c>
      <c r="R34" s="513">
        <v>100.27</v>
      </c>
      <c r="S34" s="513">
        <v>63.15</v>
      </c>
    </row>
    <row r="35" spans="1:19" ht="14.25">
      <c r="A35" s="537" t="s">
        <v>1873</v>
      </c>
      <c r="B35" s="538" t="s">
        <v>1874</v>
      </c>
      <c r="C35" s="539" t="s">
        <v>64</v>
      </c>
      <c r="D35" s="570">
        <v>777</v>
      </c>
      <c r="E35" s="513"/>
      <c r="F35" s="513">
        <v>23.44</v>
      </c>
      <c r="G35" s="513">
        <v>15.01</v>
      </c>
      <c r="H35" s="513">
        <v>22.07</v>
      </c>
      <c r="I35" s="513">
        <v>31.3</v>
      </c>
      <c r="J35" s="513">
        <v>22.55</v>
      </c>
      <c r="K35" s="513">
        <v>50.81</v>
      </c>
      <c r="L35" s="513">
        <v>37.04</v>
      </c>
      <c r="M35" s="513">
        <v>156.51</v>
      </c>
      <c r="N35" s="513">
        <v>68.58</v>
      </c>
      <c r="O35" s="513">
        <v>96.17</v>
      </c>
      <c r="P35" s="513">
        <v>40.85</v>
      </c>
      <c r="Q35" s="513">
        <v>49.25</v>
      </c>
      <c r="R35" s="513">
        <v>100.27</v>
      </c>
      <c r="S35" s="513">
        <v>63.15</v>
      </c>
    </row>
    <row r="36" spans="1:19" ht="14.25">
      <c r="A36" s="537" t="s">
        <v>1875</v>
      </c>
      <c r="B36" s="538" t="s">
        <v>1876</v>
      </c>
      <c r="C36" s="539" t="s">
        <v>62</v>
      </c>
      <c r="D36" s="513">
        <v>30.25</v>
      </c>
      <c r="E36" s="513">
        <v>30.25</v>
      </c>
      <c r="F36" s="513"/>
      <c r="G36" s="513"/>
      <c r="H36" s="513"/>
      <c r="I36" s="513"/>
      <c r="J36" s="513"/>
      <c r="K36" s="513"/>
      <c r="L36" s="513"/>
      <c r="M36" s="513"/>
      <c r="N36" s="513"/>
      <c r="O36" s="513"/>
      <c r="P36" s="513"/>
      <c r="Q36" s="513"/>
      <c r="R36" s="513"/>
      <c r="S36" s="513"/>
    </row>
    <row r="37" spans="1:19" ht="14.25">
      <c r="A37" s="534" t="s">
        <v>30</v>
      </c>
      <c r="B37" s="535" t="s">
        <v>1877</v>
      </c>
      <c r="C37" s="536" t="s">
        <v>1878</v>
      </c>
      <c r="D37" s="513">
        <v>1785.72</v>
      </c>
      <c r="E37" s="513">
        <v>66.36</v>
      </c>
      <c r="F37" s="513">
        <v>166.42</v>
      </c>
      <c r="G37" s="513">
        <v>51.37</v>
      </c>
      <c r="H37" s="513">
        <v>258.08</v>
      </c>
      <c r="I37" s="513">
        <v>79.930000000000007</v>
      </c>
      <c r="J37" s="513">
        <v>42.63</v>
      </c>
      <c r="K37" s="513">
        <v>95.41</v>
      </c>
      <c r="L37" s="513">
        <v>145.84</v>
      </c>
      <c r="M37" s="513">
        <v>198.64</v>
      </c>
      <c r="N37" s="513">
        <v>115.09</v>
      </c>
      <c r="O37" s="513">
        <v>114.3</v>
      </c>
      <c r="P37" s="513">
        <v>100.77</v>
      </c>
      <c r="Q37" s="513">
        <v>122.97</v>
      </c>
      <c r="R37" s="513">
        <v>145.26</v>
      </c>
      <c r="S37" s="513">
        <v>82.66</v>
      </c>
    </row>
    <row r="38" spans="1:19" ht="14.25">
      <c r="A38" s="537" t="s">
        <v>1879</v>
      </c>
      <c r="B38" s="538" t="s">
        <v>1880</v>
      </c>
      <c r="C38" s="539" t="s">
        <v>29</v>
      </c>
      <c r="D38" s="513">
        <v>14.38</v>
      </c>
      <c r="E38" s="513">
        <v>6.06</v>
      </c>
      <c r="F38" s="513">
        <v>1.41</v>
      </c>
      <c r="G38" s="513">
        <v>0.32</v>
      </c>
      <c r="H38" s="513">
        <v>0.42</v>
      </c>
      <c r="I38" s="513">
        <v>0.39</v>
      </c>
      <c r="J38" s="513">
        <v>0.35</v>
      </c>
      <c r="K38" s="513">
        <v>0.83</v>
      </c>
      <c r="L38" s="513">
        <v>0.85</v>
      </c>
      <c r="M38" s="513">
        <v>0.56999999999999995</v>
      </c>
      <c r="N38" s="513">
        <v>0.27</v>
      </c>
      <c r="O38" s="513">
        <v>0.52</v>
      </c>
      <c r="P38" s="513">
        <v>0.87</v>
      </c>
      <c r="Q38" s="513">
        <v>0.54</v>
      </c>
      <c r="R38" s="513">
        <v>0.47</v>
      </c>
      <c r="S38" s="513">
        <v>0.53</v>
      </c>
    </row>
    <row r="39" spans="1:19" ht="14.25">
      <c r="A39" s="537" t="s">
        <v>1881</v>
      </c>
      <c r="B39" s="538" t="s">
        <v>1882</v>
      </c>
      <c r="C39" s="539" t="s">
        <v>31</v>
      </c>
      <c r="D39" s="513">
        <v>84.26</v>
      </c>
      <c r="E39" s="513">
        <v>4.59</v>
      </c>
      <c r="F39" s="513"/>
      <c r="G39" s="513"/>
      <c r="H39" s="513"/>
      <c r="I39" s="513"/>
      <c r="J39" s="513">
        <v>1.22</v>
      </c>
      <c r="K39" s="513">
        <v>23.92</v>
      </c>
      <c r="L39" s="513"/>
      <c r="M39" s="513">
        <v>21.2</v>
      </c>
      <c r="N39" s="513">
        <v>33.340000000000003</v>
      </c>
      <c r="O39" s="513"/>
      <c r="P39" s="513"/>
      <c r="Q39" s="513"/>
      <c r="R39" s="513"/>
      <c r="S39" s="513"/>
    </row>
    <row r="40" spans="1:19" ht="14.25">
      <c r="A40" s="537" t="s">
        <v>1883</v>
      </c>
      <c r="B40" s="538" t="s">
        <v>1884</v>
      </c>
      <c r="C40" s="539" t="s">
        <v>33</v>
      </c>
      <c r="D40" s="513">
        <v>0.96</v>
      </c>
      <c r="E40" s="513">
        <v>0.96</v>
      </c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S40" s="513"/>
    </row>
    <row r="41" spans="1:19" ht="14.25">
      <c r="A41" s="537" t="s">
        <v>1885</v>
      </c>
      <c r="B41" s="538" t="s">
        <v>1886</v>
      </c>
      <c r="C41" s="539" t="s">
        <v>1887</v>
      </c>
      <c r="D41" s="513">
        <v>80.739999999999995</v>
      </c>
      <c r="E41" s="513">
        <v>11.56</v>
      </c>
      <c r="F41" s="513">
        <v>4.4400000000000004</v>
      </c>
      <c r="G41" s="513">
        <v>3.32</v>
      </c>
      <c r="H41" s="513">
        <v>3.38</v>
      </c>
      <c r="I41" s="513">
        <v>4.45</v>
      </c>
      <c r="J41" s="513">
        <v>3.54</v>
      </c>
      <c r="K41" s="513">
        <v>6.57</v>
      </c>
      <c r="L41" s="513">
        <v>4.91</v>
      </c>
      <c r="M41" s="513">
        <v>5.85</v>
      </c>
      <c r="N41" s="513">
        <v>2.59</v>
      </c>
      <c r="O41" s="513">
        <v>10.8</v>
      </c>
      <c r="P41" s="513">
        <v>3.24</v>
      </c>
      <c r="Q41" s="513">
        <v>3.77</v>
      </c>
      <c r="R41" s="513">
        <v>5.61</v>
      </c>
      <c r="S41" s="513">
        <v>6.72</v>
      </c>
    </row>
    <row r="42" spans="1:19" ht="14.25">
      <c r="A42" s="537" t="s">
        <v>1888</v>
      </c>
      <c r="B42" s="538" t="s">
        <v>1889</v>
      </c>
      <c r="C42" s="539" t="s">
        <v>130</v>
      </c>
      <c r="D42" s="513">
        <v>0.79</v>
      </c>
      <c r="E42" s="513">
        <v>0.71</v>
      </c>
      <c r="F42" s="513"/>
      <c r="G42" s="513">
        <v>0.08</v>
      </c>
      <c r="H42" s="513"/>
      <c r="I42" s="513"/>
      <c r="J42" s="513"/>
      <c r="K42" s="513"/>
      <c r="L42" s="513"/>
      <c r="M42" s="513"/>
      <c r="N42" s="513"/>
      <c r="O42" s="513"/>
      <c r="P42" s="513"/>
      <c r="Q42" s="513"/>
      <c r="R42" s="513"/>
      <c r="S42" s="513"/>
    </row>
    <row r="43" spans="1:19" ht="14.25">
      <c r="A43" s="537" t="s">
        <v>1890</v>
      </c>
      <c r="B43" s="538" t="s">
        <v>1891</v>
      </c>
      <c r="C43" s="539" t="s">
        <v>53</v>
      </c>
      <c r="D43" s="513">
        <v>11.29</v>
      </c>
      <c r="E43" s="513">
        <v>0.64</v>
      </c>
      <c r="F43" s="513">
        <v>0.6</v>
      </c>
      <c r="G43" s="513">
        <v>0.62</v>
      </c>
      <c r="H43" s="513">
        <v>0.4</v>
      </c>
      <c r="I43" s="513">
        <v>1.38</v>
      </c>
      <c r="J43" s="513">
        <v>0.86</v>
      </c>
      <c r="K43" s="513">
        <v>0.76</v>
      </c>
      <c r="L43" s="513">
        <v>0.8</v>
      </c>
      <c r="M43" s="513">
        <v>0.97</v>
      </c>
      <c r="N43" s="513">
        <v>0.47</v>
      </c>
      <c r="O43" s="513">
        <v>1.1100000000000001</v>
      </c>
      <c r="P43" s="513">
        <v>0.26</v>
      </c>
      <c r="Q43" s="513">
        <v>0.43</v>
      </c>
      <c r="R43" s="513">
        <v>0.92</v>
      </c>
      <c r="S43" s="513">
        <v>1.07</v>
      </c>
    </row>
    <row r="44" spans="1:19" s="516" customFormat="1" ht="14.25">
      <c r="A44" s="537" t="s">
        <v>1892</v>
      </c>
      <c r="B44" s="538" t="s">
        <v>1893</v>
      </c>
      <c r="C44" s="539" t="s">
        <v>58</v>
      </c>
      <c r="D44" s="513"/>
      <c r="E44" s="513"/>
      <c r="F44" s="513"/>
      <c r="G44" s="513"/>
      <c r="H44" s="513"/>
      <c r="I44" s="513"/>
      <c r="J44" s="513"/>
      <c r="K44" s="513"/>
      <c r="L44" s="513"/>
      <c r="M44" s="513"/>
      <c r="N44" s="513"/>
      <c r="O44" s="513"/>
      <c r="P44" s="513"/>
      <c r="Q44" s="513"/>
      <c r="R44" s="513"/>
      <c r="S44" s="513"/>
    </row>
    <row r="45" spans="1:19" ht="14.25">
      <c r="A45" s="537" t="s">
        <v>1894</v>
      </c>
      <c r="B45" s="538" t="s">
        <v>1895</v>
      </c>
      <c r="C45" s="539" t="s">
        <v>54</v>
      </c>
      <c r="D45" s="513">
        <v>6.04</v>
      </c>
      <c r="E45" s="513">
        <v>3.53</v>
      </c>
      <c r="F45" s="513">
        <v>0.17</v>
      </c>
      <c r="G45" s="513">
        <v>0.24</v>
      </c>
      <c r="H45" s="513">
        <v>0.14000000000000001</v>
      </c>
      <c r="I45" s="513">
        <v>0.18</v>
      </c>
      <c r="J45" s="513">
        <v>0.17</v>
      </c>
      <c r="K45" s="513">
        <v>0.1</v>
      </c>
      <c r="L45" s="513">
        <v>0.22</v>
      </c>
      <c r="M45" s="513">
        <v>0.17</v>
      </c>
      <c r="N45" s="513">
        <v>0.12</v>
      </c>
      <c r="O45" s="513">
        <v>0.39</v>
      </c>
      <c r="P45" s="513">
        <v>0.11</v>
      </c>
      <c r="Q45" s="513">
        <v>0.13</v>
      </c>
      <c r="R45" s="513">
        <v>0.2</v>
      </c>
      <c r="S45" s="513">
        <v>0.16</v>
      </c>
    </row>
    <row r="46" spans="1:19" ht="14.25">
      <c r="A46" s="537" t="s">
        <v>1896</v>
      </c>
      <c r="B46" s="538" t="s">
        <v>1897</v>
      </c>
      <c r="C46" s="539" t="s">
        <v>55</v>
      </c>
      <c r="D46" s="513">
        <v>60.47</v>
      </c>
      <c r="E46" s="513">
        <v>6.68</v>
      </c>
      <c r="F46" s="513">
        <v>3.68</v>
      </c>
      <c r="G46" s="513">
        <v>2.38</v>
      </c>
      <c r="H46" s="513">
        <v>2.84</v>
      </c>
      <c r="I46" s="513">
        <v>2.88</v>
      </c>
      <c r="J46" s="513">
        <v>2.52</v>
      </c>
      <c r="K46" s="513">
        <v>4.46</v>
      </c>
      <c r="L46" s="513">
        <v>3.89</v>
      </c>
      <c r="M46" s="513">
        <v>4.71</v>
      </c>
      <c r="N46" s="513">
        <v>1.99</v>
      </c>
      <c r="O46" s="513">
        <v>9.3000000000000007</v>
      </c>
      <c r="P46" s="513">
        <v>2.86</v>
      </c>
      <c r="Q46" s="513">
        <v>3.21</v>
      </c>
      <c r="R46" s="513">
        <v>4.49</v>
      </c>
      <c r="S46" s="513">
        <v>4.59</v>
      </c>
    </row>
    <row r="47" spans="1:19" s="516" customFormat="1" ht="14.25">
      <c r="A47" s="537" t="s">
        <v>1898</v>
      </c>
      <c r="B47" s="538" t="s">
        <v>1899</v>
      </c>
      <c r="C47" s="539" t="s">
        <v>56</v>
      </c>
      <c r="D47" s="513">
        <v>2.16</v>
      </c>
      <c r="E47" s="513"/>
      <c r="F47" s="513"/>
      <c r="G47" s="513"/>
      <c r="H47" s="513"/>
      <c r="I47" s="513"/>
      <c r="J47" s="513"/>
      <c r="K47" s="513">
        <v>1.26</v>
      </c>
      <c r="L47" s="513"/>
      <c r="M47" s="513"/>
      <c r="N47" s="513"/>
      <c r="O47" s="513"/>
      <c r="P47" s="513"/>
      <c r="Q47" s="513"/>
      <c r="R47" s="513"/>
      <c r="S47" s="513">
        <v>0.9</v>
      </c>
    </row>
    <row r="48" spans="1:19" s="516" customFormat="1" ht="14.25">
      <c r="A48" s="537" t="s">
        <v>1900</v>
      </c>
      <c r="B48" s="538" t="s">
        <v>1901</v>
      </c>
      <c r="C48" s="539" t="s">
        <v>57</v>
      </c>
      <c r="D48" s="513"/>
      <c r="E48" s="513"/>
      <c r="F48" s="513"/>
      <c r="G48" s="513"/>
      <c r="H48" s="513"/>
      <c r="I48" s="513"/>
      <c r="J48" s="513"/>
      <c r="K48" s="513"/>
      <c r="L48" s="513"/>
      <c r="M48" s="513"/>
      <c r="N48" s="513"/>
      <c r="O48" s="513"/>
      <c r="P48" s="513"/>
      <c r="Q48" s="513"/>
      <c r="R48" s="513"/>
      <c r="S48" s="513"/>
    </row>
    <row r="49" spans="1:19" s="518" customFormat="1" ht="14.25">
      <c r="A49" s="537" t="s">
        <v>1902</v>
      </c>
      <c r="B49" s="538" t="s">
        <v>1903</v>
      </c>
      <c r="C49" s="539" t="s">
        <v>149</v>
      </c>
      <c r="D49" s="513"/>
      <c r="E49" s="513"/>
      <c r="F49" s="513"/>
      <c r="G49" s="513"/>
      <c r="H49" s="513"/>
      <c r="I49" s="513"/>
      <c r="J49" s="513"/>
      <c r="K49" s="513"/>
      <c r="L49" s="513"/>
      <c r="M49" s="513"/>
      <c r="N49" s="513"/>
      <c r="O49" s="513"/>
      <c r="P49" s="513"/>
      <c r="Q49" s="513"/>
      <c r="R49" s="513"/>
      <c r="S49" s="513"/>
    </row>
    <row r="50" spans="1:19" s="516" customFormat="1" ht="14.25">
      <c r="A50" s="537" t="s">
        <v>1904</v>
      </c>
      <c r="B50" s="538" t="s">
        <v>1905</v>
      </c>
      <c r="C50" s="539" t="s">
        <v>176</v>
      </c>
      <c r="D50" s="513"/>
      <c r="E50" s="513"/>
      <c r="F50" s="513"/>
      <c r="G50" s="513"/>
      <c r="H50" s="513"/>
      <c r="I50" s="513"/>
      <c r="J50" s="513"/>
      <c r="K50" s="513"/>
      <c r="L50" s="513"/>
      <c r="M50" s="513"/>
      <c r="N50" s="513"/>
      <c r="O50" s="513"/>
      <c r="P50" s="513"/>
      <c r="Q50" s="513"/>
      <c r="R50" s="513"/>
      <c r="S50" s="513"/>
    </row>
    <row r="51" spans="1:19" ht="14.25">
      <c r="A51" s="537" t="s">
        <v>1906</v>
      </c>
      <c r="B51" s="538" t="s">
        <v>1907</v>
      </c>
      <c r="C51" s="539" t="s">
        <v>1908</v>
      </c>
      <c r="D51" s="513">
        <v>572.80999999999995</v>
      </c>
      <c r="E51" s="513">
        <v>2.11</v>
      </c>
      <c r="F51" s="513">
        <v>99.98</v>
      </c>
      <c r="G51" s="513">
        <v>0.35</v>
      </c>
      <c r="H51" s="513">
        <v>204.44</v>
      </c>
      <c r="I51" s="513"/>
      <c r="J51" s="513">
        <v>0.35</v>
      </c>
      <c r="K51" s="513">
        <v>0.53</v>
      </c>
      <c r="L51" s="513">
        <v>83.96</v>
      </c>
      <c r="M51" s="513">
        <v>100.07</v>
      </c>
      <c r="N51" s="513">
        <v>18.2</v>
      </c>
      <c r="O51" s="513">
        <v>1.65</v>
      </c>
      <c r="P51" s="513"/>
      <c r="Q51" s="513">
        <v>55.51</v>
      </c>
      <c r="R51" s="513">
        <v>4.32</v>
      </c>
      <c r="S51" s="513">
        <v>1.34</v>
      </c>
    </row>
    <row r="52" spans="1:19" ht="14.25">
      <c r="A52" s="537" t="s">
        <v>1909</v>
      </c>
      <c r="B52" s="538" t="s">
        <v>1910</v>
      </c>
      <c r="C52" s="539" t="s">
        <v>35</v>
      </c>
      <c r="D52" s="513">
        <v>3.96</v>
      </c>
      <c r="E52" s="513"/>
      <c r="F52" s="513"/>
      <c r="G52" s="513"/>
      <c r="H52" s="513"/>
      <c r="I52" s="513"/>
      <c r="J52" s="513"/>
      <c r="K52" s="513"/>
      <c r="L52" s="513"/>
      <c r="M52" s="513"/>
      <c r="N52" s="513"/>
      <c r="O52" s="513">
        <v>1.45</v>
      </c>
      <c r="P52" s="513"/>
      <c r="Q52" s="513"/>
      <c r="R52" s="513">
        <v>2.5099999999999998</v>
      </c>
      <c r="S52" s="513"/>
    </row>
    <row r="53" spans="1:19" s="516" customFormat="1" ht="14.25">
      <c r="A53" s="537" t="s">
        <v>1911</v>
      </c>
      <c r="B53" s="538" t="s">
        <v>1912</v>
      </c>
      <c r="C53" s="539" t="s">
        <v>122</v>
      </c>
      <c r="D53" s="513">
        <v>29.69</v>
      </c>
      <c r="E53" s="513"/>
      <c r="F53" s="513"/>
      <c r="G53" s="513"/>
      <c r="H53" s="513"/>
      <c r="I53" s="513"/>
      <c r="J53" s="513"/>
      <c r="K53" s="513"/>
      <c r="L53" s="513"/>
      <c r="M53" s="513">
        <v>15.2</v>
      </c>
      <c r="N53" s="513">
        <v>14.49</v>
      </c>
      <c r="O53" s="513"/>
      <c r="P53" s="513"/>
      <c r="Q53" s="513"/>
      <c r="R53" s="513"/>
      <c r="S53" s="513"/>
    </row>
    <row r="54" spans="1:19" s="516" customFormat="1" ht="14.25">
      <c r="A54" s="537" t="s">
        <v>1913</v>
      </c>
      <c r="B54" s="538" t="s">
        <v>1914</v>
      </c>
      <c r="C54" s="539" t="s">
        <v>121</v>
      </c>
      <c r="D54" s="513"/>
      <c r="E54" s="513"/>
      <c r="F54" s="513"/>
      <c r="G54" s="513"/>
      <c r="H54" s="513"/>
      <c r="I54" s="513"/>
      <c r="J54" s="513"/>
      <c r="K54" s="513"/>
      <c r="L54" s="513"/>
      <c r="M54" s="513"/>
      <c r="N54" s="513"/>
      <c r="O54" s="513"/>
      <c r="P54" s="513"/>
      <c r="Q54" s="513"/>
      <c r="R54" s="513"/>
      <c r="S54" s="513"/>
    </row>
    <row r="55" spans="1:19" ht="14.25">
      <c r="A55" s="537" t="s">
        <v>1915</v>
      </c>
      <c r="B55" s="538" t="s">
        <v>1916</v>
      </c>
      <c r="C55" s="539" t="s">
        <v>124</v>
      </c>
      <c r="D55" s="513">
        <v>0.48</v>
      </c>
      <c r="E55" s="513">
        <v>0.15</v>
      </c>
      <c r="F55" s="513"/>
      <c r="G55" s="513"/>
      <c r="H55" s="513"/>
      <c r="I55" s="513"/>
      <c r="J55" s="513"/>
      <c r="K55" s="513"/>
      <c r="L55" s="513"/>
      <c r="M55" s="513">
        <v>0.33</v>
      </c>
      <c r="N55" s="513"/>
      <c r="O55" s="513"/>
      <c r="P55" s="513"/>
      <c r="Q55" s="513"/>
      <c r="R55" s="513"/>
      <c r="S55" s="513"/>
    </row>
    <row r="56" spans="1:19" ht="14.25">
      <c r="A56" s="537" t="s">
        <v>1917</v>
      </c>
      <c r="B56" s="538" t="s">
        <v>1918</v>
      </c>
      <c r="C56" s="539" t="s">
        <v>37</v>
      </c>
      <c r="D56" s="513">
        <v>32.76</v>
      </c>
      <c r="E56" s="513">
        <v>1.67</v>
      </c>
      <c r="F56" s="513"/>
      <c r="G56" s="513">
        <v>0.35</v>
      </c>
      <c r="H56" s="513">
        <v>0.01</v>
      </c>
      <c r="I56" s="513"/>
      <c r="J56" s="513"/>
      <c r="K56" s="513">
        <v>0.04</v>
      </c>
      <c r="L56" s="513">
        <v>0.06</v>
      </c>
      <c r="M56" s="513">
        <v>28.46</v>
      </c>
      <c r="N56" s="513">
        <v>0.32</v>
      </c>
      <c r="O56" s="513">
        <v>0.2</v>
      </c>
      <c r="P56" s="513"/>
      <c r="Q56" s="513">
        <v>0.11</v>
      </c>
      <c r="R56" s="513">
        <v>0.2</v>
      </c>
      <c r="S56" s="513">
        <v>1.34</v>
      </c>
    </row>
    <row r="57" spans="1:19" s="516" customFormat="1" ht="14.25">
      <c r="A57" s="537" t="s">
        <v>1919</v>
      </c>
      <c r="B57" s="538" t="s">
        <v>1920</v>
      </c>
      <c r="C57" s="539" t="s">
        <v>40</v>
      </c>
      <c r="D57" s="513">
        <v>444.97</v>
      </c>
      <c r="E57" s="513">
        <v>0.28000000000000003</v>
      </c>
      <c r="F57" s="513">
        <v>99.98</v>
      </c>
      <c r="G57" s="513"/>
      <c r="H57" s="513">
        <v>204.43</v>
      </c>
      <c r="I57" s="513"/>
      <c r="J57" s="513"/>
      <c r="K57" s="513"/>
      <c r="L57" s="513">
        <v>83.9</v>
      </c>
      <c r="M57" s="513">
        <v>0.97</v>
      </c>
      <c r="N57" s="513"/>
      <c r="O57" s="513"/>
      <c r="P57" s="513"/>
      <c r="Q57" s="513">
        <v>55.41</v>
      </c>
      <c r="R57" s="513"/>
      <c r="S57" s="513"/>
    </row>
    <row r="58" spans="1:19" s="516" customFormat="1" ht="14.25">
      <c r="A58" s="537" t="s">
        <v>1921</v>
      </c>
      <c r="B58" s="538" t="s">
        <v>1922</v>
      </c>
      <c r="C58" s="539" t="s">
        <v>39</v>
      </c>
      <c r="D58" s="513">
        <v>60.95</v>
      </c>
      <c r="E58" s="513"/>
      <c r="F58" s="513"/>
      <c r="G58" s="513"/>
      <c r="H58" s="513"/>
      <c r="I58" s="513"/>
      <c r="J58" s="513">
        <v>0.35</v>
      </c>
      <c r="K58" s="513">
        <v>0.5</v>
      </c>
      <c r="L58" s="513"/>
      <c r="M58" s="513">
        <v>55.1</v>
      </c>
      <c r="N58" s="513">
        <v>3.39</v>
      </c>
      <c r="O58" s="513"/>
      <c r="P58" s="513"/>
      <c r="Q58" s="513"/>
      <c r="R58" s="513">
        <v>1.61</v>
      </c>
      <c r="S58" s="513"/>
    </row>
    <row r="59" spans="1:19" s="516" customFormat="1" ht="15">
      <c r="A59" s="537" t="s">
        <v>1923</v>
      </c>
      <c r="B59" s="538" t="s">
        <v>1924</v>
      </c>
      <c r="C59" s="539" t="s">
        <v>1925</v>
      </c>
      <c r="D59" s="506">
        <v>1032.56</v>
      </c>
      <c r="E59" s="506">
        <v>41.08</v>
      </c>
      <c r="F59" s="506">
        <v>60.59</v>
      </c>
      <c r="G59" s="506">
        <v>47.39</v>
      </c>
      <c r="H59" s="506">
        <v>49.84</v>
      </c>
      <c r="I59" s="506">
        <v>75.09</v>
      </c>
      <c r="J59" s="506">
        <v>37.159999999999997</v>
      </c>
      <c r="K59" s="506">
        <v>63.56</v>
      </c>
      <c r="L59" s="506">
        <v>56.11</v>
      </c>
      <c r="M59" s="506">
        <v>70.959999999999994</v>
      </c>
      <c r="N59" s="506">
        <v>60.69</v>
      </c>
      <c r="O59" s="506">
        <v>101.33</v>
      </c>
      <c r="P59" s="506">
        <v>96.66</v>
      </c>
      <c r="Q59" s="506">
        <v>63.14</v>
      </c>
      <c r="R59" s="506">
        <v>134.87</v>
      </c>
      <c r="S59" s="506">
        <v>74.069999999999993</v>
      </c>
    </row>
    <row r="60" spans="1:19" ht="15">
      <c r="A60" s="537" t="s">
        <v>1926</v>
      </c>
      <c r="B60" s="538" t="s">
        <v>1927</v>
      </c>
      <c r="C60" s="539" t="s">
        <v>49</v>
      </c>
      <c r="D60" s="513">
        <v>805.79</v>
      </c>
      <c r="E60" s="520">
        <v>29.77</v>
      </c>
      <c r="F60" s="520">
        <v>55.93</v>
      </c>
      <c r="G60" s="520" t="s">
        <v>1963</v>
      </c>
      <c r="H60" s="520">
        <v>39.68</v>
      </c>
      <c r="I60" s="520">
        <v>66.88</v>
      </c>
      <c r="J60" s="520">
        <v>32.700000000000003</v>
      </c>
      <c r="K60" s="521">
        <v>52.08</v>
      </c>
      <c r="L60" s="520">
        <v>44.01</v>
      </c>
      <c r="M60" s="520">
        <v>60.9</v>
      </c>
      <c r="N60" s="520">
        <v>41.85</v>
      </c>
      <c r="O60" s="520">
        <v>78.16</v>
      </c>
      <c r="P60" s="520">
        <v>94.89</v>
      </c>
      <c r="Q60" s="520">
        <v>48.97</v>
      </c>
      <c r="R60" s="520">
        <v>65.75</v>
      </c>
      <c r="S60" s="520">
        <v>53.21</v>
      </c>
    </row>
    <row r="61" spans="1:19" ht="15">
      <c r="A61" s="537" t="s">
        <v>1928</v>
      </c>
      <c r="B61" s="538" t="s">
        <v>1929</v>
      </c>
      <c r="C61" s="539" t="s">
        <v>50</v>
      </c>
      <c r="D61" s="513">
        <v>195.13</v>
      </c>
      <c r="E61" s="520">
        <v>2.98</v>
      </c>
      <c r="F61" s="520">
        <v>4.66</v>
      </c>
      <c r="G61" s="520">
        <v>5.92</v>
      </c>
      <c r="H61" s="520">
        <v>4.57</v>
      </c>
      <c r="I61" s="520">
        <v>8.19</v>
      </c>
      <c r="J61" s="520">
        <v>3.73</v>
      </c>
      <c r="K61" s="521">
        <v>8.4499999999999993</v>
      </c>
      <c r="L61" s="520">
        <v>11.41</v>
      </c>
      <c r="M61" s="520">
        <v>8.8800000000000008</v>
      </c>
      <c r="N61" s="520">
        <v>16.3</v>
      </c>
      <c r="O61" s="520">
        <v>22.05</v>
      </c>
      <c r="P61" s="520">
        <v>1.69</v>
      </c>
      <c r="Q61" s="520">
        <v>9.27</v>
      </c>
      <c r="R61" s="520">
        <v>66.739999999999995</v>
      </c>
      <c r="S61" s="520">
        <v>20.28</v>
      </c>
    </row>
    <row r="62" spans="1:19" ht="15">
      <c r="A62" s="537" t="s">
        <v>1930</v>
      </c>
      <c r="B62" s="538" t="s">
        <v>1931</v>
      </c>
      <c r="C62" s="539" t="s">
        <v>41</v>
      </c>
      <c r="D62" s="513">
        <v>7.97</v>
      </c>
      <c r="E62" s="520"/>
      <c r="F62" s="520"/>
      <c r="G62" s="520"/>
      <c r="H62" s="520">
        <v>5.58</v>
      </c>
      <c r="I62" s="520"/>
      <c r="J62" s="520"/>
      <c r="K62" s="521">
        <v>2.2400000000000002</v>
      </c>
      <c r="L62" s="520"/>
      <c r="M62" s="520"/>
      <c r="N62" s="520"/>
      <c r="O62" s="520"/>
      <c r="P62" s="520"/>
      <c r="Q62" s="520">
        <v>0.14000000000000001</v>
      </c>
      <c r="R62" s="520">
        <v>0.01</v>
      </c>
      <c r="S62" s="520"/>
    </row>
    <row r="63" spans="1:19" ht="15">
      <c r="A63" s="537" t="s">
        <v>1932</v>
      </c>
      <c r="B63" s="538" t="s">
        <v>1933</v>
      </c>
      <c r="C63" s="539" t="s">
        <v>63</v>
      </c>
      <c r="D63" s="513"/>
      <c r="E63" s="506"/>
      <c r="F63" s="506"/>
      <c r="G63" s="506"/>
      <c r="H63" s="506"/>
      <c r="I63" s="506"/>
      <c r="J63" s="506"/>
      <c r="K63" s="506"/>
      <c r="L63" s="506"/>
      <c r="M63" s="506"/>
      <c r="N63" s="506"/>
      <c r="O63" s="506"/>
      <c r="P63" s="506"/>
      <c r="Q63" s="506"/>
      <c r="R63" s="506"/>
      <c r="S63" s="506"/>
    </row>
    <row r="64" spans="1:19" ht="15">
      <c r="A64" s="537" t="s">
        <v>1934</v>
      </c>
      <c r="B64" s="538" t="s">
        <v>1935</v>
      </c>
      <c r="C64" s="539" t="s">
        <v>151</v>
      </c>
      <c r="D64" s="513"/>
      <c r="E64" s="506"/>
      <c r="F64" s="506"/>
      <c r="G64" s="506"/>
      <c r="H64" s="506"/>
      <c r="I64" s="506"/>
      <c r="J64" s="506"/>
      <c r="K64" s="506"/>
      <c r="L64" s="506"/>
      <c r="M64" s="506"/>
      <c r="N64" s="506"/>
      <c r="O64" s="506"/>
      <c r="P64" s="506"/>
      <c r="Q64" s="506"/>
      <c r="R64" s="506"/>
      <c r="S64" s="506"/>
    </row>
    <row r="65" spans="1:19" s="516" customFormat="1" ht="15">
      <c r="A65" s="537" t="s">
        <v>1936</v>
      </c>
      <c r="B65" s="538" t="s">
        <v>1937</v>
      </c>
      <c r="C65" s="539" t="s">
        <v>152</v>
      </c>
      <c r="D65" s="513">
        <v>14.22</v>
      </c>
      <c r="E65" s="506">
        <v>5.46</v>
      </c>
      <c r="F65" s="506"/>
      <c r="G65" s="506"/>
      <c r="H65" s="506"/>
      <c r="I65" s="506"/>
      <c r="J65" s="506"/>
      <c r="K65" s="506">
        <v>0.78</v>
      </c>
      <c r="L65" s="506">
        <v>0.05</v>
      </c>
      <c r="M65" s="506">
        <v>0.71</v>
      </c>
      <c r="N65" s="506">
        <v>1.99</v>
      </c>
      <c r="O65" s="506">
        <v>0.26</v>
      </c>
      <c r="P65" s="506"/>
      <c r="Q65" s="506">
        <v>4.74</v>
      </c>
      <c r="R65" s="506">
        <v>0.24</v>
      </c>
      <c r="S65" s="506"/>
    </row>
    <row r="66" spans="1:19" ht="15">
      <c r="A66" s="537" t="s">
        <v>1938</v>
      </c>
      <c r="B66" s="538" t="s">
        <v>1939</v>
      </c>
      <c r="C66" s="539" t="s">
        <v>51</v>
      </c>
      <c r="D66" s="513">
        <v>0.76</v>
      </c>
      <c r="E66" s="506">
        <v>0.17</v>
      </c>
      <c r="F66" s="506"/>
      <c r="G66" s="506">
        <v>0.01</v>
      </c>
      <c r="H66" s="506"/>
      <c r="I66" s="506"/>
      <c r="J66" s="506">
        <v>0.49</v>
      </c>
      <c r="K66" s="506"/>
      <c r="L66" s="506"/>
      <c r="M66" s="506">
        <v>0.01</v>
      </c>
      <c r="N66" s="506">
        <v>0.02</v>
      </c>
      <c r="O66" s="506">
        <v>0.03</v>
      </c>
      <c r="P66" s="506"/>
      <c r="Q66" s="506">
        <v>0.01</v>
      </c>
      <c r="R66" s="506">
        <v>0.01</v>
      </c>
      <c r="S66" s="506">
        <v>0.01</v>
      </c>
    </row>
    <row r="67" spans="1:19" ht="15">
      <c r="A67" s="537" t="s">
        <v>1940</v>
      </c>
      <c r="B67" s="538" t="s">
        <v>1941</v>
      </c>
      <c r="C67" s="539" t="s">
        <v>52</v>
      </c>
      <c r="D67" s="513">
        <v>0.82</v>
      </c>
      <c r="E67" s="506">
        <v>0.23</v>
      </c>
      <c r="F67" s="506"/>
      <c r="G67" s="506">
        <v>0.01</v>
      </c>
      <c r="H67" s="506"/>
      <c r="I67" s="506">
        <v>0.02</v>
      </c>
      <c r="J67" s="506">
        <v>0.1</v>
      </c>
      <c r="K67" s="506">
        <v>0.02</v>
      </c>
      <c r="L67" s="506">
        <v>0.05</v>
      </c>
      <c r="M67" s="506">
        <v>7.0000000000000007E-2</v>
      </c>
      <c r="N67" s="506"/>
      <c r="O67" s="506">
        <v>0.06</v>
      </c>
      <c r="P67" s="506">
        <v>0.08</v>
      </c>
      <c r="Q67" s="506">
        <v>0.01</v>
      </c>
      <c r="R67" s="506">
        <v>0.15</v>
      </c>
      <c r="S67" s="506">
        <v>0.02</v>
      </c>
    </row>
    <row r="68" spans="1:19" ht="15">
      <c r="A68" s="537" t="s">
        <v>1942</v>
      </c>
      <c r="B68" s="538" t="s">
        <v>1943</v>
      </c>
      <c r="C68" s="539" t="s">
        <v>59</v>
      </c>
      <c r="D68" s="513">
        <v>6.86</v>
      </c>
      <c r="E68" s="506">
        <v>1.45</v>
      </c>
      <c r="F68" s="506"/>
      <c r="G68" s="506">
        <v>0.45</v>
      </c>
      <c r="H68" s="506"/>
      <c r="I68" s="506"/>
      <c r="J68" s="506">
        <v>0.14000000000000001</v>
      </c>
      <c r="K68" s="506"/>
      <c r="L68" s="506">
        <v>0.59</v>
      </c>
      <c r="M68" s="506">
        <v>0.4</v>
      </c>
      <c r="N68" s="506">
        <v>0.54</v>
      </c>
      <c r="O68" s="506">
        <v>0.77</v>
      </c>
      <c r="P68" s="506"/>
      <c r="Q68" s="506"/>
      <c r="R68" s="506">
        <v>1.98</v>
      </c>
      <c r="S68" s="506">
        <v>0.55000000000000004</v>
      </c>
    </row>
    <row r="69" spans="1:19" ht="15">
      <c r="A69" s="537" t="s">
        <v>1944</v>
      </c>
      <c r="B69" s="538" t="s">
        <v>1945</v>
      </c>
      <c r="C69" s="539" t="s">
        <v>42</v>
      </c>
      <c r="D69" s="513">
        <v>1.02</v>
      </c>
      <c r="E69" s="506">
        <v>1.02</v>
      </c>
      <c r="F69" s="506"/>
      <c r="G69" s="506"/>
      <c r="H69" s="506"/>
      <c r="I69" s="506"/>
      <c r="J69" s="506"/>
      <c r="K69" s="506"/>
      <c r="L69" s="506"/>
      <c r="M69" s="506"/>
      <c r="N69" s="506"/>
      <c r="O69" s="506"/>
      <c r="P69" s="506"/>
      <c r="Q69" s="506"/>
      <c r="R69" s="506"/>
      <c r="S69" s="506"/>
    </row>
    <row r="70" spans="1:19" ht="15">
      <c r="A70" s="537" t="s">
        <v>1946</v>
      </c>
      <c r="B70" s="538" t="s">
        <v>1947</v>
      </c>
      <c r="C70" s="539" t="s">
        <v>177</v>
      </c>
      <c r="D70" s="513"/>
      <c r="E70" s="506"/>
      <c r="F70" s="506"/>
      <c r="G70" s="506"/>
      <c r="H70" s="506"/>
      <c r="I70" s="506"/>
      <c r="J70" s="506"/>
      <c r="K70" s="506"/>
      <c r="L70" s="506"/>
      <c r="M70" s="506"/>
      <c r="N70" s="506"/>
      <c r="O70" s="506"/>
      <c r="P70" s="506"/>
      <c r="Q70" s="506"/>
      <c r="R70" s="506"/>
      <c r="S70" s="506"/>
    </row>
    <row r="71" spans="1:19" ht="15">
      <c r="A71" s="534" t="s">
        <v>32</v>
      </c>
      <c r="B71" s="535" t="s">
        <v>1948</v>
      </c>
      <c r="C71" s="536" t="s">
        <v>43</v>
      </c>
      <c r="D71" s="513">
        <v>0.27</v>
      </c>
      <c r="E71" s="506">
        <v>0.18</v>
      </c>
      <c r="F71" s="506">
        <v>0.09</v>
      </c>
      <c r="G71" s="506"/>
      <c r="H71" s="506"/>
      <c r="I71" s="506"/>
      <c r="J71" s="506"/>
      <c r="K71" s="506"/>
      <c r="L71" s="506"/>
      <c r="M71" s="506"/>
      <c r="N71" s="506"/>
      <c r="O71" s="506"/>
      <c r="P71" s="506"/>
      <c r="Q71" s="506"/>
      <c r="R71" s="506"/>
      <c r="S71" s="506"/>
    </row>
    <row r="72" spans="1:19" ht="15">
      <c r="A72" s="534" t="s">
        <v>34</v>
      </c>
      <c r="B72" s="535" t="s">
        <v>1949</v>
      </c>
      <c r="C72" s="536" t="s">
        <v>44</v>
      </c>
      <c r="D72" s="513">
        <v>2.83</v>
      </c>
      <c r="E72" s="506">
        <v>0.06</v>
      </c>
      <c r="F72" s="506"/>
      <c r="G72" s="506"/>
      <c r="H72" s="506">
        <v>0.77</v>
      </c>
      <c r="I72" s="506"/>
      <c r="J72" s="506">
        <v>0.17</v>
      </c>
      <c r="K72" s="506"/>
      <c r="L72" s="506">
        <v>0.05</v>
      </c>
      <c r="M72" s="506">
        <v>0.13</v>
      </c>
      <c r="N72" s="506"/>
      <c r="O72" s="506">
        <v>0.06</v>
      </c>
      <c r="P72" s="506">
        <v>0.11</v>
      </c>
      <c r="Q72" s="506">
        <v>1.23</v>
      </c>
      <c r="R72" s="506">
        <v>0.03</v>
      </c>
      <c r="S72" s="506">
        <v>0.22</v>
      </c>
    </row>
    <row r="73" spans="1:19">
      <c r="A73" s="534" t="s">
        <v>36</v>
      </c>
      <c r="B73" s="535" t="s">
        <v>1950</v>
      </c>
      <c r="C73" s="536" t="s">
        <v>45</v>
      </c>
      <c r="D73" s="559">
        <v>24.99</v>
      </c>
      <c r="E73" s="559">
        <v>3.52</v>
      </c>
      <c r="F73" s="559">
        <v>0.18</v>
      </c>
      <c r="G73" s="559">
        <v>0.09</v>
      </c>
      <c r="H73" s="559">
        <v>2.15</v>
      </c>
      <c r="I73" s="559"/>
      <c r="J73" s="559">
        <v>0.77</v>
      </c>
      <c r="K73" s="559">
        <v>5.34</v>
      </c>
      <c r="L73" s="559">
        <v>0.78</v>
      </c>
      <c r="M73" s="559">
        <v>0.51</v>
      </c>
      <c r="N73" s="559">
        <v>1.1200000000000001</v>
      </c>
      <c r="O73" s="559">
        <v>1.61</v>
      </c>
      <c r="P73" s="559">
        <v>0.62</v>
      </c>
      <c r="Q73" s="559">
        <v>4.97</v>
      </c>
      <c r="R73" s="559">
        <v>2.08</v>
      </c>
      <c r="S73" s="559">
        <v>1.26</v>
      </c>
    </row>
    <row r="74" spans="1:19">
      <c r="A74" s="534" t="s">
        <v>38</v>
      </c>
      <c r="B74" s="535" t="s">
        <v>154</v>
      </c>
      <c r="C74" s="536" t="s">
        <v>47</v>
      </c>
      <c r="D74" s="559">
        <v>900.43</v>
      </c>
      <c r="E74" s="568">
        <v>24</v>
      </c>
      <c r="F74" s="559">
        <v>129.5</v>
      </c>
      <c r="G74" s="559">
        <v>80.86</v>
      </c>
      <c r="H74" s="559">
        <v>65.010000000000005</v>
      </c>
      <c r="I74" s="559">
        <v>81.93</v>
      </c>
      <c r="J74" s="559">
        <v>41.03</v>
      </c>
      <c r="K74" s="559">
        <v>62.7</v>
      </c>
      <c r="L74" s="559">
        <v>29.53</v>
      </c>
      <c r="M74" s="559">
        <v>36.39</v>
      </c>
      <c r="N74" s="559">
        <v>18.329999999999998</v>
      </c>
      <c r="O74" s="559">
        <v>86.09</v>
      </c>
      <c r="P74" s="559">
        <v>12.98</v>
      </c>
      <c r="Q74" s="559">
        <v>71.61</v>
      </c>
      <c r="R74" s="559">
        <v>97.52</v>
      </c>
      <c r="S74" s="559">
        <v>62.93</v>
      </c>
    </row>
    <row r="75" spans="1:19">
      <c r="A75" s="534" t="s">
        <v>88</v>
      </c>
      <c r="B75" s="535" t="s">
        <v>98</v>
      </c>
      <c r="C75" s="536" t="s">
        <v>46</v>
      </c>
      <c r="D75" s="559">
        <v>4.3</v>
      </c>
      <c r="E75" s="559"/>
      <c r="F75" s="559"/>
      <c r="G75" s="559"/>
      <c r="H75" s="559"/>
      <c r="I75" s="559"/>
      <c r="J75" s="559"/>
      <c r="K75" s="559">
        <v>2.92</v>
      </c>
      <c r="L75" s="559"/>
      <c r="M75" s="559"/>
      <c r="N75" s="559">
        <v>0.3</v>
      </c>
      <c r="O75" s="559"/>
      <c r="P75" s="559"/>
      <c r="Q75" s="559"/>
      <c r="R75" s="559">
        <v>1.08</v>
      </c>
      <c r="S75" s="559"/>
    </row>
    <row r="76" spans="1:19" ht="13.5" thickBot="1">
      <c r="A76" s="540" t="s">
        <v>89</v>
      </c>
      <c r="B76" s="541" t="s">
        <v>1951</v>
      </c>
      <c r="C76" s="542" t="s">
        <v>60</v>
      </c>
      <c r="D76" s="559"/>
      <c r="E76" s="559"/>
      <c r="F76" s="559"/>
      <c r="G76" s="559"/>
      <c r="H76" s="559"/>
      <c r="I76" s="559"/>
      <c r="J76" s="559"/>
      <c r="K76" s="559"/>
      <c r="L76" s="559"/>
      <c r="M76" s="559"/>
      <c r="N76" s="559"/>
      <c r="O76" s="559"/>
      <c r="P76" s="559"/>
      <c r="Q76" s="559"/>
      <c r="R76" s="559"/>
      <c r="S76" s="559"/>
    </row>
    <row r="77" spans="1:19" s="532" customFormat="1">
      <c r="A77" s="564">
        <v>3</v>
      </c>
      <c r="B77" s="565" t="s">
        <v>1953</v>
      </c>
      <c r="C77" s="566" t="s">
        <v>102</v>
      </c>
      <c r="D77" s="567">
        <v>1968.55</v>
      </c>
      <c r="E77" s="567"/>
      <c r="F77" s="567"/>
      <c r="G77" s="567"/>
      <c r="H77" s="567"/>
      <c r="I77" s="567"/>
      <c r="J77" s="567"/>
      <c r="K77" s="567">
        <v>57.39</v>
      </c>
      <c r="L77" s="567"/>
      <c r="M77" s="567">
        <v>811.05</v>
      </c>
      <c r="N77" s="567"/>
      <c r="O77" s="567">
        <v>271.56</v>
      </c>
      <c r="P77" s="567">
        <v>0.88</v>
      </c>
      <c r="Q77" s="567">
        <v>10.83</v>
      </c>
      <c r="R77" s="567">
        <v>812.8</v>
      </c>
      <c r="S77" s="567">
        <v>4.05</v>
      </c>
    </row>
    <row r="78" spans="1:19">
      <c r="A78" s="554" t="s">
        <v>1954</v>
      </c>
      <c r="B78" s="538" t="s">
        <v>1955</v>
      </c>
      <c r="C78" s="555" t="s">
        <v>1956</v>
      </c>
      <c r="D78" s="559">
        <v>0.88</v>
      </c>
      <c r="E78" s="559"/>
      <c r="F78" s="559"/>
      <c r="G78" s="559"/>
      <c r="H78" s="559"/>
      <c r="I78" s="559"/>
      <c r="J78" s="559"/>
      <c r="K78" s="559"/>
      <c r="L78" s="559"/>
      <c r="M78" s="559"/>
      <c r="N78" s="559"/>
      <c r="O78" s="559"/>
      <c r="P78" s="559">
        <v>0.88</v>
      </c>
      <c r="Q78" s="559"/>
      <c r="R78" s="559"/>
      <c r="S78" s="559"/>
    </row>
    <row r="79" spans="1:19">
      <c r="A79" s="554" t="s">
        <v>1957</v>
      </c>
      <c r="B79" s="538" t="s">
        <v>1958</v>
      </c>
      <c r="C79" s="555" t="s">
        <v>1959</v>
      </c>
      <c r="D79" s="559">
        <v>704.52</v>
      </c>
      <c r="E79" s="559"/>
      <c r="F79" s="559"/>
      <c r="G79" s="559"/>
      <c r="H79" s="559"/>
      <c r="I79" s="559"/>
      <c r="J79" s="559"/>
      <c r="K79" s="559">
        <v>53.91</v>
      </c>
      <c r="L79" s="559"/>
      <c r="M79" s="559"/>
      <c r="N79" s="559"/>
      <c r="O79" s="559">
        <v>271.56</v>
      </c>
      <c r="P79" s="559"/>
      <c r="Q79" s="559"/>
      <c r="R79" s="559">
        <v>376.78</v>
      </c>
      <c r="S79" s="559">
        <v>2.2799999999999998</v>
      </c>
    </row>
    <row r="80" spans="1:19">
      <c r="A80" s="556" t="s">
        <v>1960</v>
      </c>
      <c r="B80" s="557" t="s">
        <v>1961</v>
      </c>
      <c r="C80" s="558" t="s">
        <v>1962</v>
      </c>
      <c r="D80" s="559">
        <v>1263.1500000000001</v>
      </c>
      <c r="E80" s="559"/>
      <c r="F80" s="559"/>
      <c r="G80" s="559"/>
      <c r="H80" s="559"/>
      <c r="I80" s="559"/>
      <c r="J80" s="559"/>
      <c r="K80" s="559">
        <v>3.49</v>
      </c>
      <c r="L80" s="559"/>
      <c r="M80" s="559">
        <v>811.05</v>
      </c>
      <c r="N80" s="559"/>
      <c r="O80" s="559"/>
      <c r="P80" s="559"/>
      <c r="Q80" s="559">
        <v>10.83</v>
      </c>
      <c r="R80" s="559">
        <v>436.02</v>
      </c>
      <c r="S80" s="559">
        <v>1.76</v>
      </c>
    </row>
  </sheetData>
  <mergeCells count="6">
    <mergeCell ref="A1:L1"/>
    <mergeCell ref="A3:A4"/>
    <mergeCell ref="B3:B4"/>
    <mergeCell ref="C3:C4"/>
    <mergeCell ref="D3:D4"/>
    <mergeCell ref="E3:S3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72"/>
  <sheetViews>
    <sheetView showZeros="0" zoomScale="115" zoomScaleNormal="115" workbookViewId="0">
      <pane xSplit="6" ySplit="5" topLeftCell="G18" activePane="bottomRight" state="frozen"/>
      <selection activeCell="AH16" sqref="AH16"/>
      <selection pane="topRight" activeCell="AH16" sqref="AH16"/>
      <selection pane="bottomLeft" activeCell="AH16" sqref="AH16"/>
      <selection pane="bottomRight" activeCell="A33" sqref="A33:XFD33"/>
    </sheetView>
  </sheetViews>
  <sheetFormatPr defaultColWidth="9" defaultRowHeight="12.75"/>
  <cols>
    <col min="1" max="1" width="5.375" style="515" customWidth="1"/>
    <col min="2" max="2" width="33.375" style="515" customWidth="1"/>
    <col min="3" max="3" width="6.125" style="515" bestFit="1" customWidth="1"/>
    <col min="4" max="4" width="7.75" style="515" customWidth="1"/>
    <col min="5" max="5" width="11.25" style="522" customWidth="1"/>
    <col min="6" max="6" width="10.875" style="515" customWidth="1"/>
    <col min="7" max="7" width="11.125" style="515" customWidth="1"/>
    <col min="8" max="9" width="9.5" style="515" bestFit="1" customWidth="1"/>
    <col min="10" max="10" width="10.625" style="515" customWidth="1"/>
    <col min="11" max="15" width="8.5" style="515" bestFit="1" customWidth="1"/>
    <col min="16" max="16" width="9.5" style="515" bestFit="1" customWidth="1"/>
    <col min="17" max="19" width="8.5" style="515" bestFit="1" customWidth="1"/>
    <col min="20" max="20" width="8.5" style="523" bestFit="1" customWidth="1"/>
    <col min="21" max="21" width="8.5" style="515" bestFit="1" customWidth="1"/>
    <col min="22" max="22" width="5.125" style="515" customWidth="1"/>
    <col min="23" max="16384" width="9" style="515"/>
  </cols>
  <sheetData>
    <row r="1" spans="1:21" s="501" customFormat="1" ht="15.75">
      <c r="A1" s="656" t="s">
        <v>305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T1" s="502"/>
    </row>
    <row r="3" spans="1:21" s="503" customFormat="1" ht="21" customHeight="1">
      <c r="A3" s="657" t="s">
        <v>1</v>
      </c>
      <c r="B3" s="657" t="s">
        <v>2</v>
      </c>
      <c r="C3" s="657" t="s">
        <v>3</v>
      </c>
      <c r="D3" s="659" t="s">
        <v>1816</v>
      </c>
      <c r="E3" s="661" t="s">
        <v>1815</v>
      </c>
      <c r="F3" s="609" t="s">
        <v>217</v>
      </c>
      <c r="G3" s="658" t="s">
        <v>4</v>
      </c>
      <c r="H3" s="658"/>
      <c r="I3" s="658"/>
      <c r="J3" s="658"/>
      <c r="K3" s="658"/>
      <c r="L3" s="658"/>
      <c r="M3" s="658"/>
      <c r="N3" s="658"/>
      <c r="O3" s="658"/>
      <c r="P3" s="658"/>
      <c r="Q3" s="658"/>
      <c r="R3" s="658"/>
      <c r="S3" s="658"/>
      <c r="T3" s="658"/>
      <c r="U3" s="658"/>
    </row>
    <row r="4" spans="1:21" s="503" customFormat="1" ht="42.75" customHeight="1">
      <c r="A4" s="657"/>
      <c r="B4" s="657"/>
      <c r="C4" s="657"/>
      <c r="D4" s="660"/>
      <c r="E4" s="662"/>
      <c r="F4" s="609"/>
      <c r="G4" s="524" t="s">
        <v>327</v>
      </c>
      <c r="H4" s="524" t="s">
        <v>328</v>
      </c>
      <c r="I4" s="524" t="s">
        <v>329</v>
      </c>
      <c r="J4" s="524" t="s">
        <v>330</v>
      </c>
      <c r="K4" s="524" t="s">
        <v>331</v>
      </c>
      <c r="L4" s="524" t="s">
        <v>332</v>
      </c>
      <c r="M4" s="524" t="s">
        <v>333</v>
      </c>
      <c r="N4" s="524" t="s">
        <v>334</v>
      </c>
      <c r="O4" s="524" t="s">
        <v>335</v>
      </c>
      <c r="P4" s="524" t="s">
        <v>336</v>
      </c>
      <c r="Q4" s="524" t="s">
        <v>337</v>
      </c>
      <c r="R4" s="524" t="s">
        <v>338</v>
      </c>
      <c r="S4" s="524" t="s">
        <v>339</v>
      </c>
      <c r="T4" s="524" t="s">
        <v>340</v>
      </c>
      <c r="U4" s="524" t="s">
        <v>341</v>
      </c>
    </row>
    <row r="5" spans="1:21" s="508" customFormat="1" ht="15.75" customHeight="1">
      <c r="A5" s="62" t="s">
        <v>99</v>
      </c>
      <c r="B5" s="504" t="s">
        <v>6</v>
      </c>
      <c r="C5" s="62"/>
      <c r="D5" s="505">
        <f>F5-E5</f>
        <v>0</v>
      </c>
      <c r="E5" s="505">
        <v>83839.48</v>
      </c>
      <c r="F5" s="507">
        <f>SUM(G5:U5)</f>
        <v>83839.48000000001</v>
      </c>
      <c r="G5" s="507">
        <f>G6+G19+G59</f>
        <v>1053.1200000000001</v>
      </c>
      <c r="H5" s="507">
        <f t="shared" ref="H5:U5" si="0">H6+H19+H59</f>
        <v>9678.7799999999988</v>
      </c>
      <c r="I5" s="507">
        <f t="shared" si="0"/>
        <v>8458.64</v>
      </c>
      <c r="J5" s="507">
        <f t="shared" si="0"/>
        <v>10224.19</v>
      </c>
      <c r="K5" s="507">
        <f t="shared" si="0"/>
        <v>7614.22</v>
      </c>
      <c r="L5" s="507">
        <f t="shared" si="0"/>
        <v>4384.1200000000008</v>
      </c>
      <c r="M5" s="507">
        <f t="shared" si="0"/>
        <v>5562.5699999999988</v>
      </c>
      <c r="N5" s="507">
        <f t="shared" si="0"/>
        <v>3358.11</v>
      </c>
      <c r="O5" s="507">
        <f t="shared" si="0"/>
        <v>3797.45</v>
      </c>
      <c r="P5" s="507">
        <f t="shared" si="0"/>
        <v>3361.6899999999996</v>
      </c>
      <c r="Q5" s="507">
        <f t="shared" si="0"/>
        <v>4571.0599999999995</v>
      </c>
      <c r="R5" s="507">
        <f t="shared" si="0"/>
        <v>5982.09</v>
      </c>
      <c r="S5" s="507">
        <f t="shared" si="0"/>
        <v>7347.3799999999992</v>
      </c>
      <c r="T5" s="507">
        <f t="shared" si="0"/>
        <v>5546.04</v>
      </c>
      <c r="U5" s="507">
        <f t="shared" si="0"/>
        <v>2900.02</v>
      </c>
    </row>
    <row r="6" spans="1:21" s="510" customFormat="1" ht="15.75" customHeight="1">
      <c r="A6" s="62">
        <v>1</v>
      </c>
      <c r="B6" s="63" t="s">
        <v>7</v>
      </c>
      <c r="C6" s="62" t="s">
        <v>8</v>
      </c>
      <c r="D6" s="505">
        <f t="shared" ref="D6:D59" si="1">F6-E6</f>
        <v>-33.540000000008149</v>
      </c>
      <c r="E6" s="505">
        <f>SUM(E8:E18)</f>
        <v>78345.14</v>
      </c>
      <c r="F6" s="507">
        <f t="shared" ref="F6:F59" si="2">SUM(G6:U6)</f>
        <v>78311.599999999991</v>
      </c>
      <c r="G6" s="507">
        <f>SUM(G8:G18)</f>
        <v>929.23</v>
      </c>
      <c r="H6" s="507">
        <f t="shared" ref="H6:U6" si="3">SUM(H8:H18)</f>
        <v>9359.06</v>
      </c>
      <c r="I6" s="507">
        <f t="shared" si="3"/>
        <v>8311.0299999999988</v>
      </c>
      <c r="J6" s="507">
        <f t="shared" si="3"/>
        <v>9864.74</v>
      </c>
      <c r="K6" s="507">
        <f t="shared" si="3"/>
        <v>7419.51</v>
      </c>
      <c r="L6" s="507">
        <f t="shared" si="3"/>
        <v>4278.1100000000006</v>
      </c>
      <c r="M6" s="507">
        <f t="shared" si="3"/>
        <v>5289.2699999999995</v>
      </c>
      <c r="N6" s="507">
        <f t="shared" si="3"/>
        <v>3140.17</v>
      </c>
      <c r="O6" s="507">
        <f t="shared" si="3"/>
        <v>2592.41</v>
      </c>
      <c r="P6" s="507">
        <f t="shared" si="3"/>
        <v>3148.9599999999996</v>
      </c>
      <c r="Q6" s="507">
        <f t="shared" si="3"/>
        <v>3998.88</v>
      </c>
      <c r="R6" s="507">
        <f t="shared" si="3"/>
        <v>5825.8</v>
      </c>
      <c r="S6" s="507">
        <f t="shared" si="3"/>
        <v>7083.9</v>
      </c>
      <c r="T6" s="507">
        <f t="shared" si="3"/>
        <v>4381.83</v>
      </c>
      <c r="U6" s="507">
        <f t="shared" si="3"/>
        <v>2688.7000000000003</v>
      </c>
    </row>
    <row r="7" spans="1:21" s="510" customFormat="1" ht="15">
      <c r="A7" s="511" t="s">
        <v>10</v>
      </c>
      <c r="B7" s="165" t="s">
        <v>106</v>
      </c>
      <c r="C7" s="511" t="s">
        <v>9</v>
      </c>
      <c r="D7" s="505">
        <f t="shared" si="1"/>
        <v>-13.379999999999654</v>
      </c>
      <c r="E7" s="512">
        <f>SUM(E8:E10)</f>
        <v>4040.7999999999997</v>
      </c>
      <c r="F7" s="514">
        <f t="shared" si="2"/>
        <v>4027.42</v>
      </c>
      <c r="G7" s="514">
        <f>SUM(G8:G10)</f>
        <v>79.77000000000001</v>
      </c>
      <c r="H7" s="514">
        <f t="shared" ref="H7:U7" si="4">SUM(H8:H10)</f>
        <v>212.34</v>
      </c>
      <c r="I7" s="514">
        <f t="shared" si="4"/>
        <v>239.37</v>
      </c>
      <c r="J7" s="514">
        <f t="shared" si="4"/>
        <v>216.64</v>
      </c>
      <c r="K7" s="514">
        <f t="shared" si="4"/>
        <v>241.60999999999999</v>
      </c>
      <c r="L7" s="514">
        <f t="shared" si="4"/>
        <v>135.82</v>
      </c>
      <c r="M7" s="514">
        <f t="shared" si="4"/>
        <v>284.53999999999996</v>
      </c>
      <c r="N7" s="514">
        <f t="shared" si="4"/>
        <v>140.20000000000002</v>
      </c>
      <c r="O7" s="514">
        <f t="shared" si="4"/>
        <v>365.44</v>
      </c>
      <c r="P7" s="514">
        <f t="shared" si="4"/>
        <v>385.03</v>
      </c>
      <c r="Q7" s="514">
        <f t="shared" si="4"/>
        <v>365.62</v>
      </c>
      <c r="R7" s="514">
        <f t="shared" si="4"/>
        <v>280.69999999999993</v>
      </c>
      <c r="S7" s="514">
        <f t="shared" si="4"/>
        <v>309.45999999999998</v>
      </c>
      <c r="T7" s="514">
        <f t="shared" si="4"/>
        <v>396.44</v>
      </c>
      <c r="U7" s="514">
        <f t="shared" si="4"/>
        <v>374.44000000000005</v>
      </c>
    </row>
    <row r="8" spans="1:21" ht="15">
      <c r="A8" s="528"/>
      <c r="B8" s="15" t="s">
        <v>189</v>
      </c>
      <c r="C8" s="528" t="s">
        <v>11</v>
      </c>
      <c r="D8" s="526">
        <f t="shared" si="1"/>
        <v>-0.81999999999970896</v>
      </c>
      <c r="E8" s="133">
        <v>2556.2399999999998</v>
      </c>
      <c r="F8" s="513">
        <f t="shared" si="2"/>
        <v>2555.42</v>
      </c>
      <c r="G8" s="513">
        <v>54.440000000000005</v>
      </c>
      <c r="H8" s="513">
        <v>118.75</v>
      </c>
      <c r="I8" s="513">
        <v>177.57000000000002</v>
      </c>
      <c r="J8" s="513">
        <v>24.49</v>
      </c>
      <c r="K8" s="513">
        <v>180.01</v>
      </c>
      <c r="L8" s="513">
        <v>76.899999999999991</v>
      </c>
      <c r="M8" s="513">
        <v>255.07</v>
      </c>
      <c r="N8" s="513">
        <v>122.07000000000001</v>
      </c>
      <c r="O8" s="513">
        <v>271.24</v>
      </c>
      <c r="P8" s="513">
        <v>313.43</v>
      </c>
      <c r="Q8" s="513">
        <v>169.38</v>
      </c>
      <c r="R8" s="513">
        <v>105.47999999999999</v>
      </c>
      <c r="S8" s="513">
        <v>226.79999999999998</v>
      </c>
      <c r="T8" s="513">
        <v>217.29</v>
      </c>
      <c r="U8" s="513">
        <v>242.5</v>
      </c>
    </row>
    <row r="9" spans="1:21" ht="15">
      <c r="A9" s="528"/>
      <c r="B9" s="15" t="s">
        <v>191</v>
      </c>
      <c r="C9" s="528" t="s">
        <v>12</v>
      </c>
      <c r="D9" s="526">
        <f t="shared" si="1"/>
        <v>-12.559999999999718</v>
      </c>
      <c r="E9" s="133">
        <v>1484.29</v>
      </c>
      <c r="F9" s="513">
        <f t="shared" si="2"/>
        <v>1471.7300000000002</v>
      </c>
      <c r="G9" s="513">
        <v>25.33</v>
      </c>
      <c r="H9" s="513">
        <v>93.59</v>
      </c>
      <c r="I9" s="513">
        <v>61.8</v>
      </c>
      <c r="J9" s="513">
        <v>192.14999999999998</v>
      </c>
      <c r="K9" s="513">
        <v>61.6</v>
      </c>
      <c r="L9" s="513">
        <v>58.92</v>
      </c>
      <c r="M9" s="513">
        <v>29.47</v>
      </c>
      <c r="N9" s="513">
        <v>18.13</v>
      </c>
      <c r="O9" s="513">
        <v>94.2</v>
      </c>
      <c r="P9" s="513">
        <v>71.599999999999994</v>
      </c>
      <c r="Q9" s="513">
        <v>196.23999999999998</v>
      </c>
      <c r="R9" s="513">
        <v>174.95</v>
      </c>
      <c r="S9" s="513">
        <v>82.66</v>
      </c>
      <c r="T9" s="513">
        <v>179.15</v>
      </c>
      <c r="U9" s="513">
        <v>131.94000000000003</v>
      </c>
    </row>
    <row r="10" spans="1:21" ht="15">
      <c r="A10" s="528"/>
      <c r="B10" s="15" t="s">
        <v>192</v>
      </c>
      <c r="C10" s="528" t="s">
        <v>14</v>
      </c>
      <c r="D10" s="526">
        <f t="shared" si="1"/>
        <v>0</v>
      </c>
      <c r="E10" s="133">
        <v>0.27</v>
      </c>
      <c r="F10" s="513">
        <f t="shared" si="2"/>
        <v>0.27</v>
      </c>
      <c r="G10" s="513">
        <v>0</v>
      </c>
      <c r="H10" s="513">
        <v>0</v>
      </c>
      <c r="I10" s="513">
        <v>0</v>
      </c>
      <c r="J10" s="513">
        <v>0</v>
      </c>
      <c r="K10" s="513">
        <v>0</v>
      </c>
      <c r="L10" s="513">
        <v>0</v>
      </c>
      <c r="M10" s="513">
        <v>0</v>
      </c>
      <c r="N10" s="513">
        <v>0</v>
      </c>
      <c r="O10" s="513">
        <v>0</v>
      </c>
      <c r="P10" s="513">
        <v>0</v>
      </c>
      <c r="Q10" s="513">
        <v>0</v>
      </c>
      <c r="R10" s="513">
        <v>0.27</v>
      </c>
      <c r="S10" s="513">
        <v>0</v>
      </c>
      <c r="T10" s="513">
        <v>0</v>
      </c>
      <c r="U10" s="513">
        <v>0</v>
      </c>
    </row>
    <row r="11" spans="1:21" s="516" customFormat="1" ht="15">
      <c r="A11" s="528" t="s">
        <v>13</v>
      </c>
      <c r="B11" s="13" t="s">
        <v>116</v>
      </c>
      <c r="C11" s="528" t="s">
        <v>16</v>
      </c>
      <c r="D11" s="526">
        <f t="shared" si="1"/>
        <v>-6.0599999999999454</v>
      </c>
      <c r="E11" s="133">
        <v>3744.95</v>
      </c>
      <c r="F11" s="513">
        <f t="shared" si="2"/>
        <v>3738.89</v>
      </c>
      <c r="G11" s="513">
        <v>73.11</v>
      </c>
      <c r="H11" s="513">
        <v>195.79000000000002</v>
      </c>
      <c r="I11" s="513">
        <v>163.60999999999999</v>
      </c>
      <c r="J11" s="513">
        <v>141.35999999999999</v>
      </c>
      <c r="K11" s="513">
        <v>166.56</v>
      </c>
      <c r="L11" s="513">
        <v>275.47000000000003</v>
      </c>
      <c r="M11" s="513">
        <v>213.31</v>
      </c>
      <c r="N11" s="513">
        <v>150.33000000000001</v>
      </c>
      <c r="O11" s="513">
        <v>114.85000000000001</v>
      </c>
      <c r="P11" s="513">
        <v>89.759999999999991</v>
      </c>
      <c r="Q11" s="513">
        <v>904.93000000000006</v>
      </c>
      <c r="R11" s="513">
        <v>322.31</v>
      </c>
      <c r="S11" s="513">
        <v>162.63000000000002</v>
      </c>
      <c r="T11" s="513">
        <v>545.91</v>
      </c>
      <c r="U11" s="513">
        <v>218.96</v>
      </c>
    </row>
    <row r="12" spans="1:21" ht="15">
      <c r="A12" s="528" t="s">
        <v>15</v>
      </c>
      <c r="B12" s="13" t="s">
        <v>80</v>
      </c>
      <c r="C12" s="528" t="s">
        <v>18</v>
      </c>
      <c r="D12" s="526">
        <f t="shared" si="1"/>
        <v>-7.7199999999997999</v>
      </c>
      <c r="E12" s="133">
        <v>3297.64</v>
      </c>
      <c r="F12" s="513">
        <f t="shared" si="2"/>
        <v>3289.92</v>
      </c>
      <c r="G12" s="513">
        <f>52.11-0.28+1.79</f>
        <v>53.62</v>
      </c>
      <c r="H12" s="513">
        <v>157.59</v>
      </c>
      <c r="I12" s="513">
        <v>141.39000000000001</v>
      </c>
      <c r="J12" s="513">
        <v>115.56</v>
      </c>
      <c r="K12" s="513">
        <v>118.21000000000001</v>
      </c>
      <c r="L12" s="513">
        <f>97.73+1.22</f>
        <v>98.95</v>
      </c>
      <c r="M12" s="513">
        <v>339.17</v>
      </c>
      <c r="N12" s="513">
        <v>77.459999999999994</v>
      </c>
      <c r="O12" s="513">
        <f>514.21-1.8</f>
        <v>512.41000000000008</v>
      </c>
      <c r="P12" s="513">
        <f>273.03-4.66</f>
        <v>268.36999999999995</v>
      </c>
      <c r="Q12" s="513">
        <v>480.58</v>
      </c>
      <c r="R12" s="513">
        <v>127.15</v>
      </c>
      <c r="S12" s="513">
        <v>307.25</v>
      </c>
      <c r="T12" s="513">
        <v>220.08</v>
      </c>
      <c r="U12" s="513">
        <v>272.13</v>
      </c>
    </row>
    <row r="13" spans="1:21" ht="15">
      <c r="A13" s="528" t="s">
        <v>17</v>
      </c>
      <c r="B13" s="13" t="s">
        <v>81</v>
      </c>
      <c r="C13" s="528" t="s">
        <v>20</v>
      </c>
      <c r="D13" s="526">
        <f t="shared" si="1"/>
        <v>-5.9999999999490683E-2</v>
      </c>
      <c r="E13" s="133">
        <v>15957.44</v>
      </c>
      <c r="F13" s="513">
        <f t="shared" si="2"/>
        <v>15957.380000000001</v>
      </c>
      <c r="G13" s="513">
        <v>0</v>
      </c>
      <c r="H13" s="513">
        <v>3187.64</v>
      </c>
      <c r="I13" s="513">
        <v>2589.15</v>
      </c>
      <c r="J13" s="513">
        <v>2357.0699999999997</v>
      </c>
      <c r="K13" s="513">
        <v>1602.69</v>
      </c>
      <c r="L13" s="513">
        <v>0</v>
      </c>
      <c r="M13" s="513">
        <v>809.07</v>
      </c>
      <c r="N13" s="513">
        <v>0</v>
      </c>
      <c r="O13" s="513">
        <v>101.03</v>
      </c>
      <c r="P13" s="513">
        <v>1881.94</v>
      </c>
      <c r="Q13" s="513">
        <v>529.28</v>
      </c>
      <c r="R13" s="513">
        <v>733.35</v>
      </c>
      <c r="S13" s="513">
        <v>2166.16</v>
      </c>
      <c r="T13" s="513">
        <v>0</v>
      </c>
      <c r="U13" s="513">
        <v>0</v>
      </c>
    </row>
    <row r="14" spans="1:21" ht="15">
      <c r="A14" s="528" t="s">
        <v>19</v>
      </c>
      <c r="B14" s="13" t="s">
        <v>82</v>
      </c>
      <c r="C14" s="528" t="s">
        <v>21</v>
      </c>
      <c r="D14" s="526">
        <f t="shared" si="1"/>
        <v>0</v>
      </c>
      <c r="E14" s="133">
        <v>19937.759999999998</v>
      </c>
      <c r="F14" s="513">
        <f t="shared" si="2"/>
        <v>19937.759999999998</v>
      </c>
      <c r="G14" s="513">
        <v>473.13</v>
      </c>
      <c r="H14" s="513">
        <v>2554.39</v>
      </c>
      <c r="I14" s="513">
        <v>2591.08</v>
      </c>
      <c r="J14" s="513">
        <v>5678.93</v>
      </c>
      <c r="K14" s="513">
        <v>2177.08</v>
      </c>
      <c r="L14" s="513">
        <v>3574.98</v>
      </c>
      <c r="M14" s="513">
        <v>1629.07</v>
      </c>
      <c r="N14" s="513">
        <v>1249.51</v>
      </c>
      <c r="O14" s="513">
        <v>9.59</v>
      </c>
      <c r="P14" s="513">
        <v>0</v>
      </c>
      <c r="Q14" s="513">
        <v>0</v>
      </c>
      <c r="R14" s="513">
        <v>0</v>
      </c>
      <c r="S14" s="513">
        <v>0</v>
      </c>
      <c r="T14" s="513">
        <v>0</v>
      </c>
      <c r="U14" s="513">
        <v>0</v>
      </c>
    </row>
    <row r="15" spans="1:21" s="516" customFormat="1" ht="15">
      <c r="A15" s="528" t="s">
        <v>84</v>
      </c>
      <c r="B15" s="13" t="s">
        <v>83</v>
      </c>
      <c r="C15" s="528" t="s">
        <v>22</v>
      </c>
      <c r="D15" s="526">
        <f t="shared" si="1"/>
        <v>-8.9400000000023283</v>
      </c>
      <c r="E15" s="133">
        <v>31111.33</v>
      </c>
      <c r="F15" s="513">
        <f t="shared" si="2"/>
        <v>31102.39</v>
      </c>
      <c r="G15" s="513">
        <v>234.91</v>
      </c>
      <c r="H15" s="513">
        <v>3038.49</v>
      </c>
      <c r="I15" s="513">
        <v>2573.8799999999997</v>
      </c>
      <c r="J15" s="513">
        <v>1347.14</v>
      </c>
      <c r="K15" s="513">
        <v>3094.1800000000003</v>
      </c>
      <c r="L15" s="513">
        <v>184.6</v>
      </c>
      <c r="M15" s="513">
        <v>1991.18</v>
      </c>
      <c r="N15" s="513">
        <v>1507.94</v>
      </c>
      <c r="O15" s="513">
        <v>1464</v>
      </c>
      <c r="P15" s="513">
        <v>494.95</v>
      </c>
      <c r="Q15" s="513">
        <v>1692.46</v>
      </c>
      <c r="R15" s="513">
        <v>4356.53</v>
      </c>
      <c r="S15" s="513">
        <v>4115.66</v>
      </c>
      <c r="T15" s="513">
        <v>3202.18</v>
      </c>
      <c r="U15" s="513">
        <v>1804.29</v>
      </c>
    </row>
    <row r="16" spans="1:21" s="516" customFormat="1" ht="15">
      <c r="A16" s="528" t="s">
        <v>93</v>
      </c>
      <c r="B16" s="13" t="s">
        <v>92</v>
      </c>
      <c r="C16" s="528" t="s">
        <v>23</v>
      </c>
      <c r="D16" s="526">
        <f t="shared" si="1"/>
        <v>-0.52000000000001023</v>
      </c>
      <c r="E16" s="133">
        <v>250.89</v>
      </c>
      <c r="F16" s="513">
        <f t="shared" si="2"/>
        <v>250.36999999999998</v>
      </c>
      <c r="G16" s="513">
        <v>14.69</v>
      </c>
      <c r="H16" s="513">
        <v>12.82</v>
      </c>
      <c r="I16" s="513">
        <v>12.55</v>
      </c>
      <c r="J16" s="513">
        <v>8.0400000000000009</v>
      </c>
      <c r="K16" s="513">
        <v>15.059999999999999</v>
      </c>
      <c r="L16" s="513">
        <v>8.2899999999999991</v>
      </c>
      <c r="M16" s="513">
        <v>22.15</v>
      </c>
      <c r="N16" s="513">
        <v>14.729999999999999</v>
      </c>
      <c r="O16" s="513">
        <v>24.31</v>
      </c>
      <c r="P16" s="513">
        <v>28.91</v>
      </c>
      <c r="Q16" s="513">
        <v>26.009999999999998</v>
      </c>
      <c r="R16" s="513">
        <v>5.76</v>
      </c>
      <c r="S16" s="513">
        <v>22.740000000000002</v>
      </c>
      <c r="T16" s="513">
        <v>17.22</v>
      </c>
      <c r="U16" s="513">
        <v>17.09</v>
      </c>
    </row>
    <row r="17" spans="1:21" ht="15">
      <c r="A17" s="528" t="s">
        <v>107</v>
      </c>
      <c r="B17" s="13" t="s">
        <v>94</v>
      </c>
      <c r="C17" s="528" t="s">
        <v>24</v>
      </c>
      <c r="D17" s="526">
        <f t="shared" si="1"/>
        <v>0</v>
      </c>
      <c r="E17" s="133"/>
      <c r="F17" s="513">
        <f t="shared" si="2"/>
        <v>0</v>
      </c>
      <c r="G17" s="513">
        <v>0</v>
      </c>
      <c r="H17" s="513">
        <v>0</v>
      </c>
      <c r="I17" s="513">
        <v>0</v>
      </c>
      <c r="J17" s="513">
        <v>0</v>
      </c>
      <c r="K17" s="513">
        <v>0</v>
      </c>
      <c r="L17" s="513">
        <v>0</v>
      </c>
      <c r="M17" s="513">
        <v>0</v>
      </c>
      <c r="N17" s="513">
        <v>0</v>
      </c>
      <c r="O17" s="513">
        <v>0</v>
      </c>
      <c r="P17" s="513">
        <v>0</v>
      </c>
      <c r="Q17" s="513">
        <v>0</v>
      </c>
      <c r="R17" s="513">
        <v>0</v>
      </c>
      <c r="S17" s="513">
        <v>0</v>
      </c>
      <c r="T17" s="513">
        <v>0</v>
      </c>
      <c r="U17" s="513">
        <v>0</v>
      </c>
    </row>
    <row r="18" spans="1:21" ht="15">
      <c r="A18" s="528" t="s">
        <v>118</v>
      </c>
      <c r="B18" s="13" t="s">
        <v>117</v>
      </c>
      <c r="C18" s="528" t="s">
        <v>25</v>
      </c>
      <c r="D18" s="526">
        <f t="shared" si="1"/>
        <v>3.1399999999999997</v>
      </c>
      <c r="E18" s="133">
        <v>4.33</v>
      </c>
      <c r="F18" s="513">
        <f t="shared" si="2"/>
        <v>7.47</v>
      </c>
      <c r="G18" s="513">
        <v>0</v>
      </c>
      <c r="H18" s="513">
        <v>0</v>
      </c>
      <c r="I18" s="513">
        <v>0</v>
      </c>
      <c r="J18" s="513">
        <v>0</v>
      </c>
      <c r="K18" s="513">
        <v>4.1199999999999992</v>
      </c>
      <c r="L18" s="513">
        <v>0</v>
      </c>
      <c r="M18" s="513">
        <v>0.78</v>
      </c>
      <c r="N18" s="513">
        <v>0</v>
      </c>
      <c r="O18" s="513">
        <v>0.78</v>
      </c>
      <c r="P18" s="513">
        <v>0</v>
      </c>
      <c r="Q18" s="513">
        <v>0</v>
      </c>
      <c r="R18" s="513">
        <v>0</v>
      </c>
      <c r="S18" s="513">
        <v>0</v>
      </c>
      <c r="T18" s="513">
        <v>0</v>
      </c>
      <c r="U18" s="513">
        <v>1.79</v>
      </c>
    </row>
    <row r="19" spans="1:21" s="510" customFormat="1" ht="15">
      <c r="A19" s="62">
        <v>2</v>
      </c>
      <c r="B19" s="63" t="s">
        <v>26</v>
      </c>
      <c r="C19" s="62" t="s">
        <v>27</v>
      </c>
      <c r="D19" s="526">
        <f t="shared" si="1"/>
        <v>34.450000000000728</v>
      </c>
      <c r="E19" s="505">
        <f>SUM(E20:E28)+SUM(E42:E58)</f>
        <v>3525.8</v>
      </c>
      <c r="F19" s="506">
        <f t="shared" si="2"/>
        <v>3560.2500000000009</v>
      </c>
      <c r="G19" s="507">
        <f>SUM(G20:G28)+SUM(G42:G58)</f>
        <v>123.89000000000001</v>
      </c>
      <c r="H19" s="507">
        <f t="shared" ref="H19:U19" si="5">SUM(H20:H28)+SUM(H42:H58)</f>
        <v>319.72000000000003</v>
      </c>
      <c r="I19" s="507">
        <f t="shared" si="5"/>
        <v>147.61000000000001</v>
      </c>
      <c r="J19" s="507">
        <f t="shared" si="5"/>
        <v>359.45</v>
      </c>
      <c r="K19" s="507">
        <f t="shared" si="5"/>
        <v>194.71</v>
      </c>
      <c r="L19" s="507">
        <f t="shared" si="5"/>
        <v>106.01</v>
      </c>
      <c r="M19" s="507">
        <f t="shared" si="5"/>
        <v>216.14999999999998</v>
      </c>
      <c r="N19" s="507">
        <f t="shared" si="5"/>
        <v>217.94</v>
      </c>
      <c r="O19" s="507">
        <f t="shared" si="5"/>
        <v>393.99</v>
      </c>
      <c r="P19" s="507">
        <f t="shared" si="5"/>
        <v>212.73000000000002</v>
      </c>
      <c r="Q19" s="507">
        <f t="shared" si="5"/>
        <v>300.64999999999998</v>
      </c>
      <c r="R19" s="507">
        <f t="shared" si="5"/>
        <v>155.44</v>
      </c>
      <c r="S19" s="507">
        <f t="shared" si="5"/>
        <v>252.9</v>
      </c>
      <c r="T19" s="507">
        <f t="shared" si="5"/>
        <v>351.54999999999995</v>
      </c>
      <c r="U19" s="507">
        <f t="shared" si="5"/>
        <v>207.51</v>
      </c>
    </row>
    <row r="20" spans="1:21" ht="15">
      <c r="A20" s="528" t="s">
        <v>28</v>
      </c>
      <c r="B20" s="13" t="s">
        <v>85</v>
      </c>
      <c r="C20" s="528" t="s">
        <v>31</v>
      </c>
      <c r="D20" s="526">
        <f t="shared" si="1"/>
        <v>3.4500000000000028</v>
      </c>
      <c r="E20" s="133">
        <v>84.26</v>
      </c>
      <c r="F20" s="513">
        <f t="shared" si="2"/>
        <v>87.710000000000008</v>
      </c>
      <c r="G20" s="517">
        <f>4.59-1.79</f>
        <v>2.8</v>
      </c>
      <c r="H20" s="513">
        <v>0</v>
      </c>
      <c r="I20" s="513">
        <v>0</v>
      </c>
      <c r="J20" s="513">
        <v>0</v>
      </c>
      <c r="K20" s="513">
        <v>0</v>
      </c>
      <c r="L20" s="517">
        <f>1.22-1.22</f>
        <v>0</v>
      </c>
      <c r="M20" s="513">
        <v>23.91</v>
      </c>
      <c r="N20" s="513">
        <v>0</v>
      </c>
      <c r="O20" s="517">
        <f>21.2+1.8</f>
        <v>23</v>
      </c>
      <c r="P20" s="517">
        <f>33.34+4.66</f>
        <v>38</v>
      </c>
      <c r="Q20" s="513">
        <v>0</v>
      </c>
      <c r="R20" s="513">
        <v>0</v>
      </c>
      <c r="S20" s="513">
        <v>0</v>
      </c>
      <c r="T20" s="513">
        <v>0</v>
      </c>
      <c r="U20" s="513">
        <v>0</v>
      </c>
    </row>
    <row r="21" spans="1:21" s="516" customFormat="1" ht="15">
      <c r="A21" s="528" t="s">
        <v>30</v>
      </c>
      <c r="B21" s="13" t="s">
        <v>86</v>
      </c>
      <c r="C21" s="528" t="s">
        <v>33</v>
      </c>
      <c r="D21" s="526">
        <f t="shared" si="1"/>
        <v>0.28000000000000003</v>
      </c>
      <c r="E21" s="133">
        <v>0.96</v>
      </c>
      <c r="F21" s="513">
        <f t="shared" si="2"/>
        <v>1.24</v>
      </c>
      <c r="G21" s="517">
        <f>0.96+0.28</f>
        <v>1.24</v>
      </c>
      <c r="H21" s="513">
        <v>0</v>
      </c>
      <c r="I21" s="513">
        <v>0</v>
      </c>
      <c r="J21" s="513">
        <v>0</v>
      </c>
      <c r="K21" s="513">
        <v>0</v>
      </c>
      <c r="L21" s="513">
        <v>0</v>
      </c>
      <c r="M21" s="513">
        <v>0</v>
      </c>
      <c r="N21" s="513">
        <v>0</v>
      </c>
      <c r="O21" s="513">
        <v>0</v>
      </c>
      <c r="P21" s="513">
        <v>0</v>
      </c>
      <c r="Q21" s="513">
        <v>0</v>
      </c>
      <c r="R21" s="513">
        <v>0</v>
      </c>
      <c r="S21" s="513">
        <v>0</v>
      </c>
      <c r="T21" s="513">
        <v>0</v>
      </c>
      <c r="U21" s="513">
        <v>0</v>
      </c>
    </row>
    <row r="22" spans="1:21" ht="15">
      <c r="A22" s="528" t="s">
        <v>32</v>
      </c>
      <c r="B22" s="13" t="s">
        <v>87</v>
      </c>
      <c r="C22" s="528" t="s">
        <v>35</v>
      </c>
      <c r="D22" s="526">
        <f t="shared" si="1"/>
        <v>-3.96</v>
      </c>
      <c r="E22" s="133">
        <v>3.96</v>
      </c>
      <c r="F22" s="513">
        <f t="shared" si="2"/>
        <v>0</v>
      </c>
      <c r="G22" s="513">
        <v>0</v>
      </c>
      <c r="H22" s="513">
        <v>0</v>
      </c>
      <c r="I22" s="513">
        <v>0</v>
      </c>
      <c r="J22" s="513">
        <v>0</v>
      </c>
      <c r="K22" s="513">
        <v>0</v>
      </c>
      <c r="L22" s="513">
        <v>0</v>
      </c>
      <c r="M22" s="513">
        <v>0</v>
      </c>
      <c r="N22" s="513">
        <v>0</v>
      </c>
      <c r="O22" s="513">
        <v>0</v>
      </c>
      <c r="P22" s="513">
        <v>0</v>
      </c>
      <c r="Q22" s="513">
        <v>0</v>
      </c>
      <c r="R22" s="513">
        <v>0</v>
      </c>
      <c r="S22" s="513">
        <v>0</v>
      </c>
      <c r="T22" s="513">
        <v>0</v>
      </c>
      <c r="U22" s="513">
        <v>0</v>
      </c>
    </row>
    <row r="23" spans="1:21" ht="15">
      <c r="A23" s="528" t="s">
        <v>34</v>
      </c>
      <c r="B23" s="13" t="s">
        <v>119</v>
      </c>
      <c r="C23" s="528" t="s">
        <v>121</v>
      </c>
      <c r="D23" s="526">
        <f t="shared" si="1"/>
        <v>0</v>
      </c>
      <c r="E23" s="133"/>
      <c r="F23" s="513">
        <f t="shared" si="2"/>
        <v>0</v>
      </c>
      <c r="G23" s="513">
        <v>0</v>
      </c>
      <c r="H23" s="513">
        <v>0</v>
      </c>
      <c r="I23" s="513">
        <v>0</v>
      </c>
      <c r="J23" s="513">
        <v>0</v>
      </c>
      <c r="K23" s="513">
        <v>0</v>
      </c>
      <c r="L23" s="513">
        <v>0</v>
      </c>
      <c r="M23" s="513">
        <v>0</v>
      </c>
      <c r="N23" s="513">
        <v>0</v>
      </c>
      <c r="O23" s="513">
        <v>0</v>
      </c>
      <c r="P23" s="513">
        <v>0</v>
      </c>
      <c r="Q23" s="513">
        <v>0</v>
      </c>
      <c r="R23" s="513">
        <v>0</v>
      </c>
      <c r="S23" s="513">
        <v>0</v>
      </c>
      <c r="T23" s="513">
        <v>0</v>
      </c>
      <c r="U23" s="513">
        <v>0</v>
      </c>
    </row>
    <row r="24" spans="1:21" ht="15">
      <c r="A24" s="528" t="s">
        <v>36</v>
      </c>
      <c r="B24" s="13" t="s">
        <v>120</v>
      </c>
      <c r="C24" s="528" t="s">
        <v>122</v>
      </c>
      <c r="D24" s="526">
        <f t="shared" si="1"/>
        <v>0</v>
      </c>
      <c r="E24" s="133">
        <v>29.69</v>
      </c>
      <c r="F24" s="513">
        <f t="shared" si="2"/>
        <v>29.689999999999998</v>
      </c>
      <c r="G24" s="513">
        <v>0</v>
      </c>
      <c r="H24" s="513">
        <v>0</v>
      </c>
      <c r="I24" s="513">
        <v>0</v>
      </c>
      <c r="J24" s="513">
        <v>0</v>
      </c>
      <c r="K24" s="513">
        <v>0</v>
      </c>
      <c r="L24" s="513">
        <v>0</v>
      </c>
      <c r="M24" s="513">
        <v>0</v>
      </c>
      <c r="N24" s="513">
        <v>0</v>
      </c>
      <c r="O24" s="513">
        <v>15.2</v>
      </c>
      <c r="P24" s="513">
        <v>14.49</v>
      </c>
      <c r="Q24" s="513">
        <v>0</v>
      </c>
      <c r="R24" s="513">
        <v>0</v>
      </c>
      <c r="S24" s="513">
        <v>0</v>
      </c>
      <c r="T24" s="513">
        <v>0</v>
      </c>
      <c r="U24" s="513">
        <v>0</v>
      </c>
    </row>
    <row r="25" spans="1:21" ht="15">
      <c r="A25" s="528" t="s">
        <v>38</v>
      </c>
      <c r="B25" s="13" t="s">
        <v>123</v>
      </c>
      <c r="C25" s="528" t="s">
        <v>124</v>
      </c>
      <c r="D25" s="526">
        <f t="shared" si="1"/>
        <v>0.19000000000000006</v>
      </c>
      <c r="E25" s="133">
        <v>0.48</v>
      </c>
      <c r="F25" s="513">
        <f t="shared" si="2"/>
        <v>0.67</v>
      </c>
      <c r="G25" s="513">
        <v>0.15</v>
      </c>
      <c r="H25" s="513">
        <v>0</v>
      </c>
      <c r="I25" s="513">
        <v>0.11</v>
      </c>
      <c r="J25" s="513">
        <v>0</v>
      </c>
      <c r="K25" s="513">
        <v>0</v>
      </c>
      <c r="L25" s="513">
        <v>0</v>
      </c>
      <c r="M25" s="513">
        <v>0</v>
      </c>
      <c r="N25" s="513">
        <v>0</v>
      </c>
      <c r="O25" s="513">
        <v>0.33</v>
      </c>
      <c r="P25" s="513">
        <v>0.08</v>
      </c>
      <c r="Q25" s="513">
        <v>0</v>
      </c>
      <c r="R25" s="513">
        <v>0</v>
      </c>
      <c r="S25" s="513">
        <v>0</v>
      </c>
      <c r="T25" s="513">
        <v>0</v>
      </c>
      <c r="U25" s="513">
        <v>0</v>
      </c>
    </row>
    <row r="26" spans="1:21" s="516" customFormat="1" ht="15">
      <c r="A26" s="528" t="s">
        <v>88</v>
      </c>
      <c r="B26" s="13" t="s">
        <v>125</v>
      </c>
      <c r="C26" s="528" t="s">
        <v>37</v>
      </c>
      <c r="D26" s="526">
        <f t="shared" si="1"/>
        <v>3.960000000000008</v>
      </c>
      <c r="E26" s="133">
        <v>32.76</v>
      </c>
      <c r="F26" s="513">
        <f t="shared" si="2"/>
        <v>36.720000000000006</v>
      </c>
      <c r="G26" s="513">
        <v>1.67</v>
      </c>
      <c r="H26" s="513">
        <v>0</v>
      </c>
      <c r="I26" s="513">
        <v>0.35</v>
      </c>
      <c r="J26" s="513">
        <v>0.01</v>
      </c>
      <c r="K26" s="513">
        <v>0</v>
      </c>
      <c r="L26" s="513">
        <v>0</v>
      </c>
      <c r="M26" s="513">
        <v>0.04</v>
      </c>
      <c r="N26" s="513">
        <v>0.06</v>
      </c>
      <c r="O26" s="513">
        <v>28.46</v>
      </c>
      <c r="P26" s="513">
        <v>0.32</v>
      </c>
      <c r="Q26" s="513">
        <v>1.65</v>
      </c>
      <c r="R26" s="513">
        <v>0</v>
      </c>
      <c r="S26" s="513">
        <v>0.11</v>
      </c>
      <c r="T26" s="513">
        <v>2.71</v>
      </c>
      <c r="U26" s="513">
        <v>1.34</v>
      </c>
    </row>
    <row r="27" spans="1:21" ht="15">
      <c r="A27" s="528" t="s">
        <v>89</v>
      </c>
      <c r="B27" s="13" t="s">
        <v>145</v>
      </c>
      <c r="C27" s="528" t="s">
        <v>40</v>
      </c>
      <c r="D27" s="526">
        <f t="shared" si="1"/>
        <v>11.299999999999955</v>
      </c>
      <c r="E27" s="133">
        <v>444.97</v>
      </c>
      <c r="F27" s="513">
        <f t="shared" si="2"/>
        <v>456.27</v>
      </c>
      <c r="G27" s="513">
        <v>0.28000000000000003</v>
      </c>
      <c r="H27" s="513">
        <v>99.98</v>
      </c>
      <c r="I27" s="513">
        <v>0</v>
      </c>
      <c r="J27" s="513">
        <v>215.73000000000002</v>
      </c>
      <c r="K27" s="513">
        <v>0</v>
      </c>
      <c r="L27" s="513">
        <v>0</v>
      </c>
      <c r="M27" s="513">
        <v>0</v>
      </c>
      <c r="N27" s="513">
        <v>83.9</v>
      </c>
      <c r="O27" s="513">
        <v>0.97</v>
      </c>
      <c r="P27" s="513">
        <v>0</v>
      </c>
      <c r="Q27" s="513">
        <v>0</v>
      </c>
      <c r="R27" s="513">
        <v>0</v>
      </c>
      <c r="S27" s="513">
        <v>55.41</v>
      </c>
      <c r="T27" s="513">
        <v>0</v>
      </c>
      <c r="U27" s="513">
        <v>0</v>
      </c>
    </row>
    <row r="28" spans="1:21" s="510" customFormat="1" ht="30">
      <c r="A28" s="511" t="s">
        <v>90</v>
      </c>
      <c r="B28" s="165" t="s">
        <v>164</v>
      </c>
      <c r="C28" s="511" t="s">
        <v>48</v>
      </c>
      <c r="D28" s="526">
        <f t="shared" si="1"/>
        <v>10.529999999999973</v>
      </c>
      <c r="E28" s="512">
        <f>SUM(E29:E41)</f>
        <v>1089.32</v>
      </c>
      <c r="F28" s="513">
        <f t="shared" si="2"/>
        <v>1099.8499999999999</v>
      </c>
      <c r="G28" s="514">
        <f>SUM(G29:G41)</f>
        <v>46.389999999999993</v>
      </c>
      <c r="H28" s="514">
        <f t="shared" ref="H28:U28" si="6">SUM(H29:H41)</f>
        <v>65.040000000000006</v>
      </c>
      <c r="I28" s="514">
        <f t="shared" si="6"/>
        <v>50.63</v>
      </c>
      <c r="J28" s="514">
        <f t="shared" si="6"/>
        <v>47.64</v>
      </c>
      <c r="K28" s="514">
        <f t="shared" si="6"/>
        <v>80.989999999999995</v>
      </c>
      <c r="L28" s="514">
        <f t="shared" si="6"/>
        <v>40.700000000000003</v>
      </c>
      <c r="M28" s="514">
        <f t="shared" si="6"/>
        <v>66.299999999999983</v>
      </c>
      <c r="N28" s="514">
        <f t="shared" si="6"/>
        <v>61.59</v>
      </c>
      <c r="O28" s="514">
        <f t="shared" si="6"/>
        <v>76.08</v>
      </c>
      <c r="P28" s="514">
        <f t="shared" si="6"/>
        <v>61.290000000000006</v>
      </c>
      <c r="Q28" s="514">
        <f t="shared" si="6"/>
        <v>114.37</v>
      </c>
      <c r="R28" s="514">
        <f t="shared" si="6"/>
        <v>99.9</v>
      </c>
      <c r="S28" s="514">
        <f t="shared" si="6"/>
        <v>65.000000000000014</v>
      </c>
      <c r="T28" s="514">
        <f t="shared" si="6"/>
        <v>145.68999999999997</v>
      </c>
      <c r="U28" s="514">
        <f t="shared" si="6"/>
        <v>78.239999999999995</v>
      </c>
    </row>
    <row r="29" spans="1:21" ht="15">
      <c r="A29" s="528"/>
      <c r="B29" s="13" t="s">
        <v>166</v>
      </c>
      <c r="C29" s="528" t="s">
        <v>53</v>
      </c>
      <c r="D29" s="526">
        <f t="shared" si="1"/>
        <v>0.66999999999999993</v>
      </c>
      <c r="E29" s="133">
        <v>11.29</v>
      </c>
      <c r="F29" s="513">
        <f t="shared" si="2"/>
        <v>11.959999999999999</v>
      </c>
      <c r="G29" s="513">
        <v>0.64</v>
      </c>
      <c r="H29" s="513">
        <v>0.6</v>
      </c>
      <c r="I29" s="513">
        <v>0.62</v>
      </c>
      <c r="J29" s="513">
        <v>0.4</v>
      </c>
      <c r="K29" s="513">
        <v>1.88</v>
      </c>
      <c r="L29" s="513">
        <v>0.86</v>
      </c>
      <c r="M29" s="513">
        <v>0.7</v>
      </c>
      <c r="N29" s="513">
        <v>0.86</v>
      </c>
      <c r="O29" s="513">
        <v>0.97</v>
      </c>
      <c r="P29" s="513">
        <v>0.47</v>
      </c>
      <c r="Q29" s="513">
        <v>1.1100000000000001</v>
      </c>
      <c r="R29" s="513">
        <v>0.26</v>
      </c>
      <c r="S29" s="513">
        <v>0.43</v>
      </c>
      <c r="T29" s="513">
        <v>1.0900000000000001</v>
      </c>
      <c r="U29" s="513">
        <v>1.07</v>
      </c>
    </row>
    <row r="30" spans="1:21" ht="15">
      <c r="A30" s="528"/>
      <c r="B30" s="13" t="s">
        <v>167</v>
      </c>
      <c r="C30" s="528" t="s">
        <v>58</v>
      </c>
      <c r="D30" s="526">
        <f t="shared" si="1"/>
        <v>0</v>
      </c>
      <c r="E30" s="133"/>
      <c r="F30" s="513">
        <f t="shared" si="2"/>
        <v>0</v>
      </c>
      <c r="G30" s="513">
        <v>0</v>
      </c>
      <c r="H30" s="513">
        <v>0</v>
      </c>
      <c r="I30" s="513">
        <v>0</v>
      </c>
      <c r="J30" s="513">
        <v>0</v>
      </c>
      <c r="K30" s="513">
        <v>0</v>
      </c>
      <c r="L30" s="513">
        <v>0</v>
      </c>
      <c r="M30" s="513">
        <v>0</v>
      </c>
      <c r="N30" s="513">
        <v>0</v>
      </c>
      <c r="O30" s="513">
        <v>0</v>
      </c>
      <c r="P30" s="513">
        <v>0</v>
      </c>
      <c r="Q30" s="513">
        <v>0</v>
      </c>
      <c r="R30" s="513">
        <v>0</v>
      </c>
      <c r="S30" s="513">
        <v>0</v>
      </c>
      <c r="T30" s="513">
        <v>0</v>
      </c>
      <c r="U30" s="513">
        <v>0</v>
      </c>
    </row>
    <row r="31" spans="1:21" ht="15">
      <c r="A31" s="528"/>
      <c r="B31" s="13" t="s">
        <v>168</v>
      </c>
      <c r="C31" s="528" t="s">
        <v>54</v>
      </c>
      <c r="D31" s="526">
        <f t="shared" si="1"/>
        <v>0</v>
      </c>
      <c r="E31" s="133">
        <v>6.04</v>
      </c>
      <c r="F31" s="513">
        <f t="shared" si="2"/>
        <v>6.0399999999999991</v>
      </c>
      <c r="G31" s="513">
        <v>3.53</v>
      </c>
      <c r="H31" s="513">
        <v>0.17</v>
      </c>
      <c r="I31" s="513">
        <v>0.24</v>
      </c>
      <c r="J31" s="513">
        <v>0.15000000000000002</v>
      </c>
      <c r="K31" s="513">
        <v>0.18</v>
      </c>
      <c r="L31" s="513">
        <v>0.17</v>
      </c>
      <c r="M31" s="513">
        <v>0.1</v>
      </c>
      <c r="N31" s="513">
        <v>0.22</v>
      </c>
      <c r="O31" s="513">
        <v>0.17</v>
      </c>
      <c r="P31" s="513">
        <v>0.12</v>
      </c>
      <c r="Q31" s="513">
        <v>0.39</v>
      </c>
      <c r="R31" s="513">
        <v>0.11</v>
      </c>
      <c r="S31" s="513">
        <v>0.13</v>
      </c>
      <c r="T31" s="513">
        <v>0.2</v>
      </c>
      <c r="U31" s="513">
        <v>0.16</v>
      </c>
    </row>
    <row r="32" spans="1:21" ht="15">
      <c r="A32" s="528"/>
      <c r="B32" s="13" t="s">
        <v>169</v>
      </c>
      <c r="C32" s="528" t="s">
        <v>55</v>
      </c>
      <c r="D32" s="526">
        <f t="shared" si="1"/>
        <v>6.0000000000002274E-2</v>
      </c>
      <c r="E32" s="133">
        <v>60.47</v>
      </c>
      <c r="F32" s="513">
        <f t="shared" si="2"/>
        <v>60.53</v>
      </c>
      <c r="G32" s="513">
        <v>6.68</v>
      </c>
      <c r="H32" s="513">
        <v>3.68</v>
      </c>
      <c r="I32" s="513">
        <v>2.38</v>
      </c>
      <c r="J32" s="513">
        <v>2.84</v>
      </c>
      <c r="K32" s="513">
        <v>2.88</v>
      </c>
      <c r="L32" s="513">
        <v>2.52</v>
      </c>
      <c r="M32" s="513">
        <v>4.46</v>
      </c>
      <c r="N32" s="513">
        <v>3.95</v>
      </c>
      <c r="O32" s="513">
        <v>4.71</v>
      </c>
      <c r="P32" s="513">
        <v>1.99</v>
      </c>
      <c r="Q32" s="513">
        <v>9.3000000000000007</v>
      </c>
      <c r="R32" s="513">
        <v>2.86</v>
      </c>
      <c r="S32" s="513">
        <v>3.21</v>
      </c>
      <c r="T32" s="513">
        <v>4.4800000000000004</v>
      </c>
      <c r="U32" s="513">
        <v>4.59</v>
      </c>
    </row>
    <row r="33" spans="1:21" ht="15">
      <c r="A33" s="528"/>
      <c r="B33" s="13" t="s">
        <v>170</v>
      </c>
      <c r="C33" s="528" t="s">
        <v>56</v>
      </c>
      <c r="D33" s="526">
        <f t="shared" si="1"/>
        <v>-0.15000000000000036</v>
      </c>
      <c r="E33" s="133">
        <v>2.16</v>
      </c>
      <c r="F33" s="513">
        <f t="shared" si="2"/>
        <v>2.0099999999999998</v>
      </c>
      <c r="G33" s="513">
        <v>0</v>
      </c>
      <c r="H33" s="513">
        <v>0</v>
      </c>
      <c r="I33" s="513">
        <v>0</v>
      </c>
      <c r="J33" s="513">
        <v>0</v>
      </c>
      <c r="K33" s="513">
        <v>0</v>
      </c>
      <c r="L33" s="513">
        <v>0</v>
      </c>
      <c r="M33" s="513">
        <v>0</v>
      </c>
      <c r="N33" s="513">
        <v>0.99999999999999989</v>
      </c>
      <c r="O33" s="513">
        <v>0</v>
      </c>
      <c r="P33" s="513">
        <v>0</v>
      </c>
      <c r="Q33" s="513">
        <v>0</v>
      </c>
      <c r="R33" s="513">
        <v>0</v>
      </c>
      <c r="S33" s="513">
        <v>0.01</v>
      </c>
      <c r="T33" s="513">
        <v>1</v>
      </c>
      <c r="U33" s="513">
        <v>0</v>
      </c>
    </row>
    <row r="34" spans="1:21" ht="13.5" customHeight="1">
      <c r="A34" s="528"/>
      <c r="B34" s="13" t="s">
        <v>171</v>
      </c>
      <c r="C34" s="528" t="s">
        <v>57</v>
      </c>
      <c r="D34" s="526">
        <f t="shared" si="1"/>
        <v>0</v>
      </c>
      <c r="E34" s="133"/>
      <c r="F34" s="513">
        <f t="shared" si="2"/>
        <v>0</v>
      </c>
      <c r="G34" s="513">
        <v>0</v>
      </c>
      <c r="H34" s="513">
        <v>0</v>
      </c>
      <c r="I34" s="513">
        <v>0</v>
      </c>
      <c r="J34" s="513">
        <v>0</v>
      </c>
      <c r="K34" s="513">
        <v>0</v>
      </c>
      <c r="L34" s="513">
        <v>0</v>
      </c>
      <c r="M34" s="513">
        <v>0</v>
      </c>
      <c r="N34" s="513">
        <v>0</v>
      </c>
      <c r="O34" s="513">
        <v>0</v>
      </c>
      <c r="P34" s="513">
        <v>0</v>
      </c>
      <c r="Q34" s="513">
        <v>0</v>
      </c>
      <c r="R34" s="513">
        <v>0</v>
      </c>
      <c r="S34" s="513">
        <v>0</v>
      </c>
      <c r="T34" s="513">
        <v>0</v>
      </c>
      <c r="U34" s="513">
        <v>0</v>
      </c>
    </row>
    <row r="35" spans="1:21" ht="15">
      <c r="A35" s="528"/>
      <c r="B35" s="13" t="s">
        <v>172</v>
      </c>
      <c r="C35" s="528" t="s">
        <v>176</v>
      </c>
      <c r="D35" s="526">
        <f t="shared" si="1"/>
        <v>0</v>
      </c>
      <c r="E35" s="133"/>
      <c r="F35" s="513">
        <f t="shared" si="2"/>
        <v>0</v>
      </c>
      <c r="G35" s="513">
        <v>0</v>
      </c>
      <c r="H35" s="513">
        <v>0</v>
      </c>
      <c r="I35" s="513">
        <v>0</v>
      </c>
      <c r="J35" s="513">
        <v>0</v>
      </c>
      <c r="K35" s="513">
        <v>0</v>
      </c>
      <c r="L35" s="513">
        <v>0</v>
      </c>
      <c r="M35" s="513">
        <v>0</v>
      </c>
      <c r="N35" s="513">
        <v>0</v>
      </c>
      <c r="O35" s="513">
        <v>0</v>
      </c>
      <c r="P35" s="513">
        <v>0</v>
      </c>
      <c r="Q35" s="513">
        <v>0</v>
      </c>
      <c r="R35" s="513">
        <v>0</v>
      </c>
      <c r="S35" s="513">
        <v>0</v>
      </c>
      <c r="T35" s="513">
        <v>0</v>
      </c>
      <c r="U35" s="513">
        <v>0</v>
      </c>
    </row>
    <row r="36" spans="1:21" ht="15">
      <c r="A36" s="528"/>
      <c r="B36" s="13" t="s">
        <v>161</v>
      </c>
      <c r="C36" s="528" t="s">
        <v>49</v>
      </c>
      <c r="D36" s="526">
        <f t="shared" si="1"/>
        <v>9.0399999999999636</v>
      </c>
      <c r="E36" s="133">
        <v>805.79</v>
      </c>
      <c r="F36" s="513">
        <f t="shared" si="2"/>
        <v>814.82999999999993</v>
      </c>
      <c r="G36" s="513">
        <v>29.97</v>
      </c>
      <c r="H36" s="513">
        <v>55.93</v>
      </c>
      <c r="I36" s="513">
        <v>41</v>
      </c>
      <c r="J36" s="513">
        <v>39.68</v>
      </c>
      <c r="K36" s="513">
        <v>67.83</v>
      </c>
      <c r="L36" s="513">
        <v>32.700000000000003</v>
      </c>
      <c r="M36" s="513">
        <v>52.44</v>
      </c>
      <c r="N36" s="513">
        <v>43.51</v>
      </c>
      <c r="O36" s="513">
        <v>60.870000000000005</v>
      </c>
      <c r="P36" s="513">
        <v>41.85</v>
      </c>
      <c r="Q36" s="513">
        <v>80.650000000000006</v>
      </c>
      <c r="R36" s="513">
        <v>94.9</v>
      </c>
      <c r="S36" s="513">
        <v>51.930000000000007</v>
      </c>
      <c r="T36" s="513">
        <v>70.039999999999992</v>
      </c>
      <c r="U36" s="513">
        <v>51.53</v>
      </c>
    </row>
    <row r="37" spans="1:21" ht="15">
      <c r="A37" s="528"/>
      <c r="B37" s="13" t="s">
        <v>162</v>
      </c>
      <c r="C37" s="528" t="s">
        <v>50</v>
      </c>
      <c r="D37" s="526">
        <f t="shared" si="1"/>
        <v>9.0000000000003411E-2</v>
      </c>
      <c r="E37" s="133">
        <v>195.13</v>
      </c>
      <c r="F37" s="513">
        <f t="shared" si="2"/>
        <v>195.22</v>
      </c>
      <c r="G37" s="513">
        <v>2.98</v>
      </c>
      <c r="H37" s="513">
        <v>4.66</v>
      </c>
      <c r="I37" s="513">
        <v>5.92</v>
      </c>
      <c r="J37" s="513">
        <v>4.57</v>
      </c>
      <c r="K37" s="513">
        <v>8.1999999999999993</v>
      </c>
      <c r="L37" s="513">
        <v>3.73</v>
      </c>
      <c r="M37" s="513">
        <v>8.51</v>
      </c>
      <c r="N37" s="513">
        <v>11.41</v>
      </c>
      <c r="O37" s="513">
        <v>8.8800000000000008</v>
      </c>
      <c r="P37" s="513">
        <v>16.3</v>
      </c>
      <c r="Q37" s="513">
        <v>22.05</v>
      </c>
      <c r="R37" s="513">
        <v>1.69</v>
      </c>
      <c r="S37" s="513">
        <v>9.27</v>
      </c>
      <c r="T37" s="513">
        <v>66.739999999999995</v>
      </c>
      <c r="U37" s="513">
        <v>20.310000000000002</v>
      </c>
    </row>
    <row r="38" spans="1:21" ht="15">
      <c r="A38" s="528"/>
      <c r="B38" s="13" t="s">
        <v>173</v>
      </c>
      <c r="C38" s="528" t="s">
        <v>51</v>
      </c>
      <c r="D38" s="526">
        <f t="shared" si="1"/>
        <v>8.0000000000000071E-2</v>
      </c>
      <c r="E38" s="133">
        <v>0.76</v>
      </c>
      <c r="F38" s="513">
        <f t="shared" si="2"/>
        <v>0.84000000000000008</v>
      </c>
      <c r="G38" s="513">
        <v>0.17</v>
      </c>
      <c r="H38" s="513">
        <v>0</v>
      </c>
      <c r="I38" s="513">
        <v>0.01</v>
      </c>
      <c r="J38" s="513">
        <v>0</v>
      </c>
      <c r="K38" s="513">
        <v>0</v>
      </c>
      <c r="L38" s="513">
        <v>0.49</v>
      </c>
      <c r="M38" s="513">
        <v>6.9999999999999993E-2</v>
      </c>
      <c r="N38" s="513">
        <v>0</v>
      </c>
      <c r="O38" s="513">
        <v>0.01</v>
      </c>
      <c r="P38" s="513">
        <v>0.02</v>
      </c>
      <c r="Q38" s="513">
        <v>0.04</v>
      </c>
      <c r="R38" s="513">
        <v>0</v>
      </c>
      <c r="S38" s="513">
        <v>0.01</v>
      </c>
      <c r="T38" s="513">
        <v>0.01</v>
      </c>
      <c r="U38" s="513">
        <v>0.01</v>
      </c>
    </row>
    <row r="39" spans="1:21" ht="12.75" customHeight="1">
      <c r="A39" s="528"/>
      <c r="B39" s="13" t="s">
        <v>174</v>
      </c>
      <c r="C39" s="528" t="s">
        <v>52</v>
      </c>
      <c r="D39" s="526">
        <f t="shared" si="1"/>
        <v>0</v>
      </c>
      <c r="E39" s="133">
        <v>0.82</v>
      </c>
      <c r="F39" s="513">
        <f t="shared" si="2"/>
        <v>0.82000000000000006</v>
      </c>
      <c r="G39" s="513">
        <v>0.23</v>
      </c>
      <c r="H39" s="513">
        <v>0</v>
      </c>
      <c r="I39" s="513">
        <v>0.01</v>
      </c>
      <c r="J39" s="513">
        <v>0</v>
      </c>
      <c r="K39" s="513">
        <v>0.02</v>
      </c>
      <c r="L39" s="513">
        <v>0.1</v>
      </c>
      <c r="M39" s="513">
        <v>0.02</v>
      </c>
      <c r="N39" s="513">
        <v>0.05</v>
      </c>
      <c r="O39" s="513">
        <v>7.0000000000000007E-2</v>
      </c>
      <c r="P39" s="513">
        <v>0</v>
      </c>
      <c r="Q39" s="513">
        <v>0.06</v>
      </c>
      <c r="R39" s="513">
        <v>0.08</v>
      </c>
      <c r="S39" s="513">
        <v>0.01</v>
      </c>
      <c r="T39" s="513">
        <v>0.15</v>
      </c>
      <c r="U39" s="513">
        <v>0.02</v>
      </c>
    </row>
    <row r="40" spans="1:21" ht="15">
      <c r="A40" s="528"/>
      <c r="B40" s="13" t="s">
        <v>163</v>
      </c>
      <c r="C40" s="528" t="s">
        <v>59</v>
      </c>
      <c r="D40" s="526">
        <f t="shared" si="1"/>
        <v>0.74000000000000021</v>
      </c>
      <c r="E40" s="133">
        <v>6.86</v>
      </c>
      <c r="F40" s="513">
        <f t="shared" si="2"/>
        <v>7.6000000000000005</v>
      </c>
      <c r="G40" s="513">
        <v>2.19</v>
      </c>
      <c r="H40" s="513">
        <v>0</v>
      </c>
      <c r="I40" s="513">
        <v>0.45</v>
      </c>
      <c r="J40" s="513">
        <v>0</v>
      </c>
      <c r="K40" s="513">
        <v>0</v>
      </c>
      <c r="L40" s="513">
        <v>0.13</v>
      </c>
      <c r="M40" s="513">
        <v>0</v>
      </c>
      <c r="N40" s="513">
        <v>0.59</v>
      </c>
      <c r="O40" s="513">
        <v>0.4</v>
      </c>
      <c r="P40" s="513">
        <v>0.54</v>
      </c>
      <c r="Q40" s="513">
        <v>0.77</v>
      </c>
      <c r="R40" s="513">
        <v>0</v>
      </c>
      <c r="S40" s="513">
        <v>0</v>
      </c>
      <c r="T40" s="513">
        <v>1.98</v>
      </c>
      <c r="U40" s="513">
        <v>0.55000000000000004</v>
      </c>
    </row>
    <row r="41" spans="1:21" ht="15">
      <c r="A41" s="528"/>
      <c r="B41" s="13" t="s">
        <v>175</v>
      </c>
      <c r="C41" s="528" t="s">
        <v>177</v>
      </c>
      <c r="D41" s="526">
        <f t="shared" si="1"/>
        <v>0</v>
      </c>
      <c r="E41" s="133"/>
      <c r="F41" s="513">
        <f t="shared" si="2"/>
        <v>0</v>
      </c>
      <c r="G41" s="513">
        <v>0</v>
      </c>
      <c r="H41" s="513">
        <v>0</v>
      </c>
      <c r="I41" s="513">
        <v>0</v>
      </c>
      <c r="J41" s="513">
        <v>0</v>
      </c>
      <c r="K41" s="513">
        <v>0</v>
      </c>
      <c r="L41" s="513">
        <v>0</v>
      </c>
      <c r="M41" s="513">
        <v>0</v>
      </c>
      <c r="N41" s="513">
        <v>0</v>
      </c>
      <c r="O41" s="513">
        <v>0</v>
      </c>
      <c r="P41" s="513">
        <v>0</v>
      </c>
      <c r="Q41" s="513">
        <v>0</v>
      </c>
      <c r="R41" s="513">
        <v>0</v>
      </c>
      <c r="S41" s="513">
        <v>0</v>
      </c>
      <c r="T41" s="513">
        <v>0</v>
      </c>
      <c r="U41" s="513">
        <v>0</v>
      </c>
    </row>
    <row r="42" spans="1:21" ht="15">
      <c r="A42" s="528" t="s">
        <v>91</v>
      </c>
      <c r="B42" s="13" t="s">
        <v>127</v>
      </c>
      <c r="C42" s="528" t="s">
        <v>63</v>
      </c>
      <c r="D42" s="526">
        <f t="shared" si="1"/>
        <v>0</v>
      </c>
      <c r="E42" s="133"/>
      <c r="F42" s="513">
        <f t="shared" si="2"/>
        <v>0</v>
      </c>
      <c r="G42" s="513">
        <v>0</v>
      </c>
      <c r="H42" s="513">
        <v>0</v>
      </c>
      <c r="I42" s="513">
        <v>0</v>
      </c>
      <c r="J42" s="513">
        <v>0</v>
      </c>
      <c r="K42" s="513">
        <v>0</v>
      </c>
      <c r="L42" s="513">
        <v>0</v>
      </c>
      <c r="M42" s="513">
        <v>0</v>
      </c>
      <c r="N42" s="513">
        <v>0</v>
      </c>
      <c r="O42" s="513">
        <v>0</v>
      </c>
      <c r="P42" s="513">
        <v>0</v>
      </c>
      <c r="Q42" s="513">
        <v>0</v>
      </c>
      <c r="R42" s="513">
        <v>0</v>
      </c>
      <c r="S42" s="513">
        <v>0</v>
      </c>
      <c r="T42" s="513">
        <v>0</v>
      </c>
      <c r="U42" s="513">
        <v>0</v>
      </c>
    </row>
    <row r="43" spans="1:21" ht="15">
      <c r="A43" s="528" t="s">
        <v>95</v>
      </c>
      <c r="B43" s="13" t="s">
        <v>126</v>
      </c>
      <c r="C43" s="528" t="s">
        <v>41</v>
      </c>
      <c r="D43" s="526">
        <f t="shared" si="1"/>
        <v>0</v>
      </c>
      <c r="E43" s="133">
        <v>7.97</v>
      </c>
      <c r="F43" s="513">
        <f t="shared" si="2"/>
        <v>7.97</v>
      </c>
      <c r="G43" s="513">
        <v>0</v>
      </c>
      <c r="H43" s="513">
        <v>0</v>
      </c>
      <c r="I43" s="513">
        <v>0</v>
      </c>
      <c r="J43" s="513">
        <v>5.58</v>
      </c>
      <c r="K43" s="513">
        <v>0</v>
      </c>
      <c r="L43" s="513">
        <v>0</v>
      </c>
      <c r="M43" s="513">
        <v>2.2400000000000002</v>
      </c>
      <c r="N43" s="513">
        <v>0</v>
      </c>
      <c r="O43" s="513">
        <v>0</v>
      </c>
      <c r="P43" s="513">
        <v>0</v>
      </c>
      <c r="Q43" s="513">
        <v>0</v>
      </c>
      <c r="R43" s="513">
        <v>0</v>
      </c>
      <c r="S43" s="513">
        <v>0.14000000000000001</v>
      </c>
      <c r="T43" s="513">
        <v>0.01</v>
      </c>
      <c r="U43" s="513">
        <v>0</v>
      </c>
    </row>
    <row r="44" spans="1:21" s="516" customFormat="1" ht="15">
      <c r="A44" s="528" t="s">
        <v>96</v>
      </c>
      <c r="B44" s="13" t="s">
        <v>101</v>
      </c>
      <c r="C44" s="528" t="s">
        <v>42</v>
      </c>
      <c r="D44" s="526">
        <f t="shared" si="1"/>
        <v>0</v>
      </c>
      <c r="E44" s="133">
        <v>1.02</v>
      </c>
      <c r="F44" s="513">
        <f t="shared" si="2"/>
        <v>1.02</v>
      </c>
      <c r="G44" s="513">
        <v>1.02</v>
      </c>
      <c r="H44" s="513">
        <v>0</v>
      </c>
      <c r="I44" s="513">
        <v>0</v>
      </c>
      <c r="J44" s="513">
        <v>0</v>
      </c>
      <c r="K44" s="513">
        <v>0</v>
      </c>
      <c r="L44" s="513">
        <v>0</v>
      </c>
      <c r="M44" s="513">
        <v>0</v>
      </c>
      <c r="N44" s="513">
        <v>0</v>
      </c>
      <c r="O44" s="513">
        <v>0</v>
      </c>
      <c r="P44" s="513">
        <v>0</v>
      </c>
      <c r="Q44" s="513">
        <v>0</v>
      </c>
      <c r="R44" s="513">
        <v>0</v>
      </c>
      <c r="S44" s="513">
        <v>0</v>
      </c>
      <c r="T44" s="513">
        <v>0</v>
      </c>
      <c r="U44" s="513">
        <v>0</v>
      </c>
    </row>
    <row r="45" spans="1:21" ht="15">
      <c r="A45" s="528" t="s">
        <v>97</v>
      </c>
      <c r="B45" s="13" t="s">
        <v>146</v>
      </c>
      <c r="C45" s="528" t="s">
        <v>64</v>
      </c>
      <c r="D45" s="526">
        <f t="shared" si="1"/>
        <v>4.1800000000000637</v>
      </c>
      <c r="E45" s="447">
        <v>777</v>
      </c>
      <c r="F45" s="513">
        <f t="shared" si="2"/>
        <v>781.18000000000006</v>
      </c>
      <c r="G45" s="513">
        <v>0</v>
      </c>
      <c r="H45" s="513">
        <v>23.52</v>
      </c>
      <c r="I45" s="513">
        <v>15.18</v>
      </c>
      <c r="J45" s="513">
        <v>22.14</v>
      </c>
      <c r="K45" s="513">
        <v>31.400000000000002</v>
      </c>
      <c r="L45" s="513">
        <v>22.64</v>
      </c>
      <c r="M45" s="513">
        <v>50.59</v>
      </c>
      <c r="N45" s="513">
        <v>41.13</v>
      </c>
      <c r="O45" s="513">
        <v>156.54000000000002</v>
      </c>
      <c r="P45" s="513">
        <v>68.62</v>
      </c>
      <c r="Q45" s="513">
        <v>96.089999999999989</v>
      </c>
      <c r="R45" s="513">
        <v>40.97</v>
      </c>
      <c r="S45" s="513">
        <v>49.15</v>
      </c>
      <c r="T45" s="513">
        <v>100.21000000000001</v>
      </c>
      <c r="U45" s="513">
        <v>62.999999999999993</v>
      </c>
    </row>
    <row r="46" spans="1:21" ht="15">
      <c r="A46" s="528" t="s">
        <v>103</v>
      </c>
      <c r="B46" s="13" t="s">
        <v>147</v>
      </c>
      <c r="C46" s="528" t="s">
        <v>62</v>
      </c>
      <c r="D46" s="526">
        <f t="shared" si="1"/>
        <v>9.0000000000003411E-2</v>
      </c>
      <c r="E46" s="133">
        <v>30.25</v>
      </c>
      <c r="F46" s="513">
        <f t="shared" si="2"/>
        <v>30.340000000000003</v>
      </c>
      <c r="G46" s="513">
        <v>30.340000000000003</v>
      </c>
      <c r="H46" s="513">
        <v>0</v>
      </c>
      <c r="I46" s="513">
        <v>0</v>
      </c>
      <c r="J46" s="513">
        <v>0</v>
      </c>
      <c r="K46" s="513">
        <v>0</v>
      </c>
      <c r="L46" s="513">
        <v>0</v>
      </c>
      <c r="M46" s="513">
        <v>0</v>
      </c>
      <c r="N46" s="513">
        <v>0</v>
      </c>
      <c r="O46" s="513">
        <v>0</v>
      </c>
      <c r="P46" s="513">
        <v>0</v>
      </c>
      <c r="Q46" s="513">
        <v>0</v>
      </c>
      <c r="R46" s="513">
        <v>0</v>
      </c>
      <c r="S46" s="513">
        <v>0</v>
      </c>
      <c r="T46" s="513">
        <v>0</v>
      </c>
      <c r="U46" s="513">
        <v>0</v>
      </c>
    </row>
    <row r="47" spans="1:21" s="516" customFormat="1" ht="15">
      <c r="A47" s="528" t="s">
        <v>104</v>
      </c>
      <c r="B47" s="525" t="s">
        <v>128</v>
      </c>
      <c r="C47" s="528" t="s">
        <v>29</v>
      </c>
      <c r="D47" s="526">
        <f t="shared" si="1"/>
        <v>0</v>
      </c>
      <c r="E47" s="133">
        <v>14.38</v>
      </c>
      <c r="F47" s="513">
        <f t="shared" si="2"/>
        <v>14.38</v>
      </c>
      <c r="G47" s="513">
        <v>6.06</v>
      </c>
      <c r="H47" s="513">
        <v>1.41</v>
      </c>
      <c r="I47" s="513">
        <v>0.32</v>
      </c>
      <c r="J47" s="513">
        <v>0.42</v>
      </c>
      <c r="K47" s="513">
        <v>0.39</v>
      </c>
      <c r="L47" s="513">
        <v>0.35</v>
      </c>
      <c r="M47" s="513">
        <v>0.83</v>
      </c>
      <c r="N47" s="513">
        <v>0.85</v>
      </c>
      <c r="O47" s="513">
        <v>0.56999999999999995</v>
      </c>
      <c r="P47" s="513">
        <v>0.27</v>
      </c>
      <c r="Q47" s="513">
        <v>0.52</v>
      </c>
      <c r="R47" s="513">
        <v>0.86</v>
      </c>
      <c r="S47" s="513">
        <v>0.54</v>
      </c>
      <c r="T47" s="513">
        <v>0.47</v>
      </c>
      <c r="U47" s="513">
        <v>0.52</v>
      </c>
    </row>
    <row r="48" spans="1:21" s="516" customFormat="1" ht="15" customHeight="1">
      <c r="A48" s="528" t="s">
        <v>105</v>
      </c>
      <c r="B48" s="525" t="s">
        <v>129</v>
      </c>
      <c r="C48" s="528" t="s">
        <v>130</v>
      </c>
      <c r="D48" s="526">
        <f t="shared" si="1"/>
        <v>0</v>
      </c>
      <c r="E48" s="133">
        <v>0.79</v>
      </c>
      <c r="F48" s="513">
        <f t="shared" si="2"/>
        <v>0.78999999999999992</v>
      </c>
      <c r="G48" s="513">
        <v>0.71</v>
      </c>
      <c r="H48" s="513">
        <v>0</v>
      </c>
      <c r="I48" s="513">
        <v>0.08</v>
      </c>
      <c r="J48" s="513">
        <v>0</v>
      </c>
      <c r="K48" s="513">
        <v>0</v>
      </c>
      <c r="L48" s="513">
        <v>0</v>
      </c>
      <c r="M48" s="513">
        <v>0</v>
      </c>
      <c r="N48" s="513">
        <v>0</v>
      </c>
      <c r="O48" s="513">
        <v>0</v>
      </c>
      <c r="P48" s="513">
        <v>0</v>
      </c>
      <c r="Q48" s="513">
        <v>0</v>
      </c>
      <c r="R48" s="513">
        <v>0</v>
      </c>
      <c r="S48" s="513">
        <v>0</v>
      </c>
      <c r="T48" s="513">
        <v>0</v>
      </c>
      <c r="U48" s="513">
        <v>0</v>
      </c>
    </row>
    <row r="49" spans="1:21" s="518" customFormat="1" ht="15">
      <c r="A49" s="528" t="s">
        <v>135</v>
      </c>
      <c r="B49" s="525" t="s">
        <v>148</v>
      </c>
      <c r="C49" s="528" t="s">
        <v>149</v>
      </c>
      <c r="D49" s="526">
        <f t="shared" si="1"/>
        <v>0</v>
      </c>
      <c r="E49" s="133"/>
      <c r="F49" s="513">
        <f t="shared" si="2"/>
        <v>0</v>
      </c>
      <c r="G49" s="513">
        <v>0</v>
      </c>
      <c r="H49" s="513">
        <v>0</v>
      </c>
      <c r="I49" s="513">
        <v>0</v>
      </c>
      <c r="J49" s="513">
        <v>0</v>
      </c>
      <c r="K49" s="513">
        <v>0</v>
      </c>
      <c r="L49" s="513">
        <v>0</v>
      </c>
      <c r="M49" s="513">
        <v>0</v>
      </c>
      <c r="N49" s="513">
        <v>0</v>
      </c>
      <c r="O49" s="513">
        <v>0</v>
      </c>
      <c r="P49" s="513">
        <v>0</v>
      </c>
      <c r="Q49" s="513">
        <v>0</v>
      </c>
      <c r="R49" s="513">
        <v>0</v>
      </c>
      <c r="S49" s="513">
        <v>0</v>
      </c>
      <c r="T49" s="513">
        <v>0</v>
      </c>
      <c r="U49" s="513">
        <v>0</v>
      </c>
    </row>
    <row r="50" spans="1:21" s="516" customFormat="1" ht="15">
      <c r="A50" s="528" t="s">
        <v>136</v>
      </c>
      <c r="B50" s="525" t="s">
        <v>150</v>
      </c>
      <c r="C50" s="528" t="s">
        <v>43</v>
      </c>
      <c r="D50" s="526">
        <f t="shared" si="1"/>
        <v>0</v>
      </c>
      <c r="E50" s="133">
        <v>0.27</v>
      </c>
      <c r="F50" s="513">
        <f t="shared" si="2"/>
        <v>0.27</v>
      </c>
      <c r="G50" s="513">
        <v>0.18</v>
      </c>
      <c r="H50" s="513">
        <v>0.09</v>
      </c>
      <c r="I50" s="513">
        <v>0</v>
      </c>
      <c r="J50" s="513">
        <v>0</v>
      </c>
      <c r="K50" s="513">
        <v>0</v>
      </c>
      <c r="L50" s="513">
        <v>0</v>
      </c>
      <c r="M50" s="513">
        <v>0</v>
      </c>
      <c r="N50" s="513">
        <v>0</v>
      </c>
      <c r="O50" s="513">
        <v>0</v>
      </c>
      <c r="P50" s="513">
        <v>0</v>
      </c>
      <c r="Q50" s="513">
        <v>0</v>
      </c>
      <c r="R50" s="513">
        <v>0</v>
      </c>
      <c r="S50" s="513">
        <v>0</v>
      </c>
      <c r="T50" s="513">
        <v>0</v>
      </c>
      <c r="U50" s="513">
        <v>0</v>
      </c>
    </row>
    <row r="51" spans="1:21" ht="30">
      <c r="A51" s="528" t="s">
        <v>137</v>
      </c>
      <c r="B51" s="525" t="s">
        <v>131</v>
      </c>
      <c r="C51" s="528" t="s">
        <v>45</v>
      </c>
      <c r="D51" s="526">
        <f t="shared" si="1"/>
        <v>0</v>
      </c>
      <c r="E51" s="133">
        <v>24.99</v>
      </c>
      <c r="F51" s="513">
        <f t="shared" si="2"/>
        <v>24.99</v>
      </c>
      <c r="G51" s="513">
        <v>3.52</v>
      </c>
      <c r="H51" s="513">
        <v>0.18</v>
      </c>
      <c r="I51" s="513">
        <v>0.08</v>
      </c>
      <c r="J51" s="513">
        <v>2.15</v>
      </c>
      <c r="K51" s="513">
        <v>0</v>
      </c>
      <c r="L51" s="513">
        <v>0.77</v>
      </c>
      <c r="M51" s="513">
        <v>5.34</v>
      </c>
      <c r="N51" s="513">
        <v>0.78</v>
      </c>
      <c r="O51" s="513">
        <v>0.51</v>
      </c>
      <c r="P51" s="513">
        <v>1.1200000000000001</v>
      </c>
      <c r="Q51" s="513">
        <v>1.61</v>
      </c>
      <c r="R51" s="513">
        <v>0.62</v>
      </c>
      <c r="S51" s="513">
        <v>4.97</v>
      </c>
      <c r="T51" s="513">
        <v>2.08</v>
      </c>
      <c r="U51" s="513">
        <v>1.26</v>
      </c>
    </row>
    <row r="52" spans="1:21" ht="16.5" customHeight="1">
      <c r="A52" s="528" t="s">
        <v>138</v>
      </c>
      <c r="B52" s="525" t="s">
        <v>132</v>
      </c>
      <c r="C52" s="528" t="s">
        <v>39</v>
      </c>
      <c r="D52" s="526">
        <f t="shared" si="1"/>
        <v>7.8599999999999994</v>
      </c>
      <c r="E52" s="133">
        <v>60.95</v>
      </c>
      <c r="F52" s="513">
        <f t="shared" si="2"/>
        <v>68.81</v>
      </c>
      <c r="G52" s="513">
        <v>0</v>
      </c>
      <c r="H52" s="513">
        <v>0</v>
      </c>
      <c r="I52" s="513">
        <v>0</v>
      </c>
      <c r="J52" s="513">
        <v>0</v>
      </c>
      <c r="K52" s="513">
        <v>0</v>
      </c>
      <c r="L52" s="513">
        <v>3.68</v>
      </c>
      <c r="M52" s="513">
        <v>0.5</v>
      </c>
      <c r="N52" s="513">
        <v>0</v>
      </c>
      <c r="O52" s="513">
        <v>55.1</v>
      </c>
      <c r="P52" s="513">
        <v>7.92</v>
      </c>
      <c r="Q52" s="513">
        <v>0</v>
      </c>
      <c r="R52" s="513">
        <v>0</v>
      </c>
      <c r="S52" s="513">
        <v>0</v>
      </c>
      <c r="T52" s="513">
        <v>1.61</v>
      </c>
      <c r="U52" s="513">
        <v>0</v>
      </c>
    </row>
    <row r="53" spans="1:21" s="516" customFormat="1" ht="15">
      <c r="A53" s="528" t="s">
        <v>139</v>
      </c>
      <c r="B53" s="525" t="s">
        <v>133</v>
      </c>
      <c r="C53" s="528" t="s">
        <v>151</v>
      </c>
      <c r="D53" s="526">
        <f t="shared" si="1"/>
        <v>0</v>
      </c>
      <c r="E53" s="133"/>
      <c r="F53" s="513">
        <f t="shared" si="2"/>
        <v>0</v>
      </c>
      <c r="G53" s="513">
        <v>0</v>
      </c>
      <c r="H53" s="513">
        <v>0</v>
      </c>
      <c r="I53" s="513">
        <v>0</v>
      </c>
      <c r="J53" s="513">
        <v>0</v>
      </c>
      <c r="K53" s="513">
        <v>0</v>
      </c>
      <c r="L53" s="513">
        <v>0</v>
      </c>
      <c r="M53" s="513">
        <v>0</v>
      </c>
      <c r="N53" s="513">
        <v>0</v>
      </c>
      <c r="O53" s="513">
        <v>0</v>
      </c>
      <c r="P53" s="513">
        <v>0</v>
      </c>
      <c r="Q53" s="513">
        <v>0</v>
      </c>
      <c r="R53" s="513">
        <v>0</v>
      </c>
      <c r="S53" s="513">
        <v>0</v>
      </c>
      <c r="T53" s="513">
        <v>0</v>
      </c>
      <c r="U53" s="513">
        <v>0</v>
      </c>
    </row>
    <row r="54" spans="1:21" s="516" customFormat="1" ht="15">
      <c r="A54" s="528" t="s">
        <v>140</v>
      </c>
      <c r="B54" s="525" t="s">
        <v>134</v>
      </c>
      <c r="C54" s="528" t="s">
        <v>152</v>
      </c>
      <c r="D54" s="526">
        <f t="shared" si="1"/>
        <v>0</v>
      </c>
      <c r="E54" s="133">
        <v>14.22</v>
      </c>
      <c r="F54" s="513">
        <f t="shared" si="2"/>
        <v>14.22</v>
      </c>
      <c r="G54" s="513">
        <v>5.46</v>
      </c>
      <c r="H54" s="513">
        <v>0</v>
      </c>
      <c r="I54" s="513">
        <v>0</v>
      </c>
      <c r="J54" s="513">
        <v>0</v>
      </c>
      <c r="K54" s="513">
        <v>0</v>
      </c>
      <c r="L54" s="513">
        <v>0</v>
      </c>
      <c r="M54" s="513">
        <v>0.78</v>
      </c>
      <c r="N54" s="513">
        <v>0.05</v>
      </c>
      <c r="O54" s="513">
        <v>0.71</v>
      </c>
      <c r="P54" s="513">
        <v>1.99</v>
      </c>
      <c r="Q54" s="513">
        <v>0.26</v>
      </c>
      <c r="R54" s="513">
        <v>0</v>
      </c>
      <c r="S54" s="513">
        <v>4.7300000000000004</v>
      </c>
      <c r="T54" s="513">
        <v>0.24</v>
      </c>
      <c r="U54" s="513">
        <v>0</v>
      </c>
    </row>
    <row r="55" spans="1:21" ht="15">
      <c r="A55" s="528" t="s">
        <v>141</v>
      </c>
      <c r="B55" s="525" t="s">
        <v>153</v>
      </c>
      <c r="C55" s="528" t="s">
        <v>44</v>
      </c>
      <c r="D55" s="526">
        <f t="shared" si="1"/>
        <v>0</v>
      </c>
      <c r="E55" s="133">
        <v>2.83</v>
      </c>
      <c r="F55" s="513">
        <f t="shared" si="2"/>
        <v>2.83</v>
      </c>
      <c r="G55" s="513">
        <v>0.06</v>
      </c>
      <c r="H55" s="513">
        <v>0</v>
      </c>
      <c r="I55" s="513">
        <v>0</v>
      </c>
      <c r="J55" s="513">
        <v>0.77</v>
      </c>
      <c r="K55" s="513">
        <v>0</v>
      </c>
      <c r="L55" s="513">
        <v>0.17</v>
      </c>
      <c r="M55" s="513">
        <v>0</v>
      </c>
      <c r="N55" s="513">
        <v>0.05</v>
      </c>
      <c r="O55" s="513">
        <v>0.13</v>
      </c>
      <c r="P55" s="513">
        <v>0</v>
      </c>
      <c r="Q55" s="513">
        <v>0.06</v>
      </c>
      <c r="R55" s="513">
        <v>0.11</v>
      </c>
      <c r="S55" s="513">
        <v>1.23</v>
      </c>
      <c r="T55" s="513">
        <v>0.03</v>
      </c>
      <c r="U55" s="513">
        <v>0.22</v>
      </c>
    </row>
    <row r="56" spans="1:21" ht="15">
      <c r="A56" s="528" t="s">
        <v>142</v>
      </c>
      <c r="B56" s="525" t="s">
        <v>154</v>
      </c>
      <c r="C56" s="528" t="s">
        <v>47</v>
      </c>
      <c r="D56" s="526">
        <f t="shared" si="1"/>
        <v>-3.42999999999995</v>
      </c>
      <c r="E56" s="133">
        <v>900.43</v>
      </c>
      <c r="F56" s="513">
        <f t="shared" si="2"/>
        <v>897</v>
      </c>
      <c r="G56" s="513">
        <v>24.01</v>
      </c>
      <c r="H56" s="513">
        <v>129.5</v>
      </c>
      <c r="I56" s="513">
        <v>80.86</v>
      </c>
      <c r="J56" s="513">
        <v>65.010000000000005</v>
      </c>
      <c r="K56" s="513">
        <v>81.93</v>
      </c>
      <c r="L56" s="513">
        <v>37.700000000000003</v>
      </c>
      <c r="M56" s="513">
        <v>62.7</v>
      </c>
      <c r="N56" s="513">
        <v>29.53</v>
      </c>
      <c r="O56" s="513">
        <v>36.39</v>
      </c>
      <c r="P56" s="513">
        <v>18.329999999999998</v>
      </c>
      <c r="Q56" s="513">
        <v>86.09</v>
      </c>
      <c r="R56" s="513">
        <v>12.98</v>
      </c>
      <c r="S56" s="513">
        <v>71.62</v>
      </c>
      <c r="T56" s="513">
        <v>97.42</v>
      </c>
      <c r="U56" s="513">
        <v>62.93</v>
      </c>
    </row>
    <row r="57" spans="1:21" s="516" customFormat="1" ht="15">
      <c r="A57" s="528" t="s">
        <v>143</v>
      </c>
      <c r="B57" s="525" t="s">
        <v>98</v>
      </c>
      <c r="C57" s="528" t="s">
        <v>46</v>
      </c>
      <c r="D57" s="526">
        <f t="shared" si="1"/>
        <v>0</v>
      </c>
      <c r="E57" s="133">
        <v>4.3</v>
      </c>
      <c r="F57" s="513">
        <f t="shared" si="2"/>
        <v>4.3</v>
      </c>
      <c r="G57" s="513">
        <v>0</v>
      </c>
      <c r="H57" s="513">
        <v>0</v>
      </c>
      <c r="I57" s="513">
        <v>0</v>
      </c>
      <c r="J57" s="513">
        <v>0</v>
      </c>
      <c r="K57" s="513">
        <v>0</v>
      </c>
      <c r="L57" s="513">
        <v>0</v>
      </c>
      <c r="M57" s="513">
        <v>2.92</v>
      </c>
      <c r="N57" s="513">
        <v>0</v>
      </c>
      <c r="O57" s="513">
        <v>0</v>
      </c>
      <c r="P57" s="513">
        <v>0.3</v>
      </c>
      <c r="Q57" s="513">
        <v>0</v>
      </c>
      <c r="R57" s="513">
        <v>0</v>
      </c>
      <c r="S57" s="513">
        <v>0</v>
      </c>
      <c r="T57" s="513">
        <v>1.08</v>
      </c>
      <c r="U57" s="513">
        <v>0</v>
      </c>
    </row>
    <row r="58" spans="1:21" s="516" customFormat="1" ht="15">
      <c r="A58" s="528" t="s">
        <v>144</v>
      </c>
      <c r="B58" s="525" t="s">
        <v>155</v>
      </c>
      <c r="C58" s="528" t="s">
        <v>60</v>
      </c>
      <c r="D58" s="526">
        <f t="shared" si="1"/>
        <v>0</v>
      </c>
      <c r="E58" s="133"/>
      <c r="F58" s="513">
        <f t="shared" si="2"/>
        <v>0</v>
      </c>
      <c r="G58" s="513">
        <v>0</v>
      </c>
      <c r="H58" s="513">
        <v>0</v>
      </c>
      <c r="I58" s="513">
        <v>0</v>
      </c>
      <c r="J58" s="513">
        <v>0</v>
      </c>
      <c r="K58" s="513">
        <v>0</v>
      </c>
      <c r="L58" s="513">
        <v>0</v>
      </c>
      <c r="M58" s="513">
        <v>0</v>
      </c>
      <c r="N58" s="513">
        <v>0</v>
      </c>
      <c r="O58" s="513">
        <v>0</v>
      </c>
      <c r="P58" s="513">
        <v>0</v>
      </c>
      <c r="Q58" s="513">
        <v>0</v>
      </c>
      <c r="R58" s="513">
        <v>0</v>
      </c>
      <c r="S58" s="513">
        <v>0</v>
      </c>
      <c r="T58" s="513">
        <v>0</v>
      </c>
      <c r="U58" s="513">
        <v>0</v>
      </c>
    </row>
    <row r="59" spans="1:21" s="519" customFormat="1" ht="15">
      <c r="A59" s="62">
        <v>3</v>
      </c>
      <c r="B59" s="63" t="s">
        <v>61</v>
      </c>
      <c r="C59" s="62" t="s">
        <v>102</v>
      </c>
      <c r="D59" s="526">
        <f t="shared" si="1"/>
        <v>-0.92000000000030013</v>
      </c>
      <c r="E59" s="505">
        <v>1968.55</v>
      </c>
      <c r="F59" s="506">
        <f t="shared" si="2"/>
        <v>1967.6299999999997</v>
      </c>
      <c r="G59" s="507">
        <v>0</v>
      </c>
      <c r="H59" s="507">
        <v>0</v>
      </c>
      <c r="I59" s="507">
        <v>0</v>
      </c>
      <c r="J59" s="507">
        <v>0</v>
      </c>
      <c r="K59" s="507">
        <v>0</v>
      </c>
      <c r="L59" s="507">
        <v>0</v>
      </c>
      <c r="M59" s="507">
        <v>57.15</v>
      </c>
      <c r="N59" s="507">
        <v>0</v>
      </c>
      <c r="O59" s="507">
        <v>811.05</v>
      </c>
      <c r="P59" s="507">
        <v>0</v>
      </c>
      <c r="Q59" s="507">
        <v>271.53000000000003</v>
      </c>
      <c r="R59" s="507">
        <v>0.85</v>
      </c>
      <c r="S59" s="507">
        <v>10.58</v>
      </c>
      <c r="T59" s="507">
        <v>812.66</v>
      </c>
      <c r="U59" s="507">
        <v>3.8099999999999996</v>
      </c>
    </row>
    <row r="60" spans="1:21" ht="15">
      <c r="A60" s="527">
        <v>4</v>
      </c>
      <c r="B60" s="109" t="s">
        <v>156</v>
      </c>
      <c r="C60" s="527" t="s">
        <v>157</v>
      </c>
      <c r="D60" s="527"/>
      <c r="E60" s="526"/>
      <c r="F60" s="513">
        <v>0</v>
      </c>
      <c r="G60" s="520"/>
      <c r="H60" s="520"/>
      <c r="I60" s="520"/>
      <c r="J60" s="520"/>
      <c r="K60" s="520"/>
      <c r="L60" s="520"/>
      <c r="M60" s="521"/>
      <c r="N60" s="520"/>
      <c r="O60" s="520"/>
      <c r="P60" s="520"/>
      <c r="Q60" s="520"/>
      <c r="R60" s="520"/>
      <c r="S60" s="520"/>
      <c r="T60" s="520"/>
      <c r="U60" s="520"/>
    </row>
    <row r="61" spans="1:21" ht="15">
      <c r="A61" s="527">
        <v>5</v>
      </c>
      <c r="B61" s="109" t="s">
        <v>158</v>
      </c>
      <c r="C61" s="527" t="s">
        <v>159</v>
      </c>
      <c r="D61" s="527"/>
      <c r="E61" s="526"/>
      <c r="F61" s="513">
        <v>0</v>
      </c>
      <c r="G61" s="520"/>
      <c r="H61" s="520"/>
      <c r="I61" s="520"/>
      <c r="J61" s="520"/>
      <c r="K61" s="520"/>
      <c r="L61" s="520"/>
      <c r="M61" s="521"/>
      <c r="N61" s="520"/>
      <c r="O61" s="520"/>
      <c r="P61" s="520"/>
      <c r="Q61" s="520"/>
      <c r="R61" s="520"/>
      <c r="S61" s="520"/>
      <c r="T61" s="520"/>
      <c r="U61" s="520"/>
    </row>
    <row r="62" spans="1:21" ht="15">
      <c r="A62" s="527">
        <v>6</v>
      </c>
      <c r="B62" s="109" t="s">
        <v>5</v>
      </c>
      <c r="C62" s="527" t="s">
        <v>160</v>
      </c>
      <c r="D62" s="527"/>
      <c r="E62" s="526"/>
      <c r="F62" s="513"/>
      <c r="G62" s="520"/>
      <c r="H62" s="520"/>
      <c r="I62" s="520"/>
      <c r="J62" s="520"/>
      <c r="K62" s="520"/>
      <c r="L62" s="520"/>
      <c r="M62" s="521"/>
      <c r="N62" s="520"/>
      <c r="O62" s="520"/>
      <c r="P62" s="520"/>
      <c r="Q62" s="520"/>
      <c r="R62" s="520"/>
      <c r="S62" s="520"/>
      <c r="T62" s="520"/>
      <c r="U62" s="520"/>
    </row>
    <row r="63" spans="1:21" ht="15">
      <c r="A63" s="527" t="s">
        <v>100</v>
      </c>
      <c r="B63" s="109" t="s">
        <v>178</v>
      </c>
      <c r="C63" s="527"/>
      <c r="D63" s="527"/>
      <c r="E63" s="526"/>
      <c r="F63" s="513">
        <f t="shared" ref="F63:F72" si="7">SUM(G63:U63)</f>
        <v>0</v>
      </c>
      <c r="G63" s="506"/>
      <c r="H63" s="506"/>
      <c r="I63" s="506"/>
      <c r="J63" s="506"/>
      <c r="K63" s="506"/>
      <c r="L63" s="506"/>
      <c r="M63" s="506"/>
      <c r="N63" s="506"/>
      <c r="O63" s="506"/>
      <c r="P63" s="506"/>
      <c r="Q63" s="506"/>
      <c r="R63" s="506"/>
      <c r="S63" s="506"/>
      <c r="T63" s="506"/>
      <c r="U63" s="506"/>
    </row>
    <row r="64" spans="1:21" ht="15">
      <c r="A64" s="527">
        <v>1</v>
      </c>
      <c r="B64" s="11" t="s">
        <v>108</v>
      </c>
      <c r="C64" s="527" t="s">
        <v>180</v>
      </c>
      <c r="D64" s="527"/>
      <c r="E64" s="526"/>
      <c r="F64" s="513">
        <f t="shared" si="7"/>
        <v>0</v>
      </c>
      <c r="G64" s="506"/>
      <c r="H64" s="506"/>
      <c r="I64" s="506"/>
      <c r="J64" s="506"/>
      <c r="K64" s="506"/>
      <c r="L64" s="506"/>
      <c r="M64" s="506"/>
      <c r="N64" s="506"/>
      <c r="O64" s="506"/>
      <c r="P64" s="506"/>
      <c r="Q64" s="506"/>
      <c r="R64" s="506"/>
      <c r="S64" s="506"/>
      <c r="T64" s="506"/>
      <c r="U64" s="506"/>
    </row>
    <row r="65" spans="1:21" s="516" customFormat="1" ht="28.5">
      <c r="A65" s="527">
        <v>2</v>
      </c>
      <c r="B65" s="109" t="s">
        <v>109</v>
      </c>
      <c r="C65" s="527" t="s">
        <v>181</v>
      </c>
      <c r="D65" s="527"/>
      <c r="E65" s="526"/>
      <c r="F65" s="513">
        <f t="shared" si="7"/>
        <v>0</v>
      </c>
      <c r="G65" s="506"/>
      <c r="H65" s="506"/>
      <c r="I65" s="506"/>
      <c r="J65" s="506"/>
      <c r="K65" s="506"/>
      <c r="L65" s="506"/>
      <c r="M65" s="506"/>
      <c r="N65" s="506"/>
      <c r="O65" s="506"/>
      <c r="P65" s="506"/>
      <c r="Q65" s="506"/>
      <c r="R65" s="506"/>
      <c r="S65" s="506"/>
      <c r="T65" s="506"/>
      <c r="U65" s="506"/>
    </row>
    <row r="66" spans="1:21" ht="15">
      <c r="A66" s="527">
        <v>3</v>
      </c>
      <c r="B66" s="109" t="s">
        <v>110</v>
      </c>
      <c r="C66" s="527" t="s">
        <v>182</v>
      </c>
      <c r="D66" s="527"/>
      <c r="E66" s="526"/>
      <c r="F66" s="513">
        <f t="shared" si="7"/>
        <v>0</v>
      </c>
      <c r="G66" s="506"/>
      <c r="H66" s="506"/>
      <c r="I66" s="506"/>
      <c r="J66" s="506"/>
      <c r="K66" s="506"/>
      <c r="L66" s="506"/>
      <c r="M66" s="506"/>
      <c r="N66" s="506"/>
      <c r="O66" s="506"/>
      <c r="P66" s="506"/>
      <c r="Q66" s="506"/>
      <c r="R66" s="506"/>
      <c r="S66" s="506"/>
      <c r="T66" s="506"/>
      <c r="U66" s="506"/>
    </row>
    <row r="67" spans="1:21" ht="15">
      <c r="A67" s="527">
        <v>4</v>
      </c>
      <c r="B67" s="109" t="s">
        <v>111</v>
      </c>
      <c r="C67" s="527" t="s">
        <v>183</v>
      </c>
      <c r="D67" s="527"/>
      <c r="E67" s="526"/>
      <c r="F67" s="513">
        <f t="shared" si="7"/>
        <v>0</v>
      </c>
      <c r="G67" s="506"/>
      <c r="H67" s="506"/>
      <c r="I67" s="506"/>
      <c r="J67" s="506"/>
      <c r="K67" s="506"/>
      <c r="L67" s="506"/>
      <c r="M67" s="506"/>
      <c r="N67" s="506"/>
      <c r="O67" s="506"/>
      <c r="P67" s="506"/>
      <c r="Q67" s="506"/>
      <c r="R67" s="506"/>
      <c r="S67" s="506"/>
      <c r="T67" s="506"/>
      <c r="U67" s="506"/>
    </row>
    <row r="68" spans="1:21" ht="15">
      <c r="A68" s="527">
        <v>5</v>
      </c>
      <c r="B68" s="11" t="s">
        <v>112</v>
      </c>
      <c r="C68" s="527" t="s">
        <v>184</v>
      </c>
      <c r="D68" s="527"/>
      <c r="E68" s="526"/>
      <c r="F68" s="513">
        <f t="shared" si="7"/>
        <v>0</v>
      </c>
      <c r="G68" s="506"/>
      <c r="H68" s="506"/>
      <c r="I68" s="506"/>
      <c r="J68" s="506"/>
      <c r="K68" s="506"/>
      <c r="L68" s="506"/>
      <c r="M68" s="506"/>
      <c r="N68" s="506"/>
      <c r="O68" s="506"/>
      <c r="P68" s="506"/>
      <c r="Q68" s="506"/>
      <c r="R68" s="506"/>
      <c r="S68" s="506"/>
      <c r="T68" s="506"/>
      <c r="U68" s="506"/>
    </row>
    <row r="69" spans="1:21" ht="28.5">
      <c r="A69" s="527">
        <v>6</v>
      </c>
      <c r="B69" s="109" t="s">
        <v>113</v>
      </c>
      <c r="C69" s="527" t="s">
        <v>185</v>
      </c>
      <c r="D69" s="527"/>
      <c r="E69" s="526"/>
      <c r="F69" s="513">
        <f t="shared" si="7"/>
        <v>0</v>
      </c>
      <c r="G69" s="506"/>
      <c r="H69" s="506"/>
      <c r="I69" s="506"/>
      <c r="J69" s="506"/>
      <c r="K69" s="506"/>
      <c r="L69" s="506"/>
      <c r="M69" s="506"/>
      <c r="N69" s="506"/>
      <c r="O69" s="506"/>
      <c r="P69" s="506"/>
      <c r="Q69" s="506"/>
      <c r="R69" s="506"/>
      <c r="S69" s="506"/>
      <c r="T69" s="506"/>
      <c r="U69" s="506"/>
    </row>
    <row r="70" spans="1:21" ht="15">
      <c r="A70" s="527">
        <v>7</v>
      </c>
      <c r="B70" s="109" t="s">
        <v>179</v>
      </c>
      <c r="C70" s="527" t="s">
        <v>186</v>
      </c>
      <c r="D70" s="527"/>
      <c r="E70" s="526"/>
      <c r="F70" s="513">
        <f t="shared" si="7"/>
        <v>0</v>
      </c>
      <c r="G70" s="506"/>
      <c r="H70" s="506"/>
      <c r="I70" s="506"/>
      <c r="J70" s="506"/>
      <c r="K70" s="506"/>
      <c r="L70" s="506"/>
      <c r="M70" s="506"/>
      <c r="N70" s="506"/>
      <c r="O70" s="506"/>
      <c r="P70" s="506"/>
      <c r="Q70" s="506"/>
      <c r="R70" s="506"/>
      <c r="S70" s="506"/>
      <c r="T70" s="506"/>
      <c r="U70" s="506"/>
    </row>
    <row r="71" spans="1:21" ht="15">
      <c r="A71" s="527">
        <v>8</v>
      </c>
      <c r="B71" s="109" t="s">
        <v>114</v>
      </c>
      <c r="C71" s="527" t="s">
        <v>187</v>
      </c>
      <c r="D71" s="527"/>
      <c r="E71" s="526"/>
      <c r="F71" s="513">
        <f t="shared" si="7"/>
        <v>0</v>
      </c>
      <c r="G71" s="506"/>
      <c r="H71" s="506"/>
      <c r="I71" s="506"/>
      <c r="J71" s="506"/>
      <c r="K71" s="506"/>
      <c r="L71" s="506"/>
      <c r="M71" s="506"/>
      <c r="N71" s="506"/>
      <c r="O71" s="506"/>
      <c r="P71" s="506"/>
      <c r="Q71" s="506"/>
      <c r="R71" s="506"/>
      <c r="S71" s="506"/>
      <c r="T71" s="506"/>
      <c r="U71" s="506"/>
    </row>
    <row r="72" spans="1:21" ht="28.5">
      <c r="A72" s="527">
        <v>9</v>
      </c>
      <c r="B72" s="109" t="s">
        <v>115</v>
      </c>
      <c r="C72" s="527" t="s">
        <v>188</v>
      </c>
      <c r="D72" s="527"/>
      <c r="E72" s="526"/>
      <c r="F72" s="513">
        <f t="shared" si="7"/>
        <v>0</v>
      </c>
      <c r="G72" s="506"/>
      <c r="H72" s="506"/>
      <c r="I72" s="506"/>
      <c r="J72" s="506"/>
      <c r="K72" s="506"/>
      <c r="L72" s="506"/>
      <c r="M72" s="506"/>
      <c r="N72" s="506"/>
      <c r="O72" s="506"/>
      <c r="P72" s="506"/>
      <c r="Q72" s="506"/>
      <c r="R72" s="506"/>
      <c r="S72" s="506"/>
      <c r="T72" s="506"/>
      <c r="U72" s="506"/>
    </row>
  </sheetData>
  <mergeCells count="8">
    <mergeCell ref="A1:N1"/>
    <mergeCell ref="A3:A4"/>
    <mergeCell ref="B3:B4"/>
    <mergeCell ref="C3:C4"/>
    <mergeCell ref="D3:D4"/>
    <mergeCell ref="E3:E4"/>
    <mergeCell ref="F3:F4"/>
    <mergeCell ref="G3:U3"/>
  </mergeCells>
  <pageMargins left="0.75" right="0.75" top="1" bottom="1" header="0.5" footer="0.5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U74"/>
  <sheetViews>
    <sheetView showZeros="0" zoomScale="115" zoomScaleNormal="115" workbookViewId="0">
      <pane xSplit="6" ySplit="7" topLeftCell="G44" activePane="bottomRight" state="frozen"/>
      <selection activeCell="N31" sqref="N31"/>
      <selection pane="topRight" activeCell="N31" sqref="N31"/>
      <selection pane="bottomLeft" activeCell="N31" sqref="N31"/>
      <selection pane="bottomRight" activeCell="N31" sqref="N31"/>
    </sheetView>
  </sheetViews>
  <sheetFormatPr defaultColWidth="9" defaultRowHeight="12.75"/>
  <cols>
    <col min="1" max="1" width="5.375" style="515" customWidth="1"/>
    <col min="2" max="2" width="33.375" style="515" customWidth="1"/>
    <col min="3" max="3" width="6.125" style="515" bestFit="1" customWidth="1"/>
    <col min="4" max="4" width="7.75" style="515" hidden="1" customWidth="1"/>
    <col min="5" max="5" width="11.25" style="522" hidden="1" customWidth="1"/>
    <col min="6" max="6" width="10.875" style="515" customWidth="1"/>
    <col min="7" max="7" width="11.125" style="515" customWidth="1"/>
    <col min="8" max="9" width="9.5" style="515" bestFit="1" customWidth="1"/>
    <col min="10" max="10" width="10.625" style="515" customWidth="1"/>
    <col min="11" max="15" width="8.5" style="515" bestFit="1" customWidth="1"/>
    <col min="16" max="16" width="9.5" style="515" bestFit="1" customWidth="1"/>
    <col min="17" max="19" width="8.5" style="515" bestFit="1" customWidth="1"/>
    <col min="20" max="20" width="8.5" style="523" bestFit="1" customWidth="1"/>
    <col min="21" max="21" width="8.5" style="515" bestFit="1" customWidth="1"/>
    <col min="22" max="22" width="5.125" style="515" customWidth="1"/>
    <col min="23" max="16384" width="9" style="515"/>
  </cols>
  <sheetData>
    <row r="1" spans="1:21" s="501" customFormat="1" ht="15.75">
      <c r="A1" s="656" t="s">
        <v>1965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T1" s="502"/>
    </row>
    <row r="3" spans="1:21" s="503" customFormat="1" ht="21" customHeight="1">
      <c r="A3" s="657" t="s">
        <v>1</v>
      </c>
      <c r="B3" s="657" t="s">
        <v>2</v>
      </c>
      <c r="C3" s="657" t="s">
        <v>3</v>
      </c>
      <c r="D3" s="659" t="s">
        <v>1816</v>
      </c>
      <c r="E3" s="661" t="s">
        <v>1815</v>
      </c>
      <c r="F3" s="609" t="s">
        <v>217</v>
      </c>
      <c r="G3" s="658" t="s">
        <v>4</v>
      </c>
      <c r="H3" s="658"/>
      <c r="I3" s="658"/>
      <c r="J3" s="658"/>
      <c r="K3" s="658"/>
      <c r="L3" s="658"/>
      <c r="M3" s="658"/>
      <c r="N3" s="658"/>
      <c r="O3" s="658"/>
      <c r="P3" s="658"/>
      <c r="Q3" s="658"/>
      <c r="R3" s="658"/>
      <c r="S3" s="658"/>
      <c r="T3" s="658"/>
      <c r="U3" s="658"/>
    </row>
    <row r="4" spans="1:21" s="503" customFormat="1" ht="42.75" customHeight="1">
      <c r="A4" s="657"/>
      <c r="B4" s="657"/>
      <c r="C4" s="657"/>
      <c r="D4" s="660"/>
      <c r="E4" s="662"/>
      <c r="F4" s="609"/>
      <c r="G4" s="101" t="s">
        <v>327</v>
      </c>
      <c r="H4" s="101" t="s">
        <v>328</v>
      </c>
      <c r="I4" s="101" t="s">
        <v>329</v>
      </c>
      <c r="J4" s="101" t="s">
        <v>330</v>
      </c>
      <c r="K4" s="101" t="s">
        <v>331</v>
      </c>
      <c r="L4" s="101" t="s">
        <v>332</v>
      </c>
      <c r="M4" s="101" t="s">
        <v>333</v>
      </c>
      <c r="N4" s="101" t="s">
        <v>334</v>
      </c>
      <c r="O4" s="101" t="s">
        <v>335</v>
      </c>
      <c r="P4" s="101" t="s">
        <v>336</v>
      </c>
      <c r="Q4" s="101" t="s">
        <v>337</v>
      </c>
      <c r="R4" s="101" t="s">
        <v>338</v>
      </c>
      <c r="S4" s="101" t="s">
        <v>339</v>
      </c>
      <c r="T4" s="101" t="s">
        <v>340</v>
      </c>
      <c r="U4" s="101" t="s">
        <v>341</v>
      </c>
    </row>
    <row r="5" spans="1:21" s="508" customFormat="1" ht="15.75" customHeight="1">
      <c r="A5" s="62" t="s">
        <v>99</v>
      </c>
      <c r="B5" s="504" t="s">
        <v>6</v>
      </c>
      <c r="C5" s="62"/>
      <c r="D5" s="505">
        <f>F5-E5</f>
        <v>0</v>
      </c>
      <c r="E5" s="507">
        <f>E8+E21+E61</f>
        <v>83839.490000000005</v>
      </c>
      <c r="F5" s="507">
        <f>SUM(G5:U5)</f>
        <v>83839.489999999991</v>
      </c>
      <c r="G5" s="507">
        <f t="shared" ref="G5:U5" si="0">G8+G21+G61</f>
        <v>1053.1199999999999</v>
      </c>
      <c r="H5" s="507">
        <f t="shared" si="0"/>
        <v>9678.7799999999988</v>
      </c>
      <c r="I5" s="507">
        <f t="shared" si="0"/>
        <v>8458.64</v>
      </c>
      <c r="J5" s="507">
        <f t="shared" si="0"/>
        <v>10224.189999999999</v>
      </c>
      <c r="K5" s="507">
        <f t="shared" si="0"/>
        <v>7614.22</v>
      </c>
      <c r="L5" s="507">
        <f t="shared" si="0"/>
        <v>4384.12</v>
      </c>
      <c r="M5" s="507">
        <f t="shared" si="0"/>
        <v>5562.57</v>
      </c>
      <c r="N5" s="507">
        <f t="shared" si="0"/>
        <v>3358.1100000000006</v>
      </c>
      <c r="O5" s="507">
        <f t="shared" si="0"/>
        <v>3797.45</v>
      </c>
      <c r="P5" s="507">
        <f t="shared" si="0"/>
        <v>3361.7000000000003</v>
      </c>
      <c r="Q5" s="507">
        <f t="shared" si="0"/>
        <v>4571.0600000000004</v>
      </c>
      <c r="R5" s="507">
        <f t="shared" si="0"/>
        <v>5982.09</v>
      </c>
      <c r="S5" s="507">
        <f t="shared" si="0"/>
        <v>7347.3799999999992</v>
      </c>
      <c r="T5" s="507">
        <f t="shared" si="0"/>
        <v>5546.04</v>
      </c>
      <c r="U5" s="507">
        <f t="shared" si="0"/>
        <v>2900.0200000000004</v>
      </c>
    </row>
    <row r="6" spans="1:21" s="533" customFormat="1" ht="15.75" customHeight="1">
      <c r="A6" s="527"/>
      <c r="B6" s="109"/>
      <c r="C6" s="527"/>
      <c r="D6" s="526"/>
      <c r="E6" s="506"/>
      <c r="F6" s="506"/>
      <c r="G6" s="506">
        <v>1053.1189999999999</v>
      </c>
      <c r="H6" s="506">
        <v>9678.7800000000007</v>
      </c>
      <c r="I6" s="506">
        <v>8458.6440000000002</v>
      </c>
      <c r="J6" s="506">
        <v>10224.189</v>
      </c>
      <c r="K6" s="506">
        <v>7614.2219999999998</v>
      </c>
      <c r="L6" s="506">
        <v>4384.1189999999997</v>
      </c>
      <c r="M6" s="506">
        <v>5562.567</v>
      </c>
      <c r="N6" s="506">
        <v>3358.107</v>
      </c>
      <c r="O6" s="506">
        <v>3797.453</v>
      </c>
      <c r="P6" s="506">
        <v>3361.694</v>
      </c>
      <c r="Q6" s="506">
        <v>4571.0559999999996</v>
      </c>
      <c r="R6" s="506">
        <v>5982.0919999999996</v>
      </c>
      <c r="S6" s="506">
        <v>7347.3760000000002</v>
      </c>
      <c r="T6" s="506">
        <v>5546.0439999999999</v>
      </c>
      <c r="U6" s="506">
        <v>2900.0219999999999</v>
      </c>
    </row>
    <row r="7" spans="1:21" s="533" customFormat="1" ht="15.75" customHeight="1">
      <c r="A7" s="527"/>
      <c r="B7" s="109"/>
      <c r="C7" s="527"/>
      <c r="D7" s="526"/>
      <c r="E7" s="506"/>
      <c r="F7" s="506"/>
      <c r="G7" s="571">
        <f>G5-G6</f>
        <v>9.9999999997635314E-4</v>
      </c>
      <c r="H7" s="571">
        <f t="shared" ref="H7:U7" si="1">H5-H6</f>
        <v>0</v>
      </c>
      <c r="I7" s="571">
        <f t="shared" si="1"/>
        <v>-4.0000000008149073E-3</v>
      </c>
      <c r="J7" s="571">
        <f t="shared" si="1"/>
        <v>9.9999999838473741E-4</v>
      </c>
      <c r="K7" s="571">
        <f t="shared" si="1"/>
        <v>-1.9999999994979589E-3</v>
      </c>
      <c r="L7" s="571">
        <f t="shared" si="1"/>
        <v>1.0000000002037268E-3</v>
      </c>
      <c r="M7" s="571">
        <f t="shared" si="1"/>
        <v>2.9999999997016857E-3</v>
      </c>
      <c r="N7" s="571">
        <f t="shared" si="1"/>
        <v>3.0000000006111804E-3</v>
      </c>
      <c r="O7" s="571">
        <f t="shared" si="1"/>
        <v>-3.0000000001564331E-3</v>
      </c>
      <c r="P7" s="571">
        <f t="shared" si="1"/>
        <v>6.0000000003128662E-3</v>
      </c>
      <c r="Q7" s="571">
        <f t="shared" si="1"/>
        <v>4.0000000008149073E-3</v>
      </c>
      <c r="R7" s="571">
        <f t="shared" si="1"/>
        <v>-1.9999999994979589E-3</v>
      </c>
      <c r="S7" s="571">
        <f t="shared" si="1"/>
        <v>3.9999999989959178E-3</v>
      </c>
      <c r="T7" s="571">
        <f t="shared" si="1"/>
        <v>-3.9999999999054126E-3</v>
      </c>
      <c r="U7" s="571">
        <f t="shared" si="1"/>
        <v>-1.9999999994979589E-3</v>
      </c>
    </row>
    <row r="8" spans="1:21" s="510" customFormat="1" ht="15.75" customHeight="1">
      <c r="A8" s="62">
        <v>1</v>
      </c>
      <c r="B8" s="63" t="s">
        <v>7</v>
      </c>
      <c r="C8" s="62" t="s">
        <v>8</v>
      </c>
      <c r="D8" s="505">
        <f t="shared" ref="D8:D61" si="2">F8-E8</f>
        <v>-3.7300000000250293</v>
      </c>
      <c r="E8" s="507">
        <f>SUM(E10:E20)</f>
        <v>78345.14</v>
      </c>
      <c r="F8" s="507">
        <f t="shared" ref="F8:F61" si="3">SUM(G8:U8)</f>
        <v>78341.409999999974</v>
      </c>
      <c r="G8" s="507">
        <f t="shared" ref="G8:U8" si="4">SUM(G10:G20)</f>
        <v>930.25</v>
      </c>
      <c r="H8" s="507">
        <f t="shared" si="4"/>
        <v>9359.14</v>
      </c>
      <c r="I8" s="507">
        <f t="shared" si="4"/>
        <v>8311.31</v>
      </c>
      <c r="J8" s="507">
        <f t="shared" si="4"/>
        <v>9876.1099999999988</v>
      </c>
      <c r="K8" s="507">
        <f t="shared" si="4"/>
        <v>7421.06</v>
      </c>
      <c r="L8" s="507">
        <f t="shared" si="4"/>
        <v>4278.2</v>
      </c>
      <c r="M8" s="507">
        <f t="shared" si="4"/>
        <v>5287.98</v>
      </c>
      <c r="N8" s="507">
        <f t="shared" si="4"/>
        <v>3144.8800000000006</v>
      </c>
      <c r="O8" s="507">
        <f t="shared" si="4"/>
        <v>2592.4199999999996</v>
      </c>
      <c r="P8" s="507">
        <f t="shared" si="4"/>
        <v>3153.61</v>
      </c>
      <c r="Q8" s="507">
        <f t="shared" si="4"/>
        <v>4001.27</v>
      </c>
      <c r="R8" s="507">
        <f t="shared" si="4"/>
        <v>5825.9</v>
      </c>
      <c r="S8" s="507">
        <f t="shared" si="4"/>
        <v>7086.5199999999995</v>
      </c>
      <c r="T8" s="507">
        <f t="shared" si="4"/>
        <v>4387.01</v>
      </c>
      <c r="U8" s="507">
        <f t="shared" si="4"/>
        <v>2685.75</v>
      </c>
    </row>
    <row r="9" spans="1:21" s="510" customFormat="1" ht="15">
      <c r="A9" s="511" t="s">
        <v>10</v>
      </c>
      <c r="B9" s="165" t="s">
        <v>106</v>
      </c>
      <c r="C9" s="511" t="s">
        <v>9</v>
      </c>
      <c r="D9" s="505">
        <f t="shared" si="2"/>
        <v>0</v>
      </c>
      <c r="E9" s="514">
        <f>SUM(E10:E12)</f>
        <v>4040.7999999999997</v>
      </c>
      <c r="F9" s="514">
        <f t="shared" si="3"/>
        <v>4040.7999999999993</v>
      </c>
      <c r="G9" s="514">
        <f>SUM(G10:G12)</f>
        <v>80.509999999999991</v>
      </c>
      <c r="H9" s="514">
        <f t="shared" ref="H9:U9" si="5">SUM(H10:H12)</f>
        <v>212.41</v>
      </c>
      <c r="I9" s="514">
        <f t="shared" si="5"/>
        <v>239.47000000000003</v>
      </c>
      <c r="J9" s="514">
        <f t="shared" si="5"/>
        <v>225.69</v>
      </c>
      <c r="K9" s="514">
        <f t="shared" si="5"/>
        <v>241.66</v>
      </c>
      <c r="L9" s="514">
        <f t="shared" si="5"/>
        <v>135.88</v>
      </c>
      <c r="M9" s="514">
        <f t="shared" si="5"/>
        <v>283.88</v>
      </c>
      <c r="N9" s="514">
        <f t="shared" si="5"/>
        <v>142.32</v>
      </c>
      <c r="O9" s="514">
        <f t="shared" si="5"/>
        <v>365.58</v>
      </c>
      <c r="P9" s="514">
        <f t="shared" si="5"/>
        <v>385.42</v>
      </c>
      <c r="Q9" s="514">
        <f t="shared" si="5"/>
        <v>365.73</v>
      </c>
      <c r="R9" s="514">
        <f t="shared" si="5"/>
        <v>280.79999999999995</v>
      </c>
      <c r="S9" s="514">
        <f t="shared" si="5"/>
        <v>309.64</v>
      </c>
      <c r="T9" s="514">
        <f t="shared" si="5"/>
        <v>397.77</v>
      </c>
      <c r="U9" s="514">
        <f t="shared" si="5"/>
        <v>374.03999999999996</v>
      </c>
    </row>
    <row r="10" spans="1:21" ht="15">
      <c r="A10" s="500"/>
      <c r="B10" s="15" t="s">
        <v>189</v>
      </c>
      <c r="C10" s="500" t="s">
        <v>11</v>
      </c>
      <c r="D10" s="498">
        <f t="shared" si="2"/>
        <v>0</v>
      </c>
      <c r="E10" s="513">
        <f>ROUND('HTg(TK2020)'!D10,2)</f>
        <v>2556.2399999999998</v>
      </c>
      <c r="F10" s="513">
        <f t="shared" si="3"/>
        <v>2556.2400000000002</v>
      </c>
      <c r="G10" s="513">
        <f>ROUND('HTg(TK2020)'!E10,2)</f>
        <v>55.04</v>
      </c>
      <c r="H10" s="513">
        <f>ROUND('HTg(TK2020)'!F10,2)</f>
        <v>118.77</v>
      </c>
      <c r="I10" s="517">
        <f>ROUND('HTg(TK2020)'!G10,2)-0.01</f>
        <v>177.57000000000002</v>
      </c>
      <c r="J10" s="513">
        <f>ROUND('HTg(TK2020)'!H10,2)</f>
        <v>24.52</v>
      </c>
      <c r="K10" s="513">
        <f>ROUND('HTg(TK2020)'!I10,2)</f>
        <v>180.06</v>
      </c>
      <c r="L10" s="513">
        <f>ROUND('HTg(TK2020)'!J10,2)</f>
        <v>76.91</v>
      </c>
      <c r="M10" s="517">
        <f>ROUND('HTg(TK2020)'!K10,2)-0.01</f>
        <v>254.34</v>
      </c>
      <c r="N10" s="513">
        <f>ROUND('HTg(TK2020)'!L10,2)</f>
        <v>122.42</v>
      </c>
      <c r="O10" s="513">
        <f>ROUND('HTg(TK2020)'!M10,2)</f>
        <v>271.18</v>
      </c>
      <c r="P10" s="513">
        <f>ROUND('HTg(TK2020)'!N10,2)</f>
        <v>313.61</v>
      </c>
      <c r="Q10" s="513">
        <f>ROUND('HTg(TK2020)'!O10,2)</f>
        <v>169.38</v>
      </c>
      <c r="R10" s="513">
        <f>ROUND('HTg(TK2020)'!P10,2)</f>
        <v>105.52</v>
      </c>
      <c r="S10" s="513">
        <f>ROUND('HTg(TK2020)'!Q10,2)</f>
        <v>226.98</v>
      </c>
      <c r="T10" s="513">
        <f>ROUND('HTg(TK2020)'!R10,2)</f>
        <v>217.56</v>
      </c>
      <c r="U10" s="513">
        <f>ROUND('HTg(TK2020)'!S10,2)</f>
        <v>242.38</v>
      </c>
    </row>
    <row r="11" spans="1:21" ht="15">
      <c r="A11" s="500"/>
      <c r="B11" s="15" t="s">
        <v>191</v>
      </c>
      <c r="C11" s="500" t="s">
        <v>12</v>
      </c>
      <c r="D11" s="498">
        <f t="shared" si="2"/>
        <v>0</v>
      </c>
      <c r="E11" s="513">
        <f>ROUND('HTg(TK2020)'!D11,2)</f>
        <v>1484.29</v>
      </c>
      <c r="F11" s="513">
        <f t="shared" si="3"/>
        <v>1484.29</v>
      </c>
      <c r="G11" s="513">
        <f>ROUND('HTg(TK2020)'!E11,2)</f>
        <v>25.47</v>
      </c>
      <c r="H11" s="513">
        <f>ROUND('HTg(TK2020)'!F11,2)</f>
        <v>93.64</v>
      </c>
      <c r="I11" s="513">
        <f>ROUND('HTg(TK2020)'!G11,2)</f>
        <v>61.9</v>
      </c>
      <c r="J11" s="513">
        <f>ROUND('HTg(TK2020)'!H11,2)</f>
        <v>201.17</v>
      </c>
      <c r="K11" s="513">
        <f>ROUND('HTg(TK2020)'!I11,2)</f>
        <v>61.6</v>
      </c>
      <c r="L11" s="513">
        <f>ROUND('HTg(TK2020)'!J11,2)</f>
        <v>58.97</v>
      </c>
      <c r="M11" s="513">
        <f>ROUND('HTg(TK2020)'!K11,2)</f>
        <v>29.54</v>
      </c>
      <c r="N11" s="513">
        <f>ROUND('HTg(TK2020)'!L11,2)</f>
        <v>19.899999999999999</v>
      </c>
      <c r="O11" s="517">
        <f>ROUND('HTg(TK2020)'!M11,2)-0.01</f>
        <v>94.399999999999991</v>
      </c>
      <c r="P11" s="513">
        <f>ROUND('HTg(TK2020)'!N11,2)</f>
        <v>71.81</v>
      </c>
      <c r="Q11" s="513">
        <f>ROUND('HTg(TK2020)'!O11,2)</f>
        <v>196.35</v>
      </c>
      <c r="R11" s="513">
        <f>ROUND('HTg(TK2020)'!P11,2)</f>
        <v>175.01</v>
      </c>
      <c r="S11" s="513">
        <f>ROUND('HTg(TK2020)'!Q11,2)</f>
        <v>82.66</v>
      </c>
      <c r="T11" s="513">
        <f>ROUND('HTg(TK2020)'!R11,2)</f>
        <v>180.21</v>
      </c>
      <c r="U11" s="513">
        <f>ROUND('HTg(TK2020)'!S11,2)</f>
        <v>131.66</v>
      </c>
    </row>
    <row r="12" spans="1:21" ht="15">
      <c r="A12" s="500"/>
      <c r="B12" s="15" t="s">
        <v>192</v>
      </c>
      <c r="C12" s="500" t="s">
        <v>14</v>
      </c>
      <c r="D12" s="498">
        <f t="shared" si="2"/>
        <v>0</v>
      </c>
      <c r="E12" s="513">
        <f>ROUND('HTg(TK2020)'!D12,2)</f>
        <v>0.27</v>
      </c>
      <c r="F12" s="513">
        <f t="shared" si="3"/>
        <v>0.27</v>
      </c>
      <c r="G12" s="513">
        <f>ROUND('HTg(TK2020)'!E12,2)</f>
        <v>0</v>
      </c>
      <c r="H12" s="513">
        <f>ROUND('HTg(TK2020)'!F12,2)</f>
        <v>0</v>
      </c>
      <c r="I12" s="513">
        <f>ROUND('HTg(TK2020)'!G12,2)</f>
        <v>0</v>
      </c>
      <c r="J12" s="513">
        <f>ROUND('HTg(TK2020)'!H12,2)</f>
        <v>0</v>
      </c>
      <c r="K12" s="513">
        <f>ROUND('HTg(TK2020)'!I12,2)</f>
        <v>0</v>
      </c>
      <c r="L12" s="513">
        <f>ROUND('HTg(TK2020)'!J12,2)</f>
        <v>0</v>
      </c>
      <c r="M12" s="513">
        <f>ROUND('HTg(TK2020)'!K12,2)</f>
        <v>0</v>
      </c>
      <c r="N12" s="513">
        <f>ROUND('HTg(TK2020)'!L12,2)</f>
        <v>0</v>
      </c>
      <c r="O12" s="513">
        <f>ROUND('HTg(TK2020)'!M12,2)</f>
        <v>0</v>
      </c>
      <c r="P12" s="513">
        <f>ROUND('HTg(TK2020)'!N12,2)</f>
        <v>0</v>
      </c>
      <c r="Q12" s="513">
        <f>ROUND('HTg(TK2020)'!O12,2)</f>
        <v>0</v>
      </c>
      <c r="R12" s="513">
        <f>ROUND('HTg(TK2020)'!P12,2)</f>
        <v>0.27</v>
      </c>
      <c r="S12" s="513">
        <f>ROUND('HTg(TK2020)'!Q12,2)</f>
        <v>0</v>
      </c>
      <c r="T12" s="513">
        <f>ROUND('HTg(TK2020)'!R12,2)</f>
        <v>0</v>
      </c>
      <c r="U12" s="513">
        <f>ROUND('HTg(TK2020)'!S12,2)</f>
        <v>0</v>
      </c>
    </row>
    <row r="13" spans="1:21" s="516" customFormat="1" ht="15">
      <c r="A13" s="500" t="s">
        <v>13</v>
      </c>
      <c r="B13" s="13" t="s">
        <v>116</v>
      </c>
      <c r="C13" s="500" t="s">
        <v>16</v>
      </c>
      <c r="D13" s="498">
        <f t="shared" si="2"/>
        <v>0</v>
      </c>
      <c r="E13" s="513">
        <f>ROUND('HTg(TK2020)'!D13,2)</f>
        <v>3744.95</v>
      </c>
      <c r="F13" s="513">
        <f t="shared" si="3"/>
        <v>3744.9499999999994</v>
      </c>
      <c r="G13" s="513">
        <f>ROUND('HTg(TK2020)'!E13,2)</f>
        <v>73.31</v>
      </c>
      <c r="H13" s="513">
        <f>ROUND('HTg(TK2020)'!F13,2)</f>
        <v>195.8</v>
      </c>
      <c r="I13" s="513">
        <f>ROUND('HTg(TK2020)'!G13,2)</f>
        <v>163.63999999999999</v>
      </c>
      <c r="J13" s="517">
        <f>ROUND('HTg(TK2020)'!H13,2)-0.01</f>
        <v>143.66</v>
      </c>
      <c r="K13" s="513">
        <f>ROUND('HTg(TK2020)'!I13,2)</f>
        <v>168.68</v>
      </c>
      <c r="L13" s="513">
        <f>ROUND('HTg(TK2020)'!J13,2)</f>
        <v>275.49</v>
      </c>
      <c r="M13" s="513">
        <f>ROUND('HTg(TK2020)'!K13,2)</f>
        <v>212.72</v>
      </c>
      <c r="N13" s="513">
        <f>ROUND('HTg(TK2020)'!L13,2)</f>
        <v>150.43</v>
      </c>
      <c r="O13" s="513">
        <f>ROUND('HTg(TK2020)'!M13,2)</f>
        <v>114.86</v>
      </c>
      <c r="P13" s="513">
        <f>ROUND('HTg(TK2020)'!N13,2)</f>
        <v>89.77</v>
      </c>
      <c r="Q13" s="513">
        <f>ROUND('HTg(TK2020)'!O13,2)</f>
        <v>905.71</v>
      </c>
      <c r="R13" s="513">
        <f>ROUND('HTg(TK2020)'!P13,2)</f>
        <v>322.27999999999997</v>
      </c>
      <c r="S13" s="513">
        <f>ROUND('HTg(TK2020)'!Q13,2)</f>
        <v>162.86000000000001</v>
      </c>
      <c r="T13" s="513">
        <f>ROUND('HTg(TK2020)'!R13,2)</f>
        <v>546.67999999999995</v>
      </c>
      <c r="U13" s="513">
        <f>ROUND('HTg(TK2020)'!S13,2)</f>
        <v>219.06</v>
      </c>
    </row>
    <row r="14" spans="1:21" ht="15">
      <c r="A14" s="528" t="s">
        <v>15</v>
      </c>
      <c r="B14" s="13" t="s">
        <v>80</v>
      </c>
      <c r="C14" s="528" t="s">
        <v>18</v>
      </c>
      <c r="D14" s="526">
        <f t="shared" si="2"/>
        <v>-3.7300000000000182</v>
      </c>
      <c r="E14" s="513">
        <f>ROUND('HTg(TK2020)'!D16,2)</f>
        <v>3297.64</v>
      </c>
      <c r="F14" s="513">
        <f t="shared" si="3"/>
        <v>3293.91</v>
      </c>
      <c r="G14" s="569">
        <f>ROUND('HTg(TK2020)'!E16,2)+1.79-0.28</f>
        <v>53.699999999999996</v>
      </c>
      <c r="H14" s="513">
        <f>ROUND('HTg(TK2020)'!F16,2)</f>
        <v>157.59</v>
      </c>
      <c r="I14" s="513">
        <f>ROUND('HTg(TK2020)'!G16,2)</f>
        <v>141.43</v>
      </c>
      <c r="J14" s="517">
        <f>ROUND('HTg(TK2020)'!H16,2)-0.01</f>
        <v>115.55</v>
      </c>
      <c r="K14" s="513">
        <f>ROUND('HTg(TK2020)'!I16,2)</f>
        <v>119.65</v>
      </c>
      <c r="L14" s="569">
        <f>ROUND('HTg(TK2020)'!J16,2)+1.22</f>
        <v>98.96</v>
      </c>
      <c r="M14" s="513">
        <f>ROUND('HTg(TK2020)'!K16,2)</f>
        <v>339.13</v>
      </c>
      <c r="N14" s="513">
        <f>ROUND('HTg(TK2020)'!L16,2)</f>
        <v>78.45</v>
      </c>
      <c r="O14" s="569">
        <f>ROUND('HTg(TK2020)'!M16,2)-1.8</f>
        <v>512.2700000000001</v>
      </c>
      <c r="P14" s="569">
        <f>ROUND('HTg(TK2020)'!N16,2)-4.66</f>
        <v>268.31</v>
      </c>
      <c r="Q14" s="513">
        <f>ROUND('HTg(TK2020)'!O16,2)</f>
        <v>481.25</v>
      </c>
      <c r="R14" s="513">
        <f>ROUND('HTg(TK2020)'!P16,2)</f>
        <v>127.18</v>
      </c>
      <c r="S14" s="513">
        <f>ROUND('HTg(TK2020)'!Q16,2)</f>
        <v>307.64</v>
      </c>
      <c r="T14" s="513">
        <f>ROUND('HTg(TK2020)'!R16,2)</f>
        <v>220.33</v>
      </c>
      <c r="U14" s="513">
        <f>ROUND('HTg(TK2020)'!S16,2)</f>
        <v>272.47000000000003</v>
      </c>
    </row>
    <row r="15" spans="1:21" ht="15">
      <c r="A15" s="500" t="s">
        <v>17</v>
      </c>
      <c r="B15" s="13" t="s">
        <v>81</v>
      </c>
      <c r="C15" s="500" t="s">
        <v>20</v>
      </c>
      <c r="D15" s="498">
        <f t="shared" si="2"/>
        <v>0</v>
      </c>
      <c r="E15" s="513">
        <f>ROUND('HTg(TK2020)'!D22,2)</f>
        <v>15957.44</v>
      </c>
      <c r="F15" s="513">
        <f t="shared" si="3"/>
        <v>15957.44</v>
      </c>
      <c r="G15" s="513">
        <f>ROUND('HTg(TK2020)'!E22,2)</f>
        <v>0</v>
      </c>
      <c r="H15" s="513">
        <f>ROUND('HTg(TK2020)'!F22,2)</f>
        <v>3187.64</v>
      </c>
      <c r="I15" s="513">
        <f>ROUND('HTg(TK2020)'!G22,2)</f>
        <v>2589.15</v>
      </c>
      <c r="J15" s="513">
        <f>ROUND('HTg(TK2020)'!H22,2)</f>
        <v>2357.08</v>
      </c>
      <c r="K15" s="513">
        <f>ROUND('HTg(TK2020)'!I22,2)</f>
        <v>1602.69</v>
      </c>
      <c r="L15" s="513">
        <f>ROUND('HTg(TK2020)'!J22,2)</f>
        <v>0</v>
      </c>
      <c r="M15" s="513">
        <f>ROUND('HTg(TK2020)'!K22,2)</f>
        <v>809.13</v>
      </c>
      <c r="N15" s="513">
        <f>ROUND('HTg(TK2020)'!L22,2)</f>
        <v>0</v>
      </c>
      <c r="O15" s="513">
        <f>ROUND('HTg(TK2020)'!M22,2)</f>
        <v>101.03</v>
      </c>
      <c r="P15" s="517">
        <f>ROUND('HTg(TK2020)'!N22,2)-0.01</f>
        <v>1881.93</v>
      </c>
      <c r="Q15" s="513">
        <f>ROUND('HTg(TK2020)'!O22,2)</f>
        <v>529.28</v>
      </c>
      <c r="R15" s="513">
        <f>ROUND('HTg(TK2020)'!P22,2)</f>
        <v>733.35</v>
      </c>
      <c r="S15" s="513">
        <f>ROUND('HTg(TK2020)'!Q22,2)</f>
        <v>2166.16</v>
      </c>
      <c r="T15" s="513">
        <f>ROUND('HTg(TK2020)'!R22,2)</f>
        <v>0</v>
      </c>
      <c r="U15" s="513">
        <f>ROUND('HTg(TK2020)'!S22,2)</f>
        <v>0</v>
      </c>
    </row>
    <row r="16" spans="1:21" ht="15">
      <c r="A16" s="500" t="s">
        <v>19</v>
      </c>
      <c r="B16" s="13" t="s">
        <v>82</v>
      </c>
      <c r="C16" s="500" t="s">
        <v>21</v>
      </c>
      <c r="D16" s="498">
        <f t="shared" si="2"/>
        <v>0</v>
      </c>
      <c r="E16" s="513">
        <f>ROUND('HTg(TK2020)'!D26,2)</f>
        <v>19937.759999999998</v>
      </c>
      <c r="F16" s="513">
        <f t="shared" si="3"/>
        <v>19937.759999999998</v>
      </c>
      <c r="G16" s="513">
        <f>ROUND('HTg(TK2020)'!E26,2)</f>
        <v>473.13</v>
      </c>
      <c r="H16" s="513">
        <f>ROUND('HTg(TK2020)'!F26,2)</f>
        <v>2554.39</v>
      </c>
      <c r="I16" s="517">
        <f>ROUND('HTg(TK2020)'!G26,2)-0.01</f>
        <v>2591.08</v>
      </c>
      <c r="J16" s="513">
        <f>ROUND('HTg(TK2020)'!H26,2)</f>
        <v>5678.93</v>
      </c>
      <c r="K16" s="513">
        <f>ROUND('HTg(TK2020)'!I26,2)</f>
        <v>2177.08</v>
      </c>
      <c r="L16" s="513">
        <f>ROUND('HTg(TK2020)'!J26,2)</f>
        <v>3574.98</v>
      </c>
      <c r="M16" s="513">
        <f>ROUND('HTg(TK2020)'!K26,2)</f>
        <v>1629.07</v>
      </c>
      <c r="N16" s="513">
        <f>ROUND('HTg(TK2020)'!L26,2)</f>
        <v>1249.51</v>
      </c>
      <c r="O16" s="513">
        <f>ROUND('HTg(TK2020)'!M26,2)</f>
        <v>9.59</v>
      </c>
      <c r="P16" s="513">
        <f>ROUND('HTg(TK2020)'!N26,2)</f>
        <v>0</v>
      </c>
      <c r="Q16" s="513">
        <f>ROUND('HTg(TK2020)'!O26,2)</f>
        <v>0</v>
      </c>
      <c r="R16" s="513">
        <f>ROUND('HTg(TK2020)'!P26,2)</f>
        <v>0</v>
      </c>
      <c r="S16" s="513">
        <f>ROUND('HTg(TK2020)'!Q26,2)</f>
        <v>0</v>
      </c>
      <c r="T16" s="513">
        <f>ROUND('HTg(TK2020)'!R26,2)</f>
        <v>0</v>
      </c>
      <c r="U16" s="513">
        <f>ROUND('HTg(TK2020)'!S26,2)</f>
        <v>0</v>
      </c>
    </row>
    <row r="17" spans="1:21" s="516" customFormat="1" ht="15">
      <c r="A17" s="500" t="s">
        <v>84</v>
      </c>
      <c r="B17" s="13" t="s">
        <v>83</v>
      </c>
      <c r="C17" s="500" t="s">
        <v>22</v>
      </c>
      <c r="D17" s="498">
        <f t="shared" si="2"/>
        <v>0</v>
      </c>
      <c r="E17" s="513">
        <f>ROUND('HTg(TK2020)'!D18,2)</f>
        <v>31111.33</v>
      </c>
      <c r="F17" s="513">
        <f t="shared" si="3"/>
        <v>31111.329999999998</v>
      </c>
      <c r="G17" s="513">
        <f>ROUND('HTg(TK2020)'!E18,2)</f>
        <v>234.91</v>
      </c>
      <c r="H17" s="513">
        <f>ROUND('HTg(TK2020)'!F18,2)</f>
        <v>3038.49</v>
      </c>
      <c r="I17" s="513">
        <f>ROUND('HTg(TK2020)'!G18,2)</f>
        <v>2573.9899999999998</v>
      </c>
      <c r="J17" s="517">
        <f>ROUND('HTg(TK2020)'!H18,2)+0.01</f>
        <v>1347.14</v>
      </c>
      <c r="K17" s="513">
        <f>ROUND('HTg(TK2020)'!I18,2)</f>
        <v>3094.42</v>
      </c>
      <c r="L17" s="513">
        <f>ROUND('HTg(TK2020)'!J18,2)</f>
        <v>184.6</v>
      </c>
      <c r="M17" s="513">
        <f>ROUND('HTg(TK2020)'!K18,2)</f>
        <v>1991.12</v>
      </c>
      <c r="N17" s="513">
        <f>ROUND('HTg(TK2020)'!L18,2)</f>
        <v>1509.14</v>
      </c>
      <c r="O17" s="513">
        <f>ROUND('HTg(TK2020)'!M18,2)</f>
        <v>1464.78</v>
      </c>
      <c r="P17" s="513">
        <f>ROUND('HTg(TK2020)'!N18,2)</f>
        <v>499.28</v>
      </c>
      <c r="Q17" s="513">
        <f>ROUND('HTg(TK2020)'!O18,2)</f>
        <v>1693.28</v>
      </c>
      <c r="R17" s="513">
        <f>ROUND('HTg(TK2020)'!P18,2)</f>
        <v>4356.53</v>
      </c>
      <c r="S17" s="513">
        <f>ROUND('HTg(TK2020)'!Q18,2)</f>
        <v>4117.4399999999996</v>
      </c>
      <c r="T17" s="513">
        <f>ROUND('HTg(TK2020)'!R18,2)</f>
        <v>3204.96</v>
      </c>
      <c r="U17" s="513">
        <f>ROUND('HTg(TK2020)'!S18,2)</f>
        <v>1801.25</v>
      </c>
    </row>
    <row r="18" spans="1:21" s="516" customFormat="1" ht="15">
      <c r="A18" s="500" t="s">
        <v>93</v>
      </c>
      <c r="B18" s="13" t="s">
        <v>92</v>
      </c>
      <c r="C18" s="500" t="s">
        <v>23</v>
      </c>
      <c r="D18" s="498">
        <f t="shared" si="2"/>
        <v>0</v>
      </c>
      <c r="E18" s="513">
        <f>ROUND('HTg(TK2020)'!D30,2)</f>
        <v>250.89</v>
      </c>
      <c r="F18" s="513">
        <f t="shared" si="3"/>
        <v>250.89000000000004</v>
      </c>
      <c r="G18" s="513">
        <f>ROUND('HTg(TK2020)'!E30,2)</f>
        <v>14.69</v>
      </c>
      <c r="H18" s="513">
        <f>ROUND('HTg(TK2020)'!F30,2)</f>
        <v>12.82</v>
      </c>
      <c r="I18" s="513">
        <f>ROUND('HTg(TK2020)'!G30,2)</f>
        <v>12.55</v>
      </c>
      <c r="J18" s="517">
        <f>ROUND('HTg(TK2020)'!H30,2)+0.01</f>
        <v>8.06</v>
      </c>
      <c r="K18" s="513">
        <f>ROUND('HTg(TK2020)'!I30,2)</f>
        <v>15.11</v>
      </c>
      <c r="L18" s="513">
        <f>ROUND('HTg(TK2020)'!J30,2)</f>
        <v>8.2899999999999991</v>
      </c>
      <c r="M18" s="513">
        <f>ROUND('HTg(TK2020)'!K30,2)</f>
        <v>22.15</v>
      </c>
      <c r="N18" s="513">
        <f>ROUND('HTg(TK2020)'!L30,2)</f>
        <v>15.03</v>
      </c>
      <c r="O18" s="513">
        <f>ROUND('HTg(TK2020)'!M30,2)</f>
        <v>24.31</v>
      </c>
      <c r="P18" s="513">
        <f>ROUND('HTg(TK2020)'!N30,2)</f>
        <v>28.9</v>
      </c>
      <c r="Q18" s="513">
        <f>ROUND('HTg(TK2020)'!O30,2)</f>
        <v>26.02</v>
      </c>
      <c r="R18" s="513">
        <f>ROUND('HTg(TK2020)'!P30,2)</f>
        <v>5.76</v>
      </c>
      <c r="S18" s="513">
        <f>ROUND('HTg(TK2020)'!Q30,2)</f>
        <v>22.78</v>
      </c>
      <c r="T18" s="513">
        <f>ROUND('HTg(TK2020)'!R30,2)</f>
        <v>17.27</v>
      </c>
      <c r="U18" s="513">
        <f>ROUND('HTg(TK2020)'!S30,2)</f>
        <v>17.149999999999999</v>
      </c>
    </row>
    <row r="19" spans="1:21" ht="15">
      <c r="A19" s="500" t="s">
        <v>107</v>
      </c>
      <c r="B19" s="13" t="s">
        <v>94</v>
      </c>
      <c r="C19" s="500" t="s">
        <v>24</v>
      </c>
      <c r="D19" s="498">
        <f t="shared" si="2"/>
        <v>0</v>
      </c>
      <c r="E19" s="513">
        <f>ROUND('HTg(TK2020)'!D31,2)</f>
        <v>0</v>
      </c>
      <c r="F19" s="513">
        <f t="shared" si="3"/>
        <v>0</v>
      </c>
      <c r="G19" s="513">
        <f>ROUND('HTg(TK2020)'!E31,2)</f>
        <v>0</v>
      </c>
      <c r="H19" s="513">
        <f>ROUND('HTg(TK2020)'!F31,2)</f>
        <v>0</v>
      </c>
      <c r="I19" s="513">
        <f>ROUND('HTg(TK2020)'!G31,2)</f>
        <v>0</v>
      </c>
      <c r="J19" s="513">
        <f>ROUND('HTg(TK2020)'!H31,2)</f>
        <v>0</v>
      </c>
      <c r="K19" s="513">
        <f>ROUND('HTg(TK2020)'!I31,2)</f>
        <v>0</v>
      </c>
      <c r="L19" s="513">
        <f>ROUND('HTg(TK2020)'!J31,2)</f>
        <v>0</v>
      </c>
      <c r="M19" s="513">
        <f>ROUND('HTg(TK2020)'!K31,2)</f>
        <v>0</v>
      </c>
      <c r="N19" s="513">
        <f>ROUND('HTg(TK2020)'!L31,2)</f>
        <v>0</v>
      </c>
      <c r="O19" s="513">
        <f>ROUND('HTg(TK2020)'!M31,2)</f>
        <v>0</v>
      </c>
      <c r="P19" s="513">
        <f>ROUND('HTg(TK2020)'!N31,2)</f>
        <v>0</v>
      </c>
      <c r="Q19" s="513">
        <f>ROUND('HTg(TK2020)'!O31,2)</f>
        <v>0</v>
      </c>
      <c r="R19" s="513">
        <f>ROUND('HTg(TK2020)'!P31,2)</f>
        <v>0</v>
      </c>
      <c r="S19" s="513">
        <f>ROUND('HTg(TK2020)'!Q31,2)</f>
        <v>0</v>
      </c>
      <c r="T19" s="513">
        <f>ROUND('HTg(TK2020)'!R31,2)</f>
        <v>0</v>
      </c>
      <c r="U19" s="513">
        <f>ROUND('HTg(TK2020)'!S31,2)</f>
        <v>0</v>
      </c>
    </row>
    <row r="20" spans="1:21" ht="15">
      <c r="A20" s="500" t="s">
        <v>118</v>
      </c>
      <c r="B20" s="13" t="s">
        <v>117</v>
      </c>
      <c r="C20" s="500" t="s">
        <v>25</v>
      </c>
      <c r="D20" s="498">
        <f t="shared" si="2"/>
        <v>0</v>
      </c>
      <c r="E20" s="513">
        <f>ROUND('HTg(TK2020)'!D32,2)</f>
        <v>4.33</v>
      </c>
      <c r="F20" s="513">
        <f t="shared" si="3"/>
        <v>4.33</v>
      </c>
      <c r="G20" s="513">
        <f>ROUND('HTg(TK2020)'!E32,2)</f>
        <v>0</v>
      </c>
      <c r="H20" s="513">
        <f>ROUND('HTg(TK2020)'!F32,2)</f>
        <v>0</v>
      </c>
      <c r="I20" s="513">
        <f>ROUND('HTg(TK2020)'!G32,2)</f>
        <v>0</v>
      </c>
      <c r="J20" s="513">
        <f>ROUND('HTg(TK2020)'!H32,2)</f>
        <v>0</v>
      </c>
      <c r="K20" s="513">
        <f>ROUND('HTg(TK2020)'!I32,2)</f>
        <v>1.77</v>
      </c>
      <c r="L20" s="513">
        <f>ROUND('HTg(TK2020)'!J32,2)</f>
        <v>0</v>
      </c>
      <c r="M20" s="513">
        <f>ROUND('HTg(TK2020)'!K32,2)</f>
        <v>0.78</v>
      </c>
      <c r="N20" s="513">
        <f>ROUND('HTg(TK2020)'!L32,2)</f>
        <v>0</v>
      </c>
      <c r="O20" s="513">
        <f>ROUND('HTg(TK2020)'!M32,2)</f>
        <v>0</v>
      </c>
      <c r="P20" s="513">
        <f>ROUND('HTg(TK2020)'!N32,2)</f>
        <v>0</v>
      </c>
      <c r="Q20" s="513">
        <f>ROUND('HTg(TK2020)'!O32,2)</f>
        <v>0</v>
      </c>
      <c r="R20" s="513">
        <f>ROUND('HTg(TK2020)'!P32,2)</f>
        <v>0</v>
      </c>
      <c r="S20" s="513">
        <f>ROUND('HTg(TK2020)'!Q32,2)</f>
        <v>0</v>
      </c>
      <c r="T20" s="513">
        <f>ROUND('HTg(TK2020)'!R32,2)</f>
        <v>0</v>
      </c>
      <c r="U20" s="517">
        <f>ROUND('HTg(TK2020)'!S32,2)-0.01</f>
        <v>1.78</v>
      </c>
    </row>
    <row r="21" spans="1:21" s="510" customFormat="1" ht="15">
      <c r="A21" s="62">
        <v>2</v>
      </c>
      <c r="B21" s="63" t="s">
        <v>26</v>
      </c>
      <c r="C21" s="62" t="s">
        <v>27</v>
      </c>
      <c r="D21" s="498">
        <f t="shared" si="2"/>
        <v>3.7299999999995634</v>
      </c>
      <c r="E21" s="507">
        <f>SUM(E22:E30)+SUM(E44:E60)</f>
        <v>3525.8</v>
      </c>
      <c r="F21" s="506">
        <f t="shared" si="3"/>
        <v>3529.5299999999997</v>
      </c>
      <c r="G21" s="507">
        <f>SUM(G22:G30)+SUM(G44:G60)</f>
        <v>122.87</v>
      </c>
      <c r="H21" s="507">
        <f t="shared" ref="H21:U21" si="6">SUM(H22:H30)+SUM(H44:H60)</f>
        <v>319.64</v>
      </c>
      <c r="I21" s="507">
        <f t="shared" si="6"/>
        <v>147.32999999999998</v>
      </c>
      <c r="J21" s="507">
        <f t="shared" si="6"/>
        <v>348.08</v>
      </c>
      <c r="K21" s="507">
        <f t="shared" si="6"/>
        <v>193.16</v>
      </c>
      <c r="L21" s="507">
        <f t="shared" si="6"/>
        <v>105.92000000000002</v>
      </c>
      <c r="M21" s="507">
        <f t="shared" si="6"/>
        <v>217.2</v>
      </c>
      <c r="N21" s="507">
        <f t="shared" si="6"/>
        <v>213.23000000000002</v>
      </c>
      <c r="O21" s="507">
        <f t="shared" si="6"/>
        <v>393.97999999999996</v>
      </c>
      <c r="P21" s="507">
        <f t="shared" si="6"/>
        <v>208.09</v>
      </c>
      <c r="Q21" s="507">
        <f t="shared" si="6"/>
        <v>298.23</v>
      </c>
      <c r="R21" s="507">
        <f t="shared" si="6"/>
        <v>155.31</v>
      </c>
      <c r="S21" s="507">
        <f t="shared" si="6"/>
        <v>250.02999999999997</v>
      </c>
      <c r="T21" s="507">
        <f t="shared" si="6"/>
        <v>346.24</v>
      </c>
      <c r="U21" s="507">
        <f t="shared" si="6"/>
        <v>210.22000000000003</v>
      </c>
    </row>
    <row r="22" spans="1:21" ht="15">
      <c r="A22" s="528" t="s">
        <v>28</v>
      </c>
      <c r="B22" s="13" t="s">
        <v>85</v>
      </c>
      <c r="C22" s="528" t="s">
        <v>31</v>
      </c>
      <c r="D22" s="526">
        <f t="shared" si="2"/>
        <v>3.4500000000000028</v>
      </c>
      <c r="E22" s="513">
        <f>ROUND('HTg(TK2020)'!D39,2)</f>
        <v>84.26</v>
      </c>
      <c r="F22" s="513">
        <f t="shared" si="3"/>
        <v>87.710000000000008</v>
      </c>
      <c r="G22" s="517">
        <f>ROUND('HTg(TK2020)'!E39,2)-1.79</f>
        <v>2.8</v>
      </c>
      <c r="H22" s="513">
        <f>ROUND('HTg(TK2020)'!F39,2)</f>
        <v>0</v>
      </c>
      <c r="I22" s="513">
        <f>ROUND('HTg(TK2020)'!G39,2)</f>
        <v>0</v>
      </c>
      <c r="J22" s="513">
        <f>ROUND('HTg(TK2020)'!H39,2)</f>
        <v>0</v>
      </c>
      <c r="K22" s="513">
        <f>ROUND('HTg(TK2020)'!I39,2)</f>
        <v>0</v>
      </c>
      <c r="L22" s="517">
        <f>ROUND('HTg(TK2020)'!J39,2)-1.22</f>
        <v>0</v>
      </c>
      <c r="M22" s="517">
        <f>ROUND('HTg(TK2020)'!K39,2)-0.01</f>
        <v>23.91</v>
      </c>
      <c r="N22" s="513">
        <f>ROUND('HTg(TK2020)'!L39,2)</f>
        <v>0</v>
      </c>
      <c r="O22" s="517">
        <f>ROUND('HTg(TK2020)'!M39,2)+1.8</f>
        <v>23</v>
      </c>
      <c r="P22" s="517">
        <f>ROUND('HTg(TK2020)'!N39,2)+4.66</f>
        <v>38</v>
      </c>
      <c r="Q22" s="513">
        <f>ROUND('HTg(TK2020)'!O39,2)</f>
        <v>0</v>
      </c>
      <c r="R22" s="513">
        <f>ROUND('HTg(TK2020)'!P39,2)</f>
        <v>0</v>
      </c>
      <c r="S22" s="513">
        <f>ROUND('HTg(TK2020)'!Q39,2)</f>
        <v>0</v>
      </c>
      <c r="T22" s="513">
        <f>ROUND('HTg(TK2020)'!R39,2)</f>
        <v>0</v>
      </c>
      <c r="U22" s="513">
        <f>ROUND('HTg(TK2020)'!S39,2)</f>
        <v>0</v>
      </c>
    </row>
    <row r="23" spans="1:21" s="516" customFormat="1" ht="15">
      <c r="A23" s="528" t="s">
        <v>30</v>
      </c>
      <c r="B23" s="13" t="s">
        <v>86</v>
      </c>
      <c r="C23" s="528" t="s">
        <v>33</v>
      </c>
      <c r="D23" s="526">
        <f t="shared" si="2"/>
        <v>0.28000000000000003</v>
      </c>
      <c r="E23" s="513">
        <f>ROUND('HTg(TK2020)'!D40,2)</f>
        <v>0.96</v>
      </c>
      <c r="F23" s="513">
        <f t="shared" si="3"/>
        <v>1.24</v>
      </c>
      <c r="G23" s="517">
        <f>ROUND('HTg(TK2020)'!E40,2)+0.28</f>
        <v>1.24</v>
      </c>
      <c r="H23" s="513">
        <f>ROUND('HTg(TK2020)'!F40,2)</f>
        <v>0</v>
      </c>
      <c r="I23" s="513">
        <f>ROUND('HTg(TK2020)'!G40,2)</f>
        <v>0</v>
      </c>
      <c r="J23" s="513">
        <f>ROUND('HTg(TK2020)'!H40,2)</f>
        <v>0</v>
      </c>
      <c r="K23" s="513">
        <f>ROUND('HTg(TK2020)'!I40,2)</f>
        <v>0</v>
      </c>
      <c r="L23" s="513">
        <f>ROUND('HTg(TK2020)'!J40,2)</f>
        <v>0</v>
      </c>
      <c r="M23" s="513">
        <f>ROUND('HTg(TK2020)'!K40,2)</f>
        <v>0</v>
      </c>
      <c r="N23" s="513">
        <f>ROUND('HTg(TK2020)'!L40,2)</f>
        <v>0</v>
      </c>
      <c r="O23" s="513">
        <f>ROUND('HTg(TK2020)'!M40,2)</f>
        <v>0</v>
      </c>
      <c r="P23" s="513">
        <f>ROUND('HTg(TK2020)'!N40,2)</f>
        <v>0</v>
      </c>
      <c r="Q23" s="513">
        <f>ROUND('HTg(TK2020)'!O40,2)</f>
        <v>0</v>
      </c>
      <c r="R23" s="513">
        <f>ROUND('HTg(TK2020)'!P40,2)</f>
        <v>0</v>
      </c>
      <c r="S23" s="513">
        <f>ROUND('HTg(TK2020)'!Q40,2)</f>
        <v>0</v>
      </c>
      <c r="T23" s="513">
        <f>ROUND('HTg(TK2020)'!R40,2)</f>
        <v>0</v>
      </c>
      <c r="U23" s="513">
        <f>ROUND('HTg(TK2020)'!S40,2)</f>
        <v>0</v>
      </c>
    </row>
    <row r="24" spans="1:21" ht="15">
      <c r="A24" s="500" t="s">
        <v>32</v>
      </c>
      <c r="B24" s="13" t="s">
        <v>87</v>
      </c>
      <c r="C24" s="500" t="s">
        <v>35</v>
      </c>
      <c r="D24" s="498">
        <f t="shared" si="2"/>
        <v>-3.96</v>
      </c>
      <c r="E24" s="513">
        <f>ROUND('HTg(TK2020)'!D52,2)</f>
        <v>3.96</v>
      </c>
      <c r="F24" s="513">
        <f t="shared" si="3"/>
        <v>0</v>
      </c>
      <c r="G24" s="513">
        <f>ROUND('HTg(TK2020)'!E52,2)</f>
        <v>0</v>
      </c>
      <c r="H24" s="513">
        <f>ROUND('HTg(TK2020)'!F52,2)</f>
        <v>0</v>
      </c>
      <c r="I24" s="513">
        <f>ROUND('HTg(TK2020)'!G52,2)</f>
        <v>0</v>
      </c>
      <c r="J24" s="513">
        <f>ROUND('HTg(TK2020)'!H52,2)</f>
        <v>0</v>
      </c>
      <c r="K24" s="513">
        <f>ROUND('HTg(TK2020)'!I52,2)</f>
        <v>0</v>
      </c>
      <c r="L24" s="513">
        <f>ROUND('HTg(TK2020)'!J52,2)</f>
        <v>0</v>
      </c>
      <c r="M24" s="513">
        <f>ROUND('HTg(TK2020)'!K52,2)</f>
        <v>0</v>
      </c>
      <c r="N24" s="513">
        <f>ROUND('HTg(TK2020)'!L52,2)</f>
        <v>0</v>
      </c>
      <c r="O24" s="513">
        <f>ROUND('HTg(TK2020)'!M52,2)</f>
        <v>0</v>
      </c>
      <c r="P24" s="513">
        <f>ROUND('HTg(TK2020)'!N52,2)</f>
        <v>0</v>
      </c>
      <c r="Q24" s="569">
        <f>ROUND('HTg(TK2020)'!O52,2)-1.45</f>
        <v>0</v>
      </c>
      <c r="R24" s="513">
        <f>ROUND('HTg(TK2020)'!P52,2)</f>
        <v>0</v>
      </c>
      <c r="S24" s="513">
        <f>ROUND('HTg(TK2020)'!Q52,2)</f>
        <v>0</v>
      </c>
      <c r="T24" s="517">
        <f>ROUND('HTg(TK2020)'!R52,2)-2.51</f>
        <v>0</v>
      </c>
      <c r="U24" s="513">
        <f>ROUND('HTg(TK2020)'!S52,2)</f>
        <v>0</v>
      </c>
    </row>
    <row r="25" spans="1:21" ht="15">
      <c r="A25" s="500" t="s">
        <v>34</v>
      </c>
      <c r="B25" s="13" t="s">
        <v>119</v>
      </c>
      <c r="C25" s="500" t="s">
        <v>121</v>
      </c>
      <c r="D25" s="498">
        <f t="shared" si="2"/>
        <v>0</v>
      </c>
      <c r="E25" s="513">
        <f>ROUND('HTg(TK2020)'!D54,2)</f>
        <v>0</v>
      </c>
      <c r="F25" s="513">
        <f t="shared" si="3"/>
        <v>0</v>
      </c>
      <c r="G25" s="513">
        <f>ROUND('HTg(TK2020)'!E54,2)</f>
        <v>0</v>
      </c>
      <c r="H25" s="513">
        <f>ROUND('HTg(TK2020)'!F54,2)</f>
        <v>0</v>
      </c>
      <c r="I25" s="513">
        <f>ROUND('HTg(TK2020)'!G54,2)</f>
        <v>0</v>
      </c>
      <c r="J25" s="513">
        <f>ROUND('HTg(TK2020)'!H54,2)</f>
        <v>0</v>
      </c>
      <c r="K25" s="513">
        <f>ROUND('HTg(TK2020)'!I54,2)</f>
        <v>0</v>
      </c>
      <c r="L25" s="513">
        <f>ROUND('HTg(TK2020)'!J54,2)</f>
        <v>0</v>
      </c>
      <c r="M25" s="513">
        <f>ROUND('HTg(TK2020)'!K54,2)</f>
        <v>0</v>
      </c>
      <c r="N25" s="513">
        <f>ROUND('HTg(TK2020)'!L54,2)</f>
        <v>0</v>
      </c>
      <c r="O25" s="513">
        <f>ROUND('HTg(TK2020)'!M54,2)</f>
        <v>0</v>
      </c>
      <c r="P25" s="513">
        <f>ROUND('HTg(TK2020)'!N54,2)</f>
        <v>0</v>
      </c>
      <c r="Q25" s="513">
        <f>ROUND('HTg(TK2020)'!O54,2)</f>
        <v>0</v>
      </c>
      <c r="R25" s="513">
        <f>ROUND('HTg(TK2020)'!P54,2)</f>
        <v>0</v>
      </c>
      <c r="S25" s="513">
        <f>ROUND('HTg(TK2020)'!Q54,2)</f>
        <v>0</v>
      </c>
      <c r="T25" s="513">
        <f>ROUND('HTg(TK2020)'!R54,2)</f>
        <v>0</v>
      </c>
      <c r="U25" s="513">
        <f>ROUND('HTg(TK2020)'!S54,2)</f>
        <v>0</v>
      </c>
    </row>
    <row r="26" spans="1:21" ht="15">
      <c r="A26" s="500" t="s">
        <v>36</v>
      </c>
      <c r="B26" s="13" t="s">
        <v>120</v>
      </c>
      <c r="C26" s="500" t="s">
        <v>122</v>
      </c>
      <c r="D26" s="498">
        <f t="shared" si="2"/>
        <v>0</v>
      </c>
      <c r="E26" s="513">
        <f>ROUND('HTg(TK2020)'!D53,2)</f>
        <v>29.69</v>
      </c>
      <c r="F26" s="513">
        <f t="shared" si="3"/>
        <v>29.689999999999998</v>
      </c>
      <c r="G26" s="513">
        <f>ROUND('HTg(TK2020)'!E53,2)</f>
        <v>0</v>
      </c>
      <c r="H26" s="513">
        <f>ROUND('HTg(TK2020)'!F53,2)</f>
        <v>0</v>
      </c>
      <c r="I26" s="513">
        <f>ROUND('HTg(TK2020)'!G53,2)</f>
        <v>0</v>
      </c>
      <c r="J26" s="513">
        <f>ROUND('HTg(TK2020)'!H53,2)</f>
        <v>0</v>
      </c>
      <c r="K26" s="513">
        <f>ROUND('HTg(TK2020)'!I53,2)</f>
        <v>0</v>
      </c>
      <c r="L26" s="513">
        <f>ROUND('HTg(TK2020)'!J53,2)</f>
        <v>0</v>
      </c>
      <c r="M26" s="513">
        <f>ROUND('HTg(TK2020)'!K53,2)</f>
        <v>0</v>
      </c>
      <c r="N26" s="513">
        <f>ROUND('HTg(TK2020)'!L53,2)</f>
        <v>0</v>
      </c>
      <c r="O26" s="513">
        <f>ROUND('HTg(TK2020)'!M53,2)</f>
        <v>15.2</v>
      </c>
      <c r="P26" s="513">
        <f>ROUND('HTg(TK2020)'!N53,2)</f>
        <v>14.49</v>
      </c>
      <c r="Q26" s="513">
        <f>ROUND('HTg(TK2020)'!O53,2)</f>
        <v>0</v>
      </c>
      <c r="R26" s="513">
        <f>ROUND('HTg(TK2020)'!P53,2)</f>
        <v>0</v>
      </c>
      <c r="S26" s="513">
        <f>ROUND('HTg(TK2020)'!Q53,2)</f>
        <v>0</v>
      </c>
      <c r="T26" s="513">
        <f>ROUND('HTg(TK2020)'!R53,2)</f>
        <v>0</v>
      </c>
      <c r="U26" s="513">
        <f>ROUND('HTg(TK2020)'!S53,2)</f>
        <v>0</v>
      </c>
    </row>
    <row r="27" spans="1:21" ht="15">
      <c r="A27" s="500" t="s">
        <v>38</v>
      </c>
      <c r="B27" s="13" t="s">
        <v>123</v>
      </c>
      <c r="C27" s="500" t="s">
        <v>124</v>
      </c>
      <c r="D27" s="498">
        <f t="shared" si="2"/>
        <v>0</v>
      </c>
      <c r="E27" s="513">
        <f>ROUND('HTg(TK2020)'!D55,2)</f>
        <v>0.48</v>
      </c>
      <c r="F27" s="513">
        <f t="shared" si="3"/>
        <v>0.48</v>
      </c>
      <c r="G27" s="513">
        <f>ROUND('HTg(TK2020)'!E55,2)</f>
        <v>0.15</v>
      </c>
      <c r="H27" s="513">
        <f>ROUND('HTg(TK2020)'!F55,2)</f>
        <v>0</v>
      </c>
      <c r="I27" s="513">
        <f>ROUND('HTg(TK2020)'!G55,2)</f>
        <v>0</v>
      </c>
      <c r="J27" s="513">
        <f>ROUND('HTg(TK2020)'!H55,2)</f>
        <v>0</v>
      </c>
      <c r="K27" s="513">
        <f>ROUND('HTg(TK2020)'!I55,2)</f>
        <v>0</v>
      </c>
      <c r="L27" s="513">
        <f>ROUND('HTg(TK2020)'!J55,2)</f>
        <v>0</v>
      </c>
      <c r="M27" s="513">
        <f>ROUND('HTg(TK2020)'!K55,2)</f>
        <v>0</v>
      </c>
      <c r="N27" s="513">
        <f>ROUND('HTg(TK2020)'!L55,2)</f>
        <v>0</v>
      </c>
      <c r="O27" s="513">
        <f>ROUND('HTg(TK2020)'!M55,2)</f>
        <v>0.33</v>
      </c>
      <c r="P27" s="513">
        <f>ROUND('HTg(TK2020)'!N55,2)</f>
        <v>0</v>
      </c>
      <c r="Q27" s="513">
        <f>ROUND('HTg(TK2020)'!O55,2)</f>
        <v>0</v>
      </c>
      <c r="R27" s="513">
        <f>ROUND('HTg(TK2020)'!P55,2)</f>
        <v>0</v>
      </c>
      <c r="S27" s="513">
        <f>ROUND('HTg(TK2020)'!Q55,2)</f>
        <v>0</v>
      </c>
      <c r="T27" s="513">
        <f>ROUND('HTg(TK2020)'!R55,2)</f>
        <v>0</v>
      </c>
      <c r="U27" s="513">
        <f>ROUND('HTg(TK2020)'!S55,2)</f>
        <v>0</v>
      </c>
    </row>
    <row r="28" spans="1:21" s="516" customFormat="1" ht="15">
      <c r="A28" s="500" t="s">
        <v>88</v>
      </c>
      <c r="B28" s="13" t="s">
        <v>125</v>
      </c>
      <c r="C28" s="500" t="s">
        <v>37</v>
      </c>
      <c r="D28" s="498">
        <f t="shared" si="2"/>
        <v>3.960000000000008</v>
      </c>
      <c r="E28" s="513">
        <f>ROUND('HTg(TK2020)'!D56,2)</f>
        <v>32.76</v>
      </c>
      <c r="F28" s="513">
        <f t="shared" si="3"/>
        <v>36.720000000000006</v>
      </c>
      <c r="G28" s="513">
        <f>ROUND('HTg(TK2020)'!E56,2)</f>
        <v>1.67</v>
      </c>
      <c r="H28" s="513">
        <f>ROUND('HTg(TK2020)'!F56,2)</f>
        <v>0</v>
      </c>
      <c r="I28" s="513">
        <f>ROUND('HTg(TK2020)'!G56,2)</f>
        <v>0.35</v>
      </c>
      <c r="J28" s="513">
        <f>ROUND('HTg(TK2020)'!H56,2)</f>
        <v>0.01</v>
      </c>
      <c r="K28" s="513">
        <f>ROUND('HTg(TK2020)'!I56,2)</f>
        <v>0</v>
      </c>
      <c r="L28" s="513">
        <f>ROUND('HTg(TK2020)'!J56,2)</f>
        <v>0</v>
      </c>
      <c r="M28" s="513">
        <f>ROUND('HTg(TK2020)'!K56,2)</f>
        <v>0.04</v>
      </c>
      <c r="N28" s="513">
        <f>ROUND('HTg(TK2020)'!L56,2)</f>
        <v>0.06</v>
      </c>
      <c r="O28" s="513">
        <f>ROUND('HTg(TK2020)'!M56,2)</f>
        <v>28.46</v>
      </c>
      <c r="P28" s="513">
        <f>ROUND('HTg(TK2020)'!N56,2)</f>
        <v>0.32</v>
      </c>
      <c r="Q28" s="569">
        <f>ROUND('HTg(TK2020)'!O56,2)+1.45</f>
        <v>1.65</v>
      </c>
      <c r="R28" s="513">
        <f>ROUND('HTg(TK2020)'!P56,2)</f>
        <v>0</v>
      </c>
      <c r="S28" s="513">
        <f>ROUND('HTg(TK2020)'!Q56,2)</f>
        <v>0.11</v>
      </c>
      <c r="T28" s="569">
        <f>ROUND('HTg(TK2020)'!R56,2)+2.51</f>
        <v>2.71</v>
      </c>
      <c r="U28" s="513">
        <f>ROUND('HTg(TK2020)'!S56,2)</f>
        <v>1.34</v>
      </c>
    </row>
    <row r="29" spans="1:21" ht="15">
      <c r="A29" s="500" t="s">
        <v>89</v>
      </c>
      <c r="B29" s="13" t="s">
        <v>145</v>
      </c>
      <c r="C29" s="500" t="s">
        <v>40</v>
      </c>
      <c r="D29" s="498">
        <f t="shared" si="2"/>
        <v>0</v>
      </c>
      <c r="E29" s="513">
        <f>ROUND('HTg(TK2020)'!D57,2)</f>
        <v>444.97</v>
      </c>
      <c r="F29" s="513">
        <f t="shared" si="3"/>
        <v>444.97</v>
      </c>
      <c r="G29" s="513">
        <f>ROUND('HTg(TK2020)'!E57,2)</f>
        <v>0.28000000000000003</v>
      </c>
      <c r="H29" s="513">
        <f>ROUND('HTg(TK2020)'!F57,2)</f>
        <v>99.98</v>
      </c>
      <c r="I29" s="513">
        <f>ROUND('HTg(TK2020)'!G57,2)</f>
        <v>0</v>
      </c>
      <c r="J29" s="513">
        <f>ROUND('HTg(TK2020)'!H57,2)</f>
        <v>204.43</v>
      </c>
      <c r="K29" s="513">
        <f>ROUND('HTg(TK2020)'!I57,2)</f>
        <v>0</v>
      </c>
      <c r="L29" s="513">
        <f>ROUND('HTg(TK2020)'!J57,2)</f>
        <v>0</v>
      </c>
      <c r="M29" s="513">
        <f>ROUND('HTg(TK2020)'!K57,2)</f>
        <v>0</v>
      </c>
      <c r="N29" s="513">
        <f>ROUND('HTg(TK2020)'!L57,2)</f>
        <v>83.9</v>
      </c>
      <c r="O29" s="513">
        <f>ROUND('HTg(TK2020)'!M57,2)</f>
        <v>0.97</v>
      </c>
      <c r="P29" s="513">
        <f>ROUND('HTg(TK2020)'!N57,2)</f>
        <v>0</v>
      </c>
      <c r="Q29" s="513">
        <f>ROUND('HTg(TK2020)'!O57,2)</f>
        <v>0</v>
      </c>
      <c r="R29" s="513">
        <f>ROUND('HTg(TK2020)'!P57,2)</f>
        <v>0</v>
      </c>
      <c r="S29" s="513">
        <f>ROUND('HTg(TK2020)'!Q57,2)</f>
        <v>55.41</v>
      </c>
      <c r="T29" s="513">
        <f>ROUND('HTg(TK2020)'!R57,2)</f>
        <v>0</v>
      </c>
      <c r="U29" s="513">
        <f>ROUND('HTg(TK2020)'!S57,2)</f>
        <v>0</v>
      </c>
    </row>
    <row r="30" spans="1:21" s="510" customFormat="1" ht="30">
      <c r="A30" s="511" t="s">
        <v>90</v>
      </c>
      <c r="B30" s="165" t="s">
        <v>164</v>
      </c>
      <c r="C30" s="511" t="s">
        <v>48</v>
      </c>
      <c r="D30" s="498">
        <f t="shared" si="2"/>
        <v>0</v>
      </c>
      <c r="E30" s="514">
        <f>SUM(E31:E43)</f>
        <v>1089.32</v>
      </c>
      <c r="F30" s="513">
        <f t="shared" si="3"/>
        <v>1089.32</v>
      </c>
      <c r="G30" s="514">
        <f>SUM(G31:G43)</f>
        <v>45.46</v>
      </c>
      <c r="H30" s="514">
        <f t="shared" ref="H30:U30" si="7">SUM(H31:H43)</f>
        <v>65.040000000000006</v>
      </c>
      <c r="I30" s="514">
        <f t="shared" si="7"/>
        <v>50.63</v>
      </c>
      <c r="J30" s="514">
        <f t="shared" si="7"/>
        <v>47.64</v>
      </c>
      <c r="K30" s="514">
        <f t="shared" si="7"/>
        <v>79.539999999999992</v>
      </c>
      <c r="L30" s="514">
        <f t="shared" si="7"/>
        <v>40.71</v>
      </c>
      <c r="M30" s="514">
        <f t="shared" si="7"/>
        <v>67.13</v>
      </c>
      <c r="N30" s="514">
        <f t="shared" si="7"/>
        <v>60.97</v>
      </c>
      <c r="O30" s="514">
        <f t="shared" si="7"/>
        <v>76.11</v>
      </c>
      <c r="P30" s="514">
        <f t="shared" si="7"/>
        <v>61.290000000000006</v>
      </c>
      <c r="Q30" s="514">
        <f t="shared" si="7"/>
        <v>111.86999999999999</v>
      </c>
      <c r="R30" s="514">
        <f t="shared" si="7"/>
        <v>99.88</v>
      </c>
      <c r="S30" s="514">
        <f t="shared" si="7"/>
        <v>62.03</v>
      </c>
      <c r="T30" s="514">
        <f t="shared" si="7"/>
        <v>140.22999999999999</v>
      </c>
      <c r="U30" s="514">
        <f t="shared" si="7"/>
        <v>80.790000000000006</v>
      </c>
    </row>
    <row r="31" spans="1:21" ht="15">
      <c r="A31" s="500"/>
      <c r="B31" s="13" t="s">
        <v>166</v>
      </c>
      <c r="C31" s="500" t="s">
        <v>53</v>
      </c>
      <c r="D31" s="498">
        <f t="shared" si="2"/>
        <v>0</v>
      </c>
      <c r="E31" s="513">
        <f>ROUND('HTg(TK2020)'!D43,2)</f>
        <v>11.29</v>
      </c>
      <c r="F31" s="513">
        <f t="shared" si="3"/>
        <v>11.29</v>
      </c>
      <c r="G31" s="513">
        <f>ROUND('HTg(TK2020)'!E43,2)</f>
        <v>0.64</v>
      </c>
      <c r="H31" s="513">
        <f>ROUND('HTg(TK2020)'!F43,2)</f>
        <v>0.6</v>
      </c>
      <c r="I31" s="513">
        <f>ROUND('HTg(TK2020)'!G43,2)</f>
        <v>0.62</v>
      </c>
      <c r="J31" s="513">
        <f>ROUND('HTg(TK2020)'!H43,2)</f>
        <v>0.4</v>
      </c>
      <c r="K31" s="513">
        <f>ROUND('HTg(TK2020)'!I43,2)</f>
        <v>1.38</v>
      </c>
      <c r="L31" s="513">
        <f>ROUND('HTg(TK2020)'!J43,2)</f>
        <v>0.86</v>
      </c>
      <c r="M31" s="513">
        <f>ROUND('HTg(TK2020)'!K43,2)</f>
        <v>0.76</v>
      </c>
      <c r="N31" s="513">
        <f>ROUND('HTg(TK2020)'!L43,2)</f>
        <v>0.8</v>
      </c>
      <c r="O31" s="513">
        <f>ROUND('HTg(TK2020)'!M43,2)</f>
        <v>0.97</v>
      </c>
      <c r="P31" s="513">
        <f>ROUND('HTg(TK2020)'!N43,2)</f>
        <v>0.47</v>
      </c>
      <c r="Q31" s="513">
        <f>ROUND('HTg(TK2020)'!O43,2)</f>
        <v>1.1100000000000001</v>
      </c>
      <c r="R31" s="513">
        <f>ROUND('HTg(TK2020)'!P43,2)</f>
        <v>0.26</v>
      </c>
      <c r="S31" s="513">
        <f>ROUND('HTg(TK2020)'!Q43,2)</f>
        <v>0.43</v>
      </c>
      <c r="T31" s="513">
        <f>ROUND('HTg(TK2020)'!R43,2)</f>
        <v>0.92</v>
      </c>
      <c r="U31" s="513">
        <f>ROUND('HTg(TK2020)'!S43,2)</f>
        <v>1.07</v>
      </c>
    </row>
    <row r="32" spans="1:21" ht="15">
      <c r="A32" s="500"/>
      <c r="B32" s="13" t="s">
        <v>167</v>
      </c>
      <c r="C32" s="500" t="s">
        <v>58</v>
      </c>
      <c r="D32" s="498">
        <f t="shared" si="2"/>
        <v>0</v>
      </c>
      <c r="E32" s="513">
        <f>ROUND('HTg(TK2020)'!D44,2)</f>
        <v>0</v>
      </c>
      <c r="F32" s="513">
        <f t="shared" si="3"/>
        <v>0</v>
      </c>
      <c r="G32" s="513">
        <f>ROUND('HTg(TK2020)'!E44,2)</f>
        <v>0</v>
      </c>
      <c r="H32" s="513">
        <f>ROUND('HTg(TK2020)'!F44,2)</f>
        <v>0</v>
      </c>
      <c r="I32" s="513">
        <f>ROUND('HTg(TK2020)'!G44,2)</f>
        <v>0</v>
      </c>
      <c r="J32" s="513">
        <f>ROUND('HTg(TK2020)'!H44,2)</f>
        <v>0</v>
      </c>
      <c r="K32" s="513">
        <f>ROUND('HTg(TK2020)'!I44,2)</f>
        <v>0</v>
      </c>
      <c r="L32" s="513">
        <f>ROUND('HTg(TK2020)'!J44,2)</f>
        <v>0</v>
      </c>
      <c r="M32" s="513">
        <f>ROUND('HTg(TK2020)'!K44,2)</f>
        <v>0</v>
      </c>
      <c r="N32" s="513">
        <f>ROUND('HTg(TK2020)'!L44,2)</f>
        <v>0</v>
      </c>
      <c r="O32" s="513">
        <f>ROUND('HTg(TK2020)'!M44,2)</f>
        <v>0</v>
      </c>
      <c r="P32" s="513">
        <f>ROUND('HTg(TK2020)'!N44,2)</f>
        <v>0</v>
      </c>
      <c r="Q32" s="513">
        <f>ROUND('HTg(TK2020)'!O44,2)</f>
        <v>0</v>
      </c>
      <c r="R32" s="513">
        <f>ROUND('HTg(TK2020)'!P44,2)</f>
        <v>0</v>
      </c>
      <c r="S32" s="513">
        <f>ROUND('HTg(TK2020)'!Q44,2)</f>
        <v>0</v>
      </c>
      <c r="T32" s="513">
        <f>ROUND('HTg(TK2020)'!R44,2)</f>
        <v>0</v>
      </c>
      <c r="U32" s="513">
        <f>ROUND('HTg(TK2020)'!S44,2)</f>
        <v>0</v>
      </c>
    </row>
    <row r="33" spans="1:21" ht="15">
      <c r="A33" s="500"/>
      <c r="B33" s="13" t="s">
        <v>168</v>
      </c>
      <c r="C33" s="500" t="s">
        <v>54</v>
      </c>
      <c r="D33" s="498">
        <f t="shared" si="2"/>
        <v>0</v>
      </c>
      <c r="E33" s="513">
        <f>ROUND('HTg(TK2020)'!D45,2)</f>
        <v>6.04</v>
      </c>
      <c r="F33" s="513">
        <f t="shared" si="3"/>
        <v>6.0399999999999991</v>
      </c>
      <c r="G33" s="513">
        <f>ROUND('HTg(TK2020)'!E45,2)</f>
        <v>3.53</v>
      </c>
      <c r="H33" s="513">
        <f>ROUND('HTg(TK2020)'!F45,2)</f>
        <v>0.17</v>
      </c>
      <c r="I33" s="513">
        <f>ROUND('HTg(TK2020)'!G45,2)</f>
        <v>0.24</v>
      </c>
      <c r="J33" s="513">
        <f>ROUND('HTg(TK2020)'!H45,2)</f>
        <v>0.14000000000000001</v>
      </c>
      <c r="K33" s="517">
        <f>ROUND('HTg(TK2020)'!I45,2)+0.01</f>
        <v>0.19</v>
      </c>
      <c r="L33" s="513">
        <f>ROUND('HTg(TK2020)'!J45,2)</f>
        <v>0.17</v>
      </c>
      <c r="M33" s="513">
        <f>ROUND('HTg(TK2020)'!K45,2)</f>
        <v>0.1</v>
      </c>
      <c r="N33" s="513">
        <f>ROUND('HTg(TK2020)'!L45,2)</f>
        <v>0.22</v>
      </c>
      <c r="O33" s="513">
        <f>ROUND('HTg(TK2020)'!M45,2)</f>
        <v>0.17</v>
      </c>
      <c r="P33" s="513">
        <f>ROUND('HTg(TK2020)'!N45,2)</f>
        <v>0.12</v>
      </c>
      <c r="Q33" s="513">
        <f>ROUND('HTg(TK2020)'!O45,2)</f>
        <v>0.39</v>
      </c>
      <c r="R33" s="513">
        <f>ROUND('HTg(TK2020)'!P45,2)</f>
        <v>0.11</v>
      </c>
      <c r="S33" s="513">
        <f>ROUND('HTg(TK2020)'!Q45,2)</f>
        <v>0.13</v>
      </c>
      <c r="T33" s="513">
        <f>ROUND('HTg(TK2020)'!R45,2)</f>
        <v>0.2</v>
      </c>
      <c r="U33" s="513">
        <f>ROUND('HTg(TK2020)'!S45,2)</f>
        <v>0.16</v>
      </c>
    </row>
    <row r="34" spans="1:21" ht="15">
      <c r="A34" s="500"/>
      <c r="B34" s="13" t="s">
        <v>169</v>
      </c>
      <c r="C34" s="500" t="s">
        <v>55</v>
      </c>
      <c r="D34" s="498">
        <f t="shared" si="2"/>
        <v>0</v>
      </c>
      <c r="E34" s="513">
        <f>ROUND('HTg(TK2020)'!D46,2)</f>
        <v>60.47</v>
      </c>
      <c r="F34" s="513">
        <f t="shared" si="3"/>
        <v>60.47</v>
      </c>
      <c r="G34" s="513">
        <f>ROUND('HTg(TK2020)'!E46,2)</f>
        <v>6.68</v>
      </c>
      <c r="H34" s="513">
        <f>ROUND('HTg(TK2020)'!F46,2)</f>
        <v>3.68</v>
      </c>
      <c r="I34" s="513">
        <f>ROUND('HTg(TK2020)'!G46,2)</f>
        <v>2.38</v>
      </c>
      <c r="J34" s="513">
        <f>ROUND('HTg(TK2020)'!H46,2)</f>
        <v>2.84</v>
      </c>
      <c r="K34" s="513">
        <f>ROUND('HTg(TK2020)'!I46,2)</f>
        <v>2.88</v>
      </c>
      <c r="L34" s="513">
        <f>ROUND('HTg(TK2020)'!J46,2)</f>
        <v>2.52</v>
      </c>
      <c r="M34" s="513">
        <f>ROUND('HTg(TK2020)'!K46,2)</f>
        <v>4.46</v>
      </c>
      <c r="N34" s="513">
        <f>ROUND('HTg(TK2020)'!L46,2)</f>
        <v>3.89</v>
      </c>
      <c r="O34" s="513">
        <f>ROUND('HTg(TK2020)'!M46,2)</f>
        <v>4.71</v>
      </c>
      <c r="P34" s="513">
        <f>ROUND('HTg(TK2020)'!N46,2)</f>
        <v>1.99</v>
      </c>
      <c r="Q34" s="513">
        <f>ROUND('HTg(TK2020)'!O46,2)</f>
        <v>9.3000000000000007</v>
      </c>
      <c r="R34" s="517">
        <f>ROUND('HTg(TK2020)'!P46,2)-0.01</f>
        <v>2.85</v>
      </c>
      <c r="S34" s="513">
        <f>ROUND('HTg(TK2020)'!Q46,2)</f>
        <v>3.21</v>
      </c>
      <c r="T34" s="513">
        <f>ROUND('HTg(TK2020)'!R46,2)</f>
        <v>4.49</v>
      </c>
      <c r="U34" s="513">
        <f>ROUND('HTg(TK2020)'!S46,2)</f>
        <v>4.59</v>
      </c>
    </row>
    <row r="35" spans="1:21" ht="15">
      <c r="A35" s="500"/>
      <c r="B35" s="13" t="s">
        <v>170</v>
      </c>
      <c r="C35" s="500" t="s">
        <v>56</v>
      </c>
      <c r="D35" s="498">
        <f t="shared" si="2"/>
        <v>0</v>
      </c>
      <c r="E35" s="513">
        <f>ROUND('HTg(TK2020)'!D47,2)</f>
        <v>2.16</v>
      </c>
      <c r="F35" s="513">
        <f t="shared" si="3"/>
        <v>2.16</v>
      </c>
      <c r="G35" s="513">
        <f>ROUND('HTg(TK2020)'!E47,2)</f>
        <v>0</v>
      </c>
      <c r="H35" s="513">
        <f>ROUND('HTg(TK2020)'!F47,2)</f>
        <v>0</v>
      </c>
      <c r="I35" s="513">
        <f>ROUND('HTg(TK2020)'!G47,2)</f>
        <v>0</v>
      </c>
      <c r="J35" s="513">
        <f>ROUND('HTg(TK2020)'!H47,2)</f>
        <v>0</v>
      </c>
      <c r="K35" s="513">
        <f>ROUND('HTg(TK2020)'!I47,2)</f>
        <v>0</v>
      </c>
      <c r="L35" s="513">
        <f>ROUND('HTg(TK2020)'!J47,2)</f>
        <v>0</v>
      </c>
      <c r="M35" s="513">
        <f>ROUND('HTg(TK2020)'!K47,2)</f>
        <v>1.26</v>
      </c>
      <c r="N35" s="513">
        <f>ROUND('HTg(TK2020)'!L47,2)</f>
        <v>0</v>
      </c>
      <c r="O35" s="513">
        <f>ROUND('HTg(TK2020)'!M47,2)</f>
        <v>0</v>
      </c>
      <c r="P35" s="513">
        <f>ROUND('HTg(TK2020)'!N47,2)</f>
        <v>0</v>
      </c>
      <c r="Q35" s="513">
        <f>ROUND('HTg(TK2020)'!O47,2)</f>
        <v>0</v>
      </c>
      <c r="R35" s="513">
        <f>ROUND('HTg(TK2020)'!P47,2)</f>
        <v>0</v>
      </c>
      <c r="S35" s="513">
        <f>ROUND('HTg(TK2020)'!Q47,2)</f>
        <v>0</v>
      </c>
      <c r="T35" s="513">
        <f>ROUND('HTg(TK2020)'!R47,2)</f>
        <v>0</v>
      </c>
      <c r="U35" s="513">
        <f>ROUND('HTg(TK2020)'!S47,2)</f>
        <v>0.9</v>
      </c>
    </row>
    <row r="36" spans="1:21" ht="13.5" customHeight="1">
      <c r="A36" s="500"/>
      <c r="B36" s="13" t="s">
        <v>171</v>
      </c>
      <c r="C36" s="500" t="s">
        <v>57</v>
      </c>
      <c r="D36" s="498">
        <f t="shared" si="2"/>
        <v>0</v>
      </c>
      <c r="E36" s="513">
        <f>ROUND('HTg(TK2020)'!D48,2)</f>
        <v>0</v>
      </c>
      <c r="F36" s="513">
        <f t="shared" si="3"/>
        <v>0</v>
      </c>
      <c r="G36" s="513">
        <f>ROUND('HTg(TK2020)'!E48,2)</f>
        <v>0</v>
      </c>
      <c r="H36" s="513">
        <f>ROUND('HTg(TK2020)'!F48,2)</f>
        <v>0</v>
      </c>
      <c r="I36" s="513">
        <f>ROUND('HTg(TK2020)'!G48,2)</f>
        <v>0</v>
      </c>
      <c r="J36" s="513">
        <f>ROUND('HTg(TK2020)'!H48,2)</f>
        <v>0</v>
      </c>
      <c r="K36" s="513">
        <f>ROUND('HTg(TK2020)'!I48,2)</f>
        <v>0</v>
      </c>
      <c r="L36" s="513">
        <f>ROUND('HTg(TK2020)'!J48,2)</f>
        <v>0</v>
      </c>
      <c r="M36" s="513">
        <f>ROUND('HTg(TK2020)'!K48,2)</f>
        <v>0</v>
      </c>
      <c r="N36" s="513">
        <f>ROUND('HTg(TK2020)'!L48,2)</f>
        <v>0</v>
      </c>
      <c r="O36" s="513">
        <f>ROUND('HTg(TK2020)'!M48,2)</f>
        <v>0</v>
      </c>
      <c r="P36" s="513">
        <f>ROUND('HTg(TK2020)'!N48,2)</f>
        <v>0</v>
      </c>
      <c r="Q36" s="513">
        <f>ROUND('HTg(TK2020)'!O48,2)</f>
        <v>0</v>
      </c>
      <c r="R36" s="513">
        <f>ROUND('HTg(TK2020)'!P48,2)</f>
        <v>0</v>
      </c>
      <c r="S36" s="513">
        <f>ROUND('HTg(TK2020)'!Q48,2)</f>
        <v>0</v>
      </c>
      <c r="T36" s="513">
        <f>ROUND('HTg(TK2020)'!R48,2)</f>
        <v>0</v>
      </c>
      <c r="U36" s="513">
        <f>ROUND('HTg(TK2020)'!S48,2)</f>
        <v>0</v>
      </c>
    </row>
    <row r="37" spans="1:21" ht="15">
      <c r="A37" s="500"/>
      <c r="B37" s="13" t="s">
        <v>172</v>
      </c>
      <c r="C37" s="500" t="s">
        <v>176</v>
      </c>
      <c r="D37" s="498">
        <f t="shared" si="2"/>
        <v>0</v>
      </c>
      <c r="E37" s="513">
        <f>ROUND('HTg(TK2020)'!D50,2)</f>
        <v>0</v>
      </c>
      <c r="F37" s="513">
        <f t="shared" si="3"/>
        <v>0</v>
      </c>
      <c r="G37" s="513">
        <f>ROUND('HTg(TK2020)'!E50,2)</f>
        <v>0</v>
      </c>
      <c r="H37" s="513">
        <f>ROUND('HTg(TK2020)'!F50,2)</f>
        <v>0</v>
      </c>
      <c r="I37" s="513">
        <f>ROUND('HTg(TK2020)'!G50,2)</f>
        <v>0</v>
      </c>
      <c r="J37" s="513">
        <f>ROUND('HTg(TK2020)'!H50,2)</f>
        <v>0</v>
      </c>
      <c r="K37" s="513">
        <f>ROUND('HTg(TK2020)'!I50,2)</f>
        <v>0</v>
      </c>
      <c r="L37" s="513">
        <f>ROUND('HTg(TK2020)'!J50,2)</f>
        <v>0</v>
      </c>
      <c r="M37" s="513">
        <f>ROUND('HTg(TK2020)'!K50,2)</f>
        <v>0</v>
      </c>
      <c r="N37" s="513">
        <f>ROUND('HTg(TK2020)'!L50,2)</f>
        <v>0</v>
      </c>
      <c r="O37" s="513">
        <f>ROUND('HTg(TK2020)'!M50,2)</f>
        <v>0</v>
      </c>
      <c r="P37" s="513">
        <f>ROUND('HTg(TK2020)'!N50,2)</f>
        <v>0</v>
      </c>
      <c r="Q37" s="513">
        <f>ROUND('HTg(TK2020)'!O50,2)</f>
        <v>0</v>
      </c>
      <c r="R37" s="513">
        <f>ROUND('HTg(TK2020)'!P50,2)</f>
        <v>0</v>
      </c>
      <c r="S37" s="513">
        <f>ROUND('HTg(TK2020)'!Q50,2)</f>
        <v>0</v>
      </c>
      <c r="T37" s="513">
        <f>ROUND('HTg(TK2020)'!R50,2)</f>
        <v>0</v>
      </c>
      <c r="U37" s="513">
        <f>ROUND('HTg(TK2020)'!S50,2)</f>
        <v>0</v>
      </c>
    </row>
    <row r="38" spans="1:21" ht="15">
      <c r="A38" s="500"/>
      <c r="B38" s="13" t="s">
        <v>161</v>
      </c>
      <c r="C38" s="500" t="s">
        <v>49</v>
      </c>
      <c r="D38" s="498">
        <f t="shared" si="2"/>
        <v>0</v>
      </c>
      <c r="E38" s="513">
        <f>ROUND('HTg(TK2020)'!D60,2)</f>
        <v>805.79</v>
      </c>
      <c r="F38" s="513">
        <f t="shared" si="3"/>
        <v>805.79000000000008</v>
      </c>
      <c r="G38" s="517">
        <f>ROUND('HTg(TK2020)'!E60,2)+0.01</f>
        <v>29.78</v>
      </c>
      <c r="H38" s="513">
        <f>ROUND('HTg(TK2020)'!F60,2)</f>
        <v>55.93</v>
      </c>
      <c r="I38" s="513">
        <f>ROUND('HTg(TK2020)'!G60,2)</f>
        <v>41</v>
      </c>
      <c r="J38" s="513">
        <f>ROUND('HTg(TK2020)'!H60,2)</f>
        <v>39.68</v>
      </c>
      <c r="K38" s="513">
        <f>ROUND('HTg(TK2020)'!I60,2)</f>
        <v>66.88</v>
      </c>
      <c r="L38" s="513">
        <f>ROUND('HTg(TK2020)'!J60,2)</f>
        <v>32.700000000000003</v>
      </c>
      <c r="M38" s="513">
        <f>ROUND('HTg(TK2020)'!K60,2)</f>
        <v>52.08</v>
      </c>
      <c r="N38" s="513">
        <f>ROUND('HTg(TK2020)'!L60,2)</f>
        <v>44.01</v>
      </c>
      <c r="O38" s="513">
        <f>ROUND('HTg(TK2020)'!M60,2)</f>
        <v>60.9</v>
      </c>
      <c r="P38" s="513">
        <f>ROUND('HTg(TK2020)'!N60,2)</f>
        <v>41.85</v>
      </c>
      <c r="Q38" s="513">
        <f>ROUND('HTg(TK2020)'!O60,2)</f>
        <v>78.16</v>
      </c>
      <c r="R38" s="513">
        <f>ROUND('HTg(TK2020)'!P60,2)</f>
        <v>94.89</v>
      </c>
      <c r="S38" s="513">
        <f>ROUND('HTg(TK2020)'!Q60,2)</f>
        <v>48.97</v>
      </c>
      <c r="T38" s="513">
        <f>ROUND('HTg(TK2020)'!R60,2)</f>
        <v>65.75</v>
      </c>
      <c r="U38" s="513">
        <f>ROUND('HTg(TK2020)'!S60,2)</f>
        <v>53.21</v>
      </c>
    </row>
    <row r="39" spans="1:21" ht="15">
      <c r="A39" s="500"/>
      <c r="B39" s="13" t="s">
        <v>162</v>
      </c>
      <c r="C39" s="500" t="s">
        <v>50</v>
      </c>
      <c r="D39" s="498">
        <f t="shared" si="2"/>
        <v>0</v>
      </c>
      <c r="E39" s="513">
        <f>ROUND('HTg(TK2020)'!D61,2)</f>
        <v>195.13</v>
      </c>
      <c r="F39" s="513">
        <f t="shared" si="3"/>
        <v>195.13</v>
      </c>
      <c r="G39" s="513">
        <f>ROUND('HTg(TK2020)'!E61,2)</f>
        <v>2.98</v>
      </c>
      <c r="H39" s="513">
        <f>ROUND('HTg(TK2020)'!F61,2)</f>
        <v>4.66</v>
      </c>
      <c r="I39" s="513">
        <f>ROUND('HTg(TK2020)'!G61,2)</f>
        <v>5.92</v>
      </c>
      <c r="J39" s="517">
        <f>ROUND('HTg(TK2020)'!H61,2)+0.01</f>
        <v>4.58</v>
      </c>
      <c r="K39" s="513">
        <f>ROUND('HTg(TK2020)'!I61,2)</f>
        <v>8.19</v>
      </c>
      <c r="L39" s="513">
        <f>ROUND('HTg(TK2020)'!J61,2)</f>
        <v>3.73</v>
      </c>
      <c r="M39" s="513">
        <f>ROUND('HTg(TK2020)'!K61,2)</f>
        <v>8.4499999999999993</v>
      </c>
      <c r="N39" s="513">
        <f>ROUND('HTg(TK2020)'!L61,2)</f>
        <v>11.41</v>
      </c>
      <c r="O39" s="513">
        <f>ROUND('HTg(TK2020)'!M61,2)</f>
        <v>8.8800000000000008</v>
      </c>
      <c r="P39" s="513">
        <f>ROUND('HTg(TK2020)'!N61,2)</f>
        <v>16.3</v>
      </c>
      <c r="Q39" s="513">
        <f>ROUND('HTg(TK2020)'!O61,2)</f>
        <v>22.05</v>
      </c>
      <c r="R39" s="513">
        <f>ROUND('HTg(TK2020)'!P61,2)</f>
        <v>1.69</v>
      </c>
      <c r="S39" s="513">
        <f>ROUND('HTg(TK2020)'!Q61,2)</f>
        <v>9.27</v>
      </c>
      <c r="T39" s="513">
        <f>ROUND('HTg(TK2020)'!R61,2)</f>
        <v>66.739999999999995</v>
      </c>
      <c r="U39" s="513">
        <f>ROUND('HTg(TK2020)'!S61,2)</f>
        <v>20.28</v>
      </c>
    </row>
    <row r="40" spans="1:21" ht="15">
      <c r="A40" s="500"/>
      <c r="B40" s="13" t="s">
        <v>173</v>
      </c>
      <c r="C40" s="500" t="s">
        <v>51</v>
      </c>
      <c r="D40" s="498">
        <f t="shared" si="2"/>
        <v>0</v>
      </c>
      <c r="E40" s="513">
        <f>ROUND('HTg(TK2020)'!D66,2)</f>
        <v>0.76</v>
      </c>
      <c r="F40" s="513">
        <f t="shared" si="3"/>
        <v>0.76000000000000012</v>
      </c>
      <c r="G40" s="513">
        <f>ROUND('HTg(TK2020)'!E66,2)</f>
        <v>0.17</v>
      </c>
      <c r="H40" s="513">
        <f>ROUND('HTg(TK2020)'!F66,2)</f>
        <v>0</v>
      </c>
      <c r="I40" s="513">
        <f>ROUND('HTg(TK2020)'!G66,2)</f>
        <v>0.01</v>
      </c>
      <c r="J40" s="513">
        <f>ROUND('HTg(TK2020)'!H66,2)</f>
        <v>0</v>
      </c>
      <c r="K40" s="513">
        <f>ROUND('HTg(TK2020)'!I66,2)</f>
        <v>0</v>
      </c>
      <c r="L40" s="513">
        <f>ROUND('HTg(TK2020)'!J66,2)</f>
        <v>0.49</v>
      </c>
      <c r="M40" s="513">
        <f>ROUND('HTg(TK2020)'!K66,2)</f>
        <v>0</v>
      </c>
      <c r="N40" s="513">
        <f>ROUND('HTg(TK2020)'!L66,2)</f>
        <v>0</v>
      </c>
      <c r="O40" s="513">
        <f>ROUND('HTg(TK2020)'!M66,2)</f>
        <v>0.01</v>
      </c>
      <c r="P40" s="513">
        <f>ROUND('HTg(TK2020)'!N66,2)</f>
        <v>0.02</v>
      </c>
      <c r="Q40" s="513">
        <f>ROUND('HTg(TK2020)'!O66,2)</f>
        <v>0.03</v>
      </c>
      <c r="R40" s="513">
        <f>ROUND('HTg(TK2020)'!P66,2)</f>
        <v>0</v>
      </c>
      <c r="S40" s="513">
        <f>ROUND('HTg(TK2020)'!Q66,2)</f>
        <v>0.01</v>
      </c>
      <c r="T40" s="513">
        <f>ROUND('HTg(TK2020)'!R66,2)</f>
        <v>0.01</v>
      </c>
      <c r="U40" s="513">
        <f>ROUND('HTg(TK2020)'!S66,2)</f>
        <v>0.01</v>
      </c>
    </row>
    <row r="41" spans="1:21" ht="12.75" customHeight="1">
      <c r="A41" s="500"/>
      <c r="B41" s="13" t="s">
        <v>174</v>
      </c>
      <c r="C41" s="500" t="s">
        <v>52</v>
      </c>
      <c r="D41" s="498">
        <f t="shared" si="2"/>
        <v>0</v>
      </c>
      <c r="E41" s="513">
        <f>ROUND('HTg(TK2020)'!D67,2)</f>
        <v>0.82</v>
      </c>
      <c r="F41" s="513">
        <f t="shared" si="3"/>
        <v>0.82000000000000006</v>
      </c>
      <c r="G41" s="513">
        <f>ROUND('HTg(TK2020)'!E67,2)</f>
        <v>0.23</v>
      </c>
      <c r="H41" s="513">
        <f>ROUND('HTg(TK2020)'!F67,2)</f>
        <v>0</v>
      </c>
      <c r="I41" s="513">
        <f>ROUND('HTg(TK2020)'!G67,2)</f>
        <v>0.01</v>
      </c>
      <c r="J41" s="513">
        <f>ROUND('HTg(TK2020)'!H67,2)</f>
        <v>0</v>
      </c>
      <c r="K41" s="513">
        <f>ROUND('HTg(TK2020)'!I67,2)</f>
        <v>0.02</v>
      </c>
      <c r="L41" s="513">
        <f>ROUND('HTg(TK2020)'!J67,2)</f>
        <v>0.1</v>
      </c>
      <c r="M41" s="513">
        <f>ROUND('HTg(TK2020)'!K67,2)</f>
        <v>0.02</v>
      </c>
      <c r="N41" s="513">
        <f>ROUND('HTg(TK2020)'!L67,2)</f>
        <v>0.05</v>
      </c>
      <c r="O41" s="513">
        <f>ROUND('HTg(TK2020)'!M67,2)</f>
        <v>7.0000000000000007E-2</v>
      </c>
      <c r="P41" s="513">
        <f>ROUND('HTg(TK2020)'!N67,2)</f>
        <v>0</v>
      </c>
      <c r="Q41" s="513">
        <f>ROUND('HTg(TK2020)'!O67,2)</f>
        <v>0.06</v>
      </c>
      <c r="R41" s="513">
        <f>ROUND('HTg(TK2020)'!P67,2)</f>
        <v>0.08</v>
      </c>
      <c r="S41" s="513">
        <f>ROUND('HTg(TK2020)'!Q67,2)</f>
        <v>0.01</v>
      </c>
      <c r="T41" s="513">
        <f>ROUND('HTg(TK2020)'!R67,2)</f>
        <v>0.15</v>
      </c>
      <c r="U41" s="513">
        <f>ROUND('HTg(TK2020)'!S67,2)</f>
        <v>0.02</v>
      </c>
    </row>
    <row r="42" spans="1:21" ht="15">
      <c r="A42" s="500"/>
      <c r="B42" s="13" t="s">
        <v>163</v>
      </c>
      <c r="C42" s="500" t="s">
        <v>59</v>
      </c>
      <c r="D42" s="498">
        <f t="shared" si="2"/>
        <v>0</v>
      </c>
      <c r="E42" s="513">
        <f>ROUND('HTg(TK2020)'!D68,2)</f>
        <v>6.86</v>
      </c>
      <c r="F42" s="513">
        <f t="shared" si="3"/>
        <v>6.8599999999999994</v>
      </c>
      <c r="G42" s="513">
        <f>ROUND('HTg(TK2020)'!E68,2)</f>
        <v>1.45</v>
      </c>
      <c r="H42" s="513">
        <f>ROUND('HTg(TK2020)'!F68,2)</f>
        <v>0</v>
      </c>
      <c r="I42" s="513">
        <f>ROUND('HTg(TK2020)'!G68,2)</f>
        <v>0.45</v>
      </c>
      <c r="J42" s="513">
        <f>ROUND('HTg(TK2020)'!H68,2)</f>
        <v>0</v>
      </c>
      <c r="K42" s="513">
        <f>ROUND('HTg(TK2020)'!I68,2)</f>
        <v>0</v>
      </c>
      <c r="L42" s="513">
        <f>ROUND('HTg(TK2020)'!J68,2)</f>
        <v>0.14000000000000001</v>
      </c>
      <c r="M42" s="513">
        <f>ROUND('HTg(TK2020)'!K68,2)</f>
        <v>0</v>
      </c>
      <c r="N42" s="513">
        <f>ROUND('HTg(TK2020)'!L68,2)</f>
        <v>0.59</v>
      </c>
      <c r="O42" s="513">
        <f>ROUND('HTg(TK2020)'!M68,2)</f>
        <v>0.4</v>
      </c>
      <c r="P42" s="513">
        <f>ROUND('HTg(TK2020)'!N68,2)</f>
        <v>0.54</v>
      </c>
      <c r="Q42" s="513">
        <f>ROUND('HTg(TK2020)'!O68,2)</f>
        <v>0.77</v>
      </c>
      <c r="R42" s="513">
        <f>ROUND('HTg(TK2020)'!P68,2)</f>
        <v>0</v>
      </c>
      <c r="S42" s="513">
        <f>ROUND('HTg(TK2020)'!Q68,2)</f>
        <v>0</v>
      </c>
      <c r="T42" s="517">
        <f>ROUND('HTg(TK2020)'!R68,2)-0.01</f>
        <v>1.97</v>
      </c>
      <c r="U42" s="513">
        <f>ROUND('HTg(TK2020)'!S68,2)</f>
        <v>0.55000000000000004</v>
      </c>
    </row>
    <row r="43" spans="1:21" ht="15">
      <c r="A43" s="500"/>
      <c r="B43" s="13" t="s">
        <v>175</v>
      </c>
      <c r="C43" s="500" t="s">
        <v>177</v>
      </c>
      <c r="D43" s="498">
        <f t="shared" si="2"/>
        <v>0</v>
      </c>
      <c r="E43" s="513">
        <f>ROUND('HTg(TK2020)'!D70,2)</f>
        <v>0</v>
      </c>
      <c r="F43" s="513">
        <f t="shared" si="3"/>
        <v>0</v>
      </c>
      <c r="G43" s="513">
        <f>ROUND('HTg(TK2020)'!E70,2)</f>
        <v>0</v>
      </c>
      <c r="H43" s="513">
        <f>ROUND('HTg(TK2020)'!F70,2)</f>
        <v>0</v>
      </c>
      <c r="I43" s="513">
        <f>ROUND('HTg(TK2020)'!G70,2)</f>
        <v>0</v>
      </c>
      <c r="J43" s="513">
        <f>ROUND('HTg(TK2020)'!H70,2)</f>
        <v>0</v>
      </c>
      <c r="K43" s="513">
        <f>ROUND('HTg(TK2020)'!I70,2)</f>
        <v>0</v>
      </c>
      <c r="L43" s="513">
        <f>ROUND('HTg(TK2020)'!J70,2)</f>
        <v>0</v>
      </c>
      <c r="M43" s="513">
        <f>ROUND('HTg(TK2020)'!K70,2)</f>
        <v>0</v>
      </c>
      <c r="N43" s="513">
        <f>ROUND('HTg(TK2020)'!L70,2)</f>
        <v>0</v>
      </c>
      <c r="O43" s="513">
        <f>ROUND('HTg(TK2020)'!M70,2)</f>
        <v>0</v>
      </c>
      <c r="P43" s="513">
        <f>ROUND('HTg(TK2020)'!N70,2)</f>
        <v>0</v>
      </c>
      <c r="Q43" s="513">
        <f>ROUND('HTg(TK2020)'!O70,2)</f>
        <v>0</v>
      </c>
      <c r="R43" s="513">
        <f>ROUND('HTg(TK2020)'!P70,2)</f>
        <v>0</v>
      </c>
      <c r="S43" s="513">
        <f>ROUND('HTg(TK2020)'!Q70,2)</f>
        <v>0</v>
      </c>
      <c r="T43" s="513">
        <f>ROUND('HTg(TK2020)'!R70,2)</f>
        <v>0</v>
      </c>
      <c r="U43" s="513">
        <f>ROUND('HTg(TK2020)'!S70,2)</f>
        <v>0</v>
      </c>
    </row>
    <row r="44" spans="1:21" ht="15">
      <c r="A44" s="500" t="s">
        <v>91</v>
      </c>
      <c r="B44" s="13" t="s">
        <v>127</v>
      </c>
      <c r="C44" s="500" t="s">
        <v>63</v>
      </c>
      <c r="D44" s="498">
        <f t="shared" si="2"/>
        <v>0</v>
      </c>
      <c r="E44" s="513">
        <f>ROUND('HTg(TK2020)'!D63,2)</f>
        <v>0</v>
      </c>
      <c r="F44" s="513">
        <f t="shared" si="3"/>
        <v>0</v>
      </c>
      <c r="G44" s="513">
        <f>ROUND('HTg(TK2020)'!E63,2)</f>
        <v>0</v>
      </c>
      <c r="H44" s="513">
        <f>ROUND('HTg(TK2020)'!F63,2)</f>
        <v>0</v>
      </c>
      <c r="I44" s="513">
        <f>ROUND('HTg(TK2020)'!G63,2)</f>
        <v>0</v>
      </c>
      <c r="J44" s="513">
        <f>ROUND('HTg(TK2020)'!H63,2)</f>
        <v>0</v>
      </c>
      <c r="K44" s="513">
        <f>ROUND('HTg(TK2020)'!I63,2)</f>
        <v>0</v>
      </c>
      <c r="L44" s="513">
        <f>ROUND('HTg(TK2020)'!J63,2)</f>
        <v>0</v>
      </c>
      <c r="M44" s="513">
        <f>ROUND('HTg(TK2020)'!K63,2)</f>
        <v>0</v>
      </c>
      <c r="N44" s="513">
        <f>ROUND('HTg(TK2020)'!L63,2)</f>
        <v>0</v>
      </c>
      <c r="O44" s="513">
        <f>ROUND('HTg(TK2020)'!M63,2)</f>
        <v>0</v>
      </c>
      <c r="P44" s="513">
        <f>ROUND('HTg(TK2020)'!N63,2)</f>
        <v>0</v>
      </c>
      <c r="Q44" s="513">
        <f>ROUND('HTg(TK2020)'!O63,2)</f>
        <v>0</v>
      </c>
      <c r="R44" s="513">
        <f>ROUND('HTg(TK2020)'!P63,2)</f>
        <v>0</v>
      </c>
      <c r="S44" s="513">
        <f>ROUND('HTg(TK2020)'!Q63,2)</f>
        <v>0</v>
      </c>
      <c r="T44" s="513">
        <f>ROUND('HTg(TK2020)'!R63,2)</f>
        <v>0</v>
      </c>
      <c r="U44" s="513">
        <f>ROUND('HTg(TK2020)'!S63,2)</f>
        <v>0</v>
      </c>
    </row>
    <row r="45" spans="1:21" ht="15">
      <c r="A45" s="500" t="s">
        <v>95</v>
      </c>
      <c r="B45" s="13" t="s">
        <v>126</v>
      </c>
      <c r="C45" s="500" t="s">
        <v>41</v>
      </c>
      <c r="D45" s="498">
        <f t="shared" si="2"/>
        <v>0</v>
      </c>
      <c r="E45" s="513">
        <f>ROUND('HTg(TK2020)'!D62,2)</f>
        <v>7.97</v>
      </c>
      <c r="F45" s="513">
        <f t="shared" si="3"/>
        <v>7.97</v>
      </c>
      <c r="G45" s="513">
        <f>ROUND('HTg(TK2020)'!E62,2)</f>
        <v>0</v>
      </c>
      <c r="H45" s="513">
        <f>ROUND('HTg(TK2020)'!F62,2)</f>
        <v>0</v>
      </c>
      <c r="I45" s="513">
        <f>ROUND('HTg(TK2020)'!G62,2)</f>
        <v>0</v>
      </c>
      <c r="J45" s="513">
        <f>ROUND('HTg(TK2020)'!H62,2)</f>
        <v>5.58</v>
      </c>
      <c r="K45" s="513">
        <f>ROUND('HTg(TK2020)'!I62,2)</f>
        <v>0</v>
      </c>
      <c r="L45" s="513">
        <f>ROUND('HTg(TK2020)'!J62,2)</f>
        <v>0</v>
      </c>
      <c r="M45" s="513">
        <f>ROUND('HTg(TK2020)'!K62,2)</f>
        <v>2.2400000000000002</v>
      </c>
      <c r="N45" s="513">
        <f>ROUND('HTg(TK2020)'!L62,2)</f>
        <v>0</v>
      </c>
      <c r="O45" s="513">
        <f>ROUND('HTg(TK2020)'!M62,2)</f>
        <v>0</v>
      </c>
      <c r="P45" s="513">
        <f>ROUND('HTg(TK2020)'!N62,2)</f>
        <v>0</v>
      </c>
      <c r="Q45" s="513">
        <f>ROUND('HTg(TK2020)'!O62,2)</f>
        <v>0</v>
      </c>
      <c r="R45" s="513">
        <f>ROUND('HTg(TK2020)'!P62,2)</f>
        <v>0</v>
      </c>
      <c r="S45" s="513">
        <f>ROUND('HTg(TK2020)'!Q62,2)</f>
        <v>0.14000000000000001</v>
      </c>
      <c r="T45" s="513">
        <f>ROUND('HTg(TK2020)'!R62,2)</f>
        <v>0.01</v>
      </c>
      <c r="U45" s="513">
        <f>ROUND('HTg(TK2020)'!S62,2)</f>
        <v>0</v>
      </c>
    </row>
    <row r="46" spans="1:21" s="516" customFormat="1" ht="15">
      <c r="A46" s="500" t="s">
        <v>96</v>
      </c>
      <c r="B46" s="13" t="s">
        <v>101</v>
      </c>
      <c r="C46" s="500" t="s">
        <v>42</v>
      </c>
      <c r="D46" s="498">
        <f t="shared" si="2"/>
        <v>0</v>
      </c>
      <c r="E46" s="513">
        <f>ROUND('HTg(TK2020)'!D69,2)</f>
        <v>1.02</v>
      </c>
      <c r="F46" s="513">
        <f t="shared" si="3"/>
        <v>1.02</v>
      </c>
      <c r="G46" s="513">
        <f>ROUND('HTg(TK2020)'!E69,2)</f>
        <v>1.02</v>
      </c>
      <c r="H46" s="513">
        <f>ROUND('HTg(TK2020)'!F69,2)</f>
        <v>0</v>
      </c>
      <c r="I46" s="513">
        <f>ROUND('HTg(TK2020)'!G69,2)</f>
        <v>0</v>
      </c>
      <c r="J46" s="513">
        <f>ROUND('HTg(TK2020)'!H69,2)</f>
        <v>0</v>
      </c>
      <c r="K46" s="513">
        <f>ROUND('HTg(TK2020)'!I69,2)</f>
        <v>0</v>
      </c>
      <c r="L46" s="513">
        <f>ROUND('HTg(TK2020)'!J69,2)</f>
        <v>0</v>
      </c>
      <c r="M46" s="513">
        <f>ROUND('HTg(TK2020)'!K69,2)</f>
        <v>0</v>
      </c>
      <c r="N46" s="513">
        <f>ROUND('HTg(TK2020)'!L69,2)</f>
        <v>0</v>
      </c>
      <c r="O46" s="513">
        <f>ROUND('HTg(TK2020)'!M69,2)</f>
        <v>0</v>
      </c>
      <c r="P46" s="513">
        <f>ROUND('HTg(TK2020)'!N69,2)</f>
        <v>0</v>
      </c>
      <c r="Q46" s="513">
        <f>ROUND('HTg(TK2020)'!O69,2)</f>
        <v>0</v>
      </c>
      <c r="R46" s="513">
        <f>ROUND('HTg(TK2020)'!P69,2)</f>
        <v>0</v>
      </c>
      <c r="S46" s="513">
        <f>ROUND('HTg(TK2020)'!Q69,2)</f>
        <v>0</v>
      </c>
      <c r="T46" s="513">
        <f>ROUND('HTg(TK2020)'!R69,2)</f>
        <v>0</v>
      </c>
      <c r="U46" s="513">
        <f>ROUND('HTg(TK2020)'!S69,2)</f>
        <v>0</v>
      </c>
    </row>
    <row r="47" spans="1:21" ht="15">
      <c r="A47" s="500" t="s">
        <v>97</v>
      </c>
      <c r="B47" s="13" t="s">
        <v>146</v>
      </c>
      <c r="C47" s="500" t="s">
        <v>64</v>
      </c>
      <c r="D47" s="498">
        <f t="shared" si="2"/>
        <v>0</v>
      </c>
      <c r="E47" s="513">
        <f>ROUND('HTg(TK2020)'!D35,2)</f>
        <v>777</v>
      </c>
      <c r="F47" s="513">
        <f t="shared" si="3"/>
        <v>777</v>
      </c>
      <c r="G47" s="513">
        <f>ROUND('HTg(TK2020)'!E35,2)</f>
        <v>0</v>
      </c>
      <c r="H47" s="513">
        <f>ROUND('HTg(TK2020)'!F35,2)</f>
        <v>23.44</v>
      </c>
      <c r="I47" s="513">
        <f>ROUND('HTg(TK2020)'!G35,2)</f>
        <v>15.01</v>
      </c>
      <c r="J47" s="513">
        <f>ROUND('HTg(TK2020)'!H35,2)</f>
        <v>22.07</v>
      </c>
      <c r="K47" s="513">
        <f>ROUND('HTg(TK2020)'!I35,2)</f>
        <v>31.3</v>
      </c>
      <c r="L47" s="513">
        <f>ROUND('HTg(TK2020)'!J35,2)</f>
        <v>22.55</v>
      </c>
      <c r="M47" s="513">
        <f>ROUND('HTg(TK2020)'!K35,2)</f>
        <v>50.81</v>
      </c>
      <c r="N47" s="513">
        <f>ROUND('HTg(TK2020)'!L35,2)</f>
        <v>37.04</v>
      </c>
      <c r="O47" s="513">
        <f>ROUND('HTg(TK2020)'!M35,2)</f>
        <v>156.51</v>
      </c>
      <c r="P47" s="513">
        <f>ROUND('HTg(TK2020)'!N35,2)</f>
        <v>68.58</v>
      </c>
      <c r="Q47" s="513">
        <f>ROUND('HTg(TK2020)'!O35,2)</f>
        <v>96.17</v>
      </c>
      <c r="R47" s="513">
        <f>ROUND('HTg(TK2020)'!P35,2)</f>
        <v>40.85</v>
      </c>
      <c r="S47" s="513">
        <f>ROUND('HTg(TK2020)'!Q35,2)</f>
        <v>49.25</v>
      </c>
      <c r="T47" s="513">
        <f>ROUND('HTg(TK2020)'!R35,2)</f>
        <v>100.27</v>
      </c>
      <c r="U47" s="513">
        <f>ROUND('HTg(TK2020)'!S35,2)</f>
        <v>63.15</v>
      </c>
    </row>
    <row r="48" spans="1:21" ht="15">
      <c r="A48" s="500" t="s">
        <v>103</v>
      </c>
      <c r="B48" s="13" t="s">
        <v>147</v>
      </c>
      <c r="C48" s="500" t="s">
        <v>62</v>
      </c>
      <c r="D48" s="498">
        <f t="shared" si="2"/>
        <v>0</v>
      </c>
      <c r="E48" s="513">
        <f>ROUND('HTg(TK2020)'!D36,2)</f>
        <v>30.25</v>
      </c>
      <c r="F48" s="513">
        <f t="shared" si="3"/>
        <v>30.25</v>
      </c>
      <c r="G48" s="513">
        <f>ROUND('HTg(TK2020)'!E36,2)</f>
        <v>30.25</v>
      </c>
      <c r="H48" s="513">
        <f>ROUND('HTg(TK2020)'!F36,2)</f>
        <v>0</v>
      </c>
      <c r="I48" s="513">
        <f>ROUND('HTg(TK2020)'!G36,2)</f>
        <v>0</v>
      </c>
      <c r="J48" s="513">
        <f>ROUND('HTg(TK2020)'!H36,2)</f>
        <v>0</v>
      </c>
      <c r="K48" s="513">
        <f>ROUND('HTg(TK2020)'!I36,2)</f>
        <v>0</v>
      </c>
      <c r="L48" s="513">
        <f>ROUND('HTg(TK2020)'!J36,2)</f>
        <v>0</v>
      </c>
      <c r="M48" s="513">
        <f>ROUND('HTg(TK2020)'!K36,2)</f>
        <v>0</v>
      </c>
      <c r="N48" s="513">
        <f>ROUND('HTg(TK2020)'!L36,2)</f>
        <v>0</v>
      </c>
      <c r="O48" s="513">
        <f>ROUND('HTg(TK2020)'!M36,2)</f>
        <v>0</v>
      </c>
      <c r="P48" s="513">
        <f>ROUND('HTg(TK2020)'!N36,2)</f>
        <v>0</v>
      </c>
      <c r="Q48" s="513">
        <f>ROUND('HTg(TK2020)'!O36,2)</f>
        <v>0</v>
      </c>
      <c r="R48" s="513">
        <f>ROUND('HTg(TK2020)'!P36,2)</f>
        <v>0</v>
      </c>
      <c r="S48" s="513">
        <f>ROUND('HTg(TK2020)'!Q36,2)</f>
        <v>0</v>
      </c>
      <c r="T48" s="513">
        <f>ROUND('HTg(TK2020)'!R36,2)</f>
        <v>0</v>
      </c>
      <c r="U48" s="513">
        <f>ROUND('HTg(TK2020)'!S36,2)</f>
        <v>0</v>
      </c>
    </row>
    <row r="49" spans="1:21" s="516" customFormat="1" ht="15">
      <c r="A49" s="500" t="s">
        <v>104</v>
      </c>
      <c r="B49" s="497" t="s">
        <v>128</v>
      </c>
      <c r="C49" s="500" t="s">
        <v>29</v>
      </c>
      <c r="D49" s="498">
        <f t="shared" si="2"/>
        <v>0</v>
      </c>
      <c r="E49" s="513">
        <f>ROUND('HTg(TK2020)'!D38,2)</f>
        <v>14.38</v>
      </c>
      <c r="F49" s="513">
        <f t="shared" si="3"/>
        <v>14.379999999999999</v>
      </c>
      <c r="G49" s="513">
        <f>ROUND('HTg(TK2020)'!E38,2)</f>
        <v>6.06</v>
      </c>
      <c r="H49" s="513">
        <f>ROUND('HTg(TK2020)'!F38,2)</f>
        <v>1.41</v>
      </c>
      <c r="I49" s="517">
        <f>ROUND('HTg(TK2020)'!G38,2)-0.01</f>
        <v>0.31</v>
      </c>
      <c r="J49" s="513">
        <f>ROUND('HTg(TK2020)'!H38,2)</f>
        <v>0.42</v>
      </c>
      <c r="K49" s="513">
        <f>ROUND('HTg(TK2020)'!I38,2)</f>
        <v>0.39</v>
      </c>
      <c r="L49" s="517">
        <f>ROUND('HTg(TK2020)'!J38,2)-0.01</f>
        <v>0.33999999999999997</v>
      </c>
      <c r="M49" s="513">
        <f>ROUND('HTg(TK2020)'!K38,2)</f>
        <v>0.83</v>
      </c>
      <c r="N49" s="513">
        <f>ROUND('HTg(TK2020)'!L38,2)</f>
        <v>0.85</v>
      </c>
      <c r="O49" s="513">
        <f>ROUND('HTg(TK2020)'!M38,2)</f>
        <v>0.56999999999999995</v>
      </c>
      <c r="P49" s="513">
        <f>ROUND('HTg(TK2020)'!N38,2)</f>
        <v>0.27</v>
      </c>
      <c r="Q49" s="513">
        <f>ROUND('HTg(TK2020)'!O38,2)</f>
        <v>0.52</v>
      </c>
      <c r="R49" s="513">
        <f>ROUND('HTg(TK2020)'!P38,2)</f>
        <v>0.87</v>
      </c>
      <c r="S49" s="513">
        <f>ROUND('HTg(TK2020)'!Q38,2)</f>
        <v>0.54</v>
      </c>
      <c r="T49" s="513">
        <f>ROUND('HTg(TK2020)'!R38,2)</f>
        <v>0.47</v>
      </c>
      <c r="U49" s="513">
        <f>ROUND('HTg(TK2020)'!S38,2)</f>
        <v>0.53</v>
      </c>
    </row>
    <row r="50" spans="1:21" s="516" customFormat="1" ht="15" customHeight="1">
      <c r="A50" s="500" t="s">
        <v>105</v>
      </c>
      <c r="B50" s="497" t="s">
        <v>129</v>
      </c>
      <c r="C50" s="500" t="s">
        <v>130</v>
      </c>
      <c r="D50" s="498">
        <f t="shared" si="2"/>
        <v>0</v>
      </c>
      <c r="E50" s="513">
        <f>ROUND('HTg(TK2020)'!D42,2)</f>
        <v>0.79</v>
      </c>
      <c r="F50" s="513">
        <f t="shared" si="3"/>
        <v>0.78999999999999992</v>
      </c>
      <c r="G50" s="513">
        <f>ROUND('HTg(TK2020)'!E42,2)</f>
        <v>0.71</v>
      </c>
      <c r="H50" s="513">
        <f>ROUND('HTg(TK2020)'!F42,2)</f>
        <v>0</v>
      </c>
      <c r="I50" s="513">
        <f>ROUND('HTg(TK2020)'!G42,2)</f>
        <v>0.08</v>
      </c>
      <c r="J50" s="513">
        <f>ROUND('HTg(TK2020)'!H42,2)</f>
        <v>0</v>
      </c>
      <c r="K50" s="513">
        <f>ROUND('HTg(TK2020)'!I42,2)</f>
        <v>0</v>
      </c>
      <c r="L50" s="513">
        <f>ROUND('HTg(TK2020)'!J42,2)</f>
        <v>0</v>
      </c>
      <c r="M50" s="513">
        <f>ROUND('HTg(TK2020)'!K42,2)</f>
        <v>0</v>
      </c>
      <c r="N50" s="513">
        <f>ROUND('HTg(TK2020)'!L42,2)</f>
        <v>0</v>
      </c>
      <c r="O50" s="513">
        <f>ROUND('HTg(TK2020)'!M42,2)</f>
        <v>0</v>
      </c>
      <c r="P50" s="513">
        <f>ROUND('HTg(TK2020)'!N42,2)</f>
        <v>0</v>
      </c>
      <c r="Q50" s="513">
        <f>ROUND('HTg(TK2020)'!O42,2)</f>
        <v>0</v>
      </c>
      <c r="R50" s="513">
        <f>ROUND('HTg(TK2020)'!P42,2)</f>
        <v>0</v>
      </c>
      <c r="S50" s="513">
        <f>ROUND('HTg(TK2020)'!Q42,2)</f>
        <v>0</v>
      </c>
      <c r="T50" s="513">
        <f>ROUND('HTg(TK2020)'!R42,2)</f>
        <v>0</v>
      </c>
      <c r="U50" s="513">
        <f>ROUND('HTg(TK2020)'!S42,2)</f>
        <v>0</v>
      </c>
    </row>
    <row r="51" spans="1:21" s="518" customFormat="1" ht="15">
      <c r="A51" s="500" t="s">
        <v>135</v>
      </c>
      <c r="B51" s="497" t="s">
        <v>148</v>
      </c>
      <c r="C51" s="500" t="s">
        <v>149</v>
      </c>
      <c r="D51" s="498">
        <f t="shared" si="2"/>
        <v>0</v>
      </c>
      <c r="E51" s="513">
        <f>ROUND('HTg(TK2020)'!D49,2)</f>
        <v>0</v>
      </c>
      <c r="F51" s="513">
        <f t="shared" si="3"/>
        <v>0</v>
      </c>
      <c r="G51" s="513">
        <f>ROUND('HTg(TK2020)'!E49,2)</f>
        <v>0</v>
      </c>
      <c r="H51" s="513">
        <f>ROUND('HTg(TK2020)'!F49,2)</f>
        <v>0</v>
      </c>
      <c r="I51" s="513">
        <f>ROUND('HTg(TK2020)'!G49,2)</f>
        <v>0</v>
      </c>
      <c r="J51" s="513">
        <f>ROUND('HTg(TK2020)'!H49,2)</f>
        <v>0</v>
      </c>
      <c r="K51" s="513">
        <f>ROUND('HTg(TK2020)'!I49,2)</f>
        <v>0</v>
      </c>
      <c r="L51" s="513">
        <f>ROUND('HTg(TK2020)'!J49,2)</f>
        <v>0</v>
      </c>
      <c r="M51" s="513">
        <f>ROUND('HTg(TK2020)'!K49,2)</f>
        <v>0</v>
      </c>
      <c r="N51" s="513">
        <f>ROUND('HTg(TK2020)'!L49,2)</f>
        <v>0</v>
      </c>
      <c r="O51" s="513">
        <f>ROUND('HTg(TK2020)'!M49,2)</f>
        <v>0</v>
      </c>
      <c r="P51" s="513">
        <f>ROUND('HTg(TK2020)'!N49,2)</f>
        <v>0</v>
      </c>
      <c r="Q51" s="513">
        <f>ROUND('HTg(TK2020)'!O49,2)</f>
        <v>0</v>
      </c>
      <c r="R51" s="513">
        <f>ROUND('HTg(TK2020)'!P49,2)</f>
        <v>0</v>
      </c>
      <c r="S51" s="513">
        <f>ROUND('HTg(TK2020)'!Q49,2)</f>
        <v>0</v>
      </c>
      <c r="T51" s="513">
        <f>ROUND('HTg(TK2020)'!R49,2)</f>
        <v>0</v>
      </c>
      <c r="U51" s="513">
        <f>ROUND('HTg(TK2020)'!S49,2)</f>
        <v>0</v>
      </c>
    </row>
    <row r="52" spans="1:21" s="516" customFormat="1" ht="15">
      <c r="A52" s="500" t="s">
        <v>136</v>
      </c>
      <c r="B52" s="497" t="s">
        <v>150</v>
      </c>
      <c r="C52" s="500" t="s">
        <v>43</v>
      </c>
      <c r="D52" s="498">
        <f t="shared" si="2"/>
        <v>0</v>
      </c>
      <c r="E52" s="513">
        <f>ROUND('HTg(TK2020)'!D71,2)</f>
        <v>0.27</v>
      </c>
      <c r="F52" s="513">
        <f t="shared" si="3"/>
        <v>0.27</v>
      </c>
      <c r="G52" s="513">
        <f>ROUND('HTg(TK2020)'!E71,2)</f>
        <v>0.18</v>
      </c>
      <c r="H52" s="513">
        <f>ROUND('HTg(TK2020)'!F71,2)</f>
        <v>0.09</v>
      </c>
      <c r="I52" s="513">
        <f>ROUND('HTg(TK2020)'!G71,2)</f>
        <v>0</v>
      </c>
      <c r="J52" s="513">
        <f>ROUND('HTg(TK2020)'!H71,2)</f>
        <v>0</v>
      </c>
      <c r="K52" s="513">
        <f>ROUND('HTg(TK2020)'!I71,2)</f>
        <v>0</v>
      </c>
      <c r="L52" s="513">
        <f>ROUND('HTg(TK2020)'!J71,2)</f>
        <v>0</v>
      </c>
      <c r="M52" s="513">
        <f>ROUND('HTg(TK2020)'!K71,2)</f>
        <v>0</v>
      </c>
      <c r="N52" s="513">
        <f>ROUND('HTg(TK2020)'!L71,2)</f>
        <v>0</v>
      </c>
      <c r="O52" s="513">
        <f>ROUND('HTg(TK2020)'!M71,2)</f>
        <v>0</v>
      </c>
      <c r="P52" s="513">
        <f>ROUND('HTg(TK2020)'!N71,2)</f>
        <v>0</v>
      </c>
      <c r="Q52" s="513">
        <f>ROUND('HTg(TK2020)'!O71,2)</f>
        <v>0</v>
      </c>
      <c r="R52" s="513">
        <f>ROUND('HTg(TK2020)'!P71,2)</f>
        <v>0</v>
      </c>
      <c r="S52" s="513">
        <f>ROUND('HTg(TK2020)'!Q71,2)</f>
        <v>0</v>
      </c>
      <c r="T52" s="513">
        <f>ROUND('HTg(TK2020)'!R71,2)</f>
        <v>0</v>
      </c>
      <c r="U52" s="513">
        <f>ROUND('HTg(TK2020)'!S71,2)</f>
        <v>0</v>
      </c>
    </row>
    <row r="53" spans="1:21" ht="30">
      <c r="A53" s="500" t="s">
        <v>137</v>
      </c>
      <c r="B53" s="497" t="s">
        <v>131</v>
      </c>
      <c r="C53" s="500" t="s">
        <v>45</v>
      </c>
      <c r="D53" s="498">
        <f t="shared" si="2"/>
        <v>0</v>
      </c>
      <c r="E53" s="513">
        <f>ROUND('HTg(TK2020)'!D73,2)</f>
        <v>24.99</v>
      </c>
      <c r="F53" s="513">
        <f t="shared" si="3"/>
        <v>24.99</v>
      </c>
      <c r="G53" s="513">
        <f>ROUND('HTg(TK2020)'!E73,2)</f>
        <v>3.52</v>
      </c>
      <c r="H53" s="513">
        <f>ROUND('HTg(TK2020)'!F73,2)</f>
        <v>0.18</v>
      </c>
      <c r="I53" s="513">
        <f>ROUND('HTg(TK2020)'!G73,2)</f>
        <v>0.09</v>
      </c>
      <c r="J53" s="513">
        <f>ROUND('HTg(TK2020)'!H73,2)</f>
        <v>2.15</v>
      </c>
      <c r="K53" s="513">
        <f>ROUND('HTg(TK2020)'!I73,2)</f>
        <v>0</v>
      </c>
      <c r="L53" s="513">
        <f>ROUND('HTg(TK2020)'!J73,2)</f>
        <v>0.77</v>
      </c>
      <c r="M53" s="513">
        <f>ROUND('HTg(TK2020)'!K73,2)</f>
        <v>5.34</v>
      </c>
      <c r="N53" s="513">
        <f>ROUND('HTg(TK2020)'!L73,2)</f>
        <v>0.78</v>
      </c>
      <c r="O53" s="517">
        <f>ROUND('HTg(TK2020)'!M73,2)-0.01</f>
        <v>0.5</v>
      </c>
      <c r="P53" s="513">
        <f>ROUND('HTg(TK2020)'!N73,2)</f>
        <v>1.1200000000000001</v>
      </c>
      <c r="Q53" s="513">
        <f>ROUND('HTg(TK2020)'!O73,2)</f>
        <v>1.61</v>
      </c>
      <c r="R53" s="513">
        <f>ROUND('HTg(TK2020)'!P73,2)</f>
        <v>0.62</v>
      </c>
      <c r="S53" s="513">
        <f>ROUND('HTg(TK2020)'!Q73,2)</f>
        <v>4.97</v>
      </c>
      <c r="T53" s="513">
        <f>ROUND('HTg(TK2020)'!R73,2)</f>
        <v>2.08</v>
      </c>
      <c r="U53" s="513">
        <f>ROUND('HTg(TK2020)'!S73,2)</f>
        <v>1.26</v>
      </c>
    </row>
    <row r="54" spans="1:21" ht="16.5" customHeight="1">
      <c r="A54" s="500" t="s">
        <v>138</v>
      </c>
      <c r="B54" s="497" t="s">
        <v>132</v>
      </c>
      <c r="C54" s="500" t="s">
        <v>39</v>
      </c>
      <c r="D54" s="498">
        <f t="shared" si="2"/>
        <v>0</v>
      </c>
      <c r="E54" s="513">
        <f>ROUND('HTg(TK2020)'!D58,2)</f>
        <v>60.95</v>
      </c>
      <c r="F54" s="513">
        <f t="shared" si="3"/>
        <v>60.95</v>
      </c>
      <c r="G54" s="513">
        <f>ROUND('HTg(TK2020)'!E58,2)</f>
        <v>0</v>
      </c>
      <c r="H54" s="513">
        <f>ROUND('HTg(TK2020)'!F58,2)</f>
        <v>0</v>
      </c>
      <c r="I54" s="513">
        <f>ROUND('HTg(TK2020)'!G58,2)</f>
        <v>0</v>
      </c>
      <c r="J54" s="513">
        <f>ROUND('HTg(TK2020)'!H58,2)</f>
        <v>0</v>
      </c>
      <c r="K54" s="513">
        <f>ROUND('HTg(TK2020)'!I58,2)</f>
        <v>0</v>
      </c>
      <c r="L54" s="513">
        <f>ROUND('HTg(TK2020)'!J58,2)</f>
        <v>0.35</v>
      </c>
      <c r="M54" s="513">
        <f>ROUND('HTg(TK2020)'!K58,2)</f>
        <v>0.5</v>
      </c>
      <c r="N54" s="513">
        <f>ROUND('HTg(TK2020)'!L58,2)</f>
        <v>0</v>
      </c>
      <c r="O54" s="513">
        <f>ROUND('HTg(TK2020)'!M58,2)</f>
        <v>55.1</v>
      </c>
      <c r="P54" s="513">
        <f>ROUND('HTg(TK2020)'!N58,2)</f>
        <v>3.39</v>
      </c>
      <c r="Q54" s="513">
        <f>ROUND('HTg(TK2020)'!O58,2)</f>
        <v>0</v>
      </c>
      <c r="R54" s="513">
        <f>ROUND('HTg(TK2020)'!P58,2)</f>
        <v>0</v>
      </c>
      <c r="S54" s="513">
        <f>ROUND('HTg(TK2020)'!Q58,2)</f>
        <v>0</v>
      </c>
      <c r="T54" s="513">
        <f>ROUND('HTg(TK2020)'!R58,2)</f>
        <v>1.61</v>
      </c>
      <c r="U54" s="513">
        <f>ROUND('HTg(TK2020)'!S58,2)</f>
        <v>0</v>
      </c>
    </row>
    <row r="55" spans="1:21" s="516" customFormat="1" ht="15">
      <c r="A55" s="500" t="s">
        <v>139</v>
      </c>
      <c r="B55" s="497" t="s">
        <v>133</v>
      </c>
      <c r="C55" s="500" t="s">
        <v>151</v>
      </c>
      <c r="D55" s="498">
        <f t="shared" si="2"/>
        <v>0</v>
      </c>
      <c r="E55" s="513">
        <f>ROUND('HTg(TK2020)'!D64,2)</f>
        <v>0</v>
      </c>
      <c r="F55" s="513">
        <f t="shared" si="3"/>
        <v>0</v>
      </c>
      <c r="G55" s="513">
        <f>ROUND('HTg(TK2020)'!E64,2)</f>
        <v>0</v>
      </c>
      <c r="H55" s="513">
        <f>ROUND('HTg(TK2020)'!F64,2)</f>
        <v>0</v>
      </c>
      <c r="I55" s="513">
        <f>ROUND('HTg(TK2020)'!G64,2)</f>
        <v>0</v>
      </c>
      <c r="J55" s="513">
        <f>ROUND('HTg(TK2020)'!H64,2)</f>
        <v>0</v>
      </c>
      <c r="K55" s="513">
        <f>ROUND('HTg(TK2020)'!I64,2)</f>
        <v>0</v>
      </c>
      <c r="L55" s="513">
        <f>ROUND('HTg(TK2020)'!J64,2)</f>
        <v>0</v>
      </c>
      <c r="M55" s="513">
        <f>ROUND('HTg(TK2020)'!K64,2)</f>
        <v>0</v>
      </c>
      <c r="N55" s="513">
        <f>ROUND('HTg(TK2020)'!L64,2)</f>
        <v>0</v>
      </c>
      <c r="O55" s="513">
        <f>ROUND('HTg(TK2020)'!M64,2)</f>
        <v>0</v>
      </c>
      <c r="P55" s="513">
        <f>ROUND('HTg(TK2020)'!N64,2)</f>
        <v>0</v>
      </c>
      <c r="Q55" s="513">
        <f>ROUND('HTg(TK2020)'!O64,2)</f>
        <v>0</v>
      </c>
      <c r="R55" s="513">
        <f>ROUND('HTg(TK2020)'!P64,2)</f>
        <v>0</v>
      </c>
      <c r="S55" s="513">
        <f>ROUND('HTg(TK2020)'!Q64,2)</f>
        <v>0</v>
      </c>
      <c r="T55" s="513">
        <f>ROUND('HTg(TK2020)'!R64,2)</f>
        <v>0</v>
      </c>
      <c r="U55" s="513">
        <f>ROUND('HTg(TK2020)'!S64,2)</f>
        <v>0</v>
      </c>
    </row>
    <row r="56" spans="1:21" s="516" customFormat="1" ht="15">
      <c r="A56" s="500" t="s">
        <v>140</v>
      </c>
      <c r="B56" s="497" t="s">
        <v>134</v>
      </c>
      <c r="C56" s="500" t="s">
        <v>152</v>
      </c>
      <c r="D56" s="498">
        <f t="shared" si="2"/>
        <v>0</v>
      </c>
      <c r="E56" s="513">
        <f>ROUND('HTg(TK2020)'!D65,2)</f>
        <v>14.22</v>
      </c>
      <c r="F56" s="513">
        <f t="shared" si="3"/>
        <v>14.22</v>
      </c>
      <c r="G56" s="513">
        <f>ROUND('HTg(TK2020)'!E65,2)</f>
        <v>5.46</v>
      </c>
      <c r="H56" s="513">
        <f>ROUND('HTg(TK2020)'!F65,2)</f>
        <v>0</v>
      </c>
      <c r="I56" s="513">
        <f>ROUND('HTg(TK2020)'!G65,2)</f>
        <v>0</v>
      </c>
      <c r="J56" s="513">
        <f>ROUND('HTg(TK2020)'!H65,2)</f>
        <v>0</v>
      </c>
      <c r="K56" s="513">
        <f>ROUND('HTg(TK2020)'!I65,2)</f>
        <v>0</v>
      </c>
      <c r="L56" s="513">
        <f>ROUND('HTg(TK2020)'!J65,2)</f>
        <v>0</v>
      </c>
      <c r="M56" s="513">
        <f>ROUND('HTg(TK2020)'!K65,2)</f>
        <v>0.78</v>
      </c>
      <c r="N56" s="513">
        <f>ROUND('HTg(TK2020)'!L65,2)</f>
        <v>0.05</v>
      </c>
      <c r="O56" s="513">
        <f>ROUND('HTg(TK2020)'!M65,2)</f>
        <v>0.71</v>
      </c>
      <c r="P56" s="513">
        <f>ROUND('HTg(TK2020)'!N65,2)</f>
        <v>1.99</v>
      </c>
      <c r="Q56" s="513">
        <f>ROUND('HTg(TK2020)'!O65,2)</f>
        <v>0.26</v>
      </c>
      <c r="R56" s="513">
        <f>ROUND('HTg(TK2020)'!P65,2)</f>
        <v>0</v>
      </c>
      <c r="S56" s="513">
        <f>ROUND('HTg(TK2020)'!Q65,2)</f>
        <v>4.74</v>
      </c>
      <c r="T56" s="517">
        <f>ROUND('HTg(TK2020)'!R65,2)-0.01</f>
        <v>0.22999999999999998</v>
      </c>
      <c r="U56" s="513">
        <f>ROUND('HTg(TK2020)'!S65,2)</f>
        <v>0</v>
      </c>
    </row>
    <row r="57" spans="1:21" ht="15">
      <c r="A57" s="500" t="s">
        <v>141</v>
      </c>
      <c r="B57" s="497" t="s">
        <v>153</v>
      </c>
      <c r="C57" s="500" t="s">
        <v>44</v>
      </c>
      <c r="D57" s="498">
        <f t="shared" si="2"/>
        <v>0</v>
      </c>
      <c r="E57" s="513">
        <f>ROUND('HTg(TK2020)'!D72,2)</f>
        <v>2.83</v>
      </c>
      <c r="F57" s="513">
        <f t="shared" si="3"/>
        <v>2.83</v>
      </c>
      <c r="G57" s="513">
        <f>ROUND('HTg(TK2020)'!E72,2)</f>
        <v>0.06</v>
      </c>
      <c r="H57" s="513">
        <f>ROUND('HTg(TK2020)'!F72,2)</f>
        <v>0</v>
      </c>
      <c r="I57" s="513">
        <f>ROUND('HTg(TK2020)'!G72,2)</f>
        <v>0</v>
      </c>
      <c r="J57" s="513">
        <f>ROUND('HTg(TK2020)'!H72,2)</f>
        <v>0.77</v>
      </c>
      <c r="K57" s="513">
        <f>ROUND('HTg(TK2020)'!I72,2)</f>
        <v>0</v>
      </c>
      <c r="L57" s="513">
        <f>ROUND('HTg(TK2020)'!J72,2)</f>
        <v>0.17</v>
      </c>
      <c r="M57" s="513">
        <f>ROUND('HTg(TK2020)'!K72,2)</f>
        <v>0</v>
      </c>
      <c r="N57" s="513">
        <f>ROUND('HTg(TK2020)'!L72,2)</f>
        <v>0.05</v>
      </c>
      <c r="O57" s="513">
        <f>ROUND('HTg(TK2020)'!M72,2)</f>
        <v>0.13</v>
      </c>
      <c r="P57" s="513">
        <f>ROUND('HTg(TK2020)'!N72,2)</f>
        <v>0</v>
      </c>
      <c r="Q57" s="513">
        <f>ROUND('HTg(TK2020)'!O72,2)</f>
        <v>0.06</v>
      </c>
      <c r="R57" s="513">
        <f>ROUND('HTg(TK2020)'!P72,2)</f>
        <v>0.11</v>
      </c>
      <c r="S57" s="513">
        <f>ROUND('HTg(TK2020)'!Q72,2)</f>
        <v>1.23</v>
      </c>
      <c r="T57" s="513">
        <f>ROUND('HTg(TK2020)'!R72,2)</f>
        <v>0.03</v>
      </c>
      <c r="U57" s="513">
        <f>ROUND('HTg(TK2020)'!S72,2)</f>
        <v>0.22</v>
      </c>
    </row>
    <row r="58" spans="1:21" ht="15">
      <c r="A58" s="500" t="s">
        <v>142</v>
      </c>
      <c r="B58" s="497" t="s">
        <v>154</v>
      </c>
      <c r="C58" s="500" t="s">
        <v>47</v>
      </c>
      <c r="D58" s="498">
        <f t="shared" si="2"/>
        <v>0</v>
      </c>
      <c r="E58" s="513">
        <f>ROUND('HTg(TK2020)'!D74,2)</f>
        <v>900.43</v>
      </c>
      <c r="F58" s="513">
        <f t="shared" si="3"/>
        <v>900.43000000000006</v>
      </c>
      <c r="G58" s="517">
        <f>ROUND('HTg(TK2020)'!E74,2)+0.01</f>
        <v>24.01</v>
      </c>
      <c r="H58" s="513">
        <f>ROUND('HTg(TK2020)'!F74,2)</f>
        <v>129.5</v>
      </c>
      <c r="I58" s="513">
        <f>ROUND('HTg(TK2020)'!G74,2)</f>
        <v>80.86</v>
      </c>
      <c r="J58" s="513">
        <f>ROUND('HTg(TK2020)'!H74,2)</f>
        <v>65.010000000000005</v>
      </c>
      <c r="K58" s="513">
        <f>ROUND('HTg(TK2020)'!I74,2)</f>
        <v>81.93</v>
      </c>
      <c r="L58" s="513">
        <f>ROUND('HTg(TK2020)'!J74,2)</f>
        <v>41.03</v>
      </c>
      <c r="M58" s="513">
        <f>ROUND('HTg(TK2020)'!K74,2)</f>
        <v>62.7</v>
      </c>
      <c r="N58" s="513">
        <f>ROUND('HTg(TK2020)'!L74,2)</f>
        <v>29.53</v>
      </c>
      <c r="O58" s="513">
        <f>ROUND('HTg(TK2020)'!M74,2)</f>
        <v>36.39</v>
      </c>
      <c r="P58" s="517">
        <f>ROUND('HTg(TK2020)'!N74,2)+0.01</f>
        <v>18.34</v>
      </c>
      <c r="Q58" s="513">
        <f>ROUND('HTg(TK2020)'!O74,2)</f>
        <v>86.09</v>
      </c>
      <c r="R58" s="513">
        <f>ROUND('HTg(TK2020)'!P74,2)</f>
        <v>12.98</v>
      </c>
      <c r="S58" s="513">
        <f>ROUND('HTg(TK2020)'!Q74,2)</f>
        <v>71.61</v>
      </c>
      <c r="T58" s="513">
        <f>ROUND('HTg(TK2020)'!R74,2)</f>
        <v>97.52</v>
      </c>
      <c r="U58" s="513">
        <f>ROUND('HTg(TK2020)'!S74,2)</f>
        <v>62.93</v>
      </c>
    </row>
    <row r="59" spans="1:21" s="516" customFormat="1" ht="15">
      <c r="A59" s="500" t="s">
        <v>143</v>
      </c>
      <c r="B59" s="497" t="s">
        <v>98</v>
      </c>
      <c r="C59" s="500" t="s">
        <v>46</v>
      </c>
      <c r="D59" s="498">
        <f t="shared" si="2"/>
        <v>0</v>
      </c>
      <c r="E59" s="513">
        <f>ROUND('HTg(TK2020)'!D75,2)</f>
        <v>4.3</v>
      </c>
      <c r="F59" s="513">
        <f t="shared" si="3"/>
        <v>4.3</v>
      </c>
      <c r="G59" s="513">
        <f>ROUND('HTg(TK2020)'!E75,2)</f>
        <v>0</v>
      </c>
      <c r="H59" s="513">
        <f>ROUND('HTg(TK2020)'!F75,2)</f>
        <v>0</v>
      </c>
      <c r="I59" s="513">
        <f>ROUND('HTg(TK2020)'!G75,2)</f>
        <v>0</v>
      </c>
      <c r="J59" s="513">
        <f>ROUND('HTg(TK2020)'!H75,2)</f>
        <v>0</v>
      </c>
      <c r="K59" s="513">
        <f>ROUND('HTg(TK2020)'!I75,2)</f>
        <v>0</v>
      </c>
      <c r="L59" s="513">
        <f>ROUND('HTg(TK2020)'!J75,2)</f>
        <v>0</v>
      </c>
      <c r="M59" s="513">
        <f>ROUND('HTg(TK2020)'!K75,2)</f>
        <v>2.92</v>
      </c>
      <c r="N59" s="513">
        <f>ROUND('HTg(TK2020)'!L75,2)</f>
        <v>0</v>
      </c>
      <c r="O59" s="513">
        <f>ROUND('HTg(TK2020)'!M75,2)</f>
        <v>0</v>
      </c>
      <c r="P59" s="513">
        <f>ROUND('HTg(TK2020)'!N75,2)</f>
        <v>0.3</v>
      </c>
      <c r="Q59" s="513">
        <f>ROUND('HTg(TK2020)'!O75,2)</f>
        <v>0</v>
      </c>
      <c r="R59" s="513">
        <f>ROUND('HTg(TK2020)'!P75,2)</f>
        <v>0</v>
      </c>
      <c r="S59" s="513">
        <f>ROUND('HTg(TK2020)'!Q75,2)</f>
        <v>0</v>
      </c>
      <c r="T59" s="513">
        <f>ROUND('HTg(TK2020)'!R75,2)</f>
        <v>1.08</v>
      </c>
      <c r="U59" s="513">
        <f>ROUND('HTg(TK2020)'!S75,2)</f>
        <v>0</v>
      </c>
    </row>
    <row r="60" spans="1:21" s="516" customFormat="1" ht="15">
      <c r="A60" s="500" t="s">
        <v>144</v>
      </c>
      <c r="B60" s="497" t="s">
        <v>155</v>
      </c>
      <c r="C60" s="500" t="s">
        <v>60</v>
      </c>
      <c r="D60" s="498">
        <f t="shared" si="2"/>
        <v>0</v>
      </c>
      <c r="E60" s="513">
        <f>ROUND('HTg(TK2020)'!D76,2)</f>
        <v>0</v>
      </c>
      <c r="F60" s="513">
        <f t="shared" si="3"/>
        <v>0</v>
      </c>
      <c r="G60" s="513">
        <f>ROUND('HTg(TK2020)'!E76,2)</f>
        <v>0</v>
      </c>
      <c r="H60" s="513">
        <f>ROUND('HTg(TK2020)'!F76,2)</f>
        <v>0</v>
      </c>
      <c r="I60" s="513">
        <f>ROUND('HTg(TK2020)'!G76,2)</f>
        <v>0</v>
      </c>
      <c r="J60" s="513">
        <f>ROUND('HTg(TK2020)'!H76,2)</f>
        <v>0</v>
      </c>
      <c r="K60" s="513">
        <f>ROUND('HTg(TK2020)'!I76,2)</f>
        <v>0</v>
      </c>
      <c r="L60" s="513">
        <f>ROUND('HTg(TK2020)'!J76,2)</f>
        <v>0</v>
      </c>
      <c r="M60" s="513">
        <f>ROUND('HTg(TK2020)'!K76,2)</f>
        <v>0</v>
      </c>
      <c r="N60" s="513">
        <f>ROUND('HTg(TK2020)'!L76,2)</f>
        <v>0</v>
      </c>
      <c r="O60" s="513">
        <f>ROUND('HTg(TK2020)'!M76,2)</f>
        <v>0</v>
      </c>
      <c r="P60" s="513">
        <f>ROUND('HTg(TK2020)'!N76,2)</f>
        <v>0</v>
      </c>
      <c r="Q60" s="513">
        <f>ROUND('HTg(TK2020)'!O76,2)</f>
        <v>0</v>
      </c>
      <c r="R60" s="513">
        <f>ROUND('HTg(TK2020)'!P76,2)</f>
        <v>0</v>
      </c>
      <c r="S60" s="513">
        <f>ROUND('HTg(TK2020)'!Q76,2)</f>
        <v>0</v>
      </c>
      <c r="T60" s="513">
        <f>ROUND('HTg(TK2020)'!R76,2)</f>
        <v>0</v>
      </c>
      <c r="U60" s="513">
        <f>ROUND('HTg(TK2020)'!S76,2)</f>
        <v>0</v>
      </c>
    </row>
    <row r="61" spans="1:21" s="519" customFormat="1" ht="15">
      <c r="A61" s="62">
        <v>3</v>
      </c>
      <c r="B61" s="63" t="s">
        <v>61</v>
      </c>
      <c r="C61" s="62" t="s">
        <v>102</v>
      </c>
      <c r="D61" s="505">
        <f t="shared" si="2"/>
        <v>0</v>
      </c>
      <c r="E61" s="514">
        <f>ROUND('HTg(TK2020)'!D77,2)</f>
        <v>1968.55</v>
      </c>
      <c r="F61" s="507">
        <f t="shared" si="3"/>
        <v>1968.55</v>
      </c>
      <c r="G61" s="514">
        <f>ROUND('HTg(TK2020)'!E77,2)</f>
        <v>0</v>
      </c>
      <c r="H61" s="514">
        <f>ROUND('HTg(TK2020)'!F77,2)</f>
        <v>0</v>
      </c>
      <c r="I61" s="514">
        <f>ROUND('HTg(TK2020)'!G77,2)</f>
        <v>0</v>
      </c>
      <c r="J61" s="514">
        <f>ROUND('HTg(TK2020)'!H77,2)</f>
        <v>0</v>
      </c>
      <c r="K61" s="514">
        <f>ROUND('HTg(TK2020)'!I77,2)</f>
        <v>0</v>
      </c>
      <c r="L61" s="514">
        <f>ROUND('HTg(TK2020)'!J77,2)</f>
        <v>0</v>
      </c>
      <c r="M61" s="514">
        <f>ROUND('HTg(TK2020)'!K77,2)</f>
        <v>57.39</v>
      </c>
      <c r="N61" s="514">
        <f>ROUND('HTg(TK2020)'!L77,2)</f>
        <v>0</v>
      </c>
      <c r="O61" s="514">
        <f>ROUND('HTg(TK2020)'!M77,2)</f>
        <v>811.05</v>
      </c>
      <c r="P61" s="514">
        <f>ROUND('HTg(TK2020)'!N77,2)</f>
        <v>0</v>
      </c>
      <c r="Q61" s="514">
        <f>ROUND('HTg(TK2020)'!O77,2)</f>
        <v>271.56</v>
      </c>
      <c r="R61" s="514">
        <f>ROUND('HTg(TK2020)'!P77,2)</f>
        <v>0.88</v>
      </c>
      <c r="S61" s="514">
        <f>ROUND('HTg(TK2020)'!Q77,2)</f>
        <v>10.83</v>
      </c>
      <c r="T61" s="517">
        <f>ROUND('HTg(TK2020)'!R77,2)-0.01</f>
        <v>812.79</v>
      </c>
      <c r="U61" s="514">
        <f>ROUND('HTg(TK2020)'!S77,2)</f>
        <v>4.05</v>
      </c>
    </row>
    <row r="62" spans="1:21" ht="15">
      <c r="A62" s="499">
        <v>4</v>
      </c>
      <c r="B62" s="109" t="s">
        <v>156</v>
      </c>
      <c r="C62" s="499" t="s">
        <v>157</v>
      </c>
      <c r="D62" s="499"/>
      <c r="E62" s="498"/>
      <c r="F62" s="513">
        <v>0</v>
      </c>
      <c r="G62" s="520"/>
      <c r="H62" s="520"/>
      <c r="I62" s="520"/>
      <c r="J62" s="520"/>
      <c r="K62" s="520"/>
      <c r="L62" s="520"/>
      <c r="M62" s="521"/>
      <c r="N62" s="520"/>
      <c r="O62" s="520"/>
      <c r="P62" s="520"/>
      <c r="Q62" s="520"/>
      <c r="R62" s="520"/>
      <c r="S62" s="520"/>
      <c r="T62" s="520"/>
      <c r="U62" s="520"/>
    </row>
    <row r="63" spans="1:21" ht="15">
      <c r="A63" s="499">
        <v>5</v>
      </c>
      <c r="B63" s="109" t="s">
        <v>158</v>
      </c>
      <c r="C63" s="499" t="s">
        <v>159</v>
      </c>
      <c r="D63" s="499"/>
      <c r="E63" s="498"/>
      <c r="F63" s="513">
        <v>0</v>
      </c>
      <c r="G63" s="520"/>
      <c r="H63" s="520"/>
      <c r="I63" s="520"/>
      <c r="J63" s="520"/>
      <c r="K63" s="520"/>
      <c r="L63" s="520"/>
      <c r="M63" s="521"/>
      <c r="N63" s="520"/>
      <c r="O63" s="520"/>
      <c r="P63" s="520"/>
      <c r="Q63" s="520"/>
      <c r="R63" s="520"/>
      <c r="S63" s="520"/>
      <c r="T63" s="520"/>
      <c r="U63" s="520"/>
    </row>
    <row r="64" spans="1:21" ht="15">
      <c r="A64" s="499">
        <v>6</v>
      </c>
      <c r="B64" s="109" t="s">
        <v>5</v>
      </c>
      <c r="C64" s="499" t="s">
        <v>160</v>
      </c>
      <c r="D64" s="499"/>
      <c r="E64" s="498"/>
      <c r="F64" s="513"/>
      <c r="G64" s="520"/>
      <c r="H64" s="520"/>
      <c r="I64" s="520"/>
      <c r="J64" s="520"/>
      <c r="K64" s="520"/>
      <c r="L64" s="520"/>
      <c r="M64" s="521"/>
      <c r="N64" s="520"/>
      <c r="O64" s="520"/>
      <c r="P64" s="520"/>
      <c r="Q64" s="520"/>
      <c r="R64" s="520"/>
      <c r="S64" s="520"/>
      <c r="T64" s="520"/>
      <c r="U64" s="520"/>
    </row>
    <row r="65" spans="1:21" ht="15">
      <c r="A65" s="499" t="s">
        <v>100</v>
      </c>
      <c r="B65" s="109" t="s">
        <v>178</v>
      </c>
      <c r="C65" s="499"/>
      <c r="D65" s="499"/>
      <c r="E65" s="498"/>
      <c r="F65" s="513">
        <f t="shared" ref="F65:F74" si="8">SUM(G65:U65)</f>
        <v>0</v>
      </c>
      <c r="G65" s="506"/>
      <c r="H65" s="506"/>
      <c r="I65" s="506"/>
      <c r="J65" s="506"/>
      <c r="K65" s="506"/>
      <c r="L65" s="506"/>
      <c r="M65" s="506"/>
      <c r="N65" s="506"/>
      <c r="O65" s="506"/>
      <c r="P65" s="506"/>
      <c r="Q65" s="506"/>
      <c r="R65" s="506"/>
      <c r="S65" s="506"/>
      <c r="T65" s="506"/>
      <c r="U65" s="506"/>
    </row>
    <row r="66" spans="1:21" ht="15">
      <c r="A66" s="499">
        <v>1</v>
      </c>
      <c r="B66" s="11" t="s">
        <v>108</v>
      </c>
      <c r="C66" s="499" t="s">
        <v>180</v>
      </c>
      <c r="D66" s="499"/>
      <c r="E66" s="498"/>
      <c r="F66" s="513">
        <f t="shared" si="8"/>
        <v>0</v>
      </c>
      <c r="G66" s="506"/>
      <c r="H66" s="506"/>
      <c r="I66" s="506"/>
      <c r="J66" s="506"/>
      <c r="K66" s="506"/>
      <c r="L66" s="506"/>
      <c r="M66" s="506"/>
      <c r="N66" s="506"/>
      <c r="O66" s="506"/>
      <c r="P66" s="506"/>
      <c r="Q66" s="506"/>
      <c r="R66" s="506"/>
      <c r="S66" s="506"/>
      <c r="T66" s="506"/>
      <c r="U66" s="506"/>
    </row>
    <row r="67" spans="1:21" s="516" customFormat="1" ht="28.5">
      <c r="A67" s="499">
        <v>2</v>
      </c>
      <c r="B67" s="109" t="s">
        <v>109</v>
      </c>
      <c r="C67" s="499" t="s">
        <v>181</v>
      </c>
      <c r="D67" s="499"/>
      <c r="E67" s="498"/>
      <c r="F67" s="513">
        <f t="shared" si="8"/>
        <v>0</v>
      </c>
      <c r="G67" s="506"/>
      <c r="H67" s="506"/>
      <c r="I67" s="506"/>
      <c r="J67" s="506"/>
      <c r="K67" s="506"/>
      <c r="L67" s="506"/>
      <c r="M67" s="506"/>
      <c r="N67" s="506"/>
      <c r="O67" s="506"/>
      <c r="P67" s="506"/>
      <c r="Q67" s="506"/>
      <c r="R67" s="506"/>
      <c r="S67" s="506"/>
      <c r="T67" s="506"/>
      <c r="U67" s="506"/>
    </row>
    <row r="68" spans="1:21" ht="15">
      <c r="A68" s="499">
        <v>3</v>
      </c>
      <c r="B68" s="109" t="s">
        <v>110</v>
      </c>
      <c r="C68" s="499" t="s">
        <v>182</v>
      </c>
      <c r="D68" s="499"/>
      <c r="E68" s="498"/>
      <c r="F68" s="513">
        <f t="shared" si="8"/>
        <v>0</v>
      </c>
      <c r="G68" s="506"/>
      <c r="H68" s="506"/>
      <c r="I68" s="506"/>
      <c r="J68" s="506"/>
      <c r="K68" s="506"/>
      <c r="L68" s="506"/>
      <c r="M68" s="506"/>
      <c r="N68" s="506"/>
      <c r="O68" s="506"/>
      <c r="P68" s="506"/>
      <c r="Q68" s="506"/>
      <c r="R68" s="506"/>
      <c r="S68" s="506"/>
      <c r="T68" s="506"/>
      <c r="U68" s="506"/>
    </row>
    <row r="69" spans="1:21" ht="15">
      <c r="A69" s="499">
        <v>4</v>
      </c>
      <c r="B69" s="109" t="s">
        <v>111</v>
      </c>
      <c r="C69" s="499" t="s">
        <v>183</v>
      </c>
      <c r="D69" s="499"/>
      <c r="E69" s="498"/>
      <c r="F69" s="513">
        <f t="shared" si="8"/>
        <v>0</v>
      </c>
      <c r="G69" s="506"/>
      <c r="H69" s="506"/>
      <c r="I69" s="506"/>
      <c r="J69" s="506"/>
      <c r="K69" s="506"/>
      <c r="L69" s="506"/>
      <c r="M69" s="506"/>
      <c r="N69" s="506"/>
      <c r="O69" s="506"/>
      <c r="P69" s="506"/>
      <c r="Q69" s="506"/>
      <c r="R69" s="506"/>
      <c r="S69" s="506"/>
      <c r="T69" s="506"/>
      <c r="U69" s="506"/>
    </row>
    <row r="70" spans="1:21" ht="15">
      <c r="A70" s="499">
        <v>5</v>
      </c>
      <c r="B70" s="11" t="s">
        <v>112</v>
      </c>
      <c r="C70" s="499" t="s">
        <v>184</v>
      </c>
      <c r="D70" s="499"/>
      <c r="E70" s="498"/>
      <c r="F70" s="513">
        <f t="shared" si="8"/>
        <v>0</v>
      </c>
      <c r="G70" s="506"/>
      <c r="H70" s="506"/>
      <c r="I70" s="506"/>
      <c r="J70" s="506"/>
      <c r="K70" s="506"/>
      <c r="L70" s="506"/>
      <c r="M70" s="506"/>
      <c r="N70" s="506"/>
      <c r="O70" s="506"/>
      <c r="P70" s="506"/>
      <c r="Q70" s="506"/>
      <c r="R70" s="506"/>
      <c r="S70" s="506"/>
      <c r="T70" s="506"/>
      <c r="U70" s="506"/>
    </row>
    <row r="71" spans="1:21" ht="28.5">
      <c r="A71" s="499">
        <v>6</v>
      </c>
      <c r="B71" s="109" t="s">
        <v>113</v>
      </c>
      <c r="C71" s="499" t="s">
        <v>185</v>
      </c>
      <c r="D71" s="499"/>
      <c r="E71" s="498"/>
      <c r="F71" s="513">
        <f t="shared" si="8"/>
        <v>0</v>
      </c>
      <c r="G71" s="506"/>
      <c r="H71" s="506"/>
      <c r="I71" s="506"/>
      <c r="J71" s="506"/>
      <c r="K71" s="506"/>
      <c r="L71" s="506"/>
      <c r="M71" s="506"/>
      <c r="N71" s="506"/>
      <c r="O71" s="506"/>
      <c r="P71" s="506"/>
      <c r="Q71" s="506"/>
      <c r="R71" s="506"/>
      <c r="S71" s="506"/>
      <c r="T71" s="506"/>
      <c r="U71" s="506"/>
    </row>
    <row r="72" spans="1:21" ht="15">
      <c r="A72" s="499">
        <v>7</v>
      </c>
      <c r="B72" s="109" t="s">
        <v>179</v>
      </c>
      <c r="C72" s="499" t="s">
        <v>186</v>
      </c>
      <c r="D72" s="499"/>
      <c r="E72" s="498"/>
      <c r="F72" s="513">
        <f t="shared" si="8"/>
        <v>0</v>
      </c>
      <c r="G72" s="506"/>
      <c r="H72" s="506"/>
      <c r="I72" s="506"/>
      <c r="J72" s="506"/>
      <c r="K72" s="506"/>
      <c r="L72" s="506"/>
      <c r="M72" s="506"/>
      <c r="N72" s="506"/>
      <c r="O72" s="506"/>
      <c r="P72" s="506"/>
      <c r="Q72" s="506"/>
      <c r="R72" s="506"/>
      <c r="S72" s="506"/>
      <c r="T72" s="506"/>
      <c r="U72" s="506"/>
    </row>
    <row r="73" spans="1:21" ht="15">
      <c r="A73" s="499">
        <v>8</v>
      </c>
      <c r="B73" s="109" t="s">
        <v>114</v>
      </c>
      <c r="C73" s="499" t="s">
        <v>187</v>
      </c>
      <c r="D73" s="499"/>
      <c r="E73" s="498"/>
      <c r="F73" s="513">
        <f t="shared" si="8"/>
        <v>0</v>
      </c>
      <c r="G73" s="506"/>
      <c r="H73" s="506"/>
      <c r="I73" s="506"/>
      <c r="J73" s="506"/>
      <c r="K73" s="506"/>
      <c r="L73" s="506"/>
      <c r="M73" s="506"/>
      <c r="N73" s="506"/>
      <c r="O73" s="506"/>
      <c r="P73" s="506"/>
      <c r="Q73" s="506"/>
      <c r="R73" s="506"/>
      <c r="S73" s="506"/>
      <c r="T73" s="506"/>
      <c r="U73" s="506"/>
    </row>
    <row r="74" spans="1:21" ht="28.5">
      <c r="A74" s="499">
        <v>9</v>
      </c>
      <c r="B74" s="109" t="s">
        <v>115</v>
      </c>
      <c r="C74" s="499" t="s">
        <v>188</v>
      </c>
      <c r="D74" s="499"/>
      <c r="E74" s="498"/>
      <c r="F74" s="513">
        <f t="shared" si="8"/>
        <v>0</v>
      </c>
      <c r="G74" s="506"/>
      <c r="H74" s="506"/>
      <c r="I74" s="506"/>
      <c r="J74" s="506"/>
      <c r="K74" s="506"/>
      <c r="L74" s="506"/>
      <c r="M74" s="506"/>
      <c r="N74" s="506"/>
      <c r="O74" s="506"/>
      <c r="P74" s="506"/>
      <c r="Q74" s="506"/>
      <c r="R74" s="506"/>
      <c r="S74" s="506"/>
      <c r="T74" s="506"/>
      <c r="U74" s="506"/>
    </row>
  </sheetData>
  <mergeCells count="8">
    <mergeCell ref="A1:N1"/>
    <mergeCell ref="A3:A4"/>
    <mergeCell ref="B3:B4"/>
    <mergeCell ref="C3:C4"/>
    <mergeCell ref="F3:F4"/>
    <mergeCell ref="G3:U3"/>
    <mergeCell ref="E3:E4"/>
    <mergeCell ref="D3:D4"/>
  </mergeCells>
  <phoneticPr fontId="6" type="noConversion"/>
  <pageMargins left="0.75" right="0.75" top="1" bottom="1" header="0.5" footer="0.5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13"/>
  <sheetViews>
    <sheetView workbookViewId="0">
      <selection activeCell="F15" sqref="F15"/>
    </sheetView>
  </sheetViews>
  <sheetFormatPr defaultColWidth="9" defaultRowHeight="18.75"/>
  <cols>
    <col min="1" max="1" width="7.625" style="210" customWidth="1"/>
    <col min="2" max="2" width="16.125" style="210" customWidth="1"/>
    <col min="3" max="3" width="58.5" style="210" customWidth="1"/>
    <col min="4" max="16384" width="9" style="211"/>
  </cols>
  <sheetData>
    <row r="1" spans="1:3" ht="21.75" customHeight="1">
      <c r="A1" s="663" t="s">
        <v>297</v>
      </c>
      <c r="B1" s="663"/>
    </row>
    <row r="2" spans="1:3" ht="48.75" customHeight="1">
      <c r="A2" s="664" t="s">
        <v>1674</v>
      </c>
      <c r="B2" s="664"/>
      <c r="C2" s="664"/>
    </row>
    <row r="3" spans="1:3" ht="21.75" customHeight="1">
      <c r="A3" s="664" t="s">
        <v>326</v>
      </c>
      <c r="B3" s="664"/>
      <c r="C3" s="664"/>
    </row>
    <row r="5" spans="1:3" ht="41.25" customHeight="1">
      <c r="A5" s="212" t="s">
        <v>1</v>
      </c>
      <c r="B5" s="212" t="s">
        <v>276</v>
      </c>
      <c r="C5" s="212" t="s">
        <v>277</v>
      </c>
    </row>
    <row r="6" spans="1:3" ht="35.25" customHeight="1">
      <c r="A6" s="213">
        <v>1</v>
      </c>
      <c r="B6" s="214" t="s">
        <v>278</v>
      </c>
      <c r="C6" s="214" t="s">
        <v>299</v>
      </c>
    </row>
    <row r="7" spans="1:3" ht="35.25" customHeight="1">
      <c r="A7" s="213">
        <v>2</v>
      </c>
      <c r="B7" s="214" t="s">
        <v>279</v>
      </c>
      <c r="C7" s="214" t="s">
        <v>319</v>
      </c>
    </row>
    <row r="8" spans="1:3" ht="35.25" customHeight="1">
      <c r="A8" s="213">
        <v>3</v>
      </c>
      <c r="B8" s="214" t="s">
        <v>280</v>
      </c>
      <c r="C8" s="214" t="s">
        <v>300</v>
      </c>
    </row>
    <row r="9" spans="1:3" ht="48" customHeight="1">
      <c r="A9" s="213">
        <v>4</v>
      </c>
      <c r="B9" s="214" t="s">
        <v>281</v>
      </c>
      <c r="C9" s="214" t="s">
        <v>301</v>
      </c>
    </row>
    <row r="10" spans="1:3" ht="44.25" customHeight="1">
      <c r="A10" s="213">
        <v>5</v>
      </c>
      <c r="B10" s="214" t="s">
        <v>282</v>
      </c>
      <c r="C10" s="214" t="s">
        <v>302</v>
      </c>
    </row>
    <row r="11" spans="1:3" ht="44.25" customHeight="1">
      <c r="A11" s="213">
        <v>6</v>
      </c>
      <c r="B11" s="214" t="s">
        <v>676</v>
      </c>
      <c r="C11" s="214" t="s">
        <v>1789</v>
      </c>
    </row>
    <row r="12" spans="1:3" ht="35.25" customHeight="1">
      <c r="A12" s="213">
        <v>7</v>
      </c>
      <c r="B12" s="214" t="s">
        <v>283</v>
      </c>
      <c r="C12" s="214" t="s">
        <v>284</v>
      </c>
    </row>
    <row r="13" spans="1:3" ht="41.25" customHeight="1">
      <c r="A13" s="213">
        <v>8</v>
      </c>
      <c r="B13" s="214" t="s">
        <v>285</v>
      </c>
      <c r="C13" s="214" t="s">
        <v>303</v>
      </c>
    </row>
  </sheetData>
  <mergeCells count="3">
    <mergeCell ref="A1:B1"/>
    <mergeCell ref="A2:C2"/>
    <mergeCell ref="A3:C3"/>
  </mergeCells>
  <printOptions horizontalCentered="1"/>
  <pageMargins left="0.51181102362204722" right="0.31496062992125984" top="0.55118110236220474" bottom="0.35433070866141736" header="0.31496062992125984" footer="0.31496062992125984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49"/>
  <sheetViews>
    <sheetView zoomScale="115" zoomScaleNormal="115" workbookViewId="0">
      <pane xSplit="4" ySplit="5" topLeftCell="E39" activePane="bottomRight" state="frozen"/>
      <selection activeCell="N28" sqref="N28"/>
      <selection pane="topRight" activeCell="N28" sqref="N28"/>
      <selection pane="bottomLeft" activeCell="N28" sqref="N28"/>
      <selection pane="bottomRight" activeCell="D31" sqref="D31"/>
    </sheetView>
  </sheetViews>
  <sheetFormatPr defaultColWidth="9" defaultRowHeight="15"/>
  <cols>
    <col min="1" max="1" width="6" style="143" customWidth="1"/>
    <col min="2" max="2" width="34" style="143" customWidth="1"/>
    <col min="3" max="3" width="7.5" style="143" customWidth="1"/>
    <col min="4" max="4" width="10.125" style="143" bestFit="1" customWidth="1"/>
    <col min="5" max="5" width="9.125" style="143" customWidth="1"/>
    <col min="6" max="7" width="9.125" style="143" bestFit="1" customWidth="1"/>
    <col min="8" max="8" width="10.75" style="143" customWidth="1"/>
    <col min="9" max="9" width="9.125" style="143" customWidth="1"/>
    <col min="10" max="10" width="11.125" style="143" customWidth="1"/>
    <col min="11" max="11" width="10" style="143" customWidth="1"/>
    <col min="12" max="15" width="9.125" style="143" bestFit="1" customWidth="1"/>
    <col min="16" max="16" width="10.75" style="143" customWidth="1"/>
    <col min="17" max="17" width="9.25" style="143" customWidth="1"/>
    <col min="18" max="18" width="9.125" style="145" bestFit="1" customWidth="1"/>
    <col min="19" max="19" width="9.125" style="143" bestFit="1" customWidth="1"/>
    <col min="20" max="20" width="5.125" style="143" customWidth="1"/>
    <col min="21" max="21" width="10.75" style="143" customWidth="1"/>
    <col min="22" max="16384" width="9" style="143"/>
  </cols>
  <sheetData>
    <row r="1" spans="1:21" s="99" customFormat="1" ht="26.25" customHeight="1">
      <c r="A1" s="161" t="s">
        <v>221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</row>
    <row r="2" spans="1:21" s="99" customFormat="1" ht="21.75" customHeight="1">
      <c r="A2" s="641" t="s">
        <v>304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  <c r="S2" s="641"/>
    </row>
    <row r="3" spans="1:21" s="100" customFormat="1" ht="24.75" customHeight="1">
      <c r="A3" s="629" t="str">
        <f>bia!A3</f>
        <v>HUYỆN VÕ NHAI - TỈNH THÁI NGUYÊN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</row>
    <row r="4" spans="1:21" s="142" customFormat="1" ht="15.75" customHeight="1">
      <c r="A4" s="642" t="s">
        <v>1</v>
      </c>
      <c r="B4" s="642" t="s">
        <v>293</v>
      </c>
      <c r="C4" s="642" t="s">
        <v>260</v>
      </c>
      <c r="D4" s="636" t="s">
        <v>296</v>
      </c>
      <c r="E4" s="665" t="s">
        <v>220</v>
      </c>
      <c r="F4" s="665"/>
      <c r="G4" s="665"/>
      <c r="H4" s="665"/>
      <c r="I4" s="665"/>
      <c r="J4" s="665"/>
      <c r="K4" s="665"/>
      <c r="L4" s="665"/>
      <c r="M4" s="665"/>
      <c r="N4" s="665"/>
      <c r="O4" s="665"/>
      <c r="P4" s="665"/>
      <c r="Q4" s="665"/>
      <c r="R4" s="665"/>
      <c r="S4" s="665"/>
    </row>
    <row r="5" spans="1:21" s="142" customFormat="1" ht="44.25" customHeight="1">
      <c r="A5" s="642"/>
      <c r="B5" s="642"/>
      <c r="C5" s="642"/>
      <c r="D5" s="636"/>
      <c r="E5" s="106" t="str">
        <f>HTg!G4</f>
        <v>Thị trấn Đình Cả</v>
      </c>
      <c r="F5" s="106" t="str">
        <f>HTg!H4</f>
        <v>Xã Sảng Mộc</v>
      </c>
      <c r="G5" s="106" t="str">
        <f>HTg!I4</f>
        <v>Xã Nghinh Tường</v>
      </c>
      <c r="H5" s="106" t="str">
        <f>HTg!J4</f>
        <v>Xã Thần Sa</v>
      </c>
      <c r="I5" s="106" t="str">
        <f>HTg!K4</f>
        <v>Xã Vũ Chấn</v>
      </c>
      <c r="J5" s="106" t="str">
        <f>HTg!L4</f>
        <v>Xã Thượng Nung</v>
      </c>
      <c r="K5" s="106" t="str">
        <f>HTg!M4</f>
        <v>Xã Phú Thượng</v>
      </c>
      <c r="L5" s="106" t="str">
        <f>HTg!N4</f>
        <v>Xã Cúc Đường</v>
      </c>
      <c r="M5" s="106" t="str">
        <f>HTg!O4</f>
        <v>Xã La Hiên</v>
      </c>
      <c r="N5" s="106" t="str">
        <f>HTg!P4</f>
        <v>Xã Lâu Thượng</v>
      </c>
      <c r="O5" s="106" t="str">
        <f>HTg!Q4</f>
        <v>Xã Tràng Xá</v>
      </c>
      <c r="P5" s="106" t="str">
        <f>HTg!R4</f>
        <v>Xã Phương Giao</v>
      </c>
      <c r="Q5" s="106" t="str">
        <f>HTg!S4</f>
        <v>Xã Liên Minh</v>
      </c>
      <c r="R5" s="106" t="str">
        <f>HTg!T4</f>
        <v>Xã Dân Tiến</v>
      </c>
      <c r="S5" s="106" t="str">
        <f>HTg!U4</f>
        <v>Xã Bình Long</v>
      </c>
    </row>
    <row r="6" spans="1:21" s="142" customFormat="1" ht="16.5" customHeight="1">
      <c r="A6" s="3"/>
      <c r="B6" s="109" t="s">
        <v>266</v>
      </c>
      <c r="C6" s="3"/>
      <c r="D6" s="94">
        <f>HTg!F5</f>
        <v>83839.489999999991</v>
      </c>
      <c r="E6" s="94">
        <f>HTg!G5</f>
        <v>1053.1199999999999</v>
      </c>
      <c r="F6" s="94">
        <f>HTg!H5</f>
        <v>9678.7799999999988</v>
      </c>
      <c r="G6" s="94">
        <f>HTg!I5</f>
        <v>8458.64</v>
      </c>
      <c r="H6" s="94">
        <f>HTg!J5</f>
        <v>10224.189999999999</v>
      </c>
      <c r="I6" s="94">
        <f>HTg!K5</f>
        <v>7614.22</v>
      </c>
      <c r="J6" s="94">
        <f>HTg!L5</f>
        <v>4384.12</v>
      </c>
      <c r="K6" s="94">
        <f>HTg!M5</f>
        <v>5562.57</v>
      </c>
      <c r="L6" s="94">
        <f>HTg!N5</f>
        <v>3358.1100000000006</v>
      </c>
      <c r="M6" s="94">
        <f>HTg!O5</f>
        <v>3797.45</v>
      </c>
      <c r="N6" s="94">
        <f>HTg!P5</f>
        <v>3361.7000000000003</v>
      </c>
      <c r="O6" s="94">
        <f>HTg!Q5</f>
        <v>4571.0600000000004</v>
      </c>
      <c r="P6" s="94">
        <f>HTg!R5</f>
        <v>5982.09</v>
      </c>
      <c r="Q6" s="94">
        <f>HTg!S5</f>
        <v>7347.3799999999992</v>
      </c>
      <c r="R6" s="94">
        <f>HTg!T5</f>
        <v>5546.04</v>
      </c>
      <c r="S6" s="94">
        <f>HTg!U5</f>
        <v>2900.0200000000004</v>
      </c>
    </row>
    <row r="7" spans="1:21" ht="16.5" customHeight="1">
      <c r="A7" s="3">
        <v>1</v>
      </c>
      <c r="B7" s="4" t="s">
        <v>7</v>
      </c>
      <c r="C7" s="3" t="s">
        <v>8</v>
      </c>
      <c r="D7" s="94">
        <f t="shared" ref="D7:D48" si="0">SUM(E7:S7)</f>
        <v>78341.409999999974</v>
      </c>
      <c r="E7" s="94">
        <f>HTg!G8</f>
        <v>930.25</v>
      </c>
      <c r="F7" s="94">
        <f>HTg!H8</f>
        <v>9359.14</v>
      </c>
      <c r="G7" s="94">
        <f>HTg!I8</f>
        <v>8311.31</v>
      </c>
      <c r="H7" s="94">
        <f>HTg!J8</f>
        <v>9876.1099999999988</v>
      </c>
      <c r="I7" s="94">
        <f>HTg!K8</f>
        <v>7421.06</v>
      </c>
      <c r="J7" s="94">
        <f>HTg!L8</f>
        <v>4278.2</v>
      </c>
      <c r="K7" s="94">
        <f>HTg!M8</f>
        <v>5287.98</v>
      </c>
      <c r="L7" s="94">
        <f>HTg!N8</f>
        <v>3144.8800000000006</v>
      </c>
      <c r="M7" s="94">
        <f>HTg!O8</f>
        <v>2592.4199999999996</v>
      </c>
      <c r="N7" s="94">
        <f>HTg!P8</f>
        <v>3153.61</v>
      </c>
      <c r="O7" s="94">
        <f>HTg!Q8</f>
        <v>4001.27</v>
      </c>
      <c r="P7" s="94">
        <f>HTg!R8</f>
        <v>5825.9</v>
      </c>
      <c r="Q7" s="94">
        <f>HTg!S8</f>
        <v>7086.5199999999995</v>
      </c>
      <c r="R7" s="94">
        <f>HTg!T8</f>
        <v>4387.01</v>
      </c>
      <c r="S7" s="94">
        <f>HTg!U8</f>
        <v>2685.75</v>
      </c>
      <c r="U7" s="162"/>
    </row>
    <row r="8" spans="1:21" ht="16.5" customHeight="1">
      <c r="A8" s="5" t="s">
        <v>10</v>
      </c>
      <c r="B8" s="7" t="s">
        <v>106</v>
      </c>
      <c r="C8" s="5" t="s">
        <v>9</v>
      </c>
      <c r="D8" s="91">
        <f t="shared" si="0"/>
        <v>4040.7999999999993</v>
      </c>
      <c r="E8" s="91">
        <f>HTg!G9</f>
        <v>80.509999999999991</v>
      </c>
      <c r="F8" s="91">
        <f>HTg!H9</f>
        <v>212.41</v>
      </c>
      <c r="G8" s="91">
        <f>HTg!I9</f>
        <v>239.47000000000003</v>
      </c>
      <c r="H8" s="91">
        <f>HTg!J9</f>
        <v>225.69</v>
      </c>
      <c r="I8" s="91">
        <f>HTg!K9</f>
        <v>241.66</v>
      </c>
      <c r="J8" s="91">
        <f>HTg!L9</f>
        <v>135.88</v>
      </c>
      <c r="K8" s="91">
        <f>HTg!M9</f>
        <v>283.88</v>
      </c>
      <c r="L8" s="91">
        <f>HTg!N9</f>
        <v>142.32</v>
      </c>
      <c r="M8" s="91">
        <f>HTg!O9</f>
        <v>365.58</v>
      </c>
      <c r="N8" s="91">
        <f>HTg!P9</f>
        <v>385.42</v>
      </c>
      <c r="O8" s="91">
        <f>HTg!Q9</f>
        <v>365.73</v>
      </c>
      <c r="P8" s="91">
        <f>HTg!R9</f>
        <v>280.79999999999995</v>
      </c>
      <c r="Q8" s="91">
        <f>HTg!S9</f>
        <v>309.64</v>
      </c>
      <c r="R8" s="91">
        <f>HTg!T9</f>
        <v>397.77</v>
      </c>
      <c r="S8" s="91">
        <f>HTg!U9</f>
        <v>374.03999999999996</v>
      </c>
      <c r="U8" s="163"/>
    </row>
    <row r="9" spans="1:21" ht="16.5" customHeight="1">
      <c r="A9" s="5"/>
      <c r="B9" s="6" t="s">
        <v>228</v>
      </c>
      <c r="C9" s="5" t="s">
        <v>11</v>
      </c>
      <c r="D9" s="91">
        <f t="shared" si="0"/>
        <v>2556.2400000000002</v>
      </c>
      <c r="E9" s="91">
        <f>HTg!G10</f>
        <v>55.04</v>
      </c>
      <c r="F9" s="91">
        <f>HTg!H10</f>
        <v>118.77</v>
      </c>
      <c r="G9" s="91">
        <f>HTg!I10</f>
        <v>177.57000000000002</v>
      </c>
      <c r="H9" s="91">
        <f>HTg!J10</f>
        <v>24.52</v>
      </c>
      <c r="I9" s="91">
        <f>HTg!K10</f>
        <v>180.06</v>
      </c>
      <c r="J9" s="91">
        <f>HTg!L10</f>
        <v>76.91</v>
      </c>
      <c r="K9" s="91">
        <f>HTg!M10</f>
        <v>254.34</v>
      </c>
      <c r="L9" s="91">
        <f>HTg!N10</f>
        <v>122.42</v>
      </c>
      <c r="M9" s="91">
        <f>HTg!O10</f>
        <v>271.18</v>
      </c>
      <c r="N9" s="91">
        <f>HTg!P10</f>
        <v>313.61</v>
      </c>
      <c r="O9" s="91">
        <f>HTg!Q10</f>
        <v>169.38</v>
      </c>
      <c r="P9" s="91">
        <f>HTg!R10</f>
        <v>105.52</v>
      </c>
      <c r="Q9" s="91">
        <f>HTg!S10</f>
        <v>226.98</v>
      </c>
      <c r="R9" s="91">
        <f>HTg!T10</f>
        <v>217.56</v>
      </c>
      <c r="S9" s="91">
        <f>HTg!U10</f>
        <v>242.38</v>
      </c>
      <c r="U9" s="163"/>
    </row>
    <row r="10" spans="1:21" s="144" customFormat="1" ht="16.5" customHeight="1">
      <c r="A10" s="16" t="s">
        <v>13</v>
      </c>
      <c r="B10" s="13" t="s">
        <v>116</v>
      </c>
      <c r="C10" s="16" t="s">
        <v>16</v>
      </c>
      <c r="D10" s="91">
        <f t="shared" si="0"/>
        <v>3744.9499999999994</v>
      </c>
      <c r="E10" s="91">
        <f>HTg!G13</f>
        <v>73.31</v>
      </c>
      <c r="F10" s="91">
        <f>HTg!H13</f>
        <v>195.8</v>
      </c>
      <c r="G10" s="91">
        <f>HTg!I13</f>
        <v>163.63999999999999</v>
      </c>
      <c r="H10" s="91">
        <f>HTg!J13</f>
        <v>143.66</v>
      </c>
      <c r="I10" s="91">
        <f>HTg!K13</f>
        <v>168.68</v>
      </c>
      <c r="J10" s="91">
        <f>HTg!L13</f>
        <v>275.49</v>
      </c>
      <c r="K10" s="91">
        <f>HTg!M13</f>
        <v>212.72</v>
      </c>
      <c r="L10" s="91">
        <f>HTg!N13</f>
        <v>150.43</v>
      </c>
      <c r="M10" s="91">
        <f>HTg!O13</f>
        <v>114.86</v>
      </c>
      <c r="N10" s="91">
        <f>HTg!P13</f>
        <v>89.77</v>
      </c>
      <c r="O10" s="91">
        <f>HTg!Q13</f>
        <v>905.71</v>
      </c>
      <c r="P10" s="91">
        <f>HTg!R13</f>
        <v>322.27999999999997</v>
      </c>
      <c r="Q10" s="91">
        <f>HTg!S13</f>
        <v>162.86000000000001</v>
      </c>
      <c r="R10" s="91">
        <f>HTg!T13</f>
        <v>546.67999999999995</v>
      </c>
      <c r="S10" s="91">
        <f>HTg!U13</f>
        <v>219.06</v>
      </c>
      <c r="U10" s="163"/>
    </row>
    <row r="11" spans="1:21" ht="16.5" customHeight="1">
      <c r="A11" s="16" t="s">
        <v>15</v>
      </c>
      <c r="B11" s="13" t="s">
        <v>80</v>
      </c>
      <c r="C11" s="16" t="s">
        <v>18</v>
      </c>
      <c r="D11" s="91">
        <f t="shared" si="0"/>
        <v>3293.91</v>
      </c>
      <c r="E11" s="91">
        <f>HTg!G14</f>
        <v>53.699999999999996</v>
      </c>
      <c r="F11" s="91">
        <f>HTg!H14</f>
        <v>157.59</v>
      </c>
      <c r="G11" s="91">
        <f>HTg!I14</f>
        <v>141.43</v>
      </c>
      <c r="H11" s="91">
        <f>HTg!J14</f>
        <v>115.55</v>
      </c>
      <c r="I11" s="91">
        <f>HTg!K14</f>
        <v>119.65</v>
      </c>
      <c r="J11" s="91">
        <f>HTg!L14</f>
        <v>98.96</v>
      </c>
      <c r="K11" s="91">
        <f>HTg!M14</f>
        <v>339.13</v>
      </c>
      <c r="L11" s="91">
        <f>HTg!N14</f>
        <v>78.45</v>
      </c>
      <c r="M11" s="91">
        <f>HTg!O14</f>
        <v>512.2700000000001</v>
      </c>
      <c r="N11" s="91">
        <f>HTg!P14</f>
        <v>268.31</v>
      </c>
      <c r="O11" s="91">
        <f>HTg!Q14</f>
        <v>481.25</v>
      </c>
      <c r="P11" s="91">
        <f>HTg!R14</f>
        <v>127.18</v>
      </c>
      <c r="Q11" s="91">
        <f>HTg!S14</f>
        <v>307.64</v>
      </c>
      <c r="R11" s="91">
        <f>HTg!T14</f>
        <v>220.33</v>
      </c>
      <c r="S11" s="91">
        <f>HTg!U14</f>
        <v>272.47000000000003</v>
      </c>
      <c r="U11" s="162"/>
    </row>
    <row r="12" spans="1:21" ht="16.5" customHeight="1">
      <c r="A12" s="16" t="s">
        <v>17</v>
      </c>
      <c r="B12" s="13" t="s">
        <v>81</v>
      </c>
      <c r="C12" s="16" t="s">
        <v>20</v>
      </c>
      <c r="D12" s="91">
        <f t="shared" si="0"/>
        <v>15957.44</v>
      </c>
      <c r="E12" s="91">
        <f>HTg!G15</f>
        <v>0</v>
      </c>
      <c r="F12" s="91">
        <f>HTg!H15</f>
        <v>3187.64</v>
      </c>
      <c r="G12" s="91">
        <f>HTg!I15</f>
        <v>2589.15</v>
      </c>
      <c r="H12" s="91">
        <f>HTg!J15</f>
        <v>2357.08</v>
      </c>
      <c r="I12" s="91">
        <f>HTg!K15</f>
        <v>1602.69</v>
      </c>
      <c r="J12" s="91">
        <f>HTg!L15</f>
        <v>0</v>
      </c>
      <c r="K12" s="91">
        <f>HTg!M15</f>
        <v>809.13</v>
      </c>
      <c r="L12" s="91">
        <f>HTg!N15</f>
        <v>0</v>
      </c>
      <c r="M12" s="91">
        <f>HTg!O15</f>
        <v>101.03</v>
      </c>
      <c r="N12" s="91">
        <f>HTg!P15</f>
        <v>1881.93</v>
      </c>
      <c r="O12" s="91">
        <f>HTg!Q15</f>
        <v>529.28</v>
      </c>
      <c r="P12" s="91">
        <f>HTg!R15</f>
        <v>733.35</v>
      </c>
      <c r="Q12" s="91">
        <f>HTg!S15</f>
        <v>2166.16</v>
      </c>
      <c r="R12" s="91">
        <f>HTg!T15</f>
        <v>0</v>
      </c>
      <c r="S12" s="91">
        <f>HTg!U15</f>
        <v>0</v>
      </c>
    </row>
    <row r="13" spans="1:21" ht="16.5" customHeight="1">
      <c r="A13" s="16" t="s">
        <v>19</v>
      </c>
      <c r="B13" s="13" t="s">
        <v>82</v>
      </c>
      <c r="C13" s="16" t="s">
        <v>21</v>
      </c>
      <c r="D13" s="91">
        <f t="shared" si="0"/>
        <v>19937.759999999998</v>
      </c>
      <c r="E13" s="91">
        <f>HTg!G16</f>
        <v>473.13</v>
      </c>
      <c r="F13" s="91">
        <f>HTg!H16</f>
        <v>2554.39</v>
      </c>
      <c r="G13" s="91">
        <f>HTg!I16</f>
        <v>2591.08</v>
      </c>
      <c r="H13" s="91">
        <f>HTg!J16</f>
        <v>5678.93</v>
      </c>
      <c r="I13" s="91">
        <f>HTg!K16</f>
        <v>2177.08</v>
      </c>
      <c r="J13" s="91">
        <f>HTg!L16</f>
        <v>3574.98</v>
      </c>
      <c r="K13" s="91">
        <f>HTg!M16</f>
        <v>1629.07</v>
      </c>
      <c r="L13" s="91">
        <f>HTg!N16</f>
        <v>1249.51</v>
      </c>
      <c r="M13" s="91">
        <f>HTg!O16</f>
        <v>9.59</v>
      </c>
      <c r="N13" s="91">
        <f>HTg!P16</f>
        <v>0</v>
      </c>
      <c r="O13" s="91">
        <f>HTg!Q16</f>
        <v>0</v>
      </c>
      <c r="P13" s="91">
        <f>HTg!R16</f>
        <v>0</v>
      </c>
      <c r="Q13" s="91">
        <f>HTg!S16</f>
        <v>0</v>
      </c>
      <c r="R13" s="91">
        <f>HTg!T16</f>
        <v>0</v>
      </c>
      <c r="S13" s="91">
        <f>HTg!U16</f>
        <v>0</v>
      </c>
    </row>
    <row r="14" spans="1:21" s="144" customFormat="1" ht="16.5" customHeight="1">
      <c r="A14" s="16" t="s">
        <v>84</v>
      </c>
      <c r="B14" s="13" t="s">
        <v>83</v>
      </c>
      <c r="C14" s="16" t="s">
        <v>22</v>
      </c>
      <c r="D14" s="91">
        <f t="shared" si="0"/>
        <v>31111.329999999998</v>
      </c>
      <c r="E14" s="91">
        <f>HTg!G17</f>
        <v>234.91</v>
      </c>
      <c r="F14" s="91">
        <f>HTg!H17</f>
        <v>3038.49</v>
      </c>
      <c r="G14" s="91">
        <f>HTg!I17</f>
        <v>2573.9899999999998</v>
      </c>
      <c r="H14" s="91">
        <f>HTg!J17</f>
        <v>1347.14</v>
      </c>
      <c r="I14" s="91">
        <f>HTg!K17</f>
        <v>3094.42</v>
      </c>
      <c r="J14" s="91">
        <f>HTg!L17</f>
        <v>184.6</v>
      </c>
      <c r="K14" s="91">
        <f>HTg!M17</f>
        <v>1991.12</v>
      </c>
      <c r="L14" s="91">
        <f>HTg!N17</f>
        <v>1509.14</v>
      </c>
      <c r="M14" s="91">
        <f>HTg!O17</f>
        <v>1464.78</v>
      </c>
      <c r="N14" s="91">
        <f>HTg!P17</f>
        <v>499.28</v>
      </c>
      <c r="O14" s="91">
        <f>HTg!Q17</f>
        <v>1693.28</v>
      </c>
      <c r="P14" s="91">
        <f>HTg!R17</f>
        <v>4356.53</v>
      </c>
      <c r="Q14" s="91">
        <f>HTg!S17</f>
        <v>4117.4399999999996</v>
      </c>
      <c r="R14" s="91">
        <f>HTg!T17</f>
        <v>3204.96</v>
      </c>
      <c r="S14" s="91">
        <f>HTg!U17</f>
        <v>1801.25</v>
      </c>
    </row>
    <row r="15" spans="1:21" s="144" customFormat="1" ht="16.5" customHeight="1">
      <c r="A15" s="16" t="s">
        <v>93</v>
      </c>
      <c r="B15" s="13" t="s">
        <v>92</v>
      </c>
      <c r="C15" s="16" t="s">
        <v>23</v>
      </c>
      <c r="D15" s="91">
        <f t="shared" si="0"/>
        <v>250.89000000000004</v>
      </c>
      <c r="E15" s="91">
        <f>HTg!G18</f>
        <v>14.69</v>
      </c>
      <c r="F15" s="91">
        <f>HTg!H18</f>
        <v>12.82</v>
      </c>
      <c r="G15" s="91">
        <f>HTg!I18</f>
        <v>12.55</v>
      </c>
      <c r="H15" s="91">
        <f>HTg!J18</f>
        <v>8.06</v>
      </c>
      <c r="I15" s="91">
        <f>HTg!K18</f>
        <v>15.11</v>
      </c>
      <c r="J15" s="91">
        <f>HTg!L18</f>
        <v>8.2899999999999991</v>
      </c>
      <c r="K15" s="91">
        <f>HTg!M18</f>
        <v>22.15</v>
      </c>
      <c r="L15" s="91">
        <f>HTg!N18</f>
        <v>15.03</v>
      </c>
      <c r="M15" s="91">
        <f>HTg!O18</f>
        <v>24.31</v>
      </c>
      <c r="N15" s="91">
        <f>HTg!P18</f>
        <v>28.9</v>
      </c>
      <c r="O15" s="91">
        <f>HTg!Q18</f>
        <v>26.02</v>
      </c>
      <c r="P15" s="91">
        <f>HTg!R18</f>
        <v>5.76</v>
      </c>
      <c r="Q15" s="91">
        <f>HTg!S18</f>
        <v>22.78</v>
      </c>
      <c r="R15" s="91">
        <f>HTg!T18</f>
        <v>17.27</v>
      </c>
      <c r="S15" s="91">
        <f>HTg!U18</f>
        <v>17.149999999999999</v>
      </c>
    </row>
    <row r="16" spans="1:21" ht="16.5" customHeight="1">
      <c r="A16" s="16" t="s">
        <v>107</v>
      </c>
      <c r="B16" s="13" t="s">
        <v>94</v>
      </c>
      <c r="C16" s="16" t="s">
        <v>24</v>
      </c>
      <c r="D16" s="91">
        <f t="shared" si="0"/>
        <v>0</v>
      </c>
      <c r="E16" s="91">
        <f>HTg!G19</f>
        <v>0</v>
      </c>
      <c r="F16" s="91">
        <f>HTg!H19</f>
        <v>0</v>
      </c>
      <c r="G16" s="91">
        <f>HTg!I19</f>
        <v>0</v>
      </c>
      <c r="H16" s="91">
        <f>HTg!J19</f>
        <v>0</v>
      </c>
      <c r="I16" s="91">
        <f>HTg!K19</f>
        <v>0</v>
      </c>
      <c r="J16" s="91">
        <f>HTg!L19</f>
        <v>0</v>
      </c>
      <c r="K16" s="91">
        <f>HTg!M19</f>
        <v>0</v>
      </c>
      <c r="L16" s="91">
        <f>HTg!N19</f>
        <v>0</v>
      </c>
      <c r="M16" s="91">
        <f>HTg!O19</f>
        <v>0</v>
      </c>
      <c r="N16" s="91">
        <f>HTg!P19</f>
        <v>0</v>
      </c>
      <c r="O16" s="91">
        <f>HTg!Q19</f>
        <v>0</v>
      </c>
      <c r="P16" s="91">
        <f>HTg!R19</f>
        <v>0</v>
      </c>
      <c r="Q16" s="91">
        <f>HTg!S19</f>
        <v>0</v>
      </c>
      <c r="R16" s="91">
        <f>HTg!T19</f>
        <v>0</v>
      </c>
      <c r="S16" s="91">
        <f>HTg!U19</f>
        <v>0</v>
      </c>
    </row>
    <row r="17" spans="1:19" ht="16.5" customHeight="1">
      <c r="A17" s="16" t="s">
        <v>118</v>
      </c>
      <c r="B17" s="13" t="s">
        <v>117</v>
      </c>
      <c r="C17" s="16" t="s">
        <v>25</v>
      </c>
      <c r="D17" s="91">
        <f t="shared" si="0"/>
        <v>4.33</v>
      </c>
      <c r="E17" s="91">
        <f>HTg!G20</f>
        <v>0</v>
      </c>
      <c r="F17" s="91">
        <f>HTg!H20</f>
        <v>0</v>
      </c>
      <c r="G17" s="91">
        <f>HTg!I20</f>
        <v>0</v>
      </c>
      <c r="H17" s="91">
        <f>HTg!J20</f>
        <v>0</v>
      </c>
      <c r="I17" s="91">
        <f>HTg!K20</f>
        <v>1.77</v>
      </c>
      <c r="J17" s="91">
        <f>HTg!L20</f>
        <v>0</v>
      </c>
      <c r="K17" s="91">
        <f>HTg!M20</f>
        <v>0.78</v>
      </c>
      <c r="L17" s="91">
        <f>HTg!N20</f>
        <v>0</v>
      </c>
      <c r="M17" s="91">
        <f>HTg!O20</f>
        <v>0</v>
      </c>
      <c r="N17" s="91">
        <f>HTg!P20</f>
        <v>0</v>
      </c>
      <c r="O17" s="91">
        <f>HTg!Q20</f>
        <v>0</v>
      </c>
      <c r="P17" s="91">
        <f>HTg!R20</f>
        <v>0</v>
      </c>
      <c r="Q17" s="91">
        <f>HTg!S20</f>
        <v>0</v>
      </c>
      <c r="R17" s="91">
        <f>HTg!T20</f>
        <v>0</v>
      </c>
      <c r="S17" s="91">
        <f>HTg!U20</f>
        <v>1.78</v>
      </c>
    </row>
    <row r="18" spans="1:19" ht="16.5" customHeight="1">
      <c r="A18" s="10">
        <v>2</v>
      </c>
      <c r="B18" s="11" t="s">
        <v>26</v>
      </c>
      <c r="C18" s="10" t="s">
        <v>27</v>
      </c>
      <c r="D18" s="94">
        <f t="shared" si="0"/>
        <v>3529.5299999999997</v>
      </c>
      <c r="E18" s="94">
        <f>HTg!G21</f>
        <v>122.87</v>
      </c>
      <c r="F18" s="94">
        <f>HTg!H21</f>
        <v>319.64</v>
      </c>
      <c r="G18" s="94">
        <f>HTg!I21</f>
        <v>147.32999999999998</v>
      </c>
      <c r="H18" s="94">
        <f>HTg!J21</f>
        <v>348.08</v>
      </c>
      <c r="I18" s="94">
        <f>HTg!K21</f>
        <v>193.16</v>
      </c>
      <c r="J18" s="94">
        <f>HTg!L21</f>
        <v>105.92000000000002</v>
      </c>
      <c r="K18" s="94">
        <f>HTg!M21</f>
        <v>217.2</v>
      </c>
      <c r="L18" s="94">
        <f>HTg!N21</f>
        <v>213.23000000000002</v>
      </c>
      <c r="M18" s="94">
        <f>HTg!O21</f>
        <v>393.97999999999996</v>
      </c>
      <c r="N18" s="94">
        <f>HTg!P21</f>
        <v>208.09</v>
      </c>
      <c r="O18" s="94">
        <f>HTg!Q21</f>
        <v>298.23</v>
      </c>
      <c r="P18" s="94">
        <f>HTg!R21</f>
        <v>155.31</v>
      </c>
      <c r="Q18" s="94">
        <f>HTg!S21</f>
        <v>250.02999999999997</v>
      </c>
      <c r="R18" s="94">
        <f>HTg!T21</f>
        <v>346.24</v>
      </c>
      <c r="S18" s="94">
        <f>HTg!U21</f>
        <v>210.22000000000003</v>
      </c>
    </row>
    <row r="19" spans="1:19" ht="16.5" customHeight="1">
      <c r="A19" s="5" t="s">
        <v>28</v>
      </c>
      <c r="B19" s="7" t="s">
        <v>85</v>
      </c>
      <c r="C19" s="5" t="s">
        <v>31</v>
      </c>
      <c r="D19" s="91">
        <f t="shared" si="0"/>
        <v>87.710000000000008</v>
      </c>
      <c r="E19" s="91">
        <f>HTg!G22</f>
        <v>2.8</v>
      </c>
      <c r="F19" s="91">
        <f>HTg!H22</f>
        <v>0</v>
      </c>
      <c r="G19" s="91">
        <f>HTg!I22</f>
        <v>0</v>
      </c>
      <c r="H19" s="91">
        <f>HTg!J22</f>
        <v>0</v>
      </c>
      <c r="I19" s="91">
        <f>HTg!K22</f>
        <v>0</v>
      </c>
      <c r="J19" s="91">
        <f>HTg!L22</f>
        <v>0</v>
      </c>
      <c r="K19" s="91">
        <f>HTg!M22</f>
        <v>23.91</v>
      </c>
      <c r="L19" s="91">
        <f>HTg!N22</f>
        <v>0</v>
      </c>
      <c r="M19" s="91">
        <f>HTg!O22</f>
        <v>23</v>
      </c>
      <c r="N19" s="91">
        <f>HTg!P22</f>
        <v>38</v>
      </c>
      <c r="O19" s="91">
        <f>HTg!Q22</f>
        <v>0</v>
      </c>
      <c r="P19" s="91">
        <f>HTg!R22</f>
        <v>0</v>
      </c>
      <c r="Q19" s="91">
        <f>HTg!S22</f>
        <v>0</v>
      </c>
      <c r="R19" s="91">
        <f>HTg!T22</f>
        <v>0</v>
      </c>
      <c r="S19" s="91">
        <f>HTg!U22</f>
        <v>0</v>
      </c>
    </row>
    <row r="20" spans="1:19" s="144" customFormat="1" ht="16.5" customHeight="1">
      <c r="A20" s="5" t="s">
        <v>30</v>
      </c>
      <c r="B20" s="7" t="s">
        <v>86</v>
      </c>
      <c r="C20" s="5" t="s">
        <v>33</v>
      </c>
      <c r="D20" s="91">
        <f t="shared" si="0"/>
        <v>1.24</v>
      </c>
      <c r="E20" s="91">
        <f>HTg!G23</f>
        <v>1.24</v>
      </c>
      <c r="F20" s="91">
        <f>HTg!H23</f>
        <v>0</v>
      </c>
      <c r="G20" s="91">
        <f>HTg!I23</f>
        <v>0</v>
      </c>
      <c r="H20" s="91">
        <f>HTg!J23</f>
        <v>0</v>
      </c>
      <c r="I20" s="91">
        <f>HTg!K23</f>
        <v>0</v>
      </c>
      <c r="J20" s="91">
        <f>HTg!L23</f>
        <v>0</v>
      </c>
      <c r="K20" s="91">
        <f>HTg!M23</f>
        <v>0</v>
      </c>
      <c r="L20" s="91">
        <f>HTg!N23</f>
        <v>0</v>
      </c>
      <c r="M20" s="91">
        <f>HTg!O23</f>
        <v>0</v>
      </c>
      <c r="N20" s="91">
        <f>HTg!P23</f>
        <v>0</v>
      </c>
      <c r="O20" s="91">
        <f>HTg!Q23</f>
        <v>0</v>
      </c>
      <c r="P20" s="91">
        <f>HTg!R23</f>
        <v>0</v>
      </c>
      <c r="Q20" s="91">
        <f>HTg!S23</f>
        <v>0</v>
      </c>
      <c r="R20" s="91">
        <f>HTg!T23</f>
        <v>0</v>
      </c>
      <c r="S20" s="91">
        <f>HTg!U23</f>
        <v>0</v>
      </c>
    </row>
    <row r="21" spans="1:19" ht="16.5" customHeight="1">
      <c r="A21" s="16" t="s">
        <v>32</v>
      </c>
      <c r="B21" s="7" t="s">
        <v>87</v>
      </c>
      <c r="C21" s="5" t="s">
        <v>35</v>
      </c>
      <c r="D21" s="91">
        <f t="shared" si="0"/>
        <v>0</v>
      </c>
      <c r="E21" s="91">
        <f>HTg!G24</f>
        <v>0</v>
      </c>
      <c r="F21" s="91">
        <f>HTg!H24</f>
        <v>0</v>
      </c>
      <c r="G21" s="91">
        <f>HTg!I24</f>
        <v>0</v>
      </c>
      <c r="H21" s="91">
        <f>HTg!J24</f>
        <v>0</v>
      </c>
      <c r="I21" s="91">
        <f>HTg!K24</f>
        <v>0</v>
      </c>
      <c r="J21" s="91">
        <f>HTg!L24</f>
        <v>0</v>
      </c>
      <c r="K21" s="91">
        <f>HTg!M24</f>
        <v>0</v>
      </c>
      <c r="L21" s="91">
        <f>HTg!N24</f>
        <v>0</v>
      </c>
      <c r="M21" s="91">
        <f>HTg!O24</f>
        <v>0</v>
      </c>
      <c r="N21" s="91">
        <f>HTg!P24</f>
        <v>0</v>
      </c>
      <c r="O21" s="91">
        <f>HTg!Q24</f>
        <v>0</v>
      </c>
      <c r="P21" s="91">
        <f>HTg!R24</f>
        <v>0</v>
      </c>
      <c r="Q21" s="91">
        <f>HTg!S24</f>
        <v>0</v>
      </c>
      <c r="R21" s="91">
        <f>HTg!T24</f>
        <v>0</v>
      </c>
      <c r="S21" s="91">
        <f>HTg!U24</f>
        <v>0</v>
      </c>
    </row>
    <row r="22" spans="1:19" ht="16.5" customHeight="1">
      <c r="A22" s="16" t="s">
        <v>34</v>
      </c>
      <c r="B22" s="7" t="s">
        <v>119</v>
      </c>
      <c r="C22" s="5" t="s">
        <v>121</v>
      </c>
      <c r="D22" s="91">
        <f t="shared" si="0"/>
        <v>0</v>
      </c>
      <c r="E22" s="91">
        <f>HTg!G25</f>
        <v>0</v>
      </c>
      <c r="F22" s="91">
        <f>HTg!H25</f>
        <v>0</v>
      </c>
      <c r="G22" s="91">
        <f>HTg!I25</f>
        <v>0</v>
      </c>
      <c r="H22" s="91">
        <f>HTg!J25</f>
        <v>0</v>
      </c>
      <c r="I22" s="91">
        <f>HTg!K25</f>
        <v>0</v>
      </c>
      <c r="J22" s="91">
        <f>HTg!L25</f>
        <v>0</v>
      </c>
      <c r="K22" s="91">
        <f>HTg!M25</f>
        <v>0</v>
      </c>
      <c r="L22" s="91">
        <f>HTg!N25</f>
        <v>0</v>
      </c>
      <c r="M22" s="91">
        <f>HTg!O25</f>
        <v>0</v>
      </c>
      <c r="N22" s="91">
        <f>HTg!P25</f>
        <v>0</v>
      </c>
      <c r="O22" s="91">
        <f>HTg!Q25</f>
        <v>0</v>
      </c>
      <c r="P22" s="91">
        <f>HTg!R25</f>
        <v>0</v>
      </c>
      <c r="Q22" s="91">
        <f>HTg!S25</f>
        <v>0</v>
      </c>
      <c r="R22" s="91">
        <f>HTg!T25</f>
        <v>0</v>
      </c>
      <c r="S22" s="91">
        <f>HTg!U25</f>
        <v>0</v>
      </c>
    </row>
    <row r="23" spans="1:19" ht="16.5" customHeight="1">
      <c r="A23" s="16" t="s">
        <v>36</v>
      </c>
      <c r="B23" s="7" t="s">
        <v>120</v>
      </c>
      <c r="C23" s="5" t="s">
        <v>122</v>
      </c>
      <c r="D23" s="91">
        <f t="shared" si="0"/>
        <v>29.689999999999998</v>
      </c>
      <c r="E23" s="91">
        <f>HTg!G26</f>
        <v>0</v>
      </c>
      <c r="F23" s="91">
        <f>HTg!H26</f>
        <v>0</v>
      </c>
      <c r="G23" s="91">
        <f>HTg!I26</f>
        <v>0</v>
      </c>
      <c r="H23" s="91">
        <f>HTg!J26</f>
        <v>0</v>
      </c>
      <c r="I23" s="91">
        <f>HTg!K26</f>
        <v>0</v>
      </c>
      <c r="J23" s="91">
        <f>HTg!L26</f>
        <v>0</v>
      </c>
      <c r="K23" s="91">
        <f>HTg!M26</f>
        <v>0</v>
      </c>
      <c r="L23" s="91">
        <f>HTg!N26</f>
        <v>0</v>
      </c>
      <c r="M23" s="91">
        <f>HTg!O26</f>
        <v>15.2</v>
      </c>
      <c r="N23" s="91">
        <f>HTg!P26</f>
        <v>14.49</v>
      </c>
      <c r="O23" s="91">
        <f>HTg!Q26</f>
        <v>0</v>
      </c>
      <c r="P23" s="91">
        <f>HTg!R26</f>
        <v>0</v>
      </c>
      <c r="Q23" s="91">
        <f>HTg!S26</f>
        <v>0</v>
      </c>
      <c r="R23" s="91">
        <f>HTg!T26</f>
        <v>0</v>
      </c>
      <c r="S23" s="91">
        <f>HTg!U26</f>
        <v>0</v>
      </c>
    </row>
    <row r="24" spans="1:19" ht="16.5" customHeight="1">
      <c r="A24" s="16" t="s">
        <v>38</v>
      </c>
      <c r="B24" s="7" t="s">
        <v>123</v>
      </c>
      <c r="C24" s="5" t="s">
        <v>124</v>
      </c>
      <c r="D24" s="91">
        <f t="shared" si="0"/>
        <v>0.48</v>
      </c>
      <c r="E24" s="91">
        <f>HTg!G27</f>
        <v>0.15</v>
      </c>
      <c r="F24" s="91">
        <f>HTg!H27</f>
        <v>0</v>
      </c>
      <c r="G24" s="91">
        <f>HTg!I27</f>
        <v>0</v>
      </c>
      <c r="H24" s="91">
        <f>HTg!J27</f>
        <v>0</v>
      </c>
      <c r="I24" s="91">
        <f>HTg!K27</f>
        <v>0</v>
      </c>
      <c r="J24" s="91">
        <f>HTg!L27</f>
        <v>0</v>
      </c>
      <c r="K24" s="91">
        <f>HTg!M27</f>
        <v>0</v>
      </c>
      <c r="L24" s="91">
        <f>HTg!N27</f>
        <v>0</v>
      </c>
      <c r="M24" s="91">
        <f>HTg!O27</f>
        <v>0.33</v>
      </c>
      <c r="N24" s="91">
        <f>HTg!P27</f>
        <v>0</v>
      </c>
      <c r="O24" s="91">
        <f>HTg!Q27</f>
        <v>0</v>
      </c>
      <c r="P24" s="91">
        <f>HTg!R27</f>
        <v>0</v>
      </c>
      <c r="Q24" s="91">
        <f>HTg!S27</f>
        <v>0</v>
      </c>
      <c r="R24" s="91">
        <f>HTg!T27</f>
        <v>0</v>
      </c>
      <c r="S24" s="91">
        <f>HTg!U27</f>
        <v>0</v>
      </c>
    </row>
    <row r="25" spans="1:19" s="144" customFormat="1" ht="16.5" customHeight="1">
      <c r="A25" s="16" t="s">
        <v>88</v>
      </c>
      <c r="B25" s="7" t="s">
        <v>125</v>
      </c>
      <c r="C25" s="5" t="s">
        <v>37</v>
      </c>
      <c r="D25" s="91">
        <f t="shared" si="0"/>
        <v>36.720000000000006</v>
      </c>
      <c r="E25" s="91">
        <f>HTg!G28</f>
        <v>1.67</v>
      </c>
      <c r="F25" s="91">
        <f>HTg!H28</f>
        <v>0</v>
      </c>
      <c r="G25" s="91">
        <f>HTg!I28</f>
        <v>0.35</v>
      </c>
      <c r="H25" s="91">
        <f>HTg!J28</f>
        <v>0.01</v>
      </c>
      <c r="I25" s="91">
        <f>HTg!K28</f>
        <v>0</v>
      </c>
      <c r="J25" s="91">
        <f>HTg!L28</f>
        <v>0</v>
      </c>
      <c r="K25" s="91">
        <f>HTg!M28</f>
        <v>0.04</v>
      </c>
      <c r="L25" s="91">
        <f>HTg!N28</f>
        <v>0.06</v>
      </c>
      <c r="M25" s="91">
        <f>HTg!O28</f>
        <v>28.46</v>
      </c>
      <c r="N25" s="91">
        <f>HTg!P28</f>
        <v>0.32</v>
      </c>
      <c r="O25" s="91">
        <f>HTg!Q28</f>
        <v>1.65</v>
      </c>
      <c r="P25" s="91">
        <f>HTg!R28</f>
        <v>0</v>
      </c>
      <c r="Q25" s="91">
        <f>HTg!S28</f>
        <v>0.11</v>
      </c>
      <c r="R25" s="91">
        <f>HTg!T28</f>
        <v>2.71</v>
      </c>
      <c r="S25" s="91">
        <f>HTg!U28</f>
        <v>1.34</v>
      </c>
    </row>
    <row r="26" spans="1:19" ht="16.5" customHeight="1">
      <c r="A26" s="16" t="s">
        <v>89</v>
      </c>
      <c r="B26" s="7" t="s">
        <v>145</v>
      </c>
      <c r="C26" s="5" t="s">
        <v>40</v>
      </c>
      <c r="D26" s="91">
        <f t="shared" si="0"/>
        <v>444.97</v>
      </c>
      <c r="E26" s="91">
        <f>HTg!G29</f>
        <v>0.28000000000000003</v>
      </c>
      <c r="F26" s="91">
        <f>HTg!H29</f>
        <v>99.98</v>
      </c>
      <c r="G26" s="91">
        <f>HTg!I29</f>
        <v>0</v>
      </c>
      <c r="H26" s="91">
        <f>HTg!J29</f>
        <v>204.43</v>
      </c>
      <c r="I26" s="91">
        <f>HTg!K29</f>
        <v>0</v>
      </c>
      <c r="J26" s="91">
        <f>HTg!L29</f>
        <v>0</v>
      </c>
      <c r="K26" s="91">
        <f>HTg!M29</f>
        <v>0</v>
      </c>
      <c r="L26" s="91">
        <f>HTg!N29</f>
        <v>83.9</v>
      </c>
      <c r="M26" s="91">
        <f>HTg!O29</f>
        <v>0.97</v>
      </c>
      <c r="N26" s="91">
        <f>HTg!P29</f>
        <v>0</v>
      </c>
      <c r="O26" s="91">
        <f>HTg!Q29</f>
        <v>0</v>
      </c>
      <c r="P26" s="91">
        <f>HTg!R29</f>
        <v>0</v>
      </c>
      <c r="Q26" s="91">
        <f>HTg!S29</f>
        <v>55.41</v>
      </c>
      <c r="R26" s="91">
        <f>HTg!T29</f>
        <v>0</v>
      </c>
      <c r="S26" s="91">
        <f>HTg!U29</f>
        <v>0</v>
      </c>
    </row>
    <row r="27" spans="1:19" ht="30">
      <c r="A27" s="16" t="s">
        <v>90</v>
      </c>
      <c r="B27" s="7" t="s">
        <v>164</v>
      </c>
      <c r="C27" s="5" t="s">
        <v>48</v>
      </c>
      <c r="D27" s="91">
        <f t="shared" si="0"/>
        <v>1089.32</v>
      </c>
      <c r="E27" s="91">
        <f>HTg!G30</f>
        <v>45.46</v>
      </c>
      <c r="F27" s="91">
        <f>HTg!H30</f>
        <v>65.040000000000006</v>
      </c>
      <c r="G27" s="91">
        <f>HTg!I30</f>
        <v>50.63</v>
      </c>
      <c r="H27" s="91">
        <f>HTg!J30</f>
        <v>47.64</v>
      </c>
      <c r="I27" s="91">
        <f>HTg!K30</f>
        <v>79.539999999999992</v>
      </c>
      <c r="J27" s="91">
        <f>HTg!L30</f>
        <v>40.71</v>
      </c>
      <c r="K27" s="91">
        <f>HTg!M30</f>
        <v>67.13</v>
      </c>
      <c r="L27" s="91">
        <f>HTg!N30</f>
        <v>60.97</v>
      </c>
      <c r="M27" s="91">
        <f>HTg!O30</f>
        <v>76.11</v>
      </c>
      <c r="N27" s="91">
        <f>HTg!P30</f>
        <v>61.290000000000006</v>
      </c>
      <c r="O27" s="91">
        <f>HTg!Q30</f>
        <v>111.86999999999999</v>
      </c>
      <c r="P27" s="91">
        <f>HTg!R30</f>
        <v>99.88</v>
      </c>
      <c r="Q27" s="91">
        <f>HTg!S30</f>
        <v>62.03</v>
      </c>
      <c r="R27" s="91">
        <f>HTg!T30</f>
        <v>140.22999999999999</v>
      </c>
      <c r="S27" s="91">
        <f>HTg!U30</f>
        <v>80.790000000000006</v>
      </c>
    </row>
    <row r="28" spans="1:19" ht="16.5" customHeight="1">
      <c r="A28" s="5" t="s">
        <v>91</v>
      </c>
      <c r="B28" s="13" t="s">
        <v>127</v>
      </c>
      <c r="C28" s="5" t="s">
        <v>63</v>
      </c>
      <c r="D28" s="91">
        <f t="shared" si="0"/>
        <v>0</v>
      </c>
      <c r="E28" s="91">
        <f>HTg!G44</f>
        <v>0</v>
      </c>
      <c r="F28" s="91">
        <f>HTg!H44</f>
        <v>0</v>
      </c>
      <c r="G28" s="91">
        <f>HTg!I44</f>
        <v>0</v>
      </c>
      <c r="H28" s="91">
        <f>HTg!J44</f>
        <v>0</v>
      </c>
      <c r="I28" s="91">
        <f>HTg!K44</f>
        <v>0</v>
      </c>
      <c r="J28" s="91">
        <f>HTg!L44</f>
        <v>0</v>
      </c>
      <c r="K28" s="91">
        <f>HTg!M44</f>
        <v>0</v>
      </c>
      <c r="L28" s="91">
        <f>HTg!N44</f>
        <v>0</v>
      </c>
      <c r="M28" s="91">
        <f>HTg!O44</f>
        <v>0</v>
      </c>
      <c r="N28" s="91">
        <f>HTg!P44</f>
        <v>0</v>
      </c>
      <c r="O28" s="91">
        <f>HTg!Q44</f>
        <v>0</v>
      </c>
      <c r="P28" s="91">
        <f>HTg!R44</f>
        <v>0</v>
      </c>
      <c r="Q28" s="91">
        <f>HTg!S44</f>
        <v>0</v>
      </c>
      <c r="R28" s="91">
        <f>HTg!T44</f>
        <v>0</v>
      </c>
      <c r="S28" s="91">
        <f>HTg!U44</f>
        <v>0</v>
      </c>
    </row>
    <row r="29" spans="1:19" ht="16.5" customHeight="1">
      <c r="A29" s="5" t="s">
        <v>95</v>
      </c>
      <c r="B29" s="7" t="s">
        <v>126</v>
      </c>
      <c r="C29" s="5" t="s">
        <v>41</v>
      </c>
      <c r="D29" s="91">
        <f t="shared" si="0"/>
        <v>7.97</v>
      </c>
      <c r="E29" s="91">
        <f>HTg!G45</f>
        <v>0</v>
      </c>
      <c r="F29" s="91">
        <f>HTg!H45</f>
        <v>0</v>
      </c>
      <c r="G29" s="91">
        <f>HTg!I45</f>
        <v>0</v>
      </c>
      <c r="H29" s="91">
        <f>HTg!J45</f>
        <v>5.58</v>
      </c>
      <c r="I29" s="91">
        <f>HTg!K45</f>
        <v>0</v>
      </c>
      <c r="J29" s="91">
        <f>HTg!L45</f>
        <v>0</v>
      </c>
      <c r="K29" s="91">
        <f>HTg!M45</f>
        <v>2.2400000000000002</v>
      </c>
      <c r="L29" s="91">
        <f>HTg!N45</f>
        <v>0</v>
      </c>
      <c r="M29" s="91">
        <f>HTg!O45</f>
        <v>0</v>
      </c>
      <c r="N29" s="91">
        <f>HTg!P45</f>
        <v>0</v>
      </c>
      <c r="O29" s="91">
        <f>HTg!Q45</f>
        <v>0</v>
      </c>
      <c r="P29" s="91">
        <f>HTg!R45</f>
        <v>0</v>
      </c>
      <c r="Q29" s="91">
        <f>HTg!S45</f>
        <v>0.14000000000000001</v>
      </c>
      <c r="R29" s="91">
        <f>HTg!T45</f>
        <v>0.01</v>
      </c>
      <c r="S29" s="91">
        <f>HTg!U45</f>
        <v>0</v>
      </c>
    </row>
    <row r="30" spans="1:19" s="144" customFormat="1" ht="16.5" customHeight="1">
      <c r="A30" s="5" t="s">
        <v>96</v>
      </c>
      <c r="B30" s="7" t="s">
        <v>101</v>
      </c>
      <c r="C30" s="5" t="s">
        <v>42</v>
      </c>
      <c r="D30" s="91">
        <f t="shared" si="0"/>
        <v>1.02</v>
      </c>
      <c r="E30" s="91">
        <f>HTg!G46</f>
        <v>1.02</v>
      </c>
      <c r="F30" s="91">
        <f>HTg!H46</f>
        <v>0</v>
      </c>
      <c r="G30" s="91">
        <f>HTg!I46</f>
        <v>0</v>
      </c>
      <c r="H30" s="91">
        <f>HTg!J46</f>
        <v>0</v>
      </c>
      <c r="I30" s="91">
        <f>HTg!K46</f>
        <v>0</v>
      </c>
      <c r="J30" s="91">
        <f>HTg!L46</f>
        <v>0</v>
      </c>
      <c r="K30" s="91">
        <f>HTg!M46</f>
        <v>0</v>
      </c>
      <c r="L30" s="91">
        <f>HTg!N46</f>
        <v>0</v>
      </c>
      <c r="M30" s="91">
        <f>HTg!O46</f>
        <v>0</v>
      </c>
      <c r="N30" s="91">
        <f>HTg!P46</f>
        <v>0</v>
      </c>
      <c r="O30" s="91">
        <f>HTg!Q46</f>
        <v>0</v>
      </c>
      <c r="P30" s="91">
        <f>HTg!R46</f>
        <v>0</v>
      </c>
      <c r="Q30" s="91">
        <f>HTg!S46</f>
        <v>0</v>
      </c>
      <c r="R30" s="91">
        <f>HTg!T46</f>
        <v>0</v>
      </c>
      <c r="S30" s="91">
        <f>HTg!U46</f>
        <v>0</v>
      </c>
    </row>
    <row r="31" spans="1:19" ht="16.5" customHeight="1">
      <c r="A31" s="5" t="s">
        <v>97</v>
      </c>
      <c r="B31" s="7" t="s">
        <v>146</v>
      </c>
      <c r="C31" s="5" t="s">
        <v>64</v>
      </c>
      <c r="D31" s="91">
        <f t="shared" si="0"/>
        <v>777</v>
      </c>
      <c r="E31" s="91">
        <f>HTg!G47</f>
        <v>0</v>
      </c>
      <c r="F31" s="91">
        <f>HTg!H47</f>
        <v>23.44</v>
      </c>
      <c r="G31" s="91">
        <f>HTg!I47</f>
        <v>15.01</v>
      </c>
      <c r="H31" s="91">
        <f>HTg!J47</f>
        <v>22.07</v>
      </c>
      <c r="I31" s="91">
        <f>HTg!K47</f>
        <v>31.3</v>
      </c>
      <c r="J31" s="91">
        <f>HTg!L47</f>
        <v>22.55</v>
      </c>
      <c r="K31" s="91">
        <f>HTg!M47</f>
        <v>50.81</v>
      </c>
      <c r="L31" s="91">
        <f>HTg!N47</f>
        <v>37.04</v>
      </c>
      <c r="M31" s="91">
        <f>HTg!O47</f>
        <v>156.51</v>
      </c>
      <c r="N31" s="91">
        <f>HTg!P47</f>
        <v>68.58</v>
      </c>
      <c r="O31" s="91">
        <f>HTg!Q47</f>
        <v>96.17</v>
      </c>
      <c r="P31" s="91">
        <f>HTg!R47</f>
        <v>40.85</v>
      </c>
      <c r="Q31" s="91">
        <f>HTg!S47</f>
        <v>49.25</v>
      </c>
      <c r="R31" s="91">
        <f>HTg!T47</f>
        <v>100.27</v>
      </c>
      <c r="S31" s="91">
        <f>HTg!U47</f>
        <v>63.15</v>
      </c>
    </row>
    <row r="32" spans="1:19" ht="16.5" customHeight="1">
      <c r="A32" s="5" t="s">
        <v>103</v>
      </c>
      <c r="B32" s="7" t="s">
        <v>147</v>
      </c>
      <c r="C32" s="5" t="s">
        <v>62</v>
      </c>
      <c r="D32" s="91">
        <f t="shared" si="0"/>
        <v>30.25</v>
      </c>
      <c r="E32" s="91">
        <f>HTg!G48</f>
        <v>30.25</v>
      </c>
      <c r="F32" s="91">
        <f>HTg!H48</f>
        <v>0</v>
      </c>
      <c r="G32" s="91">
        <f>HTg!I48</f>
        <v>0</v>
      </c>
      <c r="H32" s="91">
        <f>HTg!J48</f>
        <v>0</v>
      </c>
      <c r="I32" s="91">
        <f>HTg!K48</f>
        <v>0</v>
      </c>
      <c r="J32" s="91">
        <f>HTg!L48</f>
        <v>0</v>
      </c>
      <c r="K32" s="91">
        <f>HTg!M48</f>
        <v>0</v>
      </c>
      <c r="L32" s="91">
        <f>HTg!N48</f>
        <v>0</v>
      </c>
      <c r="M32" s="91">
        <f>HTg!O48</f>
        <v>0</v>
      </c>
      <c r="N32" s="91">
        <f>HTg!P48</f>
        <v>0</v>
      </c>
      <c r="O32" s="91">
        <f>HTg!Q48</f>
        <v>0</v>
      </c>
      <c r="P32" s="91">
        <f>HTg!R48</f>
        <v>0</v>
      </c>
      <c r="Q32" s="91">
        <f>HTg!S48</f>
        <v>0</v>
      </c>
      <c r="R32" s="91">
        <f>HTg!T48</f>
        <v>0</v>
      </c>
      <c r="S32" s="91">
        <f>HTg!U48</f>
        <v>0</v>
      </c>
    </row>
    <row r="33" spans="1:19" s="144" customFormat="1" ht="16.5" customHeight="1">
      <c r="A33" s="5" t="s">
        <v>104</v>
      </c>
      <c r="B33" s="9" t="s">
        <v>128</v>
      </c>
      <c r="C33" s="8" t="s">
        <v>29</v>
      </c>
      <c r="D33" s="91">
        <f t="shared" si="0"/>
        <v>14.379999999999999</v>
      </c>
      <c r="E33" s="91">
        <f>HTg!G49</f>
        <v>6.06</v>
      </c>
      <c r="F33" s="91">
        <f>HTg!H49</f>
        <v>1.41</v>
      </c>
      <c r="G33" s="91">
        <f>HTg!I49</f>
        <v>0.31</v>
      </c>
      <c r="H33" s="91">
        <f>HTg!J49</f>
        <v>0.42</v>
      </c>
      <c r="I33" s="91">
        <f>HTg!K49</f>
        <v>0.39</v>
      </c>
      <c r="J33" s="91">
        <f>HTg!L49</f>
        <v>0.33999999999999997</v>
      </c>
      <c r="K33" s="91">
        <f>HTg!M49</f>
        <v>0.83</v>
      </c>
      <c r="L33" s="91">
        <f>HTg!N49</f>
        <v>0.85</v>
      </c>
      <c r="M33" s="91">
        <f>HTg!O49</f>
        <v>0.56999999999999995</v>
      </c>
      <c r="N33" s="91">
        <f>HTg!P49</f>
        <v>0.27</v>
      </c>
      <c r="O33" s="91">
        <f>HTg!Q49</f>
        <v>0.52</v>
      </c>
      <c r="P33" s="91">
        <f>HTg!R49</f>
        <v>0.87</v>
      </c>
      <c r="Q33" s="91">
        <f>HTg!S49</f>
        <v>0.54</v>
      </c>
      <c r="R33" s="91">
        <f>HTg!T49</f>
        <v>0.47</v>
      </c>
      <c r="S33" s="91">
        <f>HTg!U49</f>
        <v>0.53</v>
      </c>
    </row>
    <row r="34" spans="1:19" s="144" customFormat="1" ht="16.5" customHeight="1">
      <c r="A34" s="5" t="s">
        <v>105</v>
      </c>
      <c r="B34" s="9" t="s">
        <v>129</v>
      </c>
      <c r="C34" s="8" t="s">
        <v>130</v>
      </c>
      <c r="D34" s="91">
        <f t="shared" si="0"/>
        <v>0.78999999999999992</v>
      </c>
      <c r="E34" s="91">
        <f>HTg!G50</f>
        <v>0.71</v>
      </c>
      <c r="F34" s="91">
        <f>HTg!H50</f>
        <v>0</v>
      </c>
      <c r="G34" s="91">
        <f>HTg!I50</f>
        <v>0.08</v>
      </c>
      <c r="H34" s="91">
        <f>HTg!J50</f>
        <v>0</v>
      </c>
      <c r="I34" s="91">
        <f>HTg!K50</f>
        <v>0</v>
      </c>
      <c r="J34" s="91">
        <f>HTg!L50</f>
        <v>0</v>
      </c>
      <c r="K34" s="91">
        <f>HTg!M50</f>
        <v>0</v>
      </c>
      <c r="L34" s="91">
        <f>HTg!N50</f>
        <v>0</v>
      </c>
      <c r="M34" s="91">
        <f>HTg!O50</f>
        <v>0</v>
      </c>
      <c r="N34" s="91">
        <f>HTg!P50</f>
        <v>0</v>
      </c>
      <c r="O34" s="91">
        <f>HTg!Q50</f>
        <v>0</v>
      </c>
      <c r="P34" s="91">
        <f>HTg!R50</f>
        <v>0</v>
      </c>
      <c r="Q34" s="91">
        <f>HTg!S50</f>
        <v>0</v>
      </c>
      <c r="R34" s="91">
        <f>HTg!T50</f>
        <v>0</v>
      </c>
      <c r="S34" s="91">
        <f>HTg!U50</f>
        <v>0</v>
      </c>
    </row>
    <row r="35" spans="1:19" ht="16.5" customHeight="1">
      <c r="A35" s="5" t="s">
        <v>135</v>
      </c>
      <c r="B35" s="9" t="s">
        <v>148</v>
      </c>
      <c r="C35" s="8" t="s">
        <v>149</v>
      </c>
      <c r="D35" s="91">
        <f t="shared" si="0"/>
        <v>0</v>
      </c>
      <c r="E35" s="91">
        <f>HTg!G51</f>
        <v>0</v>
      </c>
      <c r="F35" s="91">
        <f>HTg!H51</f>
        <v>0</v>
      </c>
      <c r="G35" s="91">
        <f>HTg!I51</f>
        <v>0</v>
      </c>
      <c r="H35" s="91">
        <f>HTg!J51</f>
        <v>0</v>
      </c>
      <c r="I35" s="91">
        <f>HTg!K51</f>
        <v>0</v>
      </c>
      <c r="J35" s="91">
        <f>HTg!L51</f>
        <v>0</v>
      </c>
      <c r="K35" s="91">
        <f>HTg!M51</f>
        <v>0</v>
      </c>
      <c r="L35" s="91">
        <f>HTg!N51</f>
        <v>0</v>
      </c>
      <c r="M35" s="91">
        <f>HTg!O51</f>
        <v>0</v>
      </c>
      <c r="N35" s="91">
        <f>HTg!P51</f>
        <v>0</v>
      </c>
      <c r="O35" s="91">
        <f>HTg!Q51</f>
        <v>0</v>
      </c>
      <c r="P35" s="91">
        <f>HTg!R51</f>
        <v>0</v>
      </c>
      <c r="Q35" s="91">
        <f>HTg!S51</f>
        <v>0</v>
      </c>
      <c r="R35" s="91">
        <f>HTg!T51</f>
        <v>0</v>
      </c>
      <c r="S35" s="91">
        <f>HTg!U51</f>
        <v>0</v>
      </c>
    </row>
    <row r="36" spans="1:19" s="144" customFormat="1" ht="16.5" customHeight="1">
      <c r="A36" s="5" t="s">
        <v>136</v>
      </c>
      <c r="B36" s="9" t="s">
        <v>150</v>
      </c>
      <c r="C36" s="8" t="s">
        <v>43</v>
      </c>
      <c r="D36" s="91">
        <f t="shared" si="0"/>
        <v>0.27</v>
      </c>
      <c r="E36" s="91">
        <f>HTg!G52</f>
        <v>0.18</v>
      </c>
      <c r="F36" s="91">
        <f>HTg!H52</f>
        <v>0.09</v>
      </c>
      <c r="G36" s="91">
        <f>HTg!I52</f>
        <v>0</v>
      </c>
      <c r="H36" s="91">
        <f>HTg!J52</f>
        <v>0</v>
      </c>
      <c r="I36" s="91">
        <f>HTg!K52</f>
        <v>0</v>
      </c>
      <c r="J36" s="91">
        <f>HTg!L52</f>
        <v>0</v>
      </c>
      <c r="K36" s="91">
        <f>HTg!M52</f>
        <v>0</v>
      </c>
      <c r="L36" s="91">
        <f>HTg!N52</f>
        <v>0</v>
      </c>
      <c r="M36" s="91">
        <f>HTg!O52</f>
        <v>0</v>
      </c>
      <c r="N36" s="91">
        <f>HTg!P52</f>
        <v>0</v>
      </c>
      <c r="O36" s="91">
        <f>HTg!Q52</f>
        <v>0</v>
      </c>
      <c r="P36" s="91">
        <f>HTg!R52</f>
        <v>0</v>
      </c>
      <c r="Q36" s="91">
        <f>HTg!S52</f>
        <v>0</v>
      </c>
      <c r="R36" s="91">
        <f>HTg!T52</f>
        <v>0</v>
      </c>
      <c r="S36" s="91">
        <f>HTg!U52</f>
        <v>0</v>
      </c>
    </row>
    <row r="37" spans="1:19" ht="30">
      <c r="A37" s="5" t="s">
        <v>137</v>
      </c>
      <c r="B37" s="9" t="s">
        <v>131</v>
      </c>
      <c r="C37" s="8" t="s">
        <v>45</v>
      </c>
      <c r="D37" s="91">
        <f t="shared" si="0"/>
        <v>24.99</v>
      </c>
      <c r="E37" s="91">
        <f>HTg!G53</f>
        <v>3.52</v>
      </c>
      <c r="F37" s="91">
        <f>HTg!H53</f>
        <v>0.18</v>
      </c>
      <c r="G37" s="91">
        <f>HTg!I53</f>
        <v>0.09</v>
      </c>
      <c r="H37" s="91">
        <f>HTg!J53</f>
        <v>2.15</v>
      </c>
      <c r="I37" s="91">
        <f>HTg!K53</f>
        <v>0</v>
      </c>
      <c r="J37" s="91">
        <f>HTg!L53</f>
        <v>0.77</v>
      </c>
      <c r="K37" s="91">
        <f>HTg!M53</f>
        <v>5.34</v>
      </c>
      <c r="L37" s="91">
        <f>HTg!N53</f>
        <v>0.78</v>
      </c>
      <c r="M37" s="91">
        <f>HTg!O53</f>
        <v>0.5</v>
      </c>
      <c r="N37" s="91">
        <f>HTg!P53</f>
        <v>1.1200000000000001</v>
      </c>
      <c r="O37" s="91">
        <f>HTg!Q53</f>
        <v>1.61</v>
      </c>
      <c r="P37" s="91">
        <f>HTg!R53</f>
        <v>0.62</v>
      </c>
      <c r="Q37" s="91">
        <f>HTg!S53</f>
        <v>4.97</v>
      </c>
      <c r="R37" s="91">
        <f>HTg!T53</f>
        <v>2.08</v>
      </c>
      <c r="S37" s="91">
        <f>HTg!U53</f>
        <v>1.26</v>
      </c>
    </row>
    <row r="38" spans="1:19" ht="16.5" customHeight="1">
      <c r="A38" s="5" t="s">
        <v>138</v>
      </c>
      <c r="B38" s="9" t="s">
        <v>132</v>
      </c>
      <c r="C38" s="8" t="s">
        <v>39</v>
      </c>
      <c r="D38" s="91">
        <f t="shared" si="0"/>
        <v>60.95</v>
      </c>
      <c r="E38" s="91">
        <f>HTg!G54</f>
        <v>0</v>
      </c>
      <c r="F38" s="91">
        <f>HTg!H54</f>
        <v>0</v>
      </c>
      <c r="G38" s="91">
        <f>HTg!I54</f>
        <v>0</v>
      </c>
      <c r="H38" s="91">
        <f>HTg!J54</f>
        <v>0</v>
      </c>
      <c r="I38" s="91">
        <f>HTg!K54</f>
        <v>0</v>
      </c>
      <c r="J38" s="91">
        <f>HTg!L54</f>
        <v>0.35</v>
      </c>
      <c r="K38" s="91">
        <f>HTg!M54</f>
        <v>0.5</v>
      </c>
      <c r="L38" s="91">
        <f>HTg!N54</f>
        <v>0</v>
      </c>
      <c r="M38" s="91">
        <f>HTg!O54</f>
        <v>55.1</v>
      </c>
      <c r="N38" s="91">
        <f>HTg!P54</f>
        <v>3.39</v>
      </c>
      <c r="O38" s="91">
        <f>HTg!Q54</f>
        <v>0</v>
      </c>
      <c r="P38" s="91">
        <f>HTg!R54</f>
        <v>0</v>
      </c>
      <c r="Q38" s="91">
        <f>HTg!S54</f>
        <v>0</v>
      </c>
      <c r="R38" s="91">
        <f>HTg!T54</f>
        <v>1.61</v>
      </c>
      <c r="S38" s="91">
        <f>HTg!U54</f>
        <v>0</v>
      </c>
    </row>
    <row r="39" spans="1:19" s="144" customFormat="1" ht="16.5" customHeight="1">
      <c r="A39" s="5" t="s">
        <v>139</v>
      </c>
      <c r="B39" s="9" t="s">
        <v>133</v>
      </c>
      <c r="C39" s="8" t="s">
        <v>151</v>
      </c>
      <c r="D39" s="91">
        <f t="shared" si="0"/>
        <v>0</v>
      </c>
      <c r="E39" s="91">
        <f>HTg!G55</f>
        <v>0</v>
      </c>
      <c r="F39" s="91">
        <f>HTg!H55</f>
        <v>0</v>
      </c>
      <c r="G39" s="91">
        <f>HTg!I55</f>
        <v>0</v>
      </c>
      <c r="H39" s="91">
        <f>HTg!J55</f>
        <v>0</v>
      </c>
      <c r="I39" s="91">
        <f>HTg!K55</f>
        <v>0</v>
      </c>
      <c r="J39" s="91">
        <f>HTg!L55</f>
        <v>0</v>
      </c>
      <c r="K39" s="91">
        <f>HTg!M55</f>
        <v>0</v>
      </c>
      <c r="L39" s="91">
        <f>HTg!N55</f>
        <v>0</v>
      </c>
      <c r="M39" s="91">
        <f>HTg!O55</f>
        <v>0</v>
      </c>
      <c r="N39" s="91">
        <f>HTg!P55</f>
        <v>0</v>
      </c>
      <c r="O39" s="91">
        <f>HTg!Q55</f>
        <v>0</v>
      </c>
      <c r="P39" s="91">
        <f>HTg!R55</f>
        <v>0</v>
      </c>
      <c r="Q39" s="91">
        <f>HTg!S55</f>
        <v>0</v>
      </c>
      <c r="R39" s="91">
        <f>HTg!T55</f>
        <v>0</v>
      </c>
      <c r="S39" s="91">
        <f>HTg!U55</f>
        <v>0</v>
      </c>
    </row>
    <row r="40" spans="1:19" s="144" customFormat="1" ht="16.5" customHeight="1">
      <c r="A40" s="5" t="s">
        <v>140</v>
      </c>
      <c r="B40" s="9" t="s">
        <v>134</v>
      </c>
      <c r="C40" s="8" t="s">
        <v>152</v>
      </c>
      <c r="D40" s="91">
        <f t="shared" si="0"/>
        <v>14.22</v>
      </c>
      <c r="E40" s="91">
        <f>HTg!G56</f>
        <v>5.46</v>
      </c>
      <c r="F40" s="91">
        <f>HTg!H56</f>
        <v>0</v>
      </c>
      <c r="G40" s="91">
        <f>HTg!I56</f>
        <v>0</v>
      </c>
      <c r="H40" s="91">
        <f>HTg!J56</f>
        <v>0</v>
      </c>
      <c r="I40" s="91">
        <f>HTg!K56</f>
        <v>0</v>
      </c>
      <c r="J40" s="91">
        <f>HTg!L56</f>
        <v>0</v>
      </c>
      <c r="K40" s="91">
        <f>HTg!M56</f>
        <v>0.78</v>
      </c>
      <c r="L40" s="91">
        <f>HTg!N56</f>
        <v>0.05</v>
      </c>
      <c r="M40" s="91">
        <f>HTg!O56</f>
        <v>0.71</v>
      </c>
      <c r="N40" s="91">
        <f>HTg!P56</f>
        <v>1.99</v>
      </c>
      <c r="O40" s="91">
        <f>HTg!Q56</f>
        <v>0.26</v>
      </c>
      <c r="P40" s="91">
        <f>HTg!R56</f>
        <v>0</v>
      </c>
      <c r="Q40" s="91">
        <f>HTg!S56</f>
        <v>4.74</v>
      </c>
      <c r="R40" s="91">
        <f>HTg!T56</f>
        <v>0.22999999999999998</v>
      </c>
      <c r="S40" s="91">
        <f>HTg!U56</f>
        <v>0</v>
      </c>
    </row>
    <row r="41" spans="1:19" ht="16.5" customHeight="1">
      <c r="A41" s="5" t="s">
        <v>141</v>
      </c>
      <c r="B41" s="9" t="s">
        <v>153</v>
      </c>
      <c r="C41" s="8" t="s">
        <v>44</v>
      </c>
      <c r="D41" s="91">
        <f t="shared" si="0"/>
        <v>2.83</v>
      </c>
      <c r="E41" s="91">
        <f>HTg!G57</f>
        <v>0.06</v>
      </c>
      <c r="F41" s="91">
        <f>HTg!H57</f>
        <v>0</v>
      </c>
      <c r="G41" s="91">
        <f>HTg!I57</f>
        <v>0</v>
      </c>
      <c r="H41" s="91">
        <f>HTg!J57</f>
        <v>0.77</v>
      </c>
      <c r="I41" s="91">
        <f>HTg!K57</f>
        <v>0</v>
      </c>
      <c r="J41" s="91">
        <f>HTg!L57</f>
        <v>0.17</v>
      </c>
      <c r="K41" s="91">
        <f>HTg!M57</f>
        <v>0</v>
      </c>
      <c r="L41" s="91">
        <f>HTg!N57</f>
        <v>0.05</v>
      </c>
      <c r="M41" s="91">
        <f>HTg!O57</f>
        <v>0.13</v>
      </c>
      <c r="N41" s="91">
        <f>HTg!P57</f>
        <v>0</v>
      </c>
      <c r="O41" s="91">
        <f>HTg!Q57</f>
        <v>0.06</v>
      </c>
      <c r="P41" s="91">
        <f>HTg!R57</f>
        <v>0.11</v>
      </c>
      <c r="Q41" s="91">
        <f>HTg!S57</f>
        <v>1.23</v>
      </c>
      <c r="R41" s="91">
        <f>HTg!T57</f>
        <v>0.03</v>
      </c>
      <c r="S41" s="91">
        <f>HTg!U57</f>
        <v>0.22</v>
      </c>
    </row>
    <row r="42" spans="1:19" ht="16.5" customHeight="1">
      <c r="A42" s="5" t="s">
        <v>142</v>
      </c>
      <c r="B42" s="9" t="s">
        <v>154</v>
      </c>
      <c r="C42" s="8" t="s">
        <v>47</v>
      </c>
      <c r="D42" s="91">
        <f t="shared" si="0"/>
        <v>900.43000000000006</v>
      </c>
      <c r="E42" s="91">
        <f>HTg!G58</f>
        <v>24.01</v>
      </c>
      <c r="F42" s="91">
        <f>HTg!H58</f>
        <v>129.5</v>
      </c>
      <c r="G42" s="91">
        <f>HTg!I58</f>
        <v>80.86</v>
      </c>
      <c r="H42" s="91">
        <f>HTg!J58</f>
        <v>65.010000000000005</v>
      </c>
      <c r="I42" s="91">
        <f>HTg!K58</f>
        <v>81.93</v>
      </c>
      <c r="J42" s="91">
        <f>HTg!L58</f>
        <v>41.03</v>
      </c>
      <c r="K42" s="91">
        <f>HTg!M58</f>
        <v>62.7</v>
      </c>
      <c r="L42" s="91">
        <f>HTg!N58</f>
        <v>29.53</v>
      </c>
      <c r="M42" s="91">
        <f>HTg!O58</f>
        <v>36.39</v>
      </c>
      <c r="N42" s="91">
        <f>HTg!P58</f>
        <v>18.34</v>
      </c>
      <c r="O42" s="91">
        <f>HTg!Q58</f>
        <v>86.09</v>
      </c>
      <c r="P42" s="91">
        <f>HTg!R58</f>
        <v>12.98</v>
      </c>
      <c r="Q42" s="91">
        <f>HTg!S58</f>
        <v>71.61</v>
      </c>
      <c r="R42" s="91">
        <f>HTg!T58</f>
        <v>97.52</v>
      </c>
      <c r="S42" s="91">
        <f>HTg!U58</f>
        <v>62.93</v>
      </c>
    </row>
    <row r="43" spans="1:19" s="144" customFormat="1" ht="16.5" customHeight="1">
      <c r="A43" s="5" t="s">
        <v>143</v>
      </c>
      <c r="B43" s="9" t="s">
        <v>98</v>
      </c>
      <c r="C43" s="8" t="s">
        <v>46</v>
      </c>
      <c r="D43" s="91">
        <f t="shared" si="0"/>
        <v>4.3</v>
      </c>
      <c r="E43" s="91">
        <f>HTg!G59</f>
        <v>0</v>
      </c>
      <c r="F43" s="91">
        <f>HTg!H59</f>
        <v>0</v>
      </c>
      <c r="G43" s="91">
        <f>HTg!I59</f>
        <v>0</v>
      </c>
      <c r="H43" s="91">
        <f>HTg!J59</f>
        <v>0</v>
      </c>
      <c r="I43" s="91">
        <f>HTg!K59</f>
        <v>0</v>
      </c>
      <c r="J43" s="91">
        <f>HTg!L59</f>
        <v>0</v>
      </c>
      <c r="K43" s="91">
        <f>HTg!M59</f>
        <v>2.92</v>
      </c>
      <c r="L43" s="91">
        <f>HTg!N59</f>
        <v>0</v>
      </c>
      <c r="M43" s="91">
        <f>HTg!O59</f>
        <v>0</v>
      </c>
      <c r="N43" s="91">
        <f>HTg!P59</f>
        <v>0.3</v>
      </c>
      <c r="O43" s="91">
        <f>HTg!Q59</f>
        <v>0</v>
      </c>
      <c r="P43" s="91">
        <f>HTg!R59</f>
        <v>0</v>
      </c>
      <c r="Q43" s="91">
        <f>HTg!S59</f>
        <v>0</v>
      </c>
      <c r="R43" s="91">
        <f>HTg!T59</f>
        <v>1.08</v>
      </c>
      <c r="S43" s="91">
        <f>HTg!U59</f>
        <v>0</v>
      </c>
    </row>
    <row r="44" spans="1:19" s="144" customFormat="1" ht="16.5" customHeight="1">
      <c r="A44" s="5" t="s">
        <v>144</v>
      </c>
      <c r="B44" s="9" t="s">
        <v>155</v>
      </c>
      <c r="C44" s="8" t="s">
        <v>60</v>
      </c>
      <c r="D44" s="91">
        <f t="shared" si="0"/>
        <v>0</v>
      </c>
      <c r="E44" s="91">
        <f>HTg!G60</f>
        <v>0</v>
      </c>
      <c r="F44" s="91">
        <f>HTg!H60</f>
        <v>0</v>
      </c>
      <c r="G44" s="91">
        <f>HTg!I60</f>
        <v>0</v>
      </c>
      <c r="H44" s="91">
        <f>HTg!J60</f>
        <v>0</v>
      </c>
      <c r="I44" s="91">
        <f>HTg!K60</f>
        <v>0</v>
      </c>
      <c r="J44" s="91">
        <f>HTg!L60</f>
        <v>0</v>
      </c>
      <c r="K44" s="91">
        <f>HTg!M60</f>
        <v>0</v>
      </c>
      <c r="L44" s="91">
        <f>HTg!N60</f>
        <v>0</v>
      </c>
      <c r="M44" s="91">
        <f>HTg!O60</f>
        <v>0</v>
      </c>
      <c r="N44" s="91">
        <f>HTg!P60</f>
        <v>0</v>
      </c>
      <c r="O44" s="91">
        <f>HTg!Q60</f>
        <v>0</v>
      </c>
      <c r="P44" s="91">
        <f>HTg!R60</f>
        <v>0</v>
      </c>
      <c r="Q44" s="91">
        <f>HTg!S60</f>
        <v>0</v>
      </c>
      <c r="R44" s="91">
        <f>HTg!T60</f>
        <v>0</v>
      </c>
      <c r="S44" s="91">
        <f>HTg!U60</f>
        <v>0</v>
      </c>
    </row>
    <row r="45" spans="1:19" s="144" customFormat="1" ht="16.5" customHeight="1">
      <c r="A45" s="3">
        <v>3</v>
      </c>
      <c r="B45" s="4" t="s">
        <v>61</v>
      </c>
      <c r="C45" s="3" t="s">
        <v>102</v>
      </c>
      <c r="D45" s="94">
        <f t="shared" si="0"/>
        <v>1968.55</v>
      </c>
      <c r="E45" s="94">
        <f>HTg!G61</f>
        <v>0</v>
      </c>
      <c r="F45" s="94">
        <f>HTg!H61</f>
        <v>0</v>
      </c>
      <c r="G45" s="94">
        <f>HTg!I61</f>
        <v>0</v>
      </c>
      <c r="H45" s="94">
        <f>HTg!J61</f>
        <v>0</v>
      </c>
      <c r="I45" s="94">
        <f>HTg!K61</f>
        <v>0</v>
      </c>
      <c r="J45" s="94">
        <f>HTg!L61</f>
        <v>0</v>
      </c>
      <c r="K45" s="94">
        <f>HTg!M61</f>
        <v>57.39</v>
      </c>
      <c r="L45" s="94">
        <f>HTg!N61</f>
        <v>0</v>
      </c>
      <c r="M45" s="94">
        <f>HTg!O61</f>
        <v>811.05</v>
      </c>
      <c r="N45" s="94">
        <f>HTg!P61</f>
        <v>0</v>
      </c>
      <c r="O45" s="94">
        <f>HTg!Q61</f>
        <v>271.56</v>
      </c>
      <c r="P45" s="94">
        <f>HTg!R61</f>
        <v>0.88</v>
      </c>
      <c r="Q45" s="94">
        <f>HTg!S61</f>
        <v>10.83</v>
      </c>
      <c r="R45" s="94">
        <f>HTg!T61</f>
        <v>812.79</v>
      </c>
      <c r="S45" s="94">
        <f>HTg!U61</f>
        <v>4.05</v>
      </c>
    </row>
    <row r="46" spans="1:19" ht="16.5" customHeight="1">
      <c r="A46" s="3">
        <v>4</v>
      </c>
      <c r="B46" s="12" t="s">
        <v>288</v>
      </c>
      <c r="C46" s="2" t="s">
        <v>157</v>
      </c>
      <c r="D46" s="94">
        <f t="shared" si="0"/>
        <v>0</v>
      </c>
      <c r="E46" s="94">
        <f>HTg!G62</f>
        <v>0</v>
      </c>
      <c r="F46" s="94">
        <f>HTg!H62</f>
        <v>0</v>
      </c>
      <c r="G46" s="94">
        <f>HTg!I62</f>
        <v>0</v>
      </c>
      <c r="H46" s="94">
        <f>HTg!J62</f>
        <v>0</v>
      </c>
      <c r="I46" s="94">
        <f>HTg!K62</f>
        <v>0</v>
      </c>
      <c r="J46" s="94">
        <f>HTg!L62</f>
        <v>0</v>
      </c>
      <c r="K46" s="94">
        <f>HTg!M62</f>
        <v>0</v>
      </c>
      <c r="L46" s="94">
        <f>HTg!N62</f>
        <v>0</v>
      </c>
      <c r="M46" s="94">
        <f>HTg!O62</f>
        <v>0</v>
      </c>
      <c r="N46" s="94">
        <f>HTg!P62</f>
        <v>0</v>
      </c>
      <c r="O46" s="94">
        <f>HTg!Q62</f>
        <v>0</v>
      </c>
      <c r="P46" s="94">
        <f>HTg!R62</f>
        <v>0</v>
      </c>
      <c r="Q46" s="94">
        <f>HTg!S62</f>
        <v>0</v>
      </c>
      <c r="R46" s="94">
        <f>HTg!T62</f>
        <v>0</v>
      </c>
      <c r="S46" s="94">
        <f>HTg!U62</f>
        <v>0</v>
      </c>
    </row>
    <row r="47" spans="1:19" ht="16.5" customHeight="1">
      <c r="A47" s="3">
        <v>5</v>
      </c>
      <c r="B47" s="12" t="s">
        <v>289</v>
      </c>
      <c r="C47" s="2" t="s">
        <v>159</v>
      </c>
      <c r="D47" s="94">
        <f t="shared" si="0"/>
        <v>0</v>
      </c>
      <c r="E47" s="94">
        <f>HTg!G63</f>
        <v>0</v>
      </c>
      <c r="F47" s="94">
        <f>HTg!H63</f>
        <v>0</v>
      </c>
      <c r="G47" s="94">
        <f>HTg!I63</f>
        <v>0</v>
      </c>
      <c r="H47" s="94">
        <f>HTg!J63</f>
        <v>0</v>
      </c>
      <c r="I47" s="94">
        <f>HTg!K63</f>
        <v>0</v>
      </c>
      <c r="J47" s="94">
        <f>HTg!L63</f>
        <v>0</v>
      </c>
      <c r="K47" s="94">
        <f>HTg!M63</f>
        <v>0</v>
      </c>
      <c r="L47" s="94">
        <f>HTg!N63</f>
        <v>0</v>
      </c>
      <c r="M47" s="94">
        <f>HTg!O63</f>
        <v>0</v>
      </c>
      <c r="N47" s="94">
        <f>HTg!P63</f>
        <v>0</v>
      </c>
      <c r="O47" s="94">
        <f>HTg!Q63</f>
        <v>0</v>
      </c>
      <c r="P47" s="94">
        <f>HTg!R63</f>
        <v>0</v>
      </c>
      <c r="Q47" s="94">
        <f>HTg!S63</f>
        <v>0</v>
      </c>
      <c r="R47" s="94">
        <f>HTg!T63</f>
        <v>0</v>
      </c>
      <c r="S47" s="94">
        <f>HTg!U63</f>
        <v>0</v>
      </c>
    </row>
    <row r="48" spans="1:19" ht="16.5" customHeight="1">
      <c r="A48" s="3">
        <v>6</v>
      </c>
      <c r="B48" s="12" t="s">
        <v>290</v>
      </c>
      <c r="C48" s="2" t="s">
        <v>160</v>
      </c>
      <c r="D48" s="94">
        <f t="shared" si="0"/>
        <v>1053.1199999999999</v>
      </c>
      <c r="E48" s="94">
        <f>E6</f>
        <v>1053.1199999999999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</row>
    <row r="49" spans="2:11" ht="15.75">
      <c r="B49" s="638" t="s">
        <v>292</v>
      </c>
      <c r="C49" s="638"/>
      <c r="D49" s="638"/>
      <c r="E49" s="638"/>
      <c r="F49" s="638"/>
      <c r="G49" s="638"/>
      <c r="H49" s="638"/>
      <c r="I49" s="638"/>
      <c r="J49" s="638"/>
      <c r="K49" s="638"/>
    </row>
  </sheetData>
  <mergeCells count="8">
    <mergeCell ref="B49:K49"/>
    <mergeCell ref="A2:S2"/>
    <mergeCell ref="A4:A5"/>
    <mergeCell ref="B4:B5"/>
    <mergeCell ref="C4:C5"/>
    <mergeCell ref="D4:D5"/>
    <mergeCell ref="A3:S3"/>
    <mergeCell ref="E4:S4"/>
  </mergeCells>
  <printOptions horizontalCentered="1" verticalCentered="1"/>
  <pageMargins left="0.19685039370078741" right="0.19685039370078741" top="0.51181102362204722" bottom="0.11811023622047245" header="0.31496062992125984" footer="0.31496062992125984"/>
  <pageSetup paperSize="9" scale="6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zoomScaleNormal="100" workbookViewId="0">
      <pane xSplit="5" ySplit="4" topLeftCell="AA5" activePane="bottomRight" state="frozen"/>
      <selection activeCell="A9" sqref="A9:IV9"/>
      <selection pane="topRight" activeCell="A9" sqref="A9:IV9"/>
      <selection pane="bottomLeft" activeCell="A9" sqref="A9:IV9"/>
      <selection pane="bottomRight"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>
        <f>HTg!K5</f>
        <v>7614.22</v>
      </c>
      <c r="E5" s="65">
        <f>SUM(E6,E19,E59)</f>
        <v>7365.3700000000008</v>
      </c>
      <c r="F5" s="70">
        <f>SUM(F6,F19,F59)</f>
        <v>221.62</v>
      </c>
      <c r="G5" s="53">
        <f>SUM(G6,G19,G59)</f>
        <v>171.01</v>
      </c>
      <c r="H5" s="53">
        <f t="shared" ref="H5:BF5" si="0">SUM(H6,H19,H59)</f>
        <v>50.61</v>
      </c>
      <c r="I5" s="53">
        <f t="shared" si="0"/>
        <v>0</v>
      </c>
      <c r="J5" s="53">
        <f t="shared" si="0"/>
        <v>161.17000000000002</v>
      </c>
      <c r="K5" s="53">
        <f t="shared" si="0"/>
        <v>9.8899999999999864</v>
      </c>
      <c r="L5" s="53">
        <f t="shared" si="0"/>
        <v>1642.8400000000001</v>
      </c>
      <c r="M5" s="53">
        <f t="shared" si="0"/>
        <v>2016.1799999999998</v>
      </c>
      <c r="N5" s="53">
        <f t="shared" si="0"/>
        <v>3265.3</v>
      </c>
      <c r="O5" s="53">
        <f t="shared" si="0"/>
        <v>16.329999999999998</v>
      </c>
      <c r="P5" s="53">
        <f t="shared" si="0"/>
        <v>0</v>
      </c>
      <c r="Q5" s="53">
        <f t="shared" si="0"/>
        <v>32.04</v>
      </c>
      <c r="R5" s="65">
        <f t="shared" si="0"/>
        <v>248.23999999999998</v>
      </c>
      <c r="S5" s="53">
        <f t="shared" si="0"/>
        <v>1.7</v>
      </c>
      <c r="T5" s="53">
        <f t="shared" si="0"/>
        <v>0.3</v>
      </c>
      <c r="U5" s="53">
        <f t="shared" si="0"/>
        <v>0</v>
      </c>
      <c r="V5" s="53">
        <f t="shared" si="0"/>
        <v>0</v>
      </c>
      <c r="W5" s="53">
        <f t="shared" si="0"/>
        <v>0</v>
      </c>
      <c r="X5" s="53">
        <f t="shared" si="0"/>
        <v>0.12</v>
      </c>
      <c r="Y5" s="53">
        <f t="shared" si="0"/>
        <v>10.089999999999998</v>
      </c>
      <c r="Z5" s="53">
        <f t="shared" si="0"/>
        <v>0</v>
      </c>
      <c r="AA5" s="70">
        <f t="shared" si="0"/>
        <v>99.51</v>
      </c>
      <c r="AB5" s="53">
        <f t="shared" si="0"/>
        <v>2.0999999999999996</v>
      </c>
      <c r="AC5" s="53">
        <f t="shared" si="0"/>
        <v>0</v>
      </c>
      <c r="AD5" s="53">
        <f t="shared" si="0"/>
        <v>0.23</v>
      </c>
      <c r="AE5" s="53">
        <f t="shared" si="0"/>
        <v>3.28</v>
      </c>
      <c r="AF5" s="53">
        <f t="shared" si="0"/>
        <v>1.5</v>
      </c>
      <c r="AG5" s="53">
        <f t="shared" si="0"/>
        <v>0</v>
      </c>
      <c r="AH5" s="53">
        <f t="shared" si="0"/>
        <v>0</v>
      </c>
      <c r="AI5" s="53">
        <f t="shared" si="0"/>
        <v>77.569999999999993</v>
      </c>
      <c r="AJ5" s="53">
        <f t="shared" si="0"/>
        <v>9.5</v>
      </c>
      <c r="AK5" s="53">
        <f t="shared" si="0"/>
        <v>4.8100000000000005</v>
      </c>
      <c r="AL5" s="53">
        <f t="shared" si="0"/>
        <v>0.02</v>
      </c>
      <c r="AM5" s="53">
        <f t="shared" si="0"/>
        <v>0.5</v>
      </c>
      <c r="AN5" s="53">
        <f t="shared" si="0"/>
        <v>0</v>
      </c>
      <c r="AO5" s="53">
        <f t="shared" si="0"/>
        <v>0</v>
      </c>
      <c r="AP5" s="53">
        <f t="shared" si="0"/>
        <v>0</v>
      </c>
      <c r="AQ5" s="53">
        <f t="shared" si="0"/>
        <v>3</v>
      </c>
      <c r="AR5" s="53">
        <f t="shared" si="0"/>
        <v>41.39</v>
      </c>
      <c r="AS5" s="53">
        <f t="shared" si="0"/>
        <v>0</v>
      </c>
      <c r="AT5" s="53">
        <f t="shared" si="0"/>
        <v>0.4</v>
      </c>
      <c r="AU5" s="53">
        <f t="shared" si="0"/>
        <v>0.62999999999999989</v>
      </c>
      <c r="AV5" s="53">
        <f t="shared" si="0"/>
        <v>0</v>
      </c>
      <c r="AW5" s="53">
        <f t="shared" si="0"/>
        <v>0</v>
      </c>
      <c r="AX5" s="53">
        <f t="shared" si="0"/>
        <v>9.83</v>
      </c>
      <c r="AY5" s="53">
        <f t="shared" si="0"/>
        <v>0</v>
      </c>
      <c r="AZ5" s="53">
        <f t="shared" si="0"/>
        <v>0</v>
      </c>
      <c r="BA5" s="53">
        <f t="shared" si="0"/>
        <v>0</v>
      </c>
      <c r="BB5" s="53">
        <f t="shared" si="0"/>
        <v>0</v>
      </c>
      <c r="BC5" s="53">
        <f t="shared" si="0"/>
        <v>81.88000000000001</v>
      </c>
      <c r="BD5" s="53">
        <f t="shared" si="0"/>
        <v>0</v>
      </c>
      <c r="BE5" s="53">
        <f t="shared" si="0"/>
        <v>0</v>
      </c>
      <c r="BF5" s="53">
        <f t="shared" si="0"/>
        <v>0</v>
      </c>
      <c r="BG5" s="65">
        <f>SUM(BG6,BG19,BG59)</f>
        <v>404.99</v>
      </c>
      <c r="BH5" s="53">
        <f>E60-BG5</f>
        <v>-404.99</v>
      </c>
      <c r="BI5" s="53">
        <f>SUM(BI6,BI19,BI59)</f>
        <v>7614.22</v>
      </c>
    </row>
    <row r="6" spans="1:61" s="66" customFormat="1" ht="15">
      <c r="A6" s="62">
        <v>1</v>
      </c>
      <c r="B6" s="63" t="s">
        <v>7</v>
      </c>
      <c r="C6" s="62" t="s">
        <v>8</v>
      </c>
      <c r="D6" s="52">
        <f>HTg!K8</f>
        <v>7421.06</v>
      </c>
      <c r="E6" s="65">
        <f>SUM(E8:E18)</f>
        <v>7365.3700000000008</v>
      </c>
      <c r="F6" s="65">
        <f>SUM(F8:F18)</f>
        <v>221.62</v>
      </c>
      <c r="G6" s="65">
        <f t="shared" ref="G6:BF6" si="1">SUM(G8:G18)</f>
        <v>171.01</v>
      </c>
      <c r="H6" s="65">
        <f t="shared" si="1"/>
        <v>50.61</v>
      </c>
      <c r="I6" s="65">
        <f t="shared" si="1"/>
        <v>0</v>
      </c>
      <c r="J6" s="65">
        <f t="shared" si="1"/>
        <v>161.17000000000002</v>
      </c>
      <c r="K6" s="65">
        <f t="shared" si="1"/>
        <v>9.8899999999999864</v>
      </c>
      <c r="L6" s="65">
        <f t="shared" si="1"/>
        <v>1642.8400000000001</v>
      </c>
      <c r="M6" s="65">
        <f t="shared" si="1"/>
        <v>2016.1799999999998</v>
      </c>
      <c r="N6" s="65">
        <f t="shared" si="1"/>
        <v>3265.3</v>
      </c>
      <c r="O6" s="65">
        <f t="shared" si="1"/>
        <v>16.329999999999998</v>
      </c>
      <c r="P6" s="65">
        <f t="shared" si="1"/>
        <v>0</v>
      </c>
      <c r="Q6" s="65">
        <f t="shared" si="1"/>
        <v>32.04</v>
      </c>
      <c r="R6" s="65">
        <f t="shared" si="1"/>
        <v>55.689999999999991</v>
      </c>
      <c r="S6" s="65">
        <f t="shared" si="1"/>
        <v>1.7</v>
      </c>
      <c r="T6" s="65">
        <f t="shared" si="1"/>
        <v>0.3</v>
      </c>
      <c r="U6" s="65">
        <f t="shared" si="1"/>
        <v>0</v>
      </c>
      <c r="V6" s="65">
        <f t="shared" si="1"/>
        <v>0</v>
      </c>
      <c r="W6" s="65">
        <f t="shared" si="1"/>
        <v>0</v>
      </c>
      <c r="X6" s="65">
        <f t="shared" si="1"/>
        <v>0.12</v>
      </c>
      <c r="Y6" s="65">
        <f t="shared" si="1"/>
        <v>9.9899999999999984</v>
      </c>
      <c r="Z6" s="65">
        <f t="shared" si="1"/>
        <v>0</v>
      </c>
      <c r="AA6" s="65">
        <f t="shared" si="1"/>
        <v>19.62</v>
      </c>
      <c r="AB6" s="65">
        <f t="shared" si="1"/>
        <v>0.72</v>
      </c>
      <c r="AC6" s="65">
        <f t="shared" si="1"/>
        <v>0</v>
      </c>
      <c r="AD6" s="65">
        <f t="shared" si="1"/>
        <v>0</v>
      </c>
      <c r="AE6" s="65">
        <f t="shared" si="1"/>
        <v>0.48000000000000004</v>
      </c>
      <c r="AF6" s="65">
        <f t="shared" si="1"/>
        <v>1.5</v>
      </c>
      <c r="AG6" s="65">
        <f t="shared" si="1"/>
        <v>0</v>
      </c>
      <c r="AH6" s="65">
        <f t="shared" si="1"/>
        <v>0</v>
      </c>
      <c r="AI6" s="65">
        <f t="shared" si="1"/>
        <v>10.54</v>
      </c>
      <c r="AJ6" s="65">
        <f t="shared" si="1"/>
        <v>1.26</v>
      </c>
      <c r="AK6" s="65">
        <f t="shared" si="1"/>
        <v>4.62</v>
      </c>
      <c r="AL6" s="65">
        <f t="shared" si="1"/>
        <v>0</v>
      </c>
      <c r="AM6" s="65">
        <f t="shared" si="1"/>
        <v>0.5</v>
      </c>
      <c r="AN6" s="65">
        <f t="shared" si="1"/>
        <v>0</v>
      </c>
      <c r="AO6" s="65">
        <f t="shared" si="1"/>
        <v>0</v>
      </c>
      <c r="AP6" s="65">
        <f t="shared" si="1"/>
        <v>0</v>
      </c>
      <c r="AQ6" s="65">
        <f t="shared" si="1"/>
        <v>3</v>
      </c>
      <c r="AR6" s="65">
        <f t="shared" si="1"/>
        <v>10.530000000000001</v>
      </c>
      <c r="AS6" s="65">
        <f t="shared" si="1"/>
        <v>0</v>
      </c>
      <c r="AT6" s="65">
        <f t="shared" si="1"/>
        <v>0.05</v>
      </c>
      <c r="AU6" s="65">
        <f t="shared" si="1"/>
        <v>0.54999999999999993</v>
      </c>
      <c r="AV6" s="65">
        <f t="shared" si="1"/>
        <v>0</v>
      </c>
      <c r="AW6" s="65">
        <f t="shared" si="1"/>
        <v>0</v>
      </c>
      <c r="AX6" s="65">
        <f t="shared" si="1"/>
        <v>9.83</v>
      </c>
      <c r="AY6" s="65">
        <f t="shared" si="1"/>
        <v>0</v>
      </c>
      <c r="AZ6" s="65">
        <f t="shared" si="1"/>
        <v>0</v>
      </c>
      <c r="BA6" s="65">
        <f t="shared" si="1"/>
        <v>0</v>
      </c>
      <c r="BB6" s="65">
        <f t="shared" si="1"/>
        <v>0</v>
      </c>
      <c r="BC6" s="65">
        <f t="shared" si="1"/>
        <v>0</v>
      </c>
      <c r="BD6" s="65">
        <f t="shared" si="1"/>
        <v>0</v>
      </c>
      <c r="BE6" s="65">
        <f t="shared" si="1"/>
        <v>0</v>
      </c>
      <c r="BF6" s="65">
        <f t="shared" si="1"/>
        <v>0</v>
      </c>
      <c r="BG6" s="65">
        <f>SUM(BG8:BG18)</f>
        <v>404.38</v>
      </c>
      <c r="BH6" s="65">
        <f>F60-BG6</f>
        <v>-404.38</v>
      </c>
      <c r="BI6" s="65">
        <f>SUM(BI8:BI18)</f>
        <v>7365.37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>
        <f>HTg!K9</f>
        <v>241.66</v>
      </c>
      <c r="E7" s="65">
        <f>SUM(E8,E9,E10)</f>
        <v>234.62</v>
      </c>
      <c r="F7" s="54">
        <f>D7-BG7</f>
        <v>221.62</v>
      </c>
      <c r="G7" s="70">
        <f>SUM(G8,G9,G10)</f>
        <v>171.01</v>
      </c>
      <c r="H7" s="70">
        <f t="shared" ref="H7:BF7" si="2">SUM(H8,H9,H10)</f>
        <v>50.61</v>
      </c>
      <c r="I7" s="70">
        <f t="shared" si="2"/>
        <v>0</v>
      </c>
      <c r="J7" s="70">
        <f t="shared" si="2"/>
        <v>0</v>
      </c>
      <c r="K7" s="70">
        <f t="shared" si="2"/>
        <v>9</v>
      </c>
      <c r="L7" s="70">
        <f t="shared" si="2"/>
        <v>0</v>
      </c>
      <c r="M7" s="70">
        <f t="shared" si="2"/>
        <v>0</v>
      </c>
      <c r="N7" s="70">
        <f t="shared" si="2"/>
        <v>0</v>
      </c>
      <c r="O7" s="70">
        <f t="shared" si="2"/>
        <v>1.85</v>
      </c>
      <c r="P7" s="70">
        <f t="shared" si="2"/>
        <v>0</v>
      </c>
      <c r="Q7" s="70">
        <f t="shared" si="2"/>
        <v>2.15</v>
      </c>
      <c r="R7" s="70">
        <f t="shared" si="2"/>
        <v>7.04</v>
      </c>
      <c r="S7" s="70">
        <f t="shared" si="2"/>
        <v>0</v>
      </c>
      <c r="T7" s="70">
        <f t="shared" si="2"/>
        <v>0</v>
      </c>
      <c r="U7" s="70">
        <f t="shared" si="2"/>
        <v>0</v>
      </c>
      <c r="V7" s="70">
        <f t="shared" si="2"/>
        <v>0</v>
      </c>
      <c r="W7" s="70">
        <f t="shared" si="2"/>
        <v>0</v>
      </c>
      <c r="X7" s="70">
        <f t="shared" si="2"/>
        <v>0.12</v>
      </c>
      <c r="Y7" s="70">
        <f t="shared" si="2"/>
        <v>0.69</v>
      </c>
      <c r="Z7" s="70">
        <f t="shared" si="2"/>
        <v>0</v>
      </c>
      <c r="AA7" s="70">
        <f t="shared" si="2"/>
        <v>2.7600000000000002</v>
      </c>
      <c r="AB7" s="70">
        <f t="shared" si="2"/>
        <v>0</v>
      </c>
      <c r="AC7" s="70">
        <f t="shared" si="2"/>
        <v>0</v>
      </c>
      <c r="AD7" s="70">
        <f t="shared" si="2"/>
        <v>0</v>
      </c>
      <c r="AE7" s="70">
        <f t="shared" si="2"/>
        <v>0.2</v>
      </c>
      <c r="AF7" s="70">
        <f t="shared" si="2"/>
        <v>0</v>
      </c>
      <c r="AG7" s="70">
        <f t="shared" si="2"/>
        <v>0</v>
      </c>
      <c r="AH7" s="70">
        <f t="shared" si="2"/>
        <v>0</v>
      </c>
      <c r="AI7" s="70">
        <f t="shared" si="2"/>
        <v>0.79999999999999993</v>
      </c>
      <c r="AJ7" s="70">
        <f t="shared" si="2"/>
        <v>0.4</v>
      </c>
      <c r="AK7" s="70">
        <f t="shared" si="2"/>
        <v>0.8600000000000001</v>
      </c>
      <c r="AL7" s="70">
        <f t="shared" si="2"/>
        <v>0</v>
      </c>
      <c r="AM7" s="70">
        <f t="shared" si="2"/>
        <v>0.5</v>
      </c>
      <c r="AN7" s="70">
        <f t="shared" si="2"/>
        <v>0</v>
      </c>
      <c r="AO7" s="70">
        <f t="shared" si="2"/>
        <v>0</v>
      </c>
      <c r="AP7" s="70">
        <f t="shared" si="2"/>
        <v>0</v>
      </c>
      <c r="AQ7" s="70">
        <f t="shared" si="2"/>
        <v>0</v>
      </c>
      <c r="AR7" s="70">
        <f t="shared" si="2"/>
        <v>3.3200000000000003</v>
      </c>
      <c r="AS7" s="70">
        <f t="shared" si="2"/>
        <v>0</v>
      </c>
      <c r="AT7" s="70">
        <f t="shared" si="2"/>
        <v>0</v>
      </c>
      <c r="AU7" s="70">
        <f t="shared" si="2"/>
        <v>0.15</v>
      </c>
      <c r="AV7" s="70">
        <f t="shared" si="2"/>
        <v>0</v>
      </c>
      <c r="AW7" s="70">
        <f t="shared" si="2"/>
        <v>0</v>
      </c>
      <c r="AX7" s="70">
        <f t="shared" si="2"/>
        <v>0</v>
      </c>
      <c r="AY7" s="70">
        <f t="shared" si="2"/>
        <v>0</v>
      </c>
      <c r="AZ7" s="70">
        <f t="shared" si="2"/>
        <v>0</v>
      </c>
      <c r="BA7" s="70">
        <f t="shared" si="2"/>
        <v>0</v>
      </c>
      <c r="BB7" s="70">
        <f t="shared" si="2"/>
        <v>0</v>
      </c>
      <c r="BC7" s="70">
        <f t="shared" si="2"/>
        <v>0</v>
      </c>
      <c r="BD7" s="70">
        <f t="shared" si="2"/>
        <v>0</v>
      </c>
      <c r="BE7" s="70">
        <f t="shared" si="2"/>
        <v>0</v>
      </c>
      <c r="BF7" s="70">
        <f t="shared" si="2"/>
        <v>0</v>
      </c>
      <c r="BG7" s="65">
        <f>SUM(BG8:BG10)</f>
        <v>20.04</v>
      </c>
      <c r="BH7" s="70">
        <f>G60-BG7</f>
        <v>-20.04</v>
      </c>
      <c r="BI7" s="70">
        <f>SUM(BI8,BI9,BI10)</f>
        <v>221.62</v>
      </c>
    </row>
    <row r="8" spans="1:61" ht="15">
      <c r="A8" s="8"/>
      <c r="B8" s="6" t="s">
        <v>189</v>
      </c>
      <c r="C8" s="8" t="s">
        <v>11</v>
      </c>
      <c r="D8" s="52">
        <f>HTg!K10</f>
        <v>180.06</v>
      </c>
      <c r="E8" s="65">
        <f>SUM(F8,J8,K8,L8,M8,N8,O8,P8,Q8)</f>
        <v>175.81</v>
      </c>
      <c r="F8" s="70">
        <f>G8+H8+I8</f>
        <v>171.01</v>
      </c>
      <c r="G8" s="54">
        <f>D8-BG8</f>
        <v>171.01</v>
      </c>
      <c r="H8" s="55">
        <f>SUMIF(NSL!$C$12:$C$13,C8,NSL!$N$12:$N$13)</f>
        <v>0</v>
      </c>
      <c r="I8" s="55">
        <f>SUMIF(NSL!$C$15:$C$16,C8,NSL!$N$15:$N$16)</f>
        <v>0</v>
      </c>
      <c r="J8" s="55">
        <f>SUMIF(NSL!$C$18:$C$19,C8,NSL!$N$18:$N$19)</f>
        <v>0</v>
      </c>
      <c r="K8" s="55">
        <f>SUMIF(NSL!$C$21:$C$43,C8,NSL!$N$21:$N$43)</f>
        <v>4</v>
      </c>
      <c r="L8" s="55">
        <f>SUMIF(NSL!$C$45:$C$51,C8,NSL!$N$45:$N$51)</f>
        <v>0</v>
      </c>
      <c r="M8" s="55">
        <f>SUMIF(NSL!$C$53:$C$55,C8,NSL!$N$53:$N$55)</f>
        <v>0</v>
      </c>
      <c r="N8" s="55">
        <f>SUMIF(NSL!$C$57:$C$65,C8,NSL!$N$57:$N$65)</f>
        <v>0</v>
      </c>
      <c r="O8" s="55">
        <f>SUMIF(NSL!$C$67:$C$76,C8,NSL!$N$67:$N$76)</f>
        <v>0.65</v>
      </c>
      <c r="P8" s="55">
        <f>SUMIF(NSL!$C$78:$C$79,C8,NSL!$N$78:$N$79)</f>
        <v>0</v>
      </c>
      <c r="Q8" s="55">
        <f>SUMIF(NSL!$C$81:$C$173,C8,NSL!$N$81:$N$173)</f>
        <v>0.15</v>
      </c>
      <c r="R8" s="65">
        <f>SUM(S8:AA8)+SUM(AO8:BF8)</f>
        <v>4.25</v>
      </c>
      <c r="S8" s="55">
        <f>SUMIF(NSL!$C$176:$C$214,C8,NSL!$N$176:$N$214)</f>
        <v>0</v>
      </c>
      <c r="T8" s="55">
        <f>SUMIF(NSL!$C$216:$C$238,C8,NSL!$N$216:$N$238)</f>
        <v>0</v>
      </c>
      <c r="U8" s="55">
        <f>SUMIF(NSL!$C$240:$C$252,C8,NSL!$N$240:$N$252)</f>
        <v>0</v>
      </c>
      <c r="V8" s="55">
        <f>SUMIF(NSL!$C$254:$C$255,C8,NSL!$N$254:$N$255)</f>
        <v>0</v>
      </c>
      <c r="W8" s="55">
        <f>SUMIF(NSL!$C$257:$C$282,C8,NSL!$N$257:$N$282)</f>
        <v>0</v>
      </c>
      <c r="X8" s="55">
        <f>SUMIF(NSL!$C$284:$C$346,C8,NSL!$N$284:$N$346)</f>
        <v>0.12</v>
      </c>
      <c r="Y8" s="55">
        <f>SUMIF(NSL!$C$348:$C$436,C8,NSL!$N$348:$N$436)</f>
        <v>0.6</v>
      </c>
      <c r="Z8" s="55">
        <f>SUMIF(NSL!$C$438:$C$480,C8,NSL!$N$438:$N$480)</f>
        <v>0</v>
      </c>
      <c r="AA8" s="70">
        <f>SUM(AB8:AN8)</f>
        <v>1.6800000000000002</v>
      </c>
      <c r="AB8" s="55">
        <f>SUMIF(NSL!$C$483:$C$679,C8,NSL!$N$483:$N$679)</f>
        <v>0</v>
      </c>
      <c r="AC8" s="55">
        <f>SUMIF(NSL!$C$681:$C$682,C8,NSL!$N$681:$N$682)</f>
        <v>0</v>
      </c>
      <c r="AD8" s="55">
        <f>SUMIF(NSL!$C$684:$C$692,C8,NSL!$N$684:$N$692)</f>
        <v>0</v>
      </c>
      <c r="AE8" s="55">
        <f>SUMIF(NSL!$C$694:$C$776,C8,NSL!$N$694:$N$776)</f>
        <v>0.2</v>
      </c>
      <c r="AF8" s="55">
        <f>SUMIF(NSL!$C$778:$C$810,C8,NSL!$N$778:$N$810)</f>
        <v>0</v>
      </c>
      <c r="AG8" s="55">
        <f>SUMIF(NSL!$C$812:$C$813,C8,NSL!$N$812:$N$813)</f>
        <v>0</v>
      </c>
      <c r="AH8" s="55">
        <f>SUMIF(NSL!$C$815:$C$816,C8,NSL!$N$815:$N$816)</f>
        <v>0</v>
      </c>
      <c r="AI8" s="55">
        <f>SUMIF(NSL!$C$818:$C$889,C8,NSL!$N$818:$N$889)</f>
        <v>0.22</v>
      </c>
      <c r="AJ8" s="55">
        <f>SUMIF(NSL!$C$891:$C$917,C8,NSL!$N$891:$N$917)</f>
        <v>0.25</v>
      </c>
      <c r="AK8" s="55">
        <f>SUMIF(NSL!$C$919:$C$981,C8,NSL!$N$919:$N$981)</f>
        <v>0.51</v>
      </c>
      <c r="AL8" s="55">
        <f>SUMIF(NSL!$C$983:$C$1000,C8,NSL!$N$983:$N$1000)</f>
        <v>0</v>
      </c>
      <c r="AM8" s="55">
        <f>SUMIF(NSL!$C$1002:$C$1028,C8,NSL!$N$1002:$N$1028)</f>
        <v>0.5</v>
      </c>
      <c r="AN8" s="55">
        <f>SUMIF(NSL!$C$1030:$C$1045,C8,NSL!$N$1030:$N$1045)</f>
        <v>0</v>
      </c>
      <c r="AO8" s="55">
        <f>SUMIF(NSL!$C$1047:$C$1048,C8,NSL!$N$1047:$N$1048)</f>
        <v>0</v>
      </c>
      <c r="AP8" s="55">
        <f>SUMIF(NSL!$C$1050:$C$1074,C8,NSL!$N$1050:$N$1074)</f>
        <v>0</v>
      </c>
      <c r="AQ8" s="55">
        <f>SUMIF(NSL!$C$1076:$C$1099,C8,NSL!$N$1076:$N$1099)</f>
        <v>0</v>
      </c>
      <c r="AR8" s="55">
        <f>SUMIF(NSL!$C$1101:$C$1121,C8,NSL!$N$1101:$N$1121)</f>
        <v>1.7</v>
      </c>
      <c r="AS8" s="55">
        <f>SUMIF(NSL!$C$1123:$C$1164,C8,NSL!$N$1123:$N$1164)</f>
        <v>0</v>
      </c>
      <c r="AT8" s="55">
        <f>SUMIF(NSL!$C$1166:$C$1201,C8,NSL!$N$1166:$N$1201)</f>
        <v>0</v>
      </c>
      <c r="AU8" s="55">
        <f>SUMIF(NSL!$C$1203:$C$1223,C8,NSL!$N$1203:$N$1223)</f>
        <v>0.15</v>
      </c>
      <c r="AV8" s="55">
        <f>SUMIF(NSL!$C$1225:$C$1226,C8,NSL!$N$1225:$N$1226)</f>
        <v>0</v>
      </c>
      <c r="AW8" s="55">
        <f>SUMIF(NSL!$C$1228:$C$1244,C8,NSL!$N$1228:$N$1244)</f>
        <v>0</v>
      </c>
      <c r="AX8" s="55">
        <f>SUMIF(NSL!$C$1246:$C$1351,C8,NSL!$N$1246:$N$1351)</f>
        <v>0</v>
      </c>
      <c r="AY8" s="55">
        <f>SUMIF(NSL!$C$1353:$C$1434,C8,NSL!$N$1353:$N$1434)</f>
        <v>0</v>
      </c>
      <c r="AZ8" s="55">
        <f>SUMIF(NSL!$C$1436:$C$1440,C8,NSL!$N$1436:$N$1440)</f>
        <v>0</v>
      </c>
      <c r="BA8" s="55">
        <f>SUMIF(NSL!$C$1442:$C$1507,C8,NSL!$N$1442:$N$1507)</f>
        <v>0</v>
      </c>
      <c r="BB8" s="55">
        <f>SUMIF(NSL!$C$1509:$C$1540,C8,NSL!$N$1509:$N$1540)</f>
        <v>0</v>
      </c>
      <c r="BC8" s="55">
        <f>SUMIF(NSL!$C$1542:$C$1545,C8,NSL!$N$1542:$N$1545)</f>
        <v>0</v>
      </c>
      <c r="BD8" s="55">
        <f>SUMIF(NSL!$C$1547:$C$1560,C8,NSL!$N$1547:$N$1560)</f>
        <v>0</v>
      </c>
      <c r="BE8" s="55">
        <f>SUMIF(NSL!$C$1562:$C$1565,C8,NSL!$N$1562:$N$1565)</f>
        <v>0</v>
      </c>
      <c r="BF8" s="55">
        <f>SUMIF(NSL!$C$1567:$C$1569,C8,NSL!$N$1567:$N$1569)</f>
        <v>0</v>
      </c>
      <c r="BG8" s="65">
        <f>SUM(H8:Q8)+SUM(S8:Z8)+SUM(AB8:BF8)</f>
        <v>9.0500000000000007</v>
      </c>
      <c r="BH8" s="53">
        <f>G60-BG8</f>
        <v>-9.0500000000000007</v>
      </c>
      <c r="BI8" s="53">
        <f>BH8+D8</f>
        <v>171.01</v>
      </c>
    </row>
    <row r="9" spans="1:61" ht="15">
      <c r="A9" s="8"/>
      <c r="B9" s="6" t="s">
        <v>191</v>
      </c>
      <c r="C9" s="8" t="s">
        <v>12</v>
      </c>
      <c r="D9" s="52">
        <f>HTg!K11</f>
        <v>61.6</v>
      </c>
      <c r="E9" s="65">
        <f t="shared" ref="E9:E18" si="3">SUM(F9,J9,K9,L9,M9,N9,O9,P9,Q9)</f>
        <v>58.81</v>
      </c>
      <c r="F9" s="70">
        <f t="shared" ref="F9:F18" si="4">G9+H9+I9</f>
        <v>50.61</v>
      </c>
      <c r="G9" s="55">
        <f>SUMIF(NSL!$C$9:$C$10,C9,NSL!$N$9:$N$10)</f>
        <v>0</v>
      </c>
      <c r="H9" s="54">
        <f>D9-BG9</f>
        <v>50.61</v>
      </c>
      <c r="I9" s="55">
        <f>SUMIF(NSL!$C$15:$C$16,C9,NSL!$N$15:$N$16)</f>
        <v>0</v>
      </c>
      <c r="J9" s="55">
        <f>SUMIF(NSL!$C$18:$C$19,C9,NSL!$N$18:$N$19)</f>
        <v>0</v>
      </c>
      <c r="K9" s="55">
        <f>SUMIF(NSL!$C$21:$C$43,C9,NSL!$N$21:$N$43)</f>
        <v>5</v>
      </c>
      <c r="L9" s="55">
        <f>SUMIF(NSL!$C$45:$C$51,C9,NSL!$N$45:$N$51)</f>
        <v>0</v>
      </c>
      <c r="M9" s="55">
        <f>SUMIF(NSL!$C$53:$C$55,C9,NSL!$N$53:$N$55)</f>
        <v>0</v>
      </c>
      <c r="N9" s="55">
        <f>SUMIF(NSL!$C$57:$C$65,C9,NSL!$N$57:$N$65)</f>
        <v>0</v>
      </c>
      <c r="O9" s="55">
        <f>SUMIF(NSL!$C$67:$C$76,C9,NSL!$N$67:$N$76)</f>
        <v>1.2</v>
      </c>
      <c r="P9" s="55">
        <f>SUMIF(NSL!$C$78:$C$79,C9,NSL!$N$78:$N$79)</f>
        <v>0</v>
      </c>
      <c r="Q9" s="55">
        <f>SUMIF(NSL!$C$81:$C$173,C9,NSL!$N$81:$N$173)</f>
        <v>2</v>
      </c>
      <c r="R9" s="65">
        <f>SUM(S9:AA9)+SUM(AO9:BF9)</f>
        <v>2.79</v>
      </c>
      <c r="S9" s="55">
        <f>SUMIF(NSL!$C$176:$C$214,C9,NSL!$N$176:$N$214)</f>
        <v>0</v>
      </c>
      <c r="T9" s="55">
        <f>SUMIF(NSL!$C$216:$C$238,C9,NSL!$N$216:$N$238)</f>
        <v>0</v>
      </c>
      <c r="U9" s="55">
        <f>SUMIF(NSL!$C$240:$C$252,C9,NSL!$N$240:$N$252)</f>
        <v>0</v>
      </c>
      <c r="V9" s="55">
        <f>SUMIF(NSL!$C$254:$C$255,C9,NSL!$N$254:$N$255)</f>
        <v>0</v>
      </c>
      <c r="W9" s="55">
        <f>SUMIF(NSL!$C$257:$C$282,C9,NSL!$N$257:$N$282)</f>
        <v>0</v>
      </c>
      <c r="X9" s="55">
        <f>SUMIF(NSL!$C$284:$C$346,C9,NSL!$N$284:$N$346)</f>
        <v>0</v>
      </c>
      <c r="Y9" s="55">
        <f>SUMIF(NSL!$C$348:$C$436,C9,NSL!$N$348:$N$436)</f>
        <v>0.09</v>
      </c>
      <c r="Z9" s="55">
        <f>SUMIF(NSL!$C$438:$C$480,C9,NSL!$N$438:$N$480)</f>
        <v>0</v>
      </c>
      <c r="AA9" s="70">
        <f t="shared" ref="AA9:AA18" si="5">SUM(AB9:AN9)</f>
        <v>1.08</v>
      </c>
      <c r="AB9" s="55">
        <f>SUMIF(NSL!$C$483:$C$679,C9,NSL!$N$483:$N$679)</f>
        <v>0</v>
      </c>
      <c r="AC9" s="55">
        <f>SUMIF(NSL!$C$681:$C$682,C9,NSL!$N$681:$N$682)</f>
        <v>0</v>
      </c>
      <c r="AD9" s="55">
        <f>SUMIF(NSL!$C$684:$C$692,C9,NSL!$N$684:$N$692)</f>
        <v>0</v>
      </c>
      <c r="AE9" s="55">
        <f>SUMIF(NSL!$C$694:$C$776,C9,NSL!$N$694:$N$776)</f>
        <v>0</v>
      </c>
      <c r="AF9" s="55">
        <f>SUMIF(NSL!$C$778:$C$810,C9,NSL!$N$778:$N$810)</f>
        <v>0</v>
      </c>
      <c r="AG9" s="55">
        <f>SUMIF(NSL!$C$812:$C$813,C9,NSL!$N$812:$N$813)</f>
        <v>0</v>
      </c>
      <c r="AH9" s="55">
        <f>SUMIF(NSL!$C$815:$C$816,C9,NSL!$N$815:$N$816)</f>
        <v>0</v>
      </c>
      <c r="AI9" s="55">
        <f>SUMIF(NSL!$C$818:$C$889,C9,NSL!$N$818:$N$889)</f>
        <v>0.57999999999999996</v>
      </c>
      <c r="AJ9" s="55">
        <f>SUMIF(NSL!$C$891:$C$917,C9,NSL!$N$891:$N$917)</f>
        <v>0.15</v>
      </c>
      <c r="AK9" s="55">
        <f>SUMIF(NSL!$C$919:$C$981,C9,NSL!$N$919:$N$981)</f>
        <v>0.35000000000000003</v>
      </c>
      <c r="AL9" s="55">
        <f>SUMIF(NSL!$C$983:$C$1000,C9,NSL!$N$983:$N$1000)</f>
        <v>0</v>
      </c>
      <c r="AM9" s="55">
        <f>SUMIF(NSL!$C$1002:$C$1028,C9,NSL!$N$1002:$N$1028)</f>
        <v>0</v>
      </c>
      <c r="AN9" s="55">
        <f>SUMIF(NSL!$C$1030:$C$1045,C9,NSL!$N$1030:$N$1045)</f>
        <v>0</v>
      </c>
      <c r="AO9" s="55">
        <f>SUMIF(NSL!$C$1047:$C$1048,C9,NSL!$N$1047:$N$1048)</f>
        <v>0</v>
      </c>
      <c r="AP9" s="55">
        <f>SUMIF(NSL!$C$1050:$C$1074,C9,NSL!$N$1050:$N$1074)</f>
        <v>0</v>
      </c>
      <c r="AQ9" s="55">
        <f>SUMIF(NSL!$C$1076:$C$1099,C9,NSL!$N$1076:$N$1099)</f>
        <v>0</v>
      </c>
      <c r="AR9" s="55">
        <f>SUMIF(NSL!$C$1101:$C$1121,C9,NSL!$N$1101:$N$1121)</f>
        <v>1.62</v>
      </c>
      <c r="AS9" s="55">
        <f>SUMIF(NSL!$C$1123:$C$1164,C9,NSL!$N$1123:$N$1164)</f>
        <v>0</v>
      </c>
      <c r="AT9" s="55">
        <f>SUMIF(NSL!$C$1166:$C$1201,C9,NSL!$N$1166:$N$1201)</f>
        <v>0</v>
      </c>
      <c r="AU9" s="55">
        <f>SUMIF(NSL!$C$1203:$C$1223,C9,NSL!$N$1203:$N$1223)</f>
        <v>0</v>
      </c>
      <c r="AV9" s="55">
        <f>SUMIF(NSL!$C$1225:$C$1226,C9,NSL!$N$1225:$N$1226)</f>
        <v>0</v>
      </c>
      <c r="AW9" s="55">
        <f>SUMIF(NSL!$C$1228:$C$1244,C9,NSL!$N$1228:$N$1244)</f>
        <v>0</v>
      </c>
      <c r="AX9" s="55">
        <f>SUMIF(NSL!$C$1246:$C$1351,C9,NSL!$N$1246:$N$1351)</f>
        <v>0</v>
      </c>
      <c r="AY9" s="55">
        <f>SUMIF(NSL!$C$1353:$C$1434,C9,NSL!$N$1353:$N$1434)</f>
        <v>0</v>
      </c>
      <c r="AZ9" s="55">
        <f>SUMIF(NSL!$C$1436:$C$1440,C9,NSL!$N$1436:$N$1440)</f>
        <v>0</v>
      </c>
      <c r="BA9" s="55">
        <f>SUMIF(NSL!$C$1442:$C$1507,C9,NSL!$N$1442:$N$1507)</f>
        <v>0</v>
      </c>
      <c r="BB9" s="55">
        <f>SUMIF(NSL!$C$1509:$C$1540,C9,NSL!$N$1509:$N$1540)</f>
        <v>0</v>
      </c>
      <c r="BC9" s="55">
        <f>SUMIF(NSL!$C$1542:$C$1545,C9,NSL!$N$1542:$N$1545)</f>
        <v>0</v>
      </c>
      <c r="BD9" s="55">
        <f>SUMIF(NSL!$C$1547:$C$1560,C9,NSL!$N$1547:$N$1560)</f>
        <v>0</v>
      </c>
      <c r="BE9" s="55">
        <f>SUMIF(NSL!$C$1562:$C$1565,C9,NSL!$N$1562:$N$1565)</f>
        <v>0</v>
      </c>
      <c r="BF9" s="55">
        <f>SUMIF(NSL!$C$1567:$C$1569,C9,NSL!$N$1567:$N$1569)</f>
        <v>0</v>
      </c>
      <c r="BG9" s="65">
        <f>SUM(G9)+SUM(I9:Q9)+SUM(S9:Z9)+SUM(AB9:BF9)</f>
        <v>10.989999999999998</v>
      </c>
      <c r="BH9" s="53">
        <f>H60-BG9</f>
        <v>-10.989999999999998</v>
      </c>
      <c r="BI9" s="53">
        <f t="shared" ref="BI9:BI59" si="6">BH9+D9</f>
        <v>50.61</v>
      </c>
    </row>
    <row r="10" spans="1:61" ht="15">
      <c r="A10" s="8"/>
      <c r="B10" s="6" t="s">
        <v>192</v>
      </c>
      <c r="C10" s="8" t="s">
        <v>14</v>
      </c>
      <c r="D10" s="52">
        <f>HTg!K12</f>
        <v>0</v>
      </c>
      <c r="E10" s="65">
        <f t="shared" si="3"/>
        <v>0</v>
      </c>
      <c r="F10" s="70">
        <f t="shared" si="4"/>
        <v>0</v>
      </c>
      <c r="G10" s="55">
        <f>SUMIF(NSL!$C$9:$C$10,C10,NSL!$N$9:$N$10)</f>
        <v>0</v>
      </c>
      <c r="H10" s="55">
        <f>SUMIF(NSL!$C$12:$C$13,C10,NSL!$N$12:$N$13)</f>
        <v>0</v>
      </c>
      <c r="I10" s="54">
        <f>D10-BG10</f>
        <v>0</v>
      </c>
      <c r="J10" s="55">
        <f>SUMIF(NSL!$C$18:$C$19,C10,NSL!$N$18:$N$19)</f>
        <v>0</v>
      </c>
      <c r="K10" s="55">
        <f>SUMIF(NSL!$C$21:$C$43,C10,NSL!$N$21:$N$43)</f>
        <v>0</v>
      </c>
      <c r="L10" s="55">
        <f>SUMIF(NSL!$C$45:$C$51,C10,NSL!$N$45:$N$51)</f>
        <v>0</v>
      </c>
      <c r="M10" s="55">
        <f>SUMIF(NSL!$C$53:$C$55,C10,NSL!$N$53:$N$55)</f>
        <v>0</v>
      </c>
      <c r="N10" s="55">
        <f>SUMIF(NSL!$C$57:$C$65,C10,NSL!$N$57:$N$65)</f>
        <v>0</v>
      </c>
      <c r="O10" s="55">
        <f>SUMIF(NSL!$C$67:$C$76,C10,NSL!$N$67:$N$76)</f>
        <v>0</v>
      </c>
      <c r="P10" s="55">
        <f>SUMIF(NSL!$C$78:$C$79,C10,NSL!$N$78:$N$79)</f>
        <v>0</v>
      </c>
      <c r="Q10" s="55">
        <f>SUMIF(NSL!$C$81:$C$173,C10,NSL!$N$81:$N$173)</f>
        <v>0</v>
      </c>
      <c r="R10" s="65">
        <f>SUM(S10:AA10)+SUM(AO10:BF10)</f>
        <v>0</v>
      </c>
      <c r="S10" s="55">
        <f>SUMIF(NSL!$C$176:$C$214,C10,NSL!$N$176:$N$214)</f>
        <v>0</v>
      </c>
      <c r="T10" s="55">
        <f>SUMIF(NSL!$C$216:$C$238,C10,NSL!$N$216:$N$238)</f>
        <v>0</v>
      </c>
      <c r="U10" s="55">
        <f>SUMIF(NSL!$C$240:$C$252,C10,NSL!$N$240:$N$252)</f>
        <v>0</v>
      </c>
      <c r="V10" s="55">
        <f>SUMIF(NSL!$C$254:$C$255,C10,NSL!$N$254:$N$255)</f>
        <v>0</v>
      </c>
      <c r="W10" s="55">
        <f>SUMIF(NSL!$C$257:$C$282,C10,NSL!$N$257:$N$282)</f>
        <v>0</v>
      </c>
      <c r="X10" s="55">
        <f>SUMIF(NSL!$C$284:$C$346,C10,NSL!$N$284:$N$346)</f>
        <v>0</v>
      </c>
      <c r="Y10" s="55">
        <f>SUMIF(NSL!$C$348:$C$436,C10,NSL!$N$348:$N$436)</f>
        <v>0</v>
      </c>
      <c r="Z10" s="55">
        <f>SUMIF(NSL!$C$438:$C$480,C10,NSL!$N$438:$N$480)</f>
        <v>0</v>
      </c>
      <c r="AA10" s="70">
        <f t="shared" si="5"/>
        <v>0</v>
      </c>
      <c r="AB10" s="55">
        <f>SUMIF(NSL!$C$483:$C$679,C10,NSL!$N$483:$N$679)</f>
        <v>0</v>
      </c>
      <c r="AC10" s="55">
        <f>SUMIF(NSL!$C$681:$C$682,C10,NSL!$N$681:$N$682)</f>
        <v>0</v>
      </c>
      <c r="AD10" s="55">
        <f>SUMIF(NSL!$C$684:$C$692,C10,NSL!$N$684:$N$692)</f>
        <v>0</v>
      </c>
      <c r="AE10" s="55">
        <f>SUMIF(NSL!$C$694:$C$776,C10,NSL!$N$694:$N$776)</f>
        <v>0</v>
      </c>
      <c r="AF10" s="55">
        <f>SUMIF(NSL!$C$778:$C$810,C10,NSL!$N$778:$N$810)</f>
        <v>0</v>
      </c>
      <c r="AG10" s="55">
        <f>SUMIF(NSL!$C$812:$C$813,C10,NSL!$N$812:$N$813)</f>
        <v>0</v>
      </c>
      <c r="AH10" s="55">
        <f>SUMIF(NSL!$C$815:$C$816,C10,NSL!$N$815:$N$816)</f>
        <v>0</v>
      </c>
      <c r="AI10" s="55">
        <f>SUMIF(NSL!$C$818:$C$889,C10,NSL!$N$818:$N$889)</f>
        <v>0</v>
      </c>
      <c r="AJ10" s="55">
        <f>SUMIF(NSL!$C$891:$C$917,C10,NSL!$N$891:$N$917)</f>
        <v>0</v>
      </c>
      <c r="AK10" s="55">
        <f>SUMIF(NSL!$C$919:$C$981,C10,NSL!$N$919:$N$981)</f>
        <v>0</v>
      </c>
      <c r="AL10" s="55">
        <f>SUMIF(NSL!$C$983:$C$1000,C10,NSL!$N$983:$N$1000)</f>
        <v>0</v>
      </c>
      <c r="AM10" s="55">
        <f>SUMIF(NSL!$C$1002:$C$1028,C10,NSL!$N$1002:$N$1028)</f>
        <v>0</v>
      </c>
      <c r="AN10" s="55">
        <f>SUMIF(NSL!$C$1030:$C$1045,C10,NSL!$N$1030:$N$1045)</f>
        <v>0</v>
      </c>
      <c r="AO10" s="55">
        <f>SUMIF(NSL!$C$1047:$C$1048,C10,NSL!$N$1047:$N$1048)</f>
        <v>0</v>
      </c>
      <c r="AP10" s="55">
        <f>SUMIF(NSL!$C$1050:$C$1074,C10,NSL!$N$1050:$N$1074)</f>
        <v>0</v>
      </c>
      <c r="AQ10" s="55">
        <f>SUMIF(NSL!$C$1076:$C$1099,C10,NSL!$N$1076:$N$1099)</f>
        <v>0</v>
      </c>
      <c r="AR10" s="55">
        <f>SUMIF(NSL!$C$1101:$C$1121,C10,NSL!$N$1101:$N$1121)</f>
        <v>0</v>
      </c>
      <c r="AS10" s="55">
        <f>SUMIF(NSL!$C$1123:$C$1164,C10,NSL!$N$1123:$N$1164)</f>
        <v>0</v>
      </c>
      <c r="AT10" s="55">
        <f>SUMIF(NSL!$C$1166:$C$1201,C10,NSL!$N$1166:$N$1201)</f>
        <v>0</v>
      </c>
      <c r="AU10" s="55">
        <f>SUMIF(NSL!$C$1203:$C$1223,C10,NSL!$N$1203:$N$1223)</f>
        <v>0</v>
      </c>
      <c r="AV10" s="55">
        <f>SUMIF(NSL!$C$1225:$C$1226,C10,NSL!$N$1225:$N$1226)</f>
        <v>0</v>
      </c>
      <c r="AW10" s="55">
        <f>SUMIF(NSL!$C$1228:$C$1244,C10,NSL!$N$1228:$N$1244)</f>
        <v>0</v>
      </c>
      <c r="AX10" s="55">
        <f>SUMIF(NSL!$C$1246:$C$1351,C10,NSL!$N$1246:$N$1351)</f>
        <v>0</v>
      </c>
      <c r="AY10" s="55">
        <f>SUMIF(NSL!$C$1353:$C$1434,C10,NSL!$N$1353:$N$1434)</f>
        <v>0</v>
      </c>
      <c r="AZ10" s="55">
        <f>SUMIF(NSL!$C$1436:$C$1440,C10,NSL!$N$1436:$N$1440)</f>
        <v>0</v>
      </c>
      <c r="BA10" s="55">
        <f>SUMIF(NSL!$C$1442:$C$1507,C10,NSL!$N$1442:$N$1507)</f>
        <v>0</v>
      </c>
      <c r="BB10" s="55">
        <f>SUMIF(NSL!$C$1509:$C$1540,C10,NSL!$N$1509:$N$1540)</f>
        <v>0</v>
      </c>
      <c r="BC10" s="55">
        <f>SUMIF(NSL!$C$1542:$C$1545,C10,NSL!$N$1542:$N$1545)</f>
        <v>0</v>
      </c>
      <c r="BD10" s="55">
        <f>SUMIF(NSL!$C$1547:$C$1560,C10,NSL!$N$1547:$N$1560)</f>
        <v>0</v>
      </c>
      <c r="BE10" s="55">
        <f>SUMIF(NSL!$C$1562:$C$1565,C10,NSL!$N$1562:$N$1565)</f>
        <v>0</v>
      </c>
      <c r="BF10" s="55">
        <f>SUMIF(NSL!$C$1567:$C$1569,C10,NSL!$N$1567:$N$1569)</f>
        <v>0</v>
      </c>
      <c r="BG10" s="65">
        <f>SUM(G10:H10)+SUM(J10:Q10)+SUM(S10:Z10)+SUM(AB10:BF10)</f>
        <v>0</v>
      </c>
      <c r="BH10" s="53">
        <f>I60-BG10</f>
        <v>0</v>
      </c>
      <c r="BI10" s="53">
        <f t="shared" si="6"/>
        <v>0</v>
      </c>
    </row>
    <row r="11" spans="1:61" ht="15">
      <c r="A11" s="56" t="s">
        <v>13</v>
      </c>
      <c r="B11" s="13" t="s">
        <v>116</v>
      </c>
      <c r="C11" s="56" t="s">
        <v>16</v>
      </c>
      <c r="D11" s="52">
        <f>HTg!K13</f>
        <v>168.68</v>
      </c>
      <c r="E11" s="65">
        <f t="shared" si="3"/>
        <v>163.27000000000001</v>
      </c>
      <c r="F11" s="70">
        <f t="shared" si="4"/>
        <v>0</v>
      </c>
      <c r="G11" s="55">
        <f>SUMIF(NSL!$C$9:$C$10,C11,NSL!$N$9:$N$10)</f>
        <v>0</v>
      </c>
      <c r="H11" s="55">
        <f>SUMIF(NSL!$C$12:$C$13,C11,NSL!$N$12:$N$13)</f>
        <v>0</v>
      </c>
      <c r="I11" s="55">
        <f>SUMIF(NSL!$C$15:$C$16,C11,NSL!$N$15:$N$16)</f>
        <v>0</v>
      </c>
      <c r="J11" s="54">
        <f>D11-BG11</f>
        <v>161.17000000000002</v>
      </c>
      <c r="K11" s="55">
        <f>SUMIF(NSL!$C$21:$C$43,C11,NSL!$N$21:$N$43)</f>
        <v>1</v>
      </c>
      <c r="L11" s="55">
        <f>SUMIF(NSL!$C$45:$C$51,C11,NSL!$N$45:$N$51)</f>
        <v>0</v>
      </c>
      <c r="M11" s="55">
        <f>SUMIF(NSL!$C$53:$C$55,C11,NSL!$N$53:$N$55)</f>
        <v>0</v>
      </c>
      <c r="N11" s="55">
        <f>SUMIF(NSL!$C$57:$C$65,C11,NSL!$N$57:$N$65)</f>
        <v>0</v>
      </c>
      <c r="O11" s="55">
        <f>SUMIF(NSL!$C$67:$C$76,C11,NSL!$N$67:$N$76)</f>
        <v>0.1</v>
      </c>
      <c r="P11" s="55">
        <f>SUMIF(NSL!$C$78:$C$79,C11,NSL!$N$78:$N$79)</f>
        <v>0</v>
      </c>
      <c r="Q11" s="55">
        <f>SUMIF(NSL!$C$81:$C$173,C11,NSL!$N$81:$N$173)</f>
        <v>1</v>
      </c>
      <c r="R11" s="65">
        <f t="shared" ref="R11:R17" si="7">SUM(S11:AA11)+SUM(AO11:BF11)</f>
        <v>5.41</v>
      </c>
      <c r="S11" s="55">
        <f>SUMIF(NSL!$C$176:$C$214,C11,NSL!$N$176:$N$214)</f>
        <v>0</v>
      </c>
      <c r="T11" s="55">
        <f>SUMIF(NSL!$C$216:$C$238,C11,NSL!$N$216:$N$238)</f>
        <v>0</v>
      </c>
      <c r="U11" s="55">
        <f>SUMIF(NSL!$C$240:$C$252,C11,NSL!$N$240:$N$252)</f>
        <v>0</v>
      </c>
      <c r="V11" s="55">
        <f>SUMIF(NSL!$C$254:$C$255,C11,NSL!$N$254:$N$255)</f>
        <v>0</v>
      </c>
      <c r="W11" s="55">
        <f>SUMIF(NSL!$C$257:$C$282,C11,NSL!$N$257:$N$282)</f>
        <v>0</v>
      </c>
      <c r="X11" s="55">
        <f>SUMIF(NSL!$C$284:$C$346,C11,NSL!$N$284:$N$346)</f>
        <v>0</v>
      </c>
      <c r="Y11" s="55">
        <f>SUMIF(NSL!$C$348:$C$436,C11,NSL!$N$348:$N$436)</f>
        <v>0.5</v>
      </c>
      <c r="Z11" s="55">
        <f>SUMIF(NSL!$C$438:$C$480,C11,NSL!$N$438:$N$480)</f>
        <v>0</v>
      </c>
      <c r="AA11" s="70">
        <f t="shared" si="5"/>
        <v>2.71</v>
      </c>
      <c r="AB11" s="55">
        <f>SUMIF(NSL!$C$483:$C$679,C11,NSL!$N$483:$N$679)</f>
        <v>0</v>
      </c>
      <c r="AC11" s="55">
        <f>SUMIF(NSL!$C$681:$C$682,C11,NSL!$N$681:$N$682)</f>
        <v>0</v>
      </c>
      <c r="AD11" s="55">
        <f>SUMIF(NSL!$C$684:$C$692,C11,NSL!$N$684:$N$692)</f>
        <v>0</v>
      </c>
      <c r="AE11" s="55">
        <f>SUMIF(NSL!$C$694:$C$776,C11,NSL!$N$694:$N$776)</f>
        <v>7.0000000000000007E-2</v>
      </c>
      <c r="AF11" s="55">
        <f>SUMIF(NSL!$C$778:$C$810,C11,NSL!$N$778:$N$810)</f>
        <v>0</v>
      </c>
      <c r="AG11" s="55">
        <f>SUMIF(NSL!$C$812:$C$813,C11,NSL!$N$812:$N$813)</f>
        <v>0</v>
      </c>
      <c r="AH11" s="55">
        <f>SUMIF(NSL!$C$815:$C$816,C11,NSL!$N$815:$N$816)</f>
        <v>0</v>
      </c>
      <c r="AI11" s="55">
        <f>SUMIF(NSL!$C$818:$C$889,C11,NSL!$N$818:$N$889)</f>
        <v>1</v>
      </c>
      <c r="AJ11" s="55">
        <f>SUMIF(NSL!$C$891:$C$917,C11,NSL!$N$891:$N$917)</f>
        <v>0.41000000000000003</v>
      </c>
      <c r="AK11" s="55">
        <f>SUMIF(NSL!$C$919:$C$981,C11,NSL!$N$919:$N$981)</f>
        <v>1.23</v>
      </c>
      <c r="AL11" s="55">
        <f>SUMIF(NSL!$C$983:$C$1000,C11,NSL!$N$983:$N$1000)</f>
        <v>0</v>
      </c>
      <c r="AM11" s="55">
        <f>SUMIF(NSL!$C$1002:$C$1028,C11,NSL!$N$1002:$N$1028)</f>
        <v>0</v>
      </c>
      <c r="AN11" s="55">
        <f>SUMIF(NSL!$C$1030:$C$1045,C11,NSL!$N$1030:$N$1045)</f>
        <v>0</v>
      </c>
      <c r="AO11" s="55">
        <f>SUMIF(NSL!$C$1047:$C$1048,C11,NSL!$N$1047:$N$1048)</f>
        <v>0</v>
      </c>
      <c r="AP11" s="55">
        <f>SUMIF(NSL!$C$1050:$C$1074,C11,NSL!$N$1050:$N$1074)</f>
        <v>0</v>
      </c>
      <c r="AQ11" s="55">
        <f>SUMIF(NSL!$C$1076:$C$1099,C11,NSL!$N$1076:$N$1099)</f>
        <v>0</v>
      </c>
      <c r="AR11" s="55">
        <f>SUMIF(NSL!$C$1101:$C$1121,C11,NSL!$N$1101:$N$1121)</f>
        <v>1.9</v>
      </c>
      <c r="AS11" s="55">
        <f>SUMIF(NSL!$C$1123:$C$1164,C11,NSL!$N$1123:$N$1164)</f>
        <v>0</v>
      </c>
      <c r="AT11" s="55">
        <f>SUMIF(NSL!$C$1166:$C$1201,C11,NSL!$N$1166:$N$1201)</f>
        <v>0</v>
      </c>
      <c r="AU11" s="55">
        <f>SUMIF(NSL!$C$1203:$C$1223,C11,NSL!$N$1203:$N$1223)</f>
        <v>0.3</v>
      </c>
      <c r="AV11" s="55">
        <f>SUMIF(NSL!$C$1225:$C$1226,C11,NSL!$N$1225:$N$1226)</f>
        <v>0</v>
      </c>
      <c r="AW11" s="55">
        <f>SUMIF(NSL!$C$1228:$C$1244,C11,NSL!$N$1228:$N$1244)</f>
        <v>0</v>
      </c>
      <c r="AX11" s="55">
        <f>SUMIF(NSL!$C$1246:$C$1351,C11,NSL!$N$1246:$N$1351)</f>
        <v>0</v>
      </c>
      <c r="AY11" s="55">
        <f>SUMIF(NSL!$C$1353:$C$1434,C11,NSL!$N$1353:$N$1434)</f>
        <v>0</v>
      </c>
      <c r="AZ11" s="55">
        <f>SUMIF(NSL!$C$1436:$C$1440,C11,NSL!$N$1436:$N$1440)</f>
        <v>0</v>
      </c>
      <c r="BA11" s="55">
        <f>SUMIF(NSL!$C$1442:$C$1507,C11,NSL!$N$1442:$N$1507)</f>
        <v>0</v>
      </c>
      <c r="BB11" s="55">
        <f>SUMIF(NSL!$C$1509:$C$1540,C11,NSL!$N$1509:$N$1540)</f>
        <v>0</v>
      </c>
      <c r="BC11" s="55">
        <f>SUMIF(NSL!$C$1542:$C$1545,C11,NSL!$N$1542:$N$1545)</f>
        <v>0</v>
      </c>
      <c r="BD11" s="55">
        <f>SUMIF(NSL!$C$1547:$C$1560,C11,NSL!$N$1547:$N$1560)</f>
        <v>0</v>
      </c>
      <c r="BE11" s="55">
        <f>SUMIF(NSL!$C$1562:$C$1565,C11,NSL!$N$1562:$N$1565)</f>
        <v>0</v>
      </c>
      <c r="BF11" s="55">
        <f>SUMIF(NSL!$C$1567:$C$1569,C11,NSL!$N$1567:$N$1569)</f>
        <v>0</v>
      </c>
      <c r="BG11" s="65">
        <f>SUM(G11:I11)+SUM(K11:Q11)+SUM(S11:Z11)+SUM(AB11:BF11)</f>
        <v>7.51</v>
      </c>
      <c r="BH11" s="53">
        <f>J60-BG11</f>
        <v>-7.51</v>
      </c>
      <c r="BI11" s="53">
        <f t="shared" si="6"/>
        <v>161.17000000000002</v>
      </c>
    </row>
    <row r="12" spans="1:61" ht="15">
      <c r="A12" s="56" t="s">
        <v>15</v>
      </c>
      <c r="B12" s="13" t="s">
        <v>80</v>
      </c>
      <c r="C12" s="56" t="s">
        <v>18</v>
      </c>
      <c r="D12" s="52">
        <f>HTg!K14</f>
        <v>119.65</v>
      </c>
      <c r="E12" s="65">
        <f t="shared" si="3"/>
        <v>115.02999999999997</v>
      </c>
      <c r="F12" s="70">
        <f t="shared" si="4"/>
        <v>0</v>
      </c>
      <c r="G12" s="55">
        <f>SUMIF(NSL!$C$9:$C$10,C12,NSL!$N$9:$N$10)</f>
        <v>0</v>
      </c>
      <c r="H12" s="55">
        <f>SUMIF(NSL!$C$12:$C$13,C12,NSL!$N$12:$N$13)</f>
        <v>0</v>
      </c>
      <c r="I12" s="55">
        <f>SUMIF(NSL!$C$15:$C$16,C12,NSL!$N$15:$N$16)</f>
        <v>0</v>
      </c>
      <c r="J12" s="55">
        <f>SUMIF(NSL!$C$18:$C$19,C12,NSL!$N$18:$N$19)</f>
        <v>0</v>
      </c>
      <c r="K12" s="54">
        <f>D12-BG12</f>
        <v>-15.110000000000014</v>
      </c>
      <c r="L12" s="55">
        <f>SUMIF(NSL!$C$45:$C$51,C12,NSL!$N$45:$N$51)</f>
        <v>0</v>
      </c>
      <c r="M12" s="55">
        <f>SUMIF(NSL!$C$53:$C$55,C12,NSL!$N$53:$N$55)</f>
        <v>0</v>
      </c>
      <c r="N12" s="55">
        <f>SUMIF(NSL!$C$57:$C$65,C12,NSL!$N$57:$N$65)</f>
        <v>129.54</v>
      </c>
      <c r="O12" s="55">
        <f>SUMIF(NSL!$C$67:$C$76,C12,NSL!$N$67:$N$76)</f>
        <v>0.3</v>
      </c>
      <c r="P12" s="55">
        <f>SUMIF(NSL!$C$78:$C$79,C12,NSL!$N$78:$N$79)</f>
        <v>0</v>
      </c>
      <c r="Q12" s="55">
        <f>SUMIF(NSL!$C$81:$C$173,C12,NSL!$N$81:$N$173)</f>
        <v>0.3</v>
      </c>
      <c r="R12" s="65">
        <f t="shared" si="7"/>
        <v>4.62</v>
      </c>
      <c r="S12" s="55">
        <f>SUMIF(NSL!$C$176:$C$214,C12,NSL!$N$176:$N$214)</f>
        <v>0</v>
      </c>
      <c r="T12" s="55">
        <f>SUMIF(NSL!$C$216:$C$238,C12,NSL!$N$216:$N$238)</f>
        <v>0</v>
      </c>
      <c r="U12" s="55">
        <f>SUMIF(NSL!$C$240:$C$252,C12,NSL!$N$240:$N$252)</f>
        <v>0</v>
      </c>
      <c r="V12" s="55">
        <f>SUMIF(NSL!$C$254:$C$255,C12,NSL!$N$254:$N$255)</f>
        <v>0</v>
      </c>
      <c r="W12" s="55">
        <f>SUMIF(NSL!$C$257:$C$282,C12,NSL!$N$257:$N$282)</f>
        <v>0</v>
      </c>
      <c r="X12" s="55">
        <f>SUMIF(NSL!$C$284:$C$346,C12,NSL!$N$284:$N$346)</f>
        <v>0</v>
      </c>
      <c r="Y12" s="55">
        <f>SUMIF(NSL!$C$348:$C$436,C12,NSL!$N$348:$N$436)</f>
        <v>0.85</v>
      </c>
      <c r="Z12" s="55">
        <f>SUMIF(NSL!$C$438:$C$480,C12,NSL!$N$438:$N$480)</f>
        <v>0</v>
      </c>
      <c r="AA12" s="70">
        <f t="shared" si="5"/>
        <v>2.31</v>
      </c>
      <c r="AB12" s="55">
        <f>SUMIF(NSL!$C$483:$C$679,C12,NSL!$N$483:$N$679)</f>
        <v>0.37000000000000005</v>
      </c>
      <c r="AC12" s="55">
        <f>SUMIF(NSL!$C$681:$C$682,C12,NSL!$N$681:$N$682)</f>
        <v>0</v>
      </c>
      <c r="AD12" s="55">
        <f>SUMIF(NSL!$C$684:$C$692,C12,NSL!$N$684:$N$692)</f>
        <v>0</v>
      </c>
      <c r="AE12" s="55">
        <f>SUMIF(NSL!$C$694:$C$776,C12,NSL!$N$694:$N$776)</f>
        <v>0.21000000000000002</v>
      </c>
      <c r="AF12" s="55">
        <f>SUMIF(NSL!$C$778:$C$810,C12,NSL!$N$778:$N$810)</f>
        <v>0</v>
      </c>
      <c r="AG12" s="55">
        <f>SUMIF(NSL!$C$812:$C$813,C12,NSL!$N$812:$N$813)</f>
        <v>0</v>
      </c>
      <c r="AH12" s="55">
        <f>SUMIF(NSL!$C$815:$C$816,C12,NSL!$N$815:$N$816)</f>
        <v>0</v>
      </c>
      <c r="AI12" s="55">
        <f>SUMIF(NSL!$C$818:$C$889,C12,NSL!$N$818:$N$889)</f>
        <v>0.56000000000000005</v>
      </c>
      <c r="AJ12" s="55">
        <f>SUMIF(NSL!$C$891:$C$917,C12,NSL!$N$891:$N$917)</f>
        <v>0</v>
      </c>
      <c r="AK12" s="55">
        <f>SUMIF(NSL!$C$919:$C$981,C12,NSL!$N$919:$N$981)</f>
        <v>1.17</v>
      </c>
      <c r="AL12" s="55">
        <f>SUMIF(NSL!$C$983:$C$1000,C12,NSL!$N$983:$N$1000)</f>
        <v>0</v>
      </c>
      <c r="AM12" s="55">
        <f>SUMIF(NSL!$C$1002:$C$1028,C12,NSL!$N$1002:$N$1028)</f>
        <v>0</v>
      </c>
      <c r="AN12" s="55">
        <f>SUMIF(NSL!$C$1030:$C$1045,C12,NSL!$N$1030:$N$1045)</f>
        <v>0</v>
      </c>
      <c r="AO12" s="55">
        <f>SUMIF(NSL!$C$1047:$C$1048,C12,NSL!$N$1047:$N$1048)</f>
        <v>0</v>
      </c>
      <c r="AP12" s="55">
        <f>SUMIF(NSL!$C$1050:$C$1074,C12,NSL!$N$1050:$N$1074)</f>
        <v>0</v>
      </c>
      <c r="AQ12" s="55">
        <f>SUMIF(NSL!$C$1076:$C$1099,C12,NSL!$N$1076:$N$1099)</f>
        <v>0</v>
      </c>
      <c r="AR12" s="55">
        <f>SUMIF(NSL!$C$1101:$C$1121,C12,NSL!$N$1101:$N$1121)</f>
        <v>1.21</v>
      </c>
      <c r="AS12" s="55">
        <f>SUMIF(NSL!$C$1123:$C$1164,C12,NSL!$N$1123:$N$1164)</f>
        <v>0</v>
      </c>
      <c r="AT12" s="55">
        <f>SUMIF(NSL!$C$1166:$C$1201,C12,NSL!$N$1166:$N$1201)</f>
        <v>0</v>
      </c>
      <c r="AU12" s="55">
        <f>SUMIF(NSL!$C$1203:$C$1223,C12,NSL!$N$1203:$N$1223)</f>
        <v>0.05</v>
      </c>
      <c r="AV12" s="55">
        <f>SUMIF(NSL!$C$1225:$C$1226,C12,NSL!$N$1225:$N$1226)</f>
        <v>0</v>
      </c>
      <c r="AW12" s="55">
        <f>SUMIF(NSL!$C$1228:$C$1244,C12,NSL!$N$1228:$N$1244)</f>
        <v>0</v>
      </c>
      <c r="AX12" s="55">
        <f>SUMIF(NSL!$C$1246:$C$1351,C12,NSL!$N$1246:$N$1351)</f>
        <v>0.2</v>
      </c>
      <c r="AY12" s="55">
        <f>SUMIF(NSL!$C$1353:$C$1434,C12,NSL!$N$1353:$N$1434)</f>
        <v>0</v>
      </c>
      <c r="AZ12" s="55">
        <f>SUMIF(NSL!$C$1436:$C$1440,C12,NSL!$N$1436:$N$1440)</f>
        <v>0</v>
      </c>
      <c r="BA12" s="55">
        <f>SUMIF(NSL!$C$1442:$C$1507,C12,NSL!$N$1442:$N$1507)</f>
        <v>0</v>
      </c>
      <c r="BB12" s="55">
        <f>SUMIF(NSL!$C$1509:$C$1540,C12,NSL!$N$1509:$N$1540)</f>
        <v>0</v>
      </c>
      <c r="BC12" s="55">
        <f>SUMIF(NSL!$C$1542:$C$1545,C12,NSL!$N$1542:$N$1545)</f>
        <v>0</v>
      </c>
      <c r="BD12" s="55">
        <f>SUMIF(NSL!$C$1547:$C$1560,C12,NSL!$N$1547:$N$1560)</f>
        <v>0</v>
      </c>
      <c r="BE12" s="55">
        <f>SUMIF(NSL!$C$1562:$C$1565,C12,NSL!$N$1562:$N$1565)</f>
        <v>0</v>
      </c>
      <c r="BF12" s="55">
        <f>SUMIF(NSL!$C$1567:$C$1569,C12,NSL!$N$1567:$N$1569)</f>
        <v>0</v>
      </c>
      <c r="BG12" s="65">
        <f>SUM(G12:J12)+SUM(L12:Q12)+SUM(S12:Z12)+SUM(AB12:BF12)</f>
        <v>134.76000000000002</v>
      </c>
      <c r="BH12" s="53">
        <f>K60-BG12</f>
        <v>-109.76000000000002</v>
      </c>
      <c r="BI12" s="53">
        <f t="shared" si="6"/>
        <v>9.8899999999999864</v>
      </c>
    </row>
    <row r="13" spans="1:61" ht="15">
      <c r="A13" s="56" t="s">
        <v>17</v>
      </c>
      <c r="B13" s="13" t="s">
        <v>81</v>
      </c>
      <c r="C13" s="56" t="s">
        <v>20</v>
      </c>
      <c r="D13" s="52">
        <f>HTg!K15</f>
        <v>1602.69</v>
      </c>
      <c r="E13" s="65">
        <f t="shared" si="3"/>
        <v>1602.69</v>
      </c>
      <c r="F13" s="70">
        <f t="shared" si="4"/>
        <v>0</v>
      </c>
      <c r="G13" s="55">
        <f>SUMIF(NSL!$C$9:$C$10,C13,NSL!$N$9:$N$10)</f>
        <v>0</v>
      </c>
      <c r="H13" s="55">
        <f>SUMIF(NSL!$C$12:$C$13,C13,NSL!$N$12:$N$13)</f>
        <v>0</v>
      </c>
      <c r="I13" s="55">
        <f>SUMIF(NSL!$C$15:$C$16,C13,NSL!$N$15:$N$16)</f>
        <v>0</v>
      </c>
      <c r="J13" s="55">
        <f>SUMIF(NSL!$C$18:$C$19,C13,NSL!$N$18:$N$19)</f>
        <v>0</v>
      </c>
      <c r="K13" s="55">
        <f>SUMIF(NSL!$C$21:$C$43,C13,NSL!$N$21:$N$43)</f>
        <v>0</v>
      </c>
      <c r="L13" s="54">
        <f>D13-BG13</f>
        <v>1602.69</v>
      </c>
      <c r="M13" s="55">
        <f>SUMIF(NSL!$C$53:$C$55,C13,NSL!$N$53:$N$55)</f>
        <v>0</v>
      </c>
      <c r="N13" s="55">
        <f>SUMIF(NSL!$C$57:$C$65,C13,NSL!$N$57:$N$65)</f>
        <v>0</v>
      </c>
      <c r="O13" s="55">
        <f>SUMIF(NSL!$C$67:$C$76,C13,NSL!$N$67:$N$76)</f>
        <v>0</v>
      </c>
      <c r="P13" s="55">
        <f>SUMIF(NSL!$C$78:$C$79,C13,NSL!$N$78:$N$79)</f>
        <v>0</v>
      </c>
      <c r="Q13" s="55">
        <f>SUMIF(NSL!$C$81:$C$173,C13,NSL!$N$81:$N$173)</f>
        <v>0</v>
      </c>
      <c r="R13" s="65">
        <f t="shared" si="7"/>
        <v>0</v>
      </c>
      <c r="S13" s="55">
        <f>SUMIF(NSL!$C$176:$C$214,C13,NSL!$N$176:$N$214)</f>
        <v>0</v>
      </c>
      <c r="T13" s="55">
        <f>SUMIF(NSL!$C$216:$C$238,C13,NSL!$N$216:$N$238)</f>
        <v>0</v>
      </c>
      <c r="U13" s="55">
        <f>SUMIF(NSL!$C$240:$C$252,C13,NSL!$N$240:$N$252)</f>
        <v>0</v>
      </c>
      <c r="V13" s="55">
        <f>SUMIF(NSL!$C$254:$C$255,C13,NSL!$N$254:$N$255)</f>
        <v>0</v>
      </c>
      <c r="W13" s="55">
        <f>SUMIF(NSL!$C$257:$C$282,C13,NSL!$N$257:$N$282)</f>
        <v>0</v>
      </c>
      <c r="X13" s="55">
        <f>SUMIF(NSL!$C$284:$C$346,C13,NSL!$N$284:$N$346)</f>
        <v>0</v>
      </c>
      <c r="Y13" s="55">
        <f>SUMIF(NSL!$C$348:$C$436,C13,NSL!$N$348:$N$436)</f>
        <v>0</v>
      </c>
      <c r="Z13" s="55">
        <f>SUMIF(NSL!$C$438:$C$480,C13,NSL!$N$438:$N$480)</f>
        <v>0</v>
      </c>
      <c r="AA13" s="70">
        <f t="shared" si="5"/>
        <v>0</v>
      </c>
      <c r="AB13" s="55">
        <f>SUMIF(NSL!$C$483:$C$679,C13,NSL!$N$483:$N$679)</f>
        <v>0</v>
      </c>
      <c r="AC13" s="55">
        <f>SUMIF(NSL!$C$681:$C$682,C13,NSL!$N$681:$N$682)</f>
        <v>0</v>
      </c>
      <c r="AD13" s="55">
        <f>SUMIF(NSL!$C$684:$C$692,C13,NSL!$N$684:$N$692)</f>
        <v>0</v>
      </c>
      <c r="AE13" s="55">
        <f>SUMIF(NSL!$C$694:$C$776,C13,NSL!$N$694:$N$776)</f>
        <v>0</v>
      </c>
      <c r="AF13" s="55">
        <f>SUMIF(NSL!$C$778:$C$810,C13,NSL!$N$778:$N$810)</f>
        <v>0</v>
      </c>
      <c r="AG13" s="55">
        <f>SUMIF(NSL!$C$812:$C$813,C13,NSL!$N$812:$N$813)</f>
        <v>0</v>
      </c>
      <c r="AH13" s="55">
        <f>SUMIF(NSL!$C$815:$C$816,C13,NSL!$N$815:$N$816)</f>
        <v>0</v>
      </c>
      <c r="AI13" s="55">
        <f>SUMIF(NSL!$C$818:$C$889,C13,NSL!$N$818:$N$889)</f>
        <v>0</v>
      </c>
      <c r="AJ13" s="55">
        <f>SUMIF(NSL!$C$891:$C$917,C13,NSL!$N$891:$N$917)</f>
        <v>0</v>
      </c>
      <c r="AK13" s="55">
        <f>SUMIF(NSL!$C$919:$C$981,C13,NSL!$N$919:$N$981)</f>
        <v>0</v>
      </c>
      <c r="AL13" s="55">
        <f>SUMIF(NSL!$C$983:$C$1000,C13,NSL!$N$983:$N$1000)</f>
        <v>0</v>
      </c>
      <c r="AM13" s="55">
        <f>SUMIF(NSL!$C$1002:$C$1028,C13,NSL!$N$1002:$N$1028)</f>
        <v>0</v>
      </c>
      <c r="AN13" s="55">
        <f>SUMIF(NSL!$C$1030:$C$1045,C13,NSL!$N$1030:$N$1045)</f>
        <v>0</v>
      </c>
      <c r="AO13" s="55">
        <f>SUMIF(NSL!$C$1047:$C$1048,C13,NSL!$N$1047:$N$1048)</f>
        <v>0</v>
      </c>
      <c r="AP13" s="55">
        <f>SUMIF(NSL!$C$1050:$C$1074,C13,NSL!$N$1050:$N$1074)</f>
        <v>0</v>
      </c>
      <c r="AQ13" s="55">
        <f>SUMIF(NSL!$C$1076:$C$1099,C13,NSL!$N$1076:$N$1099)</f>
        <v>0</v>
      </c>
      <c r="AR13" s="55">
        <f>SUMIF(NSL!$C$1101:$C$1121,C13,NSL!$N$1101:$N$1121)</f>
        <v>0</v>
      </c>
      <c r="AS13" s="55">
        <f>SUMIF(NSL!$C$1123:$C$1164,C13,NSL!$N$1123:$N$1164)</f>
        <v>0</v>
      </c>
      <c r="AT13" s="55">
        <f>SUMIF(NSL!$C$1166:$C$1201,C13,NSL!$N$1166:$N$1201)</f>
        <v>0</v>
      </c>
      <c r="AU13" s="55">
        <f>SUMIF(NSL!$C$1203:$C$1223,C13,NSL!$N$1203:$N$1223)</f>
        <v>0</v>
      </c>
      <c r="AV13" s="55">
        <f>SUMIF(NSL!$C$1225:$C$1226,C13,NSL!$N$1225:$N$1226)</f>
        <v>0</v>
      </c>
      <c r="AW13" s="55">
        <f>SUMIF(NSL!$C$1228:$C$1244,C13,NSL!$N$1228:$N$1244)</f>
        <v>0</v>
      </c>
      <c r="AX13" s="55">
        <f>SUMIF(NSL!$C$1246:$C$1351,C13,NSL!$N$1246:$N$1351)</f>
        <v>0</v>
      </c>
      <c r="AY13" s="55">
        <f>SUMIF(NSL!$C$1353:$C$1434,C13,NSL!$N$1353:$N$1434)</f>
        <v>0</v>
      </c>
      <c r="AZ13" s="55">
        <f>SUMIF(NSL!$C$1436:$C$1440,C13,NSL!$N$1436:$N$1440)</f>
        <v>0</v>
      </c>
      <c r="BA13" s="55">
        <f>SUMIF(NSL!$C$1442:$C$1507,C13,NSL!$N$1442:$N$1507)</f>
        <v>0</v>
      </c>
      <c r="BB13" s="55">
        <f>SUMIF(NSL!$C$1509:$C$1540,C13,NSL!$N$1509:$N$1540)</f>
        <v>0</v>
      </c>
      <c r="BC13" s="55">
        <f>SUMIF(NSL!$C$1542:$C$1545,C13,NSL!$N$1542:$N$1545)</f>
        <v>0</v>
      </c>
      <c r="BD13" s="55">
        <f>SUMIF(NSL!$C$1547:$C$1560,C13,NSL!$N$1547:$N$1560)</f>
        <v>0</v>
      </c>
      <c r="BE13" s="55">
        <f>SUMIF(NSL!$C$1562:$C$1565,C13,NSL!$N$1562:$N$1565)</f>
        <v>0</v>
      </c>
      <c r="BF13" s="55">
        <f>SUMIF(NSL!$C$1567:$C$1569,C13,NSL!$N$1567:$N$1569)</f>
        <v>0</v>
      </c>
      <c r="BG13" s="65">
        <f>SUM(G13:K13)+SUM(M13:Q13)+SUM(S13:Z13)+SUM(AB13:BF13)</f>
        <v>0</v>
      </c>
      <c r="BH13" s="53">
        <f>L60-BG13</f>
        <v>40.150000000000091</v>
      </c>
      <c r="BI13" s="53">
        <f t="shared" si="6"/>
        <v>1642.8400000000001</v>
      </c>
    </row>
    <row r="14" spans="1:61" ht="15">
      <c r="A14" s="56" t="s">
        <v>19</v>
      </c>
      <c r="B14" s="13" t="s">
        <v>82</v>
      </c>
      <c r="C14" s="56" t="s">
        <v>21</v>
      </c>
      <c r="D14" s="52">
        <f>HTg!K16</f>
        <v>2177.08</v>
      </c>
      <c r="E14" s="65">
        <f t="shared" si="3"/>
        <v>2177.08</v>
      </c>
      <c r="F14" s="70">
        <f t="shared" si="4"/>
        <v>0</v>
      </c>
      <c r="G14" s="55">
        <f>SUMIF(NSL!$C$9:$C$10,C14,NSL!$N$9:$N$10)</f>
        <v>0</v>
      </c>
      <c r="H14" s="55">
        <f>SUMIF(NSL!$C$12:$C$13,C14,NSL!$N$12:$N$13)</f>
        <v>0</v>
      </c>
      <c r="I14" s="55">
        <f>SUMIF(NSL!$C$15:$C$16,C14,NSL!$N$15:$N$16)</f>
        <v>0</v>
      </c>
      <c r="J14" s="55">
        <f>SUMIF(NSL!$C$18:$C$19,C14,NSL!$N$18:$N$19)</f>
        <v>0</v>
      </c>
      <c r="K14" s="55">
        <f>SUMIF(NSL!$C$21:$C$43,C14,NSL!$N$21:$N$43)</f>
        <v>0</v>
      </c>
      <c r="L14" s="55">
        <f>SUMIF(NSL!$C$45:$C$51,C14,NSL!$N$45:$N$51)</f>
        <v>40.15</v>
      </c>
      <c r="M14" s="54">
        <f>D14-BG14</f>
        <v>2016.1799999999998</v>
      </c>
      <c r="N14" s="55">
        <f>SUMIF(NSL!$C$57:$C$65,C14,NSL!$N$57:$N$65)</f>
        <v>120.75</v>
      </c>
      <c r="O14" s="55">
        <f>SUMIF(NSL!$C$67:$C$76,C14,NSL!$N$67:$N$76)</f>
        <v>0</v>
      </c>
      <c r="P14" s="55">
        <f>SUMIF(NSL!$C$78:$C$79,C14,NSL!$N$78:$N$79)</f>
        <v>0</v>
      </c>
      <c r="Q14" s="55">
        <f>SUMIF(NSL!$C$81:$C$173,C14,NSL!$N$81:$N$173)</f>
        <v>0</v>
      </c>
      <c r="R14" s="65">
        <f t="shared" si="7"/>
        <v>0</v>
      </c>
      <c r="S14" s="55">
        <f>SUMIF(NSL!$C$176:$C$214,C14,NSL!$N$176:$N$214)</f>
        <v>0</v>
      </c>
      <c r="T14" s="55">
        <f>SUMIF(NSL!$C$216:$C$238,C14,NSL!$N$216:$N$238)</f>
        <v>0</v>
      </c>
      <c r="U14" s="55">
        <f>SUMIF(NSL!$C$240:$C$252,C14,NSL!$N$240:$N$252)</f>
        <v>0</v>
      </c>
      <c r="V14" s="55">
        <f>SUMIF(NSL!$C$254:$C$255,C14,NSL!$N$254:$N$255)</f>
        <v>0</v>
      </c>
      <c r="W14" s="55">
        <f>SUMIF(NSL!$C$257:$C$282,C14,NSL!$N$257:$N$282)</f>
        <v>0</v>
      </c>
      <c r="X14" s="55">
        <f>SUMIF(NSL!$C$284:$C$346,C14,NSL!$N$284:$N$346)</f>
        <v>0</v>
      </c>
      <c r="Y14" s="55">
        <f>SUMIF(NSL!$C$348:$C$436,C14,NSL!$N$348:$N$436)</f>
        <v>0</v>
      </c>
      <c r="Z14" s="55">
        <f>SUMIF(NSL!$C$438:$C$480,C14,NSL!$N$438:$N$480)</f>
        <v>0</v>
      </c>
      <c r="AA14" s="70">
        <f t="shared" si="5"/>
        <v>0</v>
      </c>
      <c r="AB14" s="55">
        <f>SUMIF(NSL!$C$483:$C$679,C14,NSL!$N$483:$N$679)</f>
        <v>0</v>
      </c>
      <c r="AC14" s="55">
        <f>SUMIF(NSL!$C$681:$C$682,C14,NSL!$N$681:$N$682)</f>
        <v>0</v>
      </c>
      <c r="AD14" s="55">
        <f>SUMIF(NSL!$C$684:$C$692,C14,NSL!$N$684:$N$692)</f>
        <v>0</v>
      </c>
      <c r="AE14" s="55">
        <f>SUMIF(NSL!$C$694:$C$776,C14,NSL!$N$694:$N$776)</f>
        <v>0</v>
      </c>
      <c r="AF14" s="55">
        <f>SUMIF(NSL!$C$778:$C$810,C14,NSL!$N$778:$N$810)</f>
        <v>0</v>
      </c>
      <c r="AG14" s="55">
        <f>SUMIF(NSL!$C$812:$C$813,C14,NSL!$N$812:$N$813)</f>
        <v>0</v>
      </c>
      <c r="AH14" s="55">
        <f>SUMIF(NSL!$C$815:$C$816,C14,NSL!$N$815:$N$816)</f>
        <v>0</v>
      </c>
      <c r="AI14" s="55">
        <f>SUMIF(NSL!$C$818:$C$889,C14,NSL!$N$818:$N$889)</f>
        <v>0</v>
      </c>
      <c r="AJ14" s="55">
        <f>SUMIF(NSL!$C$891:$C$917,C14,NSL!$N$891:$N$917)</f>
        <v>0</v>
      </c>
      <c r="AK14" s="55">
        <f>SUMIF(NSL!$C$919:$C$981,C14,NSL!$N$919:$N$981)</f>
        <v>0</v>
      </c>
      <c r="AL14" s="55">
        <f>SUMIF(NSL!$C$983:$C$1000,C14,NSL!$N$983:$N$1000)</f>
        <v>0</v>
      </c>
      <c r="AM14" s="55">
        <f>SUMIF(NSL!$C$1002:$C$1028,C14,NSL!$N$1002:$N$1028)</f>
        <v>0</v>
      </c>
      <c r="AN14" s="55">
        <f>SUMIF(NSL!$C$1030:$C$1045,C14,NSL!$N$1030:$N$1045)</f>
        <v>0</v>
      </c>
      <c r="AO14" s="55">
        <f>SUMIF(NSL!$C$1047:$C$1048,C14,NSL!$N$1047:$N$1048)</f>
        <v>0</v>
      </c>
      <c r="AP14" s="55">
        <f>SUMIF(NSL!$C$1050:$C$1074,C14,NSL!$N$1050:$N$1074)</f>
        <v>0</v>
      </c>
      <c r="AQ14" s="55">
        <f>SUMIF(NSL!$C$1076:$C$1099,C14,NSL!$N$1076:$N$1099)</f>
        <v>0</v>
      </c>
      <c r="AR14" s="55">
        <f>SUMIF(NSL!$C$1101:$C$1121,C14,NSL!$N$1101:$N$1121)</f>
        <v>0</v>
      </c>
      <c r="AS14" s="55">
        <f>SUMIF(NSL!$C$1123:$C$1164,C14,NSL!$N$1123:$N$1164)</f>
        <v>0</v>
      </c>
      <c r="AT14" s="55">
        <f>SUMIF(NSL!$C$1166:$C$1201,C14,NSL!$N$1166:$N$1201)</f>
        <v>0</v>
      </c>
      <c r="AU14" s="55">
        <f>SUMIF(NSL!$C$1203:$C$1223,C14,NSL!$N$1203:$N$1223)</f>
        <v>0</v>
      </c>
      <c r="AV14" s="55">
        <f>SUMIF(NSL!$C$1225:$C$1226,C14,NSL!$N$1225:$N$1226)</f>
        <v>0</v>
      </c>
      <c r="AW14" s="55">
        <f>SUMIF(NSL!$C$1228:$C$1244,C14,NSL!$N$1228:$N$1244)</f>
        <v>0</v>
      </c>
      <c r="AX14" s="55">
        <f>SUMIF(NSL!$C$1246:$C$1351,C14,NSL!$N$1246:$N$1351)</f>
        <v>0</v>
      </c>
      <c r="AY14" s="55">
        <f>SUMIF(NSL!$C$1353:$C$1434,C14,NSL!$N$1353:$N$1434)</f>
        <v>0</v>
      </c>
      <c r="AZ14" s="55">
        <f>SUMIF(NSL!$C$1436:$C$1440,C14,NSL!$N$1436:$N$1440)</f>
        <v>0</v>
      </c>
      <c r="BA14" s="55">
        <f>SUMIF(NSL!$C$1442:$C$1507,C14,NSL!$N$1442:$N$1507)</f>
        <v>0</v>
      </c>
      <c r="BB14" s="55">
        <f>SUMIF(NSL!$C$1509:$C$1540,C14,NSL!$N$1509:$N$1540)</f>
        <v>0</v>
      </c>
      <c r="BC14" s="55">
        <f>SUMIF(NSL!$C$1542:$C$1545,C14,NSL!$N$1542:$N$1545)</f>
        <v>0</v>
      </c>
      <c r="BD14" s="55">
        <f>SUMIF(NSL!$C$1547:$C$1560,C14,NSL!$N$1547:$N$1560)</f>
        <v>0</v>
      </c>
      <c r="BE14" s="55">
        <f>SUMIF(NSL!$C$1562:$C$1565,C14,NSL!$N$1562:$N$1565)</f>
        <v>0</v>
      </c>
      <c r="BF14" s="55">
        <f>SUMIF(NSL!$C$1567:$C$1569,C14,NSL!$N$1567:$N$1569)</f>
        <v>0</v>
      </c>
      <c r="BG14" s="65">
        <f>SUM(G14:L14)+SUM(N14:Q14)+SUM(S14:Z14)+SUM(AB14:BF14)</f>
        <v>160.9</v>
      </c>
      <c r="BH14" s="53">
        <f>M60-BG14</f>
        <v>-160.9</v>
      </c>
      <c r="BI14" s="53">
        <f t="shared" si="6"/>
        <v>2016.1799999999998</v>
      </c>
    </row>
    <row r="15" spans="1:61" ht="15">
      <c r="A15" s="56" t="s">
        <v>84</v>
      </c>
      <c r="B15" s="13" t="s">
        <v>83</v>
      </c>
      <c r="C15" s="56" t="s">
        <v>22</v>
      </c>
      <c r="D15" s="52">
        <f>HTg!K17</f>
        <v>3094.42</v>
      </c>
      <c r="E15" s="65">
        <f t="shared" si="3"/>
        <v>3057.51</v>
      </c>
      <c r="F15" s="70">
        <f t="shared" si="4"/>
        <v>0</v>
      </c>
      <c r="G15" s="55">
        <f>SUMIF(NSL!$C$9:$C$10,C15,NSL!$N$9:$N$10)</f>
        <v>0</v>
      </c>
      <c r="H15" s="55">
        <f>SUMIF(NSL!$C$12:$C$13,C15,NSL!$N$12:$N$13)</f>
        <v>0</v>
      </c>
      <c r="I15" s="55">
        <f>SUMIF(NSL!$C$15:$C$16,C15,NSL!$N$15:$N$16)</f>
        <v>0</v>
      </c>
      <c r="J15" s="55">
        <f>SUMIF(NSL!$C$18:$C$19,C15,NSL!$N$18:$N$19)</f>
        <v>0</v>
      </c>
      <c r="K15" s="55">
        <f>SUMIF(NSL!$C$21:$C$43,C15,NSL!$N$21:$N$43)</f>
        <v>15</v>
      </c>
      <c r="L15" s="55">
        <f>SUMIF(NSL!$C$45:$C$51,C15,NSL!$N$45:$N$51)</f>
        <v>0</v>
      </c>
      <c r="M15" s="55">
        <f>SUMIF(NSL!$C$53:$C$55,C15,NSL!$N$53:$N$55)</f>
        <v>0</v>
      </c>
      <c r="N15" s="54">
        <f>D15-BG15</f>
        <v>3015.01</v>
      </c>
      <c r="O15" s="55">
        <f>SUMIF(NSL!$C$67:$C$76,C15,NSL!$N$67:$N$76)</f>
        <v>0</v>
      </c>
      <c r="P15" s="55">
        <f>SUMIF(NSL!$C$78:$C$79,C15,NSL!$N$78:$N$79)</f>
        <v>0</v>
      </c>
      <c r="Q15" s="55">
        <f>SUMIF(NSL!$C$81:$C$173,C15,NSL!$N$81:$N$173)</f>
        <v>27.5</v>
      </c>
      <c r="R15" s="65">
        <f t="shared" si="7"/>
        <v>36.909999999999997</v>
      </c>
      <c r="S15" s="55">
        <f>SUMIF(NSL!$C$176:$C$214,C15,NSL!$N$176:$N$214)</f>
        <v>1.7</v>
      </c>
      <c r="T15" s="55">
        <f>SUMIF(NSL!$C$216:$C$238,C15,NSL!$N$216:$N$238)</f>
        <v>0.3</v>
      </c>
      <c r="U15" s="55">
        <f>SUMIF(NSL!$C$240:$C$252,C15,NSL!$N$240:$N$252)</f>
        <v>0</v>
      </c>
      <c r="V15" s="55">
        <f>SUMIF(NSL!$C$254:$C$255,C15,NSL!$N$254:$N$255)</f>
        <v>0</v>
      </c>
      <c r="W15" s="55">
        <f>SUMIF(NSL!$C$257:$C$282,C15,NSL!$N$257:$N$282)</f>
        <v>0</v>
      </c>
      <c r="X15" s="55">
        <f>SUMIF(NSL!$C$284:$C$346,C15,NSL!$N$284:$N$346)</f>
        <v>0</v>
      </c>
      <c r="Y15" s="55">
        <f>SUMIF(NSL!$C$348:$C$436,C15,NSL!$N$348:$N$436)</f>
        <v>7</v>
      </c>
      <c r="Z15" s="55">
        <f>SUMIF(NSL!$C$438:$C$480,C15,NSL!$N$438:$N$480)</f>
        <v>0</v>
      </c>
      <c r="AA15" s="70">
        <f t="shared" si="5"/>
        <v>11.079999999999998</v>
      </c>
      <c r="AB15" s="55">
        <f>SUMIF(NSL!$C$483:$C$679,C15,NSL!$N$483:$N$679)</f>
        <v>0.35</v>
      </c>
      <c r="AC15" s="55">
        <f>SUMIF(NSL!$C$681:$C$682,C15,NSL!$N$681:$N$682)</f>
        <v>0</v>
      </c>
      <c r="AD15" s="55">
        <f>SUMIF(NSL!$C$684:$C$692,C15,NSL!$N$684:$N$692)</f>
        <v>0</v>
      </c>
      <c r="AE15" s="55">
        <f>SUMIF(NSL!$C$694:$C$776,C15,NSL!$N$694:$N$776)</f>
        <v>0</v>
      </c>
      <c r="AF15" s="55">
        <f>SUMIF(NSL!$C$778:$C$810,C15,NSL!$N$778:$N$810)</f>
        <v>1.5</v>
      </c>
      <c r="AG15" s="55">
        <f>SUMIF(NSL!$C$812:$C$813,C15,NSL!$N$812:$N$813)</f>
        <v>0</v>
      </c>
      <c r="AH15" s="55">
        <f>SUMIF(NSL!$C$815:$C$816,C15,NSL!$N$815:$N$816)</f>
        <v>0</v>
      </c>
      <c r="AI15" s="55">
        <f>SUMIF(NSL!$C$818:$C$889,C15,NSL!$N$818:$N$889)</f>
        <v>7.42</v>
      </c>
      <c r="AJ15" s="55">
        <f>SUMIF(NSL!$C$891:$C$917,C15,NSL!$N$891:$N$917)</f>
        <v>0.44999999999999996</v>
      </c>
      <c r="AK15" s="55">
        <f>SUMIF(NSL!$C$919:$C$981,C15,NSL!$N$919:$N$981)</f>
        <v>1.36</v>
      </c>
      <c r="AL15" s="55">
        <f>SUMIF(NSL!$C$983:$C$1000,C15,NSL!$N$983:$N$1000)</f>
        <v>0</v>
      </c>
      <c r="AM15" s="55">
        <f>SUMIF(NSL!$C$1002:$C$1028,C15,NSL!$N$1002:$N$1028)</f>
        <v>0</v>
      </c>
      <c r="AN15" s="55">
        <f>SUMIF(NSL!$C$1030:$C$1045,C15,NSL!$N$1030:$N$1045)</f>
        <v>0</v>
      </c>
      <c r="AO15" s="55">
        <f>SUMIF(NSL!$C$1047:$C$1048,C15,NSL!$N$1047:$N$1048)</f>
        <v>0</v>
      </c>
      <c r="AP15" s="55">
        <f>SUMIF(NSL!$C$1050:$C$1074,C15,NSL!$N$1050:$N$1074)</f>
        <v>0</v>
      </c>
      <c r="AQ15" s="55">
        <f>SUMIF(NSL!$C$1076:$C$1099,C15,NSL!$N$1076:$N$1099)</f>
        <v>3</v>
      </c>
      <c r="AR15" s="55">
        <f>SUMIF(NSL!$C$1101:$C$1121,C15,NSL!$N$1101:$N$1121)</f>
        <v>4.0999999999999996</v>
      </c>
      <c r="AS15" s="55">
        <f>SUMIF(NSL!$C$1123:$C$1164,C15,NSL!$N$1123:$N$1164)</f>
        <v>0</v>
      </c>
      <c r="AT15" s="55">
        <f>SUMIF(NSL!$C$1166:$C$1201,C15,NSL!$N$1166:$N$1201)</f>
        <v>0.05</v>
      </c>
      <c r="AU15" s="55">
        <f>SUMIF(NSL!$C$1203:$C$1223,C15,NSL!$N$1203:$N$1223)</f>
        <v>0.05</v>
      </c>
      <c r="AV15" s="55">
        <f>SUMIF(NSL!$C$1225:$C$1226,C15,NSL!$N$1225:$N$1226)</f>
        <v>0</v>
      </c>
      <c r="AW15" s="55">
        <f>SUMIF(NSL!$C$1228:$C$1244,C15,NSL!$N$1228:$N$1244)</f>
        <v>0</v>
      </c>
      <c r="AX15" s="55">
        <f>SUMIF(NSL!$C$1246:$C$1351,C15,NSL!$N$1246:$N$1351)</f>
        <v>9.6300000000000008</v>
      </c>
      <c r="AY15" s="55">
        <f>SUMIF(NSL!$C$1353:$C$1434,C15,NSL!$N$1353:$N$1434)</f>
        <v>0</v>
      </c>
      <c r="AZ15" s="55">
        <f>SUMIF(NSL!$C$1436:$C$1440,C15,NSL!$N$1436:$N$1440)</f>
        <v>0</v>
      </c>
      <c r="BA15" s="55">
        <f>SUMIF(NSL!$C$1442:$C$1507,C15,NSL!$N$1442:$N$1507)</f>
        <v>0</v>
      </c>
      <c r="BB15" s="55">
        <f>SUMIF(NSL!$C$1509:$C$1540,C15,NSL!$N$1509:$N$1540)</f>
        <v>0</v>
      </c>
      <c r="BC15" s="55">
        <f>SUMIF(NSL!$C$1542:$C$1545,C15,NSL!$N$1542:$N$1545)</f>
        <v>0</v>
      </c>
      <c r="BD15" s="55">
        <f>SUMIF(NSL!$C$1547:$C$1560,C15,NSL!$N$1547:$N$1560)</f>
        <v>0</v>
      </c>
      <c r="BE15" s="55">
        <f>SUMIF(NSL!$C$1562:$C$1565,C15,NSL!$N$1562:$N$1565)</f>
        <v>0</v>
      </c>
      <c r="BF15" s="55">
        <f>SUMIF(NSL!$C$1567:$C$1569,C15,NSL!$N$1567:$N$1569)</f>
        <v>0</v>
      </c>
      <c r="BG15" s="65">
        <f>SUM(G15:M15)+SUM(O15:Q15)+SUM(S15:Z15)+SUM(AB15:BF15)</f>
        <v>79.41</v>
      </c>
      <c r="BH15" s="53">
        <f>N60-BG15</f>
        <v>170.87999999999997</v>
      </c>
      <c r="BI15" s="53">
        <f t="shared" si="6"/>
        <v>3265.3</v>
      </c>
    </row>
    <row r="16" spans="1:61" ht="15">
      <c r="A16" s="56" t="s">
        <v>93</v>
      </c>
      <c r="B16" s="13" t="s">
        <v>92</v>
      </c>
      <c r="C16" s="56" t="s">
        <v>23</v>
      </c>
      <c r="D16" s="52">
        <f>HTg!K18</f>
        <v>15.11</v>
      </c>
      <c r="E16" s="65">
        <f t="shared" si="3"/>
        <v>14.13</v>
      </c>
      <c r="F16" s="70">
        <f t="shared" si="4"/>
        <v>0</v>
      </c>
      <c r="G16" s="55">
        <f>SUMIF(NSL!$C$9:$C$10,C16,NSL!$N$9:$N$10)</f>
        <v>0</v>
      </c>
      <c r="H16" s="55">
        <f>SUMIF(NSL!$C$12:$C$13,C16,NSL!$N$12:$N$13)</f>
        <v>0</v>
      </c>
      <c r="I16" s="55">
        <f>SUMIF(NSL!$C$15:$C$16,C16,NSL!$N$15:$N$16)</f>
        <v>0</v>
      </c>
      <c r="J16" s="55">
        <f>SUMIF(NSL!$C$18:$C$19,C16,NSL!$N$18:$N$19)</f>
        <v>0</v>
      </c>
      <c r="K16" s="55">
        <f>SUMIF(NSL!$C$21:$C$43,C16,NSL!$N$21:$N$43)</f>
        <v>0</v>
      </c>
      <c r="L16" s="55">
        <f>SUMIF(NSL!$C$45:$C$51,C16,NSL!$N$45:$N$51)</f>
        <v>0</v>
      </c>
      <c r="M16" s="55">
        <f>SUMIF(NSL!$C$53:$C$55,C16,NSL!$N$53:$N$55)</f>
        <v>0</v>
      </c>
      <c r="N16" s="55">
        <f>SUMIF(NSL!$C$57:$C$65,C16,NSL!$N$57:$N$65)</f>
        <v>0</v>
      </c>
      <c r="O16" s="54">
        <f>D16-BG16</f>
        <v>14.08</v>
      </c>
      <c r="P16" s="55">
        <f>SUMIF(NSL!$C$78:$C$79,C16,NSL!$N$78:$N$79)</f>
        <v>0</v>
      </c>
      <c r="Q16" s="55">
        <f>SUMIF(NSL!$C$81:$C$173,C16,NSL!$N$81:$N$173)</f>
        <v>0.05</v>
      </c>
      <c r="R16" s="65">
        <f t="shared" si="7"/>
        <v>0.98</v>
      </c>
      <c r="S16" s="55">
        <f>SUMIF(NSL!$C$176:$C$214,C16,NSL!$N$176:$N$214)</f>
        <v>0</v>
      </c>
      <c r="T16" s="55">
        <f>SUMIF(NSL!$C$216:$C$238,C16,NSL!$N$216:$N$238)</f>
        <v>0</v>
      </c>
      <c r="U16" s="55">
        <f>SUMIF(NSL!$C$240:$C$252,C16,NSL!$N$240:$N$252)</f>
        <v>0</v>
      </c>
      <c r="V16" s="55">
        <f>SUMIF(NSL!$C$254:$C$255,C16,NSL!$N$254:$N$255)</f>
        <v>0</v>
      </c>
      <c r="W16" s="55">
        <f>SUMIF(NSL!$C$257:$C$282,C16,NSL!$N$257:$N$282)</f>
        <v>0</v>
      </c>
      <c r="X16" s="55">
        <f>SUMIF(NSL!$C$284:$C$346,C16,NSL!$N$284:$N$346)</f>
        <v>0</v>
      </c>
      <c r="Y16" s="55">
        <f>SUMIF(NSL!$C$348:$C$436,C16,NSL!$N$348:$N$436)</f>
        <v>0.95</v>
      </c>
      <c r="Z16" s="55">
        <f>SUMIF(NSL!$C$438:$C$480,C16,NSL!$N$438:$N$480)</f>
        <v>0</v>
      </c>
      <c r="AA16" s="70">
        <f t="shared" si="5"/>
        <v>0.03</v>
      </c>
      <c r="AB16" s="55">
        <f>SUMIF(NSL!$C$483:$C$679,C16,NSL!$N$483:$N$679)</f>
        <v>0</v>
      </c>
      <c r="AC16" s="55">
        <f>SUMIF(NSL!$C$681:$C$682,C16,NSL!$N$681:$N$682)</f>
        <v>0</v>
      </c>
      <c r="AD16" s="55">
        <f>SUMIF(NSL!$C$684:$C$692,C16,NSL!$N$684:$N$692)</f>
        <v>0</v>
      </c>
      <c r="AE16" s="55">
        <f>SUMIF(NSL!$C$694:$C$776,C16,NSL!$N$694:$N$776)</f>
        <v>0</v>
      </c>
      <c r="AF16" s="55">
        <f>SUMIF(NSL!$C$778:$C$810,C16,NSL!$N$778:$N$810)</f>
        <v>0</v>
      </c>
      <c r="AG16" s="55">
        <f>SUMIF(NSL!$C$812:$C$813,C16,NSL!$N$812:$N$813)</f>
        <v>0</v>
      </c>
      <c r="AH16" s="55">
        <f>SUMIF(NSL!$C$815:$C$816,C16,NSL!$N$815:$N$816)</f>
        <v>0</v>
      </c>
      <c r="AI16" s="55">
        <f>SUMIF(NSL!$C$818:$C$889,C16,NSL!$N$818:$N$889)</f>
        <v>0.03</v>
      </c>
      <c r="AJ16" s="55">
        <f>SUMIF(NSL!$C$891:$C$917,C16,NSL!$N$891:$N$917)</f>
        <v>0</v>
      </c>
      <c r="AK16" s="55">
        <f>SUMIF(NSL!$C$919:$C$981,C16,NSL!$N$919:$N$981)</f>
        <v>0</v>
      </c>
      <c r="AL16" s="55">
        <f>SUMIF(NSL!$C$983:$C$1000,C16,NSL!$N$983:$N$1000)</f>
        <v>0</v>
      </c>
      <c r="AM16" s="55">
        <f>SUMIF(NSL!$C$1002:$C$1028,C16,NSL!$N$1002:$N$1028)</f>
        <v>0</v>
      </c>
      <c r="AN16" s="55">
        <f>SUMIF(NSL!$C$1030:$C$1045,C16,NSL!$N$1030:$N$1045)</f>
        <v>0</v>
      </c>
      <c r="AO16" s="55">
        <f>SUMIF(NSL!$C$1047:$C$1048,C16,NSL!$N$1047:$N$1048)</f>
        <v>0</v>
      </c>
      <c r="AP16" s="55">
        <f>SUMIF(NSL!$C$1050:$C$1074,C16,NSL!$N$1050:$N$1074)</f>
        <v>0</v>
      </c>
      <c r="AQ16" s="55">
        <f>SUMIF(NSL!$C$1076:$C$1099,C16,NSL!$N$1076:$N$1099)</f>
        <v>0</v>
      </c>
      <c r="AR16" s="55">
        <f>SUMIF(NSL!$C$1101:$C$1121,C16,NSL!$N$1101:$N$1121)</f>
        <v>0</v>
      </c>
      <c r="AS16" s="55">
        <f>SUMIF(NSL!$C$1123:$C$1164,C16,NSL!$N$1123:$N$1164)</f>
        <v>0</v>
      </c>
      <c r="AT16" s="55">
        <f>SUMIF(NSL!$C$1166:$C$1201,C16,NSL!$N$1166:$N$1201)</f>
        <v>0</v>
      </c>
      <c r="AU16" s="55">
        <f>SUMIF(NSL!$C$1203:$C$1223,C16,NSL!$N$1203:$N$1223)</f>
        <v>0</v>
      </c>
      <c r="AV16" s="55">
        <f>SUMIF(NSL!$C$1225:$C$1226,C16,NSL!$N$1225:$N$1226)</f>
        <v>0</v>
      </c>
      <c r="AW16" s="55">
        <f>SUMIF(NSL!$C$1228:$C$1244,C16,NSL!$N$1228:$N$1244)</f>
        <v>0</v>
      </c>
      <c r="AX16" s="55">
        <f>SUMIF(NSL!$C$1246:$C$1351,C16,NSL!$N$1246:$N$1351)</f>
        <v>0</v>
      </c>
      <c r="AY16" s="55">
        <f>SUMIF(NSL!$C$1353:$C$1434,C16,NSL!$N$1353:$N$1434)</f>
        <v>0</v>
      </c>
      <c r="AZ16" s="55">
        <f>SUMIF(NSL!$C$1436:$C$1440,C16,NSL!$N$1436:$N$1440)</f>
        <v>0</v>
      </c>
      <c r="BA16" s="55">
        <f>SUMIF(NSL!$C$1442:$C$1507,C16,NSL!$N$1442:$N$1507)</f>
        <v>0</v>
      </c>
      <c r="BB16" s="55">
        <f>SUMIF(NSL!$C$1509:$C$1540,C16,NSL!$N$1509:$N$1540)</f>
        <v>0</v>
      </c>
      <c r="BC16" s="55">
        <f>SUMIF(NSL!$C$1542:$C$1545,C16,NSL!$N$1542:$N$1545)</f>
        <v>0</v>
      </c>
      <c r="BD16" s="55">
        <f>SUMIF(NSL!$C$1547:$C$1560,C16,NSL!$N$1547:$N$1560)</f>
        <v>0</v>
      </c>
      <c r="BE16" s="55">
        <f>SUMIF(NSL!$C$1562:$C$1565,C16,NSL!$N$1562:$N$1565)</f>
        <v>0</v>
      </c>
      <c r="BF16" s="55">
        <f>SUMIF(NSL!$C$1567:$C$1569,C16,NSL!$N$1567:$N$1569)</f>
        <v>0</v>
      </c>
      <c r="BG16" s="65">
        <f>SUM(G16:N16)+SUM(P16:Q16)+SUM(S16:Z16)+SUM(AB16:BF16)</f>
        <v>1.03</v>
      </c>
      <c r="BH16" s="53">
        <f>O60-BG16</f>
        <v>1.2199999999999982</v>
      </c>
      <c r="BI16" s="53">
        <f t="shared" si="6"/>
        <v>16.329999999999998</v>
      </c>
    </row>
    <row r="17" spans="1:61" ht="15">
      <c r="A17" s="56" t="s">
        <v>107</v>
      </c>
      <c r="B17" s="13" t="s">
        <v>94</v>
      </c>
      <c r="C17" s="56" t="s">
        <v>24</v>
      </c>
      <c r="D17" s="52">
        <f>HTg!K19</f>
        <v>0</v>
      </c>
      <c r="E17" s="65">
        <f t="shared" si="3"/>
        <v>0</v>
      </c>
      <c r="F17" s="70">
        <f t="shared" si="4"/>
        <v>0</v>
      </c>
      <c r="G17" s="55">
        <f>SUMIF(NSL!$C$9:$C$10,C17,NSL!$N$9:$N$10)</f>
        <v>0</v>
      </c>
      <c r="H17" s="55">
        <f>SUMIF(NSL!$C$12:$C$13,C17,NSL!$N$12:$N$13)</f>
        <v>0</v>
      </c>
      <c r="I17" s="55">
        <f>SUMIF(NSL!$C$15:$C$16,C17,NSL!$N$15:$N$16)</f>
        <v>0</v>
      </c>
      <c r="J17" s="55">
        <f>SUMIF(NSL!$C$18:$C$19,C17,NSL!$N$18:$N$19)</f>
        <v>0</v>
      </c>
      <c r="K17" s="55">
        <f>SUMIF(NSL!$C$21:$C$43,C17,NSL!$N$21:$N$43)</f>
        <v>0</v>
      </c>
      <c r="L17" s="55">
        <f>SUMIF(NSL!$C$45:$C$51,C17,NSL!$N$45:$N$51)</f>
        <v>0</v>
      </c>
      <c r="M17" s="55">
        <f>SUMIF(NSL!$C$53:$C$55,C17,NSL!$N$53:$N$55)</f>
        <v>0</v>
      </c>
      <c r="N17" s="55">
        <f>SUMIF(NSL!$C$57:$C$65,C17,NSL!$N$57:$N$65)</f>
        <v>0</v>
      </c>
      <c r="O17" s="55">
        <f>SUMIF(NSL!$C$67:$C$76,C17,NSL!$N$67:$N$76)</f>
        <v>0</v>
      </c>
      <c r="P17" s="54">
        <f>D17-BG17</f>
        <v>0</v>
      </c>
      <c r="Q17" s="55">
        <f>SUMIF(NSL!$C$81:$C$173,C17,NSL!$N$81:$N$173)</f>
        <v>0</v>
      </c>
      <c r="R17" s="65">
        <f t="shared" si="7"/>
        <v>0</v>
      </c>
      <c r="S17" s="55">
        <f>SUMIF(NSL!$C$176:$C$214,C17,NSL!$N$176:$N$214)</f>
        <v>0</v>
      </c>
      <c r="T17" s="55">
        <f>SUMIF(NSL!$C$216:$C$238,C17,NSL!$N$216:$N$238)</f>
        <v>0</v>
      </c>
      <c r="U17" s="55">
        <f>SUMIF(NSL!$C$240:$C$252,C17,NSL!$N$240:$N$252)</f>
        <v>0</v>
      </c>
      <c r="V17" s="55">
        <f>SUMIF(NSL!$C$254:$C$255,C17,NSL!$N$254:$N$255)</f>
        <v>0</v>
      </c>
      <c r="W17" s="55">
        <f>SUMIF(NSL!$C$257:$C$282,C17,NSL!$N$257:$N$282)</f>
        <v>0</v>
      </c>
      <c r="X17" s="55">
        <f>SUMIF(NSL!$C$284:$C$346,C17,NSL!$N$284:$N$346)</f>
        <v>0</v>
      </c>
      <c r="Y17" s="55">
        <f>SUMIF(NSL!$C$348:$C$436,C17,NSL!$N$348:$N$436)</f>
        <v>0</v>
      </c>
      <c r="Z17" s="55">
        <f>SUMIF(NSL!$C$438:$C$480,C17,NSL!$N$438:$N$480)</f>
        <v>0</v>
      </c>
      <c r="AA17" s="70">
        <f t="shared" si="5"/>
        <v>0</v>
      </c>
      <c r="AB17" s="55">
        <f>SUMIF(NSL!$C$483:$C$679,C17,NSL!$N$483:$N$679)</f>
        <v>0</v>
      </c>
      <c r="AC17" s="55">
        <f>SUMIF(NSL!$C$681:$C$682,C17,NSL!$N$681:$N$682)</f>
        <v>0</v>
      </c>
      <c r="AD17" s="55">
        <f>SUMIF(NSL!$C$684:$C$692,C17,NSL!$N$684:$N$692)</f>
        <v>0</v>
      </c>
      <c r="AE17" s="55">
        <f>SUMIF(NSL!$C$694:$C$776,C17,NSL!$N$694:$N$776)</f>
        <v>0</v>
      </c>
      <c r="AF17" s="55">
        <f>SUMIF(NSL!$C$778:$C$810,C17,NSL!$N$778:$N$810)</f>
        <v>0</v>
      </c>
      <c r="AG17" s="55">
        <f>SUMIF(NSL!$C$812:$C$813,C17,NSL!$N$812:$N$813)</f>
        <v>0</v>
      </c>
      <c r="AH17" s="55">
        <f>SUMIF(NSL!$C$815:$C$816,C17,NSL!$N$815:$N$816)</f>
        <v>0</v>
      </c>
      <c r="AI17" s="55">
        <f>SUMIF(NSL!$C$818:$C$889,C17,NSL!$N$818:$N$889)</f>
        <v>0</v>
      </c>
      <c r="AJ17" s="55">
        <f>SUMIF(NSL!$C$891:$C$917,C17,NSL!$N$891:$N$917)</f>
        <v>0</v>
      </c>
      <c r="AK17" s="55">
        <f>SUMIF(NSL!$C$919:$C$981,C17,NSL!$N$919:$N$981)</f>
        <v>0</v>
      </c>
      <c r="AL17" s="55">
        <f>SUMIF(NSL!$C$983:$C$1000,C17,NSL!$N$983:$N$1000)</f>
        <v>0</v>
      </c>
      <c r="AM17" s="55">
        <f>SUMIF(NSL!$C$1002:$C$1028,C17,NSL!$N$1002:$N$1028)</f>
        <v>0</v>
      </c>
      <c r="AN17" s="55">
        <f>SUMIF(NSL!$C$1030:$C$1045,C17,NSL!$N$1030:$N$1045)</f>
        <v>0</v>
      </c>
      <c r="AO17" s="55">
        <f>SUMIF(NSL!$C$1047:$C$1048,C17,NSL!$N$1047:$N$1048)</f>
        <v>0</v>
      </c>
      <c r="AP17" s="55">
        <f>SUMIF(NSL!$C$1050:$C$1074,C17,NSL!$N$1050:$N$1074)</f>
        <v>0</v>
      </c>
      <c r="AQ17" s="55">
        <f>SUMIF(NSL!$C$1076:$C$1099,C17,NSL!$N$1076:$N$1099)</f>
        <v>0</v>
      </c>
      <c r="AR17" s="55">
        <f>SUMIF(NSL!$C$1101:$C$1121,C17,NSL!$N$1101:$N$1121)</f>
        <v>0</v>
      </c>
      <c r="AS17" s="55">
        <f>SUMIF(NSL!$C$1123:$C$1164,C17,NSL!$N$1123:$N$1164)</f>
        <v>0</v>
      </c>
      <c r="AT17" s="55">
        <f>SUMIF(NSL!$C$1166:$C$1201,C17,NSL!$N$1166:$N$1201)</f>
        <v>0</v>
      </c>
      <c r="AU17" s="55">
        <f>SUMIF(NSL!$C$1203:$C$1223,C17,NSL!$N$1203:$N$1223)</f>
        <v>0</v>
      </c>
      <c r="AV17" s="55">
        <f>SUMIF(NSL!$C$1225:$C$1226,C17,NSL!$N$1225:$N$1226)</f>
        <v>0</v>
      </c>
      <c r="AW17" s="55">
        <f>SUMIF(NSL!$C$1228:$C$1244,C17,NSL!$N$1228:$N$1244)</f>
        <v>0</v>
      </c>
      <c r="AX17" s="55">
        <f>SUMIF(NSL!$C$1246:$C$1351,C17,NSL!$N$1246:$N$1351)</f>
        <v>0</v>
      </c>
      <c r="AY17" s="55">
        <f>SUMIF(NSL!$C$1353:$C$1434,C17,NSL!$N$1353:$N$1434)</f>
        <v>0</v>
      </c>
      <c r="AZ17" s="55">
        <f>SUMIF(NSL!$C$1436:$C$1440,C17,NSL!$N$1436:$N$1440)</f>
        <v>0</v>
      </c>
      <c r="BA17" s="55">
        <f>SUMIF(NSL!$C$1442:$C$1507,C17,NSL!$N$1442:$N$1507)</f>
        <v>0</v>
      </c>
      <c r="BB17" s="55">
        <f>SUMIF(NSL!$C$1509:$C$1540,C17,NSL!$N$1509:$N$1540)</f>
        <v>0</v>
      </c>
      <c r="BC17" s="55">
        <f>SUMIF(NSL!$C$1542:$C$1545,C17,NSL!$N$1542:$N$1545)</f>
        <v>0</v>
      </c>
      <c r="BD17" s="55">
        <f>SUMIF(NSL!$C$1547:$C$1560,C17,NSL!$N$1547:$N$1560)</f>
        <v>0</v>
      </c>
      <c r="BE17" s="55">
        <f>SUMIF(NSL!$C$1562:$C$1565,C17,NSL!$N$1562:$N$1565)</f>
        <v>0</v>
      </c>
      <c r="BF17" s="55">
        <f>SUMIF(NSL!$C$1567:$C$1569,C17,NSL!$N$1567:$N$1569)</f>
        <v>0</v>
      </c>
      <c r="BG17" s="65">
        <f>SUM(G17:O17)+Q17+SUM(S17:Z17)+SUM(AB17:BF17)</f>
        <v>0</v>
      </c>
      <c r="BH17" s="53">
        <f>P60-BG17</f>
        <v>0</v>
      </c>
      <c r="BI17" s="53">
        <f t="shared" si="6"/>
        <v>0</v>
      </c>
    </row>
    <row r="18" spans="1:61" ht="15">
      <c r="A18" s="56" t="s">
        <v>118</v>
      </c>
      <c r="B18" s="15" t="s">
        <v>117</v>
      </c>
      <c r="C18" s="56" t="s">
        <v>25</v>
      </c>
      <c r="D18" s="52">
        <f>HTg!K20</f>
        <v>1.77</v>
      </c>
      <c r="E18" s="65">
        <f t="shared" si="3"/>
        <v>1.04</v>
      </c>
      <c r="F18" s="70">
        <f t="shared" si="4"/>
        <v>0</v>
      </c>
      <c r="G18" s="55">
        <f>SUMIF(NSL!$C$9:$C$10,C18,NSL!$N$9:$N$10)</f>
        <v>0</v>
      </c>
      <c r="H18" s="55">
        <f>SUMIF(NSL!$C$12:$C$13,C18,NSL!$N$12:$N$13)</f>
        <v>0</v>
      </c>
      <c r="I18" s="55">
        <f>SUMIF(NSL!$C$15:$C$16,C18,NSL!$N$15:$N$16)</f>
        <v>0</v>
      </c>
      <c r="J18" s="55">
        <f>SUMIF(NSL!$C$18:$C$19,C18,NSL!$N$18:$N$19)</f>
        <v>0</v>
      </c>
      <c r="K18" s="55">
        <f>SUMIF(NSL!$C$21:$C$43,C18,NSL!$N$21:$N$43)</f>
        <v>0</v>
      </c>
      <c r="L18" s="55">
        <f>SUMIF(NSL!$C$45:$C$51,C18,NSL!$N$45:$N$51)</f>
        <v>0</v>
      </c>
      <c r="M18" s="55">
        <f>SUMIF(NSL!$C$53:$C$55,C18,NSL!$N$53:$N$55)</f>
        <v>0</v>
      </c>
      <c r="N18" s="55">
        <f>SUMIF(NSL!$C$57:$C$65,C18,NSL!$N$57:$N$65)</f>
        <v>0</v>
      </c>
      <c r="O18" s="55">
        <f>SUMIF(NSL!$C$67:$C$76,C18,NSL!$N$67:$N$76)</f>
        <v>0</v>
      </c>
      <c r="P18" s="55">
        <f>SUMIF(NSL!$C$78:$C$79,C18,NSL!$N$78:$N$79)</f>
        <v>0</v>
      </c>
      <c r="Q18" s="54">
        <f>D18-BG18</f>
        <v>1.04</v>
      </c>
      <c r="R18" s="65">
        <f>SUM(S18:AA18)+SUM(AO18:BF18)</f>
        <v>0.73</v>
      </c>
      <c r="S18" s="55">
        <f>SUMIF(NSL!$C$176:$C$214,C18,NSL!$N$176:$N$214)</f>
        <v>0</v>
      </c>
      <c r="T18" s="55">
        <f>SUMIF(NSL!$C$216:$C$238,C18,NSL!$N$216:$N$238)</f>
        <v>0</v>
      </c>
      <c r="U18" s="55">
        <f>SUMIF(NSL!$C$240:$C$252,C18,NSL!$N$240:$N$252)</f>
        <v>0</v>
      </c>
      <c r="V18" s="55">
        <f>SUMIF(NSL!$C$254:$C$255,C18,NSL!$N$254:$N$255)</f>
        <v>0</v>
      </c>
      <c r="W18" s="55">
        <f>SUMIF(NSL!$C$257:$C$282,C18,NSL!$N$257:$N$282)</f>
        <v>0</v>
      </c>
      <c r="X18" s="55">
        <f>SUMIF(NSL!$C$284:$C$346,C18,NSL!$N$284:$N$346)</f>
        <v>0</v>
      </c>
      <c r="Y18" s="55">
        <f>SUMIF(NSL!$C$348:$C$436,C18,NSL!$N$348:$N$436)</f>
        <v>0</v>
      </c>
      <c r="Z18" s="55">
        <f>SUMIF(NSL!$C$438:$C$480,C18,NSL!$N$438:$N$480)</f>
        <v>0</v>
      </c>
      <c r="AA18" s="70">
        <f t="shared" si="5"/>
        <v>0.73</v>
      </c>
      <c r="AB18" s="55">
        <f>SUMIF(NSL!$C$483:$C$679,C18,NSL!$N$483:$N$679)</f>
        <v>0</v>
      </c>
      <c r="AC18" s="55">
        <f>SUMIF(NSL!$C$681:$C$682,C18,NSL!$N$681:$N$682)</f>
        <v>0</v>
      </c>
      <c r="AD18" s="55">
        <f>SUMIF(NSL!$C$684:$C$692,C18,NSL!$N$684:$N$692)</f>
        <v>0</v>
      </c>
      <c r="AE18" s="55">
        <f>SUMIF(NSL!$C$694:$C$776,C18,NSL!$N$694:$N$776)</f>
        <v>0</v>
      </c>
      <c r="AF18" s="55">
        <f>SUMIF(NSL!$C$778:$C$810,C18,NSL!$N$778:$N$810)</f>
        <v>0</v>
      </c>
      <c r="AG18" s="55">
        <f>SUMIF(NSL!$C$812:$C$813,C18,NSL!$N$812:$N$813)</f>
        <v>0</v>
      </c>
      <c r="AH18" s="55">
        <f>SUMIF(NSL!$C$815:$C$816,C18,NSL!$N$815:$N$816)</f>
        <v>0</v>
      </c>
      <c r="AI18" s="55">
        <f>SUMIF(NSL!$C$818:$C$889,C18,NSL!$N$818:$N$889)</f>
        <v>0.73</v>
      </c>
      <c r="AJ18" s="55">
        <f>SUMIF(NSL!$C$891:$C$917,C18,NSL!$N$891:$N$917)</f>
        <v>0</v>
      </c>
      <c r="AK18" s="55">
        <f>SUMIF(NSL!$C$919:$C$981,C18,NSL!$N$919:$N$981)</f>
        <v>0</v>
      </c>
      <c r="AL18" s="55">
        <f>SUMIF(NSL!$C$983:$C$1000,C18,NSL!$N$983:$N$1000)</f>
        <v>0</v>
      </c>
      <c r="AM18" s="55">
        <f>SUMIF(NSL!$C$1002:$C$1028,C18,NSL!$N$1002:$N$1028)</f>
        <v>0</v>
      </c>
      <c r="AN18" s="55">
        <f>SUMIF(NSL!$C$1030:$C$1045,C18,NSL!$N$1030:$N$1045)</f>
        <v>0</v>
      </c>
      <c r="AO18" s="55">
        <f>SUMIF(NSL!$C$1047:$C$1048,C18,NSL!$N$1047:$N$1048)</f>
        <v>0</v>
      </c>
      <c r="AP18" s="55">
        <f>SUMIF(NSL!$C$1050:$C$1074,C18,NSL!$N$1050:$N$1074)</f>
        <v>0</v>
      </c>
      <c r="AQ18" s="55">
        <f>SUMIF(NSL!$C$1076:$C$1099,C18,NSL!$N$1076:$N$1099)</f>
        <v>0</v>
      </c>
      <c r="AR18" s="55">
        <f>SUMIF(NSL!$C$1101:$C$1121,C18,NSL!$N$1101:$N$1121)</f>
        <v>0</v>
      </c>
      <c r="AS18" s="55">
        <f>SUMIF(NSL!$C$1123:$C$1164,C18,NSL!$N$1123:$N$1164)</f>
        <v>0</v>
      </c>
      <c r="AT18" s="55">
        <f>SUMIF(NSL!$C$1166:$C$1201,C18,NSL!$N$1166:$N$1201)</f>
        <v>0</v>
      </c>
      <c r="AU18" s="55">
        <f>SUMIF(NSL!$C$1203:$C$1223,C18,NSL!$N$1203:$N$1223)</f>
        <v>0</v>
      </c>
      <c r="AV18" s="55">
        <f>SUMIF(NSL!$C$1225:$C$1226,C18,NSL!$N$1225:$N$1226)</f>
        <v>0</v>
      </c>
      <c r="AW18" s="55">
        <f>SUMIF(NSL!$C$1228:$C$1244,C18,NSL!$N$1228:$N$1244)</f>
        <v>0</v>
      </c>
      <c r="AX18" s="55">
        <f>SUMIF(NSL!$C$1246:$C$1351,C18,NSL!$N$1246:$N$1351)</f>
        <v>0</v>
      </c>
      <c r="AY18" s="55">
        <f>SUMIF(NSL!$C$1353:$C$1434,C18,NSL!$N$1353:$N$1434)</f>
        <v>0</v>
      </c>
      <c r="AZ18" s="55">
        <f>SUMIF(NSL!$C$1436:$C$1440,C18,NSL!$N$1436:$N$1440)</f>
        <v>0</v>
      </c>
      <c r="BA18" s="55">
        <f>SUMIF(NSL!$C$1442:$C$1507,C18,NSL!$N$1442:$N$1507)</f>
        <v>0</v>
      </c>
      <c r="BB18" s="55">
        <f>SUMIF(NSL!$C$1509:$C$1540,C18,NSL!$N$1509:$N$1540)</f>
        <v>0</v>
      </c>
      <c r="BC18" s="55">
        <f>SUMIF(NSL!$C$1542:$C$1545,C18,NSL!$N$1542:$N$1545)</f>
        <v>0</v>
      </c>
      <c r="BD18" s="55">
        <f>SUMIF(NSL!$C$1547:$C$1560,C18,NSL!$N$1547:$N$1560)</f>
        <v>0</v>
      </c>
      <c r="BE18" s="55">
        <f>SUMIF(NSL!$C$1562:$C$1565,C18,NSL!$N$1562:$N$1565)</f>
        <v>0</v>
      </c>
      <c r="BF18" s="55">
        <f>SUMIF(NSL!$C$1567:$C$1569,C18,NSL!$N$1567:$N$1569)</f>
        <v>0</v>
      </c>
      <c r="BG18" s="65">
        <f>SUM(G18:P18)+SUM(S18:Z18)+SUM(AB18:BF18)</f>
        <v>0.73</v>
      </c>
      <c r="BH18" s="53">
        <f>Q60-BG18</f>
        <v>30.27</v>
      </c>
      <c r="BI18" s="53">
        <f t="shared" si="6"/>
        <v>32.04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>
        <f>HTg!K21</f>
        <v>193.16</v>
      </c>
      <c r="E19" s="65">
        <f>SUM(E20:E28)+SUM(E42:E58)</f>
        <v>0</v>
      </c>
      <c r="F19" s="70">
        <f>SUM(F20:F28)+SUM(F42:F58)</f>
        <v>0</v>
      </c>
      <c r="G19" s="57">
        <f>SUM(G20:G28)+SUM(G42:G58)</f>
        <v>0</v>
      </c>
      <c r="H19" s="57">
        <f t="shared" ref="H19:Q19" si="8">SUM(H20:H28)+SUM(H42:H58)</f>
        <v>0</v>
      </c>
      <c r="I19" s="57">
        <f t="shared" si="8"/>
        <v>0</v>
      </c>
      <c r="J19" s="57">
        <f t="shared" si="8"/>
        <v>0</v>
      </c>
      <c r="K19" s="57">
        <f t="shared" si="8"/>
        <v>0</v>
      </c>
      <c r="L19" s="57">
        <f t="shared" si="8"/>
        <v>0</v>
      </c>
      <c r="M19" s="57">
        <f t="shared" si="8"/>
        <v>0</v>
      </c>
      <c r="N19" s="57">
        <f t="shared" si="8"/>
        <v>0</v>
      </c>
      <c r="O19" s="57">
        <f t="shared" si="8"/>
        <v>0</v>
      </c>
      <c r="P19" s="57">
        <f t="shared" si="8"/>
        <v>0</v>
      </c>
      <c r="Q19" s="57">
        <f t="shared" si="8"/>
        <v>0</v>
      </c>
      <c r="R19" s="57">
        <f>D19-BG19</f>
        <v>192.54999999999998</v>
      </c>
      <c r="S19" s="57">
        <f>SUM(S20:S28)+SUM(S42:S58)</f>
        <v>0</v>
      </c>
      <c r="T19" s="57">
        <f t="shared" ref="T19:BF19" si="9">SUM(T20:T28)+SUM(T42:T58)</f>
        <v>0</v>
      </c>
      <c r="U19" s="57">
        <f t="shared" si="9"/>
        <v>0</v>
      </c>
      <c r="V19" s="57">
        <f t="shared" si="9"/>
        <v>0</v>
      </c>
      <c r="W19" s="57">
        <f t="shared" si="9"/>
        <v>0</v>
      </c>
      <c r="X19" s="57">
        <f t="shared" si="9"/>
        <v>0</v>
      </c>
      <c r="Y19" s="57">
        <f t="shared" si="9"/>
        <v>0.1</v>
      </c>
      <c r="Z19" s="57">
        <f t="shared" si="9"/>
        <v>0</v>
      </c>
      <c r="AA19" s="72">
        <f t="shared" si="9"/>
        <v>79.89</v>
      </c>
      <c r="AB19" s="57">
        <f t="shared" si="9"/>
        <v>1.38</v>
      </c>
      <c r="AC19" s="57">
        <f t="shared" si="9"/>
        <v>0</v>
      </c>
      <c r="AD19" s="57">
        <f t="shared" si="9"/>
        <v>0.23</v>
      </c>
      <c r="AE19" s="57">
        <f t="shared" si="9"/>
        <v>2.8</v>
      </c>
      <c r="AF19" s="57">
        <f t="shared" si="9"/>
        <v>0</v>
      </c>
      <c r="AG19" s="57">
        <f t="shared" si="9"/>
        <v>0</v>
      </c>
      <c r="AH19" s="57">
        <f t="shared" si="9"/>
        <v>0</v>
      </c>
      <c r="AI19" s="57">
        <f t="shared" si="9"/>
        <v>67.03</v>
      </c>
      <c r="AJ19" s="57">
        <f t="shared" si="9"/>
        <v>8.24</v>
      </c>
      <c r="AK19" s="57">
        <f t="shared" si="9"/>
        <v>0.19</v>
      </c>
      <c r="AL19" s="57">
        <f t="shared" si="9"/>
        <v>0.02</v>
      </c>
      <c r="AM19" s="57">
        <f t="shared" si="9"/>
        <v>0</v>
      </c>
      <c r="AN19" s="57">
        <f t="shared" si="9"/>
        <v>0</v>
      </c>
      <c r="AO19" s="57">
        <f t="shared" si="9"/>
        <v>0</v>
      </c>
      <c r="AP19" s="57">
        <f t="shared" si="9"/>
        <v>0</v>
      </c>
      <c r="AQ19" s="57">
        <f t="shared" si="9"/>
        <v>0</v>
      </c>
      <c r="AR19" s="57">
        <f t="shared" si="9"/>
        <v>30.86</v>
      </c>
      <c r="AS19" s="57">
        <f t="shared" si="9"/>
        <v>0</v>
      </c>
      <c r="AT19" s="57">
        <f t="shared" si="9"/>
        <v>0.35000000000000003</v>
      </c>
      <c r="AU19" s="57">
        <f t="shared" si="9"/>
        <v>0.08</v>
      </c>
      <c r="AV19" s="57">
        <f t="shared" si="9"/>
        <v>0</v>
      </c>
      <c r="AW19" s="57">
        <f t="shared" si="9"/>
        <v>0</v>
      </c>
      <c r="AX19" s="57">
        <f t="shared" si="9"/>
        <v>0</v>
      </c>
      <c r="AY19" s="57">
        <f t="shared" si="9"/>
        <v>0</v>
      </c>
      <c r="AZ19" s="57">
        <f t="shared" si="9"/>
        <v>0</v>
      </c>
      <c r="BA19" s="57">
        <f t="shared" si="9"/>
        <v>0</v>
      </c>
      <c r="BB19" s="57">
        <f t="shared" si="9"/>
        <v>0</v>
      </c>
      <c r="BC19" s="57">
        <f t="shared" si="9"/>
        <v>81.88000000000001</v>
      </c>
      <c r="BD19" s="57">
        <f t="shared" si="9"/>
        <v>0</v>
      </c>
      <c r="BE19" s="57">
        <f t="shared" si="9"/>
        <v>0</v>
      </c>
      <c r="BF19" s="57">
        <f t="shared" si="9"/>
        <v>0</v>
      </c>
      <c r="BG19" s="65">
        <f>SUM(BG20:BG28)+SUM(BG42:BG58)</f>
        <v>0.60999999999999988</v>
      </c>
      <c r="BH19" s="65">
        <f>R60-BG19</f>
        <v>55.08</v>
      </c>
      <c r="BI19" s="65">
        <f>SUM(BI20:BI28)+SUM(BI42:BI58)</f>
        <v>248.84999999999997</v>
      </c>
    </row>
    <row r="20" spans="1:61" ht="15">
      <c r="A20" s="8" t="s">
        <v>28</v>
      </c>
      <c r="B20" s="7" t="s">
        <v>85</v>
      </c>
      <c r="C20" s="8" t="s">
        <v>31</v>
      </c>
      <c r="D20" s="52">
        <f>HTg!K22</f>
        <v>0</v>
      </c>
      <c r="E20" s="65">
        <f>SUM(F20,J20,K20,L20,M20,N20,O20,P20,Q20)</f>
        <v>0</v>
      </c>
      <c r="F20" s="70">
        <f>G20+H20+I20</f>
        <v>0</v>
      </c>
      <c r="G20" s="55">
        <f>SUMIF(NSL!$C$9:$C$10,C20,NSL!$N$9:$N$10)</f>
        <v>0</v>
      </c>
      <c r="H20" s="55">
        <f>SUMIF(NSL!$C$12:$C$13,C20,NSL!$N$12:$N$13)</f>
        <v>0</v>
      </c>
      <c r="I20" s="55">
        <f>SUMIF(NSL!$C$15:$C$16,C20,NSL!$N$15:$N$16)</f>
        <v>0</v>
      </c>
      <c r="J20" s="55">
        <f>SUMIF(NSL!$C$18:$C$19,C20,NSL!$N$18:$N$19)</f>
        <v>0</v>
      </c>
      <c r="K20" s="55">
        <f>SUMIF(NSL!$C$21:$C$43,C20,NSL!$N$21:$N$43)</f>
        <v>0</v>
      </c>
      <c r="L20" s="55">
        <f>SUMIF(NSL!$C$45:$C$51,C20,NSL!$N$45:$N$51)</f>
        <v>0</v>
      </c>
      <c r="M20" s="55">
        <f>SUMIF(NSL!$C$53:$C$55,C20,NSL!$N$53:$N$55)</f>
        <v>0</v>
      </c>
      <c r="N20" s="55">
        <f>SUMIF(NSL!$C$57:$C$65,C20,NSL!$N$57:$N$65)</f>
        <v>0</v>
      </c>
      <c r="O20" s="55">
        <f>SUMIF(NSL!$C$67:$C$76,C20,NSL!$N$67:$N$76)</f>
        <v>0</v>
      </c>
      <c r="P20" s="55">
        <f>SUMIF(NSL!$C$78:$C$79,C20,NSL!$N$78:$N$79)</f>
        <v>0</v>
      </c>
      <c r="Q20" s="55">
        <f>SUMIF(NSL!$C$81:$C$173,C20,NSL!$N$81:$N$173)</f>
        <v>0</v>
      </c>
      <c r="R20" s="65">
        <f>SUM(S20:Z20)+SUM(AB20:BF20)</f>
        <v>0</v>
      </c>
      <c r="S20" s="54">
        <f>D20-BG20</f>
        <v>0</v>
      </c>
      <c r="T20" s="55">
        <f>SUMIF(NSL!$C$216:$C$238,C20,NSL!$N$216:$N$238)</f>
        <v>0</v>
      </c>
      <c r="U20" s="55">
        <f>SUMIF(NSL!$C$240:$C$252,C20,NSL!$N$240:$N$252)</f>
        <v>0</v>
      </c>
      <c r="V20" s="55">
        <f>SUMIF(NSL!$C$254:$C$255,C20,NSL!$N$254:$N$255)</f>
        <v>0</v>
      </c>
      <c r="W20" s="55">
        <f>SUMIF(NSL!$C$257:$C$282,C20,NSL!$N$257:$N$282)</f>
        <v>0</v>
      </c>
      <c r="X20" s="55">
        <f>SUMIF(NSL!$C$284:$C$346,C20,NSL!$N$284:$N$346)</f>
        <v>0</v>
      </c>
      <c r="Y20" s="55">
        <f>SUMIF(NSL!$C$348:$C$436,C20,NSL!$N$348:$N$436)</f>
        <v>0</v>
      </c>
      <c r="Z20" s="55">
        <f>SUMIF(NSL!$C$438:$C$480,C20,NSL!$N$438:$N$480)</f>
        <v>0</v>
      </c>
      <c r="AA20" s="70">
        <f>SUM(AB20:AN20)</f>
        <v>0</v>
      </c>
      <c r="AB20" s="55">
        <f>SUMIF(NSL!$C$483:$C$679,C20,NSL!$N$483:$N$679)</f>
        <v>0</v>
      </c>
      <c r="AC20" s="55">
        <f>SUMIF(NSL!$C$681:$C$682,C20,NSL!$N$681:$N$682)</f>
        <v>0</v>
      </c>
      <c r="AD20" s="55">
        <f>SUMIF(NSL!$C$684:$C$692,C20,NSL!$N$684:$N$692)</f>
        <v>0</v>
      </c>
      <c r="AE20" s="55">
        <f>SUMIF(NSL!$C$694:$C$776,C20,NSL!$N$694:$N$776)</f>
        <v>0</v>
      </c>
      <c r="AF20" s="55">
        <f>SUMIF(NSL!$C$778:$C$810,C20,NSL!$N$778:$N$810)</f>
        <v>0</v>
      </c>
      <c r="AG20" s="55">
        <f>SUMIF(NSL!$C$812:$C$813,C20,NSL!$N$812:$N$813)</f>
        <v>0</v>
      </c>
      <c r="AH20" s="55">
        <f>SUMIF(NSL!$C$815:$C$816,C20,NSL!$N$815:$N$816)</f>
        <v>0</v>
      </c>
      <c r="AI20" s="55">
        <f>SUMIF(NSL!$C$818:$C$889,C20,NSL!$N$818:$N$889)</f>
        <v>0</v>
      </c>
      <c r="AJ20" s="55">
        <f>SUMIF(NSL!$C$891:$C$917,C20,NSL!$N$891:$N$917)</f>
        <v>0</v>
      </c>
      <c r="AK20" s="55">
        <f>SUMIF(NSL!$C$919:$C$981,C20,NSL!$N$919:$N$981)</f>
        <v>0</v>
      </c>
      <c r="AL20" s="55">
        <f>SUMIF(NSL!$C$983:$C$1000,C20,NSL!$N$983:$N$1000)</f>
        <v>0</v>
      </c>
      <c r="AM20" s="55">
        <f>SUMIF(NSL!$C$1002:$C$1028,C20,NSL!$N$1002:$N$1028)</f>
        <v>0</v>
      </c>
      <c r="AN20" s="55">
        <f>SUMIF(NSL!$C$1030:$C$1045,C20,NSL!$N$1030:$N$1045)</f>
        <v>0</v>
      </c>
      <c r="AO20" s="55">
        <f>SUMIF(NSL!$C$1047:$C$1048,C20,NSL!$N$1047:$N$1048)</f>
        <v>0</v>
      </c>
      <c r="AP20" s="55">
        <f>SUMIF(NSL!$C$1050:$C$1074,C20,NSL!$N$1050:$N$1074)</f>
        <v>0</v>
      </c>
      <c r="AQ20" s="55">
        <f>SUMIF(NSL!$C$1076:$C$1099,C20,NSL!$N$1076:$N$1099)</f>
        <v>0</v>
      </c>
      <c r="AR20" s="55">
        <f>SUMIF(NSL!$C$1101:$C$1121,C20,NSL!$N$1101:$N$1121)</f>
        <v>0</v>
      </c>
      <c r="AS20" s="55">
        <f>SUMIF(NSL!$C$1123:$C$1164,C20,NSL!$N$1123:$N$1164)</f>
        <v>0</v>
      </c>
      <c r="AT20" s="55">
        <f>SUMIF(NSL!$C$1166:$C$1201,C20,NSL!$N$1166:$N$1201)</f>
        <v>0</v>
      </c>
      <c r="AU20" s="55">
        <f>SUMIF(NSL!$C$1203:$C$1223,C20,NSL!$N$1203:$N$1223)</f>
        <v>0</v>
      </c>
      <c r="AV20" s="55">
        <f>SUMIF(NSL!$C$1225:$C$1226,C20,NSL!$N$1225:$N$1226)</f>
        <v>0</v>
      </c>
      <c r="AW20" s="55">
        <f>SUMIF(NSL!$C$1228:$C$1244,C20,NSL!$N$1228:$N$1244)</f>
        <v>0</v>
      </c>
      <c r="AX20" s="55">
        <f>SUMIF(NSL!$C$1246:$C$1351,C20,NSL!$N$1246:$N$1351)</f>
        <v>0</v>
      </c>
      <c r="AY20" s="55">
        <f>SUMIF(NSL!$C$1353:$C$1434,C20,NSL!$N$1353:$N$1434)</f>
        <v>0</v>
      </c>
      <c r="AZ20" s="55">
        <f>SUMIF(NSL!$C$1436:$C$1440,C20,NSL!$N$1436:$N$1440)</f>
        <v>0</v>
      </c>
      <c r="BA20" s="55">
        <f>SUMIF(NSL!$C$1442:$C$1507,C20,NSL!$N$1442:$N$1507)</f>
        <v>0</v>
      </c>
      <c r="BB20" s="55">
        <f>SUMIF(NSL!$C$1509:$C$1540,C20,NSL!$N$1509:$N$1540)</f>
        <v>0</v>
      </c>
      <c r="BC20" s="55">
        <f>SUMIF(NSL!$C$1542:$C$1545,C20,NSL!$N$1542:$N$1545)</f>
        <v>0</v>
      </c>
      <c r="BD20" s="55">
        <f>SUMIF(NSL!$C$1547:$C$1560,C20,NSL!$N$1547:$N$1560)</f>
        <v>0</v>
      </c>
      <c r="BE20" s="55">
        <f>SUMIF(NSL!$C$1562:$C$1565,C20,NSL!$N$1562:$N$1565)</f>
        <v>0</v>
      </c>
      <c r="BF20" s="55">
        <f>SUMIF(NSL!$C$1567:$C$1569,C20,NSL!$N$1567:$N$1569)</f>
        <v>0</v>
      </c>
      <c r="BG20" s="65">
        <f>SUM(G20:Q20)+SUM(T20:Z20)+SUM(AB20:BF20)</f>
        <v>0</v>
      </c>
      <c r="BH20" s="53">
        <f>S60-BG20</f>
        <v>1.7</v>
      </c>
      <c r="BI20" s="53">
        <f t="shared" si="6"/>
        <v>1.7</v>
      </c>
    </row>
    <row r="21" spans="1:61" ht="15">
      <c r="A21" s="8" t="s">
        <v>30</v>
      </c>
      <c r="B21" s="7" t="s">
        <v>86</v>
      </c>
      <c r="C21" s="8" t="s">
        <v>33</v>
      </c>
      <c r="D21" s="52">
        <f>HTg!K23</f>
        <v>0</v>
      </c>
      <c r="E21" s="65">
        <f t="shared" ref="E21:E59" si="10">SUM(F21,J21,K21,L21,M21,N21,O21,P21,Q21)</f>
        <v>0</v>
      </c>
      <c r="F21" s="70">
        <f t="shared" ref="F21:F59" si="11">G21+H21+I21</f>
        <v>0</v>
      </c>
      <c r="G21" s="55">
        <f>SUMIF(NSL!$C$9:$C$10,C21,NSL!$N$9:$N$10)</f>
        <v>0</v>
      </c>
      <c r="H21" s="55">
        <f>SUMIF(NSL!$C$12:$C$13,C21,NSL!$N$12:$N$13)</f>
        <v>0</v>
      </c>
      <c r="I21" s="55">
        <f>SUMIF(NSL!$C$15:$C$16,C21,NSL!$N$15:$N$16)</f>
        <v>0</v>
      </c>
      <c r="J21" s="55">
        <f>SUMIF(NSL!$C$18:$C$19,C21,NSL!$N$18:$N$19)</f>
        <v>0</v>
      </c>
      <c r="K21" s="55">
        <f>SUMIF(NSL!$C$21:$C$43,C21,NSL!$N$21:$N$43)</f>
        <v>0</v>
      </c>
      <c r="L21" s="55">
        <f>SUMIF(NSL!$C$45:$C$51,C21,NSL!$N$45:$N$51)</f>
        <v>0</v>
      </c>
      <c r="M21" s="55">
        <f>SUMIF(NSL!$C$53:$C$55,C21,NSL!$N$53:$N$55)</f>
        <v>0</v>
      </c>
      <c r="N21" s="55">
        <f>SUMIF(NSL!$C$57:$C$65,C21,NSL!$N$57:$N$65)</f>
        <v>0</v>
      </c>
      <c r="O21" s="55">
        <f>SUMIF(NSL!$C$67:$C$76,C21,NSL!$N$67:$N$76)</f>
        <v>0</v>
      </c>
      <c r="P21" s="55">
        <f>SUMIF(NSL!$C$78:$C$79,C21,NSL!$N$78:$N$79)</f>
        <v>0</v>
      </c>
      <c r="Q21" s="55">
        <f>SUMIF(NSL!$C$81:$C$173,C21,NSL!$N$81:$N$173)</f>
        <v>0</v>
      </c>
      <c r="R21" s="65">
        <f t="shared" ref="R21:R59" si="12">SUM(S21:Z21)+SUM(AB21:BF21)</f>
        <v>0</v>
      </c>
      <c r="S21" s="55">
        <f>SUMIF(NSL!$C$176:$C$214,C21,NSL!$N$176:$N$214)</f>
        <v>0</v>
      </c>
      <c r="T21" s="54">
        <f>D21-BG21</f>
        <v>0</v>
      </c>
      <c r="U21" s="55">
        <f>SUMIF(NSL!$C$240:$C$252,C21,NSL!$N$240:$N$252)</f>
        <v>0</v>
      </c>
      <c r="V21" s="55">
        <f>SUMIF(NSL!$C$254:$C$255,C21,NSL!$N$254:$N$255)</f>
        <v>0</v>
      </c>
      <c r="W21" s="55">
        <f>SUMIF(NSL!$C$257:$C$282,C21,NSL!$N$257:$N$282)</f>
        <v>0</v>
      </c>
      <c r="X21" s="55">
        <f>SUMIF(NSL!$C$284:$C$346,C21,NSL!$N$284:$N$346)</f>
        <v>0</v>
      </c>
      <c r="Y21" s="55">
        <f>SUMIF(NSL!$C$348:$C$436,C21,NSL!$N$348:$N$436)</f>
        <v>0</v>
      </c>
      <c r="Z21" s="55">
        <f>SUMIF(NSL!$C$438:$C$480,C21,NSL!$N$438:$N$480)</f>
        <v>0</v>
      </c>
      <c r="AA21" s="70">
        <f t="shared" ref="AA21:AA27" si="13">SUM(AB21:AN21)</f>
        <v>0</v>
      </c>
      <c r="AB21" s="55">
        <f>SUMIF(NSL!$C$483:$C$679,C21,NSL!$N$483:$N$679)</f>
        <v>0</v>
      </c>
      <c r="AC21" s="55">
        <f>SUMIF(NSL!$C$681:$C$682,C21,NSL!$N$681:$N$682)</f>
        <v>0</v>
      </c>
      <c r="AD21" s="55">
        <f>SUMIF(NSL!$C$684:$C$692,C21,NSL!$N$684:$N$692)</f>
        <v>0</v>
      </c>
      <c r="AE21" s="55">
        <f>SUMIF(NSL!$C$694:$C$776,C21,NSL!$N$694:$N$776)</f>
        <v>0</v>
      </c>
      <c r="AF21" s="55">
        <f>SUMIF(NSL!$C$778:$C$810,C21,NSL!$N$778:$N$810)</f>
        <v>0</v>
      </c>
      <c r="AG21" s="55">
        <f>SUMIF(NSL!$C$812:$C$813,C21,NSL!$N$812:$N$813)</f>
        <v>0</v>
      </c>
      <c r="AH21" s="55">
        <f>SUMIF(NSL!$C$815:$C$816,C21,NSL!$N$815:$N$816)</f>
        <v>0</v>
      </c>
      <c r="AI21" s="55">
        <f>SUMIF(NSL!$C$818:$C$889,C21,NSL!$N$818:$N$889)</f>
        <v>0</v>
      </c>
      <c r="AJ21" s="55">
        <f>SUMIF(NSL!$C$891:$C$917,C21,NSL!$N$891:$N$917)</f>
        <v>0</v>
      </c>
      <c r="AK21" s="55">
        <f>SUMIF(NSL!$C$919:$C$981,C21,NSL!$N$919:$N$981)</f>
        <v>0</v>
      </c>
      <c r="AL21" s="55">
        <f>SUMIF(NSL!$C$983:$C$1000,C21,NSL!$N$983:$N$1000)</f>
        <v>0</v>
      </c>
      <c r="AM21" s="55">
        <f>SUMIF(NSL!$C$1002:$C$1028,C21,NSL!$N$1002:$N$1028)</f>
        <v>0</v>
      </c>
      <c r="AN21" s="55">
        <f>SUMIF(NSL!$C$1030:$C$1045,C21,NSL!$N$1030:$N$1045)</f>
        <v>0</v>
      </c>
      <c r="AO21" s="55">
        <f>SUMIF(NSL!$C$1047:$C$1048,C21,NSL!$N$1047:$N$1048)</f>
        <v>0</v>
      </c>
      <c r="AP21" s="55">
        <f>SUMIF(NSL!$C$1050:$C$1074,C21,NSL!$N$1050:$N$1074)</f>
        <v>0</v>
      </c>
      <c r="AQ21" s="55">
        <f>SUMIF(NSL!$C$1076:$C$1099,C21,NSL!$N$1076:$N$1099)</f>
        <v>0</v>
      </c>
      <c r="AR21" s="55">
        <f>SUMIF(NSL!$C$1101:$C$1121,C21,NSL!$N$1101:$N$1121)</f>
        <v>0</v>
      </c>
      <c r="AS21" s="55">
        <f>SUMIF(NSL!$C$1123:$C$1164,C21,NSL!$N$1123:$N$1164)</f>
        <v>0</v>
      </c>
      <c r="AT21" s="55">
        <f>SUMIF(NSL!$C$1166:$C$1201,C21,NSL!$N$1166:$N$1201)</f>
        <v>0</v>
      </c>
      <c r="AU21" s="55">
        <f>SUMIF(NSL!$C$1203:$C$1223,C21,NSL!$N$1203:$N$1223)</f>
        <v>0</v>
      </c>
      <c r="AV21" s="55">
        <f>SUMIF(NSL!$C$1225:$C$1226,C21,NSL!$N$1225:$N$1226)</f>
        <v>0</v>
      </c>
      <c r="AW21" s="55">
        <f>SUMIF(NSL!$C$1228:$C$1244,C21,NSL!$N$1228:$N$1244)</f>
        <v>0</v>
      </c>
      <c r="AX21" s="55">
        <f>SUMIF(NSL!$C$1246:$C$1351,C21,NSL!$N$1246:$N$1351)</f>
        <v>0</v>
      </c>
      <c r="AY21" s="55">
        <f>SUMIF(NSL!$C$1353:$C$1434,C21,NSL!$N$1353:$N$1434)</f>
        <v>0</v>
      </c>
      <c r="AZ21" s="55">
        <f>SUMIF(NSL!$C$1436:$C$1440,C21,NSL!$N$1436:$N$1440)</f>
        <v>0</v>
      </c>
      <c r="BA21" s="55">
        <f>SUMIF(NSL!$C$1442:$C$1507,C21,NSL!$N$1442:$N$1507)</f>
        <v>0</v>
      </c>
      <c r="BB21" s="55">
        <f>SUMIF(NSL!$C$1509:$C$1540,C21,NSL!$N$1509:$N$1540)</f>
        <v>0</v>
      </c>
      <c r="BC21" s="55">
        <f>SUMIF(NSL!$C$1542:$C$1545,C21,NSL!$N$1542:$N$1545)</f>
        <v>0</v>
      </c>
      <c r="BD21" s="55">
        <f>SUMIF(NSL!$C$1547:$C$1560,C21,NSL!$N$1547:$N$1560)</f>
        <v>0</v>
      </c>
      <c r="BE21" s="55">
        <f>SUMIF(NSL!$C$1562:$C$1565,C21,NSL!$N$1562:$N$1565)</f>
        <v>0</v>
      </c>
      <c r="BF21" s="55">
        <f>SUMIF(NSL!$C$1567:$C$1569,C21,NSL!$N$1567:$N$1569)</f>
        <v>0</v>
      </c>
      <c r="BG21" s="65">
        <f>SUM(G21:Q21)+S21+SUM(U21:Z21)+SUM(AB21:BF21)</f>
        <v>0</v>
      </c>
      <c r="BH21" s="53">
        <f>T60-BG21</f>
        <v>0.3</v>
      </c>
      <c r="BI21" s="53">
        <f t="shared" si="6"/>
        <v>0.3</v>
      </c>
    </row>
    <row r="22" spans="1:61" ht="15">
      <c r="A22" s="56" t="s">
        <v>32</v>
      </c>
      <c r="B22" s="7" t="s">
        <v>87</v>
      </c>
      <c r="C22" s="8" t="s">
        <v>35</v>
      </c>
      <c r="D22" s="52">
        <f>HTg!K24</f>
        <v>0</v>
      </c>
      <c r="E22" s="65">
        <f t="shared" si="10"/>
        <v>0</v>
      </c>
      <c r="F22" s="70">
        <f t="shared" si="11"/>
        <v>0</v>
      </c>
      <c r="G22" s="55">
        <f>SUMIF(NSL!$C$9:$C$10,C22,NSL!$N$9:$N$10)</f>
        <v>0</v>
      </c>
      <c r="H22" s="55">
        <f>SUMIF(NSL!$C$12:$C$13,C22,NSL!$N$12:$N$13)</f>
        <v>0</v>
      </c>
      <c r="I22" s="55">
        <f>SUMIF(NSL!$C$15:$C$16,C22,NSL!$N$15:$N$16)</f>
        <v>0</v>
      </c>
      <c r="J22" s="55">
        <f>SUMIF(NSL!$C$18:$C$19,C22,NSL!$N$18:$N$19)</f>
        <v>0</v>
      </c>
      <c r="K22" s="55">
        <f>SUMIF(NSL!$C$21:$C$43,C22,NSL!$N$21:$N$43)</f>
        <v>0</v>
      </c>
      <c r="L22" s="55">
        <f>SUMIF(NSL!$C$45:$C$51,C22,NSL!$N$45:$N$51)</f>
        <v>0</v>
      </c>
      <c r="M22" s="55">
        <f>SUMIF(NSL!$C$53:$C$55,C22,NSL!$N$53:$N$55)</f>
        <v>0</v>
      </c>
      <c r="N22" s="55">
        <f>SUMIF(NSL!$C$57:$C$65,C22,NSL!$N$57:$N$65)</f>
        <v>0</v>
      </c>
      <c r="O22" s="55">
        <f>SUMIF(NSL!$C$67:$C$76,C22,NSL!$N$67:$N$76)</f>
        <v>0</v>
      </c>
      <c r="P22" s="55">
        <f>SUMIF(NSL!$C$78:$C$79,C22,NSL!$N$78:$N$79)</f>
        <v>0</v>
      </c>
      <c r="Q22" s="55">
        <f>SUMIF(NSL!$C$81:$C$173,C22,NSL!$N$81:$N$173)</f>
        <v>0</v>
      </c>
      <c r="R22" s="65">
        <f t="shared" si="12"/>
        <v>0</v>
      </c>
      <c r="S22" s="55">
        <f>SUMIF(NSL!$C$176:$C$214,C22,NSL!$N$176:$N$214)</f>
        <v>0</v>
      </c>
      <c r="T22" s="55">
        <f>SUMIF(NSL!$C$216:$C$238,C22,NSL!$N$216:$N$238)</f>
        <v>0</v>
      </c>
      <c r="U22" s="54">
        <f>D22-BG22</f>
        <v>0</v>
      </c>
      <c r="V22" s="55">
        <f>SUMIF(NSL!$C$254:$C$255,C22,NSL!$N$254:$N$255)</f>
        <v>0</v>
      </c>
      <c r="W22" s="55">
        <f>SUMIF(NSL!$C$257:$C$282,C22,NSL!$N$257:$N$282)</f>
        <v>0</v>
      </c>
      <c r="X22" s="55">
        <f>SUMIF(NSL!$C$284:$C$346,C22,NSL!$N$284:$N$346)</f>
        <v>0</v>
      </c>
      <c r="Y22" s="55">
        <f>SUMIF(NSL!$C$348:$C$436,C22,NSL!$N$348:$N$436)</f>
        <v>0</v>
      </c>
      <c r="Z22" s="55">
        <f>SUMIF(NSL!$C$438:$C$480,C22,NSL!$N$438:$N$480)</f>
        <v>0</v>
      </c>
      <c r="AA22" s="70">
        <f t="shared" si="13"/>
        <v>0</v>
      </c>
      <c r="AB22" s="55">
        <f>SUMIF(NSL!$C$483:$C$679,C22,NSL!$N$483:$N$679)</f>
        <v>0</v>
      </c>
      <c r="AC22" s="55">
        <f>SUMIF(NSL!$C$681:$C$682,C22,NSL!$N$681:$N$682)</f>
        <v>0</v>
      </c>
      <c r="AD22" s="55">
        <f>SUMIF(NSL!$C$684:$C$692,C22,NSL!$N$684:$N$692)</f>
        <v>0</v>
      </c>
      <c r="AE22" s="55">
        <f>SUMIF(NSL!$C$694:$C$776,C22,NSL!$N$694:$N$776)</f>
        <v>0</v>
      </c>
      <c r="AF22" s="55">
        <f>SUMIF(NSL!$C$778:$C$810,C22,NSL!$N$778:$N$810)</f>
        <v>0</v>
      </c>
      <c r="AG22" s="55">
        <f>SUMIF(NSL!$C$812:$C$813,C22,NSL!$N$812:$N$813)</f>
        <v>0</v>
      </c>
      <c r="AH22" s="55">
        <f>SUMIF(NSL!$C$815:$C$816,C22,NSL!$N$815:$N$816)</f>
        <v>0</v>
      </c>
      <c r="AI22" s="55">
        <f>SUMIF(NSL!$C$818:$C$889,C22,NSL!$N$818:$N$889)</f>
        <v>0</v>
      </c>
      <c r="AJ22" s="55">
        <f>SUMIF(NSL!$C$891:$C$917,C22,NSL!$N$891:$N$917)</f>
        <v>0</v>
      </c>
      <c r="AK22" s="55">
        <f>SUMIF(NSL!$C$919:$C$981,C22,NSL!$N$919:$N$981)</f>
        <v>0</v>
      </c>
      <c r="AL22" s="55">
        <f>SUMIF(NSL!$C$983:$C$1000,C22,NSL!$N$983:$N$1000)</f>
        <v>0</v>
      </c>
      <c r="AM22" s="55">
        <f>SUMIF(NSL!$C$1002:$C$1028,C22,NSL!$N$1002:$N$1028)</f>
        <v>0</v>
      </c>
      <c r="AN22" s="55">
        <f>SUMIF(NSL!$C$1030:$C$1045,C22,NSL!$N$1030:$N$1045)</f>
        <v>0</v>
      </c>
      <c r="AO22" s="55">
        <f>SUMIF(NSL!$C$1047:$C$1048,C22,NSL!$N$1047:$N$1048)</f>
        <v>0</v>
      </c>
      <c r="AP22" s="55">
        <f>SUMIF(NSL!$C$1050:$C$1074,C22,NSL!$N$1050:$N$1074)</f>
        <v>0</v>
      </c>
      <c r="AQ22" s="55">
        <f>SUMIF(NSL!$C$1076:$C$1099,C22,NSL!$N$1076:$N$1099)</f>
        <v>0</v>
      </c>
      <c r="AR22" s="55">
        <f>SUMIF(NSL!$C$1101:$C$1121,C22,NSL!$N$1101:$N$1121)</f>
        <v>0</v>
      </c>
      <c r="AS22" s="55">
        <f>SUMIF(NSL!$C$1123:$C$1164,C22,NSL!$N$1123:$N$1164)</f>
        <v>0</v>
      </c>
      <c r="AT22" s="55">
        <f>SUMIF(NSL!$C$1166:$C$1201,C22,NSL!$N$1166:$N$1201)</f>
        <v>0</v>
      </c>
      <c r="AU22" s="55">
        <f>SUMIF(NSL!$C$1203:$C$1223,C22,NSL!$N$1203:$N$1223)</f>
        <v>0</v>
      </c>
      <c r="AV22" s="55">
        <f>SUMIF(NSL!$C$1225:$C$1226,C22,NSL!$N$1225:$N$1226)</f>
        <v>0</v>
      </c>
      <c r="AW22" s="55">
        <f>SUMIF(NSL!$C$1228:$C$1244,C22,NSL!$N$1228:$N$1244)</f>
        <v>0</v>
      </c>
      <c r="AX22" s="55">
        <f>SUMIF(NSL!$C$1246:$C$1351,C22,NSL!$N$1246:$N$1351)</f>
        <v>0</v>
      </c>
      <c r="AY22" s="55">
        <f>SUMIF(NSL!$C$1353:$C$1434,C22,NSL!$N$1353:$N$1434)</f>
        <v>0</v>
      </c>
      <c r="AZ22" s="55">
        <f>SUMIF(NSL!$C$1436:$C$1440,C22,NSL!$N$1436:$N$1440)</f>
        <v>0</v>
      </c>
      <c r="BA22" s="55">
        <f>SUMIF(NSL!$C$1442:$C$1507,C22,NSL!$N$1442:$N$1507)</f>
        <v>0</v>
      </c>
      <c r="BB22" s="55">
        <f>SUMIF(NSL!$C$1509:$C$1540,C22,NSL!$N$1509:$N$1540)</f>
        <v>0</v>
      </c>
      <c r="BC22" s="55">
        <f>SUMIF(NSL!$C$1542:$C$1545,C22,NSL!$N$1542:$N$1545)</f>
        <v>0</v>
      </c>
      <c r="BD22" s="55">
        <f>SUMIF(NSL!$C$1547:$C$1560,C22,NSL!$N$1547:$N$1560)</f>
        <v>0</v>
      </c>
      <c r="BE22" s="55">
        <f>SUMIF(NSL!$C$1562:$C$1565,C22,NSL!$N$1562:$N$1565)</f>
        <v>0</v>
      </c>
      <c r="BF22" s="55">
        <f>SUMIF(NSL!$C$1567:$C$1569,C22,NSL!$N$1567:$N$1569)</f>
        <v>0</v>
      </c>
      <c r="BG22" s="65">
        <f>SUM(G22:Q22)+S22+T22+SUM(V22:Z22)+SUM(AB22:BF22)</f>
        <v>0</v>
      </c>
      <c r="BH22" s="53">
        <f>U60-BG22</f>
        <v>0</v>
      </c>
      <c r="BI22" s="53">
        <f t="shared" si="6"/>
        <v>0</v>
      </c>
    </row>
    <row r="23" spans="1:61" ht="15">
      <c r="A23" s="56" t="s">
        <v>34</v>
      </c>
      <c r="B23" s="7" t="s">
        <v>119</v>
      </c>
      <c r="C23" s="8" t="s">
        <v>121</v>
      </c>
      <c r="D23" s="52">
        <f>HTg!K25</f>
        <v>0</v>
      </c>
      <c r="E23" s="65">
        <f t="shared" si="10"/>
        <v>0</v>
      </c>
      <c r="F23" s="70">
        <f t="shared" si="11"/>
        <v>0</v>
      </c>
      <c r="G23" s="55">
        <f>SUMIF(NSL!$C$9:$C$10,C23,NSL!$N$9:$N$10)</f>
        <v>0</v>
      </c>
      <c r="H23" s="55">
        <f>SUMIF(NSL!$C$12:$C$13,C23,NSL!$N$12:$N$13)</f>
        <v>0</v>
      </c>
      <c r="I23" s="55">
        <f>SUMIF(NSL!$C$15:$C$16,C23,NSL!$N$15:$N$16)</f>
        <v>0</v>
      </c>
      <c r="J23" s="55">
        <f>SUMIF(NSL!$C$18:$C$19,C23,NSL!$N$18:$N$19)</f>
        <v>0</v>
      </c>
      <c r="K23" s="55">
        <f>SUMIF(NSL!$C$21:$C$43,C23,NSL!$N$21:$N$43)</f>
        <v>0</v>
      </c>
      <c r="L23" s="55">
        <f>SUMIF(NSL!$C$45:$C$51,C23,NSL!$N$45:$N$51)</f>
        <v>0</v>
      </c>
      <c r="M23" s="55">
        <f>SUMIF(NSL!$C$53:$C$55,C23,NSL!$N$53:$N$55)</f>
        <v>0</v>
      </c>
      <c r="N23" s="55">
        <f>SUMIF(NSL!$C$57:$C$65,C23,NSL!$N$57:$N$65)</f>
        <v>0</v>
      </c>
      <c r="O23" s="55">
        <f>SUMIF(NSL!$C$67:$C$76,C23,NSL!$N$67:$N$76)</f>
        <v>0</v>
      </c>
      <c r="P23" s="55">
        <f>SUMIF(NSL!$C$78:$C$79,C23,NSL!$N$78:$N$79)</f>
        <v>0</v>
      </c>
      <c r="Q23" s="55">
        <f>SUMIF(NSL!$C$81:$C$173,C23,NSL!$N$81:$N$173)</f>
        <v>0</v>
      </c>
      <c r="R23" s="65">
        <f t="shared" si="12"/>
        <v>0</v>
      </c>
      <c r="S23" s="55">
        <f>SUMIF(NSL!$C$176:$C$214,C23,NSL!$N$176:$N$214)</f>
        <v>0</v>
      </c>
      <c r="T23" s="55">
        <f>SUMIF(NSL!$C$216:$C$238,C23,NSL!$N$216:$N$238)</f>
        <v>0</v>
      </c>
      <c r="U23" s="55">
        <f>SUMIF(NSL!$C$240:$C$252,C23,NSL!$N$240:$N$252)</f>
        <v>0</v>
      </c>
      <c r="V23" s="54">
        <f>D23-BG23</f>
        <v>0</v>
      </c>
      <c r="W23" s="55">
        <f>SUMIF(NSL!$C$257:$C$282,C23,NSL!$N$257:$N$282)</f>
        <v>0</v>
      </c>
      <c r="X23" s="55">
        <f>SUMIF(NSL!$C$284:$C$346,C23,NSL!$N$284:$N$346)</f>
        <v>0</v>
      </c>
      <c r="Y23" s="55">
        <f>SUMIF(NSL!$C$348:$C$436,C23,NSL!$N$348:$N$436)</f>
        <v>0</v>
      </c>
      <c r="Z23" s="55">
        <f>SUMIF(NSL!$C$438:$C$480,C23,NSL!$N$438:$N$480)</f>
        <v>0</v>
      </c>
      <c r="AA23" s="70">
        <f t="shared" si="13"/>
        <v>0</v>
      </c>
      <c r="AB23" s="55">
        <f>SUMIF(NSL!$C$483:$C$679,C23,NSL!$N$483:$N$679)</f>
        <v>0</v>
      </c>
      <c r="AC23" s="55">
        <f>SUMIF(NSL!$C$681:$C$682,C23,NSL!$N$681:$N$682)</f>
        <v>0</v>
      </c>
      <c r="AD23" s="55">
        <f>SUMIF(NSL!$C$684:$C$692,C23,NSL!$N$684:$N$692)</f>
        <v>0</v>
      </c>
      <c r="AE23" s="55">
        <f>SUMIF(NSL!$C$694:$C$776,C23,NSL!$N$694:$N$776)</f>
        <v>0</v>
      </c>
      <c r="AF23" s="55">
        <f>SUMIF(NSL!$C$778:$C$810,C23,NSL!$N$778:$N$810)</f>
        <v>0</v>
      </c>
      <c r="AG23" s="55">
        <f>SUMIF(NSL!$C$812:$C$813,C23,NSL!$N$812:$N$813)</f>
        <v>0</v>
      </c>
      <c r="AH23" s="55">
        <f>SUMIF(NSL!$C$815:$C$816,C23,NSL!$N$815:$N$816)</f>
        <v>0</v>
      </c>
      <c r="AI23" s="55">
        <f>SUMIF(NSL!$C$818:$C$889,C23,NSL!$N$818:$N$889)</f>
        <v>0</v>
      </c>
      <c r="AJ23" s="55">
        <f>SUMIF(NSL!$C$891:$C$917,C23,NSL!$N$891:$N$917)</f>
        <v>0</v>
      </c>
      <c r="AK23" s="55">
        <f>SUMIF(NSL!$C$919:$C$981,C23,NSL!$N$919:$N$981)</f>
        <v>0</v>
      </c>
      <c r="AL23" s="55">
        <f>SUMIF(NSL!$C$983:$C$1000,C23,NSL!$N$983:$N$1000)</f>
        <v>0</v>
      </c>
      <c r="AM23" s="55">
        <f>SUMIF(NSL!$C$1002:$C$1028,C23,NSL!$N$1002:$N$1028)</f>
        <v>0</v>
      </c>
      <c r="AN23" s="55">
        <f>SUMIF(NSL!$C$1030:$C$1045,C23,NSL!$N$1030:$N$1045)</f>
        <v>0</v>
      </c>
      <c r="AO23" s="55">
        <f>SUMIF(NSL!$C$1047:$C$1048,C23,NSL!$N$1047:$N$1048)</f>
        <v>0</v>
      </c>
      <c r="AP23" s="55">
        <f>SUMIF(NSL!$C$1050:$C$1074,C23,NSL!$N$1050:$N$1074)</f>
        <v>0</v>
      </c>
      <c r="AQ23" s="55">
        <f>SUMIF(NSL!$C$1076:$C$1099,C23,NSL!$N$1076:$N$1099)</f>
        <v>0</v>
      </c>
      <c r="AR23" s="55">
        <f>SUMIF(NSL!$C$1101:$C$1121,C23,NSL!$N$1101:$N$1121)</f>
        <v>0</v>
      </c>
      <c r="AS23" s="55">
        <f>SUMIF(NSL!$C$1123:$C$1164,C23,NSL!$N$1123:$N$1164)</f>
        <v>0</v>
      </c>
      <c r="AT23" s="55">
        <f>SUMIF(NSL!$C$1166:$C$1201,C23,NSL!$N$1166:$N$1201)</f>
        <v>0</v>
      </c>
      <c r="AU23" s="55">
        <f>SUMIF(NSL!$C$1203:$C$1223,C23,NSL!$N$1203:$N$1223)</f>
        <v>0</v>
      </c>
      <c r="AV23" s="55">
        <f>SUMIF(NSL!$C$1225:$C$1226,C23,NSL!$N$1225:$N$1226)</f>
        <v>0</v>
      </c>
      <c r="AW23" s="55">
        <f>SUMIF(NSL!$C$1228:$C$1244,C23,NSL!$N$1228:$N$1244)</f>
        <v>0</v>
      </c>
      <c r="AX23" s="55">
        <f>SUMIF(NSL!$C$1246:$C$1351,C23,NSL!$N$1246:$N$1351)</f>
        <v>0</v>
      </c>
      <c r="AY23" s="55">
        <f>SUMIF(NSL!$C$1353:$C$1434,C23,NSL!$N$1353:$N$1434)</f>
        <v>0</v>
      </c>
      <c r="AZ23" s="55">
        <f>SUMIF(NSL!$C$1436:$C$1440,C23,NSL!$N$1436:$N$1440)</f>
        <v>0</v>
      </c>
      <c r="BA23" s="55">
        <f>SUMIF(NSL!$C$1442:$C$1507,C23,NSL!$N$1442:$N$1507)</f>
        <v>0</v>
      </c>
      <c r="BB23" s="55">
        <f>SUMIF(NSL!$C$1509:$C$1540,C23,NSL!$N$1509:$N$1540)</f>
        <v>0</v>
      </c>
      <c r="BC23" s="55">
        <f>SUMIF(NSL!$C$1542:$C$1545,C23,NSL!$N$1542:$N$1545)</f>
        <v>0</v>
      </c>
      <c r="BD23" s="55">
        <f>SUMIF(NSL!$C$1547:$C$1560,C23,NSL!$N$1547:$N$1560)</f>
        <v>0</v>
      </c>
      <c r="BE23" s="55">
        <f>SUMIF(NSL!$C$1562:$C$1565,C23,NSL!$N$1562:$N$1565)</f>
        <v>0</v>
      </c>
      <c r="BF23" s="55">
        <f>SUMIF(NSL!$C$1567:$C$1569,C23,NSL!$N$1567:$N$1569)</f>
        <v>0</v>
      </c>
      <c r="BG23" s="65">
        <f>SUM(G23:Q23)+SUM(S23:U23)+SUM(W23:Z23)+SUM(AB23:BF23)</f>
        <v>0</v>
      </c>
      <c r="BH23" s="53">
        <f>V60-BG23</f>
        <v>0</v>
      </c>
      <c r="BI23" s="53">
        <f t="shared" si="6"/>
        <v>0</v>
      </c>
    </row>
    <row r="24" spans="1:61" ht="15">
      <c r="A24" s="56" t="s">
        <v>36</v>
      </c>
      <c r="B24" s="7" t="s">
        <v>120</v>
      </c>
      <c r="C24" s="8" t="s">
        <v>122</v>
      </c>
      <c r="D24" s="52">
        <f>HTg!K26</f>
        <v>0</v>
      </c>
      <c r="E24" s="65">
        <f t="shared" si="10"/>
        <v>0</v>
      </c>
      <c r="F24" s="70">
        <f t="shared" si="11"/>
        <v>0</v>
      </c>
      <c r="G24" s="55">
        <f>SUMIF(NSL!$C$9:$C$10,C24,NSL!$N$9:$N$10)</f>
        <v>0</v>
      </c>
      <c r="H24" s="55">
        <f>SUMIF(NSL!$C$12:$C$13,C24,NSL!$N$12:$N$13)</f>
        <v>0</v>
      </c>
      <c r="I24" s="55">
        <f>SUMIF(NSL!$C$15:$C$16,C24,NSL!$N$15:$N$16)</f>
        <v>0</v>
      </c>
      <c r="J24" s="55">
        <f>SUMIF(NSL!$C$18:$C$19,C24,NSL!$N$18:$N$19)</f>
        <v>0</v>
      </c>
      <c r="K24" s="55">
        <f>SUMIF(NSL!$C$21:$C$43,C24,NSL!$N$21:$N$43)</f>
        <v>0</v>
      </c>
      <c r="L24" s="55">
        <f>SUMIF(NSL!$C$45:$C$51,C24,NSL!$N$45:$N$51)</f>
        <v>0</v>
      </c>
      <c r="M24" s="55">
        <f>SUMIF(NSL!$C$53:$C$55,C24,NSL!$N$53:$N$55)</f>
        <v>0</v>
      </c>
      <c r="N24" s="55">
        <f>SUMIF(NSL!$C$57:$C$65,C24,NSL!$N$57:$N$65)</f>
        <v>0</v>
      </c>
      <c r="O24" s="55">
        <f>SUMIF(NSL!$C$67:$C$76,C24,NSL!$N$67:$N$76)</f>
        <v>0</v>
      </c>
      <c r="P24" s="55">
        <f>SUMIF(NSL!$C$78:$C$79,C24,NSL!$N$78:$N$79)</f>
        <v>0</v>
      </c>
      <c r="Q24" s="55">
        <f>SUMIF(NSL!$C$81:$C$173,C24,NSL!$N$81:$N$173)</f>
        <v>0</v>
      </c>
      <c r="R24" s="65">
        <f t="shared" si="12"/>
        <v>0</v>
      </c>
      <c r="S24" s="55">
        <f>SUMIF(NSL!$C$176:$C$214,C24,NSL!$N$176:$N$214)</f>
        <v>0</v>
      </c>
      <c r="T24" s="55">
        <f>SUMIF(NSL!$C$216:$C$238,C24,NSL!$N$216:$N$238)</f>
        <v>0</v>
      </c>
      <c r="U24" s="55">
        <f>SUMIF(NSL!$C$240:$C$252,C24,NSL!$N$240:$N$252)</f>
        <v>0</v>
      </c>
      <c r="V24" s="55">
        <f>SUMIF(NSL!$C$254:$C$255,C24,NSL!$N$254:$N$255)</f>
        <v>0</v>
      </c>
      <c r="W24" s="54">
        <f>D24-BG24</f>
        <v>0</v>
      </c>
      <c r="X24" s="55">
        <f>SUMIF(NSL!$C$284:$C$346,C24,NSL!$N$284:$N$346)</f>
        <v>0</v>
      </c>
      <c r="Y24" s="55">
        <f>SUMIF(NSL!$C$348:$C$436,C24,NSL!$N$348:$N$436)</f>
        <v>0</v>
      </c>
      <c r="Z24" s="55">
        <f>SUMIF(NSL!$C$438:$C$480,C24,NSL!$N$438:$N$480)</f>
        <v>0</v>
      </c>
      <c r="AA24" s="70">
        <f t="shared" si="13"/>
        <v>0</v>
      </c>
      <c r="AB24" s="55">
        <f>SUMIF(NSL!$C$483:$C$679,C24,NSL!$N$483:$N$679)</f>
        <v>0</v>
      </c>
      <c r="AC24" s="55">
        <f>SUMIF(NSL!$C$681:$C$682,C24,NSL!$N$681:$N$682)</f>
        <v>0</v>
      </c>
      <c r="AD24" s="55">
        <f>SUMIF(NSL!$C$684:$C$692,C24,NSL!$N$684:$N$692)</f>
        <v>0</v>
      </c>
      <c r="AE24" s="55">
        <f>SUMIF(NSL!$C$694:$C$776,C24,NSL!$N$694:$N$776)</f>
        <v>0</v>
      </c>
      <c r="AF24" s="55">
        <f>SUMIF(NSL!$C$778:$C$810,C24,NSL!$N$778:$N$810)</f>
        <v>0</v>
      </c>
      <c r="AG24" s="55">
        <f>SUMIF(NSL!$C$812:$C$813,C24,NSL!$N$812:$N$813)</f>
        <v>0</v>
      </c>
      <c r="AH24" s="55">
        <f>SUMIF(NSL!$C$815:$C$816,C24,NSL!$N$815:$N$816)</f>
        <v>0</v>
      </c>
      <c r="AI24" s="55">
        <f>SUMIF(NSL!$C$818:$C$889,C24,NSL!$N$818:$N$889)</f>
        <v>0</v>
      </c>
      <c r="AJ24" s="55">
        <f>SUMIF(NSL!$C$891:$C$917,C24,NSL!$N$891:$N$917)</f>
        <v>0</v>
      </c>
      <c r="AK24" s="55">
        <f>SUMIF(NSL!$C$919:$C$981,C24,NSL!$N$919:$N$981)</f>
        <v>0</v>
      </c>
      <c r="AL24" s="55">
        <f>SUMIF(NSL!$C$983:$C$1000,C24,NSL!$N$983:$N$1000)</f>
        <v>0</v>
      </c>
      <c r="AM24" s="55">
        <f>SUMIF(NSL!$C$1002:$C$1028,C24,NSL!$N$1002:$N$1028)</f>
        <v>0</v>
      </c>
      <c r="AN24" s="55">
        <f>SUMIF(NSL!$C$1030:$C$1045,C24,NSL!$N$1030:$N$1045)</f>
        <v>0</v>
      </c>
      <c r="AO24" s="55">
        <f>SUMIF(NSL!$C$1047:$C$1048,C24,NSL!$N$1047:$N$1048)</f>
        <v>0</v>
      </c>
      <c r="AP24" s="55">
        <f>SUMIF(NSL!$C$1050:$C$1074,C24,NSL!$N$1050:$N$1074)</f>
        <v>0</v>
      </c>
      <c r="AQ24" s="55">
        <f>SUMIF(NSL!$C$1076:$C$1099,C24,NSL!$N$1076:$N$1099)</f>
        <v>0</v>
      </c>
      <c r="AR24" s="55">
        <f>SUMIF(NSL!$C$1101:$C$1121,C24,NSL!$N$1101:$N$1121)</f>
        <v>0</v>
      </c>
      <c r="AS24" s="55">
        <f>SUMIF(NSL!$C$1123:$C$1164,C24,NSL!$N$1123:$N$1164)</f>
        <v>0</v>
      </c>
      <c r="AT24" s="55">
        <f>SUMIF(NSL!$C$1166:$C$1201,C24,NSL!$N$1166:$N$1201)</f>
        <v>0</v>
      </c>
      <c r="AU24" s="55">
        <f>SUMIF(NSL!$C$1203:$C$1223,C24,NSL!$N$1203:$N$1223)</f>
        <v>0</v>
      </c>
      <c r="AV24" s="55">
        <f>SUMIF(NSL!$C$1225:$C$1226,C24,NSL!$N$1225:$N$1226)</f>
        <v>0</v>
      </c>
      <c r="AW24" s="55">
        <f>SUMIF(NSL!$C$1228:$C$1244,C24,NSL!$N$1228:$N$1244)</f>
        <v>0</v>
      </c>
      <c r="AX24" s="55">
        <f>SUMIF(NSL!$C$1246:$C$1351,C24,NSL!$N$1246:$N$1351)</f>
        <v>0</v>
      </c>
      <c r="AY24" s="55">
        <f>SUMIF(NSL!$C$1353:$C$1434,C24,NSL!$N$1353:$N$1434)</f>
        <v>0</v>
      </c>
      <c r="AZ24" s="55">
        <f>SUMIF(NSL!$C$1436:$C$1440,C24,NSL!$N$1436:$N$1440)</f>
        <v>0</v>
      </c>
      <c r="BA24" s="55">
        <f>SUMIF(NSL!$C$1442:$C$1507,C24,NSL!$N$1442:$N$1507)</f>
        <v>0</v>
      </c>
      <c r="BB24" s="55">
        <f>SUMIF(NSL!$C$1509:$C$1540,C24,NSL!$N$1509:$N$1540)</f>
        <v>0</v>
      </c>
      <c r="BC24" s="55">
        <f>SUMIF(NSL!$C$1542:$C$1545,C24,NSL!$N$1542:$N$1545)</f>
        <v>0</v>
      </c>
      <c r="BD24" s="55">
        <f>SUMIF(NSL!$C$1547:$C$1560,C24,NSL!$N$1547:$N$1560)</f>
        <v>0</v>
      </c>
      <c r="BE24" s="55">
        <f>SUMIF(NSL!$C$1562:$C$1565,C24,NSL!$N$1562:$N$1565)</f>
        <v>0</v>
      </c>
      <c r="BF24" s="55">
        <f>SUMIF(NSL!$C$1567:$C$1569,C24,NSL!$N$1567:$N$1569)</f>
        <v>0</v>
      </c>
      <c r="BG24" s="65">
        <f>SUM(G24:Q24)+S24+T24+U24+V24+X24+Y24+Z24+SUM(AB24:BF24)</f>
        <v>0</v>
      </c>
      <c r="BH24" s="53">
        <f>W60-BG24</f>
        <v>0</v>
      </c>
      <c r="BI24" s="53">
        <f t="shared" si="6"/>
        <v>0</v>
      </c>
    </row>
    <row r="25" spans="1:61" ht="15">
      <c r="A25" s="56" t="s">
        <v>38</v>
      </c>
      <c r="B25" s="7" t="s">
        <v>123</v>
      </c>
      <c r="C25" s="8" t="s">
        <v>124</v>
      </c>
      <c r="D25" s="52">
        <f>HTg!K27</f>
        <v>0</v>
      </c>
      <c r="E25" s="65">
        <f t="shared" si="10"/>
        <v>0</v>
      </c>
      <c r="F25" s="70">
        <f t="shared" si="11"/>
        <v>0</v>
      </c>
      <c r="G25" s="55">
        <f>SUMIF(NSL!$C$9:$C$10,C25,NSL!$N$9:$N$10)</f>
        <v>0</v>
      </c>
      <c r="H25" s="55">
        <f>SUMIF(NSL!$C$12:$C$13,C25,NSL!$N$12:$N$13)</f>
        <v>0</v>
      </c>
      <c r="I25" s="55">
        <f>SUMIF(NSL!$C$15:$C$16,C25,NSL!$N$15:$N$16)</f>
        <v>0</v>
      </c>
      <c r="J25" s="55">
        <f>SUMIF(NSL!$C$18:$C$19,C25,NSL!$N$18:$N$19)</f>
        <v>0</v>
      </c>
      <c r="K25" s="55">
        <f>SUMIF(NSL!$C$21:$C$43,C25,NSL!$N$21:$N$43)</f>
        <v>0</v>
      </c>
      <c r="L25" s="55">
        <f>SUMIF(NSL!$C$45:$C$51,C25,NSL!$N$45:$N$51)</f>
        <v>0</v>
      </c>
      <c r="M25" s="55">
        <f>SUMIF(NSL!$C$53:$C$55,C25,NSL!$N$53:$N$55)</f>
        <v>0</v>
      </c>
      <c r="N25" s="55">
        <f>SUMIF(NSL!$C$57:$C$65,C25,NSL!$N$57:$N$65)</f>
        <v>0</v>
      </c>
      <c r="O25" s="55">
        <f>SUMIF(NSL!$C$67:$C$76,C25,NSL!$N$67:$N$76)</f>
        <v>0</v>
      </c>
      <c r="P25" s="55">
        <f>SUMIF(NSL!$C$78:$C$79,C25,NSL!$N$78:$N$79)</f>
        <v>0</v>
      </c>
      <c r="Q25" s="55">
        <f>SUMIF(NSL!$C$81:$C$173,C25,NSL!$N$81:$N$173)</f>
        <v>0</v>
      </c>
      <c r="R25" s="65">
        <f t="shared" si="12"/>
        <v>0</v>
      </c>
      <c r="S25" s="55">
        <f>SUMIF(NSL!$C$176:$C$214,C25,NSL!$N$176:$N$214)</f>
        <v>0</v>
      </c>
      <c r="T25" s="55">
        <f>SUMIF(NSL!$C$216:$C$238,C25,NSL!$N$216:$N$238)</f>
        <v>0</v>
      </c>
      <c r="U25" s="55">
        <f>SUMIF(NSL!$C$240:$C$252,C25,NSL!$N$240:$N$252)</f>
        <v>0</v>
      </c>
      <c r="V25" s="55">
        <f>SUMIF(NSL!$C$254:$C$255,C25,NSL!$N$254:$N$255)</f>
        <v>0</v>
      </c>
      <c r="W25" s="55">
        <f>SUMIF(NSL!$C$257:$C$282,C25,NSL!$N$257:$N$282)</f>
        <v>0</v>
      </c>
      <c r="X25" s="54">
        <f>D25-BG25</f>
        <v>0</v>
      </c>
      <c r="Y25" s="55">
        <f>SUMIF(NSL!$C$348:$C$436,C25,NSL!$N$348:$N$436)</f>
        <v>0</v>
      </c>
      <c r="Z25" s="55">
        <f>SUMIF(NSL!$C$438:$C$480,C25,NSL!$N$438:$N$480)</f>
        <v>0</v>
      </c>
      <c r="AA25" s="70">
        <f t="shared" si="13"/>
        <v>0</v>
      </c>
      <c r="AB25" s="55">
        <f>SUMIF(NSL!$C$483:$C$679,C25,NSL!$N$483:$N$679)</f>
        <v>0</v>
      </c>
      <c r="AC25" s="55">
        <f>SUMIF(NSL!$C$681:$C$682,C25,NSL!$N$681:$N$682)</f>
        <v>0</v>
      </c>
      <c r="AD25" s="55">
        <f>SUMIF(NSL!$C$684:$C$692,C25,NSL!$N$684:$N$692)</f>
        <v>0</v>
      </c>
      <c r="AE25" s="55">
        <f>SUMIF(NSL!$C$694:$C$776,C25,NSL!$N$694:$N$776)</f>
        <v>0</v>
      </c>
      <c r="AF25" s="55">
        <f>SUMIF(NSL!$C$778:$C$810,C25,NSL!$N$778:$N$810)</f>
        <v>0</v>
      </c>
      <c r="AG25" s="55">
        <f>SUMIF(NSL!$C$812:$C$813,C25,NSL!$N$812:$N$813)</f>
        <v>0</v>
      </c>
      <c r="AH25" s="55">
        <f>SUMIF(NSL!$C$815:$C$816,C25,NSL!$N$815:$N$816)</f>
        <v>0</v>
      </c>
      <c r="AI25" s="55">
        <f>SUMIF(NSL!$C$818:$C$889,C25,NSL!$N$818:$N$889)</f>
        <v>0</v>
      </c>
      <c r="AJ25" s="55">
        <f>SUMIF(NSL!$C$891:$C$917,C25,NSL!$N$891:$N$917)</f>
        <v>0</v>
      </c>
      <c r="AK25" s="55">
        <f>SUMIF(NSL!$C$919:$C$981,C25,NSL!$N$919:$N$981)</f>
        <v>0</v>
      </c>
      <c r="AL25" s="55">
        <f>SUMIF(NSL!$C$983:$C$1000,C25,NSL!$N$983:$N$1000)</f>
        <v>0</v>
      </c>
      <c r="AM25" s="55">
        <f>SUMIF(NSL!$C$1002:$C$1028,C25,NSL!$N$1002:$N$1028)</f>
        <v>0</v>
      </c>
      <c r="AN25" s="55">
        <f>SUMIF(NSL!$C$1030:$C$1045,C25,NSL!$N$1030:$N$1045)</f>
        <v>0</v>
      </c>
      <c r="AO25" s="55">
        <f>SUMIF(NSL!$C$1047:$C$1048,C25,NSL!$N$1047:$N$1048)</f>
        <v>0</v>
      </c>
      <c r="AP25" s="55">
        <f>SUMIF(NSL!$C$1050:$C$1074,C25,NSL!$N$1050:$N$1074)</f>
        <v>0</v>
      </c>
      <c r="AQ25" s="55">
        <f>SUMIF(NSL!$C$1076:$C$1099,C25,NSL!$N$1076:$N$1099)</f>
        <v>0</v>
      </c>
      <c r="AR25" s="55">
        <f>SUMIF(NSL!$C$1101:$C$1121,C25,NSL!$N$1101:$N$1121)</f>
        <v>0</v>
      </c>
      <c r="AS25" s="55">
        <f>SUMIF(NSL!$C$1123:$C$1164,C25,NSL!$N$1123:$N$1164)</f>
        <v>0</v>
      </c>
      <c r="AT25" s="55">
        <f>SUMIF(NSL!$C$1166:$C$1201,C25,NSL!$N$1166:$N$1201)</f>
        <v>0</v>
      </c>
      <c r="AU25" s="55">
        <f>SUMIF(NSL!$C$1203:$C$1223,C25,NSL!$N$1203:$N$1223)</f>
        <v>0</v>
      </c>
      <c r="AV25" s="55">
        <f>SUMIF(NSL!$C$1225:$C$1226,C25,NSL!$N$1225:$N$1226)</f>
        <v>0</v>
      </c>
      <c r="AW25" s="55">
        <f>SUMIF(NSL!$C$1228:$C$1244,C25,NSL!$N$1228:$N$1244)</f>
        <v>0</v>
      </c>
      <c r="AX25" s="55">
        <f>SUMIF(NSL!$C$1246:$C$1351,C25,NSL!$N$1246:$N$1351)</f>
        <v>0</v>
      </c>
      <c r="AY25" s="55">
        <f>SUMIF(NSL!$C$1353:$C$1434,C25,NSL!$N$1353:$N$1434)</f>
        <v>0</v>
      </c>
      <c r="AZ25" s="55">
        <f>SUMIF(NSL!$C$1436:$C$1440,C25,NSL!$N$1436:$N$1440)</f>
        <v>0</v>
      </c>
      <c r="BA25" s="55">
        <f>SUMIF(NSL!$C$1442:$C$1507,C25,NSL!$N$1442:$N$1507)</f>
        <v>0</v>
      </c>
      <c r="BB25" s="55">
        <f>SUMIF(NSL!$C$1509:$C$1540,C25,NSL!$N$1509:$N$1540)</f>
        <v>0</v>
      </c>
      <c r="BC25" s="55">
        <f>SUMIF(NSL!$C$1542:$C$1545,C25,NSL!$N$1542:$N$1545)</f>
        <v>0</v>
      </c>
      <c r="BD25" s="55">
        <f>SUMIF(NSL!$C$1547:$C$1560,C25,NSL!$N$1547:$N$1560)</f>
        <v>0</v>
      </c>
      <c r="BE25" s="55">
        <f>SUMIF(NSL!$C$1562:$C$1565,C25,NSL!$N$1562:$N$1565)</f>
        <v>0</v>
      </c>
      <c r="BF25" s="55">
        <f>SUMIF(NSL!$C$1567:$C$1569,C25,NSL!$N$1567:$N$1569)</f>
        <v>0</v>
      </c>
      <c r="BG25" s="65">
        <f>SUM(G25:Q25)+SUM(S25:W25)+Y25+Z25+SUM(AB25:BF25)</f>
        <v>0</v>
      </c>
      <c r="BH25" s="53">
        <f>X60-BG25</f>
        <v>0.12</v>
      </c>
      <c r="BI25" s="53">
        <f t="shared" si="6"/>
        <v>0.12</v>
      </c>
    </row>
    <row r="26" spans="1:61" ht="15">
      <c r="A26" s="56" t="s">
        <v>88</v>
      </c>
      <c r="B26" s="7" t="s">
        <v>125</v>
      </c>
      <c r="C26" s="8" t="s">
        <v>37</v>
      </c>
      <c r="D26" s="52">
        <f>HTg!K28</f>
        <v>0</v>
      </c>
      <c r="E26" s="65">
        <f t="shared" si="10"/>
        <v>0</v>
      </c>
      <c r="F26" s="70">
        <f t="shared" si="11"/>
        <v>0</v>
      </c>
      <c r="G26" s="55">
        <f>SUMIF(NSL!$C$9:$C$10,C26,NSL!$N$9:$N$10)</f>
        <v>0</v>
      </c>
      <c r="H26" s="55">
        <f>SUMIF(NSL!$C$12:$C$13,C26,NSL!$N$12:$N$13)</f>
        <v>0</v>
      </c>
      <c r="I26" s="55">
        <f>SUMIF(NSL!$C$15:$C$16,C26,NSL!$N$15:$N$16)</f>
        <v>0</v>
      </c>
      <c r="J26" s="55">
        <f>SUMIF(NSL!$C$18:$C$19,C26,NSL!$N$18:$N$19)</f>
        <v>0</v>
      </c>
      <c r="K26" s="55">
        <f>SUMIF(NSL!$C$21:$C$43,C26,NSL!$N$21:$N$43)</f>
        <v>0</v>
      </c>
      <c r="L26" s="55">
        <f>SUMIF(NSL!$C$45:$C$51,C26,NSL!$N$45:$N$51)</f>
        <v>0</v>
      </c>
      <c r="M26" s="55">
        <f>SUMIF(NSL!$C$53:$C$55,C26,NSL!$N$53:$N$55)</f>
        <v>0</v>
      </c>
      <c r="N26" s="55">
        <f>SUMIF(NSL!$C$57:$C$65,C26,NSL!$N$57:$N$65)</f>
        <v>0</v>
      </c>
      <c r="O26" s="55">
        <f>SUMIF(NSL!$C$67:$C$76,C26,NSL!$N$67:$N$76)</f>
        <v>0</v>
      </c>
      <c r="P26" s="55">
        <f>SUMIF(NSL!$C$78:$C$79,C26,NSL!$N$78:$N$79)</f>
        <v>0</v>
      </c>
      <c r="Q26" s="55">
        <f>SUMIF(NSL!$C$81:$C$173,C26,NSL!$N$81:$N$173)</f>
        <v>0</v>
      </c>
      <c r="R26" s="65">
        <f t="shared" si="12"/>
        <v>0</v>
      </c>
      <c r="S26" s="55">
        <f>SUMIF(NSL!$C$176:$C$214,C26,NSL!$N$176:$N$214)</f>
        <v>0</v>
      </c>
      <c r="T26" s="55">
        <f>SUMIF(NSL!$C$216:$C$238,C26,NSL!$N$216:$N$238)</f>
        <v>0</v>
      </c>
      <c r="U26" s="55">
        <f>SUMIF(NSL!$C$240:$C$252,C26,NSL!$N$240:$N$252)</f>
        <v>0</v>
      </c>
      <c r="V26" s="55">
        <f>SUMIF(NSL!$C$254:$C$255,C26,NSL!$N$254:$N$255)</f>
        <v>0</v>
      </c>
      <c r="W26" s="55">
        <f>SUMIF(NSL!$C$257:$C$282,C26,NSL!$N$257:$N$282)</f>
        <v>0</v>
      </c>
      <c r="X26" s="55">
        <f>SUMIF(NSL!$C$284:$C$346,C26,NSL!$N$284:$N$346)</f>
        <v>0</v>
      </c>
      <c r="Y26" s="54">
        <f>D26-BG26</f>
        <v>0</v>
      </c>
      <c r="Z26" s="55">
        <f>SUMIF(NSL!$C$438:$C$480,C26,NSL!$N$438:$N$480)</f>
        <v>0</v>
      </c>
      <c r="AA26" s="70">
        <f t="shared" si="13"/>
        <v>0</v>
      </c>
      <c r="AB26" s="55">
        <f>SUMIF(NSL!$C$483:$C$679,C26,NSL!$N$483:$N$679)</f>
        <v>0</v>
      </c>
      <c r="AC26" s="55">
        <f>SUMIF(NSL!$C$681:$C$682,C26,NSL!$N$681:$N$682)</f>
        <v>0</v>
      </c>
      <c r="AD26" s="55">
        <f>SUMIF(NSL!$C$684:$C$692,C26,NSL!$N$684:$N$692)</f>
        <v>0</v>
      </c>
      <c r="AE26" s="55">
        <f>SUMIF(NSL!$C$694:$C$776,C26,NSL!$N$694:$N$776)</f>
        <v>0</v>
      </c>
      <c r="AF26" s="55">
        <f>SUMIF(NSL!$C$778:$C$810,C26,NSL!$N$778:$N$810)</f>
        <v>0</v>
      </c>
      <c r="AG26" s="55">
        <f>SUMIF(NSL!$C$812:$C$813,C26,NSL!$N$812:$N$813)</f>
        <v>0</v>
      </c>
      <c r="AH26" s="55">
        <f>SUMIF(NSL!$C$815:$C$816,C26,NSL!$N$815:$N$816)</f>
        <v>0</v>
      </c>
      <c r="AI26" s="55">
        <f>SUMIF(NSL!$C$818:$C$889,C26,NSL!$N$818:$N$889)</f>
        <v>0</v>
      </c>
      <c r="AJ26" s="55">
        <f>SUMIF(NSL!$C$891:$C$917,C26,NSL!$N$891:$N$917)</f>
        <v>0</v>
      </c>
      <c r="AK26" s="55">
        <f>SUMIF(NSL!$C$919:$C$981,C26,NSL!$N$919:$N$981)</f>
        <v>0</v>
      </c>
      <c r="AL26" s="55">
        <f>SUMIF(NSL!$C$983:$C$1000,C26,NSL!$N$983:$N$1000)</f>
        <v>0</v>
      </c>
      <c r="AM26" s="55">
        <f>SUMIF(NSL!$C$1002:$C$1028,C26,NSL!$N$1002:$N$1028)</f>
        <v>0</v>
      </c>
      <c r="AN26" s="55">
        <f>SUMIF(NSL!$C$1030:$C$1045,C26,NSL!$N$1030:$N$1045)</f>
        <v>0</v>
      </c>
      <c r="AO26" s="55">
        <f>SUMIF(NSL!$C$1047:$C$1048,C26,NSL!$N$1047:$N$1048)</f>
        <v>0</v>
      </c>
      <c r="AP26" s="55">
        <f>SUMIF(NSL!$C$1050:$C$1074,C26,NSL!$N$1050:$N$1074)</f>
        <v>0</v>
      </c>
      <c r="AQ26" s="55">
        <f>SUMIF(NSL!$C$1076:$C$1099,C26,NSL!$N$1076:$N$1099)</f>
        <v>0</v>
      </c>
      <c r="AR26" s="55">
        <f>SUMIF(NSL!$C$1101:$C$1121,C26,NSL!$N$1101:$N$1121)</f>
        <v>0</v>
      </c>
      <c r="AS26" s="55">
        <f>SUMIF(NSL!$C$1123:$C$1164,C26,NSL!$N$1123:$N$1164)</f>
        <v>0</v>
      </c>
      <c r="AT26" s="55">
        <f>SUMIF(NSL!$C$1166:$C$1201,C26,NSL!$N$1166:$N$1201)</f>
        <v>0</v>
      </c>
      <c r="AU26" s="55">
        <f>SUMIF(NSL!$C$1203:$C$1223,C26,NSL!$N$1203:$N$1223)</f>
        <v>0</v>
      </c>
      <c r="AV26" s="55">
        <f>SUMIF(NSL!$C$1225:$C$1226,C26,NSL!$N$1225:$N$1226)</f>
        <v>0</v>
      </c>
      <c r="AW26" s="55">
        <f>SUMIF(NSL!$C$1228:$C$1244,C26,NSL!$N$1228:$N$1244)</f>
        <v>0</v>
      </c>
      <c r="AX26" s="55">
        <f>SUMIF(NSL!$C$1246:$C$1351,C26,NSL!$N$1246:$N$1351)</f>
        <v>0</v>
      </c>
      <c r="AY26" s="55">
        <f>SUMIF(NSL!$C$1353:$C$1434,C26,NSL!$N$1353:$N$1434)</f>
        <v>0</v>
      </c>
      <c r="AZ26" s="55">
        <f>SUMIF(NSL!$C$1436:$C$1440,C26,NSL!$N$1436:$N$1440)</f>
        <v>0</v>
      </c>
      <c r="BA26" s="55">
        <f>SUMIF(NSL!$C$1442:$C$1507,C26,NSL!$N$1442:$N$1507)</f>
        <v>0</v>
      </c>
      <c r="BB26" s="55">
        <f>SUMIF(NSL!$C$1509:$C$1540,C26,NSL!$N$1509:$N$1540)</f>
        <v>0</v>
      </c>
      <c r="BC26" s="55">
        <f>SUMIF(NSL!$C$1542:$C$1545,C26,NSL!$N$1542:$N$1545)</f>
        <v>0</v>
      </c>
      <c r="BD26" s="55">
        <f>SUMIF(NSL!$C$1547:$C$1560,C26,NSL!$N$1547:$N$1560)</f>
        <v>0</v>
      </c>
      <c r="BE26" s="55">
        <f>SUMIF(NSL!$C$1562:$C$1565,C26,NSL!$N$1562:$N$1565)</f>
        <v>0</v>
      </c>
      <c r="BF26" s="55">
        <f>SUMIF(NSL!$C$1567:$C$1569,C26,NSL!$N$1567:$N$1569)</f>
        <v>0</v>
      </c>
      <c r="BG26" s="65">
        <f>SUM(G26:Q26)+SUM(S26:X26)+Z26+SUM(AB26:BF26)</f>
        <v>0</v>
      </c>
      <c r="BH26" s="53">
        <f>Y60-BG26</f>
        <v>10.089999999999998</v>
      </c>
      <c r="BI26" s="53">
        <f t="shared" si="6"/>
        <v>10.089999999999998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>
        <f>HTg!K29</f>
        <v>0</v>
      </c>
      <c r="E27" s="65">
        <f t="shared" si="10"/>
        <v>0</v>
      </c>
      <c r="F27" s="70">
        <f t="shared" si="11"/>
        <v>0</v>
      </c>
      <c r="G27" s="55">
        <f>SUMIF(NSL!$C$9:$C$10,C27,NSL!$N$9:$N$10)</f>
        <v>0</v>
      </c>
      <c r="H27" s="55">
        <f>SUMIF(NSL!$C$12:$C$13,C27,NSL!$N$12:$N$13)</f>
        <v>0</v>
      </c>
      <c r="I27" s="55">
        <f>SUMIF(NSL!$C$15:$C$16,C27,NSL!$N$15:$N$16)</f>
        <v>0</v>
      </c>
      <c r="J27" s="55">
        <f>SUMIF(NSL!$C$18:$C$19,C27,NSL!$N$18:$N$19)</f>
        <v>0</v>
      </c>
      <c r="K27" s="55">
        <f>SUMIF(NSL!$C$21:$C$43,C27,NSL!$N$21:$N$43)</f>
        <v>0</v>
      </c>
      <c r="L27" s="55">
        <f>SUMIF(NSL!$C$45:$C$51,C27,NSL!$N$45:$N$51)</f>
        <v>0</v>
      </c>
      <c r="M27" s="55">
        <f>SUMIF(NSL!$C$53:$C$55,C27,NSL!$N$53:$N$55)</f>
        <v>0</v>
      </c>
      <c r="N27" s="55">
        <f>SUMIF(NSL!$C$57:$C$65,C27,NSL!$N$57:$N$65)</f>
        <v>0</v>
      </c>
      <c r="O27" s="55">
        <f>SUMIF(NSL!$C$67:$C$76,C27,NSL!$N$67:$N$76)</f>
        <v>0</v>
      </c>
      <c r="P27" s="55">
        <f>SUMIF(NSL!$C$78:$C$79,C27,NSL!$N$78:$N$79)</f>
        <v>0</v>
      </c>
      <c r="Q27" s="55">
        <f>SUMIF(NSL!$C$81:$C$173,C27,NSL!$N$81:$N$173)</f>
        <v>0</v>
      </c>
      <c r="R27" s="65">
        <f t="shared" si="12"/>
        <v>0</v>
      </c>
      <c r="S27" s="55">
        <f>SUMIF(NSL!$C$176:$C$214,C27,NSL!$N$176:$N$214)</f>
        <v>0</v>
      </c>
      <c r="T27" s="55">
        <f>SUMIF(NSL!$C$216:$C$238,C27,NSL!$N$216:$N$238)</f>
        <v>0</v>
      </c>
      <c r="U27" s="55">
        <f>SUMIF(NSL!$C$240:$C$252,C27,NSL!$N$240:$N$252)</f>
        <v>0</v>
      </c>
      <c r="V27" s="55">
        <f>SUMIF(NSL!$C$254:$C$255,C27,NSL!$N$254:$N$255)</f>
        <v>0</v>
      </c>
      <c r="W27" s="55">
        <f>SUMIF(NSL!$C$257:$C$282,C27,NSL!$N$257:$N$282)</f>
        <v>0</v>
      </c>
      <c r="X27" s="55">
        <f>SUMIF(NSL!$C$284:$C$346,C27,NSL!$N$284:$N$346)</f>
        <v>0</v>
      </c>
      <c r="Y27" s="55">
        <f>SUMIF(NSL!$C$348:$C$436,C27,NSL!$N$348:$N$436)</f>
        <v>0</v>
      </c>
      <c r="Z27" s="54">
        <f>D27-BG27</f>
        <v>0</v>
      </c>
      <c r="AA27" s="70">
        <f t="shared" si="13"/>
        <v>0</v>
      </c>
      <c r="AB27" s="55">
        <f>SUMIF(NSL!$C$483:$C$679,C27,NSL!$N$483:$N$679)</f>
        <v>0</v>
      </c>
      <c r="AC27" s="55">
        <f>SUMIF(NSL!$C$681:$C$682,C27,NSL!$N$681:$N$682)</f>
        <v>0</v>
      </c>
      <c r="AD27" s="55">
        <f>SUMIF(NSL!$C$684:$C$692,C27,NSL!$N$684:$N$692)</f>
        <v>0</v>
      </c>
      <c r="AE27" s="55">
        <f>SUMIF(NSL!$C$694:$C$776,C27,NSL!$N$694:$N$776)</f>
        <v>0</v>
      </c>
      <c r="AF27" s="55">
        <f>SUMIF(NSL!$C$778:$C$810,C27,NSL!$N$778:$N$810)</f>
        <v>0</v>
      </c>
      <c r="AG27" s="55">
        <f>SUMIF(NSL!$C$812:$C$813,C27,NSL!$N$812:$N$813)</f>
        <v>0</v>
      </c>
      <c r="AH27" s="55">
        <f>SUMIF(NSL!$C$815:$C$816,C27,NSL!$N$815:$N$816)</f>
        <v>0</v>
      </c>
      <c r="AI27" s="55">
        <f>SUMIF(NSL!$C$818:$C$889,C27,NSL!$N$818:$N$889)</f>
        <v>0</v>
      </c>
      <c r="AJ27" s="55">
        <f>SUMIF(NSL!$C$891:$C$917,C27,NSL!$N$891:$N$917)</f>
        <v>0</v>
      </c>
      <c r="AK27" s="55">
        <f>SUMIF(NSL!$C$919:$C$981,C27,NSL!$N$919:$N$981)</f>
        <v>0</v>
      </c>
      <c r="AL27" s="55">
        <f>SUMIF(NSL!$C$983:$C$1000,C27,NSL!$N$983:$N$1000)</f>
        <v>0</v>
      </c>
      <c r="AM27" s="55">
        <f>SUMIF(NSL!$C$1002:$C$1028,C27,NSL!$N$1002:$N$1028)</f>
        <v>0</v>
      </c>
      <c r="AN27" s="55">
        <f>SUMIF(NSL!$C$1030:$C$1045,C27,NSL!$N$1030:$N$1045)</f>
        <v>0</v>
      </c>
      <c r="AO27" s="55">
        <f>SUMIF(NSL!$C$1047:$C$1048,C27,NSL!$N$1047:$N$1048)</f>
        <v>0</v>
      </c>
      <c r="AP27" s="55">
        <f>SUMIF(NSL!$C$1050:$C$1074,C27,NSL!$N$1050:$N$1074)</f>
        <v>0</v>
      </c>
      <c r="AQ27" s="55">
        <f>SUMIF(NSL!$C$1076:$C$1099,C27,NSL!$N$1076:$N$1099)</f>
        <v>0</v>
      </c>
      <c r="AR27" s="55">
        <f>SUMIF(NSL!$C$1101:$C$1121,C27,NSL!$N$1101:$N$1121)</f>
        <v>0</v>
      </c>
      <c r="AS27" s="55">
        <f>SUMIF(NSL!$C$1123:$C$1164,C27,NSL!$N$1123:$N$1164)</f>
        <v>0</v>
      </c>
      <c r="AT27" s="55">
        <f>SUMIF(NSL!$C$1166:$C$1201,C27,NSL!$N$1166:$N$1201)</f>
        <v>0</v>
      </c>
      <c r="AU27" s="55">
        <f>SUMIF(NSL!$C$1203:$C$1223,C27,NSL!$N$1203:$N$1223)</f>
        <v>0</v>
      </c>
      <c r="AV27" s="55">
        <f>SUMIF(NSL!$C$1225:$C$1226,C27,NSL!$N$1225:$N$1226)</f>
        <v>0</v>
      </c>
      <c r="AW27" s="55">
        <f>SUMIF(NSL!$C$1228:$C$1244,C27,NSL!$N$1228:$N$1244)</f>
        <v>0</v>
      </c>
      <c r="AX27" s="55">
        <f>SUMIF(NSL!$C$1246:$C$1351,C27,NSL!$N$1246:$N$1351)</f>
        <v>0</v>
      </c>
      <c r="AY27" s="55">
        <f>SUMIF(NSL!$C$1353:$C$1434,C27,NSL!$N$1353:$N$1434)</f>
        <v>0</v>
      </c>
      <c r="AZ27" s="55">
        <f>SUMIF(NSL!$C$1436:$C$1440,C27,NSL!$N$1436:$N$1440)</f>
        <v>0</v>
      </c>
      <c r="BA27" s="55">
        <f>SUMIF(NSL!$C$1442:$C$1507,C27,NSL!$N$1442:$N$1507)</f>
        <v>0</v>
      </c>
      <c r="BB27" s="55">
        <f>SUMIF(NSL!$C$1509:$C$1540,C27,NSL!$N$1509:$N$1540)</f>
        <v>0</v>
      </c>
      <c r="BC27" s="55">
        <f>SUMIF(NSL!$C$1542:$C$1545,C27,NSL!$N$1542:$N$1545)</f>
        <v>0</v>
      </c>
      <c r="BD27" s="55">
        <f>SUMIF(NSL!$C$1547:$C$1560,C27,NSL!$N$1547:$N$1560)</f>
        <v>0</v>
      </c>
      <c r="BE27" s="55">
        <f>SUMIF(NSL!$C$1562:$C$1565,C27,NSL!$N$1562:$N$1565)</f>
        <v>0</v>
      </c>
      <c r="BF27" s="55">
        <f>SUMIF(NSL!$C$1567:$C$1569,C27,NSL!$N$1567:$N$1569)</f>
        <v>0</v>
      </c>
      <c r="BG27" s="65">
        <f>SUM(G27:Q27)+SUM(S27:Y27)+SUM(AB27:BF27)</f>
        <v>0</v>
      </c>
      <c r="BH27" s="58">
        <f>Z60-BG27</f>
        <v>0</v>
      </c>
      <c r="BI27" s="53">
        <f t="shared" si="6"/>
        <v>0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>
        <f>HTg!K30</f>
        <v>79.539999999999992</v>
      </c>
      <c r="E28" s="65">
        <f t="shared" si="10"/>
        <v>0</v>
      </c>
      <c r="F28" s="70">
        <f t="shared" si="11"/>
        <v>0</v>
      </c>
      <c r="G28" s="72">
        <f>SUM(G29:G41)</f>
        <v>0</v>
      </c>
      <c r="H28" s="72">
        <f t="shared" ref="H28:Z28" si="14">SUM(H29:H41)</f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65">
        <f>SUM(R29:R41)</f>
        <v>79.539999999999992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>D28-BG28</f>
        <v>79.459999999999994</v>
      </c>
      <c r="AB28" s="72">
        <f t="shared" ref="AB28:BG28" si="15">SUM(AB29:AB41)</f>
        <v>1.38</v>
      </c>
      <c r="AC28" s="72">
        <f t="shared" si="15"/>
        <v>0</v>
      </c>
      <c r="AD28" s="72">
        <f t="shared" si="15"/>
        <v>0.19</v>
      </c>
      <c r="AE28" s="72">
        <f t="shared" si="15"/>
        <v>2.8</v>
      </c>
      <c r="AF28" s="72">
        <f t="shared" si="15"/>
        <v>0</v>
      </c>
      <c r="AG28" s="72">
        <f t="shared" si="15"/>
        <v>0</v>
      </c>
      <c r="AH28" s="72">
        <f t="shared" si="15"/>
        <v>0</v>
      </c>
      <c r="AI28" s="72">
        <f t="shared" si="15"/>
        <v>66.88</v>
      </c>
      <c r="AJ28" s="72">
        <f t="shared" si="15"/>
        <v>8.19</v>
      </c>
      <c r="AK28" s="72">
        <f t="shared" si="15"/>
        <v>0</v>
      </c>
      <c r="AL28" s="72">
        <f t="shared" si="15"/>
        <v>0.02</v>
      </c>
      <c r="AM28" s="72">
        <f t="shared" si="15"/>
        <v>0</v>
      </c>
      <c r="AN28" s="72">
        <f t="shared" si="15"/>
        <v>0</v>
      </c>
      <c r="AO28" s="72">
        <f t="shared" si="15"/>
        <v>0</v>
      </c>
      <c r="AP28" s="72">
        <f t="shared" si="15"/>
        <v>0</v>
      </c>
      <c r="AQ28" s="72">
        <f t="shared" si="15"/>
        <v>0</v>
      </c>
      <c r="AR28" s="72">
        <f t="shared" si="15"/>
        <v>0</v>
      </c>
      <c r="AS28" s="72">
        <f t="shared" si="15"/>
        <v>0</v>
      </c>
      <c r="AT28" s="72">
        <f t="shared" si="15"/>
        <v>0</v>
      </c>
      <c r="AU28" s="72">
        <f t="shared" si="15"/>
        <v>0.08</v>
      </c>
      <c r="AV28" s="72">
        <f t="shared" si="15"/>
        <v>0</v>
      </c>
      <c r="AW28" s="72">
        <f t="shared" si="15"/>
        <v>0</v>
      </c>
      <c r="AX28" s="72">
        <f t="shared" si="15"/>
        <v>0</v>
      </c>
      <c r="AY28" s="72">
        <f t="shared" si="15"/>
        <v>0</v>
      </c>
      <c r="AZ28" s="72">
        <f t="shared" si="15"/>
        <v>0</v>
      </c>
      <c r="BA28" s="72">
        <f t="shared" si="15"/>
        <v>0</v>
      </c>
      <c r="BB28" s="72">
        <f t="shared" si="15"/>
        <v>0</v>
      </c>
      <c r="BC28" s="72">
        <f t="shared" si="15"/>
        <v>0</v>
      </c>
      <c r="BD28" s="72">
        <f t="shared" si="15"/>
        <v>0</v>
      </c>
      <c r="BE28" s="72">
        <f t="shared" si="15"/>
        <v>0</v>
      </c>
      <c r="BF28" s="72">
        <f t="shared" si="15"/>
        <v>0</v>
      </c>
      <c r="BG28" s="65">
        <f t="shared" si="15"/>
        <v>0.08</v>
      </c>
      <c r="BH28" s="70">
        <f>AA60-BG28</f>
        <v>19.970000000000013</v>
      </c>
      <c r="BI28" s="70">
        <f>SUM(BI29:BI41)</f>
        <v>99.509999999999991</v>
      </c>
    </row>
    <row r="29" spans="1:61" ht="15">
      <c r="A29" s="56"/>
      <c r="B29" s="7" t="s">
        <v>166</v>
      </c>
      <c r="C29" s="8" t="s">
        <v>53</v>
      </c>
      <c r="D29" s="52">
        <f>HTg!K31</f>
        <v>1.38</v>
      </c>
      <c r="E29" s="65">
        <f t="shared" si="10"/>
        <v>0</v>
      </c>
      <c r="F29" s="70">
        <f t="shared" si="11"/>
        <v>0</v>
      </c>
      <c r="G29" s="55">
        <f>SUMIF(NSL!$C$9:$C$10,C29,NSL!$N$9:$N$10)</f>
        <v>0</v>
      </c>
      <c r="H29" s="55">
        <f>SUMIF(NSL!$C$12:$C$13,C29,NSL!$N$12:$N$13)</f>
        <v>0</v>
      </c>
      <c r="I29" s="55">
        <f>SUMIF(NSL!$C$15:$C$16,C29,NSL!$N$15:$N$16)</f>
        <v>0</v>
      </c>
      <c r="J29" s="55">
        <f>SUMIF(NSL!$C$18:$C$19,C29,NSL!$N$18:$N$19)</f>
        <v>0</v>
      </c>
      <c r="K29" s="55">
        <f>SUMIF(NSL!$C$21:$C$43,C29,NSL!$N$21:$N$43)</f>
        <v>0</v>
      </c>
      <c r="L29" s="55">
        <f>SUMIF(NSL!$C$45:$C$51,C29,NSL!$N$45:$N$51)</f>
        <v>0</v>
      </c>
      <c r="M29" s="55">
        <f>SUMIF(NSL!$C$53:$C$55,C29,NSL!$N$53:$N$55)</f>
        <v>0</v>
      </c>
      <c r="N29" s="55">
        <f>SUMIF(NSL!$C$57:$C$65,C29,NSL!$N$57:$N$65)</f>
        <v>0</v>
      </c>
      <c r="O29" s="55">
        <f>SUMIF(NSL!$C$67:$C$76,C29,NSL!$N$67:$N$76)</f>
        <v>0</v>
      </c>
      <c r="P29" s="55">
        <f>SUMIF(NSL!$C$78:$C$79,C29,NSL!$N$78:$N$79)</f>
        <v>0</v>
      </c>
      <c r="Q29" s="55">
        <f>SUMIF(NSL!$C$81:$C$173,C29,NSL!$N$81:$N$173)</f>
        <v>0</v>
      </c>
      <c r="R29" s="65">
        <f t="shared" si="12"/>
        <v>1.38</v>
      </c>
      <c r="S29" s="55">
        <f>SUMIF(NSL!$C$176:$C$214,C29,NSL!$N$176:$N$214)</f>
        <v>0</v>
      </c>
      <c r="T29" s="55">
        <f>SUMIF(NSL!$C$216:$C$238,C29,NSL!$N$216:$N$238)</f>
        <v>0</v>
      </c>
      <c r="U29" s="55">
        <f>SUMIF(NSL!$C$240:$C$252,C29,NSL!$N$240:$N$252)</f>
        <v>0</v>
      </c>
      <c r="V29" s="55">
        <f>SUMIF(NSL!$C$254:$C$255,C29,NSL!$N$254:$N$255)</f>
        <v>0</v>
      </c>
      <c r="W29" s="55">
        <f>SUMIF(NSL!$C$257:$C$282,C29,NSL!$N$257:$N$282)</f>
        <v>0</v>
      </c>
      <c r="X29" s="55">
        <f>SUMIF(NSL!$C$284:$C$346,C29,NSL!$N$284:$N$346)</f>
        <v>0</v>
      </c>
      <c r="Y29" s="55">
        <f>SUMIF(NSL!$C$348:$C$436,C29,NSL!$N$348:$N$436)</f>
        <v>0</v>
      </c>
      <c r="Z29" s="55">
        <f>SUMIF(NSL!$C$438:$C$480,C29,NSL!$N$438:$N$480)</f>
        <v>0</v>
      </c>
      <c r="AA29" s="72">
        <f>SUM(AB29:AN29)</f>
        <v>1.38</v>
      </c>
      <c r="AB29" s="54">
        <f>D29-BG29</f>
        <v>1.38</v>
      </c>
      <c r="AC29" s="55">
        <f>SUMIF(NSL!$C$681:$C$682,C29,NSL!$N$681:$N$682)</f>
        <v>0</v>
      </c>
      <c r="AD29" s="55">
        <f>SUMIF(NSL!$C$684:$C$692,C29,NSL!$N$684:$N$692)</f>
        <v>0</v>
      </c>
      <c r="AE29" s="55">
        <f>SUMIF(NSL!$C$694:$C$776,C29,NSL!$N$694:$N$776)</f>
        <v>0</v>
      </c>
      <c r="AF29" s="55">
        <f>SUMIF(NSL!$C$778:$C$810,C29,NSL!$N$778:$N$810)</f>
        <v>0</v>
      </c>
      <c r="AG29" s="55">
        <f>SUMIF(NSL!$C$812:$C$813,C29,NSL!$N$812:$N$813)</f>
        <v>0</v>
      </c>
      <c r="AH29" s="55">
        <f>SUMIF(NSL!$C$815:$C$816,C29,NSL!$N$815:$N$816)</f>
        <v>0</v>
      </c>
      <c r="AI29" s="55">
        <f>SUMIF(NSL!$C$818:$C$889,C29,NSL!$N$818:$N$889)</f>
        <v>0</v>
      </c>
      <c r="AJ29" s="55">
        <f>SUMIF(NSL!$C$891:$C$917,C29,NSL!$N$891:$N$917)</f>
        <v>0</v>
      </c>
      <c r="AK29" s="55">
        <f>SUMIF(NSL!$C$919:$C$981,C29,NSL!$N$919:$N$981)</f>
        <v>0</v>
      </c>
      <c r="AL29" s="55">
        <f>SUMIF(NSL!$C$983:$C$1000,C29,NSL!$N$983:$N$1000)</f>
        <v>0</v>
      </c>
      <c r="AM29" s="55">
        <f>SUMIF(NSL!$C$1002:$C$1028,C29,NSL!$N$1002:$N$1028)</f>
        <v>0</v>
      </c>
      <c r="AN29" s="55">
        <f>SUMIF(NSL!$C$1030:$C$1045,C29,NSL!$N$1030:$N$1045)</f>
        <v>0</v>
      </c>
      <c r="AO29" s="55">
        <f>SUMIF(NSL!$C$1047:$C$1048,C29,NSL!$N$1047:$N$1048)</f>
        <v>0</v>
      </c>
      <c r="AP29" s="55">
        <f>SUMIF(NSL!$C$1050:$C$1074,C29,NSL!$N$1050:$N$1074)</f>
        <v>0</v>
      </c>
      <c r="AQ29" s="55">
        <f>SUMIF(NSL!$C$1076:$C$1099,C29,NSL!$N$1076:$N$1099)</f>
        <v>0</v>
      </c>
      <c r="AR29" s="55">
        <f>SUMIF(NSL!$C$1101:$C$1121,C29,NSL!$N$1101:$N$1121)</f>
        <v>0</v>
      </c>
      <c r="AS29" s="55">
        <f>SUMIF(NSL!$C$1123:$C$1164,C29,NSL!$N$1123:$N$1164)</f>
        <v>0</v>
      </c>
      <c r="AT29" s="55">
        <f>SUMIF(NSL!$C$1166:$C$1201,C29,NSL!$N$1166:$N$1201)</f>
        <v>0</v>
      </c>
      <c r="AU29" s="55">
        <f>SUMIF(NSL!$C$1203:$C$1223,C29,NSL!$N$1203:$N$1223)</f>
        <v>0</v>
      </c>
      <c r="AV29" s="55">
        <f>SUMIF(NSL!$C$1225:$C$1226,C29,NSL!$N$1225:$N$1226)</f>
        <v>0</v>
      </c>
      <c r="AW29" s="55">
        <f>SUMIF(NSL!$C$1228:$C$1244,C29,NSL!$N$1228:$N$1244)</f>
        <v>0</v>
      </c>
      <c r="AX29" s="55">
        <f>SUMIF(NSL!$C$1246:$C$1351,C29,NSL!$N$1246:$N$1351)</f>
        <v>0</v>
      </c>
      <c r="AY29" s="55">
        <f>SUMIF(NSL!$C$1353:$C$1434,C29,NSL!$N$1353:$N$1434)</f>
        <v>0</v>
      </c>
      <c r="AZ29" s="55">
        <f>SUMIF(NSL!$C$1436:$C$1440,C29,NSL!$N$1436:$N$1440)</f>
        <v>0</v>
      </c>
      <c r="BA29" s="55">
        <f>SUMIF(NSL!$C$1442:$C$1507,C29,NSL!$N$1442:$N$1507)</f>
        <v>0</v>
      </c>
      <c r="BB29" s="55">
        <f>SUMIF(NSL!$C$1509:$C$1540,C29,NSL!$N$1509:$N$1540)</f>
        <v>0</v>
      </c>
      <c r="BC29" s="55">
        <f>SUMIF(NSL!$C$1542:$C$1545,C29,NSL!$N$1542:$N$1545)</f>
        <v>0</v>
      </c>
      <c r="BD29" s="55">
        <f>SUMIF(NSL!$C$1547:$C$1560,C29,NSL!$N$1547:$N$1560)</f>
        <v>0</v>
      </c>
      <c r="BE29" s="55">
        <f>SUMIF(NSL!$C$1562:$C$1565,C29,NSL!$N$1562:$N$1565)</f>
        <v>0</v>
      </c>
      <c r="BF29" s="55">
        <f>SUMIF(NSL!$C$1567:$C$1569,C29,NSL!$N$1567:$N$1569)</f>
        <v>0</v>
      </c>
      <c r="BG29" s="65">
        <f>SUM(G29:Q29)+SUM(S29:Z29)+SUM(AC29:BF29)</f>
        <v>0</v>
      </c>
      <c r="BH29" s="53">
        <f>AB60-BG29</f>
        <v>0.71999999999999975</v>
      </c>
      <c r="BI29" s="53">
        <f t="shared" si="6"/>
        <v>2.0999999999999996</v>
      </c>
    </row>
    <row r="30" spans="1:61" ht="15">
      <c r="A30" s="56"/>
      <c r="B30" s="7" t="s">
        <v>167</v>
      </c>
      <c r="C30" s="8" t="s">
        <v>58</v>
      </c>
      <c r="D30" s="52">
        <f>HTg!K32</f>
        <v>0</v>
      </c>
      <c r="E30" s="65">
        <f t="shared" si="10"/>
        <v>0</v>
      </c>
      <c r="F30" s="70">
        <f t="shared" si="11"/>
        <v>0</v>
      </c>
      <c r="G30" s="55">
        <f>SUMIF(NSL!$C$9:$C$10,C30,NSL!$N$9:$N$10)</f>
        <v>0</v>
      </c>
      <c r="H30" s="55">
        <f>SUMIF(NSL!$C$12:$C$13,C30,NSL!$N$12:$N$13)</f>
        <v>0</v>
      </c>
      <c r="I30" s="55">
        <f>SUMIF(NSL!$C$15:$C$16,C30,NSL!$N$15:$N$16)</f>
        <v>0</v>
      </c>
      <c r="J30" s="55">
        <f>SUMIF(NSL!$C$18:$C$19,C30,NSL!$N$18:$N$19)</f>
        <v>0</v>
      </c>
      <c r="K30" s="55">
        <f>SUMIF(NSL!$C$21:$C$43,C30,NSL!$N$21:$N$43)</f>
        <v>0</v>
      </c>
      <c r="L30" s="55">
        <f>SUMIF(NSL!$C$45:$C$51,C30,NSL!$N$45:$N$51)</f>
        <v>0</v>
      </c>
      <c r="M30" s="55">
        <f>SUMIF(NSL!$C$53:$C$55,C30,NSL!$N$53:$N$55)</f>
        <v>0</v>
      </c>
      <c r="N30" s="55">
        <f>SUMIF(NSL!$C$57:$C$65,C30,NSL!$N$57:$N$65)</f>
        <v>0</v>
      </c>
      <c r="O30" s="55">
        <f>SUMIF(NSL!$C$67:$C$76,C30,NSL!$N$67:$N$76)</f>
        <v>0</v>
      </c>
      <c r="P30" s="55">
        <f>SUMIF(NSL!$C$78:$C$79,C30,NSL!$N$78:$N$79)</f>
        <v>0</v>
      </c>
      <c r="Q30" s="55">
        <f>SUMIF(NSL!$C$81:$C$173,C30,NSL!$N$81:$N$173)</f>
        <v>0</v>
      </c>
      <c r="R30" s="65">
        <f t="shared" si="12"/>
        <v>0</v>
      </c>
      <c r="S30" s="55">
        <f>SUMIF(NSL!$C$176:$C$214,C30,NSL!$N$176:$N$214)</f>
        <v>0</v>
      </c>
      <c r="T30" s="55">
        <f>SUMIF(NSL!$C$216:$C$238,C30,NSL!$N$216:$N$238)</f>
        <v>0</v>
      </c>
      <c r="U30" s="55">
        <f>SUMIF(NSL!$C$240:$C$252,C30,NSL!$N$240:$N$252)</f>
        <v>0</v>
      </c>
      <c r="V30" s="55">
        <f>SUMIF(NSL!$C$254:$C$255,C30,NSL!$N$254:$N$255)</f>
        <v>0</v>
      </c>
      <c r="W30" s="55">
        <f>SUMIF(NSL!$C$257:$C$282,C30,NSL!$N$257:$N$282)</f>
        <v>0</v>
      </c>
      <c r="X30" s="55">
        <f>SUMIF(NSL!$C$284:$C$346,C30,NSL!$N$284:$N$346)</f>
        <v>0</v>
      </c>
      <c r="Y30" s="55">
        <f>SUMIF(NSL!$C$348:$C$436,C30,NSL!$N$348:$N$436)</f>
        <v>0</v>
      </c>
      <c r="Z30" s="55">
        <f>SUMIF(NSL!$C$438:$C$480,C30,NSL!$N$438:$N$480)</f>
        <v>0</v>
      </c>
      <c r="AA30" s="72">
        <f t="shared" ref="AA30:AA59" si="16">SUM(AB30:AN30)</f>
        <v>0</v>
      </c>
      <c r="AB30" s="55">
        <f>SUMIF(NSL!$C$483:$C$679,C30,NSL!$N$483:$N$679)</f>
        <v>0</v>
      </c>
      <c r="AC30" s="54">
        <f>D30-BG30</f>
        <v>0</v>
      </c>
      <c r="AD30" s="55">
        <f>SUMIF(NSL!$C$684:$C$692,C30,NSL!$N$684:$N$692)</f>
        <v>0</v>
      </c>
      <c r="AE30" s="55">
        <f>SUMIF(NSL!$C$694:$C$776,C30,NSL!$N$694:$N$776)</f>
        <v>0</v>
      </c>
      <c r="AF30" s="55">
        <f>SUMIF(NSL!$C$778:$C$810,C30,NSL!$N$778:$N$810)</f>
        <v>0</v>
      </c>
      <c r="AG30" s="55">
        <f>SUMIF(NSL!$C$812:$C$813,C30,NSL!$N$812:$N$813)</f>
        <v>0</v>
      </c>
      <c r="AH30" s="55">
        <f>SUMIF(NSL!$C$815:$C$816,C30,NSL!$N$815:$N$816)</f>
        <v>0</v>
      </c>
      <c r="AI30" s="55">
        <f>SUMIF(NSL!$C$818:$C$889,C30,NSL!$N$818:$N$889)</f>
        <v>0</v>
      </c>
      <c r="AJ30" s="55">
        <f>SUMIF(NSL!$C$891:$C$917,C30,NSL!$N$891:$N$917)</f>
        <v>0</v>
      </c>
      <c r="AK30" s="55">
        <f>SUMIF(NSL!$C$919:$C$981,C30,NSL!$N$919:$N$981)</f>
        <v>0</v>
      </c>
      <c r="AL30" s="55">
        <f>SUMIF(NSL!$C$983:$C$1000,C30,NSL!$N$983:$N$1000)</f>
        <v>0</v>
      </c>
      <c r="AM30" s="55">
        <f>SUMIF(NSL!$C$1002:$C$1028,C30,NSL!$N$1002:$N$1028)</f>
        <v>0</v>
      </c>
      <c r="AN30" s="55">
        <f>SUMIF(NSL!$C$1030:$C$1045,C30,NSL!$N$1030:$N$1045)</f>
        <v>0</v>
      </c>
      <c r="AO30" s="55">
        <f>SUMIF(NSL!$C$1047:$C$1048,C30,NSL!$N$1047:$N$1048)</f>
        <v>0</v>
      </c>
      <c r="AP30" s="55">
        <f>SUMIF(NSL!$C$1050:$C$1074,C30,NSL!$N$1050:$N$1074)</f>
        <v>0</v>
      </c>
      <c r="AQ30" s="55">
        <f>SUMIF(NSL!$C$1076:$C$1099,C30,NSL!$N$1076:$N$1099)</f>
        <v>0</v>
      </c>
      <c r="AR30" s="55">
        <f>SUMIF(NSL!$C$1101:$C$1121,C30,NSL!$N$1101:$N$1121)</f>
        <v>0</v>
      </c>
      <c r="AS30" s="55">
        <f>SUMIF(NSL!$C$1123:$C$1164,C30,NSL!$N$1123:$N$1164)</f>
        <v>0</v>
      </c>
      <c r="AT30" s="55">
        <f>SUMIF(NSL!$C$1166:$C$1201,C30,NSL!$N$1166:$N$1201)</f>
        <v>0</v>
      </c>
      <c r="AU30" s="55">
        <f>SUMIF(NSL!$C$1203:$C$1223,C30,NSL!$N$1203:$N$1223)</f>
        <v>0</v>
      </c>
      <c r="AV30" s="55">
        <f>SUMIF(NSL!$C$1225:$C$1226,C30,NSL!$N$1225:$N$1226)</f>
        <v>0</v>
      </c>
      <c r="AW30" s="55">
        <f>SUMIF(NSL!$C$1228:$C$1244,C30,NSL!$N$1228:$N$1244)</f>
        <v>0</v>
      </c>
      <c r="AX30" s="55">
        <f>SUMIF(NSL!$C$1246:$C$1351,C30,NSL!$N$1246:$N$1351)</f>
        <v>0</v>
      </c>
      <c r="AY30" s="55">
        <f>SUMIF(NSL!$C$1353:$C$1434,C30,NSL!$N$1353:$N$1434)</f>
        <v>0</v>
      </c>
      <c r="AZ30" s="55">
        <f>SUMIF(NSL!$C$1436:$C$1440,C30,NSL!$N$1436:$N$1440)</f>
        <v>0</v>
      </c>
      <c r="BA30" s="55">
        <f>SUMIF(NSL!$C$1442:$C$1507,C30,NSL!$N$1442:$N$1507)</f>
        <v>0</v>
      </c>
      <c r="BB30" s="55">
        <f>SUMIF(NSL!$C$1509:$C$1540,C30,NSL!$N$1509:$N$1540)</f>
        <v>0</v>
      </c>
      <c r="BC30" s="55">
        <f>SUMIF(NSL!$C$1542:$C$1545,C30,NSL!$N$1542:$N$1545)</f>
        <v>0</v>
      </c>
      <c r="BD30" s="55">
        <f>SUMIF(NSL!$C$1547:$C$1560,C30,NSL!$N$1547:$N$1560)</f>
        <v>0</v>
      </c>
      <c r="BE30" s="55">
        <f>SUMIF(NSL!$C$1562:$C$1565,C30,NSL!$N$1562:$N$1565)</f>
        <v>0</v>
      </c>
      <c r="BF30" s="55">
        <f>SUMIF(NSL!$C$1567:$C$1569,C30,NSL!$N$1567:$N$1569)</f>
        <v>0</v>
      </c>
      <c r="BG30" s="65">
        <f>SUM(G30:Q30)+SUM(S30:Z30)+AB30+SUM(AD30:BF30)</f>
        <v>0</v>
      </c>
      <c r="BH30" s="53">
        <f>AC60-BG30</f>
        <v>0</v>
      </c>
      <c r="BI30" s="53">
        <f t="shared" si="6"/>
        <v>0</v>
      </c>
    </row>
    <row r="31" spans="1:61" ht="15">
      <c r="A31" s="56"/>
      <c r="B31" s="7" t="s">
        <v>168</v>
      </c>
      <c r="C31" s="8" t="s">
        <v>54</v>
      </c>
      <c r="D31" s="52">
        <f>HTg!K33</f>
        <v>0.19</v>
      </c>
      <c r="E31" s="65">
        <f t="shared" si="10"/>
        <v>0</v>
      </c>
      <c r="F31" s="70">
        <f t="shared" si="11"/>
        <v>0</v>
      </c>
      <c r="G31" s="55">
        <f>SUMIF(NSL!$C$9:$C$10,C31,NSL!$N$9:$N$10)</f>
        <v>0</v>
      </c>
      <c r="H31" s="55">
        <f>SUMIF(NSL!$C$12:$C$13,C31,NSL!$N$12:$N$13)</f>
        <v>0</v>
      </c>
      <c r="I31" s="55">
        <f>SUMIF(NSL!$C$15:$C$16,C31,NSL!$N$15:$N$16)</f>
        <v>0</v>
      </c>
      <c r="J31" s="55">
        <f>SUMIF(NSL!$C$18:$C$19,C31,NSL!$N$18:$N$19)</f>
        <v>0</v>
      </c>
      <c r="K31" s="55">
        <f>SUMIF(NSL!$C$21:$C$43,C31,NSL!$N$21:$N$43)</f>
        <v>0</v>
      </c>
      <c r="L31" s="55">
        <f>SUMIF(NSL!$C$45:$C$51,C31,NSL!$N$45:$N$51)</f>
        <v>0</v>
      </c>
      <c r="M31" s="55">
        <f>SUMIF(NSL!$C$53:$C$55,C31,NSL!$N$53:$N$55)</f>
        <v>0</v>
      </c>
      <c r="N31" s="55">
        <f>SUMIF(NSL!$C$57:$C$65,C31,NSL!$N$57:$N$65)</f>
        <v>0</v>
      </c>
      <c r="O31" s="55">
        <f>SUMIF(NSL!$C$67:$C$76,C31,NSL!$N$67:$N$76)</f>
        <v>0</v>
      </c>
      <c r="P31" s="55">
        <f>SUMIF(NSL!$C$78:$C$79,C31,NSL!$N$78:$N$79)</f>
        <v>0</v>
      </c>
      <c r="Q31" s="55">
        <f>SUMIF(NSL!$C$81:$C$173,C31,NSL!$N$81:$N$173)</f>
        <v>0</v>
      </c>
      <c r="R31" s="65">
        <f t="shared" si="12"/>
        <v>0.19</v>
      </c>
      <c r="S31" s="55">
        <f>SUMIF(NSL!$C$176:$C$214,C31,NSL!$N$176:$N$214)</f>
        <v>0</v>
      </c>
      <c r="T31" s="55">
        <f>SUMIF(NSL!$C$216:$C$238,C31,NSL!$N$216:$N$238)</f>
        <v>0</v>
      </c>
      <c r="U31" s="55">
        <f>SUMIF(NSL!$C$240:$C$252,C31,NSL!$N$240:$N$252)</f>
        <v>0</v>
      </c>
      <c r="V31" s="55">
        <f>SUMIF(NSL!$C$254:$C$255,C31,NSL!$N$254:$N$255)</f>
        <v>0</v>
      </c>
      <c r="W31" s="55">
        <f>SUMIF(NSL!$C$257:$C$282,C31,NSL!$N$257:$N$282)</f>
        <v>0</v>
      </c>
      <c r="X31" s="55">
        <f>SUMIF(NSL!$C$284:$C$346,C31,NSL!$N$284:$N$346)</f>
        <v>0</v>
      </c>
      <c r="Y31" s="55">
        <f>SUMIF(NSL!$C$348:$C$436,C31,NSL!$N$348:$N$436)</f>
        <v>0</v>
      </c>
      <c r="Z31" s="55">
        <f>SUMIF(NSL!$C$438:$C$480,C31,NSL!$N$438:$N$480)</f>
        <v>0</v>
      </c>
      <c r="AA31" s="72">
        <f t="shared" si="16"/>
        <v>0.19</v>
      </c>
      <c r="AB31" s="55">
        <f>SUMIF(NSL!$C$483:$C$679,C31,NSL!$N$483:$N$679)</f>
        <v>0</v>
      </c>
      <c r="AC31" s="55">
        <f>SUMIF(NSL!$C$681:$C$682,C31,NSL!$N$681:$N$682)</f>
        <v>0</v>
      </c>
      <c r="AD31" s="54">
        <f>D31-BG31</f>
        <v>0.19</v>
      </c>
      <c r="AE31" s="55">
        <f>SUMIF(NSL!$C$694:$C$776,C31,NSL!$N$694:$N$776)</f>
        <v>0</v>
      </c>
      <c r="AF31" s="55">
        <f>SUMIF(NSL!$C$778:$C$810,C31,NSL!$N$778:$N$810)</f>
        <v>0</v>
      </c>
      <c r="AG31" s="55">
        <f>SUMIF(NSL!$C$812:$C$813,C31,NSL!$N$812:$N$813)</f>
        <v>0</v>
      </c>
      <c r="AH31" s="55">
        <f>SUMIF(NSL!$C$815:$C$816,C31,NSL!$N$815:$N$816)</f>
        <v>0</v>
      </c>
      <c r="AI31" s="55">
        <f>SUMIF(NSL!$C$818:$C$889,C31,NSL!$N$818:$N$889)</f>
        <v>0</v>
      </c>
      <c r="AJ31" s="55">
        <f>SUMIF(NSL!$C$891:$C$917,C31,NSL!$N$891:$N$917)</f>
        <v>0</v>
      </c>
      <c r="AK31" s="55">
        <f>SUMIF(NSL!$C$919:$C$981,C31,NSL!$N$919:$N$981)</f>
        <v>0</v>
      </c>
      <c r="AL31" s="55">
        <f>SUMIF(NSL!$C$983:$C$1000,C31,NSL!$N$983:$N$1000)</f>
        <v>0</v>
      </c>
      <c r="AM31" s="55">
        <f>SUMIF(NSL!$C$1002:$C$1028,C31,NSL!$N$1002:$N$1028)</f>
        <v>0</v>
      </c>
      <c r="AN31" s="55">
        <f>SUMIF(NSL!$C$1030:$C$1045,C31,NSL!$N$1030:$N$1045)</f>
        <v>0</v>
      </c>
      <c r="AO31" s="55">
        <f>SUMIF(NSL!$C$1047:$C$1048,C31,NSL!$N$1047:$N$1048)</f>
        <v>0</v>
      </c>
      <c r="AP31" s="55">
        <f>SUMIF(NSL!$C$1050:$C$1074,C31,NSL!$N$1050:$N$1074)</f>
        <v>0</v>
      </c>
      <c r="AQ31" s="55">
        <f>SUMIF(NSL!$C$1076:$C$1099,C31,NSL!$N$1076:$N$1099)</f>
        <v>0</v>
      </c>
      <c r="AR31" s="55">
        <f>SUMIF(NSL!$C$1101:$C$1121,C31,NSL!$N$1101:$N$1121)</f>
        <v>0</v>
      </c>
      <c r="AS31" s="55">
        <f>SUMIF(NSL!$C$1123:$C$1164,C31,NSL!$N$1123:$N$1164)</f>
        <v>0</v>
      </c>
      <c r="AT31" s="55">
        <f>SUMIF(NSL!$C$1166:$C$1201,C31,NSL!$N$1166:$N$1201)</f>
        <v>0</v>
      </c>
      <c r="AU31" s="55">
        <f>SUMIF(NSL!$C$1203:$C$1223,C31,NSL!$N$1203:$N$1223)</f>
        <v>0</v>
      </c>
      <c r="AV31" s="55">
        <f>SUMIF(NSL!$C$1225:$C$1226,C31,NSL!$N$1225:$N$1226)</f>
        <v>0</v>
      </c>
      <c r="AW31" s="55">
        <f>SUMIF(NSL!$C$1228:$C$1244,C31,NSL!$N$1228:$N$1244)</f>
        <v>0</v>
      </c>
      <c r="AX31" s="55">
        <f>SUMIF(NSL!$C$1246:$C$1351,C31,NSL!$N$1246:$N$1351)</f>
        <v>0</v>
      </c>
      <c r="AY31" s="55">
        <f>SUMIF(NSL!$C$1353:$C$1434,C31,NSL!$N$1353:$N$1434)</f>
        <v>0</v>
      </c>
      <c r="AZ31" s="55">
        <f>SUMIF(NSL!$C$1436:$C$1440,C31,NSL!$N$1436:$N$1440)</f>
        <v>0</v>
      </c>
      <c r="BA31" s="55">
        <f>SUMIF(NSL!$C$1442:$C$1507,C31,NSL!$N$1442:$N$1507)</f>
        <v>0</v>
      </c>
      <c r="BB31" s="55">
        <f>SUMIF(NSL!$C$1509:$C$1540,C31,NSL!$N$1509:$N$1540)</f>
        <v>0</v>
      </c>
      <c r="BC31" s="55">
        <f>SUMIF(NSL!$C$1542:$C$1545,C31,NSL!$N$1542:$N$1545)</f>
        <v>0</v>
      </c>
      <c r="BD31" s="55">
        <f>SUMIF(NSL!$C$1547:$C$1560,C31,NSL!$N$1547:$N$1560)</f>
        <v>0</v>
      </c>
      <c r="BE31" s="55">
        <f>SUMIF(NSL!$C$1562:$C$1565,C31,NSL!$N$1562:$N$1565)</f>
        <v>0</v>
      </c>
      <c r="BF31" s="55">
        <f>SUMIF(NSL!$C$1567:$C$1569,C31,NSL!$N$1567:$N$1569)</f>
        <v>0</v>
      </c>
      <c r="BG31" s="65">
        <f>SUM(G31:Q31)+SUM(S31:Z31)+SUM(AB31:AC31)+SUM(AE31:BF31)</f>
        <v>0</v>
      </c>
      <c r="BH31" s="53">
        <f>AD60-BG31</f>
        <v>4.0000000000000008E-2</v>
      </c>
      <c r="BI31" s="53">
        <f t="shared" si="6"/>
        <v>0.23</v>
      </c>
    </row>
    <row r="32" spans="1:61" ht="15">
      <c r="A32" s="56"/>
      <c r="B32" s="7" t="s">
        <v>169</v>
      </c>
      <c r="C32" s="8" t="s">
        <v>55</v>
      </c>
      <c r="D32" s="52">
        <f>HTg!K34</f>
        <v>2.88</v>
      </c>
      <c r="E32" s="65">
        <f t="shared" si="10"/>
        <v>0</v>
      </c>
      <c r="F32" s="70">
        <f t="shared" si="11"/>
        <v>0</v>
      </c>
      <c r="G32" s="55">
        <f>SUMIF(NSL!$C$9:$C$10,C32,NSL!$N$9:$N$10)</f>
        <v>0</v>
      </c>
      <c r="H32" s="55">
        <f>SUMIF(NSL!$C$12:$C$13,C32,NSL!$N$12:$N$13)</f>
        <v>0</v>
      </c>
      <c r="I32" s="55">
        <f>SUMIF(NSL!$C$15:$C$16,C32,NSL!$N$15:$N$16)</f>
        <v>0</v>
      </c>
      <c r="J32" s="55">
        <f>SUMIF(NSL!$C$18:$C$19,C32,NSL!$N$18:$N$19)</f>
        <v>0</v>
      </c>
      <c r="K32" s="55">
        <f>SUMIF(NSL!$C$21:$C$43,C32,NSL!$N$21:$N$43)</f>
        <v>0</v>
      </c>
      <c r="L32" s="55">
        <f>SUMIF(NSL!$C$45:$C$51,C32,NSL!$N$45:$N$51)</f>
        <v>0</v>
      </c>
      <c r="M32" s="55">
        <f>SUMIF(NSL!$C$53:$C$55,C32,NSL!$N$53:$N$55)</f>
        <v>0</v>
      </c>
      <c r="N32" s="55">
        <f>SUMIF(NSL!$C$57:$C$65,C32,NSL!$N$57:$N$65)</f>
        <v>0</v>
      </c>
      <c r="O32" s="55">
        <f>SUMIF(NSL!$C$67:$C$76,C32,NSL!$N$67:$N$76)</f>
        <v>0</v>
      </c>
      <c r="P32" s="55">
        <f>SUMIF(NSL!$C$78:$C$79,C32,NSL!$N$78:$N$79)</f>
        <v>0</v>
      </c>
      <c r="Q32" s="55">
        <f>SUMIF(NSL!$C$81:$C$173,C32,NSL!$N$81:$N$173)</f>
        <v>0</v>
      </c>
      <c r="R32" s="65">
        <f t="shared" si="12"/>
        <v>2.88</v>
      </c>
      <c r="S32" s="55">
        <f>SUMIF(NSL!$C$176:$C$214,C32,NSL!$N$176:$N$214)</f>
        <v>0</v>
      </c>
      <c r="T32" s="55">
        <f>SUMIF(NSL!$C$216:$C$238,C32,NSL!$N$216:$N$238)</f>
        <v>0</v>
      </c>
      <c r="U32" s="55">
        <f>SUMIF(NSL!$C$240:$C$252,C32,NSL!$N$240:$N$252)</f>
        <v>0</v>
      </c>
      <c r="V32" s="55">
        <f>SUMIF(NSL!$C$254:$C$255,C32,NSL!$N$254:$N$255)</f>
        <v>0</v>
      </c>
      <c r="W32" s="55">
        <f>SUMIF(NSL!$C$257:$C$282,C32,NSL!$N$257:$N$282)</f>
        <v>0</v>
      </c>
      <c r="X32" s="55">
        <f>SUMIF(NSL!$C$284:$C$346,C32,NSL!$N$284:$N$346)</f>
        <v>0</v>
      </c>
      <c r="Y32" s="55">
        <f>SUMIF(NSL!$C$348:$C$436,C32,NSL!$N$348:$N$436)</f>
        <v>0</v>
      </c>
      <c r="Z32" s="55">
        <f>SUMIF(NSL!$C$438:$C$480,C32,NSL!$N$438:$N$480)</f>
        <v>0</v>
      </c>
      <c r="AA32" s="72">
        <f t="shared" si="16"/>
        <v>2.8</v>
      </c>
      <c r="AB32" s="55">
        <f>SUMIF(NSL!$C$483:$C$679,C32,NSL!$N$483:$N$679)</f>
        <v>0</v>
      </c>
      <c r="AC32" s="55">
        <f>SUMIF(NSL!$C$681:$C$682,C32,NSL!$N$681:$N$682)</f>
        <v>0</v>
      </c>
      <c r="AD32" s="55">
        <f>SUMIF(NSL!$C$684:$C$692,C32,NSL!$N$684:$N$692)</f>
        <v>0</v>
      </c>
      <c r="AE32" s="54">
        <f>D32-BG32</f>
        <v>2.8</v>
      </c>
      <c r="AF32" s="55">
        <f>SUMIF(NSL!$C$778:$C$810,C32,NSL!$N$778:$N$810)</f>
        <v>0</v>
      </c>
      <c r="AG32" s="55">
        <f>SUMIF(NSL!$C$812:$C$813,C32,NSL!$N$812:$N$813)</f>
        <v>0</v>
      </c>
      <c r="AH32" s="55">
        <f>SUMIF(NSL!$C$815:$C$816,C32,NSL!$N$815:$N$816)</f>
        <v>0</v>
      </c>
      <c r="AI32" s="55">
        <f>SUMIF(NSL!$C$818:$C$889,C32,NSL!$N$818:$N$889)</f>
        <v>0</v>
      </c>
      <c r="AJ32" s="55">
        <f>SUMIF(NSL!$C$891:$C$917,C32,NSL!$N$891:$N$917)</f>
        <v>0</v>
      </c>
      <c r="AK32" s="55">
        <f>SUMIF(NSL!$C$919:$C$981,C32,NSL!$N$919:$N$981)</f>
        <v>0</v>
      </c>
      <c r="AL32" s="55">
        <f>SUMIF(NSL!$C$983:$C$1000,C32,NSL!$N$983:$N$1000)</f>
        <v>0</v>
      </c>
      <c r="AM32" s="55">
        <f>SUMIF(NSL!$C$1002:$C$1028,C32,NSL!$N$1002:$N$1028)</f>
        <v>0</v>
      </c>
      <c r="AN32" s="55">
        <f>SUMIF(NSL!$C$1030:$C$1045,C32,NSL!$N$1030:$N$1045)</f>
        <v>0</v>
      </c>
      <c r="AO32" s="55">
        <f>SUMIF(NSL!$C$1047:$C$1048,C32,NSL!$N$1047:$N$1048)</f>
        <v>0</v>
      </c>
      <c r="AP32" s="55">
        <f>SUMIF(NSL!$C$1050:$C$1074,C32,NSL!$N$1050:$N$1074)</f>
        <v>0</v>
      </c>
      <c r="AQ32" s="55">
        <f>SUMIF(NSL!$C$1076:$C$1099,C32,NSL!$N$1076:$N$1099)</f>
        <v>0</v>
      </c>
      <c r="AR32" s="55">
        <f>SUMIF(NSL!$C$1101:$C$1121,C32,NSL!$N$1101:$N$1121)</f>
        <v>0</v>
      </c>
      <c r="AS32" s="55">
        <f>SUMIF(NSL!$C$1123:$C$1164,C32,NSL!$N$1123:$N$1164)</f>
        <v>0</v>
      </c>
      <c r="AT32" s="55">
        <f>SUMIF(NSL!$C$1166:$C$1201,C32,NSL!$N$1166:$N$1201)</f>
        <v>0</v>
      </c>
      <c r="AU32" s="55">
        <f>SUMIF(NSL!$C$1203:$C$1223,C32,NSL!$N$1203:$N$1223)</f>
        <v>0.08</v>
      </c>
      <c r="AV32" s="55">
        <f>SUMIF(NSL!$C$1225:$C$1226,C32,NSL!$N$1225:$N$1226)</f>
        <v>0</v>
      </c>
      <c r="AW32" s="55">
        <f>SUMIF(NSL!$C$1228:$C$1244,C32,NSL!$N$1228:$N$1244)</f>
        <v>0</v>
      </c>
      <c r="AX32" s="55">
        <f>SUMIF(NSL!$C$1246:$C$1351,C32,NSL!$N$1246:$N$1351)</f>
        <v>0</v>
      </c>
      <c r="AY32" s="55">
        <f>SUMIF(NSL!$C$1353:$C$1434,C32,NSL!$N$1353:$N$1434)</f>
        <v>0</v>
      </c>
      <c r="AZ32" s="55">
        <f>SUMIF(NSL!$C$1436:$C$1440,C32,NSL!$N$1436:$N$1440)</f>
        <v>0</v>
      </c>
      <c r="BA32" s="55">
        <f>SUMIF(NSL!$C$1442:$C$1507,C32,NSL!$N$1442:$N$1507)</f>
        <v>0</v>
      </c>
      <c r="BB32" s="55">
        <f>SUMIF(NSL!$C$1509:$C$1540,C32,NSL!$N$1509:$N$1540)</f>
        <v>0</v>
      </c>
      <c r="BC32" s="55">
        <f>SUMIF(NSL!$C$1542:$C$1545,C32,NSL!$N$1542:$N$1545)</f>
        <v>0</v>
      </c>
      <c r="BD32" s="55">
        <f>SUMIF(NSL!$C$1547:$C$1560,C32,NSL!$N$1547:$N$1560)</f>
        <v>0</v>
      </c>
      <c r="BE32" s="55">
        <f>SUMIF(NSL!$C$1562:$C$1565,C32,NSL!$N$1562:$N$1565)</f>
        <v>0</v>
      </c>
      <c r="BF32" s="55">
        <f>SUMIF(NSL!$C$1567:$C$1569,C32,NSL!$N$1567:$N$1569)</f>
        <v>0</v>
      </c>
      <c r="BG32" s="65">
        <f>SUM(G32:Q32)+SUM(S32:Z32)+SUM(AB32:AD32)+SUM(AF32:BF32)</f>
        <v>0.08</v>
      </c>
      <c r="BH32" s="53">
        <f>AE60-BG32</f>
        <v>0.39999999999999997</v>
      </c>
      <c r="BI32" s="53">
        <f t="shared" si="6"/>
        <v>3.28</v>
      </c>
    </row>
    <row r="33" spans="1:61" ht="15">
      <c r="A33" s="56"/>
      <c r="B33" s="7" t="s">
        <v>170</v>
      </c>
      <c r="C33" s="8" t="s">
        <v>56</v>
      </c>
      <c r="D33" s="52">
        <f>HTg!K35</f>
        <v>0</v>
      </c>
      <c r="E33" s="65">
        <f t="shared" si="10"/>
        <v>0</v>
      </c>
      <c r="F33" s="70">
        <f t="shared" si="11"/>
        <v>0</v>
      </c>
      <c r="G33" s="55">
        <f>SUMIF(NSL!$C$9:$C$10,C33,NSL!$N$9:$N$10)</f>
        <v>0</v>
      </c>
      <c r="H33" s="55">
        <f>SUMIF(NSL!$C$12:$C$13,C33,NSL!$N$12:$N$13)</f>
        <v>0</v>
      </c>
      <c r="I33" s="55">
        <f>SUMIF(NSL!$C$15:$C$16,C33,NSL!$N$15:$N$16)</f>
        <v>0</v>
      </c>
      <c r="J33" s="55">
        <f>SUMIF(NSL!$C$18:$C$19,C33,NSL!$N$18:$N$19)</f>
        <v>0</v>
      </c>
      <c r="K33" s="55">
        <f>SUMIF(NSL!$C$21:$C$43,C33,NSL!$N$21:$N$43)</f>
        <v>0</v>
      </c>
      <c r="L33" s="55">
        <f>SUMIF(NSL!$C$45:$C$51,C33,NSL!$N$45:$N$51)</f>
        <v>0</v>
      </c>
      <c r="M33" s="55">
        <f>SUMIF(NSL!$C$53:$C$55,C33,NSL!$N$53:$N$55)</f>
        <v>0</v>
      </c>
      <c r="N33" s="55">
        <f>SUMIF(NSL!$C$57:$C$65,C33,NSL!$N$57:$N$65)</f>
        <v>0</v>
      </c>
      <c r="O33" s="55">
        <f>SUMIF(NSL!$C$67:$C$76,C33,NSL!$N$67:$N$76)</f>
        <v>0</v>
      </c>
      <c r="P33" s="55">
        <f>SUMIF(NSL!$C$78:$C$79,C33,NSL!$N$78:$N$79)</f>
        <v>0</v>
      </c>
      <c r="Q33" s="55">
        <f>SUMIF(NSL!$C$81:$C$173,C33,NSL!$N$81:$N$173)</f>
        <v>0</v>
      </c>
      <c r="R33" s="65">
        <f t="shared" si="12"/>
        <v>0</v>
      </c>
      <c r="S33" s="55">
        <f>SUMIF(NSL!$C$176:$C$214,C33,NSL!$N$176:$N$214)</f>
        <v>0</v>
      </c>
      <c r="T33" s="55">
        <f>SUMIF(NSL!$C$216:$C$238,C33,NSL!$N$216:$N$238)</f>
        <v>0</v>
      </c>
      <c r="U33" s="55">
        <f>SUMIF(NSL!$C$240:$C$252,C33,NSL!$N$240:$N$252)</f>
        <v>0</v>
      </c>
      <c r="V33" s="55">
        <f>SUMIF(NSL!$C$254:$C$255,C33,NSL!$N$254:$N$255)</f>
        <v>0</v>
      </c>
      <c r="W33" s="55">
        <f>SUMIF(NSL!$C$257:$C$282,C33,NSL!$N$257:$N$282)</f>
        <v>0</v>
      </c>
      <c r="X33" s="55">
        <f>SUMIF(NSL!$C$284:$C$346,C33,NSL!$N$284:$N$346)</f>
        <v>0</v>
      </c>
      <c r="Y33" s="55">
        <f>SUMIF(NSL!$C$348:$C$436,C33,NSL!$N$348:$N$436)</f>
        <v>0</v>
      </c>
      <c r="Z33" s="55">
        <f>SUMIF(NSL!$C$438:$C$480,C33,NSL!$N$438:$N$480)</f>
        <v>0</v>
      </c>
      <c r="AA33" s="72">
        <f t="shared" si="16"/>
        <v>0</v>
      </c>
      <c r="AB33" s="55">
        <f>SUMIF(NSL!$C$483:$C$679,C33,NSL!$N$483:$N$679)</f>
        <v>0</v>
      </c>
      <c r="AC33" s="55">
        <f>SUMIF(NSL!$C$681:$C$682,C33,NSL!$N$681:$N$682)</f>
        <v>0</v>
      </c>
      <c r="AD33" s="55">
        <f>SUMIF(NSL!$C$684:$C$692,C33,NSL!$N$684:$N$692)</f>
        <v>0</v>
      </c>
      <c r="AE33" s="55">
        <f>SUMIF(NSL!$C$694:$C$776,C33,NSL!$N$694:$N$776)</f>
        <v>0</v>
      </c>
      <c r="AF33" s="54">
        <f>D33-BG33</f>
        <v>0</v>
      </c>
      <c r="AG33" s="55">
        <f>SUMIF(NSL!$C$812:$C$813,C33,NSL!$N$812:$N$813)</f>
        <v>0</v>
      </c>
      <c r="AH33" s="55">
        <f>SUMIF(NSL!$C$815:$C$816,C33,NSL!$N$815:$N$816)</f>
        <v>0</v>
      </c>
      <c r="AI33" s="55">
        <f>SUMIF(NSL!$C$818:$C$889,C33,NSL!$N$818:$N$889)</f>
        <v>0</v>
      </c>
      <c r="AJ33" s="55">
        <f>SUMIF(NSL!$C$891:$C$917,C33,NSL!$N$891:$N$917)</f>
        <v>0</v>
      </c>
      <c r="AK33" s="55">
        <f>SUMIF(NSL!$C$919:$C$981,C33,NSL!$N$919:$N$981)</f>
        <v>0</v>
      </c>
      <c r="AL33" s="55">
        <f>SUMIF(NSL!$C$983:$C$1000,C33,NSL!$N$983:$N$1000)</f>
        <v>0</v>
      </c>
      <c r="AM33" s="55">
        <f>SUMIF(NSL!$C$1002:$C$1028,C33,NSL!$N$1002:$N$1028)</f>
        <v>0</v>
      </c>
      <c r="AN33" s="55">
        <f>SUMIF(NSL!$C$1030:$C$1045,C33,NSL!$N$1030:$N$1045)</f>
        <v>0</v>
      </c>
      <c r="AO33" s="55">
        <f>SUMIF(NSL!$C$1047:$C$1048,C33,NSL!$N$1047:$N$1048)</f>
        <v>0</v>
      </c>
      <c r="AP33" s="55">
        <f>SUMIF(NSL!$C$1050:$C$1074,C33,NSL!$N$1050:$N$1074)</f>
        <v>0</v>
      </c>
      <c r="AQ33" s="55">
        <f>SUMIF(NSL!$C$1076:$C$1099,C33,NSL!$N$1076:$N$1099)</f>
        <v>0</v>
      </c>
      <c r="AR33" s="55">
        <f>SUMIF(NSL!$C$1101:$C$1121,C33,NSL!$N$1101:$N$1121)</f>
        <v>0</v>
      </c>
      <c r="AS33" s="55">
        <f>SUMIF(NSL!$C$1123:$C$1164,C33,NSL!$N$1123:$N$1164)</f>
        <v>0</v>
      </c>
      <c r="AT33" s="55">
        <f>SUMIF(NSL!$C$1166:$C$1201,C33,NSL!$N$1166:$N$1201)</f>
        <v>0</v>
      </c>
      <c r="AU33" s="55">
        <f>SUMIF(NSL!$C$1203:$C$1223,C33,NSL!$N$1203:$N$1223)</f>
        <v>0</v>
      </c>
      <c r="AV33" s="55">
        <f>SUMIF(NSL!$C$1225:$C$1226,C33,NSL!$N$1225:$N$1226)</f>
        <v>0</v>
      </c>
      <c r="AW33" s="55">
        <f>SUMIF(NSL!$C$1228:$C$1244,C33,NSL!$N$1228:$N$1244)</f>
        <v>0</v>
      </c>
      <c r="AX33" s="55">
        <f>SUMIF(NSL!$C$1246:$C$1351,C33,NSL!$N$1246:$N$1351)</f>
        <v>0</v>
      </c>
      <c r="AY33" s="55">
        <f>SUMIF(NSL!$C$1353:$C$1434,C33,NSL!$N$1353:$N$1434)</f>
        <v>0</v>
      </c>
      <c r="AZ33" s="55">
        <f>SUMIF(NSL!$C$1436:$C$1440,C33,NSL!$N$1436:$N$1440)</f>
        <v>0</v>
      </c>
      <c r="BA33" s="55">
        <f>SUMIF(NSL!$C$1442:$C$1507,C33,NSL!$N$1442:$N$1507)</f>
        <v>0</v>
      </c>
      <c r="BB33" s="55">
        <f>SUMIF(NSL!$C$1509:$C$1540,C33,NSL!$N$1509:$N$1540)</f>
        <v>0</v>
      </c>
      <c r="BC33" s="55">
        <f>SUMIF(NSL!$C$1542:$C$1545,C33,NSL!$N$1542:$N$1545)</f>
        <v>0</v>
      </c>
      <c r="BD33" s="55">
        <f>SUMIF(NSL!$C$1547:$C$1560,C33,NSL!$N$1547:$N$1560)</f>
        <v>0</v>
      </c>
      <c r="BE33" s="55">
        <f>SUMIF(NSL!$C$1562:$C$1565,C33,NSL!$N$1562:$N$1565)</f>
        <v>0</v>
      </c>
      <c r="BF33" s="55">
        <f>SUMIF(NSL!$C$1567:$C$1569,C33,NSL!$N$1567:$N$1569)</f>
        <v>0</v>
      </c>
      <c r="BG33" s="65">
        <f>SUM(G33:Q33)+SUM(S33:Z33)+SUM(AB33:AE33)+SUM(AG33:BF33)</f>
        <v>0</v>
      </c>
      <c r="BH33" s="53">
        <f>AF60-BG33</f>
        <v>1.5</v>
      </c>
      <c r="BI33" s="53">
        <f t="shared" si="6"/>
        <v>1.5</v>
      </c>
    </row>
    <row r="34" spans="1:61" ht="30">
      <c r="A34" s="56"/>
      <c r="B34" s="7" t="s">
        <v>171</v>
      </c>
      <c r="C34" s="8" t="s">
        <v>57</v>
      </c>
      <c r="D34" s="52">
        <f>HTg!K36</f>
        <v>0</v>
      </c>
      <c r="E34" s="65">
        <f t="shared" si="10"/>
        <v>0</v>
      </c>
      <c r="F34" s="70">
        <f t="shared" si="11"/>
        <v>0</v>
      </c>
      <c r="G34" s="55">
        <f>SUMIF(NSL!$C$9:$C$10,C34,NSL!$N$9:$N$10)</f>
        <v>0</v>
      </c>
      <c r="H34" s="55">
        <f>SUMIF(NSL!$C$12:$C$13,C34,NSL!$N$12:$N$13)</f>
        <v>0</v>
      </c>
      <c r="I34" s="55">
        <f>SUMIF(NSL!$C$15:$C$16,C34,NSL!$N$15:$N$16)</f>
        <v>0</v>
      </c>
      <c r="J34" s="55">
        <f>SUMIF(NSL!$C$18:$C$19,C34,NSL!$N$18:$N$19)</f>
        <v>0</v>
      </c>
      <c r="K34" s="55">
        <f>SUMIF(NSL!$C$21:$C$43,C34,NSL!$N$21:$N$43)</f>
        <v>0</v>
      </c>
      <c r="L34" s="55">
        <f>SUMIF(NSL!$C$45:$C$51,C34,NSL!$N$45:$N$51)</f>
        <v>0</v>
      </c>
      <c r="M34" s="55">
        <f>SUMIF(NSL!$C$53:$C$55,C34,NSL!$N$53:$N$55)</f>
        <v>0</v>
      </c>
      <c r="N34" s="55">
        <f>SUMIF(NSL!$C$57:$C$65,C34,NSL!$N$57:$N$65)</f>
        <v>0</v>
      </c>
      <c r="O34" s="55">
        <f>SUMIF(NSL!$C$67:$C$76,C34,NSL!$N$67:$N$76)</f>
        <v>0</v>
      </c>
      <c r="P34" s="55">
        <f>SUMIF(NSL!$C$78:$C$79,C34,NSL!$N$78:$N$79)</f>
        <v>0</v>
      </c>
      <c r="Q34" s="55">
        <f>SUMIF(NSL!$C$81:$C$173,C34,NSL!$N$81:$N$173)</f>
        <v>0</v>
      </c>
      <c r="R34" s="65">
        <f t="shared" si="12"/>
        <v>0</v>
      </c>
      <c r="S34" s="55">
        <f>SUMIF(NSL!$C$176:$C$214,C34,NSL!$N$176:$N$214)</f>
        <v>0</v>
      </c>
      <c r="T34" s="55">
        <f>SUMIF(NSL!$C$216:$C$238,C34,NSL!$N$216:$N$238)</f>
        <v>0</v>
      </c>
      <c r="U34" s="55">
        <f>SUMIF(NSL!$C$240:$C$252,C34,NSL!$N$240:$N$252)</f>
        <v>0</v>
      </c>
      <c r="V34" s="55">
        <f>SUMIF(NSL!$C$254:$C$255,C34,NSL!$N$254:$N$255)</f>
        <v>0</v>
      </c>
      <c r="W34" s="55">
        <f>SUMIF(NSL!$C$257:$C$282,C34,NSL!$N$257:$N$282)</f>
        <v>0</v>
      </c>
      <c r="X34" s="55">
        <f>SUMIF(NSL!$C$284:$C$346,C34,NSL!$N$284:$N$346)</f>
        <v>0</v>
      </c>
      <c r="Y34" s="55">
        <f>SUMIF(NSL!$C$348:$C$436,C34,NSL!$N$348:$N$436)</f>
        <v>0</v>
      </c>
      <c r="Z34" s="55">
        <f>SUMIF(NSL!$C$438:$C$480,C34,NSL!$N$438:$N$480)</f>
        <v>0</v>
      </c>
      <c r="AA34" s="72">
        <f t="shared" si="16"/>
        <v>0</v>
      </c>
      <c r="AB34" s="55">
        <f>SUMIF(NSL!$C$483:$C$679,C34,NSL!$N$483:$N$679)</f>
        <v>0</v>
      </c>
      <c r="AC34" s="55">
        <f>SUMIF(NSL!$C$681:$C$682,C34,NSL!$N$681:$N$682)</f>
        <v>0</v>
      </c>
      <c r="AD34" s="55">
        <f>SUMIF(NSL!$C$684:$C$692,C34,NSL!$N$684:$N$692)</f>
        <v>0</v>
      </c>
      <c r="AE34" s="55">
        <f>SUMIF(NSL!$C$694:$C$776,C34,NSL!$N$694:$N$776)</f>
        <v>0</v>
      </c>
      <c r="AF34" s="55">
        <f>SUMIF(NSL!$C$778:$C$810,C34,NSL!$N$778:$N$810)</f>
        <v>0</v>
      </c>
      <c r="AG34" s="54">
        <f>D34-BG34</f>
        <v>0</v>
      </c>
      <c r="AH34" s="55">
        <f>SUMIF(NSL!$C$815:$C$816,C34,NSL!$N$815:$N$816)</f>
        <v>0</v>
      </c>
      <c r="AI34" s="55">
        <f>SUMIF(NSL!$C$818:$C$889,C34,NSL!$N$818:$N$889)</f>
        <v>0</v>
      </c>
      <c r="AJ34" s="55">
        <f>SUMIF(NSL!$C$891:$C$917,C34,NSL!$N$891:$N$917)</f>
        <v>0</v>
      </c>
      <c r="AK34" s="55">
        <f>SUMIF(NSL!$C$919:$C$981,C34,NSL!$N$919:$N$981)</f>
        <v>0</v>
      </c>
      <c r="AL34" s="55">
        <f>SUMIF(NSL!$C$983:$C$1000,C34,NSL!$N$983:$N$1000)</f>
        <v>0</v>
      </c>
      <c r="AM34" s="55">
        <f>SUMIF(NSL!$C$1002:$C$1028,C34,NSL!$N$1002:$N$1028)</f>
        <v>0</v>
      </c>
      <c r="AN34" s="55">
        <f>SUMIF(NSL!$C$1030:$C$1045,C34,NSL!$N$1030:$N$1045)</f>
        <v>0</v>
      </c>
      <c r="AO34" s="55">
        <f>SUMIF(NSL!$C$1047:$C$1048,C34,NSL!$N$1047:$N$1048)</f>
        <v>0</v>
      </c>
      <c r="AP34" s="55">
        <f>SUMIF(NSL!$C$1050:$C$1074,C34,NSL!$N$1050:$N$1074)</f>
        <v>0</v>
      </c>
      <c r="AQ34" s="55">
        <f>SUMIF(NSL!$C$1076:$C$1099,C34,NSL!$N$1076:$N$1099)</f>
        <v>0</v>
      </c>
      <c r="AR34" s="55">
        <f>SUMIF(NSL!$C$1101:$C$1121,C34,NSL!$N$1101:$N$1121)</f>
        <v>0</v>
      </c>
      <c r="AS34" s="55">
        <f>SUMIF(NSL!$C$1123:$C$1164,C34,NSL!$N$1123:$N$1164)</f>
        <v>0</v>
      </c>
      <c r="AT34" s="55">
        <f>SUMIF(NSL!$C$1166:$C$1201,C34,NSL!$N$1166:$N$1201)</f>
        <v>0</v>
      </c>
      <c r="AU34" s="55">
        <f>SUMIF(NSL!$C$1203:$C$1223,C34,NSL!$N$1203:$N$1223)</f>
        <v>0</v>
      </c>
      <c r="AV34" s="55">
        <f>SUMIF(NSL!$C$1225:$C$1226,C34,NSL!$N$1225:$N$1226)</f>
        <v>0</v>
      </c>
      <c r="AW34" s="55">
        <f>SUMIF(NSL!$C$1228:$C$1244,C34,NSL!$N$1228:$N$1244)</f>
        <v>0</v>
      </c>
      <c r="AX34" s="55">
        <f>SUMIF(NSL!$C$1246:$C$1351,C34,NSL!$N$1246:$N$1351)</f>
        <v>0</v>
      </c>
      <c r="AY34" s="55">
        <f>SUMIF(NSL!$C$1353:$C$1434,C34,NSL!$N$1353:$N$1434)</f>
        <v>0</v>
      </c>
      <c r="AZ34" s="55">
        <f>SUMIF(NSL!$C$1436:$C$1440,C34,NSL!$N$1436:$N$1440)</f>
        <v>0</v>
      </c>
      <c r="BA34" s="55">
        <f>SUMIF(NSL!$C$1442:$C$1507,C34,NSL!$N$1442:$N$1507)</f>
        <v>0</v>
      </c>
      <c r="BB34" s="55">
        <f>SUMIF(NSL!$C$1509:$C$1540,C34,NSL!$N$1509:$N$1540)</f>
        <v>0</v>
      </c>
      <c r="BC34" s="55">
        <f>SUMIF(NSL!$C$1542:$C$1545,C34,NSL!$N$1542:$N$1545)</f>
        <v>0</v>
      </c>
      <c r="BD34" s="55">
        <f>SUMIF(NSL!$C$1547:$C$1560,C34,NSL!$N$1547:$N$1560)</f>
        <v>0</v>
      </c>
      <c r="BE34" s="55">
        <f>SUMIF(NSL!$C$1562:$C$1565,C34,NSL!$N$1562:$N$1565)</f>
        <v>0</v>
      </c>
      <c r="BF34" s="55">
        <f>SUMIF(NSL!$C$1567:$C$1569,C34,NSL!$N$1567:$N$1569)</f>
        <v>0</v>
      </c>
      <c r="BG34" s="65">
        <f>SUM(G34:Q34)+SUM(S34:Z34)+SUM(AB34:AF34)+SUM(AH34:BF34)</f>
        <v>0</v>
      </c>
      <c r="BH34" s="53">
        <f>AG60-BG34</f>
        <v>0</v>
      </c>
      <c r="BI34" s="53">
        <f t="shared" si="6"/>
        <v>0</v>
      </c>
    </row>
    <row r="35" spans="1:61" ht="15">
      <c r="A35" s="56"/>
      <c r="B35" s="7" t="s">
        <v>172</v>
      </c>
      <c r="C35" s="8" t="s">
        <v>176</v>
      </c>
      <c r="D35" s="52">
        <f>HTg!K37</f>
        <v>0</v>
      </c>
      <c r="E35" s="65">
        <f t="shared" si="10"/>
        <v>0</v>
      </c>
      <c r="F35" s="70">
        <f t="shared" si="11"/>
        <v>0</v>
      </c>
      <c r="G35" s="55">
        <f>SUMIF(NSL!$C$9:$C$10,C35,NSL!$N$9:$N$10)</f>
        <v>0</v>
      </c>
      <c r="H35" s="55">
        <f>SUMIF(NSL!$C$12:$C$13,C35,NSL!$N$12:$N$13)</f>
        <v>0</v>
      </c>
      <c r="I35" s="55">
        <f>SUMIF(NSL!$C$15:$C$16,C35,NSL!$N$15:$N$16)</f>
        <v>0</v>
      </c>
      <c r="J35" s="55">
        <f>SUMIF(NSL!$C$18:$C$19,C35,NSL!$N$18:$N$19)</f>
        <v>0</v>
      </c>
      <c r="K35" s="55">
        <f>SUMIF(NSL!$C$21:$C$43,C35,NSL!$N$21:$N$43)</f>
        <v>0</v>
      </c>
      <c r="L35" s="55">
        <f>SUMIF(NSL!$C$45:$C$51,C35,NSL!$N$45:$N$51)</f>
        <v>0</v>
      </c>
      <c r="M35" s="55">
        <f>SUMIF(NSL!$C$53:$C$55,C35,NSL!$N$53:$N$55)</f>
        <v>0</v>
      </c>
      <c r="N35" s="55">
        <f>SUMIF(NSL!$C$57:$C$65,C35,NSL!$N$57:$N$65)</f>
        <v>0</v>
      </c>
      <c r="O35" s="55">
        <f>SUMIF(NSL!$C$67:$C$76,C35,NSL!$N$67:$N$76)</f>
        <v>0</v>
      </c>
      <c r="P35" s="55">
        <f>SUMIF(NSL!$C$78:$C$79,C35,NSL!$N$78:$N$79)</f>
        <v>0</v>
      </c>
      <c r="Q35" s="55">
        <f>SUMIF(NSL!$C$81:$C$173,C35,NSL!$N$81:$N$173)</f>
        <v>0</v>
      </c>
      <c r="R35" s="65">
        <f t="shared" si="12"/>
        <v>0</v>
      </c>
      <c r="S35" s="55">
        <f>SUMIF(NSL!$C$176:$C$214,C35,NSL!$N$176:$N$214)</f>
        <v>0</v>
      </c>
      <c r="T35" s="55">
        <f>SUMIF(NSL!$C$216:$C$238,C35,NSL!$N$216:$N$238)</f>
        <v>0</v>
      </c>
      <c r="U35" s="55">
        <f>SUMIF(NSL!$C$240:$C$252,C35,NSL!$N$240:$N$252)</f>
        <v>0</v>
      </c>
      <c r="V35" s="55">
        <f>SUMIF(NSL!$C$254:$C$255,C35,NSL!$N$254:$N$255)</f>
        <v>0</v>
      </c>
      <c r="W35" s="55">
        <f>SUMIF(NSL!$C$257:$C$282,C35,NSL!$N$257:$N$282)</f>
        <v>0</v>
      </c>
      <c r="X35" s="55">
        <f>SUMIF(NSL!$C$284:$C$346,C35,NSL!$N$284:$N$346)</f>
        <v>0</v>
      </c>
      <c r="Y35" s="55">
        <f>SUMIF(NSL!$C$348:$C$436,C35,NSL!$N$348:$N$436)</f>
        <v>0</v>
      </c>
      <c r="Z35" s="55">
        <f>SUMIF(NSL!$C$438:$C$480,C35,NSL!$N$438:$N$480)</f>
        <v>0</v>
      </c>
      <c r="AA35" s="72">
        <f t="shared" si="16"/>
        <v>0</v>
      </c>
      <c r="AB35" s="55">
        <f>SUMIF(NSL!$C$483:$C$679,C35,NSL!$N$483:$N$679)</f>
        <v>0</v>
      </c>
      <c r="AC35" s="55">
        <f>SUMIF(NSL!$C$681:$C$682,C35,NSL!$N$681:$N$682)</f>
        <v>0</v>
      </c>
      <c r="AD35" s="55">
        <f>SUMIF(NSL!$C$684:$C$692,C35,NSL!$N$684:$N$692)</f>
        <v>0</v>
      </c>
      <c r="AE35" s="55">
        <f>SUMIF(NSL!$C$694:$C$776,C35,NSL!$N$694:$N$776)</f>
        <v>0</v>
      </c>
      <c r="AF35" s="55">
        <f>SUMIF(NSL!$C$778:$C$810,C35,NSL!$N$778:$N$810)</f>
        <v>0</v>
      </c>
      <c r="AG35" s="55">
        <f>SUMIF(NSL!$C$812:$C$813,C35,NSL!$N$812:$N$813)</f>
        <v>0</v>
      </c>
      <c r="AH35" s="54">
        <f>D35-BG35</f>
        <v>0</v>
      </c>
      <c r="AI35" s="55">
        <f>SUMIF(NSL!$C$818:$C$889,C35,NSL!$N$818:$N$889)</f>
        <v>0</v>
      </c>
      <c r="AJ35" s="55">
        <f>SUMIF(NSL!$C$891:$C$917,C35,NSL!$N$891:$N$917)</f>
        <v>0</v>
      </c>
      <c r="AK35" s="55">
        <f>SUMIF(NSL!$C$919:$C$981,C35,NSL!$N$919:$N$981)</f>
        <v>0</v>
      </c>
      <c r="AL35" s="55">
        <f>SUMIF(NSL!$C$983:$C$1000,C35,NSL!$N$983:$N$1000)</f>
        <v>0</v>
      </c>
      <c r="AM35" s="55">
        <f>SUMIF(NSL!$C$1002:$C$1028,C35,NSL!$N$1002:$N$1028)</f>
        <v>0</v>
      </c>
      <c r="AN35" s="55">
        <f>SUMIF(NSL!$C$1030:$C$1045,C35,NSL!$N$1030:$N$1045)</f>
        <v>0</v>
      </c>
      <c r="AO35" s="55">
        <f>SUMIF(NSL!$C$1047:$C$1048,C35,NSL!$N$1047:$N$1048)</f>
        <v>0</v>
      </c>
      <c r="AP35" s="55">
        <f>SUMIF(NSL!$C$1050:$C$1074,C35,NSL!$N$1050:$N$1074)</f>
        <v>0</v>
      </c>
      <c r="AQ35" s="55">
        <f>SUMIF(NSL!$C$1076:$C$1099,C35,NSL!$N$1076:$N$1099)</f>
        <v>0</v>
      </c>
      <c r="AR35" s="55">
        <f>SUMIF(NSL!$C$1101:$C$1121,C35,NSL!$N$1101:$N$1121)</f>
        <v>0</v>
      </c>
      <c r="AS35" s="55">
        <f>SUMIF(NSL!$C$1123:$C$1164,C35,NSL!$N$1123:$N$1164)</f>
        <v>0</v>
      </c>
      <c r="AT35" s="55">
        <f>SUMIF(NSL!$C$1166:$C$1201,C35,NSL!$N$1166:$N$1201)</f>
        <v>0</v>
      </c>
      <c r="AU35" s="55">
        <f>SUMIF(NSL!$C$1203:$C$1223,C35,NSL!$N$1203:$N$1223)</f>
        <v>0</v>
      </c>
      <c r="AV35" s="55">
        <f>SUMIF(NSL!$C$1225:$C$1226,C35,NSL!$N$1225:$N$1226)</f>
        <v>0</v>
      </c>
      <c r="AW35" s="55">
        <f>SUMIF(NSL!$C$1228:$C$1244,C35,NSL!$N$1228:$N$1244)</f>
        <v>0</v>
      </c>
      <c r="AX35" s="55">
        <f>SUMIF(NSL!$C$1246:$C$1351,C35,NSL!$N$1246:$N$1351)</f>
        <v>0</v>
      </c>
      <c r="AY35" s="55">
        <f>SUMIF(NSL!$C$1353:$C$1434,C35,NSL!$N$1353:$N$1434)</f>
        <v>0</v>
      </c>
      <c r="AZ35" s="55">
        <f>SUMIF(NSL!$C$1436:$C$1440,C35,NSL!$N$1436:$N$1440)</f>
        <v>0</v>
      </c>
      <c r="BA35" s="55">
        <f>SUMIF(NSL!$C$1442:$C$1507,C35,NSL!$N$1442:$N$1507)</f>
        <v>0</v>
      </c>
      <c r="BB35" s="55">
        <f>SUMIF(NSL!$C$1509:$C$1540,C35,NSL!$N$1509:$N$1540)</f>
        <v>0</v>
      </c>
      <c r="BC35" s="55">
        <f>SUMIF(NSL!$C$1542:$C$1545,C35,NSL!$N$1542:$N$1545)</f>
        <v>0</v>
      </c>
      <c r="BD35" s="55">
        <f>SUMIF(NSL!$C$1547:$C$1560,C35,NSL!$N$1547:$N$1560)</f>
        <v>0</v>
      </c>
      <c r="BE35" s="55">
        <f>SUMIF(NSL!$C$1562:$C$1565,C35,NSL!$N$1562:$N$1565)</f>
        <v>0</v>
      </c>
      <c r="BF35" s="55">
        <f>SUMIF(NSL!$C$1567:$C$1569,C35,NSL!$N$1567:$N$1569)</f>
        <v>0</v>
      </c>
      <c r="BG35" s="65">
        <f>SUM(G35:Q35)+SUM(S35:Z35)+SUM(AB35:AG35)+SUM(AI35:BF35)</f>
        <v>0</v>
      </c>
      <c r="BH35" s="53">
        <f>AH60-BG35</f>
        <v>0</v>
      </c>
      <c r="BI35" s="53">
        <f t="shared" si="6"/>
        <v>0</v>
      </c>
    </row>
    <row r="36" spans="1:61" ht="15">
      <c r="A36" s="56"/>
      <c r="B36" s="7" t="s">
        <v>161</v>
      </c>
      <c r="C36" s="8" t="s">
        <v>49</v>
      </c>
      <c r="D36" s="52">
        <f>HTg!K38</f>
        <v>66.88</v>
      </c>
      <c r="E36" s="65">
        <f t="shared" si="10"/>
        <v>0</v>
      </c>
      <c r="F36" s="70">
        <f t="shared" si="11"/>
        <v>0</v>
      </c>
      <c r="G36" s="55">
        <f>SUMIF(NSL!$C$9:$C$10,C36,NSL!$N$9:$N$10)</f>
        <v>0</v>
      </c>
      <c r="H36" s="55">
        <f>SUMIF(NSL!$C$12:$C$13,C36,NSL!$N$12:$N$13)</f>
        <v>0</v>
      </c>
      <c r="I36" s="55">
        <f>SUMIF(NSL!$C$15:$C$16,C36,NSL!$N$15:$N$16)</f>
        <v>0</v>
      </c>
      <c r="J36" s="55">
        <f>SUMIF(NSL!$C$18:$C$19,C36,NSL!$N$18:$N$19)</f>
        <v>0</v>
      </c>
      <c r="K36" s="55">
        <f>SUMIF(NSL!$C$21:$C$43,C36,NSL!$N$21:$N$43)</f>
        <v>0</v>
      </c>
      <c r="L36" s="55">
        <f>SUMIF(NSL!$C$45:$C$51,C36,NSL!$N$45:$N$51)</f>
        <v>0</v>
      </c>
      <c r="M36" s="55">
        <f>SUMIF(NSL!$C$53:$C$55,C36,NSL!$N$53:$N$55)</f>
        <v>0</v>
      </c>
      <c r="N36" s="55">
        <f>SUMIF(NSL!$C$57:$C$65,C36,NSL!$N$57:$N$65)</f>
        <v>0</v>
      </c>
      <c r="O36" s="55">
        <f>SUMIF(NSL!$C$67:$C$76,C36,NSL!$N$67:$N$76)</f>
        <v>0</v>
      </c>
      <c r="P36" s="55">
        <f>SUMIF(NSL!$C$78:$C$79,C36,NSL!$N$78:$N$79)</f>
        <v>0</v>
      </c>
      <c r="Q36" s="55">
        <f>SUMIF(NSL!$C$81:$C$173,C36,NSL!$N$81:$N$173)</f>
        <v>0</v>
      </c>
      <c r="R36" s="65">
        <f t="shared" si="12"/>
        <v>66.88</v>
      </c>
      <c r="S36" s="55">
        <f>SUMIF(NSL!$C$176:$C$214,C36,NSL!$N$176:$N$214)</f>
        <v>0</v>
      </c>
      <c r="T36" s="55">
        <f>SUMIF(NSL!$C$216:$C$238,C36,NSL!$N$216:$N$238)</f>
        <v>0</v>
      </c>
      <c r="U36" s="55">
        <f>SUMIF(NSL!$C$240:$C$252,C36,NSL!$N$240:$N$252)</f>
        <v>0</v>
      </c>
      <c r="V36" s="55">
        <f>SUMIF(NSL!$C$254:$C$255,C36,NSL!$N$254:$N$255)</f>
        <v>0</v>
      </c>
      <c r="W36" s="55">
        <f>SUMIF(NSL!$C$257:$C$282,C36,NSL!$N$257:$N$282)</f>
        <v>0</v>
      </c>
      <c r="X36" s="55">
        <f>SUMIF(NSL!$C$284:$C$346,C36,NSL!$N$284:$N$346)</f>
        <v>0</v>
      </c>
      <c r="Y36" s="55">
        <f>SUMIF(NSL!$C$348:$C$436,C36,NSL!$N$348:$N$436)</f>
        <v>0</v>
      </c>
      <c r="Z36" s="55">
        <f>SUMIF(NSL!$C$438:$C$480,C36,NSL!$N$438:$N$480)</f>
        <v>0</v>
      </c>
      <c r="AA36" s="72">
        <f t="shared" si="16"/>
        <v>66.88</v>
      </c>
      <c r="AB36" s="55">
        <f>SUMIF(NSL!$C$483:$C$679,C36,NSL!$N$483:$N$679)</f>
        <v>0</v>
      </c>
      <c r="AC36" s="55">
        <f>SUMIF(NSL!$C$681:$C$682,C36,NSL!$N$681:$N$682)</f>
        <v>0</v>
      </c>
      <c r="AD36" s="55">
        <f>SUMIF(NSL!$C$684:$C$692,C36,NSL!$N$684:$N$692)</f>
        <v>0</v>
      </c>
      <c r="AE36" s="55">
        <f>SUMIF(NSL!$C$694:$C$776,C36,NSL!$N$694:$N$776)</f>
        <v>0</v>
      </c>
      <c r="AF36" s="55">
        <f>SUMIF(NSL!$C$778:$C$810,C36,NSL!$N$778:$N$810)</f>
        <v>0</v>
      </c>
      <c r="AG36" s="55">
        <f>SUMIF(NSL!$C$812:$C$813,C36,NSL!$N$812:$N$813)</f>
        <v>0</v>
      </c>
      <c r="AH36" s="55">
        <f>SUMIF(NSL!$C$815:$C$816,C36,NSL!$N$815:$N$816)</f>
        <v>0</v>
      </c>
      <c r="AI36" s="54">
        <f>D36-BG36</f>
        <v>66.88</v>
      </c>
      <c r="AJ36" s="55">
        <f>SUMIF(NSL!$C$891:$C$917,C36,NSL!$N$891:$N$917)</f>
        <v>0</v>
      </c>
      <c r="AK36" s="55">
        <f>SUMIF(NSL!$C$919:$C$981,C36,NSL!$N$919:$N$981)</f>
        <v>0</v>
      </c>
      <c r="AL36" s="55">
        <f>SUMIF(NSL!$C$983:$C$1000,C36,NSL!$N$983:$N$1000)</f>
        <v>0</v>
      </c>
      <c r="AM36" s="55">
        <f>SUMIF(NSL!$C$1002:$C$1028,C36,NSL!$N$1002:$N$1028)</f>
        <v>0</v>
      </c>
      <c r="AN36" s="55">
        <f>SUMIF(NSL!$C$1030:$C$1045,C36,NSL!$N$1030:$N$1045)</f>
        <v>0</v>
      </c>
      <c r="AO36" s="55">
        <f>SUMIF(NSL!$C$1047:$C$1048,C36,NSL!$N$1047:$N$1048)</f>
        <v>0</v>
      </c>
      <c r="AP36" s="55">
        <f>SUMIF(NSL!$C$1050:$C$1074,C36,NSL!$N$1050:$N$1074)</f>
        <v>0</v>
      </c>
      <c r="AQ36" s="55">
        <f>SUMIF(NSL!$C$1076:$C$1099,C36,NSL!$N$1076:$N$1099)</f>
        <v>0</v>
      </c>
      <c r="AR36" s="55">
        <f>SUMIF(NSL!$C$1101:$C$1121,C36,NSL!$N$1101:$N$1121)</f>
        <v>0</v>
      </c>
      <c r="AS36" s="55">
        <f>SUMIF(NSL!$C$1123:$C$1164,C36,NSL!$N$1123:$N$1164)</f>
        <v>0</v>
      </c>
      <c r="AT36" s="55">
        <f>SUMIF(NSL!$C$1166:$C$1201,C36,NSL!$N$1166:$N$1201)</f>
        <v>0</v>
      </c>
      <c r="AU36" s="55">
        <f>SUMIF(NSL!$C$1203:$C$1223,C36,NSL!$N$1203:$N$1223)</f>
        <v>0</v>
      </c>
      <c r="AV36" s="55">
        <f>SUMIF(NSL!$C$1225:$C$1226,C36,NSL!$N$1225:$N$1226)</f>
        <v>0</v>
      </c>
      <c r="AW36" s="55">
        <f>SUMIF(NSL!$C$1228:$C$1244,C36,NSL!$N$1228:$N$1244)</f>
        <v>0</v>
      </c>
      <c r="AX36" s="55">
        <f>SUMIF(NSL!$C$1246:$C$1351,C36,NSL!$N$1246:$N$1351)</f>
        <v>0</v>
      </c>
      <c r="AY36" s="55">
        <f>SUMIF(NSL!$C$1353:$C$1434,C36,NSL!$N$1353:$N$1434)</f>
        <v>0</v>
      </c>
      <c r="AZ36" s="55">
        <f>SUMIF(NSL!$C$1436:$C$1440,C36,NSL!$N$1436:$N$1440)</f>
        <v>0</v>
      </c>
      <c r="BA36" s="55">
        <f>SUMIF(NSL!$C$1442:$C$1507,C36,NSL!$N$1442:$N$1507)</f>
        <v>0</v>
      </c>
      <c r="BB36" s="55">
        <f>SUMIF(NSL!$C$1509:$C$1540,C36,NSL!$N$1509:$N$1540)</f>
        <v>0</v>
      </c>
      <c r="BC36" s="55">
        <f>SUMIF(NSL!$C$1542:$C$1545,C36,NSL!$N$1542:$N$1545)</f>
        <v>0</v>
      </c>
      <c r="BD36" s="55">
        <f>SUMIF(NSL!$C$1547:$C$1560,C36,NSL!$N$1547:$N$1560)</f>
        <v>0</v>
      </c>
      <c r="BE36" s="55">
        <f>SUMIF(NSL!$C$1562:$C$1565,C36,NSL!$N$1562:$N$1565)</f>
        <v>0</v>
      </c>
      <c r="BF36" s="55">
        <f>SUMIF(NSL!$C$1567:$C$1569,C36,NSL!$N$1567:$N$1569)</f>
        <v>0</v>
      </c>
      <c r="BG36" s="65">
        <f>SUM(G36:Q36)+SUM(S36:Z36)+SUM(AB36:AH36)+SUM(AJ36:BF36)</f>
        <v>0</v>
      </c>
      <c r="BH36" s="53">
        <f>AI60-BG36</f>
        <v>10.689999999999998</v>
      </c>
      <c r="BI36" s="53">
        <f t="shared" si="6"/>
        <v>77.569999999999993</v>
      </c>
    </row>
    <row r="37" spans="1:61" ht="15">
      <c r="A37" s="56"/>
      <c r="B37" s="7" t="s">
        <v>162</v>
      </c>
      <c r="C37" s="8" t="s">
        <v>50</v>
      </c>
      <c r="D37" s="52">
        <f>HTg!K39</f>
        <v>8.19</v>
      </c>
      <c r="E37" s="65">
        <f t="shared" si="10"/>
        <v>0</v>
      </c>
      <c r="F37" s="70">
        <f t="shared" si="11"/>
        <v>0</v>
      </c>
      <c r="G37" s="55">
        <f>SUMIF(NSL!$C$9:$C$10,C37,NSL!$N$9:$N$10)</f>
        <v>0</v>
      </c>
      <c r="H37" s="55">
        <f>SUMIF(NSL!$C$12:$C$13,C37,NSL!$N$12:$N$13)</f>
        <v>0</v>
      </c>
      <c r="I37" s="55">
        <f>SUMIF(NSL!$C$15:$C$16,C37,NSL!$N$15:$N$16)</f>
        <v>0</v>
      </c>
      <c r="J37" s="55">
        <f>SUMIF(NSL!$C$18:$C$19,C37,NSL!$N$18:$N$19)</f>
        <v>0</v>
      </c>
      <c r="K37" s="55">
        <f>SUMIF(NSL!$C$21:$C$43,C37,NSL!$N$21:$N$43)</f>
        <v>0</v>
      </c>
      <c r="L37" s="55">
        <f>SUMIF(NSL!$C$45:$C$51,C37,NSL!$N$45:$N$51)</f>
        <v>0</v>
      </c>
      <c r="M37" s="55">
        <f>SUMIF(NSL!$C$53:$C$55,C37,NSL!$N$53:$N$55)</f>
        <v>0</v>
      </c>
      <c r="N37" s="55">
        <f>SUMIF(NSL!$C$57:$C$65,C37,NSL!$N$57:$N$65)</f>
        <v>0</v>
      </c>
      <c r="O37" s="55">
        <f>SUMIF(NSL!$C$67:$C$76,C37,NSL!$N$67:$N$76)</f>
        <v>0</v>
      </c>
      <c r="P37" s="55">
        <f>SUMIF(NSL!$C$78:$C$79,C37,NSL!$N$78:$N$79)</f>
        <v>0</v>
      </c>
      <c r="Q37" s="55">
        <f>SUMIF(NSL!$C$81:$C$173,C37,NSL!$N$81:$N$173)</f>
        <v>0</v>
      </c>
      <c r="R37" s="65">
        <f t="shared" si="12"/>
        <v>8.19</v>
      </c>
      <c r="S37" s="55">
        <f>SUMIF(NSL!$C$176:$C$214,C37,NSL!$N$176:$N$214)</f>
        <v>0</v>
      </c>
      <c r="T37" s="55">
        <f>SUMIF(NSL!$C$216:$C$238,C37,NSL!$N$216:$N$238)</f>
        <v>0</v>
      </c>
      <c r="U37" s="55">
        <f>SUMIF(NSL!$C$240:$C$252,C37,NSL!$N$240:$N$252)</f>
        <v>0</v>
      </c>
      <c r="V37" s="55">
        <f>SUMIF(NSL!$C$254:$C$255,C37,NSL!$N$254:$N$255)</f>
        <v>0</v>
      </c>
      <c r="W37" s="55">
        <f>SUMIF(NSL!$C$257:$C$282,C37,NSL!$N$257:$N$282)</f>
        <v>0</v>
      </c>
      <c r="X37" s="55">
        <f>SUMIF(NSL!$C$284:$C$346,C37,NSL!$N$284:$N$346)</f>
        <v>0</v>
      </c>
      <c r="Y37" s="55">
        <f>SUMIF(NSL!$C$348:$C$436,C37,NSL!$N$348:$N$436)</f>
        <v>0</v>
      </c>
      <c r="Z37" s="55">
        <f>SUMIF(NSL!$C$438:$C$480,C37,NSL!$N$438:$N$480)</f>
        <v>0</v>
      </c>
      <c r="AA37" s="72">
        <f t="shared" si="16"/>
        <v>8.19</v>
      </c>
      <c r="AB37" s="55">
        <f>SUMIF(NSL!$C$483:$C$679,C37,NSL!$N$483:$N$679)</f>
        <v>0</v>
      </c>
      <c r="AC37" s="55">
        <f>SUMIF(NSL!$C$681:$C$682,C37,NSL!$N$681:$N$682)</f>
        <v>0</v>
      </c>
      <c r="AD37" s="55">
        <f>SUMIF(NSL!$C$684:$C$692,C37,NSL!$N$684:$N$692)</f>
        <v>0</v>
      </c>
      <c r="AE37" s="55">
        <f>SUMIF(NSL!$C$694:$C$776,C37,NSL!$N$694:$N$776)</f>
        <v>0</v>
      </c>
      <c r="AF37" s="55">
        <f>SUMIF(NSL!$C$778:$C$810,C37,NSL!$N$778:$N$810)</f>
        <v>0</v>
      </c>
      <c r="AG37" s="55">
        <f>SUMIF(NSL!$C$812:$C$813,C37,NSL!$N$812:$N$813)</f>
        <v>0</v>
      </c>
      <c r="AH37" s="55">
        <f>SUMIF(NSL!$C$815:$C$816,C37,NSL!$N$815:$N$816)</f>
        <v>0</v>
      </c>
      <c r="AI37" s="55">
        <f>SUMIF(NSL!$C$818:$C$889,C37,NSL!$N$818:$N$889)</f>
        <v>0</v>
      </c>
      <c r="AJ37" s="54">
        <f>D37-BG37</f>
        <v>8.19</v>
      </c>
      <c r="AK37" s="55">
        <f>SUMIF(NSL!$C$919:$C$981,C37,NSL!$N$919:$N$981)</f>
        <v>0</v>
      </c>
      <c r="AL37" s="55">
        <f>SUMIF(NSL!$C$983:$C$1000,C37,NSL!$N$983:$N$1000)</f>
        <v>0</v>
      </c>
      <c r="AM37" s="55">
        <f>SUMIF(NSL!$C$1002:$C$1028,C37,NSL!$N$1002:$N$1028)</f>
        <v>0</v>
      </c>
      <c r="AN37" s="55">
        <f>SUMIF(NSL!$C$1030:$C$1045,C37,NSL!$N$1030:$N$1045)</f>
        <v>0</v>
      </c>
      <c r="AO37" s="55">
        <f>SUMIF(NSL!$C$1047:$C$1048,C37,NSL!$N$1047:$N$1048)</f>
        <v>0</v>
      </c>
      <c r="AP37" s="55">
        <f>SUMIF(NSL!$C$1050:$C$1074,C37,NSL!$N$1050:$N$1074)</f>
        <v>0</v>
      </c>
      <c r="AQ37" s="55">
        <f>SUMIF(NSL!$C$1076:$C$1099,C37,NSL!$N$1076:$N$1099)</f>
        <v>0</v>
      </c>
      <c r="AR37" s="55">
        <f>SUMIF(NSL!$C$1101:$C$1121,C37,NSL!$N$1101:$N$1121)</f>
        <v>0</v>
      </c>
      <c r="AS37" s="55">
        <f>SUMIF(NSL!$C$1123:$C$1164,C37,NSL!$N$1123:$N$1164)</f>
        <v>0</v>
      </c>
      <c r="AT37" s="55">
        <f>SUMIF(NSL!$C$1166:$C$1201,C37,NSL!$N$1166:$N$1201)</f>
        <v>0</v>
      </c>
      <c r="AU37" s="55">
        <f>SUMIF(NSL!$C$1203:$C$1223,C37,NSL!$N$1203:$N$1223)</f>
        <v>0</v>
      </c>
      <c r="AV37" s="55">
        <f>SUMIF(NSL!$C$1225:$C$1226,C37,NSL!$N$1225:$N$1226)</f>
        <v>0</v>
      </c>
      <c r="AW37" s="55">
        <f>SUMIF(NSL!$C$1228:$C$1244,C37,NSL!$N$1228:$N$1244)</f>
        <v>0</v>
      </c>
      <c r="AX37" s="55">
        <f>SUMIF(NSL!$C$1246:$C$1351,C37,NSL!$N$1246:$N$1351)</f>
        <v>0</v>
      </c>
      <c r="AY37" s="55">
        <f>SUMIF(NSL!$C$1353:$C$1434,C37,NSL!$N$1353:$N$1434)</f>
        <v>0</v>
      </c>
      <c r="AZ37" s="55">
        <f>SUMIF(NSL!$C$1436:$C$1440,C37,NSL!$N$1436:$N$1440)</f>
        <v>0</v>
      </c>
      <c r="BA37" s="55">
        <f>SUMIF(NSL!$C$1442:$C$1507,C37,NSL!$N$1442:$N$1507)</f>
        <v>0</v>
      </c>
      <c r="BB37" s="55">
        <f>SUMIF(NSL!$C$1509:$C$1540,C37,NSL!$N$1509:$N$1540)</f>
        <v>0</v>
      </c>
      <c r="BC37" s="55">
        <f>SUMIF(NSL!$C$1542:$C$1545,C37,NSL!$N$1542:$N$1545)</f>
        <v>0</v>
      </c>
      <c r="BD37" s="55">
        <f>SUMIF(NSL!$C$1547:$C$1560,C37,NSL!$N$1547:$N$1560)</f>
        <v>0</v>
      </c>
      <c r="BE37" s="55">
        <f>SUMIF(NSL!$C$1562:$C$1565,C37,NSL!$N$1562:$N$1565)</f>
        <v>0</v>
      </c>
      <c r="BF37" s="55">
        <f>SUMIF(NSL!$C$1567:$C$1569,C37,NSL!$N$1567:$N$1569)</f>
        <v>0</v>
      </c>
      <c r="BG37" s="65">
        <f>SUM(G37:Q37)+SUM(S37:Z37)+SUM(AB37:AI37)+SUM(AK37:BF37)</f>
        <v>0</v>
      </c>
      <c r="BH37" s="53">
        <f>AJ60-BG37</f>
        <v>1.3100000000000005</v>
      </c>
      <c r="BI37" s="53">
        <f t="shared" si="6"/>
        <v>9.5</v>
      </c>
    </row>
    <row r="38" spans="1:61" ht="15">
      <c r="A38" s="56"/>
      <c r="B38" s="7" t="s">
        <v>173</v>
      </c>
      <c r="C38" s="8" t="s">
        <v>51</v>
      </c>
      <c r="D38" s="52">
        <f>HTg!K40</f>
        <v>0</v>
      </c>
      <c r="E38" s="65">
        <f t="shared" si="10"/>
        <v>0</v>
      </c>
      <c r="F38" s="70">
        <f t="shared" si="11"/>
        <v>0</v>
      </c>
      <c r="G38" s="55">
        <f>SUMIF(NSL!$C$9:$C$10,C38,NSL!$N$9:$N$10)</f>
        <v>0</v>
      </c>
      <c r="H38" s="55">
        <f>SUMIF(NSL!$C$12:$C$13,C38,NSL!$N$12:$N$13)</f>
        <v>0</v>
      </c>
      <c r="I38" s="55">
        <f>SUMIF(NSL!$C$15:$C$16,C38,NSL!$N$15:$N$16)</f>
        <v>0</v>
      </c>
      <c r="J38" s="55">
        <f>SUMIF(NSL!$C$18:$C$19,C38,NSL!$N$18:$N$19)</f>
        <v>0</v>
      </c>
      <c r="K38" s="55">
        <f>SUMIF(NSL!$C$21:$C$43,C38,NSL!$N$21:$N$43)</f>
        <v>0</v>
      </c>
      <c r="L38" s="55">
        <f>SUMIF(NSL!$C$45:$C$51,C38,NSL!$N$45:$N$51)</f>
        <v>0</v>
      </c>
      <c r="M38" s="55">
        <f>SUMIF(NSL!$C$53:$C$55,C38,NSL!$N$53:$N$55)</f>
        <v>0</v>
      </c>
      <c r="N38" s="55">
        <f>SUMIF(NSL!$C$57:$C$65,C38,NSL!$N$57:$N$65)</f>
        <v>0</v>
      </c>
      <c r="O38" s="55">
        <f>SUMIF(NSL!$C$67:$C$76,C38,NSL!$N$67:$N$76)</f>
        <v>0</v>
      </c>
      <c r="P38" s="55">
        <f>SUMIF(NSL!$C$78:$C$79,C38,NSL!$N$78:$N$79)</f>
        <v>0</v>
      </c>
      <c r="Q38" s="55">
        <f>SUMIF(NSL!$C$81:$C$173,C38,NSL!$N$81:$N$173)</f>
        <v>0</v>
      </c>
      <c r="R38" s="65">
        <f t="shared" si="12"/>
        <v>0</v>
      </c>
      <c r="S38" s="55">
        <f>SUMIF(NSL!$C$176:$C$214,C38,NSL!$N$176:$N$214)</f>
        <v>0</v>
      </c>
      <c r="T38" s="55">
        <f>SUMIF(NSL!$C$216:$C$238,C38,NSL!$N$216:$N$238)</f>
        <v>0</v>
      </c>
      <c r="U38" s="55">
        <f>SUMIF(NSL!$C$240:$C$252,C38,NSL!$N$240:$N$252)</f>
        <v>0</v>
      </c>
      <c r="V38" s="55">
        <f>SUMIF(NSL!$C$254:$C$255,C38,NSL!$N$254:$N$255)</f>
        <v>0</v>
      </c>
      <c r="W38" s="55">
        <f>SUMIF(NSL!$C$257:$C$282,C38,NSL!$N$257:$N$282)</f>
        <v>0</v>
      </c>
      <c r="X38" s="55">
        <f>SUMIF(NSL!$C$284:$C$346,C38,NSL!$N$284:$N$346)</f>
        <v>0</v>
      </c>
      <c r="Y38" s="55">
        <f>SUMIF(NSL!$C$348:$C$436,C38,NSL!$N$348:$N$436)</f>
        <v>0</v>
      </c>
      <c r="Z38" s="55">
        <f>SUMIF(NSL!$C$438:$C$480,C38,NSL!$N$438:$N$480)</f>
        <v>0</v>
      </c>
      <c r="AA38" s="72">
        <f t="shared" si="16"/>
        <v>0</v>
      </c>
      <c r="AB38" s="55">
        <f>SUMIF(NSL!$C$483:$C$679,C38,NSL!$N$483:$N$679)</f>
        <v>0</v>
      </c>
      <c r="AC38" s="55">
        <f>SUMIF(NSL!$C$681:$C$682,C38,NSL!$N$681:$N$682)</f>
        <v>0</v>
      </c>
      <c r="AD38" s="55">
        <f>SUMIF(NSL!$C$684:$C$692,C38,NSL!$N$684:$N$692)</f>
        <v>0</v>
      </c>
      <c r="AE38" s="55">
        <f>SUMIF(NSL!$C$694:$C$776,C38,NSL!$N$694:$N$776)</f>
        <v>0</v>
      </c>
      <c r="AF38" s="55">
        <f>SUMIF(NSL!$C$778:$C$810,C38,NSL!$N$778:$N$810)</f>
        <v>0</v>
      </c>
      <c r="AG38" s="55">
        <f>SUMIF(NSL!$C$812:$C$813,C38,NSL!$N$812:$N$813)</f>
        <v>0</v>
      </c>
      <c r="AH38" s="55">
        <f>SUMIF(NSL!$C$815:$C$816,C38,NSL!$N$815:$N$816)</f>
        <v>0</v>
      </c>
      <c r="AI38" s="55">
        <f>SUMIF(NSL!$C$818:$C$889,C38,NSL!$N$818:$N$889)</f>
        <v>0</v>
      </c>
      <c r="AJ38" s="55">
        <f>SUMIF(NSL!$C$891:$C$917,C38,NSL!$N$891:$N$917)</f>
        <v>0</v>
      </c>
      <c r="AK38" s="54">
        <f>D38-BG38</f>
        <v>0</v>
      </c>
      <c r="AL38" s="55">
        <f>SUMIF(NSL!$C$983:$C$1000,C38,NSL!$N$983:$N$1000)</f>
        <v>0</v>
      </c>
      <c r="AM38" s="55">
        <f>SUMIF(NSL!$C$1002:$C$1028,C38,NSL!$N$1002:$N$1028)</f>
        <v>0</v>
      </c>
      <c r="AN38" s="55">
        <f>SUMIF(NSL!$C$1030:$C$1045,C38,NSL!$N$1030:$N$1045)</f>
        <v>0</v>
      </c>
      <c r="AO38" s="55">
        <f>SUMIF(NSL!$C$1047:$C$1048,C38,NSL!$N$1047:$N$1048)</f>
        <v>0</v>
      </c>
      <c r="AP38" s="55">
        <f>SUMIF(NSL!$C$1050:$C$1074,C38,NSL!$N$1050:$N$1074)</f>
        <v>0</v>
      </c>
      <c r="AQ38" s="55">
        <f>SUMIF(NSL!$C$1076:$C$1099,C38,NSL!$N$1076:$N$1099)</f>
        <v>0</v>
      </c>
      <c r="AR38" s="55">
        <f>SUMIF(NSL!$C$1101:$C$1121,C38,NSL!$N$1101:$N$1121)</f>
        <v>0</v>
      </c>
      <c r="AS38" s="55">
        <f>SUMIF(NSL!$C$1123:$C$1164,C38,NSL!$N$1123:$N$1164)</f>
        <v>0</v>
      </c>
      <c r="AT38" s="55">
        <f>SUMIF(NSL!$C$1166:$C$1201,C38,NSL!$N$1166:$N$1201)</f>
        <v>0</v>
      </c>
      <c r="AU38" s="55">
        <f>SUMIF(NSL!$C$1203:$C$1223,C38,NSL!$N$1203:$N$1223)</f>
        <v>0</v>
      </c>
      <c r="AV38" s="55">
        <f>SUMIF(NSL!$C$1225:$C$1226,C38,NSL!$N$1225:$N$1226)</f>
        <v>0</v>
      </c>
      <c r="AW38" s="55">
        <f>SUMIF(NSL!$C$1228:$C$1244,C38,NSL!$N$1228:$N$1244)</f>
        <v>0</v>
      </c>
      <c r="AX38" s="55">
        <f>SUMIF(NSL!$C$1246:$C$1351,C38,NSL!$N$1246:$N$1351)</f>
        <v>0</v>
      </c>
      <c r="AY38" s="55">
        <f>SUMIF(NSL!$C$1353:$C$1434,C38,NSL!$N$1353:$N$1434)</f>
        <v>0</v>
      </c>
      <c r="AZ38" s="55">
        <f>SUMIF(NSL!$C$1436:$C$1440,C38,NSL!$N$1436:$N$1440)</f>
        <v>0</v>
      </c>
      <c r="BA38" s="55">
        <f>SUMIF(NSL!$C$1442:$C$1507,C38,NSL!$N$1442:$N$1507)</f>
        <v>0</v>
      </c>
      <c r="BB38" s="55">
        <f>SUMIF(NSL!$C$1509:$C$1540,C38,NSL!$N$1509:$N$1540)</f>
        <v>0</v>
      </c>
      <c r="BC38" s="55">
        <f>SUMIF(NSL!$C$1542:$C$1545,C38,NSL!$N$1542:$N$1545)</f>
        <v>0</v>
      </c>
      <c r="BD38" s="55">
        <f>SUMIF(NSL!$C$1547:$C$1560,C38,NSL!$N$1547:$N$1560)</f>
        <v>0</v>
      </c>
      <c r="BE38" s="55">
        <f>SUMIF(NSL!$C$1562:$C$1565,C38,NSL!$N$1562:$N$1565)</f>
        <v>0</v>
      </c>
      <c r="BF38" s="55">
        <f>SUMIF(NSL!$C$1567:$C$1569,C38,NSL!$N$1567:$N$1569)</f>
        <v>0</v>
      </c>
      <c r="BG38" s="65">
        <f>SUM(G38:Q38)+SUM(S38:Z38)+SUM(AB38:AJ38)+SUM(AL38:BF38)</f>
        <v>0</v>
      </c>
      <c r="BH38" s="53">
        <f>AK60-BG38</f>
        <v>4.8100000000000005</v>
      </c>
      <c r="BI38" s="53">
        <f t="shared" si="6"/>
        <v>4.8100000000000005</v>
      </c>
    </row>
    <row r="39" spans="1:61" ht="15">
      <c r="A39" s="56"/>
      <c r="B39" s="7" t="s">
        <v>174</v>
      </c>
      <c r="C39" s="8" t="s">
        <v>52</v>
      </c>
      <c r="D39" s="52">
        <f>HTg!K41</f>
        <v>0.02</v>
      </c>
      <c r="E39" s="65">
        <f t="shared" si="10"/>
        <v>0</v>
      </c>
      <c r="F39" s="70">
        <f t="shared" si="11"/>
        <v>0</v>
      </c>
      <c r="G39" s="55">
        <f>SUMIF(NSL!$C$9:$C$10,C39,NSL!$N$9:$N$10)</f>
        <v>0</v>
      </c>
      <c r="H39" s="55">
        <f>SUMIF(NSL!$C$12:$C$13,C39,NSL!$N$12:$N$13)</f>
        <v>0</v>
      </c>
      <c r="I39" s="55">
        <f>SUMIF(NSL!$C$15:$C$16,C39,NSL!$N$15:$N$16)</f>
        <v>0</v>
      </c>
      <c r="J39" s="55">
        <f>SUMIF(NSL!$C$18:$C$19,C39,NSL!$N$18:$N$19)</f>
        <v>0</v>
      </c>
      <c r="K39" s="55">
        <f>SUMIF(NSL!$C$21:$C$43,C39,NSL!$N$21:$N$43)</f>
        <v>0</v>
      </c>
      <c r="L39" s="55">
        <f>SUMIF(NSL!$C$45:$C$51,C39,NSL!$N$45:$N$51)</f>
        <v>0</v>
      </c>
      <c r="M39" s="55">
        <f>SUMIF(NSL!$C$53:$C$55,C39,NSL!$N$53:$N$55)</f>
        <v>0</v>
      </c>
      <c r="N39" s="55">
        <f>SUMIF(NSL!$C$57:$C$65,C39,NSL!$N$57:$N$65)</f>
        <v>0</v>
      </c>
      <c r="O39" s="55">
        <f>SUMIF(NSL!$C$67:$C$76,C39,NSL!$N$67:$N$76)</f>
        <v>0</v>
      </c>
      <c r="P39" s="55">
        <f>SUMIF(NSL!$C$78:$C$79,C39,NSL!$N$78:$N$79)</f>
        <v>0</v>
      </c>
      <c r="Q39" s="55">
        <f>SUMIF(NSL!$C$81:$C$173,C39,NSL!$N$81:$N$173)</f>
        <v>0</v>
      </c>
      <c r="R39" s="65">
        <f t="shared" si="12"/>
        <v>0.02</v>
      </c>
      <c r="S39" s="55">
        <f>SUMIF(NSL!$C$176:$C$214,C39,NSL!$N$176:$N$214)</f>
        <v>0</v>
      </c>
      <c r="T39" s="55">
        <f>SUMIF(NSL!$C$216:$C$238,C39,NSL!$N$216:$N$238)</f>
        <v>0</v>
      </c>
      <c r="U39" s="55">
        <f>SUMIF(NSL!$C$240:$C$252,C39,NSL!$N$240:$N$252)</f>
        <v>0</v>
      </c>
      <c r="V39" s="55">
        <f>SUMIF(NSL!$C$254:$C$255,C39,NSL!$N$254:$N$255)</f>
        <v>0</v>
      </c>
      <c r="W39" s="55">
        <f>SUMIF(NSL!$C$257:$C$282,C39,NSL!$N$257:$N$282)</f>
        <v>0</v>
      </c>
      <c r="X39" s="55">
        <f>SUMIF(NSL!$C$284:$C$346,C39,NSL!$N$284:$N$346)</f>
        <v>0</v>
      </c>
      <c r="Y39" s="55">
        <f>SUMIF(NSL!$C$348:$C$436,C39,NSL!$N$348:$N$436)</f>
        <v>0</v>
      </c>
      <c r="Z39" s="55">
        <f>SUMIF(NSL!$C$438:$C$480,C39,NSL!$N$438:$N$480)</f>
        <v>0</v>
      </c>
      <c r="AA39" s="72">
        <f t="shared" si="16"/>
        <v>0.02</v>
      </c>
      <c r="AB39" s="55">
        <f>SUMIF(NSL!$C$483:$C$679,C39,NSL!$N$483:$N$679)</f>
        <v>0</v>
      </c>
      <c r="AC39" s="55">
        <f>SUMIF(NSL!$C$681:$C$682,C39,NSL!$N$681:$N$682)</f>
        <v>0</v>
      </c>
      <c r="AD39" s="55">
        <f>SUMIF(NSL!$C$684:$C$692,C39,NSL!$N$684:$N$692)</f>
        <v>0</v>
      </c>
      <c r="AE39" s="55">
        <f>SUMIF(NSL!$C$694:$C$776,C39,NSL!$N$694:$N$776)</f>
        <v>0</v>
      </c>
      <c r="AF39" s="55">
        <f>SUMIF(NSL!$C$778:$C$810,C39,NSL!$N$778:$N$810)</f>
        <v>0</v>
      </c>
      <c r="AG39" s="55">
        <f>SUMIF(NSL!$C$812:$C$813,C39,NSL!$N$812:$N$813)</f>
        <v>0</v>
      </c>
      <c r="AH39" s="55">
        <f>SUMIF(NSL!$C$815:$C$816,C39,NSL!$N$815:$N$816)</f>
        <v>0</v>
      </c>
      <c r="AI39" s="55">
        <f>SUMIF(NSL!$C$818:$C$889,C39,NSL!$N$818:$N$889)</f>
        <v>0</v>
      </c>
      <c r="AJ39" s="55">
        <f>SUMIF(NSL!$C$891:$C$917,C39,NSL!$N$891:$N$917)</f>
        <v>0</v>
      </c>
      <c r="AK39" s="55">
        <f>SUMIF(NSL!$C$919:$C$981,C39,NSL!$N$919:$N$981)</f>
        <v>0</v>
      </c>
      <c r="AL39" s="54">
        <f>D39-BG39</f>
        <v>0.02</v>
      </c>
      <c r="AM39" s="55">
        <f>SUMIF(NSL!$C$1002:$C$1028,C39,NSL!$N$1002:$N$1028)</f>
        <v>0</v>
      </c>
      <c r="AN39" s="55">
        <f>SUMIF(NSL!$C$1030:$C$1045,C39,NSL!$N$1030:$N$1045)</f>
        <v>0</v>
      </c>
      <c r="AO39" s="55">
        <f>SUMIF(NSL!$C$1047:$C$1048,C39,NSL!$N$1047:$N$1048)</f>
        <v>0</v>
      </c>
      <c r="AP39" s="55">
        <f>SUMIF(NSL!$C$1050:$C$1074,C39,NSL!$N$1050:$N$1074)</f>
        <v>0</v>
      </c>
      <c r="AQ39" s="55">
        <f>SUMIF(NSL!$C$1076:$C$1099,C39,NSL!$N$1076:$N$1099)</f>
        <v>0</v>
      </c>
      <c r="AR39" s="55">
        <f>SUMIF(NSL!$C$1101:$C$1121,C39,NSL!$N$1101:$N$1121)</f>
        <v>0</v>
      </c>
      <c r="AS39" s="55">
        <f>SUMIF(NSL!$C$1123:$C$1164,C39,NSL!$N$1123:$N$1164)</f>
        <v>0</v>
      </c>
      <c r="AT39" s="55">
        <f>SUMIF(NSL!$C$1166:$C$1201,C39,NSL!$N$1166:$N$1201)</f>
        <v>0</v>
      </c>
      <c r="AU39" s="55">
        <f>SUMIF(NSL!$C$1203:$C$1223,C39,NSL!$N$1203:$N$1223)</f>
        <v>0</v>
      </c>
      <c r="AV39" s="55">
        <f>SUMIF(NSL!$C$1225:$C$1226,C39,NSL!$N$1225:$N$1226)</f>
        <v>0</v>
      </c>
      <c r="AW39" s="55">
        <f>SUMIF(NSL!$C$1228:$C$1244,C39,NSL!$N$1228:$N$1244)</f>
        <v>0</v>
      </c>
      <c r="AX39" s="55">
        <f>SUMIF(NSL!$C$1246:$C$1351,C39,NSL!$N$1246:$N$1351)</f>
        <v>0</v>
      </c>
      <c r="AY39" s="55">
        <f>SUMIF(NSL!$C$1353:$C$1434,C39,NSL!$N$1353:$N$1434)</f>
        <v>0</v>
      </c>
      <c r="AZ39" s="55">
        <f>SUMIF(NSL!$C$1436:$C$1440,C39,NSL!$N$1436:$N$1440)</f>
        <v>0</v>
      </c>
      <c r="BA39" s="55">
        <f>SUMIF(NSL!$C$1442:$C$1507,C39,NSL!$N$1442:$N$1507)</f>
        <v>0</v>
      </c>
      <c r="BB39" s="55">
        <f>SUMIF(NSL!$C$1509:$C$1540,C39,NSL!$N$1509:$N$1540)</f>
        <v>0</v>
      </c>
      <c r="BC39" s="55">
        <f>SUMIF(NSL!$C$1542:$C$1545,C39,NSL!$N$1542:$N$1545)</f>
        <v>0</v>
      </c>
      <c r="BD39" s="55">
        <f>SUMIF(NSL!$C$1547:$C$1560,C39,NSL!$N$1547:$N$1560)</f>
        <v>0</v>
      </c>
      <c r="BE39" s="55">
        <f>SUMIF(NSL!$C$1562:$C$1565,C39,NSL!$N$1562:$N$1565)</f>
        <v>0</v>
      </c>
      <c r="BF39" s="55">
        <f>SUMIF(NSL!$C$1567:$C$1569,C39,NSL!$N$1567:$N$1569)</f>
        <v>0</v>
      </c>
      <c r="BG39" s="65">
        <f>SUM(G39:Q39)+SUM(S39:Z39)+SUM(AB39:AK39)+SUM(AM39:BF39)</f>
        <v>0</v>
      </c>
      <c r="BH39" s="53">
        <f>AL60-BG39</f>
        <v>0</v>
      </c>
      <c r="BI39" s="53">
        <f t="shared" si="6"/>
        <v>0.02</v>
      </c>
    </row>
    <row r="40" spans="1:61" ht="15">
      <c r="A40" s="56"/>
      <c r="B40" s="7" t="s">
        <v>163</v>
      </c>
      <c r="C40" s="8" t="s">
        <v>59</v>
      </c>
      <c r="D40" s="52">
        <f>HTg!K42</f>
        <v>0</v>
      </c>
      <c r="E40" s="65">
        <f t="shared" si="10"/>
        <v>0</v>
      </c>
      <c r="F40" s="70">
        <f t="shared" si="11"/>
        <v>0</v>
      </c>
      <c r="G40" s="55">
        <f>SUMIF(NSL!$C$9:$C$10,C40,NSL!$N$9:$N$10)</f>
        <v>0</v>
      </c>
      <c r="H40" s="55">
        <f>SUMIF(NSL!$C$12:$C$13,C40,NSL!$N$12:$N$13)</f>
        <v>0</v>
      </c>
      <c r="I40" s="55">
        <f>SUMIF(NSL!$C$15:$C$16,C40,NSL!$N$15:$N$16)</f>
        <v>0</v>
      </c>
      <c r="J40" s="55">
        <f>SUMIF(NSL!$C$18:$C$19,C40,NSL!$N$18:$N$19)</f>
        <v>0</v>
      </c>
      <c r="K40" s="55">
        <f>SUMIF(NSL!$C$21:$C$43,C40,NSL!$N$21:$N$43)</f>
        <v>0</v>
      </c>
      <c r="L40" s="55">
        <f>SUMIF(NSL!$C$45:$C$51,C40,NSL!$N$45:$N$51)</f>
        <v>0</v>
      </c>
      <c r="M40" s="55">
        <f>SUMIF(NSL!$C$53:$C$55,C40,NSL!$N$53:$N$55)</f>
        <v>0</v>
      </c>
      <c r="N40" s="55">
        <f>SUMIF(NSL!$C$57:$C$65,C40,NSL!$N$57:$N$65)</f>
        <v>0</v>
      </c>
      <c r="O40" s="55">
        <f>SUMIF(NSL!$C$67:$C$76,C40,NSL!$N$67:$N$76)</f>
        <v>0</v>
      </c>
      <c r="P40" s="55">
        <f>SUMIF(NSL!$C$78:$C$79,C40,NSL!$N$78:$N$79)</f>
        <v>0</v>
      </c>
      <c r="Q40" s="55">
        <f>SUMIF(NSL!$C$81:$C$173,C40,NSL!$N$81:$N$173)</f>
        <v>0</v>
      </c>
      <c r="R40" s="65">
        <f t="shared" si="12"/>
        <v>0</v>
      </c>
      <c r="S40" s="55">
        <f>SUMIF(NSL!$C$176:$C$214,C40,NSL!$N$176:$N$214)</f>
        <v>0</v>
      </c>
      <c r="T40" s="55">
        <f>SUMIF(NSL!$C$216:$C$238,C40,NSL!$N$216:$N$238)</f>
        <v>0</v>
      </c>
      <c r="U40" s="55">
        <f>SUMIF(NSL!$C$240:$C$252,C40,NSL!$N$240:$N$252)</f>
        <v>0</v>
      </c>
      <c r="V40" s="55">
        <f>SUMIF(NSL!$C$254:$C$255,C40,NSL!$N$254:$N$255)</f>
        <v>0</v>
      </c>
      <c r="W40" s="55">
        <f>SUMIF(NSL!$C$257:$C$282,C40,NSL!$N$257:$N$282)</f>
        <v>0</v>
      </c>
      <c r="X40" s="55">
        <f>SUMIF(NSL!$C$284:$C$346,C40,NSL!$N$284:$N$346)</f>
        <v>0</v>
      </c>
      <c r="Y40" s="55">
        <f>SUMIF(NSL!$C$348:$C$436,C40,NSL!$N$348:$N$436)</f>
        <v>0</v>
      </c>
      <c r="Z40" s="55">
        <f>SUMIF(NSL!$C$438:$C$480,C40,NSL!$N$438:$N$480)</f>
        <v>0</v>
      </c>
      <c r="AA40" s="72">
        <f t="shared" si="16"/>
        <v>0</v>
      </c>
      <c r="AB40" s="55">
        <f>SUMIF(NSL!$C$483:$C$679,C40,NSL!$N$483:$N$679)</f>
        <v>0</v>
      </c>
      <c r="AC40" s="55">
        <f>SUMIF(NSL!$C$681:$C$682,C40,NSL!$N$681:$N$682)</f>
        <v>0</v>
      </c>
      <c r="AD40" s="55">
        <f>SUMIF(NSL!$C$684:$C$692,C40,NSL!$N$684:$N$692)</f>
        <v>0</v>
      </c>
      <c r="AE40" s="55">
        <f>SUMIF(NSL!$C$694:$C$776,C40,NSL!$N$694:$N$776)</f>
        <v>0</v>
      </c>
      <c r="AF40" s="55">
        <f>SUMIF(NSL!$C$778:$C$810,C40,NSL!$N$778:$N$810)</f>
        <v>0</v>
      </c>
      <c r="AG40" s="55">
        <f>SUMIF(NSL!$C$812:$C$813,C40,NSL!$N$812:$N$813)</f>
        <v>0</v>
      </c>
      <c r="AH40" s="55">
        <f>SUMIF(NSL!$C$815:$C$816,C40,NSL!$N$815:$N$816)</f>
        <v>0</v>
      </c>
      <c r="AI40" s="55">
        <f>SUMIF(NSL!$C$818:$C$889,C40,NSL!$N$818:$N$889)</f>
        <v>0</v>
      </c>
      <c r="AJ40" s="55">
        <f>SUMIF(NSL!$C$891:$C$917,C40,NSL!$N$891:$N$917)</f>
        <v>0</v>
      </c>
      <c r="AK40" s="55">
        <f>SUMIF(NSL!$C$919:$C$981,C40,NSL!$N$919:$N$981)</f>
        <v>0</v>
      </c>
      <c r="AL40" s="55">
        <f>SUMIF(NSL!$C$983:$C$1000,C40,NSL!$N$983:$N$1000)</f>
        <v>0</v>
      </c>
      <c r="AM40" s="54">
        <f>D40-BG40</f>
        <v>0</v>
      </c>
      <c r="AN40" s="55">
        <f>SUMIF(NSL!$C$1030:$C$1045,C40,NSL!$N$1030:$N$1045)</f>
        <v>0</v>
      </c>
      <c r="AO40" s="55">
        <f>SUMIF(NSL!$C$1047:$C$1048,C40,NSL!$N$1047:$N$1048)</f>
        <v>0</v>
      </c>
      <c r="AP40" s="55">
        <f>SUMIF(NSL!$C$1050:$C$1074,C40,NSL!$N$1050:$N$1074)</f>
        <v>0</v>
      </c>
      <c r="AQ40" s="55">
        <f>SUMIF(NSL!$C$1076:$C$1099,C40,NSL!$N$1076:$N$1099)</f>
        <v>0</v>
      </c>
      <c r="AR40" s="55">
        <f>SUMIF(NSL!$C$1101:$C$1121,C40,NSL!$N$1101:$N$1121)</f>
        <v>0</v>
      </c>
      <c r="AS40" s="55">
        <f>SUMIF(NSL!$C$1123:$C$1164,C40,NSL!$N$1123:$N$1164)</f>
        <v>0</v>
      </c>
      <c r="AT40" s="55">
        <f>SUMIF(NSL!$C$1166:$C$1201,C40,NSL!$N$1166:$N$1201)</f>
        <v>0</v>
      </c>
      <c r="AU40" s="55">
        <f>SUMIF(NSL!$C$1203:$C$1223,C40,NSL!$N$1203:$N$1223)</f>
        <v>0</v>
      </c>
      <c r="AV40" s="55">
        <f>SUMIF(NSL!$C$1225:$C$1226,C40,NSL!$N$1225:$N$1226)</f>
        <v>0</v>
      </c>
      <c r="AW40" s="55">
        <f>SUMIF(NSL!$C$1228:$C$1244,C40,NSL!$N$1228:$N$1244)</f>
        <v>0</v>
      </c>
      <c r="AX40" s="55">
        <f>SUMIF(NSL!$C$1246:$C$1351,C40,NSL!$N$1246:$N$1351)</f>
        <v>0</v>
      </c>
      <c r="AY40" s="55">
        <f>SUMIF(NSL!$C$1353:$C$1434,C40,NSL!$N$1353:$N$1434)</f>
        <v>0</v>
      </c>
      <c r="AZ40" s="55">
        <f>SUMIF(NSL!$C$1436:$C$1440,C40,NSL!$N$1436:$N$1440)</f>
        <v>0</v>
      </c>
      <c r="BA40" s="55">
        <f>SUMIF(NSL!$C$1442:$C$1507,C40,NSL!$N$1442:$N$1507)</f>
        <v>0</v>
      </c>
      <c r="BB40" s="55">
        <f>SUMIF(NSL!$C$1509:$C$1540,C40,NSL!$N$1509:$N$1540)</f>
        <v>0</v>
      </c>
      <c r="BC40" s="55">
        <f>SUMIF(NSL!$C$1542:$C$1545,C40,NSL!$N$1542:$N$1545)</f>
        <v>0</v>
      </c>
      <c r="BD40" s="55">
        <f>SUMIF(NSL!$C$1547:$C$1560,C40,NSL!$N$1547:$N$1560)</f>
        <v>0</v>
      </c>
      <c r="BE40" s="55">
        <f>SUMIF(NSL!$C$1562:$C$1565,C40,NSL!$N$1562:$N$1565)</f>
        <v>0</v>
      </c>
      <c r="BF40" s="55">
        <f>SUMIF(NSL!$C$1567:$C$1569,C40,NSL!$N$1567:$N$1569)</f>
        <v>0</v>
      </c>
      <c r="BG40" s="65">
        <f>SUM(G40:Q40)+SUM(S40:Z40)+SUM(AB40:AL40)+SUM(AN40:BF40)</f>
        <v>0</v>
      </c>
      <c r="BH40" s="53">
        <f>AM60-BG40</f>
        <v>0.5</v>
      </c>
      <c r="BI40" s="53">
        <f t="shared" si="6"/>
        <v>0.5</v>
      </c>
    </row>
    <row r="41" spans="1:61" ht="15">
      <c r="A41" s="56"/>
      <c r="B41" s="7" t="s">
        <v>175</v>
      </c>
      <c r="C41" s="8" t="s">
        <v>177</v>
      </c>
      <c r="D41" s="52">
        <f>HTg!K43</f>
        <v>0</v>
      </c>
      <c r="E41" s="65">
        <f t="shared" si="10"/>
        <v>0</v>
      </c>
      <c r="F41" s="70">
        <f t="shared" si="11"/>
        <v>0</v>
      </c>
      <c r="G41" s="55">
        <f>SUMIF(NSL!$C$9:$C$10,C41,NSL!$N$9:$N$10)</f>
        <v>0</v>
      </c>
      <c r="H41" s="55">
        <f>SUMIF(NSL!$C$12:$C$13,C41,NSL!$N$12:$N$13)</f>
        <v>0</v>
      </c>
      <c r="I41" s="55">
        <f>SUMIF(NSL!$C$15:$C$16,C41,NSL!$N$15:$N$16)</f>
        <v>0</v>
      </c>
      <c r="J41" s="55">
        <f>SUMIF(NSL!$C$18:$C$19,C41,NSL!$N$18:$N$19)</f>
        <v>0</v>
      </c>
      <c r="K41" s="55">
        <f>SUMIF(NSL!$C$21:$C$43,C41,NSL!$N$21:$N$43)</f>
        <v>0</v>
      </c>
      <c r="L41" s="55">
        <f>SUMIF(NSL!$C$45:$C$51,C41,NSL!$N$45:$N$51)</f>
        <v>0</v>
      </c>
      <c r="M41" s="55">
        <f>SUMIF(NSL!$C$53:$C$55,C41,NSL!$N$53:$N$55)</f>
        <v>0</v>
      </c>
      <c r="N41" s="55">
        <f>SUMIF(NSL!$C$57:$C$65,C41,NSL!$N$57:$N$65)</f>
        <v>0</v>
      </c>
      <c r="O41" s="55">
        <f>SUMIF(NSL!$C$67:$C$76,C41,NSL!$N$67:$N$76)</f>
        <v>0</v>
      </c>
      <c r="P41" s="55">
        <f>SUMIF(NSL!$C$78:$C$79,C41,NSL!$N$78:$N$79)</f>
        <v>0</v>
      </c>
      <c r="Q41" s="55">
        <f>SUMIF(NSL!$C$81:$C$173,C41,NSL!$N$81:$N$173)</f>
        <v>0</v>
      </c>
      <c r="R41" s="65">
        <f t="shared" si="12"/>
        <v>0</v>
      </c>
      <c r="S41" s="55">
        <f>SUMIF(NSL!$C$176:$C$214,C41,NSL!$N$176:$N$214)</f>
        <v>0</v>
      </c>
      <c r="T41" s="55">
        <f>SUMIF(NSL!$C$216:$C$238,C41,NSL!$N$216:$N$238)</f>
        <v>0</v>
      </c>
      <c r="U41" s="55">
        <f>SUMIF(NSL!$C$240:$C$252,C41,NSL!$N$240:$N$252)</f>
        <v>0</v>
      </c>
      <c r="V41" s="55">
        <f>SUMIF(NSL!$C$254:$C$255,C41,NSL!$N$254:$N$255)</f>
        <v>0</v>
      </c>
      <c r="W41" s="55">
        <f>SUMIF(NSL!$C$257:$C$282,C41,NSL!$N$257:$N$282)</f>
        <v>0</v>
      </c>
      <c r="X41" s="55">
        <f>SUMIF(NSL!$C$284:$C$346,C41,NSL!$N$284:$N$346)</f>
        <v>0</v>
      </c>
      <c r="Y41" s="55">
        <f>SUMIF(NSL!$C$348:$C$436,C41,NSL!$N$348:$N$436)</f>
        <v>0</v>
      </c>
      <c r="Z41" s="55">
        <f>SUMIF(NSL!$C$438:$C$480,C41,NSL!$N$438:$N$480)</f>
        <v>0</v>
      </c>
      <c r="AA41" s="72">
        <f t="shared" si="16"/>
        <v>0</v>
      </c>
      <c r="AB41" s="55">
        <f>SUMIF(NSL!$C$483:$C$679,C41,NSL!$N$483:$N$679)</f>
        <v>0</v>
      </c>
      <c r="AC41" s="55">
        <f>SUMIF(NSL!$C$681:$C$682,C41,NSL!$N$681:$N$682)</f>
        <v>0</v>
      </c>
      <c r="AD41" s="55">
        <f>SUMIF(NSL!$C$684:$C$692,C41,NSL!$N$684:$N$692)</f>
        <v>0</v>
      </c>
      <c r="AE41" s="55">
        <f>SUMIF(NSL!$C$694:$C$776,C41,NSL!$N$694:$N$776)</f>
        <v>0</v>
      </c>
      <c r="AF41" s="55">
        <f>SUMIF(NSL!$C$778:$C$810,C41,NSL!$N$778:$N$810)</f>
        <v>0</v>
      </c>
      <c r="AG41" s="55">
        <f>SUMIF(NSL!$C$812:$C$813,C41,NSL!$N$812:$N$813)</f>
        <v>0</v>
      </c>
      <c r="AH41" s="55">
        <f>SUMIF(NSL!$C$815:$C$816,C41,NSL!$N$815:$N$816)</f>
        <v>0</v>
      </c>
      <c r="AI41" s="55">
        <f>SUMIF(NSL!$C$818:$C$889,C41,NSL!$N$818:$N$889)</f>
        <v>0</v>
      </c>
      <c r="AJ41" s="55">
        <f>SUMIF(NSL!$C$891:$C$917,C41,NSL!$N$891:$N$917)</f>
        <v>0</v>
      </c>
      <c r="AK41" s="55">
        <f>SUMIF(NSL!$C$919:$C$981,C41,NSL!$N$919:$N$981)</f>
        <v>0</v>
      </c>
      <c r="AL41" s="55">
        <f>SUMIF(NSL!$C$983:$C$1000,C41,NSL!$N$983:$N$1000)</f>
        <v>0</v>
      </c>
      <c r="AM41" s="55">
        <f>SUMIF(NSL!$C$1002:$C$1028,C41,NSL!$N$1002:$N$1028)</f>
        <v>0</v>
      </c>
      <c r="AN41" s="54">
        <f>D41-BG41</f>
        <v>0</v>
      </c>
      <c r="AO41" s="55">
        <f>SUMIF(NSL!$C$1047:$C$1048,C41,NSL!$N$1047:$N$1048)</f>
        <v>0</v>
      </c>
      <c r="AP41" s="55">
        <f>SUMIF(NSL!$C$1050:$C$1074,C41,NSL!$N$1050:$N$1074)</f>
        <v>0</v>
      </c>
      <c r="AQ41" s="55">
        <f>SUMIF(NSL!$C$1076:$C$1099,C41,NSL!$N$1076:$N$1099)</f>
        <v>0</v>
      </c>
      <c r="AR41" s="55">
        <f>SUMIF(NSL!$C$1101:$C$1121,C41,NSL!$N$1101:$N$1121)</f>
        <v>0</v>
      </c>
      <c r="AS41" s="55">
        <f>SUMIF(NSL!$C$1123:$C$1164,C41,NSL!$N$1123:$N$1164)</f>
        <v>0</v>
      </c>
      <c r="AT41" s="55">
        <f>SUMIF(NSL!$C$1166:$C$1201,C41,NSL!$N$1166:$N$1201)</f>
        <v>0</v>
      </c>
      <c r="AU41" s="55">
        <f>SUMIF(NSL!$C$1203:$C$1223,C41,NSL!$N$1203:$N$1223)</f>
        <v>0</v>
      </c>
      <c r="AV41" s="55">
        <f>SUMIF(NSL!$C$1225:$C$1226,C41,NSL!$N$1225:$N$1226)</f>
        <v>0</v>
      </c>
      <c r="AW41" s="55">
        <f>SUMIF(NSL!$C$1228:$C$1244,C41,NSL!$N$1228:$N$1244)</f>
        <v>0</v>
      </c>
      <c r="AX41" s="55">
        <f>SUMIF(NSL!$C$1246:$C$1351,C41,NSL!$N$1246:$N$1351)</f>
        <v>0</v>
      </c>
      <c r="AY41" s="55">
        <f>SUMIF(NSL!$C$1353:$C$1434,C41,NSL!$N$1353:$N$1434)</f>
        <v>0</v>
      </c>
      <c r="AZ41" s="55">
        <f>SUMIF(NSL!$C$1436:$C$1440,C41,NSL!$N$1436:$N$1440)</f>
        <v>0</v>
      </c>
      <c r="BA41" s="55">
        <f>SUMIF(NSL!$C$1442:$C$1507,C41,NSL!$N$1442:$N$1507)</f>
        <v>0</v>
      </c>
      <c r="BB41" s="55">
        <f>SUMIF(NSL!$C$1509:$C$1540,C41,NSL!$N$1509:$N$1540)</f>
        <v>0</v>
      </c>
      <c r="BC41" s="55">
        <f>SUMIF(NSL!$C$1542:$C$1545,C41,NSL!$N$1542:$N$1545)</f>
        <v>0</v>
      </c>
      <c r="BD41" s="55">
        <f>SUMIF(NSL!$C$1547:$C$1560,C41,NSL!$N$1547:$N$1560)</f>
        <v>0</v>
      </c>
      <c r="BE41" s="55">
        <f>SUMIF(NSL!$C$1562:$C$1565,C41,NSL!$N$1562:$N$1565)</f>
        <v>0</v>
      </c>
      <c r="BF41" s="55">
        <f>SUMIF(NSL!$C$1567:$C$1569,C41,NSL!$N$1567:$N$1569)</f>
        <v>0</v>
      </c>
      <c r="BG41" s="65">
        <f>SUM(G41:Q41)+SUM(S41:Z41)+SUM(AB41:AM41)+SUM(AO41:BF41)</f>
        <v>0</v>
      </c>
      <c r="BH41" s="53">
        <f>AN60-BG41</f>
        <v>0</v>
      </c>
      <c r="BI41" s="53">
        <f t="shared" si="6"/>
        <v>0</v>
      </c>
    </row>
    <row r="42" spans="1:61" ht="15">
      <c r="A42" s="8" t="s">
        <v>91</v>
      </c>
      <c r="B42" s="13" t="s">
        <v>127</v>
      </c>
      <c r="C42" s="8" t="s">
        <v>63</v>
      </c>
      <c r="D42" s="52">
        <f>HTg!K44</f>
        <v>0</v>
      </c>
      <c r="E42" s="65">
        <f t="shared" si="10"/>
        <v>0</v>
      </c>
      <c r="F42" s="70">
        <f t="shared" si="11"/>
        <v>0</v>
      </c>
      <c r="G42" s="55">
        <f>SUMIF(NSL!$C$9:$C$10,C42,NSL!$N$9:$N$10)</f>
        <v>0</v>
      </c>
      <c r="H42" s="55">
        <f>SUMIF(NSL!$C$12:$C$13,C42,NSL!$N$12:$N$13)</f>
        <v>0</v>
      </c>
      <c r="I42" s="55">
        <f>SUMIF(NSL!$C$15:$C$16,C42,NSL!$N$15:$N$16)</f>
        <v>0</v>
      </c>
      <c r="J42" s="55">
        <f>SUMIF(NSL!$C$18:$C$19,C42,NSL!$N$18:$N$19)</f>
        <v>0</v>
      </c>
      <c r="K42" s="55">
        <f>SUMIF(NSL!$C$21:$C$43,C42,NSL!$N$21:$N$43)</f>
        <v>0</v>
      </c>
      <c r="L42" s="55">
        <f>SUMIF(NSL!$C$45:$C$51,C42,NSL!$N$45:$N$51)</f>
        <v>0</v>
      </c>
      <c r="M42" s="55">
        <f>SUMIF(NSL!$C$53:$C$55,C42,NSL!$N$53:$N$55)</f>
        <v>0</v>
      </c>
      <c r="N42" s="55">
        <f>SUMIF(NSL!$C$57:$C$65,C42,NSL!$N$57:$N$65)</f>
        <v>0</v>
      </c>
      <c r="O42" s="55">
        <f>SUMIF(NSL!$C$67:$C$76,C42,NSL!$N$67:$N$76)</f>
        <v>0</v>
      </c>
      <c r="P42" s="55">
        <f>SUMIF(NSL!$C$78:$C$79,C42,NSL!$N$78:$N$79)</f>
        <v>0</v>
      </c>
      <c r="Q42" s="55">
        <f>SUMIF(NSL!$C$81:$C$173,C42,NSL!$N$81:$N$173)</f>
        <v>0</v>
      </c>
      <c r="R42" s="65">
        <f t="shared" si="12"/>
        <v>0</v>
      </c>
      <c r="S42" s="55">
        <f>SUMIF(NSL!$C$176:$C$214,C42,NSL!$N$176:$N$214)</f>
        <v>0</v>
      </c>
      <c r="T42" s="55">
        <f>SUMIF(NSL!$C$216:$C$238,C42,NSL!$N$216:$N$238)</f>
        <v>0</v>
      </c>
      <c r="U42" s="55">
        <f>SUMIF(NSL!$C$240:$C$252,C42,NSL!$N$240:$N$252)</f>
        <v>0</v>
      </c>
      <c r="V42" s="55">
        <f>SUMIF(NSL!$C$254:$C$255,C42,NSL!$N$254:$N$255)</f>
        <v>0</v>
      </c>
      <c r="W42" s="55">
        <f>SUMIF(NSL!$C$257:$C$282,C42,NSL!$N$257:$N$282)</f>
        <v>0</v>
      </c>
      <c r="X42" s="55">
        <f>SUMIF(NSL!$C$284:$C$346,C42,NSL!$N$284:$N$346)</f>
        <v>0</v>
      </c>
      <c r="Y42" s="55">
        <f>SUMIF(NSL!$C$348:$C$436,C42,NSL!$N$348:$N$436)</f>
        <v>0</v>
      </c>
      <c r="Z42" s="55">
        <f>SUMIF(NSL!$C$438:$C$480,C42,NSL!$N$438:$N$480)</f>
        <v>0</v>
      </c>
      <c r="AA42" s="72">
        <f t="shared" si="16"/>
        <v>0</v>
      </c>
      <c r="AB42" s="55">
        <f>SUMIF(NSL!$C$483:$C$679,C42,NSL!$N$483:$N$679)</f>
        <v>0</v>
      </c>
      <c r="AC42" s="55">
        <f>SUMIF(NSL!$C$681:$C$682,C42,NSL!$N$681:$N$682)</f>
        <v>0</v>
      </c>
      <c r="AD42" s="55">
        <f>SUMIF(NSL!$C$684:$C$692,C42,NSL!$N$684:$N$692)</f>
        <v>0</v>
      </c>
      <c r="AE42" s="55">
        <f>SUMIF(NSL!$C$694:$C$776,C42,NSL!$N$694:$N$776)</f>
        <v>0</v>
      </c>
      <c r="AF42" s="55">
        <f>SUMIF(NSL!$C$778:$C$810,C42,NSL!$N$778:$N$810)</f>
        <v>0</v>
      </c>
      <c r="AG42" s="55">
        <f>SUMIF(NSL!$C$812:$C$813,C42,NSL!$N$812:$N$813)</f>
        <v>0</v>
      </c>
      <c r="AH42" s="55">
        <f>SUMIF(NSL!$C$815:$C$816,C42,NSL!$N$815:$N$816)</f>
        <v>0</v>
      </c>
      <c r="AI42" s="55">
        <f>SUMIF(NSL!$C$818:$C$889,C42,NSL!$N$818:$N$889)</f>
        <v>0</v>
      </c>
      <c r="AJ42" s="55">
        <f>SUMIF(NSL!$C$891:$C$917,C42,NSL!$N$891:$N$917)</f>
        <v>0</v>
      </c>
      <c r="AK42" s="55">
        <f>SUMIF(NSL!$C$919:$C$981,C42,NSL!$N$919:$N$981)</f>
        <v>0</v>
      </c>
      <c r="AL42" s="55">
        <f>SUMIF(NSL!$C$983:$C$1000,C42,NSL!$N$983:$N$1000)</f>
        <v>0</v>
      </c>
      <c r="AM42" s="55">
        <f>SUMIF(NSL!$C$1002:$C$1028,C42,NSL!$N$1002:$N$1028)</f>
        <v>0</v>
      </c>
      <c r="AN42" s="55">
        <f>SUMIF(NSL!$C$1030:$C$1045,C42,NSL!$N$1030:$N$1045)</f>
        <v>0</v>
      </c>
      <c r="AO42" s="54">
        <f>D42-BG42</f>
        <v>0</v>
      </c>
      <c r="AP42" s="55">
        <f>SUMIF(NSL!$C$1050:$C$1074,C42,NSL!$N$1050:$N$1074)</f>
        <v>0</v>
      </c>
      <c r="AQ42" s="55">
        <f>SUMIF(NSL!$C$1076:$C$1099,C42,NSL!$N$1076:$N$1099)</f>
        <v>0</v>
      </c>
      <c r="AR42" s="55">
        <f>SUMIF(NSL!$C$1101:$C$1121,C42,NSL!$N$1101:$N$1121)</f>
        <v>0</v>
      </c>
      <c r="AS42" s="55">
        <f>SUMIF(NSL!$C$1123:$C$1164,C42,NSL!$N$1123:$N$1164)</f>
        <v>0</v>
      </c>
      <c r="AT42" s="55">
        <f>SUMIF(NSL!$C$1166:$C$1201,C42,NSL!$N$1166:$N$1201)</f>
        <v>0</v>
      </c>
      <c r="AU42" s="55">
        <f>SUMIF(NSL!$C$1203:$C$1223,C42,NSL!$N$1203:$N$1223)</f>
        <v>0</v>
      </c>
      <c r="AV42" s="55">
        <f>SUMIF(NSL!$C$1225:$C$1226,C42,NSL!$N$1225:$N$1226)</f>
        <v>0</v>
      </c>
      <c r="AW42" s="55">
        <f>SUMIF(NSL!$C$1228:$C$1244,C42,NSL!$N$1228:$N$1244)</f>
        <v>0</v>
      </c>
      <c r="AX42" s="55">
        <f>SUMIF(NSL!$C$1246:$C$1351,C42,NSL!$N$1246:$N$1351)</f>
        <v>0</v>
      </c>
      <c r="AY42" s="55">
        <f>SUMIF(NSL!$C$1353:$C$1434,C42,NSL!$N$1353:$N$1434)</f>
        <v>0</v>
      </c>
      <c r="AZ42" s="55">
        <f>SUMIF(NSL!$C$1436:$C$1440,C42,NSL!$N$1436:$N$1440)</f>
        <v>0</v>
      </c>
      <c r="BA42" s="55">
        <f>SUMIF(NSL!$C$1442:$C$1507,C42,NSL!$N$1442:$N$1507)</f>
        <v>0</v>
      </c>
      <c r="BB42" s="55">
        <f>SUMIF(NSL!$C$1509:$C$1540,C42,NSL!$N$1509:$N$1540)</f>
        <v>0</v>
      </c>
      <c r="BC42" s="55">
        <f>SUMIF(NSL!$C$1542:$C$1545,C42,NSL!$N$1542:$N$1545)</f>
        <v>0</v>
      </c>
      <c r="BD42" s="55">
        <f>SUMIF(NSL!$C$1547:$C$1560,C42,NSL!$N$1547:$N$1560)</f>
        <v>0</v>
      </c>
      <c r="BE42" s="55">
        <f>SUMIF(NSL!$C$1562:$C$1565,C42,NSL!$N$1562:$N$1565)</f>
        <v>0</v>
      </c>
      <c r="BF42" s="55">
        <f>SUMIF(NSL!$C$1567:$C$1569,C42,NSL!$N$1567:$N$1569)</f>
        <v>0</v>
      </c>
      <c r="BG42" s="65">
        <f>SUM(G42:Q42)+SUM(S42:Z42)+SUM(AB42:AN42)+SUM(AP42:BF42)</f>
        <v>0</v>
      </c>
      <c r="BH42" s="53">
        <f>AO60-BG42</f>
        <v>0</v>
      </c>
      <c r="BI42" s="53">
        <f>BH42+D42</f>
        <v>0</v>
      </c>
    </row>
    <row r="43" spans="1:61" ht="15">
      <c r="A43" s="8" t="s">
        <v>95</v>
      </c>
      <c r="B43" s="7" t="s">
        <v>126</v>
      </c>
      <c r="C43" s="8" t="s">
        <v>41</v>
      </c>
      <c r="D43" s="52">
        <f>HTg!K45</f>
        <v>0</v>
      </c>
      <c r="E43" s="65">
        <f t="shared" si="10"/>
        <v>0</v>
      </c>
      <c r="F43" s="70">
        <f t="shared" si="11"/>
        <v>0</v>
      </c>
      <c r="G43" s="55">
        <f>SUMIF(NSL!$C$9:$C$10,C43,NSL!$N$9:$N$10)</f>
        <v>0</v>
      </c>
      <c r="H43" s="55">
        <f>SUMIF(NSL!$C$12:$C$13,C43,NSL!$N$12:$N$13)</f>
        <v>0</v>
      </c>
      <c r="I43" s="55">
        <f>SUMIF(NSL!$C$15:$C$16,C43,NSL!$N$15:$N$16)</f>
        <v>0</v>
      </c>
      <c r="J43" s="55">
        <f>SUMIF(NSL!$C$18:$C$19,C43,NSL!$N$18:$N$19)</f>
        <v>0</v>
      </c>
      <c r="K43" s="55">
        <f>SUMIF(NSL!$C$21:$C$43,C43,NSL!$N$21:$N$43)</f>
        <v>0</v>
      </c>
      <c r="L43" s="55">
        <f>SUMIF(NSL!$C$45:$C$51,C43,NSL!$N$45:$N$51)</f>
        <v>0</v>
      </c>
      <c r="M43" s="55">
        <f>SUMIF(NSL!$C$53:$C$55,C43,NSL!$N$53:$N$55)</f>
        <v>0</v>
      </c>
      <c r="N43" s="55">
        <f>SUMIF(NSL!$C$57:$C$65,C43,NSL!$N$57:$N$65)</f>
        <v>0</v>
      </c>
      <c r="O43" s="55">
        <f>SUMIF(NSL!$C$67:$C$76,C43,NSL!$N$67:$N$76)</f>
        <v>0</v>
      </c>
      <c r="P43" s="55">
        <f>SUMIF(NSL!$C$78:$C$79,C43,NSL!$N$78:$N$79)</f>
        <v>0</v>
      </c>
      <c r="Q43" s="55">
        <f>SUMIF(NSL!$C$81:$C$173,C43,NSL!$N$81:$N$173)</f>
        <v>0</v>
      </c>
      <c r="R43" s="65">
        <f t="shared" si="12"/>
        <v>0</v>
      </c>
      <c r="S43" s="55">
        <f>SUMIF(NSL!$C$176:$C$214,C43,NSL!$N$176:$N$214)</f>
        <v>0</v>
      </c>
      <c r="T43" s="55">
        <f>SUMIF(NSL!$C$216:$C$238,C43,NSL!$N$216:$N$238)</f>
        <v>0</v>
      </c>
      <c r="U43" s="55">
        <f>SUMIF(NSL!$C$240:$C$252,C43,NSL!$N$240:$N$252)</f>
        <v>0</v>
      </c>
      <c r="V43" s="55">
        <f>SUMIF(NSL!$C$254:$C$255,C43,NSL!$N$254:$N$255)</f>
        <v>0</v>
      </c>
      <c r="W43" s="55">
        <f>SUMIF(NSL!$C$257:$C$282,C43,NSL!$N$257:$N$282)</f>
        <v>0</v>
      </c>
      <c r="X43" s="55">
        <f>SUMIF(NSL!$C$284:$C$346,C43,NSL!$N$284:$N$346)</f>
        <v>0</v>
      </c>
      <c r="Y43" s="55">
        <f>SUMIF(NSL!$C$348:$C$436,C43,NSL!$N$348:$N$436)</f>
        <v>0</v>
      </c>
      <c r="Z43" s="55">
        <f>SUMIF(NSL!$C$438:$C$480,C43,NSL!$N$438:$N$480)</f>
        <v>0</v>
      </c>
      <c r="AA43" s="72">
        <f t="shared" si="16"/>
        <v>0</v>
      </c>
      <c r="AB43" s="55">
        <f>SUMIF(NSL!$C$483:$C$679,C43,NSL!$N$483:$N$679)</f>
        <v>0</v>
      </c>
      <c r="AC43" s="55">
        <f>SUMIF(NSL!$C$681:$C$682,C43,NSL!$N$681:$N$682)</f>
        <v>0</v>
      </c>
      <c r="AD43" s="55">
        <f>SUMIF(NSL!$C$684:$C$692,C43,NSL!$N$684:$N$692)</f>
        <v>0</v>
      </c>
      <c r="AE43" s="55">
        <f>SUMIF(NSL!$C$694:$C$776,C43,NSL!$N$694:$N$776)</f>
        <v>0</v>
      </c>
      <c r="AF43" s="55">
        <f>SUMIF(NSL!$C$778:$C$810,C43,NSL!$N$778:$N$810)</f>
        <v>0</v>
      </c>
      <c r="AG43" s="55">
        <f>SUMIF(NSL!$C$812:$C$813,C43,NSL!$N$812:$N$813)</f>
        <v>0</v>
      </c>
      <c r="AH43" s="55">
        <f>SUMIF(NSL!$C$815:$C$816,C43,NSL!$N$815:$N$816)</f>
        <v>0</v>
      </c>
      <c r="AI43" s="55">
        <f>SUMIF(NSL!$C$818:$C$889,C43,NSL!$N$818:$N$889)</f>
        <v>0</v>
      </c>
      <c r="AJ43" s="55">
        <f>SUMIF(NSL!$C$891:$C$917,C43,NSL!$N$891:$N$917)</f>
        <v>0</v>
      </c>
      <c r="AK43" s="55">
        <f>SUMIF(NSL!$C$919:$C$981,C43,NSL!$N$919:$N$981)</f>
        <v>0</v>
      </c>
      <c r="AL43" s="55">
        <f>SUMIF(NSL!$C$983:$C$1000,C43,NSL!$N$983:$N$1000)</f>
        <v>0</v>
      </c>
      <c r="AM43" s="55">
        <f>SUMIF(NSL!$C$1002:$C$1028,C43,NSL!$N$1002:$N$1028)</f>
        <v>0</v>
      </c>
      <c r="AN43" s="55">
        <f>SUMIF(NSL!$C$1030:$C$1045,C43,NSL!$N$1030:$N$1045)</f>
        <v>0</v>
      </c>
      <c r="AO43" s="55">
        <f>SUMIF(NSL!$C$1047:$C$1048,C43,NSL!$N$1047:$N$1048)</f>
        <v>0</v>
      </c>
      <c r="AP43" s="54">
        <f>D43-BG43</f>
        <v>0</v>
      </c>
      <c r="AQ43" s="55">
        <f>SUMIF(NSL!$C$1076:$C$1099,C43,NSL!$N$1076:$N$1099)</f>
        <v>0</v>
      </c>
      <c r="AR43" s="55">
        <f>SUMIF(NSL!$C$1101:$C$1121,C43,NSL!$N$1101:$N$1121)</f>
        <v>0</v>
      </c>
      <c r="AS43" s="55">
        <f>SUMIF(NSL!$C$1123:$C$1164,C43,NSL!$N$1123:$N$1164)</f>
        <v>0</v>
      </c>
      <c r="AT43" s="55">
        <f>SUMIF(NSL!$C$1166:$C$1201,C43,NSL!$N$1166:$N$1201)</f>
        <v>0</v>
      </c>
      <c r="AU43" s="55">
        <f>SUMIF(NSL!$C$1203:$C$1223,C43,NSL!$N$1203:$N$1223)</f>
        <v>0</v>
      </c>
      <c r="AV43" s="55">
        <f>SUMIF(NSL!$C$1225:$C$1226,C43,NSL!$N$1225:$N$1226)</f>
        <v>0</v>
      </c>
      <c r="AW43" s="55">
        <f>SUMIF(NSL!$C$1228:$C$1244,C43,NSL!$N$1228:$N$1244)</f>
        <v>0</v>
      </c>
      <c r="AX43" s="55">
        <f>SUMIF(NSL!$C$1246:$C$1351,C43,NSL!$N$1246:$N$1351)</f>
        <v>0</v>
      </c>
      <c r="AY43" s="55">
        <f>SUMIF(NSL!$C$1353:$C$1434,C43,NSL!$N$1353:$N$1434)</f>
        <v>0</v>
      </c>
      <c r="AZ43" s="55">
        <f>SUMIF(NSL!$C$1436:$C$1440,C43,NSL!$N$1436:$N$1440)</f>
        <v>0</v>
      </c>
      <c r="BA43" s="55">
        <f>SUMIF(NSL!$C$1442:$C$1507,C43,NSL!$N$1442:$N$1507)</f>
        <v>0</v>
      </c>
      <c r="BB43" s="55">
        <f>SUMIF(NSL!$C$1509:$C$1540,C43,NSL!$N$1509:$N$1540)</f>
        <v>0</v>
      </c>
      <c r="BC43" s="55">
        <f>SUMIF(NSL!$C$1542:$C$1545,C43,NSL!$N$1542:$N$1545)</f>
        <v>0</v>
      </c>
      <c r="BD43" s="55">
        <f>SUMIF(NSL!$C$1547:$C$1560,C43,NSL!$N$1547:$N$1560)</f>
        <v>0</v>
      </c>
      <c r="BE43" s="55">
        <f>SUMIF(NSL!$C$1562:$C$1565,C43,NSL!$N$1562:$N$1565)</f>
        <v>0</v>
      </c>
      <c r="BF43" s="55">
        <f>SUMIF(NSL!$C$1567:$C$1569,C43,NSL!$N$1567:$N$1569)</f>
        <v>0</v>
      </c>
      <c r="BG43" s="65">
        <f>SUM(G43:Q43)+SUM(S43:Z43)+SUM(AB43:AO43)+SUM(AQ43:BF43)</f>
        <v>0</v>
      </c>
      <c r="BH43" s="53">
        <f>AP60-BG43</f>
        <v>0</v>
      </c>
      <c r="BI43" s="53">
        <f t="shared" si="6"/>
        <v>0</v>
      </c>
    </row>
    <row r="44" spans="1:61" ht="15">
      <c r="A44" s="8" t="s">
        <v>96</v>
      </c>
      <c r="B44" s="7" t="s">
        <v>101</v>
      </c>
      <c r="C44" s="8" t="s">
        <v>42</v>
      </c>
      <c r="D44" s="52">
        <f>HTg!K46</f>
        <v>0</v>
      </c>
      <c r="E44" s="65">
        <f t="shared" si="10"/>
        <v>0</v>
      </c>
      <c r="F44" s="70">
        <f t="shared" si="11"/>
        <v>0</v>
      </c>
      <c r="G44" s="55">
        <f>SUMIF(NSL!$C$9:$C$10,C44,NSL!$N$9:$N$10)</f>
        <v>0</v>
      </c>
      <c r="H44" s="55">
        <f>SUMIF(NSL!$C$12:$C$13,C44,NSL!$N$12:$N$13)</f>
        <v>0</v>
      </c>
      <c r="I44" s="55">
        <f>SUMIF(NSL!$C$15:$C$16,C44,NSL!$N$15:$N$16)</f>
        <v>0</v>
      </c>
      <c r="J44" s="55">
        <f>SUMIF(NSL!$C$18:$C$19,C44,NSL!$N$18:$N$19)</f>
        <v>0</v>
      </c>
      <c r="K44" s="55">
        <f>SUMIF(NSL!$C$21:$C$43,C44,NSL!$N$21:$N$43)</f>
        <v>0</v>
      </c>
      <c r="L44" s="55">
        <f>SUMIF(NSL!$C$45:$C$51,C44,NSL!$N$45:$N$51)</f>
        <v>0</v>
      </c>
      <c r="M44" s="55">
        <f>SUMIF(NSL!$C$53:$C$55,C44,NSL!$N$53:$N$55)</f>
        <v>0</v>
      </c>
      <c r="N44" s="55">
        <f>SUMIF(NSL!$C$57:$C$65,C44,NSL!$N$57:$N$65)</f>
        <v>0</v>
      </c>
      <c r="O44" s="55">
        <f>SUMIF(NSL!$C$67:$C$76,C44,NSL!$N$67:$N$76)</f>
        <v>0</v>
      </c>
      <c r="P44" s="55">
        <f>SUMIF(NSL!$C$78:$C$79,C44,NSL!$N$78:$N$79)</f>
        <v>0</v>
      </c>
      <c r="Q44" s="55">
        <f>SUMIF(NSL!$C$81:$C$173,C44,NSL!$N$81:$N$173)</f>
        <v>0</v>
      </c>
      <c r="R44" s="65">
        <f t="shared" si="12"/>
        <v>0</v>
      </c>
      <c r="S44" s="55">
        <f>SUMIF(NSL!$C$176:$C$214,C44,NSL!$N$176:$N$214)</f>
        <v>0</v>
      </c>
      <c r="T44" s="55">
        <f>SUMIF(NSL!$C$216:$C$238,C44,NSL!$N$216:$N$238)</f>
        <v>0</v>
      </c>
      <c r="U44" s="55">
        <f>SUMIF(NSL!$C$240:$C$252,C44,NSL!$N$240:$N$252)</f>
        <v>0</v>
      </c>
      <c r="V44" s="55">
        <f>SUMIF(NSL!$C$254:$C$255,C44,NSL!$N$254:$N$255)</f>
        <v>0</v>
      </c>
      <c r="W44" s="55">
        <f>SUMIF(NSL!$C$257:$C$282,C44,NSL!$N$257:$N$282)</f>
        <v>0</v>
      </c>
      <c r="X44" s="55">
        <f>SUMIF(NSL!$C$284:$C$346,C44,NSL!$N$284:$N$346)</f>
        <v>0</v>
      </c>
      <c r="Y44" s="55">
        <f>SUMIF(NSL!$C$348:$C$436,C44,NSL!$N$348:$N$436)</f>
        <v>0</v>
      </c>
      <c r="Z44" s="55">
        <f>SUMIF(NSL!$C$438:$C$480,C44,NSL!$N$438:$N$480)</f>
        <v>0</v>
      </c>
      <c r="AA44" s="72">
        <f t="shared" si="16"/>
        <v>0</v>
      </c>
      <c r="AB44" s="55">
        <f>SUMIF(NSL!$C$483:$C$679,C44,NSL!$N$483:$N$679)</f>
        <v>0</v>
      </c>
      <c r="AC44" s="55">
        <f>SUMIF(NSL!$C$681:$C$682,C44,NSL!$N$681:$N$682)</f>
        <v>0</v>
      </c>
      <c r="AD44" s="55">
        <f>SUMIF(NSL!$C$684:$C$692,C44,NSL!$N$684:$N$692)</f>
        <v>0</v>
      </c>
      <c r="AE44" s="55">
        <f>SUMIF(NSL!$C$694:$C$776,C44,NSL!$N$694:$N$776)</f>
        <v>0</v>
      </c>
      <c r="AF44" s="55">
        <f>SUMIF(NSL!$C$778:$C$810,C44,NSL!$N$778:$N$810)</f>
        <v>0</v>
      </c>
      <c r="AG44" s="55">
        <f>SUMIF(NSL!$C$812:$C$813,C44,NSL!$N$812:$N$813)</f>
        <v>0</v>
      </c>
      <c r="AH44" s="55">
        <f>SUMIF(NSL!$C$815:$C$816,C44,NSL!$N$815:$N$816)</f>
        <v>0</v>
      </c>
      <c r="AI44" s="55">
        <f>SUMIF(NSL!$C$818:$C$889,C44,NSL!$N$818:$N$889)</f>
        <v>0</v>
      </c>
      <c r="AJ44" s="55">
        <f>SUMIF(NSL!$C$891:$C$917,C44,NSL!$N$891:$N$917)</f>
        <v>0</v>
      </c>
      <c r="AK44" s="55">
        <f>SUMIF(NSL!$C$919:$C$981,C44,NSL!$N$919:$N$981)</f>
        <v>0</v>
      </c>
      <c r="AL44" s="55">
        <f>SUMIF(NSL!$C$983:$C$1000,C44,NSL!$N$983:$N$1000)</f>
        <v>0</v>
      </c>
      <c r="AM44" s="55">
        <f>SUMIF(NSL!$C$1002:$C$1028,C44,NSL!$N$1002:$N$1028)</f>
        <v>0</v>
      </c>
      <c r="AN44" s="55">
        <f>SUMIF(NSL!$C$1030:$C$1045,C44,NSL!$N$1030:$N$1045)</f>
        <v>0</v>
      </c>
      <c r="AO44" s="55">
        <f>SUMIF(NSL!$C$1047:$C$1048,C44,NSL!$N$1047:$N$1048)</f>
        <v>0</v>
      </c>
      <c r="AP44" s="55">
        <f>SUMIF(NSL!$C$1050:$C$1074,C44,NSL!$N$1050:$N$1074)</f>
        <v>0</v>
      </c>
      <c r="AQ44" s="54">
        <f>D44-BG44</f>
        <v>0</v>
      </c>
      <c r="AR44" s="55">
        <f>SUMIF(NSL!$C$1101:$C$1121,C44,NSL!$N$1101:$N$1121)</f>
        <v>0</v>
      </c>
      <c r="AS44" s="55">
        <f>SUMIF(NSL!$C$1123:$C$1164,C44,NSL!$N$1123:$N$1164)</f>
        <v>0</v>
      </c>
      <c r="AT44" s="55">
        <f>SUMIF(NSL!$C$1166:$C$1201,C44,NSL!$N$1166:$N$1201)</f>
        <v>0</v>
      </c>
      <c r="AU44" s="55">
        <f>SUMIF(NSL!$C$1203:$C$1223,C44,NSL!$N$1203:$N$1223)</f>
        <v>0</v>
      </c>
      <c r="AV44" s="55">
        <f>SUMIF(NSL!$C$1225:$C$1226,C44,NSL!$N$1225:$N$1226)</f>
        <v>0</v>
      </c>
      <c r="AW44" s="55">
        <f>SUMIF(NSL!$C$1228:$C$1244,C44,NSL!$N$1228:$N$1244)</f>
        <v>0</v>
      </c>
      <c r="AX44" s="55">
        <f>SUMIF(NSL!$C$1246:$C$1351,C44,NSL!$N$1246:$N$1351)</f>
        <v>0</v>
      </c>
      <c r="AY44" s="55">
        <f>SUMIF(NSL!$C$1353:$C$1434,C44,NSL!$N$1353:$N$1434)</f>
        <v>0</v>
      </c>
      <c r="AZ44" s="55">
        <f>SUMIF(NSL!$C$1436:$C$1440,C44,NSL!$N$1436:$N$1440)</f>
        <v>0</v>
      </c>
      <c r="BA44" s="55">
        <f>SUMIF(NSL!$C$1442:$C$1507,C44,NSL!$N$1442:$N$1507)</f>
        <v>0</v>
      </c>
      <c r="BB44" s="55">
        <f>SUMIF(NSL!$C$1509:$C$1540,C44,NSL!$N$1509:$N$1540)</f>
        <v>0</v>
      </c>
      <c r="BC44" s="55">
        <f>SUMIF(NSL!$C$1542:$C$1545,C44,NSL!$N$1542:$N$1545)</f>
        <v>0</v>
      </c>
      <c r="BD44" s="55">
        <f>SUMIF(NSL!$C$1547:$C$1560,C44,NSL!$N$1547:$N$1560)</f>
        <v>0</v>
      </c>
      <c r="BE44" s="55">
        <f>SUMIF(NSL!$C$1562:$C$1565,C44,NSL!$N$1562:$N$1565)</f>
        <v>0</v>
      </c>
      <c r="BF44" s="55">
        <f>SUMIF(NSL!$C$1567:$C$1569,C44,NSL!$N$1567:$N$1569)</f>
        <v>0</v>
      </c>
      <c r="BG44" s="65">
        <f>SUM(G44:Q44)+SUM(S44:Z44)+SUM(AB44:AP44)+SUM(AR44:BF44)</f>
        <v>0</v>
      </c>
      <c r="BH44" s="53">
        <f>AQ60-BG44</f>
        <v>3</v>
      </c>
      <c r="BI44" s="53">
        <f t="shared" si="6"/>
        <v>3</v>
      </c>
    </row>
    <row r="45" spans="1:61" ht="15">
      <c r="A45" s="8" t="s">
        <v>97</v>
      </c>
      <c r="B45" s="7" t="s">
        <v>146</v>
      </c>
      <c r="C45" s="8" t="s">
        <v>64</v>
      </c>
      <c r="D45" s="52">
        <f>HTg!K47</f>
        <v>31.3</v>
      </c>
      <c r="E45" s="65">
        <f t="shared" si="10"/>
        <v>0</v>
      </c>
      <c r="F45" s="70">
        <f t="shared" si="11"/>
        <v>0</v>
      </c>
      <c r="G45" s="55">
        <f>SUMIF(NSL!$C$9:$C$10,C45,NSL!$N$9:$N$10)</f>
        <v>0</v>
      </c>
      <c r="H45" s="55">
        <f>SUMIF(NSL!$C$12:$C$13,C45,NSL!$N$12:$N$13)</f>
        <v>0</v>
      </c>
      <c r="I45" s="55">
        <f>SUMIF(NSL!$C$15:$C$16,C45,NSL!$N$15:$N$16)</f>
        <v>0</v>
      </c>
      <c r="J45" s="55">
        <f>SUMIF(NSL!$C$18:$C$19,C45,NSL!$N$18:$N$19)</f>
        <v>0</v>
      </c>
      <c r="K45" s="55">
        <f>SUMIF(NSL!$C$21:$C$43,C45,NSL!$N$21:$N$43)</f>
        <v>0</v>
      </c>
      <c r="L45" s="55">
        <f>SUMIF(NSL!$C$45:$C$51,C45,NSL!$N$45:$N$51)</f>
        <v>0</v>
      </c>
      <c r="M45" s="55">
        <f>SUMIF(NSL!$C$53:$C$55,C45,NSL!$N$53:$N$55)</f>
        <v>0</v>
      </c>
      <c r="N45" s="55">
        <f>SUMIF(NSL!$C$57:$C$65,C45,NSL!$N$57:$N$65)</f>
        <v>0</v>
      </c>
      <c r="O45" s="55">
        <f>SUMIF(NSL!$C$67:$C$76,C45,NSL!$N$67:$N$76)</f>
        <v>0</v>
      </c>
      <c r="P45" s="55">
        <f>SUMIF(NSL!$C$78:$C$79,C45,NSL!$N$78:$N$79)</f>
        <v>0</v>
      </c>
      <c r="Q45" s="55">
        <f>SUMIF(NSL!$C$81:$C$173,C45,NSL!$N$81:$N$173)</f>
        <v>0</v>
      </c>
      <c r="R45" s="65">
        <f t="shared" si="12"/>
        <v>31.3</v>
      </c>
      <c r="S45" s="55">
        <f>SUMIF(NSL!$C$176:$C$214,C45,NSL!$N$176:$N$214)</f>
        <v>0</v>
      </c>
      <c r="T45" s="55">
        <f>SUMIF(NSL!$C$216:$C$238,C45,NSL!$N$216:$N$238)</f>
        <v>0</v>
      </c>
      <c r="U45" s="55">
        <f>SUMIF(NSL!$C$240:$C$252,C45,NSL!$N$240:$N$252)</f>
        <v>0</v>
      </c>
      <c r="V45" s="55">
        <f>SUMIF(NSL!$C$254:$C$255,C45,NSL!$N$254:$N$255)</f>
        <v>0</v>
      </c>
      <c r="W45" s="55">
        <f>SUMIF(NSL!$C$257:$C$282,C45,NSL!$N$257:$N$282)</f>
        <v>0</v>
      </c>
      <c r="X45" s="55">
        <f>SUMIF(NSL!$C$284:$C$346,C45,NSL!$N$284:$N$346)</f>
        <v>0</v>
      </c>
      <c r="Y45" s="55">
        <f>SUMIF(NSL!$C$348:$C$436,C45,NSL!$N$348:$N$436)</f>
        <v>0.1</v>
      </c>
      <c r="Z45" s="55">
        <f>SUMIF(NSL!$C$438:$C$480,C45,NSL!$N$438:$N$480)</f>
        <v>0</v>
      </c>
      <c r="AA45" s="72">
        <f t="shared" si="16"/>
        <v>0.33999999999999997</v>
      </c>
      <c r="AB45" s="55">
        <f>SUMIF(NSL!$C$483:$C$679,C45,NSL!$N$483:$N$679)</f>
        <v>0</v>
      </c>
      <c r="AC45" s="55">
        <f>SUMIF(NSL!$C$681:$C$682,C45,NSL!$N$681:$N$682)</f>
        <v>0</v>
      </c>
      <c r="AD45" s="55">
        <f>SUMIF(NSL!$C$684:$C$692,C45,NSL!$N$684:$N$692)</f>
        <v>0</v>
      </c>
      <c r="AE45" s="55">
        <f>SUMIF(NSL!$C$694:$C$776,C45,NSL!$N$694:$N$776)</f>
        <v>0</v>
      </c>
      <c r="AF45" s="55">
        <f>SUMIF(NSL!$C$778:$C$810,C45,NSL!$N$778:$N$810)</f>
        <v>0</v>
      </c>
      <c r="AG45" s="55">
        <f>SUMIF(NSL!$C$812:$C$813,C45,NSL!$N$812:$N$813)</f>
        <v>0</v>
      </c>
      <c r="AH45" s="55">
        <f>SUMIF(NSL!$C$815:$C$816,C45,NSL!$N$815:$N$816)</f>
        <v>0</v>
      </c>
      <c r="AI45" s="55">
        <f>SUMIF(NSL!$C$818:$C$889,C45,NSL!$N$818:$N$889)</f>
        <v>0.15</v>
      </c>
      <c r="AJ45" s="55">
        <f>SUMIF(NSL!$C$891:$C$917,C45,NSL!$N$891:$N$917)</f>
        <v>0</v>
      </c>
      <c r="AK45" s="55">
        <f>SUMIF(NSL!$C$919:$C$981,C45,NSL!$N$919:$N$981)</f>
        <v>0.19</v>
      </c>
      <c r="AL45" s="55">
        <f>SUMIF(NSL!$C$983:$C$1000,C45,NSL!$N$983:$N$1000)</f>
        <v>0</v>
      </c>
      <c r="AM45" s="55">
        <f>SUMIF(NSL!$C$1002:$C$1028,C45,NSL!$N$1002:$N$1028)</f>
        <v>0</v>
      </c>
      <c r="AN45" s="55">
        <f>SUMIF(NSL!$C$1030:$C$1045,C45,NSL!$N$1030:$N$1045)</f>
        <v>0</v>
      </c>
      <c r="AO45" s="55">
        <f>SUMIF(NSL!$C$1047:$C$1048,C45,NSL!$N$1047:$N$1048)</f>
        <v>0</v>
      </c>
      <c r="AP45" s="55">
        <f>SUMIF(NSL!$C$1050:$C$1074,C45,NSL!$N$1050:$N$1074)</f>
        <v>0</v>
      </c>
      <c r="AQ45" s="55">
        <f>SUMIF(NSL!$C$1076:$C$1099,C45,NSL!$N$1076:$N$1099)</f>
        <v>0</v>
      </c>
      <c r="AR45" s="54">
        <f>D45-BG45</f>
        <v>30.86</v>
      </c>
      <c r="AS45" s="55">
        <f>SUMIF(NSL!$C$1123:$C$1164,C45,NSL!$N$1123:$N$1164)</f>
        <v>0</v>
      </c>
      <c r="AT45" s="55">
        <f>SUMIF(NSL!$C$1166:$C$1201,C45,NSL!$N$1166:$N$1201)</f>
        <v>0</v>
      </c>
      <c r="AU45" s="55">
        <f>SUMIF(NSL!$C$1203:$C$1223,C45,NSL!$N$1203:$N$1223)</f>
        <v>0</v>
      </c>
      <c r="AV45" s="55">
        <f>SUMIF(NSL!$C$1225:$C$1226,C45,NSL!$N$1225:$N$1226)</f>
        <v>0</v>
      </c>
      <c r="AW45" s="55">
        <f>SUMIF(NSL!$C$1228:$C$1244,C45,NSL!$N$1228:$N$1244)</f>
        <v>0</v>
      </c>
      <c r="AX45" s="55">
        <f>SUMIF(NSL!$C$1246:$C$1351,C45,NSL!$N$1246:$N$1351)</f>
        <v>0</v>
      </c>
      <c r="AY45" s="55">
        <f>SUMIF(NSL!$C$1353:$C$1434,C45,NSL!$N$1353:$N$1434)</f>
        <v>0</v>
      </c>
      <c r="AZ45" s="55">
        <f>SUMIF(NSL!$C$1436:$C$1440,C45,NSL!$N$1436:$N$1440)</f>
        <v>0</v>
      </c>
      <c r="BA45" s="55">
        <f>SUMIF(NSL!$C$1442:$C$1507,C45,NSL!$N$1442:$N$1507)</f>
        <v>0</v>
      </c>
      <c r="BB45" s="55">
        <f>SUMIF(NSL!$C$1509:$C$1540,C45,NSL!$N$1509:$N$1540)</f>
        <v>0</v>
      </c>
      <c r="BC45" s="55">
        <f>SUMIF(NSL!$C$1542:$C$1545,C45,NSL!$N$1542:$N$1545)</f>
        <v>0</v>
      </c>
      <c r="BD45" s="55">
        <f>SUMIF(NSL!$C$1547:$C$1560,C45,NSL!$N$1547:$N$1560)</f>
        <v>0</v>
      </c>
      <c r="BE45" s="55">
        <f>SUMIF(NSL!$C$1562:$C$1565,C45,NSL!$N$1562:$N$1565)</f>
        <v>0</v>
      </c>
      <c r="BF45" s="55">
        <f>SUMIF(NSL!$C$1567:$C$1569,C45,NSL!$N$1567:$N$1569)</f>
        <v>0</v>
      </c>
      <c r="BG45" s="65">
        <f>SUM(G45:Q45)+SUM(S45:Z45)+SUM(AB45:AQ45)+SUM(AS45:BF45)</f>
        <v>0.43999999999999995</v>
      </c>
      <c r="BH45" s="53">
        <f>AR60-BG45</f>
        <v>10.090000000000002</v>
      </c>
      <c r="BI45" s="53">
        <f t="shared" si="6"/>
        <v>41.39</v>
      </c>
    </row>
    <row r="46" spans="1:61" ht="15">
      <c r="A46" s="8" t="s">
        <v>103</v>
      </c>
      <c r="B46" s="7" t="s">
        <v>147</v>
      </c>
      <c r="C46" s="8" t="s">
        <v>62</v>
      </c>
      <c r="D46" s="52">
        <f>HTg!K48</f>
        <v>0</v>
      </c>
      <c r="E46" s="65">
        <f t="shared" si="10"/>
        <v>0</v>
      </c>
      <c r="F46" s="70">
        <f t="shared" si="11"/>
        <v>0</v>
      </c>
      <c r="G46" s="55">
        <f>SUMIF(NSL!$C$9:$C$10,C46,NSL!$N$9:$N$10)</f>
        <v>0</v>
      </c>
      <c r="H46" s="55">
        <f>SUMIF(NSL!$C$12:$C$13,C46,NSL!$N$12:$N$13)</f>
        <v>0</v>
      </c>
      <c r="I46" s="55">
        <f>SUMIF(NSL!$C$15:$C$16,C46,NSL!$N$15:$N$16)</f>
        <v>0</v>
      </c>
      <c r="J46" s="55">
        <f>SUMIF(NSL!$C$18:$C$19,C46,NSL!$N$18:$N$19)</f>
        <v>0</v>
      </c>
      <c r="K46" s="55">
        <f>SUMIF(NSL!$C$21:$C$43,C46,NSL!$N$21:$N$43)</f>
        <v>0</v>
      </c>
      <c r="L46" s="55">
        <f>SUMIF(NSL!$C$45:$C$51,C46,NSL!$N$45:$N$51)</f>
        <v>0</v>
      </c>
      <c r="M46" s="55">
        <f>SUMIF(NSL!$C$53:$C$55,C46,NSL!$N$53:$N$55)</f>
        <v>0</v>
      </c>
      <c r="N46" s="55">
        <f>SUMIF(NSL!$C$57:$C$65,C46,NSL!$N$57:$N$65)</f>
        <v>0</v>
      </c>
      <c r="O46" s="55">
        <f>SUMIF(NSL!$C$67:$C$76,C46,NSL!$N$67:$N$76)</f>
        <v>0</v>
      </c>
      <c r="P46" s="55">
        <f>SUMIF(NSL!$C$78:$C$79,C46,NSL!$N$78:$N$79)</f>
        <v>0</v>
      </c>
      <c r="Q46" s="55">
        <f>SUMIF(NSL!$C$81:$C$173,C46,NSL!$N$81:$N$173)</f>
        <v>0</v>
      </c>
      <c r="R46" s="65">
        <f t="shared" si="12"/>
        <v>0</v>
      </c>
      <c r="S46" s="55">
        <f>SUMIF(NSL!$C$176:$C$214,C46,NSL!$N$176:$N$214)</f>
        <v>0</v>
      </c>
      <c r="T46" s="55">
        <f>SUMIF(NSL!$C$216:$C$238,C46,NSL!$N$216:$N$238)</f>
        <v>0</v>
      </c>
      <c r="U46" s="55">
        <f>SUMIF(NSL!$C$240:$C$252,C46,NSL!$N$240:$N$252)</f>
        <v>0</v>
      </c>
      <c r="V46" s="55">
        <f>SUMIF(NSL!$C$254:$C$255,C46,NSL!$N$254:$N$255)</f>
        <v>0</v>
      </c>
      <c r="W46" s="55">
        <f>SUMIF(NSL!$C$257:$C$282,C46,NSL!$N$257:$N$282)</f>
        <v>0</v>
      </c>
      <c r="X46" s="55">
        <f>SUMIF(NSL!$C$284:$C$346,C46,NSL!$N$284:$N$346)</f>
        <v>0</v>
      </c>
      <c r="Y46" s="55">
        <f>SUMIF(NSL!$C$348:$C$436,C46,NSL!$N$348:$N$436)</f>
        <v>0</v>
      </c>
      <c r="Z46" s="55">
        <f>SUMIF(NSL!$C$438:$C$480,C46,NSL!$N$438:$N$480)</f>
        <v>0</v>
      </c>
      <c r="AA46" s="72">
        <f t="shared" si="16"/>
        <v>0</v>
      </c>
      <c r="AB46" s="55">
        <f>SUMIF(NSL!$C$483:$C$679,C46,NSL!$N$483:$N$679)</f>
        <v>0</v>
      </c>
      <c r="AC46" s="55">
        <f>SUMIF(NSL!$C$681:$C$682,C46,NSL!$N$681:$N$682)</f>
        <v>0</v>
      </c>
      <c r="AD46" s="55">
        <f>SUMIF(NSL!$C$684:$C$692,C46,NSL!$N$684:$N$692)</f>
        <v>0</v>
      </c>
      <c r="AE46" s="55">
        <f>SUMIF(NSL!$C$694:$C$776,C46,NSL!$N$694:$N$776)</f>
        <v>0</v>
      </c>
      <c r="AF46" s="55">
        <f>SUMIF(NSL!$C$778:$C$810,C46,NSL!$N$778:$N$810)</f>
        <v>0</v>
      </c>
      <c r="AG46" s="55">
        <f>SUMIF(NSL!$C$812:$C$813,C46,NSL!$N$812:$N$813)</f>
        <v>0</v>
      </c>
      <c r="AH46" s="55">
        <f>SUMIF(NSL!$C$815:$C$816,C46,NSL!$N$815:$N$816)</f>
        <v>0</v>
      </c>
      <c r="AI46" s="55">
        <f>SUMIF(NSL!$C$818:$C$889,C46,NSL!$N$818:$N$889)</f>
        <v>0</v>
      </c>
      <c r="AJ46" s="55">
        <f>SUMIF(NSL!$C$891:$C$917,C46,NSL!$N$891:$N$917)</f>
        <v>0</v>
      </c>
      <c r="AK46" s="55">
        <f>SUMIF(NSL!$C$919:$C$981,C46,NSL!$N$919:$N$981)</f>
        <v>0</v>
      </c>
      <c r="AL46" s="55">
        <f>SUMIF(NSL!$C$983:$C$1000,C46,NSL!$N$983:$N$1000)</f>
        <v>0</v>
      </c>
      <c r="AM46" s="55">
        <f>SUMIF(NSL!$C$1002:$C$1028,C46,NSL!$N$1002:$N$1028)</f>
        <v>0</v>
      </c>
      <c r="AN46" s="55">
        <f>SUMIF(NSL!$C$1030:$C$1045,C46,NSL!$N$1030:$N$1045)</f>
        <v>0</v>
      </c>
      <c r="AO46" s="55">
        <f>SUMIF(NSL!$C$1047:$C$1048,C46,NSL!$N$1047:$N$1048)</f>
        <v>0</v>
      </c>
      <c r="AP46" s="55">
        <f>SUMIF(NSL!$C$1050:$C$1074,C46,NSL!$N$1050:$N$1074)</f>
        <v>0</v>
      </c>
      <c r="AQ46" s="55">
        <f>SUMIF(NSL!$C$1076:$C$1099,C46,NSL!$N$1076:$N$1099)</f>
        <v>0</v>
      </c>
      <c r="AR46" s="55">
        <f>SUMIF(NSL!$C$1101:$C$1121,C46,NSL!$N$1101:$N$1121)</f>
        <v>0</v>
      </c>
      <c r="AS46" s="54">
        <f>D46-BG46</f>
        <v>0</v>
      </c>
      <c r="AT46" s="55">
        <f>SUMIF(NSL!$C$1166:$C$1201,C46,NSL!$N$1166:$N$1201)</f>
        <v>0</v>
      </c>
      <c r="AU46" s="55">
        <f>SUMIF(NSL!$C$1203:$C$1223,C46,NSL!$N$1203:$N$1223)</f>
        <v>0</v>
      </c>
      <c r="AV46" s="55">
        <f>SUMIF(NSL!$C$1225:$C$1226,C46,NSL!$N$1225:$N$1226)</f>
        <v>0</v>
      </c>
      <c r="AW46" s="55">
        <f>SUMIF(NSL!$C$1228:$C$1244,C46,NSL!$N$1228:$N$1244)</f>
        <v>0</v>
      </c>
      <c r="AX46" s="55">
        <f>SUMIF(NSL!$C$1246:$C$1351,C46,NSL!$N$1246:$N$1351)</f>
        <v>0</v>
      </c>
      <c r="AY46" s="55">
        <f>SUMIF(NSL!$C$1353:$C$1434,C46,NSL!$N$1353:$N$1434)</f>
        <v>0</v>
      </c>
      <c r="AZ46" s="55">
        <f>SUMIF(NSL!$C$1436:$C$1440,C46,NSL!$N$1436:$N$1440)</f>
        <v>0</v>
      </c>
      <c r="BA46" s="55">
        <f>SUMIF(NSL!$C$1442:$C$1507,C46,NSL!$N$1442:$N$1507)</f>
        <v>0</v>
      </c>
      <c r="BB46" s="55">
        <f>SUMIF(NSL!$C$1509:$C$1540,C46,NSL!$N$1509:$N$1540)</f>
        <v>0</v>
      </c>
      <c r="BC46" s="55">
        <f>SUMIF(NSL!$C$1542:$C$1545,C46,NSL!$N$1542:$N$1545)</f>
        <v>0</v>
      </c>
      <c r="BD46" s="55">
        <f>SUMIF(NSL!$C$1547:$C$1560,C46,NSL!$N$1547:$N$1560)</f>
        <v>0</v>
      </c>
      <c r="BE46" s="55">
        <f>SUMIF(NSL!$C$1562:$C$1565,C46,NSL!$N$1562:$N$1565)</f>
        <v>0</v>
      </c>
      <c r="BF46" s="55">
        <f>SUMIF(NSL!$C$1567:$C$1569,C46,NSL!$N$1567:$N$1569)</f>
        <v>0</v>
      </c>
      <c r="BG46" s="65">
        <f>SUM(G46:Q46)+SUM(S46:Z46)+SUM(AB46:AR46)+SUM(AT46:BF46)</f>
        <v>0</v>
      </c>
      <c r="BH46" s="53">
        <f>AS60-BG46</f>
        <v>0</v>
      </c>
      <c r="BI46" s="53">
        <f t="shared" si="6"/>
        <v>0</v>
      </c>
    </row>
    <row r="47" spans="1:61" ht="15">
      <c r="A47" s="8" t="s">
        <v>104</v>
      </c>
      <c r="B47" s="9" t="s">
        <v>128</v>
      </c>
      <c r="C47" s="8" t="s">
        <v>29</v>
      </c>
      <c r="D47" s="52">
        <f>HTg!K49</f>
        <v>0.39</v>
      </c>
      <c r="E47" s="65">
        <f t="shared" si="10"/>
        <v>0</v>
      </c>
      <c r="F47" s="70">
        <f t="shared" si="11"/>
        <v>0</v>
      </c>
      <c r="G47" s="55">
        <f>SUMIF(NSL!$C$9:$C$10,C47,NSL!$N$9:$N$10)</f>
        <v>0</v>
      </c>
      <c r="H47" s="55">
        <f>SUMIF(NSL!$C$12:$C$13,C47,NSL!$N$12:$N$13)</f>
        <v>0</v>
      </c>
      <c r="I47" s="55">
        <f>SUMIF(NSL!$C$15:$C$16,C47,NSL!$N$15:$N$16)</f>
        <v>0</v>
      </c>
      <c r="J47" s="55">
        <f>SUMIF(NSL!$C$18:$C$19,C47,NSL!$N$18:$N$19)</f>
        <v>0</v>
      </c>
      <c r="K47" s="55">
        <f>SUMIF(NSL!$C$21:$C$43,C47,NSL!$N$21:$N$43)</f>
        <v>0</v>
      </c>
      <c r="L47" s="55">
        <f>SUMIF(NSL!$C$45:$C$51,C47,NSL!$N$45:$N$51)</f>
        <v>0</v>
      </c>
      <c r="M47" s="55">
        <f>SUMIF(NSL!$C$53:$C$55,C47,NSL!$N$53:$N$55)</f>
        <v>0</v>
      </c>
      <c r="N47" s="55">
        <f>SUMIF(NSL!$C$57:$C$65,C47,NSL!$N$57:$N$65)</f>
        <v>0</v>
      </c>
      <c r="O47" s="55">
        <f>SUMIF(NSL!$C$67:$C$76,C47,NSL!$N$67:$N$76)</f>
        <v>0</v>
      </c>
      <c r="P47" s="55">
        <f>SUMIF(NSL!$C$78:$C$79,C47,NSL!$N$78:$N$79)</f>
        <v>0</v>
      </c>
      <c r="Q47" s="55">
        <f>SUMIF(NSL!$C$81:$C$173,C47,NSL!$N$81:$N$173)</f>
        <v>0</v>
      </c>
      <c r="R47" s="65">
        <f t="shared" si="12"/>
        <v>0.39</v>
      </c>
      <c r="S47" s="55">
        <f>SUMIF(NSL!$C$176:$C$214,C47,NSL!$N$176:$N$214)</f>
        <v>0</v>
      </c>
      <c r="T47" s="55">
        <f>SUMIF(NSL!$C$216:$C$238,C47,NSL!$N$216:$N$238)</f>
        <v>0</v>
      </c>
      <c r="U47" s="55">
        <f>SUMIF(NSL!$C$240:$C$252,C47,NSL!$N$240:$N$252)</f>
        <v>0</v>
      </c>
      <c r="V47" s="55">
        <f>SUMIF(NSL!$C$254:$C$255,C47,NSL!$N$254:$N$255)</f>
        <v>0</v>
      </c>
      <c r="W47" s="55">
        <f>SUMIF(NSL!$C$257:$C$282,C47,NSL!$N$257:$N$282)</f>
        <v>0</v>
      </c>
      <c r="X47" s="55">
        <f>SUMIF(NSL!$C$284:$C$346,C47,NSL!$N$284:$N$346)</f>
        <v>0</v>
      </c>
      <c r="Y47" s="55">
        <f>SUMIF(NSL!$C$348:$C$436,C47,NSL!$N$348:$N$436)</f>
        <v>0</v>
      </c>
      <c r="Z47" s="55">
        <f>SUMIF(NSL!$C$438:$C$480,C47,NSL!$N$438:$N$480)</f>
        <v>0</v>
      </c>
      <c r="AA47" s="72">
        <f t="shared" si="16"/>
        <v>0.04</v>
      </c>
      <c r="AB47" s="55">
        <f>SUMIF(NSL!$C$483:$C$679,C47,NSL!$N$483:$N$679)</f>
        <v>0</v>
      </c>
      <c r="AC47" s="55">
        <f>SUMIF(NSL!$C$681:$C$682,C47,NSL!$N$681:$N$682)</f>
        <v>0</v>
      </c>
      <c r="AD47" s="55">
        <f>SUMIF(NSL!$C$684:$C$692,C47,NSL!$N$684:$N$692)</f>
        <v>0.04</v>
      </c>
      <c r="AE47" s="55">
        <f>SUMIF(NSL!$C$694:$C$776,C47,NSL!$N$694:$N$776)</f>
        <v>0</v>
      </c>
      <c r="AF47" s="55">
        <f>SUMIF(NSL!$C$778:$C$810,C47,NSL!$N$778:$N$810)</f>
        <v>0</v>
      </c>
      <c r="AG47" s="55">
        <f>SUMIF(NSL!$C$812:$C$813,C47,NSL!$N$812:$N$813)</f>
        <v>0</v>
      </c>
      <c r="AH47" s="55">
        <f>SUMIF(NSL!$C$815:$C$816,C47,NSL!$N$815:$N$816)</f>
        <v>0</v>
      </c>
      <c r="AI47" s="55">
        <f>SUMIF(NSL!$C$818:$C$889,C47,NSL!$N$818:$N$889)</f>
        <v>0</v>
      </c>
      <c r="AJ47" s="55">
        <f>SUMIF(NSL!$C$891:$C$917,C47,NSL!$N$891:$N$917)</f>
        <v>0</v>
      </c>
      <c r="AK47" s="55">
        <f>SUMIF(NSL!$C$919:$C$981,C47,NSL!$N$919:$N$981)</f>
        <v>0</v>
      </c>
      <c r="AL47" s="55">
        <f>SUMIF(NSL!$C$983:$C$1000,C47,NSL!$N$983:$N$1000)</f>
        <v>0</v>
      </c>
      <c r="AM47" s="55">
        <f>SUMIF(NSL!$C$1002:$C$1028,C47,NSL!$N$1002:$N$1028)</f>
        <v>0</v>
      </c>
      <c r="AN47" s="55">
        <f>SUMIF(NSL!$C$1030:$C$1045,C47,NSL!$N$1030:$N$1045)</f>
        <v>0</v>
      </c>
      <c r="AO47" s="55">
        <f>SUMIF(NSL!$C$1047:$C$1048,C47,NSL!$N$1047:$N$1048)</f>
        <v>0</v>
      </c>
      <c r="AP47" s="55">
        <f>SUMIF(NSL!$C$1050:$C$1074,C47,NSL!$N$1050:$N$1074)</f>
        <v>0</v>
      </c>
      <c r="AQ47" s="55">
        <f>SUMIF(NSL!$C$1076:$C$1099,C47,NSL!$N$1076:$N$1099)</f>
        <v>0</v>
      </c>
      <c r="AR47" s="55">
        <f>SUMIF(NSL!$C$1101:$C$1121,C47,NSL!$N$1101:$N$1121)</f>
        <v>0</v>
      </c>
      <c r="AS47" s="55">
        <f>SUMIF(NSL!$C$1123:$C$1164,C47,NSL!$N$1123:$N$1164)</f>
        <v>0</v>
      </c>
      <c r="AT47" s="54">
        <f>D47-BG47</f>
        <v>0.35000000000000003</v>
      </c>
      <c r="AU47" s="55">
        <f>SUMIF(NSL!$C$1203:$C$1223,C47,NSL!$N$1203:$N$1223)</f>
        <v>0</v>
      </c>
      <c r="AV47" s="55">
        <f>SUMIF(NSL!$C$1225:$C$1226,C47,NSL!$N$1225:$N$1226)</f>
        <v>0</v>
      </c>
      <c r="AW47" s="55">
        <f>SUMIF(NSL!$C$1228:$C$1244,C47,NSL!$N$1228:$N$1244)</f>
        <v>0</v>
      </c>
      <c r="AX47" s="55">
        <f>SUMIF(NSL!$C$1246:$C$1351,C47,NSL!$N$1246:$N$1351)</f>
        <v>0</v>
      </c>
      <c r="AY47" s="55">
        <f>SUMIF(NSL!$C$1353:$C$1434,C47,NSL!$N$1353:$N$1434)</f>
        <v>0</v>
      </c>
      <c r="AZ47" s="55">
        <f>SUMIF(NSL!$C$1436:$C$1440,C47,NSL!$N$1436:$N$1440)</f>
        <v>0</v>
      </c>
      <c r="BA47" s="55">
        <f>SUMIF(NSL!$C$1442:$C$1507,C47,NSL!$N$1442:$N$1507)</f>
        <v>0</v>
      </c>
      <c r="BB47" s="55">
        <f>SUMIF(NSL!$C$1509:$C$1540,C47,NSL!$N$1509:$N$1540)</f>
        <v>0</v>
      </c>
      <c r="BC47" s="55">
        <f>SUMIF(NSL!$C$1542:$C$1545,C47,NSL!$N$1542:$N$1545)</f>
        <v>0</v>
      </c>
      <c r="BD47" s="55">
        <f>SUMIF(NSL!$C$1547:$C$1560,C47,NSL!$N$1547:$N$1560)</f>
        <v>0</v>
      </c>
      <c r="BE47" s="55">
        <f>SUMIF(NSL!$C$1562:$C$1565,C47,NSL!$N$1562:$N$1565)</f>
        <v>0</v>
      </c>
      <c r="BF47" s="55">
        <f>SUMIF(NSL!$C$1567:$C$1569,C47,NSL!$N$1567:$N$1569)</f>
        <v>0</v>
      </c>
      <c r="BG47" s="65">
        <f>SUM(G47:Q47)+SUM(S47:Z47)+SUM(AB47:AS47)+SUM(AU47:BF47)</f>
        <v>0.04</v>
      </c>
      <c r="BH47" s="53">
        <f>AT60-BG47</f>
        <v>9.9999999999999881E-3</v>
      </c>
      <c r="BI47" s="53">
        <f t="shared" si="6"/>
        <v>0.4</v>
      </c>
    </row>
    <row r="48" spans="1:61" ht="30">
      <c r="A48" s="8" t="s">
        <v>105</v>
      </c>
      <c r="B48" s="9" t="s">
        <v>129</v>
      </c>
      <c r="C48" s="8" t="s">
        <v>130</v>
      </c>
      <c r="D48" s="52">
        <f>HTg!K50</f>
        <v>0</v>
      </c>
      <c r="E48" s="65">
        <f t="shared" si="10"/>
        <v>0</v>
      </c>
      <c r="F48" s="70">
        <f t="shared" si="11"/>
        <v>0</v>
      </c>
      <c r="G48" s="55">
        <f>SUMIF(NSL!$C$9:$C$10,C48,NSL!$N$9:$N$10)</f>
        <v>0</v>
      </c>
      <c r="H48" s="55">
        <f>SUMIF(NSL!$C$12:$C$13,C48,NSL!$N$12:$N$13)</f>
        <v>0</v>
      </c>
      <c r="I48" s="55">
        <f>SUMIF(NSL!$C$15:$C$16,C48,NSL!$N$15:$N$16)</f>
        <v>0</v>
      </c>
      <c r="J48" s="55">
        <f>SUMIF(NSL!$C$18:$C$19,C48,NSL!$N$18:$N$19)</f>
        <v>0</v>
      </c>
      <c r="K48" s="55">
        <f>SUMIF(NSL!$C$21:$C$43,C48,NSL!$N$21:$N$43)</f>
        <v>0</v>
      </c>
      <c r="L48" s="55">
        <f>SUMIF(NSL!$C$45:$C$51,C48,NSL!$N$45:$N$51)</f>
        <v>0</v>
      </c>
      <c r="M48" s="55">
        <f>SUMIF(NSL!$C$53:$C$55,C48,NSL!$N$53:$N$55)</f>
        <v>0</v>
      </c>
      <c r="N48" s="55">
        <f>SUMIF(NSL!$C$57:$C$65,C48,NSL!$N$57:$N$65)</f>
        <v>0</v>
      </c>
      <c r="O48" s="55">
        <f>SUMIF(NSL!$C$67:$C$76,C48,NSL!$N$67:$N$76)</f>
        <v>0</v>
      </c>
      <c r="P48" s="55">
        <f>SUMIF(NSL!$C$78:$C$79,C48,NSL!$N$78:$N$79)</f>
        <v>0</v>
      </c>
      <c r="Q48" s="55">
        <f>SUMIF(NSL!$C$81:$C$173,C48,NSL!$N$81:$N$173)</f>
        <v>0</v>
      </c>
      <c r="R48" s="65">
        <f t="shared" si="12"/>
        <v>0</v>
      </c>
      <c r="S48" s="55">
        <f>SUMIF(NSL!$C$176:$C$214,C48,NSL!$N$176:$N$214)</f>
        <v>0</v>
      </c>
      <c r="T48" s="55">
        <f>SUMIF(NSL!$C$216:$C$238,C48,NSL!$N$216:$N$238)</f>
        <v>0</v>
      </c>
      <c r="U48" s="55">
        <f>SUMIF(NSL!$C$240:$C$252,C48,NSL!$N$240:$N$252)</f>
        <v>0</v>
      </c>
      <c r="V48" s="55">
        <f>SUMIF(NSL!$C$254:$C$255,C48,NSL!$N$254:$N$255)</f>
        <v>0</v>
      </c>
      <c r="W48" s="55">
        <f>SUMIF(NSL!$C$257:$C$282,C48,NSL!$N$257:$N$282)</f>
        <v>0</v>
      </c>
      <c r="X48" s="55">
        <f>SUMIF(NSL!$C$284:$C$346,C48,NSL!$N$284:$N$346)</f>
        <v>0</v>
      </c>
      <c r="Y48" s="55">
        <f>SUMIF(NSL!$C$348:$C$436,C48,NSL!$N$348:$N$436)</f>
        <v>0</v>
      </c>
      <c r="Z48" s="55">
        <f>SUMIF(NSL!$C$438:$C$480,C48,NSL!$N$438:$N$480)</f>
        <v>0</v>
      </c>
      <c r="AA48" s="72">
        <f t="shared" si="16"/>
        <v>0</v>
      </c>
      <c r="AB48" s="55">
        <f>SUMIF(NSL!$C$483:$C$679,C48,NSL!$N$483:$N$679)</f>
        <v>0</v>
      </c>
      <c r="AC48" s="55">
        <f>SUMIF(NSL!$C$681:$C$682,C48,NSL!$N$681:$N$682)</f>
        <v>0</v>
      </c>
      <c r="AD48" s="55">
        <f>SUMIF(NSL!$C$684:$C$692,C48,NSL!$N$684:$N$692)</f>
        <v>0</v>
      </c>
      <c r="AE48" s="55">
        <f>SUMIF(NSL!$C$694:$C$776,C48,NSL!$N$694:$N$776)</f>
        <v>0</v>
      </c>
      <c r="AF48" s="55">
        <f>SUMIF(NSL!$C$778:$C$810,C48,NSL!$N$778:$N$810)</f>
        <v>0</v>
      </c>
      <c r="AG48" s="55">
        <f>SUMIF(NSL!$C$812:$C$813,C48,NSL!$N$812:$N$813)</f>
        <v>0</v>
      </c>
      <c r="AH48" s="55">
        <f>SUMIF(NSL!$C$815:$C$816,C48,NSL!$N$815:$N$816)</f>
        <v>0</v>
      </c>
      <c r="AI48" s="55">
        <f>SUMIF(NSL!$C$818:$C$889,C48,NSL!$N$818:$N$889)</f>
        <v>0</v>
      </c>
      <c r="AJ48" s="55">
        <f>SUMIF(NSL!$C$891:$C$917,C48,NSL!$N$891:$N$917)</f>
        <v>0</v>
      </c>
      <c r="AK48" s="55">
        <f>SUMIF(NSL!$C$919:$C$981,C48,NSL!$N$919:$N$981)</f>
        <v>0</v>
      </c>
      <c r="AL48" s="55">
        <f>SUMIF(NSL!$C$983:$C$1000,C48,NSL!$N$983:$N$1000)</f>
        <v>0</v>
      </c>
      <c r="AM48" s="55">
        <f>SUMIF(NSL!$C$1002:$C$1028,C48,NSL!$N$1002:$N$1028)</f>
        <v>0</v>
      </c>
      <c r="AN48" s="55">
        <f>SUMIF(NSL!$C$1030:$C$1045,C48,NSL!$N$1030:$N$1045)</f>
        <v>0</v>
      </c>
      <c r="AO48" s="55">
        <f>SUMIF(NSL!$C$1047:$C$1048,C48,NSL!$N$1047:$N$1048)</f>
        <v>0</v>
      </c>
      <c r="AP48" s="55">
        <f>SUMIF(NSL!$C$1050:$C$1074,C48,NSL!$N$1050:$N$1074)</f>
        <v>0</v>
      </c>
      <c r="AQ48" s="55">
        <f>SUMIF(NSL!$C$1076:$C$1099,C48,NSL!$N$1076:$N$1099)</f>
        <v>0</v>
      </c>
      <c r="AR48" s="55">
        <f>SUMIF(NSL!$C$1101:$C$1121,C48,NSL!$N$1101:$N$1121)</f>
        <v>0</v>
      </c>
      <c r="AS48" s="55">
        <f>SUMIF(NSL!$C$1123:$C$1164,C48,NSL!$N$1123:$N$1164)</f>
        <v>0</v>
      </c>
      <c r="AT48" s="55">
        <f>SUMIF(NSL!$C$1166:$C$1201,C48,NSL!$N$1166:$N$1201)</f>
        <v>0</v>
      </c>
      <c r="AU48" s="54">
        <f>D48-BG48</f>
        <v>0</v>
      </c>
      <c r="AV48" s="55">
        <f>SUMIF(NSL!$C$1225:$C$1226,C48,NSL!$N$1225:$N$1226)</f>
        <v>0</v>
      </c>
      <c r="AW48" s="55">
        <f>SUMIF(NSL!$C$1228:$C$1244,C48,NSL!$N$1228:$N$1244)</f>
        <v>0</v>
      </c>
      <c r="AX48" s="55">
        <f>SUMIF(NSL!$C$1246:$C$1351,C48,NSL!$N$1246:$N$1351)</f>
        <v>0</v>
      </c>
      <c r="AY48" s="55">
        <f>SUMIF(NSL!$C$1353:$C$1434,C48,NSL!$N$1353:$N$1434)</f>
        <v>0</v>
      </c>
      <c r="AZ48" s="55">
        <f>SUMIF(NSL!$C$1436:$C$1440,C48,NSL!$N$1436:$N$1440)</f>
        <v>0</v>
      </c>
      <c r="BA48" s="55">
        <f>SUMIF(NSL!$C$1442:$C$1507,C48,NSL!$N$1442:$N$1507)</f>
        <v>0</v>
      </c>
      <c r="BB48" s="55">
        <f>SUMIF(NSL!$C$1509:$C$1540,C48,NSL!$N$1509:$N$1540)</f>
        <v>0</v>
      </c>
      <c r="BC48" s="55">
        <f>SUMIF(NSL!$C$1542:$C$1545,C48,NSL!$N$1542:$N$1545)</f>
        <v>0</v>
      </c>
      <c r="BD48" s="55">
        <f>SUMIF(NSL!$C$1547:$C$1560,C48,NSL!$N$1547:$N$1560)</f>
        <v>0</v>
      </c>
      <c r="BE48" s="55">
        <f>SUMIF(NSL!$C$1562:$C$1565,C48,NSL!$N$1562:$N$1565)</f>
        <v>0</v>
      </c>
      <c r="BF48" s="55">
        <f>SUMIF(NSL!$C$1567:$C$1569,C48,NSL!$N$1567:$N$1569)</f>
        <v>0</v>
      </c>
      <c r="BG48" s="65">
        <f>SUM(G48:Q48)+SUM(S48:Z48)+SUM(AB48:AT48)+SUM(AV48:BF48)</f>
        <v>0</v>
      </c>
      <c r="BH48" s="53">
        <f>AU60-BG48</f>
        <v>0.62999999999999989</v>
      </c>
      <c r="BI48" s="53">
        <f t="shared" si="6"/>
        <v>0.62999999999999989</v>
      </c>
    </row>
    <row r="49" spans="1:61" ht="15">
      <c r="A49" s="8" t="s">
        <v>135</v>
      </c>
      <c r="B49" s="9" t="s">
        <v>148</v>
      </c>
      <c r="C49" s="8" t="s">
        <v>149</v>
      </c>
      <c r="D49" s="52">
        <f>HTg!K51</f>
        <v>0</v>
      </c>
      <c r="E49" s="65">
        <f t="shared" si="10"/>
        <v>0</v>
      </c>
      <c r="F49" s="70">
        <f t="shared" si="11"/>
        <v>0</v>
      </c>
      <c r="G49" s="55">
        <f>SUMIF(NSL!$C$9:$C$10,C49,NSL!$N$9:$N$10)</f>
        <v>0</v>
      </c>
      <c r="H49" s="55">
        <f>SUMIF(NSL!$C$12:$C$13,C49,NSL!$N$12:$N$13)</f>
        <v>0</v>
      </c>
      <c r="I49" s="55">
        <f>SUMIF(NSL!$C$15:$C$16,C49,NSL!$N$15:$N$16)</f>
        <v>0</v>
      </c>
      <c r="J49" s="55">
        <f>SUMIF(NSL!$C$18:$C$19,C49,NSL!$N$18:$N$19)</f>
        <v>0</v>
      </c>
      <c r="K49" s="55">
        <f>SUMIF(NSL!$C$21:$C$43,C49,NSL!$N$21:$N$43)</f>
        <v>0</v>
      </c>
      <c r="L49" s="55">
        <f>SUMIF(NSL!$C$45:$C$51,C49,NSL!$N$45:$N$51)</f>
        <v>0</v>
      </c>
      <c r="M49" s="55">
        <f>SUMIF(NSL!$C$53:$C$55,C49,NSL!$N$53:$N$55)</f>
        <v>0</v>
      </c>
      <c r="N49" s="55">
        <f>SUMIF(NSL!$C$57:$C$65,C49,NSL!$N$57:$N$65)</f>
        <v>0</v>
      </c>
      <c r="O49" s="55">
        <f>SUMIF(NSL!$C$67:$C$76,C49,NSL!$N$67:$N$76)</f>
        <v>0</v>
      </c>
      <c r="P49" s="55">
        <f>SUMIF(NSL!$C$78:$C$79,C49,NSL!$N$78:$N$79)</f>
        <v>0</v>
      </c>
      <c r="Q49" s="55">
        <f>SUMIF(NSL!$C$81:$C$173,C49,NSL!$N$81:$N$173)</f>
        <v>0</v>
      </c>
      <c r="R49" s="65">
        <f t="shared" si="12"/>
        <v>0</v>
      </c>
      <c r="S49" s="55">
        <f>SUMIF(NSL!$C$176:$C$214,C49,NSL!$N$176:$N$214)</f>
        <v>0</v>
      </c>
      <c r="T49" s="55">
        <f>SUMIF(NSL!$C$216:$C$238,C49,NSL!$N$216:$N$238)</f>
        <v>0</v>
      </c>
      <c r="U49" s="55">
        <f>SUMIF(NSL!$C$240:$C$252,C49,NSL!$N$240:$N$252)</f>
        <v>0</v>
      </c>
      <c r="V49" s="55">
        <f>SUMIF(NSL!$C$254:$C$255,C49,NSL!$N$254:$N$255)</f>
        <v>0</v>
      </c>
      <c r="W49" s="55">
        <f>SUMIF(NSL!$C$257:$C$282,C49,NSL!$N$257:$N$282)</f>
        <v>0</v>
      </c>
      <c r="X49" s="55">
        <f>SUMIF(NSL!$C$284:$C$346,C49,NSL!$N$284:$N$346)</f>
        <v>0</v>
      </c>
      <c r="Y49" s="55">
        <f>SUMIF(NSL!$C$348:$C$436,C49,NSL!$N$348:$N$436)</f>
        <v>0</v>
      </c>
      <c r="Z49" s="55">
        <f>SUMIF(NSL!$C$438:$C$480,C49,NSL!$N$438:$N$480)</f>
        <v>0</v>
      </c>
      <c r="AA49" s="72">
        <f t="shared" si="16"/>
        <v>0</v>
      </c>
      <c r="AB49" s="55">
        <f>SUMIF(NSL!$C$483:$C$679,C49,NSL!$N$483:$N$679)</f>
        <v>0</v>
      </c>
      <c r="AC49" s="55">
        <f>SUMIF(NSL!$C$681:$C$682,C49,NSL!$N$681:$N$682)</f>
        <v>0</v>
      </c>
      <c r="AD49" s="55">
        <f>SUMIF(NSL!$C$684:$C$692,C49,NSL!$N$684:$N$692)</f>
        <v>0</v>
      </c>
      <c r="AE49" s="55">
        <f>SUMIF(NSL!$C$694:$C$776,C49,NSL!$N$694:$N$776)</f>
        <v>0</v>
      </c>
      <c r="AF49" s="55">
        <f>SUMIF(NSL!$C$778:$C$810,C49,NSL!$N$778:$N$810)</f>
        <v>0</v>
      </c>
      <c r="AG49" s="55">
        <f>SUMIF(NSL!$C$812:$C$813,C49,NSL!$N$812:$N$813)</f>
        <v>0</v>
      </c>
      <c r="AH49" s="55">
        <f>SUMIF(NSL!$C$815:$C$816,C49,NSL!$N$815:$N$816)</f>
        <v>0</v>
      </c>
      <c r="AI49" s="55">
        <f>SUMIF(NSL!$C$818:$C$889,C49,NSL!$N$818:$N$889)</f>
        <v>0</v>
      </c>
      <c r="AJ49" s="55">
        <f>SUMIF(NSL!$C$891:$C$917,C49,NSL!$N$891:$N$917)</f>
        <v>0</v>
      </c>
      <c r="AK49" s="55">
        <f>SUMIF(NSL!$C$919:$C$981,C49,NSL!$N$919:$N$981)</f>
        <v>0</v>
      </c>
      <c r="AL49" s="55">
        <f>SUMIF(NSL!$C$983:$C$1000,C49,NSL!$N$983:$N$1000)</f>
        <v>0</v>
      </c>
      <c r="AM49" s="55">
        <f>SUMIF(NSL!$C$1002:$C$1028,C49,NSL!$N$1002:$N$1028)</f>
        <v>0</v>
      </c>
      <c r="AN49" s="55">
        <f>SUMIF(NSL!$C$1030:$C$1045,C49,NSL!$N$1030:$N$1045)</f>
        <v>0</v>
      </c>
      <c r="AO49" s="55">
        <f>SUMIF(NSL!$C$1047:$C$1048,C49,NSL!$N$1047:$N$1048)</f>
        <v>0</v>
      </c>
      <c r="AP49" s="55">
        <f>SUMIF(NSL!$C$1050:$C$1074,C49,NSL!$N$1050:$N$1074)</f>
        <v>0</v>
      </c>
      <c r="AQ49" s="55">
        <f>SUMIF(NSL!$C$1076:$C$1099,C49,NSL!$N$1076:$N$1099)</f>
        <v>0</v>
      </c>
      <c r="AR49" s="55">
        <f>SUMIF(NSL!$C$1101:$C$1121,C49,NSL!$N$1101:$N$1121)</f>
        <v>0</v>
      </c>
      <c r="AS49" s="55">
        <f>SUMIF(NSL!$C$1123:$C$1164,C49,NSL!$N$1123:$N$1164)</f>
        <v>0</v>
      </c>
      <c r="AT49" s="55">
        <f>SUMIF(NSL!$C$1166:$C$1201,C49,NSL!$N$1166:$N$1201)</f>
        <v>0</v>
      </c>
      <c r="AU49" s="55">
        <f>SUMIF(NSL!$C$1203:$C$1223,C49,NSL!$N$1203:$N$1223)</f>
        <v>0</v>
      </c>
      <c r="AV49" s="54">
        <f>D49-BG49</f>
        <v>0</v>
      </c>
      <c r="AW49" s="55">
        <f>SUMIF(NSL!$C$1228:$C$1244,C49,NSL!$N$1228:$N$1244)</f>
        <v>0</v>
      </c>
      <c r="AX49" s="55">
        <f>SUMIF(NSL!$C$1246:$C$1351,C49,NSL!$N$1246:$N$1351)</f>
        <v>0</v>
      </c>
      <c r="AY49" s="55">
        <f>SUMIF(NSL!$C$1353:$C$1434,C49,NSL!$N$1353:$N$1434)</f>
        <v>0</v>
      </c>
      <c r="AZ49" s="55">
        <f>SUMIF(NSL!$C$1436:$C$1440,C49,NSL!$N$1436:$N$1440)</f>
        <v>0</v>
      </c>
      <c r="BA49" s="55">
        <f>SUMIF(NSL!$C$1442:$C$1507,C49,NSL!$N$1442:$N$1507)</f>
        <v>0</v>
      </c>
      <c r="BB49" s="55">
        <f>SUMIF(NSL!$C$1509:$C$1540,C49,NSL!$N$1509:$N$1540)</f>
        <v>0</v>
      </c>
      <c r="BC49" s="55">
        <f>SUMIF(NSL!$C$1542:$C$1545,C49,NSL!$N$1542:$N$1545)</f>
        <v>0</v>
      </c>
      <c r="BD49" s="55">
        <f>SUMIF(NSL!$C$1547:$C$1560,C49,NSL!$N$1547:$N$1560)</f>
        <v>0</v>
      </c>
      <c r="BE49" s="55">
        <f>SUMIF(NSL!$C$1562:$C$1565,C49,NSL!$N$1562:$N$1565)</f>
        <v>0</v>
      </c>
      <c r="BF49" s="55">
        <f>SUMIF(NSL!$C$1567:$C$1569,C49,NSL!$N$1567:$N$1569)</f>
        <v>0</v>
      </c>
      <c r="BG49" s="65">
        <f>SUM(G49:Q49)+SUM(S49:Z49)+SUM(AB49:AU49)+SUM(AW49:BF49)</f>
        <v>0</v>
      </c>
      <c r="BH49" s="53">
        <f>AV60-BG49</f>
        <v>0</v>
      </c>
      <c r="BI49" s="53">
        <f t="shared" si="6"/>
        <v>0</v>
      </c>
    </row>
    <row r="50" spans="1:61" ht="15">
      <c r="A50" s="8" t="s">
        <v>136</v>
      </c>
      <c r="B50" s="9" t="s">
        <v>150</v>
      </c>
      <c r="C50" s="8" t="s">
        <v>43</v>
      </c>
      <c r="D50" s="52">
        <f>HTg!K52</f>
        <v>0</v>
      </c>
      <c r="E50" s="65">
        <f t="shared" si="10"/>
        <v>0</v>
      </c>
      <c r="F50" s="70">
        <f t="shared" si="11"/>
        <v>0</v>
      </c>
      <c r="G50" s="55">
        <f>SUMIF(NSL!$C$9:$C$10,C50,NSL!$N$9:$N$10)</f>
        <v>0</v>
      </c>
      <c r="H50" s="55">
        <f>SUMIF(NSL!$C$12:$C$13,C50,NSL!$N$12:$N$13)</f>
        <v>0</v>
      </c>
      <c r="I50" s="55">
        <f>SUMIF(NSL!$C$15:$C$16,C50,NSL!$N$15:$N$16)</f>
        <v>0</v>
      </c>
      <c r="J50" s="55">
        <f>SUMIF(NSL!$C$18:$C$19,C50,NSL!$N$18:$N$19)</f>
        <v>0</v>
      </c>
      <c r="K50" s="55">
        <f>SUMIF(NSL!$C$21:$C$43,C50,NSL!$N$21:$N$43)</f>
        <v>0</v>
      </c>
      <c r="L50" s="55">
        <f>SUMIF(NSL!$C$45:$C$51,C50,NSL!$N$45:$N$51)</f>
        <v>0</v>
      </c>
      <c r="M50" s="55">
        <f>SUMIF(NSL!$C$53:$C$55,C50,NSL!$N$53:$N$55)</f>
        <v>0</v>
      </c>
      <c r="N50" s="55">
        <f>SUMIF(NSL!$C$57:$C$65,C50,NSL!$N$57:$N$65)</f>
        <v>0</v>
      </c>
      <c r="O50" s="55">
        <f>SUMIF(NSL!$C$67:$C$76,C50,NSL!$N$67:$N$76)</f>
        <v>0</v>
      </c>
      <c r="P50" s="55">
        <f>SUMIF(NSL!$C$78:$C$79,C50,NSL!$N$78:$N$79)</f>
        <v>0</v>
      </c>
      <c r="Q50" s="55">
        <f>SUMIF(NSL!$C$81:$C$173,C50,NSL!$N$81:$N$173)</f>
        <v>0</v>
      </c>
      <c r="R50" s="65">
        <f t="shared" si="12"/>
        <v>0</v>
      </c>
      <c r="S50" s="55">
        <f>SUMIF(NSL!$C$176:$C$214,C50,NSL!$N$176:$N$214)</f>
        <v>0</v>
      </c>
      <c r="T50" s="55">
        <f>SUMIF(NSL!$C$216:$C$238,C50,NSL!$N$216:$N$238)</f>
        <v>0</v>
      </c>
      <c r="U50" s="55">
        <f>SUMIF(NSL!$C$240:$C$252,C50,NSL!$N$240:$N$252)</f>
        <v>0</v>
      </c>
      <c r="V50" s="55">
        <f>SUMIF(NSL!$C$254:$C$255,C50,NSL!$N$254:$N$255)</f>
        <v>0</v>
      </c>
      <c r="W50" s="55">
        <f>SUMIF(NSL!$C$257:$C$282,C50,NSL!$N$257:$N$282)</f>
        <v>0</v>
      </c>
      <c r="X50" s="55">
        <f>SUMIF(NSL!$C$284:$C$346,C50,NSL!$N$284:$N$346)</f>
        <v>0</v>
      </c>
      <c r="Y50" s="55">
        <f>SUMIF(NSL!$C$348:$C$436,C50,NSL!$N$348:$N$436)</f>
        <v>0</v>
      </c>
      <c r="Z50" s="55">
        <f>SUMIF(NSL!$C$438:$C$480,C50,NSL!$N$438:$N$480)</f>
        <v>0</v>
      </c>
      <c r="AA50" s="72">
        <f t="shared" si="16"/>
        <v>0</v>
      </c>
      <c r="AB50" s="55">
        <f>SUMIF(NSL!$C$483:$C$679,C50,NSL!$N$483:$N$679)</f>
        <v>0</v>
      </c>
      <c r="AC50" s="55">
        <f>SUMIF(NSL!$C$681:$C$682,C50,NSL!$N$681:$N$682)</f>
        <v>0</v>
      </c>
      <c r="AD50" s="55">
        <f>SUMIF(NSL!$C$684:$C$692,C50,NSL!$N$684:$N$692)</f>
        <v>0</v>
      </c>
      <c r="AE50" s="55">
        <f>SUMIF(NSL!$C$694:$C$776,C50,NSL!$N$694:$N$776)</f>
        <v>0</v>
      </c>
      <c r="AF50" s="55">
        <f>SUMIF(NSL!$C$778:$C$810,C50,NSL!$N$778:$N$810)</f>
        <v>0</v>
      </c>
      <c r="AG50" s="55">
        <f>SUMIF(NSL!$C$812:$C$813,C50,NSL!$N$812:$N$813)</f>
        <v>0</v>
      </c>
      <c r="AH50" s="55">
        <f>SUMIF(NSL!$C$815:$C$816,C50,NSL!$N$815:$N$816)</f>
        <v>0</v>
      </c>
      <c r="AI50" s="55">
        <f>SUMIF(NSL!$C$818:$C$889,C50,NSL!$N$818:$N$889)</f>
        <v>0</v>
      </c>
      <c r="AJ50" s="55">
        <f>SUMIF(NSL!$C$891:$C$917,C50,NSL!$N$891:$N$917)</f>
        <v>0</v>
      </c>
      <c r="AK50" s="55">
        <f>SUMIF(NSL!$C$919:$C$981,C50,NSL!$N$919:$N$981)</f>
        <v>0</v>
      </c>
      <c r="AL50" s="55">
        <f>SUMIF(NSL!$C$983:$C$1000,C50,NSL!$N$983:$N$1000)</f>
        <v>0</v>
      </c>
      <c r="AM50" s="55">
        <f>SUMIF(NSL!$C$1002:$C$1028,C50,NSL!$N$1002:$N$1028)</f>
        <v>0</v>
      </c>
      <c r="AN50" s="55">
        <f>SUMIF(NSL!$C$1030:$C$1045,C50,NSL!$N$1030:$N$1045)</f>
        <v>0</v>
      </c>
      <c r="AO50" s="55">
        <f>SUMIF(NSL!$C$1047:$C$1048,C50,NSL!$N$1047:$N$1048)</f>
        <v>0</v>
      </c>
      <c r="AP50" s="55">
        <f>SUMIF(NSL!$C$1050:$C$1074,C50,NSL!$N$1050:$N$1074)</f>
        <v>0</v>
      </c>
      <c r="AQ50" s="55">
        <f>SUMIF(NSL!$C$1076:$C$1099,C50,NSL!$N$1076:$N$1099)</f>
        <v>0</v>
      </c>
      <c r="AR50" s="55">
        <f>SUMIF(NSL!$C$1101:$C$1121,C50,NSL!$N$1101:$N$1121)</f>
        <v>0</v>
      </c>
      <c r="AS50" s="55">
        <f>SUMIF(NSL!$C$1123:$C$1164,C50,NSL!$N$1123:$N$1164)</f>
        <v>0</v>
      </c>
      <c r="AT50" s="55">
        <f>SUMIF(NSL!$C$1166:$C$1201,C50,NSL!$N$1166:$N$1201)</f>
        <v>0</v>
      </c>
      <c r="AU50" s="55">
        <f>SUMIF(NSL!$C$1203:$C$1223,C50,NSL!$N$1203:$N$1223)</f>
        <v>0</v>
      </c>
      <c r="AV50" s="55">
        <f>SUMIF(NSL!$C$1225:$C$1226,C50,NSL!$N$1225:$N$1226)</f>
        <v>0</v>
      </c>
      <c r="AW50" s="54">
        <f>D50-BG50</f>
        <v>0</v>
      </c>
      <c r="AX50" s="55">
        <f>SUMIF(NSL!$C$1246:$C$1351,C50,NSL!$N$1246:$N$1351)</f>
        <v>0</v>
      </c>
      <c r="AY50" s="55">
        <f>SUMIF(NSL!$C$1353:$C$1434,C50,NSL!$N$1353:$N$1434)</f>
        <v>0</v>
      </c>
      <c r="AZ50" s="55">
        <f>SUMIF(NSL!$C$1436:$C$1440,C50,NSL!$N$1436:$N$1440)</f>
        <v>0</v>
      </c>
      <c r="BA50" s="55">
        <f>SUMIF(NSL!$C$1442:$C$1507,C50,NSL!$N$1442:$N$1507)</f>
        <v>0</v>
      </c>
      <c r="BB50" s="55">
        <f>SUMIF(NSL!$C$1509:$C$1540,C50,NSL!$N$1509:$N$1540)</f>
        <v>0</v>
      </c>
      <c r="BC50" s="55">
        <f>SUMIF(NSL!$C$1542:$C$1545,C50,NSL!$N$1542:$N$1545)</f>
        <v>0</v>
      </c>
      <c r="BD50" s="55">
        <f>SUMIF(NSL!$C$1547:$C$1560,C50,NSL!$N$1547:$N$1560)</f>
        <v>0</v>
      </c>
      <c r="BE50" s="55">
        <f>SUMIF(NSL!$C$1562:$C$1565,C50,NSL!$N$1562:$N$1565)</f>
        <v>0</v>
      </c>
      <c r="BF50" s="55">
        <f>SUMIF(NSL!$C$1567:$C$1569,C50,NSL!$N$1567:$N$1569)</f>
        <v>0</v>
      </c>
      <c r="BG50" s="65">
        <f>SUM(G50:Q50)+SUM(S50:Z50)+SUM(AB50:AV50)+SUM(AX50:BF50)</f>
        <v>0</v>
      </c>
      <c r="BH50" s="53">
        <f>AW60-BG50</f>
        <v>0</v>
      </c>
      <c r="BI50" s="53">
        <f t="shared" si="6"/>
        <v>0</v>
      </c>
    </row>
    <row r="51" spans="1:61" ht="30">
      <c r="A51" s="8" t="s">
        <v>137</v>
      </c>
      <c r="B51" s="9" t="s">
        <v>131</v>
      </c>
      <c r="C51" s="8" t="s">
        <v>45</v>
      </c>
      <c r="D51" s="52">
        <f>HTg!K53</f>
        <v>0</v>
      </c>
      <c r="E51" s="65">
        <f t="shared" si="10"/>
        <v>0</v>
      </c>
      <c r="F51" s="70">
        <f t="shared" si="11"/>
        <v>0</v>
      </c>
      <c r="G51" s="55">
        <f>SUMIF(NSL!$C$9:$C$10,C51,NSL!$N$9:$N$10)</f>
        <v>0</v>
      </c>
      <c r="H51" s="55">
        <f>SUMIF(NSL!$C$12:$C$13,C51,NSL!$N$12:$N$13)</f>
        <v>0</v>
      </c>
      <c r="I51" s="55">
        <f>SUMIF(NSL!$C$15:$C$16,C51,NSL!$N$15:$N$16)</f>
        <v>0</v>
      </c>
      <c r="J51" s="55">
        <f>SUMIF(NSL!$C$18:$C$19,C51,NSL!$N$18:$N$19)</f>
        <v>0</v>
      </c>
      <c r="K51" s="55">
        <f>SUMIF(NSL!$C$21:$C$43,C51,NSL!$N$21:$N$43)</f>
        <v>0</v>
      </c>
      <c r="L51" s="55">
        <f>SUMIF(NSL!$C$45:$C$51,C51,NSL!$N$45:$N$51)</f>
        <v>0</v>
      </c>
      <c r="M51" s="55">
        <f>SUMIF(NSL!$C$53:$C$55,C51,NSL!$N$53:$N$55)</f>
        <v>0</v>
      </c>
      <c r="N51" s="55">
        <f>SUMIF(NSL!$C$57:$C$65,C51,NSL!$N$57:$N$65)</f>
        <v>0</v>
      </c>
      <c r="O51" s="55">
        <f>SUMIF(NSL!$C$67:$C$76,C51,NSL!$N$67:$N$76)</f>
        <v>0</v>
      </c>
      <c r="P51" s="55">
        <f>SUMIF(NSL!$C$78:$C$79,C51,NSL!$N$78:$N$79)</f>
        <v>0</v>
      </c>
      <c r="Q51" s="55">
        <f>SUMIF(NSL!$C$81:$C$173,C51,NSL!$N$81:$N$173)</f>
        <v>0</v>
      </c>
      <c r="R51" s="65">
        <f t="shared" si="12"/>
        <v>0</v>
      </c>
      <c r="S51" s="55">
        <f>SUMIF(NSL!$C$176:$C$214,C51,NSL!$N$176:$N$214)</f>
        <v>0</v>
      </c>
      <c r="T51" s="55">
        <f>SUMIF(NSL!$C$216:$C$238,C51,NSL!$N$216:$N$238)</f>
        <v>0</v>
      </c>
      <c r="U51" s="55">
        <f>SUMIF(NSL!$C$240:$C$252,C51,NSL!$N$240:$N$252)</f>
        <v>0</v>
      </c>
      <c r="V51" s="55">
        <f>SUMIF(NSL!$C$254:$C$255,C51,NSL!$N$254:$N$255)</f>
        <v>0</v>
      </c>
      <c r="W51" s="55">
        <f>SUMIF(NSL!$C$257:$C$282,C51,NSL!$N$257:$N$282)</f>
        <v>0</v>
      </c>
      <c r="X51" s="55">
        <f>SUMIF(NSL!$C$284:$C$346,C51,NSL!$N$284:$N$346)</f>
        <v>0</v>
      </c>
      <c r="Y51" s="55">
        <f>SUMIF(NSL!$C$348:$C$436,C51,NSL!$N$348:$N$436)</f>
        <v>0</v>
      </c>
      <c r="Z51" s="55">
        <f>SUMIF(NSL!$C$438:$C$480,C51,NSL!$N$438:$N$480)</f>
        <v>0</v>
      </c>
      <c r="AA51" s="72">
        <f t="shared" si="16"/>
        <v>0</v>
      </c>
      <c r="AB51" s="55">
        <f>SUMIF(NSL!$C$483:$C$679,C51,NSL!$N$483:$N$679)</f>
        <v>0</v>
      </c>
      <c r="AC51" s="55">
        <f>SUMIF(NSL!$C$681:$C$682,C51,NSL!$N$681:$N$682)</f>
        <v>0</v>
      </c>
      <c r="AD51" s="55">
        <f>SUMIF(NSL!$C$684:$C$692,C51,NSL!$N$684:$N$692)</f>
        <v>0</v>
      </c>
      <c r="AE51" s="55">
        <f>SUMIF(NSL!$C$694:$C$776,C51,NSL!$N$694:$N$776)</f>
        <v>0</v>
      </c>
      <c r="AF51" s="55">
        <f>SUMIF(NSL!$C$778:$C$810,C51,NSL!$N$778:$N$810)</f>
        <v>0</v>
      </c>
      <c r="AG51" s="55">
        <f>SUMIF(NSL!$C$812:$C$813,C51,NSL!$N$812:$N$813)</f>
        <v>0</v>
      </c>
      <c r="AH51" s="55">
        <f>SUMIF(NSL!$C$815:$C$816,C51,NSL!$N$815:$N$816)</f>
        <v>0</v>
      </c>
      <c r="AI51" s="55">
        <f>SUMIF(NSL!$C$818:$C$889,C51,NSL!$N$818:$N$889)</f>
        <v>0</v>
      </c>
      <c r="AJ51" s="55">
        <f>SUMIF(NSL!$C$891:$C$917,C51,NSL!$N$891:$N$917)</f>
        <v>0</v>
      </c>
      <c r="AK51" s="55">
        <f>SUMIF(NSL!$C$919:$C$981,C51,NSL!$N$919:$N$981)</f>
        <v>0</v>
      </c>
      <c r="AL51" s="55">
        <f>SUMIF(NSL!$C$983:$C$1000,C51,NSL!$N$983:$N$1000)</f>
        <v>0</v>
      </c>
      <c r="AM51" s="55">
        <f>SUMIF(NSL!$C$1002:$C$1028,C51,NSL!$N$1002:$N$1028)</f>
        <v>0</v>
      </c>
      <c r="AN51" s="55">
        <f>SUMIF(NSL!$C$1030:$C$1045,C51,NSL!$N$1030:$N$1045)</f>
        <v>0</v>
      </c>
      <c r="AO51" s="55">
        <f>SUMIF(NSL!$C$1047:$C$1048,C51,NSL!$N$1047:$N$1048)</f>
        <v>0</v>
      </c>
      <c r="AP51" s="55">
        <f>SUMIF(NSL!$C$1050:$C$1074,C51,NSL!$N$1050:$N$1074)</f>
        <v>0</v>
      </c>
      <c r="AQ51" s="55">
        <f>SUMIF(NSL!$C$1076:$C$1099,C51,NSL!$N$1076:$N$1099)</f>
        <v>0</v>
      </c>
      <c r="AR51" s="55">
        <f>SUMIF(NSL!$C$1101:$C$1121,C51,NSL!$N$1101:$N$1121)</f>
        <v>0</v>
      </c>
      <c r="AS51" s="55">
        <f>SUMIF(NSL!$C$1123:$C$1164,C51,NSL!$N$1123:$N$1164)</f>
        <v>0</v>
      </c>
      <c r="AT51" s="55">
        <f>SUMIF(NSL!$C$1166:$C$1201,C51,NSL!$N$1166:$N$1201)</f>
        <v>0</v>
      </c>
      <c r="AU51" s="55">
        <f>SUMIF(NSL!$C$1203:$C$1223,C51,NSL!$N$1203:$N$1223)</f>
        <v>0</v>
      </c>
      <c r="AV51" s="55">
        <f>SUMIF(NSL!$C$1225:$C$1226,C51,NSL!$N$1225:$N$1226)</f>
        <v>0</v>
      </c>
      <c r="AW51" s="55">
        <f>SUMIF(NSL!$C$1228:$C$1244,C51,NSL!$N$1228:$N$1244)</f>
        <v>0</v>
      </c>
      <c r="AX51" s="54">
        <f>D51-BG51</f>
        <v>0</v>
      </c>
      <c r="AY51" s="55">
        <f>SUMIF(NSL!$C$1353:$C$1434,C51,NSL!$N$1353:$N$1434)</f>
        <v>0</v>
      </c>
      <c r="AZ51" s="55">
        <f>SUMIF(NSL!$C$1436:$C$1440,C51,NSL!$N$1436:$N$1440)</f>
        <v>0</v>
      </c>
      <c r="BA51" s="55">
        <f>SUMIF(NSL!$C$1442:$C$1507,C51,NSL!$N$1442:$N$1507)</f>
        <v>0</v>
      </c>
      <c r="BB51" s="55">
        <f>SUMIF(NSL!$C$1509:$C$1540,C51,NSL!$N$1509:$N$1540)</f>
        <v>0</v>
      </c>
      <c r="BC51" s="55">
        <f>SUMIF(NSL!$C$1542:$C$1545,C51,NSL!$N$1542:$N$1545)</f>
        <v>0</v>
      </c>
      <c r="BD51" s="55">
        <f>SUMIF(NSL!$C$1547:$C$1560,C51,NSL!$N$1547:$N$1560)</f>
        <v>0</v>
      </c>
      <c r="BE51" s="55">
        <f>SUMIF(NSL!$C$1562:$C$1565,C51,NSL!$N$1562:$N$1565)</f>
        <v>0</v>
      </c>
      <c r="BF51" s="55">
        <f>SUMIF(NSL!$C$1567:$C$1569,C51,NSL!$N$1567:$N$1569)</f>
        <v>0</v>
      </c>
      <c r="BG51" s="65">
        <f>SUM(G51:Q51)+SUM(S51:Z51)+SUM(AB51:AW51)+SUM(AY51:BF51)</f>
        <v>0</v>
      </c>
      <c r="BH51" s="58">
        <f>AX60-BG51</f>
        <v>9.83</v>
      </c>
      <c r="BI51" s="53">
        <f t="shared" si="6"/>
        <v>9.83</v>
      </c>
    </row>
    <row r="52" spans="1:61" ht="30">
      <c r="A52" s="8" t="s">
        <v>138</v>
      </c>
      <c r="B52" s="9" t="s">
        <v>132</v>
      </c>
      <c r="C52" s="8" t="s">
        <v>39</v>
      </c>
      <c r="D52" s="52">
        <f>HTg!K54</f>
        <v>0</v>
      </c>
      <c r="E52" s="65">
        <f t="shared" si="10"/>
        <v>0</v>
      </c>
      <c r="F52" s="70">
        <f t="shared" si="11"/>
        <v>0</v>
      </c>
      <c r="G52" s="55">
        <f>SUMIF(NSL!$C$9:$C$10,C52,NSL!$N$9:$N$10)</f>
        <v>0</v>
      </c>
      <c r="H52" s="55">
        <f>SUMIF(NSL!$C$12:$C$13,C52,NSL!$N$12:$N$13)</f>
        <v>0</v>
      </c>
      <c r="I52" s="55">
        <f>SUMIF(NSL!$C$15:$C$16,C52,NSL!$N$15:$N$16)</f>
        <v>0</v>
      </c>
      <c r="J52" s="55">
        <f>SUMIF(NSL!$C$18:$C$19,C52,NSL!$N$18:$N$19)</f>
        <v>0</v>
      </c>
      <c r="K52" s="55">
        <f>SUMIF(NSL!$C$21:$C$43,C52,NSL!$N$21:$N$43)</f>
        <v>0</v>
      </c>
      <c r="L52" s="55">
        <f>SUMIF(NSL!$C$45:$C$51,C52,NSL!$N$45:$N$51)</f>
        <v>0</v>
      </c>
      <c r="M52" s="55">
        <f>SUMIF(NSL!$C$53:$C$55,C52,NSL!$N$53:$N$55)</f>
        <v>0</v>
      </c>
      <c r="N52" s="55">
        <f>SUMIF(NSL!$C$57:$C$65,C52,NSL!$N$57:$N$65)</f>
        <v>0</v>
      </c>
      <c r="O52" s="55">
        <f>SUMIF(NSL!$C$67:$C$76,C52,NSL!$N$67:$N$76)</f>
        <v>0</v>
      </c>
      <c r="P52" s="55">
        <f>SUMIF(NSL!$C$78:$C$79,C52,NSL!$N$78:$N$79)</f>
        <v>0</v>
      </c>
      <c r="Q52" s="55">
        <f>SUMIF(NSL!$C$81:$C$173,C52,NSL!$N$81:$N$173)</f>
        <v>0</v>
      </c>
      <c r="R52" s="65">
        <f t="shared" si="12"/>
        <v>0</v>
      </c>
      <c r="S52" s="55">
        <f>SUMIF(NSL!$C$176:$C$214,C52,NSL!$N$176:$N$214)</f>
        <v>0</v>
      </c>
      <c r="T52" s="55">
        <f>SUMIF(NSL!$C$216:$C$238,C52,NSL!$N$216:$N$238)</f>
        <v>0</v>
      </c>
      <c r="U52" s="55">
        <f>SUMIF(NSL!$C$240:$C$252,C52,NSL!$N$240:$N$252)</f>
        <v>0</v>
      </c>
      <c r="V52" s="55">
        <f>SUMIF(NSL!$C$254:$C$255,C52,NSL!$N$254:$N$255)</f>
        <v>0</v>
      </c>
      <c r="W52" s="55">
        <f>SUMIF(NSL!$C$257:$C$282,C52,NSL!$N$257:$N$282)</f>
        <v>0</v>
      </c>
      <c r="X52" s="55">
        <f>SUMIF(NSL!$C$284:$C$346,C52,NSL!$N$284:$N$346)</f>
        <v>0</v>
      </c>
      <c r="Y52" s="55">
        <f>SUMIF(NSL!$C$348:$C$436,C52,NSL!$N$348:$N$436)</f>
        <v>0</v>
      </c>
      <c r="Z52" s="55">
        <f>SUMIF(NSL!$C$438:$C$480,C52,NSL!$N$438:$N$480)</f>
        <v>0</v>
      </c>
      <c r="AA52" s="72">
        <f t="shared" si="16"/>
        <v>0</v>
      </c>
      <c r="AB52" s="55">
        <f>SUMIF(NSL!$C$483:$C$679,C52,NSL!$N$483:$N$679)</f>
        <v>0</v>
      </c>
      <c r="AC52" s="55">
        <f>SUMIF(NSL!$C$681:$C$682,C52,NSL!$N$681:$N$682)</f>
        <v>0</v>
      </c>
      <c r="AD52" s="55">
        <f>SUMIF(NSL!$C$684:$C$692,C52,NSL!$N$684:$N$692)</f>
        <v>0</v>
      </c>
      <c r="AE52" s="55">
        <f>SUMIF(NSL!$C$694:$C$776,C52,NSL!$N$694:$N$776)</f>
        <v>0</v>
      </c>
      <c r="AF52" s="55">
        <f>SUMIF(NSL!$C$778:$C$810,C52,NSL!$N$778:$N$810)</f>
        <v>0</v>
      </c>
      <c r="AG52" s="55">
        <f>SUMIF(NSL!$C$812:$C$813,C52,NSL!$N$812:$N$813)</f>
        <v>0</v>
      </c>
      <c r="AH52" s="55">
        <f>SUMIF(NSL!$C$815:$C$816,C52,NSL!$N$815:$N$816)</f>
        <v>0</v>
      </c>
      <c r="AI52" s="55">
        <f>SUMIF(NSL!$C$818:$C$889,C52,NSL!$N$818:$N$889)</f>
        <v>0</v>
      </c>
      <c r="AJ52" s="55">
        <f>SUMIF(NSL!$C$891:$C$917,C52,NSL!$N$891:$N$917)</f>
        <v>0</v>
      </c>
      <c r="AK52" s="55">
        <f>SUMIF(NSL!$C$919:$C$981,C52,NSL!$N$919:$N$981)</f>
        <v>0</v>
      </c>
      <c r="AL52" s="55">
        <f>SUMIF(NSL!$C$983:$C$1000,C52,NSL!$N$983:$N$1000)</f>
        <v>0</v>
      </c>
      <c r="AM52" s="55">
        <f>SUMIF(NSL!$C$1002:$C$1028,C52,NSL!$N$1002:$N$1028)</f>
        <v>0</v>
      </c>
      <c r="AN52" s="55">
        <f>SUMIF(NSL!$C$1030:$C$1045,C52,NSL!$N$1030:$N$1045)</f>
        <v>0</v>
      </c>
      <c r="AO52" s="55">
        <f>SUMIF(NSL!$C$1047:$C$1048,C52,NSL!$N$1047:$N$1048)</f>
        <v>0</v>
      </c>
      <c r="AP52" s="55">
        <f>SUMIF(NSL!$C$1050:$C$1074,C52,NSL!$N$1050:$N$1074)</f>
        <v>0</v>
      </c>
      <c r="AQ52" s="55">
        <f>SUMIF(NSL!$C$1076:$C$1099,C52,NSL!$N$1076:$N$1099)</f>
        <v>0</v>
      </c>
      <c r="AR52" s="55">
        <f>SUMIF(NSL!$C$1101:$C$1121,C52,NSL!$N$1101:$N$1121)</f>
        <v>0</v>
      </c>
      <c r="AS52" s="55">
        <f>SUMIF(NSL!$C$1123:$C$1164,C52,NSL!$N$1123:$N$1164)</f>
        <v>0</v>
      </c>
      <c r="AT52" s="55">
        <f>SUMIF(NSL!$C$1166:$C$1201,C52,NSL!$N$1166:$N$1201)</f>
        <v>0</v>
      </c>
      <c r="AU52" s="55">
        <f>SUMIF(NSL!$C$1203:$C$1223,C52,NSL!$N$1203:$N$1223)</f>
        <v>0</v>
      </c>
      <c r="AV52" s="55">
        <f>SUMIF(NSL!$C$1225:$C$1226,C52,NSL!$N$1225:$N$1226)</f>
        <v>0</v>
      </c>
      <c r="AW52" s="55">
        <f>SUMIF(NSL!$C$1228:$C$1244,C52,NSL!$N$1228:$N$1244)</f>
        <v>0</v>
      </c>
      <c r="AX52" s="55">
        <f>SUMIF(NSL!$C$1246:$C$1351,C52,NSL!$N$1246:$N$1351)</f>
        <v>0</v>
      </c>
      <c r="AY52" s="54">
        <f>D52-BG52</f>
        <v>0</v>
      </c>
      <c r="AZ52" s="55">
        <f>SUMIF(NSL!$C$1436:$C$1440,C52,NSL!$N$1436:$N$1440)</f>
        <v>0</v>
      </c>
      <c r="BA52" s="55">
        <f>SUMIF(NSL!$C$1442:$C$1507,C52,NSL!$N$1442:$N$1507)</f>
        <v>0</v>
      </c>
      <c r="BB52" s="55">
        <f>SUMIF(NSL!$C$1509:$C$1540,C52,NSL!$N$1509:$N$1540)</f>
        <v>0</v>
      </c>
      <c r="BC52" s="55">
        <f>SUMIF(NSL!$C$1542:$C$1545,C52,NSL!$N$1542:$N$1545)</f>
        <v>0</v>
      </c>
      <c r="BD52" s="55">
        <f>SUMIF(NSL!$C$1547:$C$1560,C52,NSL!$N$1547:$N$1560)</f>
        <v>0</v>
      </c>
      <c r="BE52" s="55">
        <f>SUMIF(NSL!$C$1562:$C$1565,C52,NSL!$N$1562:$N$1565)</f>
        <v>0</v>
      </c>
      <c r="BF52" s="55">
        <f>SUMIF(NSL!$C$1567:$C$1569,C52,NSL!$N$1567:$N$1569)</f>
        <v>0</v>
      </c>
      <c r="BG52" s="65">
        <f>SUM(G52:Q52)+SUM(S52:Z52)+SUM(AB52:AX52)+SUM(AZ52:BF52)</f>
        <v>0</v>
      </c>
      <c r="BH52" s="58">
        <f>AY60-BG52</f>
        <v>0</v>
      </c>
      <c r="BI52" s="53">
        <f t="shared" si="6"/>
        <v>0</v>
      </c>
    </row>
    <row r="53" spans="1:61" ht="15">
      <c r="A53" s="8" t="s">
        <v>139</v>
      </c>
      <c r="B53" s="9" t="s">
        <v>133</v>
      </c>
      <c r="C53" s="8" t="s">
        <v>151</v>
      </c>
      <c r="D53" s="52">
        <f>HTg!K55</f>
        <v>0</v>
      </c>
      <c r="E53" s="65">
        <f t="shared" si="10"/>
        <v>0</v>
      </c>
      <c r="F53" s="70">
        <f t="shared" si="11"/>
        <v>0</v>
      </c>
      <c r="G53" s="55">
        <f>SUMIF(NSL!$C$9:$C$10,C53,NSL!$N$9:$N$10)</f>
        <v>0</v>
      </c>
      <c r="H53" s="55">
        <f>SUMIF(NSL!$C$12:$C$13,C53,NSL!$N$12:$N$13)</f>
        <v>0</v>
      </c>
      <c r="I53" s="55">
        <f>SUMIF(NSL!$C$15:$C$16,C53,NSL!$N$15:$N$16)</f>
        <v>0</v>
      </c>
      <c r="J53" s="55">
        <f>SUMIF(NSL!$C$18:$C$19,C53,NSL!$N$18:$N$19)</f>
        <v>0</v>
      </c>
      <c r="K53" s="55">
        <f>SUMIF(NSL!$C$21:$C$43,C53,NSL!$N$21:$N$43)</f>
        <v>0</v>
      </c>
      <c r="L53" s="55">
        <f>SUMIF(NSL!$C$45:$C$51,C53,NSL!$N$45:$N$51)</f>
        <v>0</v>
      </c>
      <c r="M53" s="55">
        <f>SUMIF(NSL!$C$53:$C$55,C53,NSL!$N$53:$N$55)</f>
        <v>0</v>
      </c>
      <c r="N53" s="55">
        <f>SUMIF(NSL!$C$57:$C$65,C53,NSL!$N$57:$N$65)</f>
        <v>0</v>
      </c>
      <c r="O53" s="55">
        <f>SUMIF(NSL!$C$67:$C$76,C53,NSL!$N$67:$N$76)</f>
        <v>0</v>
      </c>
      <c r="P53" s="55">
        <f>SUMIF(NSL!$C$78:$C$79,C53,NSL!$N$78:$N$79)</f>
        <v>0</v>
      </c>
      <c r="Q53" s="55">
        <f>SUMIF(NSL!$C$81:$C$173,C53,NSL!$N$81:$N$173)</f>
        <v>0</v>
      </c>
      <c r="R53" s="65">
        <f t="shared" si="12"/>
        <v>0</v>
      </c>
      <c r="S53" s="55">
        <f>SUMIF(NSL!$C$176:$C$214,C53,NSL!$N$176:$N$214)</f>
        <v>0</v>
      </c>
      <c r="T53" s="55">
        <f>SUMIF(NSL!$C$216:$C$238,C53,NSL!$N$216:$N$238)</f>
        <v>0</v>
      </c>
      <c r="U53" s="55">
        <f>SUMIF(NSL!$C$240:$C$252,C53,NSL!$N$240:$N$252)</f>
        <v>0</v>
      </c>
      <c r="V53" s="55">
        <f>SUMIF(NSL!$C$254:$C$255,C53,NSL!$N$254:$N$255)</f>
        <v>0</v>
      </c>
      <c r="W53" s="55">
        <f>SUMIF(NSL!$C$257:$C$282,C53,NSL!$N$257:$N$282)</f>
        <v>0</v>
      </c>
      <c r="X53" s="55">
        <f>SUMIF(NSL!$C$284:$C$346,C53,NSL!$N$284:$N$346)</f>
        <v>0</v>
      </c>
      <c r="Y53" s="55">
        <f>SUMIF(NSL!$C$348:$C$436,C53,NSL!$N$348:$N$436)</f>
        <v>0</v>
      </c>
      <c r="Z53" s="55">
        <f>SUMIF(NSL!$C$438:$C$480,C53,NSL!$N$438:$N$480)</f>
        <v>0</v>
      </c>
      <c r="AA53" s="72">
        <f t="shared" si="16"/>
        <v>0</v>
      </c>
      <c r="AB53" s="55">
        <f>SUMIF(NSL!$C$483:$C$679,C53,NSL!$N$483:$N$679)</f>
        <v>0</v>
      </c>
      <c r="AC53" s="55">
        <f>SUMIF(NSL!$C$681:$C$682,C53,NSL!$N$681:$N$682)</f>
        <v>0</v>
      </c>
      <c r="AD53" s="55">
        <f>SUMIF(NSL!$C$684:$C$692,C53,NSL!$N$684:$N$692)</f>
        <v>0</v>
      </c>
      <c r="AE53" s="55">
        <f>SUMIF(NSL!$C$694:$C$776,C53,NSL!$N$694:$N$776)</f>
        <v>0</v>
      </c>
      <c r="AF53" s="55">
        <f>SUMIF(NSL!$C$778:$C$810,C53,NSL!$N$778:$N$810)</f>
        <v>0</v>
      </c>
      <c r="AG53" s="55">
        <f>SUMIF(NSL!$C$812:$C$813,C53,NSL!$N$812:$N$813)</f>
        <v>0</v>
      </c>
      <c r="AH53" s="55">
        <f>SUMIF(NSL!$C$815:$C$816,C53,NSL!$N$815:$N$816)</f>
        <v>0</v>
      </c>
      <c r="AI53" s="55">
        <f>SUMIF(NSL!$C$818:$C$889,C53,NSL!$N$818:$N$889)</f>
        <v>0</v>
      </c>
      <c r="AJ53" s="55">
        <f>SUMIF(NSL!$C$891:$C$917,C53,NSL!$N$891:$N$917)</f>
        <v>0</v>
      </c>
      <c r="AK53" s="55">
        <f>SUMIF(NSL!$C$919:$C$981,C53,NSL!$N$919:$N$981)</f>
        <v>0</v>
      </c>
      <c r="AL53" s="55">
        <f>SUMIF(NSL!$C$983:$C$1000,C53,NSL!$N$983:$N$1000)</f>
        <v>0</v>
      </c>
      <c r="AM53" s="55">
        <f>SUMIF(NSL!$C$1002:$C$1028,C53,NSL!$N$1002:$N$1028)</f>
        <v>0</v>
      </c>
      <c r="AN53" s="55">
        <f>SUMIF(NSL!$C$1030:$C$1045,C53,NSL!$N$1030:$N$1045)</f>
        <v>0</v>
      </c>
      <c r="AO53" s="55">
        <f>SUMIF(NSL!$C$1047:$C$1048,C53,NSL!$N$1047:$N$1048)</f>
        <v>0</v>
      </c>
      <c r="AP53" s="55">
        <f>SUMIF(NSL!$C$1050:$C$1074,C53,NSL!$N$1050:$N$1074)</f>
        <v>0</v>
      </c>
      <c r="AQ53" s="55">
        <f>SUMIF(NSL!$C$1076:$C$1099,C53,NSL!$N$1076:$N$1099)</f>
        <v>0</v>
      </c>
      <c r="AR53" s="55">
        <f>SUMIF(NSL!$C$1101:$C$1121,C53,NSL!$N$1101:$N$1121)</f>
        <v>0</v>
      </c>
      <c r="AS53" s="55">
        <f>SUMIF(NSL!$C$1123:$C$1164,C53,NSL!$N$1123:$N$1164)</f>
        <v>0</v>
      </c>
      <c r="AT53" s="55">
        <f>SUMIF(NSL!$C$1166:$C$1201,C53,NSL!$N$1166:$N$1201)</f>
        <v>0</v>
      </c>
      <c r="AU53" s="55">
        <f>SUMIF(NSL!$C$1203:$C$1223,C53,NSL!$N$1203:$N$1223)</f>
        <v>0</v>
      </c>
      <c r="AV53" s="55">
        <f>SUMIF(NSL!$C$1225:$C$1226,C53,NSL!$N$1225:$N$1226)</f>
        <v>0</v>
      </c>
      <c r="AW53" s="55">
        <f>SUMIF(NSL!$C$1228:$C$1244,C53,NSL!$N$1228:$N$1244)</f>
        <v>0</v>
      </c>
      <c r="AX53" s="55">
        <f>SUMIF(NSL!$C$1246:$C$1351,C53,NSL!$N$1246:$N$1351)</f>
        <v>0</v>
      </c>
      <c r="AY53" s="55">
        <f>SUMIF(NSL!$C$1353:$C$1434,C53,NSL!$N$1353:$N$1434)</f>
        <v>0</v>
      </c>
      <c r="AZ53" s="54">
        <f>D53-BG53</f>
        <v>0</v>
      </c>
      <c r="BA53" s="55">
        <f>SUMIF(NSL!$C$1442:$C$1507,C53,NSL!$N$1442:$N$1507)</f>
        <v>0</v>
      </c>
      <c r="BB53" s="55">
        <f>SUMIF(NSL!$C$1509:$C$1540,C53,NSL!$N$1509:$N$1540)</f>
        <v>0</v>
      </c>
      <c r="BC53" s="55">
        <f>SUMIF(NSL!$C$1542:$C$1545,C53,NSL!$N$1542:$N$1545)</f>
        <v>0</v>
      </c>
      <c r="BD53" s="55">
        <f>SUMIF(NSL!$C$1547:$C$1560,C53,NSL!$N$1547:$N$1560)</f>
        <v>0</v>
      </c>
      <c r="BE53" s="55">
        <f>SUMIF(NSL!$C$1562:$C$1565,C53,NSL!$N$1562:$N$1565)</f>
        <v>0</v>
      </c>
      <c r="BF53" s="55">
        <f>SUMIF(NSL!$C$1567:$C$1569,C53,NSL!$N$1567:$N$1569)</f>
        <v>0</v>
      </c>
      <c r="BG53" s="65">
        <f>SUM(G53:Q53)+SUM(S53:Z53)+SUM(AB53:AY53)+SUM(BA53:BF53)</f>
        <v>0</v>
      </c>
      <c r="BH53" s="58">
        <f>AZ60-BG53</f>
        <v>0</v>
      </c>
      <c r="BI53" s="53">
        <f t="shared" si="6"/>
        <v>0</v>
      </c>
    </row>
    <row r="54" spans="1:61" ht="15">
      <c r="A54" s="8" t="s">
        <v>140</v>
      </c>
      <c r="B54" s="9" t="s">
        <v>134</v>
      </c>
      <c r="C54" s="8" t="s">
        <v>152</v>
      </c>
      <c r="D54" s="52">
        <f>HTg!K56</f>
        <v>0</v>
      </c>
      <c r="E54" s="65">
        <f t="shared" si="10"/>
        <v>0</v>
      </c>
      <c r="F54" s="70">
        <f t="shared" si="11"/>
        <v>0</v>
      </c>
      <c r="G54" s="55">
        <f>SUMIF(NSL!$C$9:$C$10,C54,NSL!$N$9:$N$10)</f>
        <v>0</v>
      </c>
      <c r="H54" s="55">
        <f>SUMIF(NSL!$C$12:$C$13,C54,NSL!$N$12:$N$13)</f>
        <v>0</v>
      </c>
      <c r="I54" s="55">
        <f>SUMIF(NSL!$C$15:$C$16,C54,NSL!$N$15:$N$16)</f>
        <v>0</v>
      </c>
      <c r="J54" s="55">
        <f>SUMIF(NSL!$C$18:$C$19,C54,NSL!$N$18:$N$19)</f>
        <v>0</v>
      </c>
      <c r="K54" s="55">
        <f>SUMIF(NSL!$C$21:$C$43,C54,NSL!$N$21:$N$43)</f>
        <v>0</v>
      </c>
      <c r="L54" s="55">
        <f>SUMIF(NSL!$C$45:$C$51,C54,NSL!$N$45:$N$51)</f>
        <v>0</v>
      </c>
      <c r="M54" s="55">
        <f>SUMIF(NSL!$C$53:$C$55,C54,NSL!$N$53:$N$55)</f>
        <v>0</v>
      </c>
      <c r="N54" s="55">
        <f>SUMIF(NSL!$C$57:$C$65,C54,NSL!$N$57:$N$65)</f>
        <v>0</v>
      </c>
      <c r="O54" s="55">
        <f>SUMIF(NSL!$C$67:$C$76,C54,NSL!$N$67:$N$76)</f>
        <v>0</v>
      </c>
      <c r="P54" s="55">
        <f>SUMIF(NSL!$C$78:$C$79,C54,NSL!$N$78:$N$79)</f>
        <v>0</v>
      </c>
      <c r="Q54" s="55">
        <f>SUMIF(NSL!$C$81:$C$173,C54,NSL!$N$81:$N$173)</f>
        <v>0</v>
      </c>
      <c r="R54" s="65">
        <f t="shared" si="12"/>
        <v>0</v>
      </c>
      <c r="S54" s="55">
        <f>SUMIF(NSL!$C$176:$C$214,C54,NSL!$N$176:$N$214)</f>
        <v>0</v>
      </c>
      <c r="T54" s="55">
        <f>SUMIF(NSL!$C$216:$C$238,C54,NSL!$N$216:$N$238)</f>
        <v>0</v>
      </c>
      <c r="U54" s="55">
        <f>SUMIF(NSL!$C$240:$C$252,C54,NSL!$N$240:$N$252)</f>
        <v>0</v>
      </c>
      <c r="V54" s="55">
        <f>SUMIF(NSL!$C$254:$C$255,C54,NSL!$N$254:$N$255)</f>
        <v>0</v>
      </c>
      <c r="W54" s="55">
        <f>SUMIF(NSL!$C$257:$C$282,C54,NSL!$N$257:$N$282)</f>
        <v>0</v>
      </c>
      <c r="X54" s="55">
        <f>SUMIF(NSL!$C$284:$C$346,C54,NSL!$N$284:$N$346)</f>
        <v>0</v>
      </c>
      <c r="Y54" s="55">
        <f>SUMIF(NSL!$C$348:$C$436,C54,NSL!$N$348:$N$436)</f>
        <v>0</v>
      </c>
      <c r="Z54" s="55">
        <f>SUMIF(NSL!$C$438:$C$480,C54,NSL!$N$438:$N$480)</f>
        <v>0</v>
      </c>
      <c r="AA54" s="72">
        <f t="shared" si="16"/>
        <v>0</v>
      </c>
      <c r="AB54" s="55">
        <f>SUMIF(NSL!$C$483:$C$679,C54,NSL!$N$483:$N$679)</f>
        <v>0</v>
      </c>
      <c r="AC54" s="55">
        <f>SUMIF(NSL!$C$681:$C$682,C54,NSL!$N$681:$N$682)</f>
        <v>0</v>
      </c>
      <c r="AD54" s="55">
        <f>SUMIF(NSL!$C$684:$C$692,C54,NSL!$N$684:$N$692)</f>
        <v>0</v>
      </c>
      <c r="AE54" s="55">
        <f>SUMIF(NSL!$C$694:$C$776,C54,NSL!$N$694:$N$776)</f>
        <v>0</v>
      </c>
      <c r="AF54" s="55">
        <f>SUMIF(NSL!$C$778:$C$810,C54,NSL!$N$778:$N$810)</f>
        <v>0</v>
      </c>
      <c r="AG54" s="55">
        <f>SUMIF(NSL!$C$812:$C$813,C54,NSL!$N$812:$N$813)</f>
        <v>0</v>
      </c>
      <c r="AH54" s="55">
        <f>SUMIF(NSL!$C$815:$C$816,C54,NSL!$N$815:$N$816)</f>
        <v>0</v>
      </c>
      <c r="AI54" s="55">
        <f>SUMIF(NSL!$C$818:$C$889,C54,NSL!$N$818:$N$889)</f>
        <v>0</v>
      </c>
      <c r="AJ54" s="55">
        <f>SUMIF(NSL!$C$891:$C$917,C54,NSL!$N$891:$N$917)</f>
        <v>0</v>
      </c>
      <c r="AK54" s="55">
        <f>SUMIF(NSL!$C$919:$C$981,C54,NSL!$N$919:$N$981)</f>
        <v>0</v>
      </c>
      <c r="AL54" s="55">
        <f>SUMIF(NSL!$C$983:$C$1000,C54,NSL!$N$983:$N$1000)</f>
        <v>0</v>
      </c>
      <c r="AM54" s="55">
        <f>SUMIF(NSL!$C$1002:$C$1028,C54,NSL!$N$1002:$N$1028)</f>
        <v>0</v>
      </c>
      <c r="AN54" s="55">
        <f>SUMIF(NSL!$C$1030:$C$1045,C54,NSL!$N$1030:$N$1045)</f>
        <v>0</v>
      </c>
      <c r="AO54" s="55">
        <f>SUMIF(NSL!$C$1047:$C$1048,C54,NSL!$N$1047:$N$1048)</f>
        <v>0</v>
      </c>
      <c r="AP54" s="55">
        <f>SUMIF(NSL!$C$1050:$C$1074,C54,NSL!$N$1050:$N$1074)</f>
        <v>0</v>
      </c>
      <c r="AQ54" s="55">
        <f>SUMIF(NSL!$C$1076:$C$1099,C54,NSL!$N$1076:$N$1099)</f>
        <v>0</v>
      </c>
      <c r="AR54" s="55">
        <f>SUMIF(NSL!$C$1101:$C$1121,C54,NSL!$N$1101:$N$1121)</f>
        <v>0</v>
      </c>
      <c r="AS54" s="55">
        <f>SUMIF(NSL!$C$1123:$C$1164,C54,NSL!$N$1123:$N$1164)</f>
        <v>0</v>
      </c>
      <c r="AT54" s="55">
        <f>SUMIF(NSL!$C$1166:$C$1201,C54,NSL!$N$1166:$N$1201)</f>
        <v>0</v>
      </c>
      <c r="AU54" s="55">
        <f>SUMIF(NSL!$C$1203:$C$1223,C54,NSL!$N$1203:$N$1223)</f>
        <v>0</v>
      </c>
      <c r="AV54" s="55">
        <f>SUMIF(NSL!$C$1225:$C$1226,C54,NSL!$N$1225:$N$1226)</f>
        <v>0</v>
      </c>
      <c r="AW54" s="55">
        <f>SUMIF(NSL!$C$1228:$C$1244,C54,NSL!$N$1228:$N$1244)</f>
        <v>0</v>
      </c>
      <c r="AX54" s="55">
        <f>SUMIF(NSL!$C$1246:$C$1351,C54,NSL!$N$1246:$N$1351)</f>
        <v>0</v>
      </c>
      <c r="AY54" s="55">
        <f>SUMIF(NSL!$C$1353:$C$1434,C54,NSL!$N$1353:$N$1434)</f>
        <v>0</v>
      </c>
      <c r="AZ54" s="55">
        <f>SUMIF(NSL!$C$1436:$C$1440,C54,NSL!$N$1436:$N$1440)</f>
        <v>0</v>
      </c>
      <c r="BA54" s="54">
        <f>D54-BG54</f>
        <v>0</v>
      </c>
      <c r="BB54" s="55">
        <f>SUMIF(NSL!$C$1509:$C$1540,C54,NSL!$N$1509:$N$1540)</f>
        <v>0</v>
      </c>
      <c r="BC54" s="55">
        <f>SUMIF(NSL!$C$1542:$C$1545,C54,NSL!$N$1542:$N$1545)</f>
        <v>0</v>
      </c>
      <c r="BD54" s="55">
        <f>SUMIF(NSL!$C$1547:$C$1560,C54,NSL!$N$1547:$N$1560)</f>
        <v>0</v>
      </c>
      <c r="BE54" s="55">
        <f>SUMIF(NSL!$C$1562:$C$1565,C54,NSL!$N$1562:$N$1565)</f>
        <v>0</v>
      </c>
      <c r="BF54" s="55">
        <f>SUMIF(NSL!$C$1567:$C$1569,C54,NSL!$N$1567:$N$1569)</f>
        <v>0</v>
      </c>
      <c r="BG54" s="65">
        <f>SUM(G54:Q54)+SUM(S54:Z54)+SUM(AB54:AZ54)+SUM(BB54:BF54)</f>
        <v>0</v>
      </c>
      <c r="BH54" s="58">
        <f>BA60-BG54</f>
        <v>0</v>
      </c>
      <c r="BI54" s="53">
        <f t="shared" si="6"/>
        <v>0</v>
      </c>
    </row>
    <row r="55" spans="1:61" ht="15">
      <c r="A55" s="8" t="s">
        <v>141</v>
      </c>
      <c r="B55" s="9" t="s">
        <v>153</v>
      </c>
      <c r="C55" s="8" t="s">
        <v>44</v>
      </c>
      <c r="D55" s="52">
        <f>HTg!K57</f>
        <v>0</v>
      </c>
      <c r="E55" s="65">
        <f t="shared" si="10"/>
        <v>0</v>
      </c>
      <c r="F55" s="70">
        <f t="shared" si="11"/>
        <v>0</v>
      </c>
      <c r="G55" s="55">
        <f>SUMIF(NSL!$C$9:$C$10,C55,NSL!$N$9:$N$10)</f>
        <v>0</v>
      </c>
      <c r="H55" s="55">
        <f>SUMIF(NSL!$C$12:$C$13,C55,NSL!$N$12:$N$13)</f>
        <v>0</v>
      </c>
      <c r="I55" s="55">
        <f>SUMIF(NSL!$C$15:$C$16,C55,NSL!$N$15:$N$16)</f>
        <v>0</v>
      </c>
      <c r="J55" s="55">
        <f>SUMIF(NSL!$C$18:$C$19,C55,NSL!$N$18:$N$19)</f>
        <v>0</v>
      </c>
      <c r="K55" s="55">
        <f>SUMIF(NSL!$C$21:$C$43,C55,NSL!$N$21:$N$43)</f>
        <v>0</v>
      </c>
      <c r="L55" s="55">
        <f>SUMIF(NSL!$C$45:$C$51,C55,NSL!$N$45:$N$51)</f>
        <v>0</v>
      </c>
      <c r="M55" s="55">
        <f>SUMIF(NSL!$C$53:$C$55,C55,NSL!$N$53:$N$55)</f>
        <v>0</v>
      </c>
      <c r="N55" s="55">
        <f>SUMIF(NSL!$C$57:$C$65,C55,NSL!$N$57:$N$65)</f>
        <v>0</v>
      </c>
      <c r="O55" s="55">
        <f>SUMIF(NSL!$C$67:$C$76,C55,NSL!$N$67:$N$76)</f>
        <v>0</v>
      </c>
      <c r="P55" s="55">
        <f>SUMIF(NSL!$C$78:$C$79,C55,NSL!$N$78:$N$79)</f>
        <v>0</v>
      </c>
      <c r="Q55" s="55">
        <f>SUMIF(NSL!$C$81:$C$173,C55,NSL!$N$81:$N$173)</f>
        <v>0</v>
      </c>
      <c r="R55" s="65">
        <f t="shared" si="12"/>
        <v>0</v>
      </c>
      <c r="S55" s="55">
        <f>SUMIF(NSL!$C$176:$C$214,C55,NSL!$N$176:$N$214)</f>
        <v>0</v>
      </c>
      <c r="T55" s="55">
        <f>SUMIF(NSL!$C$216:$C$238,C55,NSL!$N$216:$N$238)</f>
        <v>0</v>
      </c>
      <c r="U55" s="55">
        <f>SUMIF(NSL!$C$240:$C$252,C55,NSL!$N$240:$N$252)</f>
        <v>0</v>
      </c>
      <c r="V55" s="55">
        <f>SUMIF(NSL!$C$254:$C$255,C55,NSL!$N$254:$N$255)</f>
        <v>0</v>
      </c>
      <c r="W55" s="55">
        <f>SUMIF(NSL!$C$257:$C$282,C55,NSL!$N$257:$N$282)</f>
        <v>0</v>
      </c>
      <c r="X55" s="55">
        <f>SUMIF(NSL!$C$284:$C$346,C55,NSL!$N$284:$N$346)</f>
        <v>0</v>
      </c>
      <c r="Y55" s="55">
        <f>SUMIF(NSL!$C$348:$C$436,C55,NSL!$N$348:$N$436)</f>
        <v>0</v>
      </c>
      <c r="Z55" s="55">
        <f>SUMIF(NSL!$C$438:$C$480,C55,NSL!$N$438:$N$480)</f>
        <v>0</v>
      </c>
      <c r="AA55" s="72">
        <f t="shared" si="16"/>
        <v>0</v>
      </c>
      <c r="AB55" s="55">
        <f>SUMIF(NSL!$C$483:$C$679,C55,NSL!$N$483:$N$679)</f>
        <v>0</v>
      </c>
      <c r="AC55" s="55">
        <f>SUMIF(NSL!$C$681:$C$682,C55,NSL!$N$681:$N$682)</f>
        <v>0</v>
      </c>
      <c r="AD55" s="55">
        <f>SUMIF(NSL!$C$684:$C$692,C55,NSL!$N$684:$N$692)</f>
        <v>0</v>
      </c>
      <c r="AE55" s="55">
        <f>SUMIF(NSL!$C$694:$C$776,C55,NSL!$N$694:$N$776)</f>
        <v>0</v>
      </c>
      <c r="AF55" s="55">
        <f>SUMIF(NSL!$C$778:$C$810,C55,NSL!$N$778:$N$810)</f>
        <v>0</v>
      </c>
      <c r="AG55" s="55">
        <f>SUMIF(NSL!$C$812:$C$813,C55,NSL!$N$812:$N$813)</f>
        <v>0</v>
      </c>
      <c r="AH55" s="55">
        <f>SUMIF(NSL!$C$815:$C$816,C55,NSL!$N$815:$N$816)</f>
        <v>0</v>
      </c>
      <c r="AI55" s="55">
        <f>SUMIF(NSL!$C$818:$C$889,C55,NSL!$N$818:$N$889)</f>
        <v>0</v>
      </c>
      <c r="AJ55" s="55">
        <f>SUMIF(NSL!$C$891:$C$917,C55,NSL!$N$891:$N$917)</f>
        <v>0</v>
      </c>
      <c r="AK55" s="55">
        <f>SUMIF(NSL!$C$919:$C$981,C55,NSL!$N$919:$N$981)</f>
        <v>0</v>
      </c>
      <c r="AL55" s="55">
        <f>SUMIF(NSL!$C$983:$C$1000,C55,NSL!$N$983:$N$1000)</f>
        <v>0</v>
      </c>
      <c r="AM55" s="55">
        <f>SUMIF(NSL!$C$1002:$C$1028,C55,NSL!$N$1002:$N$1028)</f>
        <v>0</v>
      </c>
      <c r="AN55" s="55">
        <f>SUMIF(NSL!$C$1030:$C$1045,C55,NSL!$N$1030:$N$1045)</f>
        <v>0</v>
      </c>
      <c r="AO55" s="55">
        <f>SUMIF(NSL!$C$1047:$C$1048,C55,NSL!$N$1047:$N$1048)</f>
        <v>0</v>
      </c>
      <c r="AP55" s="55">
        <f>SUMIF(NSL!$C$1050:$C$1074,C55,NSL!$N$1050:$N$1074)</f>
        <v>0</v>
      </c>
      <c r="AQ55" s="55">
        <f>SUMIF(NSL!$C$1076:$C$1099,C55,NSL!$N$1076:$N$1099)</f>
        <v>0</v>
      </c>
      <c r="AR55" s="55">
        <f>SUMIF(NSL!$C$1101:$C$1121,C55,NSL!$N$1101:$N$1121)</f>
        <v>0</v>
      </c>
      <c r="AS55" s="55">
        <f>SUMIF(NSL!$C$1123:$C$1164,C55,NSL!$N$1123:$N$1164)</f>
        <v>0</v>
      </c>
      <c r="AT55" s="55">
        <f>SUMIF(NSL!$C$1166:$C$1201,C55,NSL!$N$1166:$N$1201)</f>
        <v>0</v>
      </c>
      <c r="AU55" s="55">
        <f>SUMIF(NSL!$C$1203:$C$1223,C55,NSL!$N$1203:$N$1223)</f>
        <v>0</v>
      </c>
      <c r="AV55" s="55">
        <f>SUMIF(NSL!$C$1225:$C$1226,C55,NSL!$N$1225:$N$1226)</f>
        <v>0</v>
      </c>
      <c r="AW55" s="55">
        <f>SUMIF(NSL!$C$1228:$C$1244,C55,NSL!$N$1228:$N$1244)</f>
        <v>0</v>
      </c>
      <c r="AX55" s="55">
        <f>SUMIF(NSL!$C$1246:$C$1351,C55,NSL!$N$1246:$N$1351)</f>
        <v>0</v>
      </c>
      <c r="AY55" s="55">
        <f>SUMIF(NSL!$C$1353:$C$1434,C55,NSL!$N$1353:$N$1434)</f>
        <v>0</v>
      </c>
      <c r="AZ55" s="55">
        <f>SUMIF(NSL!$C$1436:$C$1440,C55,NSL!$N$1436:$N$1440)</f>
        <v>0</v>
      </c>
      <c r="BA55" s="55">
        <f>SUMIF(NSL!$C$1442:$C$1507,C55,NSL!$N$1442:$N$1507)</f>
        <v>0</v>
      </c>
      <c r="BB55" s="54">
        <f>D55-BG55</f>
        <v>0</v>
      </c>
      <c r="BC55" s="55">
        <f>SUMIF(NSL!$C$1542:$C$1545,C55,NSL!$N$1542:$N$1545)</f>
        <v>0</v>
      </c>
      <c r="BD55" s="55">
        <f>SUMIF(NSL!$C$1547:$C$1560,C55,NSL!$N$1547:$N$1560)</f>
        <v>0</v>
      </c>
      <c r="BE55" s="55">
        <f>SUMIF(NSL!$C$1562:$C$1565,C55,NSL!$N$1562:$N$1565)</f>
        <v>0</v>
      </c>
      <c r="BF55" s="55">
        <f>SUMIF(NSL!$C$1567:$C$1569,C55,NSL!$N$1567:$N$1569)</f>
        <v>0</v>
      </c>
      <c r="BG55" s="65">
        <f>SUM(G55:Q55)+SUM(S55:Z55)+SUM(AB55:BA55)+SUM(BC55:BF55)</f>
        <v>0</v>
      </c>
      <c r="BH55" s="58">
        <f>BB60-BG55</f>
        <v>0</v>
      </c>
      <c r="BI55" s="53">
        <f t="shared" si="6"/>
        <v>0</v>
      </c>
    </row>
    <row r="56" spans="1:61" ht="15">
      <c r="A56" s="8" t="s">
        <v>142</v>
      </c>
      <c r="B56" s="9" t="s">
        <v>154</v>
      </c>
      <c r="C56" s="8" t="s">
        <v>47</v>
      </c>
      <c r="D56" s="52">
        <f>HTg!K58</f>
        <v>81.93</v>
      </c>
      <c r="E56" s="65">
        <f t="shared" si="10"/>
        <v>0</v>
      </c>
      <c r="F56" s="70">
        <f t="shared" si="11"/>
        <v>0</v>
      </c>
      <c r="G56" s="55">
        <f>SUMIF(NSL!$C$9:$C$10,C56,NSL!$N$9:$N$10)</f>
        <v>0</v>
      </c>
      <c r="H56" s="55">
        <f>SUMIF(NSL!$C$12:$C$13,C56,NSL!$N$12:$N$13)</f>
        <v>0</v>
      </c>
      <c r="I56" s="55">
        <f>SUMIF(NSL!$C$15:$C$16,C56,NSL!$N$15:$N$16)</f>
        <v>0</v>
      </c>
      <c r="J56" s="55">
        <f>SUMIF(NSL!$C$18:$C$19,C56,NSL!$N$18:$N$19)</f>
        <v>0</v>
      </c>
      <c r="K56" s="55">
        <f>SUMIF(NSL!$C$21:$C$43,C56,NSL!$N$21:$N$43)</f>
        <v>0</v>
      </c>
      <c r="L56" s="55">
        <f>SUMIF(NSL!$C$45:$C$51,C56,NSL!$N$45:$N$51)</f>
        <v>0</v>
      </c>
      <c r="M56" s="55">
        <f>SUMIF(NSL!$C$53:$C$55,C56,NSL!$N$53:$N$55)</f>
        <v>0</v>
      </c>
      <c r="N56" s="55">
        <f>SUMIF(NSL!$C$57:$C$65,C56,NSL!$N$57:$N$65)</f>
        <v>0</v>
      </c>
      <c r="O56" s="55">
        <f>SUMIF(NSL!$C$67:$C$76,C56,NSL!$N$67:$N$76)</f>
        <v>0</v>
      </c>
      <c r="P56" s="55">
        <f>SUMIF(NSL!$C$78:$C$79,C56,NSL!$N$78:$N$79)</f>
        <v>0</v>
      </c>
      <c r="Q56" s="55">
        <f>SUMIF(NSL!$C$81:$C$173,C56,NSL!$N$81:$N$173)</f>
        <v>0</v>
      </c>
      <c r="R56" s="65">
        <f t="shared" si="12"/>
        <v>81.93</v>
      </c>
      <c r="S56" s="55">
        <f>SUMIF(NSL!$C$176:$C$214,C56,NSL!$N$176:$N$214)</f>
        <v>0</v>
      </c>
      <c r="T56" s="55">
        <f>SUMIF(NSL!$C$216:$C$238,C56,NSL!$N$216:$N$238)</f>
        <v>0</v>
      </c>
      <c r="U56" s="55">
        <f>SUMIF(NSL!$C$240:$C$252,C56,NSL!$N$240:$N$252)</f>
        <v>0</v>
      </c>
      <c r="V56" s="55">
        <f>SUMIF(NSL!$C$254:$C$255,C56,NSL!$N$254:$N$255)</f>
        <v>0</v>
      </c>
      <c r="W56" s="55">
        <f>SUMIF(NSL!$C$257:$C$282,C56,NSL!$N$257:$N$282)</f>
        <v>0</v>
      </c>
      <c r="X56" s="55">
        <f>SUMIF(NSL!$C$284:$C$346,C56,NSL!$N$284:$N$346)</f>
        <v>0</v>
      </c>
      <c r="Y56" s="55">
        <f>SUMIF(NSL!$C$348:$C$436,C56,NSL!$N$348:$N$436)</f>
        <v>0</v>
      </c>
      <c r="Z56" s="55">
        <f>SUMIF(NSL!$C$438:$C$480,C56,NSL!$N$438:$N$480)</f>
        <v>0</v>
      </c>
      <c r="AA56" s="72">
        <f t="shared" si="16"/>
        <v>0.05</v>
      </c>
      <c r="AB56" s="55">
        <f>SUMIF(NSL!$C$483:$C$679,C56,NSL!$N$483:$N$679)</f>
        <v>0</v>
      </c>
      <c r="AC56" s="55">
        <f>SUMIF(NSL!$C$681:$C$682,C56,NSL!$N$681:$N$682)</f>
        <v>0</v>
      </c>
      <c r="AD56" s="55">
        <f>SUMIF(NSL!$C$684:$C$692,C56,NSL!$N$684:$N$692)</f>
        <v>0</v>
      </c>
      <c r="AE56" s="55">
        <f>SUMIF(NSL!$C$694:$C$776,C56,NSL!$N$694:$N$776)</f>
        <v>0</v>
      </c>
      <c r="AF56" s="55">
        <f>SUMIF(NSL!$C$778:$C$810,C56,NSL!$N$778:$N$810)</f>
        <v>0</v>
      </c>
      <c r="AG56" s="55">
        <f>SUMIF(NSL!$C$812:$C$813,C56,NSL!$N$812:$N$813)</f>
        <v>0</v>
      </c>
      <c r="AH56" s="55">
        <f>SUMIF(NSL!$C$815:$C$816,C56,NSL!$N$815:$N$816)</f>
        <v>0</v>
      </c>
      <c r="AI56" s="55">
        <f>SUMIF(NSL!$C$818:$C$889,C56,NSL!$N$818:$N$889)</f>
        <v>0</v>
      </c>
      <c r="AJ56" s="55">
        <f>SUMIF(NSL!$C$891:$C$917,C56,NSL!$N$891:$N$917)</f>
        <v>0.05</v>
      </c>
      <c r="AK56" s="55">
        <f>SUMIF(NSL!$C$919:$C$981,C56,NSL!$N$919:$N$981)</f>
        <v>0</v>
      </c>
      <c r="AL56" s="55">
        <f>SUMIF(NSL!$C$983:$C$1000,C56,NSL!$N$983:$N$1000)</f>
        <v>0</v>
      </c>
      <c r="AM56" s="55">
        <f>SUMIF(NSL!$C$1002:$C$1028,C56,NSL!$N$1002:$N$1028)</f>
        <v>0</v>
      </c>
      <c r="AN56" s="55">
        <f>SUMIF(NSL!$C$1030:$C$1045,C56,NSL!$N$1030:$N$1045)</f>
        <v>0</v>
      </c>
      <c r="AO56" s="55">
        <f>SUMIF(NSL!$C$1047:$C$1048,C56,NSL!$N$1047:$N$1048)</f>
        <v>0</v>
      </c>
      <c r="AP56" s="55">
        <f>SUMIF(NSL!$C$1050:$C$1074,C56,NSL!$N$1050:$N$1074)</f>
        <v>0</v>
      </c>
      <c r="AQ56" s="55">
        <f>SUMIF(NSL!$C$1076:$C$1099,C56,NSL!$N$1076:$N$1099)</f>
        <v>0</v>
      </c>
      <c r="AR56" s="55">
        <f>SUMIF(NSL!$C$1101:$C$1121,C56,NSL!$N$1101:$N$1121)</f>
        <v>0</v>
      </c>
      <c r="AS56" s="55">
        <f>SUMIF(NSL!$C$1123:$C$1164,C56,NSL!$N$1123:$N$1164)</f>
        <v>0</v>
      </c>
      <c r="AT56" s="55">
        <f>SUMIF(NSL!$C$1166:$C$1201,C56,NSL!$N$1166:$N$1201)</f>
        <v>0</v>
      </c>
      <c r="AU56" s="55">
        <f>SUMIF(NSL!$C$1203:$C$1223,C56,NSL!$N$1203:$N$1223)</f>
        <v>0</v>
      </c>
      <c r="AV56" s="55">
        <f>SUMIF(NSL!$C$1225:$C$1226,C56,NSL!$N$1225:$N$1226)</f>
        <v>0</v>
      </c>
      <c r="AW56" s="55">
        <f>SUMIF(NSL!$C$1228:$C$1244,C56,NSL!$N$1228:$N$1244)</f>
        <v>0</v>
      </c>
      <c r="AX56" s="55">
        <f>SUMIF(NSL!$C$1246:$C$1351,C56,NSL!$N$1246:$N$1351)</f>
        <v>0</v>
      </c>
      <c r="AY56" s="55">
        <f>SUMIF(NSL!$C$1353:$C$1434,C56,NSL!$N$1353:$N$1434)</f>
        <v>0</v>
      </c>
      <c r="AZ56" s="55">
        <f>SUMIF(NSL!$C$1436:$C$1440,C56,NSL!$N$1436:$N$1440)</f>
        <v>0</v>
      </c>
      <c r="BA56" s="55">
        <f>SUMIF(NSL!$C$1442:$C$1507,C56,NSL!$N$1442:$N$1507)</f>
        <v>0</v>
      </c>
      <c r="BB56" s="55">
        <f>SUMIF(NSL!$C$1509:$C$1540,C56,NSL!$N$1509:$N$1540)</f>
        <v>0</v>
      </c>
      <c r="BC56" s="54">
        <f>D56-BG56</f>
        <v>81.88000000000001</v>
      </c>
      <c r="BD56" s="55">
        <f>SUMIF(NSL!$C$1547:$C$1560,C56,NSL!$N$1547:$N$1560)</f>
        <v>0</v>
      </c>
      <c r="BE56" s="55">
        <f>SUMIF(NSL!$C$1562:$C$1565,C56,NSL!$N$1562:$N$1565)</f>
        <v>0</v>
      </c>
      <c r="BF56" s="55">
        <f>SUMIF(NSL!$C$1567:$C$1569,C56,NSL!$N$1567:$N$1569)</f>
        <v>0</v>
      </c>
      <c r="BG56" s="65">
        <f>SUM(G56:Q56)+SUM(S56:Z56)+SUM(AB56:BB56)+SUM(BD56:BF56)</f>
        <v>0.05</v>
      </c>
      <c r="BH56" s="58">
        <f>BC60-BG56</f>
        <v>-0.05</v>
      </c>
      <c r="BI56" s="53">
        <f t="shared" si="6"/>
        <v>81.88000000000001</v>
      </c>
    </row>
    <row r="57" spans="1:61" ht="15">
      <c r="A57" s="8" t="s">
        <v>143</v>
      </c>
      <c r="B57" s="9" t="s">
        <v>98</v>
      </c>
      <c r="C57" s="8" t="s">
        <v>46</v>
      </c>
      <c r="D57" s="52">
        <f>HTg!K59</f>
        <v>0</v>
      </c>
      <c r="E57" s="65">
        <f t="shared" si="10"/>
        <v>0</v>
      </c>
      <c r="F57" s="70">
        <f t="shared" si="11"/>
        <v>0</v>
      </c>
      <c r="G57" s="55">
        <f>SUMIF(NSL!$C$9:$C$10,C57,NSL!$N$9:$N$10)</f>
        <v>0</v>
      </c>
      <c r="H57" s="55">
        <f>SUMIF(NSL!$C$12:$C$13,C57,NSL!$N$12:$N$13)</f>
        <v>0</v>
      </c>
      <c r="I57" s="55">
        <f>SUMIF(NSL!$C$15:$C$16,C57,NSL!$N$15:$N$16)</f>
        <v>0</v>
      </c>
      <c r="J57" s="55">
        <f>SUMIF(NSL!$C$18:$C$19,C57,NSL!$N$18:$N$19)</f>
        <v>0</v>
      </c>
      <c r="K57" s="55">
        <f>SUMIF(NSL!$C$21:$C$43,C57,NSL!$N$21:$N$43)</f>
        <v>0</v>
      </c>
      <c r="L57" s="55">
        <f>SUMIF(NSL!$C$45:$C$51,C57,NSL!$N$45:$N$51)</f>
        <v>0</v>
      </c>
      <c r="M57" s="55">
        <f>SUMIF(NSL!$C$53:$C$55,C57,NSL!$N$53:$N$55)</f>
        <v>0</v>
      </c>
      <c r="N57" s="55">
        <f>SUMIF(NSL!$C$57:$C$65,C57,NSL!$N$57:$N$65)</f>
        <v>0</v>
      </c>
      <c r="O57" s="55">
        <f>SUMIF(NSL!$C$67:$C$76,C57,NSL!$N$67:$N$76)</f>
        <v>0</v>
      </c>
      <c r="P57" s="55">
        <f>SUMIF(NSL!$C$78:$C$79,C57,NSL!$N$78:$N$79)</f>
        <v>0</v>
      </c>
      <c r="Q57" s="55">
        <f>SUMIF(NSL!$C$81:$C$173,C57,NSL!$N$81:$N$173)</f>
        <v>0</v>
      </c>
      <c r="R57" s="65">
        <f t="shared" si="12"/>
        <v>0</v>
      </c>
      <c r="S57" s="55">
        <f>SUMIF(NSL!$C$176:$C$214,C57,NSL!$N$176:$N$214)</f>
        <v>0</v>
      </c>
      <c r="T57" s="55">
        <f>SUMIF(NSL!$C$216:$C$238,C57,NSL!$N$216:$N$238)</f>
        <v>0</v>
      </c>
      <c r="U57" s="55">
        <f>SUMIF(NSL!$C$240:$C$252,C57,NSL!$N$240:$N$252)</f>
        <v>0</v>
      </c>
      <c r="V57" s="55">
        <f>SUMIF(NSL!$C$254:$C$255,C57,NSL!$N$254:$N$255)</f>
        <v>0</v>
      </c>
      <c r="W57" s="55">
        <f>SUMIF(NSL!$C$257:$C$282,C57,NSL!$N$257:$N$282)</f>
        <v>0</v>
      </c>
      <c r="X57" s="55">
        <f>SUMIF(NSL!$C$284:$C$346,C57,NSL!$N$284:$N$346)</f>
        <v>0</v>
      </c>
      <c r="Y57" s="55">
        <f>SUMIF(NSL!$C$348:$C$436,C57,NSL!$N$348:$N$436)</f>
        <v>0</v>
      </c>
      <c r="Z57" s="55">
        <f>SUMIF(NSL!$C$438:$C$480,C57,NSL!$N$438:$N$480)</f>
        <v>0</v>
      </c>
      <c r="AA57" s="72">
        <f t="shared" si="16"/>
        <v>0</v>
      </c>
      <c r="AB57" s="55">
        <f>SUMIF(NSL!$C$483:$C$679,C57,NSL!$N$483:$N$679)</f>
        <v>0</v>
      </c>
      <c r="AC57" s="55">
        <f>SUMIF(NSL!$C$681:$C$682,C57,NSL!$N$681:$N$682)</f>
        <v>0</v>
      </c>
      <c r="AD57" s="55">
        <f>SUMIF(NSL!$C$684:$C$692,C57,NSL!$N$684:$N$692)</f>
        <v>0</v>
      </c>
      <c r="AE57" s="55">
        <f>SUMIF(NSL!$C$694:$C$776,C57,NSL!$N$694:$N$776)</f>
        <v>0</v>
      </c>
      <c r="AF57" s="55">
        <f>SUMIF(NSL!$C$778:$C$810,C57,NSL!$N$778:$N$810)</f>
        <v>0</v>
      </c>
      <c r="AG57" s="55">
        <f>SUMIF(NSL!$C$812:$C$813,C57,NSL!$N$812:$N$813)</f>
        <v>0</v>
      </c>
      <c r="AH57" s="55">
        <f>SUMIF(NSL!$C$815:$C$816,C57,NSL!$N$815:$N$816)</f>
        <v>0</v>
      </c>
      <c r="AI57" s="55">
        <f>SUMIF(NSL!$C$818:$C$889,C57,NSL!$N$818:$N$889)</f>
        <v>0</v>
      </c>
      <c r="AJ57" s="55">
        <f>SUMIF(NSL!$C$891:$C$917,C57,NSL!$N$891:$N$917)</f>
        <v>0</v>
      </c>
      <c r="AK57" s="55">
        <f>SUMIF(NSL!$C$919:$C$981,C57,NSL!$N$919:$N$981)</f>
        <v>0</v>
      </c>
      <c r="AL57" s="55">
        <f>SUMIF(NSL!$C$983:$C$1000,C57,NSL!$N$983:$N$1000)</f>
        <v>0</v>
      </c>
      <c r="AM57" s="55">
        <f>SUMIF(NSL!$C$1002:$C$1028,C57,NSL!$N$1002:$N$1028)</f>
        <v>0</v>
      </c>
      <c r="AN57" s="55">
        <f>SUMIF(NSL!$C$1030:$C$1045,C57,NSL!$N$1030:$N$1045)</f>
        <v>0</v>
      </c>
      <c r="AO57" s="55">
        <f>SUMIF(NSL!$C$1047:$C$1048,C57,NSL!$N$1047:$N$1048)</f>
        <v>0</v>
      </c>
      <c r="AP57" s="55">
        <f>SUMIF(NSL!$C$1050:$C$1074,C57,NSL!$N$1050:$N$1074)</f>
        <v>0</v>
      </c>
      <c r="AQ57" s="55">
        <f>SUMIF(NSL!$C$1076:$C$1099,C57,NSL!$N$1076:$N$1099)</f>
        <v>0</v>
      </c>
      <c r="AR57" s="55">
        <f>SUMIF(NSL!$C$1101:$C$1121,C57,NSL!$N$1101:$N$1121)</f>
        <v>0</v>
      </c>
      <c r="AS57" s="55">
        <f>SUMIF(NSL!$C$1123:$C$1164,C57,NSL!$N$1123:$N$1164)</f>
        <v>0</v>
      </c>
      <c r="AT57" s="55">
        <f>SUMIF(NSL!$C$1166:$C$1201,C57,NSL!$N$1166:$N$1201)</f>
        <v>0</v>
      </c>
      <c r="AU57" s="55">
        <f>SUMIF(NSL!$C$1203:$C$1223,C57,NSL!$N$1203:$N$1223)</f>
        <v>0</v>
      </c>
      <c r="AV57" s="55">
        <f>SUMIF(NSL!$C$1225:$C$1226,C57,NSL!$N$1225:$N$1226)</f>
        <v>0</v>
      </c>
      <c r="AW57" s="55">
        <f>SUMIF(NSL!$C$1228:$C$1244,C57,NSL!$N$1228:$N$1244)</f>
        <v>0</v>
      </c>
      <c r="AX57" s="55">
        <f>SUMIF(NSL!$C$1246:$C$1351,C57,NSL!$N$1246:$N$1351)</f>
        <v>0</v>
      </c>
      <c r="AY57" s="55">
        <f>SUMIF(NSL!$C$1353:$C$1434,C57,NSL!$N$1353:$N$1434)</f>
        <v>0</v>
      </c>
      <c r="AZ57" s="55">
        <f>SUMIF(NSL!$C$1436:$C$1440,C57,NSL!$N$1436:$N$1440)</f>
        <v>0</v>
      </c>
      <c r="BA57" s="55">
        <f>SUMIF(NSL!$C$1442:$C$1507,C57,NSL!$N$1442:$N$1507)</f>
        <v>0</v>
      </c>
      <c r="BB57" s="55">
        <f>SUMIF(NSL!$C$1509:$C$1540,C57,NSL!$N$1509:$N$1540)</f>
        <v>0</v>
      </c>
      <c r="BC57" s="55">
        <f>SUMIF(NSL!$C$1542:$C$1545,C57,NSL!$N$1542:$N$1545)</f>
        <v>0</v>
      </c>
      <c r="BD57" s="54">
        <f>D57-BG57</f>
        <v>0</v>
      </c>
      <c r="BE57" s="55">
        <f>SUMIF(NSL!$C$1562:$C$1565,C57,NSL!$N$1562:$N$1565)</f>
        <v>0</v>
      </c>
      <c r="BF57" s="55">
        <f>SUMIF(NSL!$C$1567:$C$1569,C57,NSL!$N$1567:$N$1569)</f>
        <v>0</v>
      </c>
      <c r="BG57" s="65">
        <f>SUM(G57:Q57)+SUM(S57:Z57)+SUM(AB57:BC57)+SUM(BF57)</f>
        <v>0</v>
      </c>
      <c r="BH57" s="58">
        <f>BD60-BG57</f>
        <v>0</v>
      </c>
      <c r="BI57" s="53">
        <f t="shared" si="6"/>
        <v>0</v>
      </c>
    </row>
    <row r="58" spans="1:61" ht="15">
      <c r="A58" s="8" t="s">
        <v>144</v>
      </c>
      <c r="B58" s="9" t="s">
        <v>155</v>
      </c>
      <c r="C58" s="8" t="s">
        <v>60</v>
      </c>
      <c r="D58" s="52">
        <f>HTg!K60</f>
        <v>0</v>
      </c>
      <c r="E58" s="65">
        <f t="shared" si="10"/>
        <v>0</v>
      </c>
      <c r="F58" s="70">
        <f t="shared" si="11"/>
        <v>0</v>
      </c>
      <c r="G58" s="55">
        <f>SUMIF(NSL!$C$9:$C$10,C58,NSL!$N$9:$N$10)</f>
        <v>0</v>
      </c>
      <c r="H58" s="55">
        <f>SUMIF(NSL!$C$12:$C$13,C58,NSL!$N$12:$N$13)</f>
        <v>0</v>
      </c>
      <c r="I58" s="55">
        <f>SUMIF(NSL!$C$15:$C$16,C58,NSL!$N$15:$N$16)</f>
        <v>0</v>
      </c>
      <c r="J58" s="55">
        <f>SUMIF(NSL!$C$18:$C$19,C58,NSL!$N$18:$N$19)</f>
        <v>0</v>
      </c>
      <c r="K58" s="55">
        <f>SUMIF(NSL!$C$21:$C$43,C58,NSL!$N$21:$N$43)</f>
        <v>0</v>
      </c>
      <c r="L58" s="55">
        <f>SUMIF(NSL!$C$45:$C$51,C58,NSL!$N$45:$N$51)</f>
        <v>0</v>
      </c>
      <c r="M58" s="55">
        <f>SUMIF(NSL!$C$53:$C$55,C58,NSL!$N$53:$N$55)</f>
        <v>0</v>
      </c>
      <c r="N58" s="55">
        <f>SUMIF(NSL!$C$57:$C$65,C58,NSL!$N$57:$N$65)</f>
        <v>0</v>
      </c>
      <c r="O58" s="55">
        <f>SUMIF(NSL!$C$67:$C$76,C58,NSL!$N$67:$N$76)</f>
        <v>0</v>
      </c>
      <c r="P58" s="55">
        <f>SUMIF(NSL!$C$78:$C$79,C58,NSL!$N$78:$N$79)</f>
        <v>0</v>
      </c>
      <c r="Q58" s="55">
        <f>SUMIF(NSL!$C$81:$C$173,C58,NSL!$N$81:$N$173)</f>
        <v>0</v>
      </c>
      <c r="R58" s="65">
        <f t="shared" si="12"/>
        <v>0</v>
      </c>
      <c r="S58" s="55">
        <f>SUMIF(NSL!$C$176:$C$214,C58,NSL!$N$176:$N$214)</f>
        <v>0</v>
      </c>
      <c r="T58" s="55">
        <f>SUMIF(NSL!$C$216:$C$238,C58,NSL!$N$216:$N$238)</f>
        <v>0</v>
      </c>
      <c r="U58" s="55">
        <f>SUMIF(NSL!$C$240:$C$252,C58,NSL!$N$240:$N$252)</f>
        <v>0</v>
      </c>
      <c r="V58" s="55">
        <f>SUMIF(NSL!$C$254:$C$255,C58,NSL!$N$254:$N$255)</f>
        <v>0</v>
      </c>
      <c r="W58" s="55">
        <f>SUMIF(NSL!$C$257:$C$282,C58,NSL!$N$257:$N$282)</f>
        <v>0</v>
      </c>
      <c r="X58" s="55">
        <f>SUMIF(NSL!$C$284:$C$346,C58,NSL!$N$284:$N$346)</f>
        <v>0</v>
      </c>
      <c r="Y58" s="55">
        <f>SUMIF(NSL!$C$348:$C$436,C58,NSL!$N$348:$N$436)</f>
        <v>0</v>
      </c>
      <c r="Z58" s="55">
        <f>SUMIF(NSL!$C$438:$C$480,C58,NSL!$N$438:$N$480)</f>
        <v>0</v>
      </c>
      <c r="AA58" s="72">
        <f t="shared" si="16"/>
        <v>0</v>
      </c>
      <c r="AB58" s="55">
        <f>SUMIF(NSL!$C$483:$C$679,C58,NSL!$N$483:$N$679)</f>
        <v>0</v>
      </c>
      <c r="AC58" s="55">
        <f>SUMIF(NSL!$C$681:$C$682,C58,NSL!$N$681:$N$682)</f>
        <v>0</v>
      </c>
      <c r="AD58" s="55">
        <f>SUMIF(NSL!$C$684:$C$692,C58,NSL!$N$684:$N$692)</f>
        <v>0</v>
      </c>
      <c r="AE58" s="55">
        <f>SUMIF(NSL!$C$694:$C$776,C58,NSL!$N$694:$N$776)</f>
        <v>0</v>
      </c>
      <c r="AF58" s="55">
        <f>SUMIF(NSL!$C$778:$C$810,C58,NSL!$N$778:$N$810)</f>
        <v>0</v>
      </c>
      <c r="AG58" s="55">
        <f>SUMIF(NSL!$C$812:$C$813,C58,NSL!$N$812:$N$813)</f>
        <v>0</v>
      </c>
      <c r="AH58" s="55">
        <f>SUMIF(NSL!$C$815:$C$816,C58,NSL!$N$815:$N$816)</f>
        <v>0</v>
      </c>
      <c r="AI58" s="55">
        <f>SUMIF(NSL!$C$818:$C$889,C58,NSL!$N$818:$N$889)</f>
        <v>0</v>
      </c>
      <c r="AJ58" s="55">
        <f>SUMIF(NSL!$C$891:$C$917,C58,NSL!$N$891:$N$917)</f>
        <v>0</v>
      </c>
      <c r="AK58" s="55">
        <f>SUMIF(NSL!$C$919:$C$981,C58,NSL!$N$919:$N$981)</f>
        <v>0</v>
      </c>
      <c r="AL58" s="55">
        <f>SUMIF(NSL!$C$983:$C$1000,C58,NSL!$N$983:$N$1000)</f>
        <v>0</v>
      </c>
      <c r="AM58" s="55">
        <f>SUMIF(NSL!$C$1002:$C$1028,C58,NSL!$N$1002:$N$1028)</f>
        <v>0</v>
      </c>
      <c r="AN58" s="55">
        <f>SUMIF(NSL!$C$1030:$C$1045,C58,NSL!$N$1030:$N$1045)</f>
        <v>0</v>
      </c>
      <c r="AO58" s="55">
        <f>SUMIF(NSL!$C$1047:$C$1048,C58,NSL!$N$1047:$N$1048)</f>
        <v>0</v>
      </c>
      <c r="AP58" s="55">
        <f>SUMIF(NSL!$C$1050:$C$1074,C58,NSL!$N$1050:$N$1074)</f>
        <v>0</v>
      </c>
      <c r="AQ58" s="55">
        <f>SUMIF(NSL!$C$1076:$C$1099,C58,NSL!$N$1076:$N$1099)</f>
        <v>0</v>
      </c>
      <c r="AR58" s="55">
        <f>SUMIF(NSL!$C$1101:$C$1121,C58,NSL!$N$1101:$N$1121)</f>
        <v>0</v>
      </c>
      <c r="AS58" s="55">
        <f>SUMIF(NSL!$C$1123:$C$1164,C58,NSL!$N$1123:$N$1164)</f>
        <v>0</v>
      </c>
      <c r="AT58" s="55">
        <f>SUMIF(NSL!$C$1166:$C$1201,C58,NSL!$N$1166:$N$1201)</f>
        <v>0</v>
      </c>
      <c r="AU58" s="55">
        <f>SUMIF(NSL!$C$1203:$C$1223,C58,NSL!$N$1203:$N$1223)</f>
        <v>0</v>
      </c>
      <c r="AV58" s="55">
        <f>SUMIF(NSL!$C$1225:$C$1226,C58,NSL!$N$1225:$N$1226)</f>
        <v>0</v>
      </c>
      <c r="AW58" s="55">
        <f>SUMIF(NSL!$C$1228:$C$1244,C58,NSL!$N$1228:$N$1244)</f>
        <v>0</v>
      </c>
      <c r="AX58" s="55">
        <f>SUMIF(NSL!$C$1246:$C$1351,C58,NSL!$N$1246:$N$1351)</f>
        <v>0</v>
      </c>
      <c r="AY58" s="55">
        <f>SUMIF(NSL!$C$1353:$C$1434,C58,NSL!$N$1353:$N$1434)</f>
        <v>0</v>
      </c>
      <c r="AZ58" s="55">
        <f>SUMIF(NSL!$C$1436:$C$1440,C58,NSL!$N$1436:$N$1440)</f>
        <v>0</v>
      </c>
      <c r="BA58" s="55">
        <f>SUMIF(NSL!$C$1442:$C$1507,C58,NSL!$N$1442:$N$1507)</f>
        <v>0</v>
      </c>
      <c r="BB58" s="55">
        <f>SUMIF(NSL!$C$1509:$C$1540,C58,NSL!$N$1509:$N$1540)</f>
        <v>0</v>
      </c>
      <c r="BC58" s="55">
        <f>SUMIF(NSL!$C$1542:$C$1545,C58,NSL!$N$1542:$N$1545)</f>
        <v>0</v>
      </c>
      <c r="BD58" s="55">
        <f>SUMIF(NSL!$C$1547:$C$1560,C58,NSL!$N$1547:$N$1560)</f>
        <v>0</v>
      </c>
      <c r="BE58" s="54">
        <f>D58-BG58</f>
        <v>0</v>
      </c>
      <c r="BF58" s="55">
        <f>SUMIF(NSL!$C$1567:$C$1569,C58,NSL!$N$1567:$N$1569)</f>
        <v>0</v>
      </c>
      <c r="BG58" s="65">
        <f>SUM(G58:Q58)+SUM(S58:Z58)+SUM(AB58:BD58)+BF58</f>
        <v>0</v>
      </c>
      <c r="BH58" s="58">
        <f>BE60-BG58</f>
        <v>0</v>
      </c>
      <c r="BI58" s="53">
        <f t="shared" si="6"/>
        <v>0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>
        <f>HTg!K61</f>
        <v>0</v>
      </c>
      <c r="E59" s="65">
        <f t="shared" si="10"/>
        <v>0</v>
      </c>
      <c r="F59" s="70">
        <f t="shared" si="11"/>
        <v>0</v>
      </c>
      <c r="G59" s="76">
        <f>SUMIF(NSL!$C$9:$C$10,C59,NSL!$N$9:$N$10)</f>
        <v>0</v>
      </c>
      <c r="H59" s="76">
        <f>SUMIF(NSL!$C$12:$C$13,C59,NSL!$N$12:$N$13)</f>
        <v>0</v>
      </c>
      <c r="I59" s="76">
        <f>SUMIF(NSL!$C$15:$C$16,C59,NSL!$N$15:$N$16)</f>
        <v>0</v>
      </c>
      <c r="J59" s="76">
        <f>SUMIF(NSL!$C$18:$C$19,C59,NSL!$N$18:$N$19)</f>
        <v>0</v>
      </c>
      <c r="K59" s="76">
        <f>SUMIF(NSL!$C$21:$C$43,C59,NSL!$N$21:$N$43)</f>
        <v>0</v>
      </c>
      <c r="L59" s="76">
        <f>SUMIF(NSL!$C$45:$C$51,C59,NSL!$N$45:$N$51)</f>
        <v>0</v>
      </c>
      <c r="M59" s="76">
        <f>SUMIF(NSL!$C$53:$C$55,C59,NSL!$N$53:$N$55)</f>
        <v>0</v>
      </c>
      <c r="N59" s="76">
        <f>SUMIF(NSL!$C$57:$C$65,C59,NSL!$N$57:$N$65)</f>
        <v>0</v>
      </c>
      <c r="O59" s="76">
        <f>SUMIF(NSL!$C$67:$C$76,C59,NSL!$N$67:$N$76)</f>
        <v>0</v>
      </c>
      <c r="P59" s="76">
        <f>SUMIF(NSL!$C$78:$C$79,C59,NSL!$N$78:$N$79)</f>
        <v>0</v>
      </c>
      <c r="Q59" s="76">
        <f>SUMIF(NSL!$C$81:$C$173,C59,NSL!$N$81:$N$173)</f>
        <v>0</v>
      </c>
      <c r="R59" s="65">
        <f t="shared" si="12"/>
        <v>0</v>
      </c>
      <c r="S59" s="76">
        <f>SUMIF(NSL!$C$176:$C$214,C59,NSL!$N$176:$N$214)</f>
        <v>0</v>
      </c>
      <c r="T59" s="76">
        <f>SUMIF(NSL!$C$216:$C$238,C59,NSL!$N$216:$N$238)</f>
        <v>0</v>
      </c>
      <c r="U59" s="76">
        <f>SUMIF(NSL!$C$240:$C$252,C59,NSL!$N$240:$N$252)</f>
        <v>0</v>
      </c>
      <c r="V59" s="76">
        <f>SUMIF(NSL!$C$254:$C$255,C59,NSL!$N$254:$N$255)</f>
        <v>0</v>
      </c>
      <c r="W59" s="76">
        <f>SUMIF(NSL!$C$257:$C$282,C59,NSL!$N$257:$N$282)</f>
        <v>0</v>
      </c>
      <c r="X59" s="76">
        <f>SUMIF(NSL!$C$284:$C$346,C59,NSL!$N$284:$N$346)</f>
        <v>0</v>
      </c>
      <c r="Y59" s="76">
        <f>SUMIF(NSL!$C$348:$C$436,C59,NSL!$N$348:$N$436)</f>
        <v>0</v>
      </c>
      <c r="Z59" s="76">
        <f>SUMIF(NSL!$C$438:$C$480,C59,NSL!$N$438:$N$480)</f>
        <v>0</v>
      </c>
      <c r="AA59" s="72">
        <f t="shared" si="16"/>
        <v>0</v>
      </c>
      <c r="AB59" s="76">
        <f>SUMIF(NSL!$C$483:$C$679,C59,NSL!$N$483:$N$679)</f>
        <v>0</v>
      </c>
      <c r="AC59" s="76">
        <f>SUMIF(NSL!$C$681:$C$682,C59,NSL!$N$681:$N$682)</f>
        <v>0</v>
      </c>
      <c r="AD59" s="76">
        <f>SUMIF(NSL!$C$684:$C$692,C59,NSL!$N$684:$N$692)</f>
        <v>0</v>
      </c>
      <c r="AE59" s="76">
        <f>SUMIF(NSL!$C$694:$C$776,C59,NSL!$N$694:$N$776)</f>
        <v>0</v>
      </c>
      <c r="AF59" s="76">
        <f>SUMIF(NSL!$C$778:$C$810,C59,NSL!$N$778:$N$810)</f>
        <v>0</v>
      </c>
      <c r="AG59" s="76">
        <f>SUMIF(NSL!$C$812:$C$813,C59,NSL!$N$812:$N$813)</f>
        <v>0</v>
      </c>
      <c r="AH59" s="76">
        <f>SUMIF(NSL!$C$815:$C$816,C59,NSL!$N$815:$N$816)</f>
        <v>0</v>
      </c>
      <c r="AI59" s="76">
        <f>SUMIF(NSL!$C$818:$C$889,C59,NSL!$N$818:$N$889)</f>
        <v>0</v>
      </c>
      <c r="AJ59" s="76">
        <f>SUMIF(NSL!$C$891:$C$917,C59,NSL!$N$891:$N$917)</f>
        <v>0</v>
      </c>
      <c r="AK59" s="76">
        <f>SUMIF(NSL!$C$919:$C$981,C59,NSL!$N$919:$N$981)</f>
        <v>0</v>
      </c>
      <c r="AL59" s="76">
        <f>SUMIF(NSL!$C$983:$C$1000,C59,NSL!$N$983:$N$1000)</f>
        <v>0</v>
      </c>
      <c r="AM59" s="76">
        <f>SUMIF(NSL!$C$1002:$C$1028,C59,NSL!$N$1002:$N$1028)</f>
        <v>0</v>
      </c>
      <c r="AN59" s="76">
        <f>SUMIF(NSL!$C$1030:$C$1045,C59,NSL!$N$1030:$N$1045)</f>
        <v>0</v>
      </c>
      <c r="AO59" s="76">
        <f>SUMIF(NSL!$C$1047:$C$1048,C59,NSL!$N$1047:$N$1048)</f>
        <v>0</v>
      </c>
      <c r="AP59" s="76">
        <f>SUMIF(NSL!$C$1050:$C$1074,C59,NSL!$N$1050:$N$1074)</f>
        <v>0</v>
      </c>
      <c r="AQ59" s="76">
        <f>SUMIF(NSL!$C$1076:$C$1099,C59,NSL!$N$1076:$N$1099)</f>
        <v>0</v>
      </c>
      <c r="AR59" s="76">
        <f>SUMIF(NSL!$C$1101:$C$1121,C59,NSL!$N$1101:$N$1121)</f>
        <v>0</v>
      </c>
      <c r="AS59" s="76">
        <f>SUMIF(NSL!$C$1123:$C$1164,C59,NSL!$N$1123:$N$1164)</f>
        <v>0</v>
      </c>
      <c r="AT59" s="76">
        <f>SUMIF(NSL!$C$1166:$C$1201,C59,NSL!$N$1166:$N$1201)</f>
        <v>0</v>
      </c>
      <c r="AU59" s="76">
        <f>SUMIF(NSL!$C$1203:$C$1223,C59,NSL!$N$1203:$N$1223)</f>
        <v>0</v>
      </c>
      <c r="AV59" s="76">
        <f>SUMIF(NSL!$C$1225:$C$1226,C59,NSL!$N$1225:$N$1226)</f>
        <v>0</v>
      </c>
      <c r="AW59" s="76">
        <f>SUMIF(NSL!$C$1228:$C$1244,C59,NSL!$N$1228:$N$1244)</f>
        <v>0</v>
      </c>
      <c r="AX59" s="76">
        <f>SUMIF(NSL!$C$1246:$C$1351,C59,NSL!$N$1246:$N$1351)</f>
        <v>0</v>
      </c>
      <c r="AY59" s="76">
        <f>SUMIF(NSL!$C$1353:$C$1434,C59,NSL!$N$1353:$N$1434)</f>
        <v>0</v>
      </c>
      <c r="AZ59" s="76">
        <f>SUMIF(NSL!$C$1436:$C$1440,C59,NSL!$N$1436:$N$1440)</f>
        <v>0</v>
      </c>
      <c r="BA59" s="76">
        <f>SUMIF(NSL!$C$1442:$C$1507,C59,NSL!$N$1442:$N$1507)</f>
        <v>0</v>
      </c>
      <c r="BB59" s="76">
        <f>SUMIF(NSL!$C$1509:$C$1540,C59,NSL!$N$1509:$N$1540)</f>
        <v>0</v>
      </c>
      <c r="BC59" s="76">
        <f>SUMIF(NSL!$C$1542:$C$1545,C59,NSL!$N$1542:$N$1545)</f>
        <v>0</v>
      </c>
      <c r="BD59" s="76">
        <f>SUMIF(NSL!$C$1547:$C$1560,C59,NSL!$N$1547:$N$1560)</f>
        <v>0</v>
      </c>
      <c r="BE59" s="76">
        <f>SUMIF(NSL!$C$1562:$C$1565,C59,NSL!$N$1562:$N$1565)</f>
        <v>0</v>
      </c>
      <c r="BF59" s="60">
        <f>D59-BG59</f>
        <v>0</v>
      </c>
      <c r="BG59" s="65">
        <f>SUM(G59:Q59)+SUM(S59:Z59)+SUM(AB59:BE59)</f>
        <v>0</v>
      </c>
      <c r="BH59" s="77">
        <f>BF60-BG59</f>
        <v>0</v>
      </c>
      <c r="BI59" s="65">
        <f t="shared" si="6"/>
        <v>0</v>
      </c>
    </row>
    <row r="60" spans="1:61">
      <c r="A60" s="608" t="s">
        <v>214</v>
      </c>
      <c r="B60" s="608"/>
      <c r="C60" s="51"/>
      <c r="D60" s="53"/>
      <c r="E60" s="65">
        <f>E5-E6</f>
        <v>0</v>
      </c>
      <c r="F60" s="70">
        <f>F5-F7</f>
        <v>0</v>
      </c>
      <c r="G60" s="53">
        <f>G5-G8</f>
        <v>0</v>
      </c>
      <c r="H60" s="53">
        <f>H5-H9</f>
        <v>0</v>
      </c>
      <c r="I60" s="53">
        <f>I5-I10</f>
        <v>0</v>
      </c>
      <c r="J60" s="53">
        <f>J5-J11</f>
        <v>0</v>
      </c>
      <c r="K60" s="53">
        <f>K5-K12</f>
        <v>25</v>
      </c>
      <c r="L60" s="53">
        <f>L5-L13</f>
        <v>40.150000000000091</v>
      </c>
      <c r="M60" s="53">
        <f>M5-M14</f>
        <v>0</v>
      </c>
      <c r="N60" s="53">
        <f>N5-N15</f>
        <v>250.28999999999996</v>
      </c>
      <c r="O60" s="53">
        <f>O5-O16</f>
        <v>2.2499999999999982</v>
      </c>
      <c r="P60" s="53">
        <f>P5-P17</f>
        <v>0</v>
      </c>
      <c r="Q60" s="53">
        <f>Q5-Q18</f>
        <v>31</v>
      </c>
      <c r="R60" s="65">
        <f>R5-R19</f>
        <v>55.69</v>
      </c>
      <c r="S60" s="53">
        <f>S5-S20</f>
        <v>1.7</v>
      </c>
      <c r="T60" s="53">
        <f>T5-T21</f>
        <v>0.3</v>
      </c>
      <c r="U60" s="53">
        <f>U5-U22</f>
        <v>0</v>
      </c>
      <c r="V60" s="53">
        <f>V5-V23</f>
        <v>0</v>
      </c>
      <c r="W60" s="53">
        <f>W5-W24</f>
        <v>0</v>
      </c>
      <c r="X60" s="53">
        <f>X5-X25</f>
        <v>0.12</v>
      </c>
      <c r="Y60" s="53">
        <f>Y5-Y26</f>
        <v>10.089999999999998</v>
      </c>
      <c r="Z60" s="53">
        <f>Z5-Z27</f>
        <v>0</v>
      </c>
      <c r="AA60" s="70">
        <f>AA5-AA28</f>
        <v>20.050000000000011</v>
      </c>
      <c r="AB60" s="53">
        <f>AB5-AB29</f>
        <v>0.71999999999999975</v>
      </c>
      <c r="AC60" s="53">
        <f>AC5-AC30</f>
        <v>0</v>
      </c>
      <c r="AD60" s="53">
        <f>AD5-AD31</f>
        <v>4.0000000000000008E-2</v>
      </c>
      <c r="AE60" s="53">
        <f>AE5-AE32</f>
        <v>0.48</v>
      </c>
      <c r="AF60" s="53">
        <f>AF5-AF33</f>
        <v>1.5</v>
      </c>
      <c r="AG60" s="53">
        <f>AG5-AG34</f>
        <v>0</v>
      </c>
      <c r="AH60" s="53">
        <f>AH5-AH35</f>
        <v>0</v>
      </c>
      <c r="AI60" s="53">
        <f>AI5-AI36</f>
        <v>10.689999999999998</v>
      </c>
      <c r="AJ60" s="53">
        <f>AJ5-AJ37</f>
        <v>1.3100000000000005</v>
      </c>
      <c r="AK60" s="53">
        <f>AK5-AK38</f>
        <v>4.8100000000000005</v>
      </c>
      <c r="AL60" s="53">
        <f>AL5-AL39</f>
        <v>0</v>
      </c>
      <c r="AM60" s="53">
        <f>AM5-AM40</f>
        <v>0.5</v>
      </c>
      <c r="AN60" s="53">
        <f>AN5-AN41</f>
        <v>0</v>
      </c>
      <c r="AO60" s="53">
        <f>AO5-AO42</f>
        <v>0</v>
      </c>
      <c r="AP60" s="53">
        <f>AP5-AP43</f>
        <v>0</v>
      </c>
      <c r="AQ60" s="53">
        <f>AQ5-AQ44</f>
        <v>3</v>
      </c>
      <c r="AR60" s="53">
        <f>AR5-AR45</f>
        <v>10.530000000000001</v>
      </c>
      <c r="AS60" s="53">
        <f>AS5-AS46</f>
        <v>0</v>
      </c>
      <c r="AT60" s="53">
        <f>AT5-AT47</f>
        <v>4.9999999999999989E-2</v>
      </c>
      <c r="AU60" s="53">
        <f>AU5-AU48</f>
        <v>0.62999999999999989</v>
      </c>
      <c r="AV60" s="53">
        <f>AV5-AV49</f>
        <v>0</v>
      </c>
      <c r="AW60" s="53">
        <f>AW5-AW50</f>
        <v>0</v>
      </c>
      <c r="AX60" s="53">
        <f>AX5-AX51</f>
        <v>9.83</v>
      </c>
      <c r="AY60" s="53">
        <f>AY5-AY52</f>
        <v>0</v>
      </c>
      <c r="AZ60" s="53">
        <f>AZ5-AZ53</f>
        <v>0</v>
      </c>
      <c r="BA60" s="53">
        <f>BA5-BA54</f>
        <v>0</v>
      </c>
      <c r="BB60" s="53">
        <f>BB5-BB55</f>
        <v>0</v>
      </c>
      <c r="BC60" s="53">
        <f>BC5-BC56</f>
        <v>0</v>
      </c>
      <c r="BD60" s="53">
        <f>BD5-BD57</f>
        <v>0</v>
      </c>
      <c r="BE60" s="53">
        <f>BE5-BE58</f>
        <v>0</v>
      </c>
      <c r="BF60" s="53">
        <f>BF5-BF59</f>
        <v>0</v>
      </c>
      <c r="BG60" s="65">
        <f>SUM(E60,R60,BF60)</f>
        <v>55.69</v>
      </c>
      <c r="BH60" s="53"/>
      <c r="BI60" s="53"/>
    </row>
    <row r="61" spans="1:61">
      <c r="A61" s="608" t="s">
        <v>215</v>
      </c>
      <c r="B61" s="608"/>
      <c r="C61" s="51"/>
      <c r="D61" s="53"/>
      <c r="E61" s="65">
        <f>E5</f>
        <v>7365.3700000000008</v>
      </c>
      <c r="F61" s="70">
        <f t="shared" ref="F61:Y61" si="17">F5</f>
        <v>221.62</v>
      </c>
      <c r="G61" s="53">
        <f t="shared" si="17"/>
        <v>171.01</v>
      </c>
      <c r="H61" s="53">
        <f t="shared" si="17"/>
        <v>50.61</v>
      </c>
      <c r="I61" s="53">
        <f t="shared" si="17"/>
        <v>0</v>
      </c>
      <c r="J61" s="53">
        <f t="shared" si="17"/>
        <v>161.17000000000002</v>
      </c>
      <c r="K61" s="53">
        <f t="shared" si="17"/>
        <v>9.8899999999999864</v>
      </c>
      <c r="L61" s="53">
        <f t="shared" si="17"/>
        <v>1642.8400000000001</v>
      </c>
      <c r="M61" s="53">
        <f t="shared" si="17"/>
        <v>2016.1799999999998</v>
      </c>
      <c r="N61" s="53">
        <f t="shared" si="17"/>
        <v>3265.3</v>
      </c>
      <c r="O61" s="53">
        <f t="shared" si="17"/>
        <v>16.329999999999998</v>
      </c>
      <c r="P61" s="53">
        <f t="shared" si="17"/>
        <v>0</v>
      </c>
      <c r="Q61" s="53">
        <f t="shared" si="17"/>
        <v>32.04</v>
      </c>
      <c r="R61" s="65">
        <f t="shared" si="17"/>
        <v>248.23999999999998</v>
      </c>
      <c r="S61" s="53">
        <f t="shared" si="17"/>
        <v>1.7</v>
      </c>
      <c r="T61" s="53">
        <f t="shared" si="17"/>
        <v>0.3</v>
      </c>
      <c r="U61" s="53">
        <f t="shared" si="17"/>
        <v>0</v>
      </c>
      <c r="V61" s="53">
        <f t="shared" si="17"/>
        <v>0</v>
      </c>
      <c r="W61" s="53">
        <f t="shared" si="17"/>
        <v>0</v>
      </c>
      <c r="X61" s="53">
        <f t="shared" si="17"/>
        <v>0.12</v>
      </c>
      <c r="Y61" s="53">
        <f t="shared" si="17"/>
        <v>10.089999999999998</v>
      </c>
      <c r="Z61" s="53">
        <f>Z5</f>
        <v>0</v>
      </c>
      <c r="AA61" s="70">
        <f t="shared" ref="AA61:BF61" si="18">AA5</f>
        <v>99.51</v>
      </c>
      <c r="AB61" s="53">
        <f t="shared" si="18"/>
        <v>2.0999999999999996</v>
      </c>
      <c r="AC61" s="53">
        <f t="shared" si="18"/>
        <v>0</v>
      </c>
      <c r="AD61" s="53">
        <f t="shared" si="18"/>
        <v>0.23</v>
      </c>
      <c r="AE61" s="53">
        <f t="shared" si="18"/>
        <v>3.28</v>
      </c>
      <c r="AF61" s="53">
        <f t="shared" si="18"/>
        <v>1.5</v>
      </c>
      <c r="AG61" s="53">
        <f t="shared" si="18"/>
        <v>0</v>
      </c>
      <c r="AH61" s="53">
        <f t="shared" si="18"/>
        <v>0</v>
      </c>
      <c r="AI61" s="53">
        <f t="shared" si="18"/>
        <v>77.569999999999993</v>
      </c>
      <c r="AJ61" s="53">
        <f t="shared" si="18"/>
        <v>9.5</v>
      </c>
      <c r="AK61" s="53">
        <f t="shared" si="18"/>
        <v>4.8100000000000005</v>
      </c>
      <c r="AL61" s="53">
        <f t="shared" si="18"/>
        <v>0.02</v>
      </c>
      <c r="AM61" s="53">
        <f t="shared" si="18"/>
        <v>0.5</v>
      </c>
      <c r="AN61" s="53">
        <f t="shared" si="18"/>
        <v>0</v>
      </c>
      <c r="AO61" s="53">
        <f t="shared" si="18"/>
        <v>0</v>
      </c>
      <c r="AP61" s="53">
        <f t="shared" si="18"/>
        <v>0</v>
      </c>
      <c r="AQ61" s="53">
        <f t="shared" si="18"/>
        <v>3</v>
      </c>
      <c r="AR61" s="53">
        <f t="shared" si="18"/>
        <v>41.39</v>
      </c>
      <c r="AS61" s="53">
        <f t="shared" si="18"/>
        <v>0</v>
      </c>
      <c r="AT61" s="53">
        <f t="shared" si="18"/>
        <v>0.4</v>
      </c>
      <c r="AU61" s="53">
        <f t="shared" si="18"/>
        <v>0.62999999999999989</v>
      </c>
      <c r="AV61" s="53">
        <f t="shared" si="18"/>
        <v>0</v>
      </c>
      <c r="AW61" s="53">
        <f t="shared" si="18"/>
        <v>0</v>
      </c>
      <c r="AX61" s="53">
        <f t="shared" si="18"/>
        <v>9.83</v>
      </c>
      <c r="AY61" s="53">
        <f t="shared" si="18"/>
        <v>0</v>
      </c>
      <c r="AZ61" s="53">
        <f t="shared" si="18"/>
        <v>0</v>
      </c>
      <c r="BA61" s="53">
        <f t="shared" si="18"/>
        <v>0</v>
      </c>
      <c r="BB61" s="53">
        <f t="shared" si="18"/>
        <v>0</v>
      </c>
      <c r="BC61" s="53">
        <f t="shared" si="18"/>
        <v>81.88000000000001</v>
      </c>
      <c r="BD61" s="53">
        <f t="shared" si="18"/>
        <v>0</v>
      </c>
      <c r="BE61" s="53">
        <f t="shared" si="18"/>
        <v>0</v>
      </c>
      <c r="BF61" s="53">
        <f t="shared" si="18"/>
        <v>0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G46"/>
  <sheetViews>
    <sheetView zoomScaleNormal="100" workbookViewId="0">
      <pane ySplit="6" topLeftCell="A7" activePane="bottomLeft" state="frozen"/>
      <selection activeCell="N28" sqref="N28"/>
      <selection pane="bottomLeft" activeCell="D7" sqref="D7:G46"/>
    </sheetView>
  </sheetViews>
  <sheetFormatPr defaultColWidth="9" defaultRowHeight="15"/>
  <cols>
    <col min="1" max="1" width="5.375" style="143" customWidth="1"/>
    <col min="2" max="2" width="34.125" style="143" customWidth="1"/>
    <col min="3" max="3" width="6.25" style="143" customWidth="1"/>
    <col min="4" max="4" width="11.625" style="171" customWidth="1"/>
    <col min="5" max="5" width="11.125" style="171" customWidth="1"/>
    <col min="6" max="6" width="11.5" style="171" customWidth="1"/>
    <col min="7" max="7" width="10.25" style="171" customWidth="1"/>
    <col min="8" max="16384" width="9" style="143"/>
  </cols>
  <sheetData>
    <row r="1" spans="1:7" ht="18.75">
      <c r="A1" s="640" t="s">
        <v>287</v>
      </c>
      <c r="B1" s="640"/>
      <c r="C1" s="640"/>
      <c r="D1" s="640"/>
      <c r="E1" s="640"/>
      <c r="F1" s="640"/>
      <c r="G1" s="640"/>
    </row>
    <row r="2" spans="1:7" s="99" customFormat="1" ht="27.75" customHeight="1">
      <c r="A2" s="634" t="s">
        <v>318</v>
      </c>
      <c r="B2" s="641"/>
      <c r="C2" s="641"/>
      <c r="D2" s="641"/>
      <c r="E2" s="641"/>
      <c r="F2" s="641"/>
      <c r="G2" s="641"/>
    </row>
    <row r="3" spans="1:7" s="100" customFormat="1" ht="23.25" customHeight="1">
      <c r="A3" s="629" t="str">
        <f>'01CH'!A3:S3</f>
        <v>HUYỆN VÕ NHAI - TỈNH THÁI NGUYÊN</v>
      </c>
      <c r="B3" s="629"/>
      <c r="C3" s="629"/>
      <c r="D3" s="629"/>
      <c r="E3" s="629"/>
      <c r="F3" s="629"/>
      <c r="G3" s="629"/>
    </row>
    <row r="4" spans="1:7" s="142" customFormat="1" ht="21" customHeight="1">
      <c r="A4" s="642" t="s">
        <v>1</v>
      </c>
      <c r="B4" s="642" t="s">
        <v>293</v>
      </c>
      <c r="C4" s="642" t="s">
        <v>260</v>
      </c>
      <c r="D4" s="646" t="s">
        <v>317</v>
      </c>
      <c r="E4" s="666" t="s">
        <v>316</v>
      </c>
      <c r="F4" s="666"/>
      <c r="G4" s="666"/>
    </row>
    <row r="5" spans="1:7" s="142" customFormat="1" ht="19.5" customHeight="1">
      <c r="A5" s="642"/>
      <c r="B5" s="642"/>
      <c r="C5" s="642"/>
      <c r="D5" s="646"/>
      <c r="E5" s="636" t="s">
        <v>274</v>
      </c>
      <c r="F5" s="666" t="s">
        <v>223</v>
      </c>
      <c r="G5" s="666"/>
    </row>
    <row r="6" spans="1:7" s="142" customFormat="1" ht="32.25" customHeight="1">
      <c r="A6" s="642"/>
      <c r="B6" s="642"/>
      <c r="C6" s="642"/>
      <c r="D6" s="646"/>
      <c r="E6" s="636"/>
      <c r="F6" s="577" t="s">
        <v>224</v>
      </c>
      <c r="G6" s="575" t="s">
        <v>286</v>
      </c>
    </row>
    <row r="7" spans="1:7" s="142" customFormat="1" ht="18.75" customHeight="1">
      <c r="A7" s="574"/>
      <c r="B7" s="109" t="s">
        <v>266</v>
      </c>
      <c r="C7" s="258"/>
      <c r="D7" s="255">
        <v>83942.580000000016</v>
      </c>
      <c r="E7" s="573">
        <f>'01CH'!D6</f>
        <v>83839.489999999991</v>
      </c>
      <c r="F7" s="579">
        <f>E7-D7</f>
        <v>-103.09000000002561</v>
      </c>
      <c r="G7" s="579">
        <v>99.87717794711574</v>
      </c>
    </row>
    <row r="8" spans="1:7" ht="18.75" customHeight="1">
      <c r="A8" s="574">
        <v>1</v>
      </c>
      <c r="B8" s="11" t="s">
        <v>7</v>
      </c>
      <c r="C8" s="574" t="s">
        <v>8</v>
      </c>
      <c r="D8" s="255">
        <v>77146.577999999994</v>
      </c>
      <c r="E8" s="573">
        <f>'01CH'!D7</f>
        <v>78341.409999999974</v>
      </c>
      <c r="F8" s="579">
        <f t="shared" ref="F8:F46" si="0">E8-D8</f>
        <v>1194.8319999999803</v>
      </c>
      <c r="G8" s="579">
        <f>D8/E8*100</f>
        <v>98.474839806942484</v>
      </c>
    </row>
    <row r="9" spans="1:7" ht="18.75" customHeight="1">
      <c r="A9" s="16" t="s">
        <v>10</v>
      </c>
      <c r="B9" s="13" t="s">
        <v>106</v>
      </c>
      <c r="C9" s="16" t="s">
        <v>9</v>
      </c>
      <c r="D9" s="256">
        <v>4116.0020000000004</v>
      </c>
      <c r="E9" s="572">
        <f>'01CH'!D8</f>
        <v>4040.7999999999993</v>
      </c>
      <c r="F9" s="254">
        <f t="shared" si="0"/>
        <v>-75.202000000001135</v>
      </c>
      <c r="G9" s="254">
        <f>D9/E9*100</f>
        <v>101.86106711542271</v>
      </c>
    </row>
    <row r="10" spans="1:7" ht="18.75" customHeight="1">
      <c r="A10" s="16"/>
      <c r="B10" s="15" t="s">
        <v>228</v>
      </c>
      <c r="C10" s="16" t="s">
        <v>11</v>
      </c>
      <c r="D10" s="256">
        <v>2385.0039999999999</v>
      </c>
      <c r="E10" s="572">
        <f>'01CH'!D9</f>
        <v>2556.2400000000002</v>
      </c>
      <c r="F10" s="254">
        <f t="shared" si="0"/>
        <v>171.23600000000033</v>
      </c>
      <c r="G10" s="254">
        <f>D10/E10*100</f>
        <v>93.301254968234588</v>
      </c>
    </row>
    <row r="11" spans="1:7" s="144" customFormat="1" ht="18.75" customHeight="1">
      <c r="A11" s="16" t="s">
        <v>13</v>
      </c>
      <c r="B11" s="13" t="s">
        <v>116</v>
      </c>
      <c r="C11" s="16" t="s">
        <v>16</v>
      </c>
      <c r="D11" s="256">
        <v>4477.9959999999992</v>
      </c>
      <c r="E11" s="572">
        <f>'01CH'!D10</f>
        <v>3744.9499999999994</v>
      </c>
      <c r="F11" s="254">
        <f t="shared" si="0"/>
        <v>-733.04599999999982</v>
      </c>
      <c r="G11" s="254">
        <v>83.494715046641403</v>
      </c>
    </row>
    <row r="12" spans="1:7" ht="18.75" customHeight="1">
      <c r="A12" s="16" t="s">
        <v>15</v>
      </c>
      <c r="B12" s="13" t="s">
        <v>80</v>
      </c>
      <c r="C12" s="16" t="s">
        <v>18</v>
      </c>
      <c r="D12" s="256">
        <v>2952.0000000000005</v>
      </c>
      <c r="E12" s="572">
        <f>'01CH'!D11</f>
        <v>3293.91</v>
      </c>
      <c r="F12" s="254">
        <f t="shared" si="0"/>
        <v>341.9099999999994</v>
      </c>
      <c r="G12" s="254">
        <v>111.44715447154469</v>
      </c>
    </row>
    <row r="13" spans="1:7" ht="18.75" customHeight="1">
      <c r="A13" s="16" t="s">
        <v>17</v>
      </c>
      <c r="B13" s="13" t="s">
        <v>81</v>
      </c>
      <c r="C13" s="16" t="s">
        <v>20</v>
      </c>
      <c r="D13" s="256">
        <v>15363</v>
      </c>
      <c r="E13" s="572">
        <f>'01CH'!D12</f>
        <v>15957.44</v>
      </c>
      <c r="F13" s="254">
        <f t="shared" si="0"/>
        <v>594.44000000000051</v>
      </c>
      <c r="G13" s="254">
        <f>D13/E13*100</f>
        <v>96.274841077265521</v>
      </c>
    </row>
    <row r="14" spans="1:7" ht="18.75" customHeight="1">
      <c r="A14" s="16" t="s">
        <v>19</v>
      </c>
      <c r="B14" s="13" t="s">
        <v>82</v>
      </c>
      <c r="C14" s="16" t="s">
        <v>21</v>
      </c>
      <c r="D14" s="256">
        <v>19783</v>
      </c>
      <c r="E14" s="572">
        <f>'01CH'!D13</f>
        <v>19937.759999999998</v>
      </c>
      <c r="F14" s="254">
        <f t="shared" si="0"/>
        <v>154.7599999999984</v>
      </c>
      <c r="G14" s="254">
        <v>100.78228782287822</v>
      </c>
    </row>
    <row r="15" spans="1:7" s="144" customFormat="1" ht="18.75" customHeight="1">
      <c r="A15" s="16" t="s">
        <v>84</v>
      </c>
      <c r="B15" s="13" t="s">
        <v>83</v>
      </c>
      <c r="C15" s="16" t="s">
        <v>22</v>
      </c>
      <c r="D15" s="256">
        <v>29945</v>
      </c>
      <c r="E15" s="572">
        <f>'01CH'!D14</f>
        <v>31111.329999999998</v>
      </c>
      <c r="F15" s="254">
        <f t="shared" si="0"/>
        <v>1166.3299999999981</v>
      </c>
      <c r="G15" s="254">
        <f>D15/E15*100</f>
        <v>96.251108518986499</v>
      </c>
    </row>
    <row r="16" spans="1:7" s="144" customFormat="1" ht="18.75" customHeight="1">
      <c r="A16" s="16" t="s">
        <v>93</v>
      </c>
      <c r="B16" s="13" t="s">
        <v>92</v>
      </c>
      <c r="C16" s="16" t="s">
        <v>23</v>
      </c>
      <c r="D16" s="256">
        <v>273</v>
      </c>
      <c r="E16" s="572">
        <f>'01CH'!D15</f>
        <v>250.89000000000004</v>
      </c>
      <c r="F16" s="254">
        <f t="shared" si="0"/>
        <v>-22.109999999999957</v>
      </c>
      <c r="G16" s="254">
        <v>91.710622710622701</v>
      </c>
    </row>
    <row r="17" spans="1:7" ht="18.75" customHeight="1">
      <c r="A17" s="16" t="s">
        <v>107</v>
      </c>
      <c r="B17" s="13" t="s">
        <v>94</v>
      </c>
      <c r="C17" s="16" t="s">
        <v>24</v>
      </c>
      <c r="D17" s="255"/>
      <c r="E17" s="572"/>
      <c r="F17" s="254"/>
      <c r="G17" s="254"/>
    </row>
    <row r="18" spans="1:7" ht="18.75" customHeight="1">
      <c r="A18" s="16" t="s">
        <v>118</v>
      </c>
      <c r="B18" s="13" t="s">
        <v>117</v>
      </c>
      <c r="C18" s="16" t="s">
        <v>25</v>
      </c>
      <c r="D18" s="256">
        <v>236.56000000000003</v>
      </c>
      <c r="E18" s="572">
        <f>'01CH'!D17</f>
        <v>4.33</v>
      </c>
      <c r="F18" s="254">
        <f t="shared" si="0"/>
        <v>-232.23000000000002</v>
      </c>
      <c r="G18" s="254">
        <v>3.1577612445045653</v>
      </c>
    </row>
    <row r="19" spans="1:7" ht="18.75" customHeight="1">
      <c r="A19" s="574">
        <v>2</v>
      </c>
      <c r="B19" s="11" t="s">
        <v>26</v>
      </c>
      <c r="C19" s="574" t="s">
        <v>27</v>
      </c>
      <c r="D19" s="255">
        <v>4507.0020000000004</v>
      </c>
      <c r="E19" s="573">
        <f>'01CH'!D18</f>
        <v>3529.5299999999997</v>
      </c>
      <c r="F19" s="579">
        <f t="shared" si="0"/>
        <v>-977.47200000000066</v>
      </c>
      <c r="G19" s="579">
        <v>78.993752387951034</v>
      </c>
    </row>
    <row r="20" spans="1:7" ht="18.75" customHeight="1">
      <c r="A20" s="16" t="s">
        <v>28</v>
      </c>
      <c r="B20" s="13" t="s">
        <v>85</v>
      </c>
      <c r="C20" s="16" t="s">
        <v>31</v>
      </c>
      <c r="D20" s="256">
        <v>467</v>
      </c>
      <c r="E20" s="572">
        <f>'01CH'!D19</f>
        <v>87.710000000000008</v>
      </c>
      <c r="F20" s="254">
        <f t="shared" si="0"/>
        <v>-379.28999999999996</v>
      </c>
      <c r="G20" s="254">
        <v>18.781584582441116</v>
      </c>
    </row>
    <row r="21" spans="1:7" s="144" customFormat="1" ht="18.75" customHeight="1">
      <c r="A21" s="16" t="s">
        <v>30</v>
      </c>
      <c r="B21" s="13" t="s">
        <v>86</v>
      </c>
      <c r="C21" s="16" t="s">
        <v>33</v>
      </c>
      <c r="D21" s="256">
        <v>13.999999999999998</v>
      </c>
      <c r="E21" s="572">
        <f>'01CH'!D20</f>
        <v>1.24</v>
      </c>
      <c r="F21" s="254">
        <f t="shared" si="0"/>
        <v>-12.759999999999998</v>
      </c>
      <c r="G21" s="254">
        <v>8.8571428571428577</v>
      </c>
    </row>
    <row r="22" spans="1:7" ht="18.75" customHeight="1">
      <c r="A22" s="16" t="s">
        <v>32</v>
      </c>
      <c r="B22" s="13" t="s">
        <v>87</v>
      </c>
      <c r="C22" s="16" t="s">
        <v>35</v>
      </c>
      <c r="D22" s="256"/>
      <c r="E22" s="572"/>
      <c r="F22" s="254"/>
      <c r="G22" s="254"/>
    </row>
    <row r="23" spans="1:7" ht="18.75" customHeight="1">
      <c r="A23" s="16" t="s">
        <v>34</v>
      </c>
      <c r="B23" s="13" t="s">
        <v>119</v>
      </c>
      <c r="C23" s="16" t="s">
        <v>121</v>
      </c>
      <c r="D23" s="256"/>
      <c r="E23" s="572"/>
      <c r="F23" s="254"/>
      <c r="G23" s="254"/>
    </row>
    <row r="24" spans="1:7" ht="18.75" customHeight="1">
      <c r="A24" s="16" t="s">
        <v>36</v>
      </c>
      <c r="B24" s="13" t="s">
        <v>120</v>
      </c>
      <c r="C24" s="16" t="s">
        <v>122</v>
      </c>
      <c r="D24" s="256">
        <v>43</v>
      </c>
      <c r="E24" s="572">
        <f>'01CH'!D23</f>
        <v>29.689999999999998</v>
      </c>
      <c r="F24" s="254">
        <f t="shared" si="0"/>
        <v>-13.310000000000002</v>
      </c>
      <c r="G24" s="254">
        <v>69.046511627906966</v>
      </c>
    </row>
    <row r="25" spans="1:7" ht="18.75" customHeight="1">
      <c r="A25" s="16" t="s">
        <v>38</v>
      </c>
      <c r="B25" s="13" t="s">
        <v>123</v>
      </c>
      <c r="C25" s="16" t="s">
        <v>124</v>
      </c>
      <c r="D25" s="256">
        <v>23.000999999999998</v>
      </c>
      <c r="E25" s="572">
        <f>'01CH'!D24</f>
        <v>0.48</v>
      </c>
      <c r="F25" s="254">
        <f t="shared" si="0"/>
        <v>-22.520999999999997</v>
      </c>
      <c r="G25" s="254">
        <v>2.9129168297030565</v>
      </c>
    </row>
    <row r="26" spans="1:7" s="144" customFormat="1" ht="18.75" customHeight="1">
      <c r="A26" s="16" t="s">
        <v>88</v>
      </c>
      <c r="B26" s="13" t="s">
        <v>125</v>
      </c>
      <c r="C26" s="16" t="s">
        <v>37</v>
      </c>
      <c r="D26" s="256">
        <v>204</v>
      </c>
      <c r="E26" s="572">
        <f>'01CH'!D25</f>
        <v>36.720000000000006</v>
      </c>
      <c r="F26" s="254">
        <f t="shared" si="0"/>
        <v>-167.28</v>
      </c>
      <c r="G26" s="254">
        <v>18.000000000000004</v>
      </c>
    </row>
    <row r="27" spans="1:7" ht="18.75" customHeight="1">
      <c r="A27" s="16" t="s">
        <v>89</v>
      </c>
      <c r="B27" s="13" t="s">
        <v>145</v>
      </c>
      <c r="C27" s="16" t="s">
        <v>40</v>
      </c>
      <c r="D27" s="256">
        <v>625</v>
      </c>
      <c r="E27" s="572">
        <f>'01CH'!D26</f>
        <v>444.97</v>
      </c>
      <c r="F27" s="254">
        <f t="shared" si="0"/>
        <v>-180.02999999999997</v>
      </c>
      <c r="G27" s="254">
        <v>73.003200000000007</v>
      </c>
    </row>
    <row r="28" spans="1:7" ht="30">
      <c r="A28" s="16" t="s">
        <v>90</v>
      </c>
      <c r="B28" s="13" t="s">
        <v>164</v>
      </c>
      <c r="C28" s="16" t="s">
        <v>48</v>
      </c>
      <c r="D28" s="256">
        <v>1158.0009999999997</v>
      </c>
      <c r="E28" s="572">
        <f>'01CH'!D27</f>
        <v>1089.32</v>
      </c>
      <c r="F28" s="254">
        <f t="shared" si="0"/>
        <v>-68.680999999999813</v>
      </c>
      <c r="G28" s="254">
        <v>94.978329034258195</v>
      </c>
    </row>
    <row r="29" spans="1:7" ht="18.75" customHeight="1">
      <c r="A29" s="16" t="s">
        <v>91</v>
      </c>
      <c r="B29" s="13" t="s">
        <v>127</v>
      </c>
      <c r="C29" s="16" t="s">
        <v>63</v>
      </c>
      <c r="D29" s="254">
        <v>2.9</v>
      </c>
      <c r="E29" s="572">
        <f>'01CH'!D28</f>
        <v>0</v>
      </c>
      <c r="F29" s="254">
        <f t="shared" si="0"/>
        <v>-2.9</v>
      </c>
      <c r="G29" s="254">
        <v>0</v>
      </c>
    </row>
    <row r="30" spans="1:7" ht="18.75" customHeight="1">
      <c r="A30" s="16" t="s">
        <v>95</v>
      </c>
      <c r="B30" s="13" t="s">
        <v>126</v>
      </c>
      <c r="C30" s="16" t="s">
        <v>41</v>
      </c>
      <c r="D30" s="254">
        <v>18</v>
      </c>
      <c r="E30" s="572">
        <f>'01CH'!D29</f>
        <v>7.97</v>
      </c>
      <c r="F30" s="254">
        <f t="shared" si="0"/>
        <v>-10.030000000000001</v>
      </c>
      <c r="G30" s="254">
        <v>44.277777777777779</v>
      </c>
    </row>
    <row r="31" spans="1:7" s="144" customFormat="1" ht="18.75" customHeight="1">
      <c r="A31" s="16" t="s">
        <v>96</v>
      </c>
      <c r="B31" s="13" t="s">
        <v>101</v>
      </c>
      <c r="C31" s="16" t="s">
        <v>42</v>
      </c>
      <c r="D31" s="256">
        <v>14.999999999999998</v>
      </c>
      <c r="E31" s="572">
        <f>'01CH'!D30</f>
        <v>1.02</v>
      </c>
      <c r="F31" s="254">
        <f t="shared" si="0"/>
        <v>-13.979999999999999</v>
      </c>
      <c r="G31" s="254">
        <v>6.8000000000000007</v>
      </c>
    </row>
    <row r="32" spans="1:7" ht="18.75" customHeight="1">
      <c r="A32" s="16" t="s">
        <v>97</v>
      </c>
      <c r="B32" s="13" t="s">
        <v>146</v>
      </c>
      <c r="C32" s="16" t="s">
        <v>64</v>
      </c>
      <c r="D32" s="256">
        <v>873.99999999999977</v>
      </c>
      <c r="E32" s="572">
        <f>'01CH'!D31</f>
        <v>777</v>
      </c>
      <c r="F32" s="254">
        <f t="shared" si="0"/>
        <v>-96.999999999999773</v>
      </c>
      <c r="G32" s="254">
        <v>89.37986270022887</v>
      </c>
    </row>
    <row r="33" spans="1:7" ht="18.75" customHeight="1">
      <c r="A33" s="16" t="s">
        <v>103</v>
      </c>
      <c r="B33" s="13" t="s">
        <v>147</v>
      </c>
      <c r="C33" s="16" t="s">
        <v>62</v>
      </c>
      <c r="D33" s="256">
        <v>38</v>
      </c>
      <c r="E33" s="572">
        <f>'01CH'!D32</f>
        <v>30.25</v>
      </c>
      <c r="F33" s="254">
        <f t="shared" si="0"/>
        <v>-7.75</v>
      </c>
      <c r="G33" s="254">
        <v>79.842105263157904</v>
      </c>
    </row>
    <row r="34" spans="1:7" s="144" customFormat="1" ht="18.75" customHeight="1">
      <c r="A34" s="16" t="s">
        <v>104</v>
      </c>
      <c r="B34" s="576" t="s">
        <v>128</v>
      </c>
      <c r="C34" s="578" t="s">
        <v>29</v>
      </c>
      <c r="D34" s="256">
        <v>16</v>
      </c>
      <c r="E34" s="572">
        <f>'01CH'!D33</f>
        <v>14.379999999999999</v>
      </c>
      <c r="F34" s="254">
        <f t="shared" si="0"/>
        <v>-1.620000000000001</v>
      </c>
      <c r="G34" s="254">
        <v>89.875</v>
      </c>
    </row>
    <row r="35" spans="1:7" s="144" customFormat="1" ht="18.75" customHeight="1">
      <c r="A35" s="16" t="s">
        <v>105</v>
      </c>
      <c r="B35" s="576" t="s">
        <v>129</v>
      </c>
      <c r="C35" s="578" t="s">
        <v>130</v>
      </c>
      <c r="D35" s="256">
        <v>4</v>
      </c>
      <c r="E35" s="572">
        <f>'01CH'!D34</f>
        <v>0.78999999999999992</v>
      </c>
      <c r="F35" s="254">
        <f t="shared" si="0"/>
        <v>-3.21</v>
      </c>
      <c r="G35" s="254">
        <v>19.749999999999996</v>
      </c>
    </row>
    <row r="36" spans="1:7" ht="18.75" customHeight="1">
      <c r="A36" s="16" t="s">
        <v>135</v>
      </c>
      <c r="B36" s="576" t="s">
        <v>148</v>
      </c>
      <c r="C36" s="578" t="s">
        <v>149</v>
      </c>
      <c r="D36" s="256"/>
      <c r="E36" s="572"/>
      <c r="F36" s="254"/>
      <c r="G36" s="254"/>
    </row>
    <row r="37" spans="1:7" s="144" customFormat="1" ht="18.75" customHeight="1">
      <c r="A37" s="16" t="s">
        <v>136</v>
      </c>
      <c r="B37" s="576" t="s">
        <v>150</v>
      </c>
      <c r="C37" s="578" t="s">
        <v>43</v>
      </c>
      <c r="D37" s="256">
        <v>3.0000000000000004</v>
      </c>
      <c r="E37" s="572">
        <f>'01CH'!D36</f>
        <v>0.27</v>
      </c>
      <c r="F37" s="254">
        <f t="shared" si="0"/>
        <v>-2.7300000000000004</v>
      </c>
      <c r="G37" s="254">
        <v>9</v>
      </c>
    </row>
    <row r="38" spans="1:7" ht="30">
      <c r="A38" s="16" t="s">
        <v>137</v>
      </c>
      <c r="B38" s="576" t="s">
        <v>131</v>
      </c>
      <c r="C38" s="578" t="s">
        <v>45</v>
      </c>
      <c r="D38" s="256">
        <v>50</v>
      </c>
      <c r="E38" s="572">
        <f>'01CH'!D37</f>
        <v>24.99</v>
      </c>
      <c r="F38" s="254">
        <f t="shared" si="0"/>
        <v>-25.01</v>
      </c>
      <c r="G38" s="254">
        <v>49.98</v>
      </c>
    </row>
    <row r="39" spans="1:7" ht="18.75" customHeight="1">
      <c r="A39" s="16" t="s">
        <v>138</v>
      </c>
      <c r="B39" s="576" t="s">
        <v>132</v>
      </c>
      <c r="C39" s="578" t="s">
        <v>39</v>
      </c>
      <c r="D39" s="256">
        <v>93.98</v>
      </c>
      <c r="E39" s="572">
        <f>'01CH'!D38</f>
        <v>60.95</v>
      </c>
      <c r="F39" s="254">
        <f t="shared" si="0"/>
        <v>-33.03</v>
      </c>
      <c r="G39" s="254">
        <v>73.217705894871244</v>
      </c>
    </row>
    <row r="40" spans="1:7" s="144" customFormat="1" ht="18.75" customHeight="1">
      <c r="A40" s="16" t="s">
        <v>139</v>
      </c>
      <c r="B40" s="576" t="s">
        <v>133</v>
      </c>
      <c r="C40" s="578" t="s">
        <v>151</v>
      </c>
      <c r="D40" s="256">
        <v>16.54</v>
      </c>
      <c r="E40" s="572">
        <f>'01CH'!D39</f>
        <v>0</v>
      </c>
      <c r="F40" s="254">
        <f t="shared" si="0"/>
        <v>-16.54</v>
      </c>
      <c r="G40" s="254">
        <v>0</v>
      </c>
    </row>
    <row r="41" spans="1:7" s="144" customFormat="1" ht="18.75" customHeight="1">
      <c r="A41" s="16" t="s">
        <v>140</v>
      </c>
      <c r="B41" s="576" t="s">
        <v>134</v>
      </c>
      <c r="C41" s="578" t="s">
        <v>152</v>
      </c>
      <c r="D41" s="256">
        <v>7.58</v>
      </c>
      <c r="E41" s="572">
        <f>'01CH'!D40</f>
        <v>14.22</v>
      </c>
      <c r="F41" s="254">
        <f t="shared" si="0"/>
        <v>6.6400000000000006</v>
      </c>
      <c r="G41" s="254">
        <v>187.59894459102904</v>
      </c>
    </row>
    <row r="42" spans="1:7" ht="18.75" customHeight="1">
      <c r="A42" s="16" t="s">
        <v>141</v>
      </c>
      <c r="B42" s="576" t="s">
        <v>153</v>
      </c>
      <c r="C42" s="578" t="s">
        <v>44</v>
      </c>
      <c r="D42" s="256">
        <v>1.9500000000000002</v>
      </c>
      <c r="E42" s="572">
        <f>'01CH'!D41</f>
        <v>2.83</v>
      </c>
      <c r="F42" s="254">
        <f t="shared" si="0"/>
        <v>0.87999999999999989</v>
      </c>
      <c r="G42" s="254">
        <v>145.12820512820511</v>
      </c>
    </row>
    <row r="43" spans="1:7" ht="18.75" customHeight="1">
      <c r="A43" s="16" t="s">
        <v>142</v>
      </c>
      <c r="B43" s="576" t="s">
        <v>154</v>
      </c>
      <c r="C43" s="578" t="s">
        <v>47</v>
      </c>
      <c r="D43" s="256">
        <v>789.83000000000015</v>
      </c>
      <c r="E43" s="572">
        <f>'01CH'!D42</f>
        <v>900.43000000000006</v>
      </c>
      <c r="F43" s="254">
        <f t="shared" si="0"/>
        <v>110.59999999999991</v>
      </c>
      <c r="G43" s="254">
        <v>88.05</v>
      </c>
    </row>
    <row r="44" spans="1:7" s="144" customFormat="1" ht="18.75" customHeight="1">
      <c r="A44" s="16" t="s">
        <v>143</v>
      </c>
      <c r="B44" s="576" t="s">
        <v>98</v>
      </c>
      <c r="C44" s="578" t="s">
        <v>46</v>
      </c>
      <c r="D44" s="256">
        <v>42.22</v>
      </c>
      <c r="E44" s="572">
        <f>'01CH'!D43</f>
        <v>4.3</v>
      </c>
      <c r="F44" s="254">
        <f t="shared" si="0"/>
        <v>-37.92</v>
      </c>
      <c r="G44" s="254">
        <v>10.184746565608716</v>
      </c>
    </row>
    <row r="45" spans="1:7" s="144" customFormat="1" ht="18.75" customHeight="1">
      <c r="A45" s="16" t="s">
        <v>144</v>
      </c>
      <c r="B45" s="576" t="s">
        <v>155</v>
      </c>
      <c r="C45" s="578" t="s">
        <v>60</v>
      </c>
      <c r="D45" s="256"/>
      <c r="E45" s="572"/>
      <c r="F45" s="254"/>
      <c r="G45" s="254"/>
    </row>
    <row r="46" spans="1:7" s="144" customFormat="1" ht="18.75" customHeight="1">
      <c r="A46" s="574">
        <v>3</v>
      </c>
      <c r="B46" s="11" t="s">
        <v>61</v>
      </c>
      <c r="C46" s="574" t="s">
        <v>102</v>
      </c>
      <c r="D46" s="255">
        <v>2289</v>
      </c>
      <c r="E46" s="573">
        <f>'01CH'!D45</f>
        <v>1968.55</v>
      </c>
      <c r="F46" s="579">
        <f t="shared" si="0"/>
        <v>-320.45000000000005</v>
      </c>
      <c r="G46" s="579">
        <f>D46/E46*100</f>
        <v>116.27847908358943</v>
      </c>
    </row>
  </sheetData>
  <mergeCells count="10">
    <mergeCell ref="A1:G1"/>
    <mergeCell ref="A2:G2"/>
    <mergeCell ref="A3:G3"/>
    <mergeCell ref="A4:A6"/>
    <mergeCell ref="B4:B6"/>
    <mergeCell ref="C4:C6"/>
    <mergeCell ref="D4:D6"/>
    <mergeCell ref="E4:G4"/>
    <mergeCell ref="F5:G5"/>
    <mergeCell ref="E5:E6"/>
  </mergeCells>
  <printOptions horizontalCentered="1" verticalCentered="1"/>
  <pageMargins left="0.55118110236220474" right="0.19685039370078741" top="0.19685039370078741" bottom="0.19685039370078741" header="0.31496062992125984" footer="0.31496062992125984"/>
  <pageSetup paperSize="9" scale="90" orientation="portrait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79"/>
  <sheetViews>
    <sheetView zoomScaleNormal="100" workbookViewId="0">
      <pane xSplit="6" ySplit="5" topLeftCell="G17" activePane="bottomRight" state="frozen"/>
      <selection activeCell="N28" sqref="N28"/>
      <selection pane="topRight" activeCell="N28" sqref="N28"/>
      <selection pane="bottomLeft" activeCell="N28" sqref="N28"/>
      <selection pane="bottomRight" activeCell="G5" sqref="G1:G1048576"/>
    </sheetView>
  </sheetViews>
  <sheetFormatPr defaultColWidth="9" defaultRowHeight="12.75"/>
  <cols>
    <col min="1" max="1" width="8.5" style="30" customWidth="1"/>
    <col min="2" max="2" width="46.25" style="30" customWidth="1"/>
    <col min="3" max="3" width="7.5" style="30" customWidth="1"/>
    <col min="4" max="4" width="8.25" style="169" hidden="1" customWidth="1"/>
    <col min="5" max="5" width="10" style="170" hidden="1" customWidth="1"/>
    <col min="6" max="6" width="18.625" style="141" customWidth="1"/>
    <col min="7" max="7" width="9.125" style="30" customWidth="1"/>
    <col min="8" max="9" width="10.125" style="30" bestFit="1" customWidth="1"/>
    <col min="10" max="10" width="11" style="30" customWidth="1"/>
    <col min="11" max="11" width="10.125" style="30" bestFit="1" customWidth="1"/>
    <col min="12" max="17" width="9.125" style="30" bestFit="1" customWidth="1"/>
    <col min="18" max="19" width="10.125" style="30" bestFit="1" customWidth="1"/>
    <col min="20" max="20" width="9.125" style="105" bestFit="1" customWidth="1"/>
    <col min="21" max="21" width="9.125" style="30" bestFit="1" customWidth="1"/>
    <col min="22" max="16384" width="9" style="30"/>
  </cols>
  <sheetData>
    <row r="1" spans="1:21" s="99" customFormat="1" ht="21" customHeight="1">
      <c r="A1" s="640" t="s">
        <v>270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0"/>
    </row>
    <row r="2" spans="1:21" s="99" customFormat="1" ht="21" customHeight="1">
      <c r="A2" s="641" t="s">
        <v>312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  <c r="S2" s="641"/>
      <c r="T2" s="641"/>
      <c r="U2" s="641"/>
    </row>
    <row r="3" spans="1:21" s="100" customFormat="1" ht="21" customHeight="1">
      <c r="A3" s="629" t="str">
        <f>'02CH'!A3:G3</f>
        <v>HUYỆN VÕ NHAI - TỈNH THÁI NGUYÊN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</row>
    <row r="4" spans="1:21" s="34" customFormat="1" ht="21" customHeight="1">
      <c r="A4" s="625" t="s">
        <v>1</v>
      </c>
      <c r="B4" s="642" t="s">
        <v>293</v>
      </c>
      <c r="C4" s="642" t="s">
        <v>260</v>
      </c>
      <c r="D4" s="668" t="s">
        <v>294</v>
      </c>
      <c r="E4" s="668" t="s">
        <v>295</v>
      </c>
      <c r="F4" s="667" t="s">
        <v>306</v>
      </c>
      <c r="G4" s="644" t="s">
        <v>220</v>
      </c>
      <c r="H4" s="644"/>
      <c r="I4" s="644"/>
      <c r="J4" s="644"/>
      <c r="K4" s="644"/>
      <c r="L4" s="644"/>
      <c r="M4" s="644"/>
      <c r="N4" s="644"/>
      <c r="O4" s="644"/>
      <c r="P4" s="644"/>
      <c r="Q4" s="644"/>
      <c r="R4" s="644"/>
      <c r="S4" s="644"/>
      <c r="T4" s="644"/>
      <c r="U4" s="644"/>
    </row>
    <row r="5" spans="1:21" s="34" customFormat="1" ht="43.5" customHeight="1">
      <c r="A5" s="625"/>
      <c r="B5" s="642"/>
      <c r="C5" s="642"/>
      <c r="D5" s="668"/>
      <c r="E5" s="668"/>
      <c r="F5" s="667"/>
      <c r="G5" s="14" t="str">
        <f>HTg!G4</f>
        <v>Thị trấn Đình Cả</v>
      </c>
      <c r="H5" s="14" t="str">
        <f>HTg!H4</f>
        <v>Xã Sảng Mộc</v>
      </c>
      <c r="I5" s="14" t="str">
        <f>HTg!I4</f>
        <v>Xã Nghinh Tường</v>
      </c>
      <c r="J5" s="14" t="str">
        <f>HTg!J4</f>
        <v>Xã Thần Sa</v>
      </c>
      <c r="K5" s="14" t="str">
        <f>HTg!K4</f>
        <v>Xã Vũ Chấn</v>
      </c>
      <c r="L5" s="14" t="str">
        <f>HTg!L4</f>
        <v>Xã Thượng Nung</v>
      </c>
      <c r="M5" s="14" t="str">
        <f>HTg!M4</f>
        <v>Xã Phú Thượng</v>
      </c>
      <c r="N5" s="14" t="str">
        <f>HTg!N4</f>
        <v>Xã Cúc Đường</v>
      </c>
      <c r="O5" s="14" t="str">
        <f>HTg!O4</f>
        <v>Xã La Hiên</v>
      </c>
      <c r="P5" s="14" t="str">
        <f>HTg!P4</f>
        <v>Xã Lâu Thượng</v>
      </c>
      <c r="Q5" s="14" t="str">
        <f>HTg!Q4</f>
        <v>Xã Tràng Xá</v>
      </c>
      <c r="R5" s="14" t="str">
        <f>HTg!R4</f>
        <v>Xã Phương Giao</v>
      </c>
      <c r="S5" s="14" t="str">
        <f>HTg!S4</f>
        <v>Xã Liên Minh</v>
      </c>
      <c r="T5" s="14" t="str">
        <f>HTg!T4</f>
        <v>Xã Dân Tiến</v>
      </c>
      <c r="U5" s="14" t="str">
        <f>HTg!U4</f>
        <v>Xã Bình Long</v>
      </c>
    </row>
    <row r="6" spans="1:21" s="103" customFormat="1" ht="27" customHeight="1">
      <c r="A6" s="10" t="s">
        <v>99</v>
      </c>
      <c r="B6" s="128" t="s">
        <v>165</v>
      </c>
      <c r="C6" s="10"/>
      <c r="D6" s="168"/>
      <c r="E6" s="176">
        <f t="shared" ref="E6:E16" si="0">F6-D6</f>
        <v>83839.490000000005</v>
      </c>
      <c r="F6" s="94">
        <f t="shared" ref="F6:F48" si="1">SUM(G6:U6)</f>
        <v>83839.490000000005</v>
      </c>
      <c r="G6" s="94">
        <f>KT!I5</f>
        <v>1053.1200000000001</v>
      </c>
      <c r="H6" s="94">
        <f>KT!J5</f>
        <v>9678.7799999999988</v>
      </c>
      <c r="I6" s="94">
        <f>KT!K5</f>
        <v>8458.64</v>
      </c>
      <c r="J6" s="94">
        <f>KT!L5</f>
        <v>10224.189999999999</v>
      </c>
      <c r="K6" s="94">
        <f>KT!M5</f>
        <v>7614.22</v>
      </c>
      <c r="L6" s="94">
        <f>KT!N5</f>
        <v>4384.1200000000008</v>
      </c>
      <c r="M6" s="94">
        <f>KT!O5</f>
        <v>5562.57</v>
      </c>
      <c r="N6" s="94">
        <f>KT!P5</f>
        <v>3358.1100000000006</v>
      </c>
      <c r="O6" s="94">
        <f>KT!Q5</f>
        <v>3797.45</v>
      </c>
      <c r="P6" s="94">
        <f>KT!R5</f>
        <v>3361.7000000000003</v>
      </c>
      <c r="Q6" s="94">
        <f>KT!S5</f>
        <v>4571.0599999999995</v>
      </c>
      <c r="R6" s="94">
        <f>KT!T5</f>
        <v>5982.0899999999992</v>
      </c>
      <c r="S6" s="94">
        <f>KT!U5</f>
        <v>7347.38</v>
      </c>
      <c r="T6" s="94">
        <f>KT!V5</f>
        <v>5546.0400000000009</v>
      </c>
      <c r="U6" s="94">
        <f>KT!W5</f>
        <v>2900.0200000000004</v>
      </c>
    </row>
    <row r="7" spans="1:21" ht="27" customHeight="1">
      <c r="A7" s="10">
        <v>1</v>
      </c>
      <c r="B7" s="11" t="s">
        <v>7</v>
      </c>
      <c r="C7" s="10" t="s">
        <v>8</v>
      </c>
      <c r="D7" s="168"/>
      <c r="E7" s="176">
        <f t="shared" si="0"/>
        <v>76282.61</v>
      </c>
      <c r="F7" s="94">
        <f t="shared" si="1"/>
        <v>76282.61</v>
      </c>
      <c r="G7" s="94">
        <f>KT!I6</f>
        <v>819.1</v>
      </c>
      <c r="H7" s="94">
        <f>KT!J6</f>
        <v>9174.31</v>
      </c>
      <c r="I7" s="94">
        <f>KT!K6</f>
        <v>8249.25</v>
      </c>
      <c r="J7" s="94">
        <f>KT!L6</f>
        <v>9532.9699999999993</v>
      </c>
      <c r="K7" s="94">
        <f>KT!M6</f>
        <v>7365.37</v>
      </c>
      <c r="L7" s="94">
        <f>KT!N6</f>
        <v>4218.2800000000007</v>
      </c>
      <c r="M7" s="94">
        <f>KT!O6</f>
        <v>5189.1799999999994</v>
      </c>
      <c r="N7" s="94">
        <f>KT!P6</f>
        <v>2943.5000000000005</v>
      </c>
      <c r="O7" s="94">
        <f>KT!Q6</f>
        <v>2342.0099999999998</v>
      </c>
      <c r="P7" s="94">
        <f>KT!R6</f>
        <v>2885.9300000000003</v>
      </c>
      <c r="Q7" s="94">
        <f>KT!S6</f>
        <v>3769.7899999999995</v>
      </c>
      <c r="R7" s="94">
        <f>KT!T6</f>
        <v>5772.5099999999993</v>
      </c>
      <c r="S7" s="94">
        <f>KT!U6</f>
        <v>6880.16</v>
      </c>
      <c r="T7" s="94">
        <f>KT!V6</f>
        <v>4519.8600000000006</v>
      </c>
      <c r="U7" s="94">
        <f>KT!W6</f>
        <v>2620.3900000000003</v>
      </c>
    </row>
    <row r="8" spans="1:21" ht="27" customHeight="1">
      <c r="A8" s="16" t="s">
        <v>10</v>
      </c>
      <c r="B8" s="13" t="s">
        <v>106</v>
      </c>
      <c r="C8" s="16" t="s">
        <v>9</v>
      </c>
      <c r="D8" s="167"/>
      <c r="E8" s="177">
        <f t="shared" si="0"/>
        <v>3519.23</v>
      </c>
      <c r="F8" s="91">
        <f t="shared" si="1"/>
        <v>3519.23</v>
      </c>
      <c r="G8" s="91">
        <f>KT!I7</f>
        <v>25.57</v>
      </c>
      <c r="H8" s="91">
        <f>KT!J7</f>
        <v>195.1</v>
      </c>
      <c r="I8" s="91">
        <f>KT!K7</f>
        <v>221.41000000000003</v>
      </c>
      <c r="J8" s="91">
        <f>KT!L7</f>
        <v>192.45999999999998</v>
      </c>
      <c r="K8" s="91">
        <f>KT!M7</f>
        <v>221.62</v>
      </c>
      <c r="L8" s="91">
        <f>KT!N7</f>
        <v>115.03999999999999</v>
      </c>
      <c r="M8" s="91">
        <f>KT!O7</f>
        <v>247.37</v>
      </c>
      <c r="N8" s="91">
        <f>KT!P7</f>
        <v>114.89999999999999</v>
      </c>
      <c r="O8" s="91">
        <f>KT!Q7</f>
        <v>316.59999999999997</v>
      </c>
      <c r="P8" s="91">
        <f>KT!R7</f>
        <v>306</v>
      </c>
      <c r="Q8" s="91">
        <f>KT!S7</f>
        <v>328.76</v>
      </c>
      <c r="R8" s="91">
        <f>KT!T7</f>
        <v>258.79999999999995</v>
      </c>
      <c r="S8" s="91">
        <f>KT!U7</f>
        <v>282.39</v>
      </c>
      <c r="T8" s="91">
        <f>KT!V7</f>
        <v>365.33000000000004</v>
      </c>
      <c r="U8" s="91">
        <f>KT!W7</f>
        <v>327.88</v>
      </c>
    </row>
    <row r="9" spans="1:21" ht="24.75" customHeight="1">
      <c r="A9" s="16"/>
      <c r="B9" s="15" t="s">
        <v>228</v>
      </c>
      <c r="C9" s="16" t="s">
        <v>11</v>
      </c>
      <c r="D9" s="167"/>
      <c r="E9" s="177">
        <f t="shared" si="0"/>
        <v>2214.4299999999998</v>
      </c>
      <c r="F9" s="91">
        <f t="shared" si="1"/>
        <v>2214.4299999999998</v>
      </c>
      <c r="G9" s="91">
        <f>KT!I8</f>
        <v>15.259999999999998</v>
      </c>
      <c r="H9" s="91">
        <f>KT!J8</f>
        <v>108</v>
      </c>
      <c r="I9" s="91">
        <f>KT!K8</f>
        <v>167.16000000000003</v>
      </c>
      <c r="J9" s="91">
        <f>KT!L8</f>
        <v>2.9999999999997584E-2</v>
      </c>
      <c r="K9" s="91">
        <f>KT!M8</f>
        <v>171.01</v>
      </c>
      <c r="L9" s="91">
        <f>KT!N8</f>
        <v>62.839999999999996</v>
      </c>
      <c r="M9" s="91">
        <f>KT!O8</f>
        <v>225.12</v>
      </c>
      <c r="N9" s="91">
        <f>KT!P8</f>
        <v>102.88</v>
      </c>
      <c r="O9" s="91">
        <f>KT!Q8</f>
        <v>236.32</v>
      </c>
      <c r="P9" s="91">
        <f>KT!R8</f>
        <v>251.76000000000002</v>
      </c>
      <c r="Q9" s="91">
        <f>KT!S8</f>
        <v>147.54</v>
      </c>
      <c r="R9" s="91">
        <f>KT!T8</f>
        <v>96.32</v>
      </c>
      <c r="S9" s="91">
        <f>KT!U8</f>
        <v>212.72</v>
      </c>
      <c r="T9" s="91">
        <f>KT!V8</f>
        <v>197.67000000000002</v>
      </c>
      <c r="U9" s="91">
        <f>KT!W8</f>
        <v>219.8</v>
      </c>
    </row>
    <row r="10" spans="1:21" s="104" customFormat="1" ht="27" customHeight="1">
      <c r="A10" s="16" t="s">
        <v>13</v>
      </c>
      <c r="B10" s="13" t="s">
        <v>116</v>
      </c>
      <c r="C10" s="16" t="s">
        <v>16</v>
      </c>
      <c r="D10" s="167"/>
      <c r="E10" s="177">
        <f t="shared" si="0"/>
        <v>3306.0699999999997</v>
      </c>
      <c r="F10" s="91">
        <f t="shared" si="1"/>
        <v>3306.0699999999997</v>
      </c>
      <c r="G10" s="91">
        <f>KT!I11</f>
        <v>56.08</v>
      </c>
      <c r="H10" s="91">
        <f>KT!J11</f>
        <v>175.74</v>
      </c>
      <c r="I10" s="91">
        <f>KT!K11</f>
        <v>145.63</v>
      </c>
      <c r="J10" s="91">
        <f>KT!L11</f>
        <v>129.34</v>
      </c>
      <c r="K10" s="91">
        <f>KT!M11</f>
        <v>161.17000000000002</v>
      </c>
      <c r="L10" s="91">
        <f>KT!N11</f>
        <v>241.33</v>
      </c>
      <c r="M10" s="91">
        <f>KT!O11</f>
        <v>187.87</v>
      </c>
      <c r="N10" s="91">
        <f>KT!P11</f>
        <v>95</v>
      </c>
      <c r="O10" s="91">
        <f>KT!Q11</f>
        <v>87.91</v>
      </c>
      <c r="P10" s="91">
        <f>KT!R11</f>
        <v>60.339999999999996</v>
      </c>
      <c r="Q10" s="91">
        <f>KT!S11</f>
        <v>859.41000000000008</v>
      </c>
      <c r="R10" s="91">
        <f>KT!T11</f>
        <v>287.64</v>
      </c>
      <c r="S10" s="91">
        <f>KT!U11</f>
        <v>113.54000000000002</v>
      </c>
      <c r="T10" s="91">
        <f>KT!V11</f>
        <v>517.6099999999999</v>
      </c>
      <c r="U10" s="91">
        <f>KT!W11</f>
        <v>187.46</v>
      </c>
    </row>
    <row r="11" spans="1:21" ht="27" customHeight="1">
      <c r="A11" s="16" t="s">
        <v>15</v>
      </c>
      <c r="B11" s="13" t="s">
        <v>80</v>
      </c>
      <c r="C11" s="16" t="s">
        <v>18</v>
      </c>
      <c r="D11" s="167"/>
      <c r="E11" s="177">
        <f t="shared" si="0"/>
        <v>3795.59</v>
      </c>
      <c r="F11" s="91">
        <f t="shared" si="1"/>
        <v>3795.59</v>
      </c>
      <c r="G11" s="91">
        <f>KT!I12</f>
        <v>111.6</v>
      </c>
      <c r="H11" s="91">
        <f>KT!J12</f>
        <v>90.97</v>
      </c>
      <c r="I11" s="91">
        <f>KT!K12</f>
        <v>36.300000000000011</v>
      </c>
      <c r="J11" s="91">
        <f>KT!L12</f>
        <v>151.82999999999998</v>
      </c>
      <c r="K11" s="91">
        <f>KT!M12</f>
        <v>9.8899999999999864</v>
      </c>
      <c r="L11" s="91">
        <f>KT!N12</f>
        <v>348.16999999999996</v>
      </c>
      <c r="M11" s="91">
        <f>KT!O12</f>
        <v>480.96000000000004</v>
      </c>
      <c r="N11" s="91">
        <f>KT!P12</f>
        <v>77.800000000000011</v>
      </c>
      <c r="O11" s="91">
        <f>KT!Q12</f>
        <v>119.30000000000007</v>
      </c>
      <c r="P11" s="91">
        <f>KT!R12</f>
        <v>292.59000000000003</v>
      </c>
      <c r="Q11" s="91">
        <f>KT!S12</f>
        <v>785.31</v>
      </c>
      <c r="R11" s="91">
        <f>KT!T12</f>
        <v>434.08</v>
      </c>
      <c r="S11" s="91">
        <f>KT!U12</f>
        <v>322.73</v>
      </c>
      <c r="T11" s="91">
        <f>KT!V12</f>
        <v>189.69000000000003</v>
      </c>
      <c r="U11" s="91">
        <f>KT!W12</f>
        <v>344.37</v>
      </c>
    </row>
    <row r="12" spans="1:21" ht="27" customHeight="1">
      <c r="A12" s="16" t="s">
        <v>17</v>
      </c>
      <c r="B12" s="13" t="s">
        <v>81</v>
      </c>
      <c r="C12" s="16" t="s">
        <v>20</v>
      </c>
      <c r="D12" s="167"/>
      <c r="E12" s="177">
        <f t="shared" si="0"/>
        <v>15753.080000000002</v>
      </c>
      <c r="F12" s="91">
        <f t="shared" si="1"/>
        <v>15753.080000000002</v>
      </c>
      <c r="G12" s="91">
        <f>KT!I13</f>
        <v>0</v>
      </c>
      <c r="H12" s="91">
        <f>KT!J13</f>
        <v>3161.23</v>
      </c>
      <c r="I12" s="91">
        <f>KT!K13</f>
        <v>3074.6400000000003</v>
      </c>
      <c r="J12" s="91">
        <f>KT!L13</f>
        <v>2296.86</v>
      </c>
      <c r="K12" s="91">
        <f>KT!M13</f>
        <v>1642.8400000000001</v>
      </c>
      <c r="L12" s="91">
        <f>KT!N13</f>
        <v>0</v>
      </c>
      <c r="M12" s="91">
        <f>KT!O13</f>
        <v>788.8</v>
      </c>
      <c r="N12" s="91">
        <f>KT!P13</f>
        <v>0</v>
      </c>
      <c r="O12" s="91">
        <f>KT!Q13</f>
        <v>101.93</v>
      </c>
      <c r="P12" s="91">
        <f>KT!R13</f>
        <v>1764.38</v>
      </c>
      <c r="Q12" s="91">
        <f>KT!S13</f>
        <v>515.66</v>
      </c>
      <c r="R12" s="91">
        <f>KT!T13</f>
        <v>713.04000000000008</v>
      </c>
      <c r="S12" s="91">
        <f>KT!U13</f>
        <v>1693.7</v>
      </c>
      <c r="T12" s="91">
        <f>KT!V13</f>
        <v>0</v>
      </c>
      <c r="U12" s="91">
        <f>KT!W13</f>
        <v>0</v>
      </c>
    </row>
    <row r="13" spans="1:21" ht="27" customHeight="1">
      <c r="A13" s="16" t="s">
        <v>19</v>
      </c>
      <c r="B13" s="13" t="s">
        <v>82</v>
      </c>
      <c r="C13" s="16" t="s">
        <v>21</v>
      </c>
      <c r="D13" s="167"/>
      <c r="E13" s="177">
        <f t="shared" si="0"/>
        <v>18704.89</v>
      </c>
      <c r="F13" s="91">
        <f t="shared" si="1"/>
        <v>18704.89</v>
      </c>
      <c r="G13" s="91">
        <f>KT!I14</f>
        <v>452.19</v>
      </c>
      <c r="H13" s="91">
        <f>KT!J14</f>
        <v>2364</v>
      </c>
      <c r="I13" s="91">
        <f>KT!K14</f>
        <v>1951.7999999999997</v>
      </c>
      <c r="J13" s="91">
        <f>KT!L14</f>
        <v>5615.5300000000007</v>
      </c>
      <c r="K13" s="91">
        <f>KT!M14</f>
        <v>2016.1799999999998</v>
      </c>
      <c r="L13" s="91">
        <f>KT!N14</f>
        <v>3493.18</v>
      </c>
      <c r="M13" s="91">
        <f>KT!O14</f>
        <v>1614.9199999999998</v>
      </c>
      <c r="N13" s="91">
        <f>KT!P14</f>
        <v>1190.6500000000001</v>
      </c>
      <c r="O13" s="91">
        <f>KT!Q14</f>
        <v>6.4400000000000013</v>
      </c>
      <c r="P13" s="91">
        <f>KT!R14</f>
        <v>0</v>
      </c>
      <c r="Q13" s="91">
        <f>KT!S14</f>
        <v>0</v>
      </c>
      <c r="R13" s="91">
        <f>KT!T14</f>
        <v>0</v>
      </c>
      <c r="S13" s="91">
        <f>KT!U14</f>
        <v>0</v>
      </c>
      <c r="T13" s="91">
        <f>KT!V14</f>
        <v>0</v>
      </c>
      <c r="U13" s="91">
        <f>KT!W14</f>
        <v>0</v>
      </c>
    </row>
    <row r="14" spans="1:21" s="104" customFormat="1" ht="27" customHeight="1">
      <c r="A14" s="16" t="s">
        <v>84</v>
      </c>
      <c r="B14" s="13" t="s">
        <v>83</v>
      </c>
      <c r="C14" s="16" t="s">
        <v>22</v>
      </c>
      <c r="D14" s="167"/>
      <c r="E14" s="177">
        <f t="shared" si="0"/>
        <v>30427.74</v>
      </c>
      <c r="F14" s="91">
        <f t="shared" si="1"/>
        <v>30427.74</v>
      </c>
      <c r="G14" s="91">
        <f>KT!I15</f>
        <v>155.15</v>
      </c>
      <c r="H14" s="91">
        <f>KT!J15</f>
        <v>3135.8499999999995</v>
      </c>
      <c r="I14" s="91">
        <f>KT!K15</f>
        <v>2802.3199999999997</v>
      </c>
      <c r="J14" s="91">
        <f>KT!L15</f>
        <v>1112.3700000000001</v>
      </c>
      <c r="K14" s="91">
        <f>KT!M15</f>
        <v>3265.3</v>
      </c>
      <c r="L14" s="91">
        <f>KT!N15</f>
        <v>0</v>
      </c>
      <c r="M14" s="91">
        <f>KT!O15</f>
        <v>1841.9399999999998</v>
      </c>
      <c r="N14" s="91">
        <f>KT!P15</f>
        <v>1381.1000000000001</v>
      </c>
      <c r="O14" s="91">
        <f>KT!Q15</f>
        <v>1573.13</v>
      </c>
      <c r="P14" s="91">
        <f>KT!R15</f>
        <v>431.94999999999993</v>
      </c>
      <c r="Q14" s="91">
        <f>KT!S15</f>
        <v>1188.04</v>
      </c>
      <c r="R14" s="91">
        <f>KT!T15</f>
        <v>4034.2</v>
      </c>
      <c r="S14" s="91">
        <f>KT!U15</f>
        <v>4346.82</v>
      </c>
      <c r="T14" s="91">
        <f>KT!V15</f>
        <v>3421.7200000000003</v>
      </c>
      <c r="U14" s="91">
        <f>KT!W15</f>
        <v>1737.85</v>
      </c>
    </row>
    <row r="15" spans="1:21" s="104" customFormat="1" ht="27" customHeight="1">
      <c r="A15" s="16" t="s">
        <v>93</v>
      </c>
      <c r="B15" s="13" t="s">
        <v>92</v>
      </c>
      <c r="C15" s="16" t="s">
        <v>23</v>
      </c>
      <c r="D15" s="167"/>
      <c r="E15" s="177">
        <f t="shared" si="0"/>
        <v>275.76</v>
      </c>
      <c r="F15" s="91">
        <f t="shared" si="1"/>
        <v>275.76</v>
      </c>
      <c r="G15" s="91">
        <f>KT!I16</f>
        <v>13.509999999999998</v>
      </c>
      <c r="H15" s="91">
        <f>KT!J16</f>
        <v>15.120000000000001</v>
      </c>
      <c r="I15" s="91">
        <f>KT!K16</f>
        <v>15.15</v>
      </c>
      <c r="J15" s="91">
        <f>KT!L16</f>
        <v>9.5800000000000018</v>
      </c>
      <c r="K15" s="91">
        <f>KT!M16</f>
        <v>16.329999999999998</v>
      </c>
      <c r="L15" s="91">
        <f>KT!N16</f>
        <v>12.559999999999999</v>
      </c>
      <c r="M15" s="91">
        <f>KT!O16</f>
        <v>23.539999999999996</v>
      </c>
      <c r="N15" s="91">
        <f>KT!P16</f>
        <v>17.419999999999998</v>
      </c>
      <c r="O15" s="91">
        <f>KT!Q16</f>
        <v>25.3</v>
      </c>
      <c r="P15" s="91">
        <f>KT!R16</f>
        <v>29.27</v>
      </c>
      <c r="Q15" s="91">
        <f>KT!S16</f>
        <v>27.61</v>
      </c>
      <c r="R15" s="91">
        <f>KT!T16</f>
        <v>7.7999999999999989</v>
      </c>
      <c r="S15" s="91">
        <f>KT!U16</f>
        <v>24.310000000000002</v>
      </c>
      <c r="T15" s="91">
        <f>KT!V16</f>
        <v>19.209999999999997</v>
      </c>
      <c r="U15" s="91">
        <f>KT!W16</f>
        <v>19.049999999999997</v>
      </c>
    </row>
    <row r="16" spans="1:21" ht="27" customHeight="1">
      <c r="A16" s="16" t="s">
        <v>107</v>
      </c>
      <c r="B16" s="13" t="s">
        <v>94</v>
      </c>
      <c r="C16" s="16" t="s">
        <v>24</v>
      </c>
      <c r="D16" s="167"/>
      <c r="E16" s="177">
        <f t="shared" si="0"/>
        <v>0</v>
      </c>
      <c r="F16" s="91">
        <f t="shared" si="1"/>
        <v>0</v>
      </c>
      <c r="G16" s="91">
        <f>KT!I17</f>
        <v>0</v>
      </c>
      <c r="H16" s="91">
        <f>KT!J17</f>
        <v>0</v>
      </c>
      <c r="I16" s="91">
        <f>KT!K17</f>
        <v>0</v>
      </c>
      <c r="J16" s="91">
        <f>KT!L17</f>
        <v>0</v>
      </c>
      <c r="K16" s="91">
        <f>KT!M17</f>
        <v>0</v>
      </c>
      <c r="L16" s="91">
        <f>KT!N17</f>
        <v>0</v>
      </c>
      <c r="M16" s="91">
        <f>KT!O17</f>
        <v>0</v>
      </c>
      <c r="N16" s="91">
        <f>KT!P17</f>
        <v>0</v>
      </c>
      <c r="O16" s="91">
        <f>KT!Q17</f>
        <v>0</v>
      </c>
      <c r="P16" s="91">
        <f>KT!R17</f>
        <v>0</v>
      </c>
      <c r="Q16" s="91">
        <f>KT!S17</f>
        <v>0</v>
      </c>
      <c r="R16" s="91">
        <f>KT!T17</f>
        <v>0</v>
      </c>
      <c r="S16" s="91">
        <f>KT!U17</f>
        <v>0</v>
      </c>
      <c r="T16" s="91">
        <f>KT!V17</f>
        <v>0</v>
      </c>
      <c r="U16" s="91">
        <f>KT!W17</f>
        <v>0</v>
      </c>
    </row>
    <row r="17" spans="1:21" ht="27" customHeight="1">
      <c r="A17" s="16" t="s">
        <v>118</v>
      </c>
      <c r="B17" s="13" t="s">
        <v>117</v>
      </c>
      <c r="C17" s="16" t="s">
        <v>25</v>
      </c>
      <c r="D17" s="167"/>
      <c r="E17" s="177">
        <f>F17</f>
        <v>500.24999999999994</v>
      </c>
      <c r="F17" s="91">
        <f t="shared" si="1"/>
        <v>500.24999999999994</v>
      </c>
      <c r="G17" s="91">
        <f>KT!I18</f>
        <v>5</v>
      </c>
      <c r="H17" s="91">
        <f>KT!J18</f>
        <v>36.299999999999997</v>
      </c>
      <c r="I17" s="91">
        <f>KT!K18</f>
        <v>2</v>
      </c>
      <c r="J17" s="91">
        <f>KT!L18</f>
        <v>25</v>
      </c>
      <c r="K17" s="91">
        <f>KT!M18</f>
        <v>32.04</v>
      </c>
      <c r="L17" s="91">
        <f>KT!N18</f>
        <v>8</v>
      </c>
      <c r="M17" s="91">
        <f>KT!O18</f>
        <v>3.7800000000000002</v>
      </c>
      <c r="N17" s="91">
        <f>KT!P18</f>
        <v>66.63</v>
      </c>
      <c r="O17" s="91">
        <f>KT!Q18</f>
        <v>111.4</v>
      </c>
      <c r="P17" s="91">
        <f>KT!R18</f>
        <v>1.4</v>
      </c>
      <c r="Q17" s="91">
        <f>KT!S18</f>
        <v>65</v>
      </c>
      <c r="R17" s="91">
        <f>KT!T18</f>
        <v>36.95000000000001</v>
      </c>
      <c r="S17" s="91">
        <f>KT!U18</f>
        <v>96.67</v>
      </c>
      <c r="T17" s="91">
        <f>KT!V18</f>
        <v>6.3</v>
      </c>
      <c r="U17" s="91">
        <f>KT!W18</f>
        <v>3.7800000000000002</v>
      </c>
    </row>
    <row r="18" spans="1:21" ht="27" customHeight="1">
      <c r="A18" s="10">
        <v>2</v>
      </c>
      <c r="B18" s="11" t="s">
        <v>26</v>
      </c>
      <c r="C18" s="10" t="s">
        <v>27</v>
      </c>
      <c r="D18" s="168"/>
      <c r="E18" s="176">
        <f t="shared" ref="E18:E37" si="2">F18-D18</f>
        <v>6441.6100000000006</v>
      </c>
      <c r="F18" s="94">
        <f t="shared" si="1"/>
        <v>6441.6100000000006</v>
      </c>
      <c r="G18" s="94">
        <f>KT!I19</f>
        <v>234.02</v>
      </c>
      <c r="H18" s="94">
        <f>KT!J19</f>
        <v>504.47</v>
      </c>
      <c r="I18" s="94">
        <f>KT!K19</f>
        <v>209.39</v>
      </c>
      <c r="J18" s="94">
        <f>KT!L19</f>
        <v>691.22</v>
      </c>
      <c r="K18" s="94">
        <f>KT!M19</f>
        <v>248.84999999999997</v>
      </c>
      <c r="L18" s="94">
        <f>KT!N19</f>
        <v>165.84000000000003</v>
      </c>
      <c r="M18" s="94">
        <f>KT!O19</f>
        <v>332.78999999999996</v>
      </c>
      <c r="N18" s="94">
        <f>KT!P19</f>
        <v>414.61</v>
      </c>
      <c r="O18" s="94">
        <f>KT!Q19</f>
        <v>974.59000000000015</v>
      </c>
      <c r="P18" s="94">
        <f>KT!R19</f>
        <v>475.77</v>
      </c>
      <c r="Q18" s="94">
        <f>KT!S19</f>
        <v>679.78000000000009</v>
      </c>
      <c r="R18" s="94">
        <f>KT!T19</f>
        <v>209.26</v>
      </c>
      <c r="S18" s="94">
        <f>KT!U19</f>
        <v>461.66999999999996</v>
      </c>
      <c r="T18" s="94">
        <f>KT!V19</f>
        <v>563.6400000000001</v>
      </c>
      <c r="U18" s="94">
        <f>KT!W19</f>
        <v>275.71000000000004</v>
      </c>
    </row>
    <row r="19" spans="1:21" ht="27" customHeight="1">
      <c r="A19" s="16" t="s">
        <v>28</v>
      </c>
      <c r="B19" s="13" t="s">
        <v>85</v>
      </c>
      <c r="C19" s="16" t="s">
        <v>31</v>
      </c>
      <c r="D19" s="167"/>
      <c r="E19" s="177">
        <f t="shared" si="2"/>
        <v>606.03</v>
      </c>
      <c r="F19" s="91">
        <f t="shared" si="1"/>
        <v>606.03</v>
      </c>
      <c r="G19" s="91">
        <f>KT!I20</f>
        <v>4.57</v>
      </c>
      <c r="H19" s="91">
        <f>KT!J20</f>
        <v>0</v>
      </c>
      <c r="I19" s="91">
        <f>KT!K20</f>
        <v>1.5</v>
      </c>
      <c r="J19" s="91">
        <f>KT!L20</f>
        <v>1.2</v>
      </c>
      <c r="K19" s="91">
        <f>KT!M20</f>
        <v>1.7</v>
      </c>
      <c r="L19" s="91">
        <f>KT!N20</f>
        <v>11.1</v>
      </c>
      <c r="M19" s="91">
        <f>KT!O20</f>
        <v>27.01</v>
      </c>
      <c r="N19" s="91">
        <f>KT!P20</f>
        <v>47.67</v>
      </c>
      <c r="O19" s="91">
        <f>KT!Q20</f>
        <v>25.95</v>
      </c>
      <c r="P19" s="91">
        <f>KT!R20</f>
        <v>64</v>
      </c>
      <c r="Q19" s="91">
        <f>KT!S20</f>
        <v>283.91000000000003</v>
      </c>
      <c r="R19" s="91">
        <f>KT!T20</f>
        <v>1</v>
      </c>
      <c r="S19" s="91">
        <f>KT!U20</f>
        <v>0</v>
      </c>
      <c r="T19" s="91">
        <f>KT!V20</f>
        <v>129.92000000000002</v>
      </c>
      <c r="U19" s="91">
        <f>KT!W20</f>
        <v>6.5</v>
      </c>
    </row>
    <row r="20" spans="1:21" s="104" customFormat="1" ht="27" customHeight="1">
      <c r="A20" s="16" t="s">
        <v>30</v>
      </c>
      <c r="B20" s="13" t="s">
        <v>86</v>
      </c>
      <c r="C20" s="16" t="s">
        <v>33</v>
      </c>
      <c r="D20" s="167"/>
      <c r="E20" s="177">
        <f t="shared" si="2"/>
        <v>10.350000000000003</v>
      </c>
      <c r="F20" s="91">
        <f t="shared" si="1"/>
        <v>10.350000000000003</v>
      </c>
      <c r="G20" s="91">
        <f>KT!I21</f>
        <v>4.54</v>
      </c>
      <c r="H20" s="91">
        <f>KT!J21</f>
        <v>0.3</v>
      </c>
      <c r="I20" s="91">
        <f>KT!K21</f>
        <v>0.3</v>
      </c>
      <c r="J20" s="91">
        <f>KT!L21</f>
        <v>0.3</v>
      </c>
      <c r="K20" s="91">
        <f>KT!M21</f>
        <v>0.3</v>
      </c>
      <c r="L20" s="91">
        <f>KT!N21</f>
        <v>0.3</v>
      </c>
      <c r="M20" s="91">
        <f>KT!O21</f>
        <v>0.3</v>
      </c>
      <c r="N20" s="91">
        <f>KT!P21</f>
        <v>0.61</v>
      </c>
      <c r="O20" s="91">
        <f>KT!Q21</f>
        <v>1.3</v>
      </c>
      <c r="P20" s="91">
        <f>KT!R21</f>
        <v>0.3</v>
      </c>
      <c r="Q20" s="91">
        <f>KT!S21</f>
        <v>0.6</v>
      </c>
      <c r="R20" s="91">
        <f>KT!T21</f>
        <v>0.3</v>
      </c>
      <c r="S20" s="91">
        <f>KT!U21</f>
        <v>0.30000000000000004</v>
      </c>
      <c r="T20" s="91">
        <f>KT!V21</f>
        <v>0.3</v>
      </c>
      <c r="U20" s="91">
        <f>KT!W21</f>
        <v>0.3</v>
      </c>
    </row>
    <row r="21" spans="1:21" ht="27" customHeight="1">
      <c r="A21" s="16" t="s">
        <v>32</v>
      </c>
      <c r="B21" s="13" t="s">
        <v>87</v>
      </c>
      <c r="C21" s="16" t="s">
        <v>35</v>
      </c>
      <c r="D21" s="167"/>
      <c r="E21" s="177">
        <f t="shared" si="2"/>
        <v>0</v>
      </c>
      <c r="F21" s="91">
        <f t="shared" si="1"/>
        <v>0</v>
      </c>
      <c r="G21" s="91">
        <f>KT!I22</f>
        <v>0</v>
      </c>
      <c r="H21" s="91">
        <f>KT!J22</f>
        <v>0</v>
      </c>
      <c r="I21" s="91">
        <f>KT!K22</f>
        <v>0</v>
      </c>
      <c r="J21" s="91">
        <f>KT!L22</f>
        <v>0</v>
      </c>
      <c r="K21" s="91">
        <f>KT!M22</f>
        <v>0</v>
      </c>
      <c r="L21" s="91">
        <f>KT!N22</f>
        <v>0</v>
      </c>
      <c r="M21" s="91">
        <f>KT!O22</f>
        <v>0</v>
      </c>
      <c r="N21" s="91">
        <f>KT!P22</f>
        <v>0</v>
      </c>
      <c r="O21" s="91">
        <f>KT!Q22</f>
        <v>0</v>
      </c>
      <c r="P21" s="91">
        <f>KT!R22</f>
        <v>0</v>
      </c>
      <c r="Q21" s="91">
        <f>KT!S22</f>
        <v>0</v>
      </c>
      <c r="R21" s="91">
        <f>KT!T22</f>
        <v>0</v>
      </c>
      <c r="S21" s="91">
        <f>KT!U22</f>
        <v>0</v>
      </c>
      <c r="T21" s="91">
        <f>KT!V22</f>
        <v>0</v>
      </c>
      <c r="U21" s="91">
        <f>KT!W22</f>
        <v>0</v>
      </c>
    </row>
    <row r="22" spans="1:21" ht="27" customHeight="1">
      <c r="A22" s="16" t="s">
        <v>34</v>
      </c>
      <c r="B22" s="13" t="s">
        <v>119</v>
      </c>
      <c r="C22" s="16" t="s">
        <v>121</v>
      </c>
      <c r="D22" s="167"/>
      <c r="E22" s="177">
        <f t="shared" si="2"/>
        <v>0</v>
      </c>
      <c r="F22" s="217">
        <f t="shared" si="1"/>
        <v>0</v>
      </c>
      <c r="G22" s="91">
        <f>KT!I23</f>
        <v>0</v>
      </c>
      <c r="H22" s="91">
        <f>KT!J23</f>
        <v>0</v>
      </c>
      <c r="I22" s="91">
        <f>KT!K23</f>
        <v>0</v>
      </c>
      <c r="J22" s="91">
        <f>KT!L23</f>
        <v>0</v>
      </c>
      <c r="K22" s="91">
        <f>KT!M23</f>
        <v>0</v>
      </c>
      <c r="L22" s="91">
        <f>KT!N23</f>
        <v>0</v>
      </c>
      <c r="M22" s="91">
        <f>KT!O23</f>
        <v>0</v>
      </c>
      <c r="N22" s="91">
        <f>KT!P23</f>
        <v>0</v>
      </c>
      <c r="O22" s="91">
        <f>KT!Q23</f>
        <v>0</v>
      </c>
      <c r="P22" s="91">
        <f>KT!R23</f>
        <v>0</v>
      </c>
      <c r="Q22" s="91">
        <f>KT!S23</f>
        <v>0</v>
      </c>
      <c r="R22" s="91">
        <f>KT!T23</f>
        <v>0</v>
      </c>
      <c r="S22" s="91">
        <f>KT!U23</f>
        <v>0</v>
      </c>
      <c r="T22" s="91">
        <f>KT!V23</f>
        <v>0</v>
      </c>
      <c r="U22" s="91">
        <f>KT!W23</f>
        <v>0</v>
      </c>
    </row>
    <row r="23" spans="1:21" ht="27" customHeight="1">
      <c r="A23" s="16" t="s">
        <v>36</v>
      </c>
      <c r="B23" s="13" t="s">
        <v>120</v>
      </c>
      <c r="C23" s="16" t="s">
        <v>122</v>
      </c>
      <c r="D23" s="167"/>
      <c r="E23" s="177">
        <f t="shared" si="2"/>
        <v>145.54000000000002</v>
      </c>
      <c r="F23" s="91">
        <f t="shared" si="1"/>
        <v>145.54000000000002</v>
      </c>
      <c r="G23" s="91">
        <f>KT!I24</f>
        <v>0</v>
      </c>
      <c r="H23" s="91">
        <f>KT!J24</f>
        <v>0</v>
      </c>
      <c r="I23" s="91">
        <f>KT!K24</f>
        <v>0</v>
      </c>
      <c r="J23" s="91">
        <f>KT!L24</f>
        <v>0</v>
      </c>
      <c r="K23" s="91">
        <f>KT!M24</f>
        <v>0</v>
      </c>
      <c r="L23" s="91">
        <f>KT!N24</f>
        <v>0</v>
      </c>
      <c r="M23" s="91">
        <f>KT!O24</f>
        <v>10.85</v>
      </c>
      <c r="N23" s="91">
        <f>KT!P24</f>
        <v>10</v>
      </c>
      <c r="O23" s="91">
        <f>KT!Q24</f>
        <v>45.2</v>
      </c>
      <c r="P23" s="91">
        <f>KT!R24</f>
        <v>64.489999999999995</v>
      </c>
      <c r="Q23" s="91">
        <f>KT!S24</f>
        <v>14.999999999999998</v>
      </c>
      <c r="R23" s="91">
        <f>KT!T24</f>
        <v>0</v>
      </c>
      <c r="S23" s="91">
        <f>KT!U24</f>
        <v>0</v>
      </c>
      <c r="T23" s="91">
        <f>KT!V24</f>
        <v>0</v>
      </c>
      <c r="U23" s="91">
        <f>KT!W24</f>
        <v>0</v>
      </c>
    </row>
    <row r="24" spans="1:21" ht="27" customHeight="1">
      <c r="A24" s="16" t="s">
        <v>38</v>
      </c>
      <c r="B24" s="13" t="s">
        <v>123</v>
      </c>
      <c r="C24" s="16" t="s">
        <v>124</v>
      </c>
      <c r="D24" s="167"/>
      <c r="E24" s="177">
        <f t="shared" si="2"/>
        <v>120.04000000000002</v>
      </c>
      <c r="F24" s="91">
        <f t="shared" si="1"/>
        <v>120.04000000000002</v>
      </c>
      <c r="G24" s="91">
        <f>KT!I25</f>
        <v>14.069999999999999</v>
      </c>
      <c r="H24" s="91">
        <f>KT!J25</f>
        <v>0</v>
      </c>
      <c r="I24" s="91">
        <f>KT!K25</f>
        <v>1.05</v>
      </c>
      <c r="J24" s="91">
        <f>KT!L25</f>
        <v>72.64</v>
      </c>
      <c r="K24" s="91">
        <f>KT!M25</f>
        <v>0.12</v>
      </c>
      <c r="L24" s="91">
        <f>KT!N25</f>
        <v>5.2799999999999994</v>
      </c>
      <c r="M24" s="91">
        <f>KT!O25</f>
        <v>9.4700000000000006</v>
      </c>
      <c r="N24" s="91">
        <f>KT!P25</f>
        <v>3.12</v>
      </c>
      <c r="O24" s="91">
        <f>KT!Q25</f>
        <v>10.23</v>
      </c>
      <c r="P24" s="91">
        <f>KT!R25</f>
        <v>0.2</v>
      </c>
      <c r="Q24" s="91">
        <f>KT!S25</f>
        <v>1.2</v>
      </c>
      <c r="R24" s="91">
        <f>KT!T25</f>
        <v>0.26</v>
      </c>
      <c r="S24" s="91">
        <f>KT!U25</f>
        <v>2.2999999999999998</v>
      </c>
      <c r="T24" s="91">
        <f>KT!V25</f>
        <v>0</v>
      </c>
      <c r="U24" s="91">
        <f>KT!W25</f>
        <v>0.1</v>
      </c>
    </row>
    <row r="25" spans="1:21" s="104" customFormat="1" ht="27" customHeight="1">
      <c r="A25" s="16" t="s">
        <v>88</v>
      </c>
      <c r="B25" s="13" t="s">
        <v>125</v>
      </c>
      <c r="C25" s="16" t="s">
        <v>37</v>
      </c>
      <c r="D25" s="167"/>
      <c r="E25" s="177">
        <f t="shared" si="2"/>
        <v>98.11999999999999</v>
      </c>
      <c r="F25" s="91">
        <f t="shared" si="1"/>
        <v>98.11999999999999</v>
      </c>
      <c r="G25" s="91">
        <f>KT!I26</f>
        <v>1.8199999999999998</v>
      </c>
      <c r="H25" s="91">
        <f>KT!J26</f>
        <v>2.5</v>
      </c>
      <c r="I25" s="91">
        <f>KT!K26</f>
        <v>1.37</v>
      </c>
      <c r="J25" s="91">
        <f>KT!L26</f>
        <v>1.51</v>
      </c>
      <c r="K25" s="91">
        <f>KT!M26</f>
        <v>10.089999999999998</v>
      </c>
      <c r="L25" s="91">
        <f>KT!N26</f>
        <v>0</v>
      </c>
      <c r="M25" s="91">
        <f>KT!O26</f>
        <v>0.33999999999999997</v>
      </c>
      <c r="N25" s="91">
        <f>KT!P26</f>
        <v>0.97</v>
      </c>
      <c r="O25" s="91">
        <f>KT!Q26</f>
        <v>30.48</v>
      </c>
      <c r="P25" s="91">
        <f>KT!R26</f>
        <v>12.319999999999999</v>
      </c>
      <c r="Q25" s="91">
        <f>KT!S26</f>
        <v>6.09</v>
      </c>
      <c r="R25" s="91">
        <f>KT!T26</f>
        <v>1.2</v>
      </c>
      <c r="S25" s="91">
        <f>KT!U26</f>
        <v>12.190000000000001</v>
      </c>
      <c r="T25" s="91">
        <f>KT!V26</f>
        <v>6.05</v>
      </c>
      <c r="U25" s="91">
        <f>KT!W26</f>
        <v>11.19</v>
      </c>
    </row>
    <row r="26" spans="1:21" ht="25.5" customHeight="1">
      <c r="A26" s="16" t="s">
        <v>89</v>
      </c>
      <c r="B26" s="13" t="s">
        <v>145</v>
      </c>
      <c r="C26" s="16" t="s">
        <v>40</v>
      </c>
      <c r="D26" s="167"/>
      <c r="E26" s="177">
        <f t="shared" si="2"/>
        <v>878.07</v>
      </c>
      <c r="F26" s="91">
        <f t="shared" si="1"/>
        <v>878.07</v>
      </c>
      <c r="G26" s="91">
        <f>KT!I27</f>
        <v>0.28000000000000003</v>
      </c>
      <c r="H26" s="91">
        <f>KT!J27</f>
        <v>235.85000000000002</v>
      </c>
      <c r="I26" s="91">
        <f>KT!K27</f>
        <v>0</v>
      </c>
      <c r="J26" s="91">
        <f>KT!L27</f>
        <v>373.81</v>
      </c>
      <c r="K26" s="91">
        <f>KT!M27</f>
        <v>0</v>
      </c>
      <c r="L26" s="91">
        <f>KT!N27</f>
        <v>0</v>
      </c>
      <c r="M26" s="91">
        <f>KT!O27</f>
        <v>0</v>
      </c>
      <c r="N26" s="91">
        <f>KT!P27</f>
        <v>115.57000000000001</v>
      </c>
      <c r="O26" s="91">
        <f>KT!Q27</f>
        <v>10.8</v>
      </c>
      <c r="P26" s="91">
        <f>KT!R27</f>
        <v>0</v>
      </c>
      <c r="Q26" s="91">
        <f>KT!S27</f>
        <v>0</v>
      </c>
      <c r="R26" s="91">
        <f>KT!T27</f>
        <v>0</v>
      </c>
      <c r="S26" s="91">
        <f>KT!U27</f>
        <v>141.76</v>
      </c>
      <c r="T26" s="91">
        <f>KT!V27</f>
        <v>0</v>
      </c>
      <c r="U26" s="91">
        <f>KT!W27</f>
        <v>0</v>
      </c>
    </row>
    <row r="27" spans="1:21" ht="39" customHeight="1">
      <c r="A27" s="16" t="s">
        <v>90</v>
      </c>
      <c r="B27" s="13" t="s">
        <v>164</v>
      </c>
      <c r="C27" s="16" t="s">
        <v>48</v>
      </c>
      <c r="D27" s="167"/>
      <c r="E27" s="177">
        <f t="shared" si="2"/>
        <v>1504.73</v>
      </c>
      <c r="F27" s="91">
        <f t="shared" si="1"/>
        <v>1504.73</v>
      </c>
      <c r="G27" s="91">
        <f>KT!I28</f>
        <v>60.74</v>
      </c>
      <c r="H27" s="91">
        <f>KT!J28</f>
        <v>83.72</v>
      </c>
      <c r="I27" s="91">
        <f>KT!K28</f>
        <v>84.89</v>
      </c>
      <c r="J27" s="91">
        <f>KT!L28</f>
        <v>72.97999999999999</v>
      </c>
      <c r="K27" s="91">
        <f>KT!M28</f>
        <v>99.509999999999991</v>
      </c>
      <c r="L27" s="91">
        <f>KT!N28</f>
        <v>64.02000000000001</v>
      </c>
      <c r="M27" s="91">
        <f>KT!O28</f>
        <v>92.68</v>
      </c>
      <c r="N27" s="91">
        <f>KT!P28</f>
        <v>84.26</v>
      </c>
      <c r="O27" s="91">
        <f>KT!Q28</f>
        <v>102.59000000000002</v>
      </c>
      <c r="P27" s="91">
        <f>KT!R28</f>
        <v>80.650000000000006</v>
      </c>
      <c r="Q27" s="91">
        <f>KT!S28</f>
        <v>144.11000000000001</v>
      </c>
      <c r="R27" s="91">
        <f>KT!T28</f>
        <v>136.83000000000001</v>
      </c>
      <c r="S27" s="91">
        <f>KT!U28</f>
        <v>119.96</v>
      </c>
      <c r="T27" s="91">
        <f>KT!V28</f>
        <v>158.87</v>
      </c>
      <c r="U27" s="91">
        <f>KT!W28</f>
        <v>118.92000000000002</v>
      </c>
    </row>
    <row r="28" spans="1:21" ht="27" customHeight="1">
      <c r="A28" s="16" t="s">
        <v>91</v>
      </c>
      <c r="B28" s="13" t="s">
        <v>127</v>
      </c>
      <c r="C28" s="16" t="s">
        <v>63</v>
      </c>
      <c r="D28" s="167"/>
      <c r="E28" s="177">
        <f t="shared" si="2"/>
        <v>0</v>
      </c>
      <c r="F28" s="217">
        <f t="shared" si="1"/>
        <v>0</v>
      </c>
      <c r="G28" s="91">
        <f>KT!I42</f>
        <v>0</v>
      </c>
      <c r="H28" s="91">
        <f>KT!J42</f>
        <v>0</v>
      </c>
      <c r="I28" s="91">
        <f>KT!K42</f>
        <v>0</v>
      </c>
      <c r="J28" s="91">
        <f>KT!L42</f>
        <v>0</v>
      </c>
      <c r="K28" s="91">
        <f>KT!M42</f>
        <v>0</v>
      </c>
      <c r="L28" s="91">
        <f>KT!N42</f>
        <v>0</v>
      </c>
      <c r="M28" s="91">
        <f>KT!O42</f>
        <v>0</v>
      </c>
      <c r="N28" s="91">
        <f>KT!P42</f>
        <v>0</v>
      </c>
      <c r="O28" s="91">
        <f>KT!Q42</f>
        <v>0</v>
      </c>
      <c r="P28" s="91">
        <f>KT!R42</f>
        <v>0</v>
      </c>
      <c r="Q28" s="91">
        <f>KT!S42</f>
        <v>0</v>
      </c>
      <c r="R28" s="91">
        <f>KT!T42</f>
        <v>0</v>
      </c>
      <c r="S28" s="91">
        <f>KT!U42</f>
        <v>0</v>
      </c>
      <c r="T28" s="91">
        <f>KT!V42</f>
        <v>0</v>
      </c>
      <c r="U28" s="91">
        <f>KT!W42</f>
        <v>0</v>
      </c>
    </row>
    <row r="29" spans="1:21" ht="27" customHeight="1">
      <c r="A29" s="16" t="s">
        <v>95</v>
      </c>
      <c r="B29" s="13" t="s">
        <v>126</v>
      </c>
      <c r="C29" s="16" t="s">
        <v>41</v>
      </c>
      <c r="D29" s="167"/>
      <c r="E29" s="177">
        <f t="shared" si="2"/>
        <v>28.25</v>
      </c>
      <c r="F29" s="91">
        <f t="shared" si="1"/>
        <v>28.25</v>
      </c>
      <c r="G29" s="91">
        <f>KT!I43</f>
        <v>0.62</v>
      </c>
      <c r="H29" s="91">
        <f>KT!J43</f>
        <v>0</v>
      </c>
      <c r="I29" s="91">
        <f>KT!K43</f>
        <v>0</v>
      </c>
      <c r="J29" s="91">
        <f>KT!L43</f>
        <v>11.86</v>
      </c>
      <c r="K29" s="91">
        <f>KT!M43</f>
        <v>0</v>
      </c>
      <c r="L29" s="91">
        <f>KT!N43</f>
        <v>0</v>
      </c>
      <c r="M29" s="91">
        <f>KT!O43</f>
        <v>4.5200000000000005</v>
      </c>
      <c r="N29" s="91">
        <f>KT!P43</f>
        <v>0</v>
      </c>
      <c r="O29" s="91">
        <f>KT!Q43</f>
        <v>0</v>
      </c>
      <c r="P29" s="91">
        <f>KT!R43</f>
        <v>0</v>
      </c>
      <c r="Q29" s="91">
        <f>KT!S43</f>
        <v>6.8</v>
      </c>
      <c r="R29" s="91">
        <f>KT!T43</f>
        <v>0</v>
      </c>
      <c r="S29" s="91">
        <f>KT!U43</f>
        <v>2.39</v>
      </c>
      <c r="T29" s="91">
        <f>KT!V43</f>
        <v>0.04</v>
      </c>
      <c r="U29" s="91">
        <f>KT!W43</f>
        <v>2.02</v>
      </c>
    </row>
    <row r="30" spans="1:21" s="104" customFormat="1" ht="27" customHeight="1">
      <c r="A30" s="16" t="s">
        <v>96</v>
      </c>
      <c r="B30" s="13" t="s">
        <v>101</v>
      </c>
      <c r="C30" s="16" t="s">
        <v>42</v>
      </c>
      <c r="D30" s="167"/>
      <c r="E30" s="177">
        <f t="shared" si="2"/>
        <v>21.47</v>
      </c>
      <c r="F30" s="91">
        <f t="shared" si="1"/>
        <v>21.47</v>
      </c>
      <c r="G30" s="91">
        <f>KT!I44</f>
        <v>1.22</v>
      </c>
      <c r="H30" s="91">
        <f>KT!J44</f>
        <v>0</v>
      </c>
      <c r="I30" s="91">
        <f>KT!K44</f>
        <v>1</v>
      </c>
      <c r="J30" s="91">
        <f>KT!L44</f>
        <v>0</v>
      </c>
      <c r="K30" s="91">
        <f>KT!M44</f>
        <v>3</v>
      </c>
      <c r="L30" s="91">
        <f>KT!N44</f>
        <v>0</v>
      </c>
      <c r="M30" s="91">
        <f>KT!O44</f>
        <v>0</v>
      </c>
      <c r="N30" s="91">
        <f>KT!P44</f>
        <v>5</v>
      </c>
      <c r="O30" s="91">
        <f>KT!Q44</f>
        <v>0.2</v>
      </c>
      <c r="P30" s="91">
        <f>KT!R44</f>
        <v>0</v>
      </c>
      <c r="Q30" s="91">
        <f>KT!S44</f>
        <v>0.25</v>
      </c>
      <c r="R30" s="91">
        <f>KT!T44</f>
        <v>3</v>
      </c>
      <c r="S30" s="91">
        <f>KT!U44</f>
        <v>6.7</v>
      </c>
      <c r="T30" s="91">
        <f>KT!V44</f>
        <v>1</v>
      </c>
      <c r="U30" s="91">
        <f>KT!W44</f>
        <v>0.1</v>
      </c>
    </row>
    <row r="31" spans="1:21" ht="27" customHeight="1">
      <c r="A31" s="16" t="s">
        <v>97</v>
      </c>
      <c r="B31" s="13" t="s">
        <v>146</v>
      </c>
      <c r="C31" s="16" t="s">
        <v>64</v>
      </c>
      <c r="D31" s="167"/>
      <c r="E31" s="177">
        <f t="shared" si="2"/>
        <v>961.08</v>
      </c>
      <c r="F31" s="91">
        <f t="shared" si="1"/>
        <v>961.08</v>
      </c>
      <c r="G31" s="91">
        <f>KT!I45</f>
        <v>0</v>
      </c>
      <c r="H31" s="91">
        <f>KT!J45</f>
        <v>37.18</v>
      </c>
      <c r="I31" s="91">
        <f>KT!K45</f>
        <v>21.4</v>
      </c>
      <c r="J31" s="91">
        <f>KT!L45</f>
        <v>42.41</v>
      </c>
      <c r="K31" s="91">
        <f>KT!M45</f>
        <v>41.39</v>
      </c>
      <c r="L31" s="91">
        <f>KT!N45</f>
        <v>32.270000000000003</v>
      </c>
      <c r="M31" s="91">
        <f>KT!O45</f>
        <v>71.27</v>
      </c>
      <c r="N31" s="91">
        <f>KT!P45</f>
        <v>55.67</v>
      </c>
      <c r="O31" s="91">
        <f>KT!Q45</f>
        <v>174.53999999999996</v>
      </c>
      <c r="P31" s="91">
        <f>KT!R45</f>
        <v>79.740000000000009</v>
      </c>
      <c r="Q31" s="91">
        <f>KT!S45</f>
        <v>121.26000000000002</v>
      </c>
      <c r="R31" s="91">
        <f>KT!T45</f>
        <v>47.85</v>
      </c>
      <c r="S31" s="91">
        <f>KT!U45</f>
        <v>60.589999999999996</v>
      </c>
      <c r="T31" s="91">
        <f>KT!V45</f>
        <v>106.14</v>
      </c>
      <c r="U31" s="91">
        <f>KT!W45</f>
        <v>69.37</v>
      </c>
    </row>
    <row r="32" spans="1:21" ht="27" customHeight="1">
      <c r="A32" s="16" t="s">
        <v>103</v>
      </c>
      <c r="B32" s="13" t="s">
        <v>147</v>
      </c>
      <c r="C32" s="16" t="s">
        <v>62</v>
      </c>
      <c r="D32" s="167"/>
      <c r="E32" s="177">
        <f t="shared" si="2"/>
        <v>72.66</v>
      </c>
      <c r="F32" s="91">
        <f t="shared" si="1"/>
        <v>72.66</v>
      </c>
      <c r="G32" s="91">
        <f>KT!I46</f>
        <v>72.66</v>
      </c>
      <c r="H32" s="91">
        <f>KT!J46</f>
        <v>0</v>
      </c>
      <c r="I32" s="91">
        <f>KT!K46</f>
        <v>0</v>
      </c>
      <c r="J32" s="91">
        <f>KT!L46</f>
        <v>0</v>
      </c>
      <c r="K32" s="91">
        <f>KT!M46</f>
        <v>0</v>
      </c>
      <c r="L32" s="91">
        <f>KT!N46</f>
        <v>0</v>
      </c>
      <c r="M32" s="91">
        <f>KT!O46</f>
        <v>0</v>
      </c>
      <c r="N32" s="91">
        <f>KT!P46</f>
        <v>0</v>
      </c>
      <c r="O32" s="91">
        <f>KT!Q46</f>
        <v>0</v>
      </c>
      <c r="P32" s="91">
        <f>KT!R46</f>
        <v>0</v>
      </c>
      <c r="Q32" s="91">
        <f>KT!S46</f>
        <v>0</v>
      </c>
      <c r="R32" s="91">
        <f>KT!T46</f>
        <v>0</v>
      </c>
      <c r="S32" s="91">
        <f>KT!U46</f>
        <v>0</v>
      </c>
      <c r="T32" s="91">
        <f>KT!V46</f>
        <v>0</v>
      </c>
      <c r="U32" s="91">
        <f>KT!W46</f>
        <v>0</v>
      </c>
    </row>
    <row r="33" spans="1:21" s="104" customFormat="1" ht="27" customHeight="1">
      <c r="A33" s="16" t="s">
        <v>104</v>
      </c>
      <c r="B33" s="110" t="s">
        <v>128</v>
      </c>
      <c r="C33" s="56" t="s">
        <v>29</v>
      </c>
      <c r="D33" s="178"/>
      <c r="E33" s="177">
        <f t="shared" si="2"/>
        <v>19.859999999999996</v>
      </c>
      <c r="F33" s="91">
        <f t="shared" si="1"/>
        <v>19.859999999999996</v>
      </c>
      <c r="G33" s="91">
        <f>KT!I47</f>
        <v>7.22</v>
      </c>
      <c r="H33" s="91">
        <f>KT!J47</f>
        <v>1.5599999999999998</v>
      </c>
      <c r="I33" s="91">
        <f>KT!K47</f>
        <v>0.61</v>
      </c>
      <c r="J33" s="91">
        <f>KT!L47</f>
        <v>0.51</v>
      </c>
      <c r="K33" s="91">
        <f>KT!M47</f>
        <v>0.4</v>
      </c>
      <c r="L33" s="91">
        <f>KT!N47</f>
        <v>0.92</v>
      </c>
      <c r="M33" s="91">
        <f>KT!O47</f>
        <v>2.02</v>
      </c>
      <c r="N33" s="91">
        <f>KT!P47</f>
        <v>1.46</v>
      </c>
      <c r="O33" s="91">
        <f>KT!Q47</f>
        <v>0.69</v>
      </c>
      <c r="P33" s="91">
        <f>KT!R47</f>
        <v>0.57000000000000006</v>
      </c>
      <c r="Q33" s="91">
        <f>KT!S47</f>
        <v>0.53</v>
      </c>
      <c r="R33" s="91">
        <f>KT!T47</f>
        <v>1.81</v>
      </c>
      <c r="S33" s="91">
        <f>KT!U47</f>
        <v>0.4</v>
      </c>
      <c r="T33" s="91">
        <f>KT!V47</f>
        <v>0.53</v>
      </c>
      <c r="U33" s="91">
        <f>KT!W47</f>
        <v>0.63</v>
      </c>
    </row>
    <row r="34" spans="1:21" s="104" customFormat="1" ht="29.25" customHeight="1">
      <c r="A34" s="16" t="s">
        <v>105</v>
      </c>
      <c r="B34" s="110" t="s">
        <v>129</v>
      </c>
      <c r="C34" s="56" t="s">
        <v>130</v>
      </c>
      <c r="D34" s="178"/>
      <c r="E34" s="177">
        <f t="shared" si="2"/>
        <v>12.24</v>
      </c>
      <c r="F34" s="91">
        <f t="shared" si="1"/>
        <v>12.24</v>
      </c>
      <c r="G34" s="91">
        <f>KT!I48</f>
        <v>1.84</v>
      </c>
      <c r="H34" s="91">
        <f>KT!J48</f>
        <v>0.65</v>
      </c>
      <c r="I34" s="91">
        <f>KT!K48</f>
        <v>0.71999999999999986</v>
      </c>
      <c r="J34" s="91">
        <f>KT!L48</f>
        <v>0.25</v>
      </c>
      <c r="K34" s="91">
        <f>KT!M48</f>
        <v>0.62999999999999989</v>
      </c>
      <c r="L34" s="91">
        <f>KT!N48</f>
        <v>0.75000000000000011</v>
      </c>
      <c r="M34" s="91">
        <f>KT!O48</f>
        <v>1.01</v>
      </c>
      <c r="N34" s="91">
        <f>KT!P48</f>
        <v>1.6500000000000001</v>
      </c>
      <c r="O34" s="91">
        <f>KT!Q48</f>
        <v>0.87</v>
      </c>
      <c r="P34" s="91">
        <f>KT!R48</f>
        <v>1</v>
      </c>
      <c r="Q34" s="91">
        <f>KT!S48</f>
        <v>0.8</v>
      </c>
      <c r="R34" s="91">
        <f>KT!T48</f>
        <v>0.60000000000000009</v>
      </c>
      <c r="S34" s="91">
        <f>KT!U48</f>
        <v>0.75</v>
      </c>
      <c r="T34" s="91">
        <f>KT!V48</f>
        <v>0.39999999999999997</v>
      </c>
      <c r="U34" s="91">
        <f>KT!W48</f>
        <v>0.32000000000000006</v>
      </c>
    </row>
    <row r="35" spans="1:21" s="124" customFormat="1" ht="27" customHeight="1">
      <c r="A35" s="16" t="s">
        <v>135</v>
      </c>
      <c r="B35" s="110" t="s">
        <v>148</v>
      </c>
      <c r="C35" s="56" t="s">
        <v>149</v>
      </c>
      <c r="D35" s="178"/>
      <c r="E35" s="177">
        <f t="shared" si="2"/>
        <v>0</v>
      </c>
      <c r="F35" s="217">
        <f t="shared" si="1"/>
        <v>0</v>
      </c>
      <c r="G35" s="91">
        <f>KT!I49</f>
        <v>0</v>
      </c>
      <c r="H35" s="91">
        <f>KT!J49</f>
        <v>0</v>
      </c>
      <c r="I35" s="91">
        <f>KT!K49</f>
        <v>0</v>
      </c>
      <c r="J35" s="91">
        <f>KT!L49</f>
        <v>0</v>
      </c>
      <c r="K35" s="91">
        <f>KT!M49</f>
        <v>0</v>
      </c>
      <c r="L35" s="91">
        <f>KT!N49</f>
        <v>0</v>
      </c>
      <c r="M35" s="91">
        <f>KT!O49</f>
        <v>0</v>
      </c>
      <c r="N35" s="91">
        <f>KT!P49</f>
        <v>0</v>
      </c>
      <c r="O35" s="91">
        <f>KT!Q49</f>
        <v>0</v>
      </c>
      <c r="P35" s="91">
        <f>KT!R49</f>
        <v>0</v>
      </c>
      <c r="Q35" s="91">
        <f>KT!S49</f>
        <v>0</v>
      </c>
      <c r="R35" s="91">
        <f>KT!T49</f>
        <v>0</v>
      </c>
      <c r="S35" s="91">
        <f>KT!U49</f>
        <v>0</v>
      </c>
      <c r="T35" s="91">
        <f>KT!V49</f>
        <v>0</v>
      </c>
      <c r="U35" s="91">
        <f>KT!W49</f>
        <v>0</v>
      </c>
    </row>
    <row r="36" spans="1:21" s="104" customFormat="1" ht="27" customHeight="1">
      <c r="A36" s="16" t="s">
        <v>136</v>
      </c>
      <c r="B36" s="110" t="s">
        <v>150</v>
      </c>
      <c r="C36" s="56" t="s">
        <v>43</v>
      </c>
      <c r="D36" s="178"/>
      <c r="E36" s="177">
        <f t="shared" si="2"/>
        <v>3.24</v>
      </c>
      <c r="F36" s="91">
        <f t="shared" si="1"/>
        <v>3.24</v>
      </c>
      <c r="G36" s="91">
        <f>KT!I50</f>
        <v>1.88</v>
      </c>
      <c r="H36" s="91">
        <f>KT!J50</f>
        <v>0.09</v>
      </c>
      <c r="I36" s="91">
        <f>KT!K50</f>
        <v>0</v>
      </c>
      <c r="J36" s="91">
        <f>KT!L50</f>
        <v>0.2</v>
      </c>
      <c r="K36" s="91">
        <f>KT!M50</f>
        <v>0</v>
      </c>
      <c r="L36" s="91">
        <f>KT!N50</f>
        <v>0.21</v>
      </c>
      <c r="M36" s="91">
        <f>KT!O50</f>
        <v>0</v>
      </c>
      <c r="N36" s="91">
        <f>KT!P50</f>
        <v>0.2</v>
      </c>
      <c r="O36" s="91">
        <f>KT!Q50</f>
        <v>0</v>
      </c>
      <c r="P36" s="91">
        <f>KT!R50</f>
        <v>0.5</v>
      </c>
      <c r="Q36" s="91">
        <f>KT!S50</f>
        <v>0.1</v>
      </c>
      <c r="R36" s="91">
        <f>KT!T50</f>
        <v>0</v>
      </c>
      <c r="S36" s="91">
        <f>KT!U50</f>
        <v>0</v>
      </c>
      <c r="T36" s="91">
        <f>KT!V50</f>
        <v>0.06</v>
      </c>
      <c r="U36" s="91">
        <f>KT!W50</f>
        <v>0</v>
      </c>
    </row>
    <row r="37" spans="1:21" ht="36" customHeight="1">
      <c r="A37" s="16" t="s">
        <v>137</v>
      </c>
      <c r="B37" s="110" t="s">
        <v>131</v>
      </c>
      <c r="C37" s="56" t="s">
        <v>45</v>
      </c>
      <c r="D37" s="178"/>
      <c r="E37" s="177">
        <f t="shared" si="2"/>
        <v>119.27</v>
      </c>
      <c r="F37" s="91">
        <f t="shared" si="1"/>
        <v>119.27</v>
      </c>
      <c r="G37" s="91">
        <f>KT!I51</f>
        <v>14.09</v>
      </c>
      <c r="H37" s="91">
        <f>KT!J51</f>
        <v>6.18</v>
      </c>
      <c r="I37" s="91">
        <f>KT!K51</f>
        <v>14.09</v>
      </c>
      <c r="J37" s="91">
        <f>KT!L51</f>
        <v>15.35</v>
      </c>
      <c r="K37" s="91">
        <f>KT!M51</f>
        <v>9.83</v>
      </c>
      <c r="L37" s="91">
        <f>KT!N51</f>
        <v>2.83</v>
      </c>
      <c r="M37" s="91">
        <f>KT!O51</f>
        <v>12.94</v>
      </c>
      <c r="N37" s="91">
        <f>KT!P51</f>
        <v>3.0700000000000003</v>
      </c>
      <c r="O37" s="91">
        <f>KT!Q51</f>
        <v>3.2</v>
      </c>
      <c r="P37" s="91">
        <f>KT!R51</f>
        <v>8.1000000000000014</v>
      </c>
      <c r="Q37" s="91">
        <f>KT!S51</f>
        <v>6.91</v>
      </c>
      <c r="R37" s="91">
        <f>KT!T51</f>
        <v>2.4699999999999998</v>
      </c>
      <c r="S37" s="91">
        <f>KT!U51</f>
        <v>14.07</v>
      </c>
      <c r="T37" s="91">
        <f>KT!V51</f>
        <v>2.98</v>
      </c>
      <c r="U37" s="91">
        <f>KT!W51</f>
        <v>3.16</v>
      </c>
    </row>
    <row r="38" spans="1:21" ht="25.5" customHeight="1">
      <c r="A38" s="16" t="s">
        <v>138</v>
      </c>
      <c r="B38" s="110" t="s">
        <v>132</v>
      </c>
      <c r="C38" s="56" t="s">
        <v>39</v>
      </c>
      <c r="D38" s="178"/>
      <c r="E38" s="133">
        <f>F38</f>
        <v>895.55999999999983</v>
      </c>
      <c r="F38" s="91">
        <f t="shared" si="1"/>
        <v>895.55999999999983</v>
      </c>
      <c r="G38" s="91">
        <f>KT!I52</f>
        <v>17.79</v>
      </c>
      <c r="H38" s="91">
        <f>KT!J52</f>
        <v>5</v>
      </c>
      <c r="I38" s="91">
        <f>KT!K52</f>
        <v>0</v>
      </c>
      <c r="J38" s="91">
        <f>KT!L52</f>
        <v>35.11</v>
      </c>
      <c r="K38" s="91">
        <f>KT!M52</f>
        <v>0</v>
      </c>
      <c r="L38" s="91">
        <f>KT!N52</f>
        <v>5.35</v>
      </c>
      <c r="M38" s="91">
        <f>KT!O52</f>
        <v>33.57</v>
      </c>
      <c r="N38" s="91">
        <f>KT!P52</f>
        <v>56.480000000000004</v>
      </c>
      <c r="O38" s="91">
        <f>KT!Q52</f>
        <v>530.30999999999995</v>
      </c>
      <c r="P38" s="91">
        <f>KT!R52</f>
        <v>143.10999999999999</v>
      </c>
      <c r="Q38" s="91">
        <f>KT!S52</f>
        <v>4</v>
      </c>
      <c r="R38" s="91">
        <f>KT!T52</f>
        <v>0</v>
      </c>
      <c r="S38" s="91">
        <f>KT!U52</f>
        <v>21.159999999999997</v>
      </c>
      <c r="T38" s="91">
        <f>KT!V52</f>
        <v>43.68</v>
      </c>
      <c r="U38" s="91">
        <f>KT!W52</f>
        <v>0</v>
      </c>
    </row>
    <row r="39" spans="1:21" s="104" customFormat="1" ht="27" customHeight="1">
      <c r="A39" s="16" t="s">
        <v>139</v>
      </c>
      <c r="B39" s="110" t="s">
        <v>133</v>
      </c>
      <c r="C39" s="56" t="s">
        <v>151</v>
      </c>
      <c r="D39" s="178"/>
      <c r="E39" s="133">
        <f t="shared" ref="E39:E44" si="3">F39</f>
        <v>0</v>
      </c>
      <c r="F39" s="91">
        <f t="shared" si="1"/>
        <v>0</v>
      </c>
      <c r="G39" s="91">
        <f>KT!I53</f>
        <v>0</v>
      </c>
      <c r="H39" s="91">
        <f>KT!J53</f>
        <v>0</v>
      </c>
      <c r="I39" s="91">
        <f>KT!K53</f>
        <v>0</v>
      </c>
      <c r="J39" s="91">
        <f>KT!L53</f>
        <v>0</v>
      </c>
      <c r="K39" s="91">
        <f>KT!M53</f>
        <v>0</v>
      </c>
      <c r="L39" s="91">
        <f>KT!N53</f>
        <v>0</v>
      </c>
      <c r="M39" s="91">
        <f>KT!O53</f>
        <v>0</v>
      </c>
      <c r="N39" s="91">
        <f>KT!P53</f>
        <v>0</v>
      </c>
      <c r="O39" s="91">
        <f>KT!Q53</f>
        <v>0</v>
      </c>
      <c r="P39" s="91">
        <f>KT!R53</f>
        <v>0</v>
      </c>
      <c r="Q39" s="91">
        <f>KT!S53</f>
        <v>0</v>
      </c>
      <c r="R39" s="91">
        <f>KT!T53</f>
        <v>0</v>
      </c>
      <c r="S39" s="91">
        <f>KT!U53</f>
        <v>0</v>
      </c>
      <c r="T39" s="91">
        <f>KT!V53</f>
        <v>0</v>
      </c>
      <c r="U39" s="91">
        <f>KT!W53</f>
        <v>0</v>
      </c>
    </row>
    <row r="40" spans="1:21" s="104" customFormat="1" ht="27" customHeight="1">
      <c r="A40" s="16" t="s">
        <v>140</v>
      </c>
      <c r="B40" s="110" t="s">
        <v>134</v>
      </c>
      <c r="C40" s="56" t="s">
        <v>152</v>
      </c>
      <c r="D40" s="178"/>
      <c r="E40" s="133">
        <f t="shared" si="3"/>
        <v>24.240000000000002</v>
      </c>
      <c r="F40" s="91">
        <f t="shared" si="1"/>
        <v>24.240000000000002</v>
      </c>
      <c r="G40" s="91">
        <f>KT!I54</f>
        <v>6.66</v>
      </c>
      <c r="H40" s="91">
        <f>KT!J54</f>
        <v>2</v>
      </c>
      <c r="I40" s="91">
        <f>KT!K54</f>
        <v>1.8000000000000003</v>
      </c>
      <c r="J40" s="91">
        <f>KT!L54</f>
        <v>0</v>
      </c>
      <c r="K40" s="91">
        <f>KT!M54</f>
        <v>0</v>
      </c>
      <c r="L40" s="91">
        <f>KT!N54</f>
        <v>0.94</v>
      </c>
      <c r="M40" s="91">
        <f>KT!O54</f>
        <v>1.25</v>
      </c>
      <c r="N40" s="91">
        <f>KT!P54</f>
        <v>0.05</v>
      </c>
      <c r="O40" s="91">
        <f>KT!Q54</f>
        <v>0.71</v>
      </c>
      <c r="P40" s="91">
        <f>KT!R54</f>
        <v>2.21</v>
      </c>
      <c r="Q40" s="91">
        <f>KT!S54</f>
        <v>2.1399999999999997</v>
      </c>
      <c r="R40" s="91">
        <f>KT!T54</f>
        <v>0</v>
      </c>
      <c r="S40" s="91">
        <f>KT!U54</f>
        <v>5.6000000000000005</v>
      </c>
      <c r="T40" s="91">
        <f>KT!V54</f>
        <v>0.88000000000000012</v>
      </c>
      <c r="U40" s="91">
        <f>KT!W54</f>
        <v>0</v>
      </c>
    </row>
    <row r="41" spans="1:21" ht="27" customHeight="1">
      <c r="A41" s="16" t="s">
        <v>141</v>
      </c>
      <c r="B41" s="110" t="s">
        <v>153</v>
      </c>
      <c r="C41" s="56" t="s">
        <v>44</v>
      </c>
      <c r="D41" s="178"/>
      <c r="E41" s="133">
        <f t="shared" si="3"/>
        <v>6.74</v>
      </c>
      <c r="F41" s="91">
        <f t="shared" si="1"/>
        <v>6.74</v>
      </c>
      <c r="G41" s="91">
        <f>KT!I55</f>
        <v>0.06</v>
      </c>
      <c r="H41" s="91">
        <f>KT!J55</f>
        <v>0</v>
      </c>
      <c r="I41" s="91">
        <f>KT!K55</f>
        <v>0</v>
      </c>
      <c r="J41" s="91">
        <f>KT!L55</f>
        <v>1.58</v>
      </c>
      <c r="K41" s="91">
        <f>KT!M55</f>
        <v>0</v>
      </c>
      <c r="L41" s="91">
        <f>KT!N55</f>
        <v>0.37</v>
      </c>
      <c r="M41" s="91">
        <f>KT!O55</f>
        <v>0</v>
      </c>
      <c r="N41" s="91">
        <f>KT!P55</f>
        <v>0.05</v>
      </c>
      <c r="O41" s="91">
        <f>KT!Q55</f>
        <v>0.13</v>
      </c>
      <c r="P41" s="91">
        <f>KT!R55</f>
        <v>0</v>
      </c>
      <c r="Q41" s="91">
        <f>KT!S55</f>
        <v>1.08</v>
      </c>
      <c r="R41" s="91">
        <f>KT!T55</f>
        <v>0.74</v>
      </c>
      <c r="S41" s="91">
        <f>KT!U55</f>
        <v>1.95</v>
      </c>
      <c r="T41" s="91">
        <f>KT!V55</f>
        <v>0.51</v>
      </c>
      <c r="U41" s="91">
        <f>KT!W55</f>
        <v>0.27</v>
      </c>
    </row>
    <row r="42" spans="1:21" ht="27" customHeight="1">
      <c r="A42" s="16" t="s">
        <v>142</v>
      </c>
      <c r="B42" s="110" t="s">
        <v>154</v>
      </c>
      <c r="C42" s="56" t="s">
        <v>47</v>
      </c>
      <c r="D42" s="178"/>
      <c r="E42" s="133">
        <f t="shared" si="3"/>
        <v>893.15</v>
      </c>
      <c r="F42" s="91">
        <f t="shared" si="1"/>
        <v>893.15</v>
      </c>
      <c r="G42" s="91">
        <f>KT!I56</f>
        <v>23.96</v>
      </c>
      <c r="H42" s="91">
        <f>KT!J56</f>
        <v>129.44</v>
      </c>
      <c r="I42" s="91">
        <f>KT!K56</f>
        <v>80.66</v>
      </c>
      <c r="J42" s="91">
        <f>KT!L56</f>
        <v>61.510000000000005</v>
      </c>
      <c r="K42" s="91">
        <f>KT!M56</f>
        <v>81.88000000000001</v>
      </c>
      <c r="L42" s="91">
        <f>KT!N56</f>
        <v>41</v>
      </c>
      <c r="M42" s="91">
        <f>KT!O56</f>
        <v>62.64</v>
      </c>
      <c r="N42" s="91">
        <f>KT!P56</f>
        <v>28.78</v>
      </c>
      <c r="O42" s="91">
        <f>KT!Q56</f>
        <v>35.32</v>
      </c>
      <c r="P42" s="91">
        <f>KT!R56</f>
        <v>18.28</v>
      </c>
      <c r="Q42" s="91">
        <f>KT!S56</f>
        <v>85</v>
      </c>
      <c r="R42" s="91">
        <f>KT!T56</f>
        <v>12.9</v>
      </c>
      <c r="S42" s="91">
        <f>KT!U56</f>
        <v>71.55</v>
      </c>
      <c r="T42" s="91">
        <f>KT!V56</f>
        <v>97.399999999999991</v>
      </c>
      <c r="U42" s="91">
        <f>KT!W56</f>
        <v>62.83</v>
      </c>
    </row>
    <row r="43" spans="1:21" s="104" customFormat="1" ht="27" customHeight="1">
      <c r="A43" s="16" t="s">
        <v>143</v>
      </c>
      <c r="B43" s="110" t="s">
        <v>98</v>
      </c>
      <c r="C43" s="56" t="s">
        <v>46</v>
      </c>
      <c r="D43" s="178"/>
      <c r="E43" s="133">
        <f t="shared" si="3"/>
        <v>20.97</v>
      </c>
      <c r="F43" s="91">
        <f t="shared" si="1"/>
        <v>20.97</v>
      </c>
      <c r="G43" s="91">
        <f>KT!I57</f>
        <v>0</v>
      </c>
      <c r="H43" s="91">
        <f>KT!J57</f>
        <v>0</v>
      </c>
      <c r="I43" s="91">
        <f>KT!K57</f>
        <v>0</v>
      </c>
      <c r="J43" s="91">
        <f>KT!L57</f>
        <v>0</v>
      </c>
      <c r="K43" s="91">
        <f>KT!M57</f>
        <v>0</v>
      </c>
      <c r="L43" s="91">
        <f>KT!N57</f>
        <v>0.5</v>
      </c>
      <c r="M43" s="91">
        <f>KT!O57</f>
        <v>2.92</v>
      </c>
      <c r="N43" s="91">
        <f>KT!P57</f>
        <v>0</v>
      </c>
      <c r="O43" s="91">
        <f>KT!Q57</f>
        <v>2.0699999999999998</v>
      </c>
      <c r="P43" s="91">
        <f>KT!R57</f>
        <v>0.3</v>
      </c>
      <c r="Q43" s="91">
        <f>KT!S57</f>
        <v>0</v>
      </c>
      <c r="R43" s="91">
        <f>KT!T57</f>
        <v>0.3</v>
      </c>
      <c r="S43" s="91">
        <f>KT!U57</f>
        <v>0</v>
      </c>
      <c r="T43" s="91">
        <f>KT!V57</f>
        <v>14.88</v>
      </c>
      <c r="U43" s="91">
        <f>KT!W57</f>
        <v>0</v>
      </c>
    </row>
    <row r="44" spans="1:21" s="104" customFormat="1" ht="27" customHeight="1">
      <c r="A44" s="16" t="s">
        <v>144</v>
      </c>
      <c r="B44" s="110" t="s">
        <v>155</v>
      </c>
      <c r="C44" s="56" t="s">
        <v>60</v>
      </c>
      <c r="D44" s="178"/>
      <c r="E44" s="133">
        <f t="shared" si="3"/>
        <v>0</v>
      </c>
      <c r="F44" s="217">
        <f t="shared" si="1"/>
        <v>0</v>
      </c>
      <c r="G44" s="91">
        <f>KT!I58</f>
        <v>0</v>
      </c>
      <c r="H44" s="91">
        <f>KT!J58</f>
        <v>0</v>
      </c>
      <c r="I44" s="91">
        <f>KT!K58</f>
        <v>0</v>
      </c>
      <c r="J44" s="91">
        <f>KT!L58</f>
        <v>0</v>
      </c>
      <c r="K44" s="91">
        <f>KT!M58</f>
        <v>0</v>
      </c>
      <c r="L44" s="91">
        <f>KT!N58</f>
        <v>0</v>
      </c>
      <c r="M44" s="91">
        <f>KT!O58</f>
        <v>0</v>
      </c>
      <c r="N44" s="91">
        <f>KT!P58</f>
        <v>0</v>
      </c>
      <c r="O44" s="91">
        <f>KT!Q58</f>
        <v>0</v>
      </c>
      <c r="P44" s="91">
        <f>KT!R58</f>
        <v>0</v>
      </c>
      <c r="Q44" s="91">
        <f>KT!S58</f>
        <v>0</v>
      </c>
      <c r="R44" s="91">
        <f>KT!T58</f>
        <v>0</v>
      </c>
      <c r="S44" s="91">
        <f>KT!U58</f>
        <v>0</v>
      </c>
      <c r="T44" s="91">
        <f>KT!V58</f>
        <v>0</v>
      </c>
      <c r="U44" s="91">
        <f>KT!W58</f>
        <v>0</v>
      </c>
    </row>
    <row r="45" spans="1:21" s="104" customFormat="1" ht="27" customHeight="1">
      <c r="A45" s="10">
        <v>3</v>
      </c>
      <c r="B45" s="11" t="s">
        <v>61</v>
      </c>
      <c r="C45" s="10" t="s">
        <v>102</v>
      </c>
      <c r="D45" s="168"/>
      <c r="E45" s="176">
        <f>F45-D45</f>
        <v>1115.27</v>
      </c>
      <c r="F45" s="94">
        <f t="shared" si="1"/>
        <v>1115.27</v>
      </c>
      <c r="G45" s="94">
        <f>KT!I59</f>
        <v>0</v>
      </c>
      <c r="H45" s="94">
        <f>KT!J59</f>
        <v>0</v>
      </c>
      <c r="I45" s="94">
        <f>KT!K59</f>
        <v>0</v>
      </c>
      <c r="J45" s="94">
        <f>KT!L59</f>
        <v>0</v>
      </c>
      <c r="K45" s="94">
        <f>KT!M59</f>
        <v>0</v>
      </c>
      <c r="L45" s="94">
        <f>KT!N59</f>
        <v>0</v>
      </c>
      <c r="M45" s="94">
        <f>KT!O59</f>
        <v>40.6</v>
      </c>
      <c r="N45" s="94">
        <f>KT!P59</f>
        <v>0</v>
      </c>
      <c r="O45" s="94">
        <f>KT!Q59</f>
        <v>480.84999999999997</v>
      </c>
      <c r="P45" s="94">
        <f>KT!R59</f>
        <v>0</v>
      </c>
      <c r="Q45" s="94">
        <f>KT!S59</f>
        <v>121.49000000000001</v>
      </c>
      <c r="R45" s="94">
        <f>KT!T59</f>
        <v>0.31999999999999995</v>
      </c>
      <c r="S45" s="94">
        <f>KT!U59</f>
        <v>5.55</v>
      </c>
      <c r="T45" s="94">
        <f>KT!V59</f>
        <v>462.53999999999996</v>
      </c>
      <c r="U45" s="94">
        <f>KT!W59</f>
        <v>3.92</v>
      </c>
    </row>
    <row r="46" spans="1:21" ht="27" customHeight="1">
      <c r="A46" s="10">
        <v>4</v>
      </c>
      <c r="B46" s="109" t="s">
        <v>288</v>
      </c>
      <c r="C46" s="106" t="s">
        <v>157</v>
      </c>
      <c r="D46" s="179"/>
      <c r="E46" s="176">
        <f>F46-D46</f>
        <v>0</v>
      </c>
      <c r="F46" s="94">
        <f t="shared" si="1"/>
        <v>0</v>
      </c>
      <c r="G46" s="94">
        <f>HTg!G62</f>
        <v>0</v>
      </c>
      <c r="H46" s="94">
        <f>HTg!H62</f>
        <v>0</v>
      </c>
      <c r="I46" s="94">
        <f>HTg!I62</f>
        <v>0</v>
      </c>
      <c r="J46" s="94">
        <f>HTg!J62</f>
        <v>0</v>
      </c>
      <c r="K46" s="94">
        <f>HTg!K62</f>
        <v>0</v>
      </c>
      <c r="L46" s="94">
        <f>HTg!L62</f>
        <v>0</v>
      </c>
      <c r="M46" s="94">
        <f>HTg!M62</f>
        <v>0</v>
      </c>
      <c r="N46" s="94">
        <f>HTg!N62</f>
        <v>0</v>
      </c>
      <c r="O46" s="94">
        <f>HTg!O62</f>
        <v>0</v>
      </c>
      <c r="P46" s="94">
        <f>HTg!P62</f>
        <v>0</v>
      </c>
      <c r="Q46" s="94">
        <f>HTg!Q62</f>
        <v>0</v>
      </c>
      <c r="R46" s="94">
        <f>HTg!R62</f>
        <v>0</v>
      </c>
      <c r="S46" s="94">
        <f>HTg!S62</f>
        <v>0</v>
      </c>
      <c r="T46" s="94">
        <f>HTg!T62</f>
        <v>0</v>
      </c>
      <c r="U46" s="94">
        <f>HTg!U62</f>
        <v>0</v>
      </c>
    </row>
    <row r="47" spans="1:21" ht="27" customHeight="1">
      <c r="A47" s="10">
        <v>5</v>
      </c>
      <c r="B47" s="109" t="s">
        <v>289</v>
      </c>
      <c r="C47" s="106" t="s">
        <v>159</v>
      </c>
      <c r="D47" s="179"/>
      <c r="E47" s="176">
        <f>F47-D47</f>
        <v>0</v>
      </c>
      <c r="F47" s="94">
        <f t="shared" si="1"/>
        <v>0</v>
      </c>
      <c r="G47" s="94">
        <f>HTg!G63</f>
        <v>0</v>
      </c>
      <c r="H47" s="94">
        <f>HTg!H63</f>
        <v>0</v>
      </c>
      <c r="I47" s="94">
        <f>HTg!I63</f>
        <v>0</v>
      </c>
      <c r="J47" s="94">
        <f>HTg!J63</f>
        <v>0</v>
      </c>
      <c r="K47" s="94">
        <f>HTg!K63</f>
        <v>0</v>
      </c>
      <c r="L47" s="94">
        <f>HTg!L63</f>
        <v>0</v>
      </c>
      <c r="M47" s="94">
        <f>HTg!M63</f>
        <v>0</v>
      </c>
      <c r="N47" s="94">
        <f>HTg!N63</f>
        <v>0</v>
      </c>
      <c r="O47" s="94">
        <f>HTg!O63</f>
        <v>0</v>
      </c>
      <c r="P47" s="94">
        <f>HTg!P63</f>
        <v>0</v>
      </c>
      <c r="Q47" s="94">
        <f>HTg!Q63</f>
        <v>0</v>
      </c>
      <c r="R47" s="94">
        <f>HTg!R63</f>
        <v>0</v>
      </c>
      <c r="S47" s="94">
        <f>HTg!S63</f>
        <v>0</v>
      </c>
      <c r="T47" s="94">
        <f>HTg!T63</f>
        <v>0</v>
      </c>
      <c r="U47" s="94">
        <f>HTg!U63</f>
        <v>0</v>
      </c>
    </row>
    <row r="48" spans="1:21" ht="27" customHeight="1">
      <c r="A48" s="10">
        <v>6</v>
      </c>
      <c r="B48" s="109" t="s">
        <v>290</v>
      </c>
      <c r="C48" s="106" t="s">
        <v>160</v>
      </c>
      <c r="D48" s="179"/>
      <c r="E48" s="176">
        <f>F48-D48</f>
        <v>1053.1200000000001</v>
      </c>
      <c r="F48" s="94">
        <f t="shared" si="1"/>
        <v>1053.1200000000001</v>
      </c>
      <c r="G48" s="94">
        <f>G6</f>
        <v>1053.1200000000001</v>
      </c>
      <c r="H48" s="94">
        <f>HTg!H64</f>
        <v>0</v>
      </c>
      <c r="I48" s="94">
        <f>HTg!I64</f>
        <v>0</v>
      </c>
      <c r="J48" s="94">
        <f>HTg!J64</f>
        <v>0</v>
      </c>
      <c r="K48" s="94">
        <f>HTg!K64</f>
        <v>0</v>
      </c>
      <c r="L48" s="94">
        <f>HTg!L64</f>
        <v>0</v>
      </c>
      <c r="M48" s="94">
        <f>HTg!M64</f>
        <v>0</v>
      </c>
      <c r="N48" s="94">
        <f>HTg!N64</f>
        <v>0</v>
      </c>
      <c r="O48" s="94">
        <f>HTg!O64</f>
        <v>0</v>
      </c>
      <c r="P48" s="94">
        <f>HTg!P64</f>
        <v>0</v>
      </c>
      <c r="Q48" s="94">
        <f>HTg!Q64</f>
        <v>0</v>
      </c>
      <c r="R48" s="94">
        <f>HTg!R64</f>
        <v>0</v>
      </c>
      <c r="S48" s="94">
        <f>HTg!S64</f>
        <v>0</v>
      </c>
      <c r="T48" s="94">
        <f>HTg!T64</f>
        <v>0</v>
      </c>
      <c r="U48" s="94">
        <f>HTg!U64</f>
        <v>0</v>
      </c>
    </row>
    <row r="49" spans="1:21" ht="27.75" customHeight="1">
      <c r="A49" s="10" t="s">
        <v>100</v>
      </c>
      <c r="B49" s="109" t="s">
        <v>291</v>
      </c>
      <c r="C49" s="106"/>
      <c r="D49" s="174"/>
      <c r="E49" s="94">
        <f>F49</f>
        <v>0</v>
      </c>
      <c r="F49" s="94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</row>
    <row r="50" spans="1:21" ht="27" customHeight="1">
      <c r="A50" s="16">
        <v>1</v>
      </c>
      <c r="B50" s="110" t="s">
        <v>108</v>
      </c>
      <c r="C50" s="56" t="s">
        <v>180</v>
      </c>
      <c r="D50" s="178" t="s">
        <v>275</v>
      </c>
      <c r="E50" s="133">
        <f>F50</f>
        <v>2214.4299999999998</v>
      </c>
      <c r="F50" s="91">
        <f t="shared" ref="F50:F58" si="4">SUM(G50:U50)</f>
        <v>2214.4299999999998</v>
      </c>
      <c r="G50" s="91">
        <f>G9</f>
        <v>15.259999999999998</v>
      </c>
      <c r="H50" s="91">
        <f t="shared" ref="H50:U50" si="5">H9</f>
        <v>108</v>
      </c>
      <c r="I50" s="91">
        <f t="shared" si="5"/>
        <v>167.16000000000003</v>
      </c>
      <c r="J50" s="91">
        <f t="shared" si="5"/>
        <v>2.9999999999997584E-2</v>
      </c>
      <c r="K50" s="91">
        <f t="shared" si="5"/>
        <v>171.01</v>
      </c>
      <c r="L50" s="91">
        <f t="shared" si="5"/>
        <v>62.839999999999996</v>
      </c>
      <c r="M50" s="91">
        <f t="shared" si="5"/>
        <v>225.12</v>
      </c>
      <c r="N50" s="91">
        <f t="shared" si="5"/>
        <v>102.88</v>
      </c>
      <c r="O50" s="91">
        <f t="shared" si="5"/>
        <v>236.32</v>
      </c>
      <c r="P50" s="91">
        <f t="shared" si="5"/>
        <v>251.76000000000002</v>
      </c>
      <c r="Q50" s="91">
        <f t="shared" si="5"/>
        <v>147.54</v>
      </c>
      <c r="R50" s="91">
        <f t="shared" si="5"/>
        <v>96.32</v>
      </c>
      <c r="S50" s="91">
        <f t="shared" si="5"/>
        <v>212.72</v>
      </c>
      <c r="T50" s="91">
        <f t="shared" si="5"/>
        <v>197.67000000000002</v>
      </c>
      <c r="U50" s="91">
        <f t="shared" si="5"/>
        <v>219.8</v>
      </c>
    </row>
    <row r="51" spans="1:21" ht="36.75" customHeight="1">
      <c r="A51" s="16">
        <v>2</v>
      </c>
      <c r="B51" s="110" t="s">
        <v>1773</v>
      </c>
      <c r="C51" s="56" t="s">
        <v>181</v>
      </c>
      <c r="D51" s="178" t="s">
        <v>275</v>
      </c>
      <c r="E51" s="133">
        <f t="shared" ref="E51:E58" si="6">F51</f>
        <v>3795.59</v>
      </c>
      <c r="F51" s="91">
        <f t="shared" si="4"/>
        <v>3795.59</v>
      </c>
      <c r="G51" s="91">
        <f>G11</f>
        <v>111.6</v>
      </c>
      <c r="H51" s="91">
        <f t="shared" ref="H51:U51" si="7">H11</f>
        <v>90.97</v>
      </c>
      <c r="I51" s="91">
        <f t="shared" si="7"/>
        <v>36.300000000000011</v>
      </c>
      <c r="J51" s="91">
        <f t="shared" si="7"/>
        <v>151.82999999999998</v>
      </c>
      <c r="K51" s="91">
        <f t="shared" si="7"/>
        <v>9.8899999999999864</v>
      </c>
      <c r="L51" s="91">
        <f t="shared" si="7"/>
        <v>348.16999999999996</v>
      </c>
      <c r="M51" s="91">
        <f t="shared" si="7"/>
        <v>480.96000000000004</v>
      </c>
      <c r="N51" s="91">
        <f t="shared" si="7"/>
        <v>77.800000000000011</v>
      </c>
      <c r="O51" s="91">
        <f t="shared" si="7"/>
        <v>119.30000000000007</v>
      </c>
      <c r="P51" s="91">
        <f t="shared" si="7"/>
        <v>292.59000000000003</v>
      </c>
      <c r="Q51" s="91">
        <f t="shared" si="7"/>
        <v>785.31</v>
      </c>
      <c r="R51" s="91">
        <f t="shared" si="7"/>
        <v>434.08</v>
      </c>
      <c r="S51" s="91">
        <f t="shared" si="7"/>
        <v>322.73</v>
      </c>
      <c r="T51" s="91">
        <f t="shared" si="7"/>
        <v>189.69000000000003</v>
      </c>
      <c r="U51" s="91">
        <f t="shared" si="7"/>
        <v>344.37</v>
      </c>
    </row>
    <row r="52" spans="1:21" ht="27" customHeight="1">
      <c r="A52" s="16">
        <v>3</v>
      </c>
      <c r="B52" s="110" t="s">
        <v>110</v>
      </c>
      <c r="C52" s="56" t="s">
        <v>182</v>
      </c>
      <c r="D52" s="178" t="s">
        <v>275</v>
      </c>
      <c r="E52" s="133">
        <f t="shared" si="6"/>
        <v>15753.080000000002</v>
      </c>
      <c r="F52" s="91">
        <f t="shared" si="4"/>
        <v>15753.080000000002</v>
      </c>
      <c r="G52" s="91">
        <f>G12</f>
        <v>0</v>
      </c>
      <c r="H52" s="91">
        <f t="shared" ref="H52:U52" si="8">H12</f>
        <v>3161.23</v>
      </c>
      <c r="I52" s="91">
        <f t="shared" si="8"/>
        <v>3074.6400000000003</v>
      </c>
      <c r="J52" s="91">
        <f t="shared" si="8"/>
        <v>2296.86</v>
      </c>
      <c r="K52" s="91">
        <f t="shared" si="8"/>
        <v>1642.8400000000001</v>
      </c>
      <c r="L52" s="91">
        <f t="shared" si="8"/>
        <v>0</v>
      </c>
      <c r="M52" s="91">
        <f t="shared" si="8"/>
        <v>788.8</v>
      </c>
      <c r="N52" s="91">
        <f t="shared" si="8"/>
        <v>0</v>
      </c>
      <c r="O52" s="91">
        <f t="shared" si="8"/>
        <v>101.93</v>
      </c>
      <c r="P52" s="91">
        <f t="shared" si="8"/>
        <v>1764.38</v>
      </c>
      <c r="Q52" s="91">
        <f t="shared" si="8"/>
        <v>515.66</v>
      </c>
      <c r="R52" s="91">
        <f t="shared" si="8"/>
        <v>713.04000000000008</v>
      </c>
      <c r="S52" s="91">
        <f t="shared" si="8"/>
        <v>1693.7</v>
      </c>
      <c r="T52" s="91">
        <f t="shared" si="8"/>
        <v>0</v>
      </c>
      <c r="U52" s="91">
        <f t="shared" si="8"/>
        <v>0</v>
      </c>
    </row>
    <row r="53" spans="1:21" ht="27" customHeight="1">
      <c r="A53" s="16">
        <v>4</v>
      </c>
      <c r="B53" s="110" t="s">
        <v>111</v>
      </c>
      <c r="C53" s="56" t="s">
        <v>183</v>
      </c>
      <c r="D53" s="178" t="s">
        <v>275</v>
      </c>
      <c r="E53" s="133">
        <f t="shared" si="6"/>
        <v>18704.89</v>
      </c>
      <c r="F53" s="91">
        <f t="shared" si="4"/>
        <v>18704.89</v>
      </c>
      <c r="G53" s="91">
        <f>G13</f>
        <v>452.19</v>
      </c>
      <c r="H53" s="91">
        <f t="shared" ref="H53:U53" si="9">H13</f>
        <v>2364</v>
      </c>
      <c r="I53" s="91">
        <f t="shared" si="9"/>
        <v>1951.7999999999997</v>
      </c>
      <c r="J53" s="91">
        <f t="shared" si="9"/>
        <v>5615.5300000000007</v>
      </c>
      <c r="K53" s="91">
        <f t="shared" si="9"/>
        <v>2016.1799999999998</v>
      </c>
      <c r="L53" s="91">
        <f t="shared" si="9"/>
        <v>3493.18</v>
      </c>
      <c r="M53" s="91">
        <f t="shared" si="9"/>
        <v>1614.9199999999998</v>
      </c>
      <c r="N53" s="91">
        <f t="shared" si="9"/>
        <v>1190.6500000000001</v>
      </c>
      <c r="O53" s="91">
        <f t="shared" si="9"/>
        <v>6.4400000000000013</v>
      </c>
      <c r="P53" s="91">
        <f t="shared" si="9"/>
        <v>0</v>
      </c>
      <c r="Q53" s="91">
        <f t="shared" si="9"/>
        <v>0</v>
      </c>
      <c r="R53" s="91">
        <f t="shared" si="9"/>
        <v>0</v>
      </c>
      <c r="S53" s="91">
        <f t="shared" si="9"/>
        <v>0</v>
      </c>
      <c r="T53" s="91">
        <f t="shared" si="9"/>
        <v>0</v>
      </c>
      <c r="U53" s="91">
        <f t="shared" si="9"/>
        <v>0</v>
      </c>
    </row>
    <row r="54" spans="1:21" ht="27" customHeight="1">
      <c r="A54" s="16">
        <v>5</v>
      </c>
      <c r="B54" s="110" t="s">
        <v>112</v>
      </c>
      <c r="C54" s="56" t="s">
        <v>184</v>
      </c>
      <c r="D54" s="178" t="s">
        <v>275</v>
      </c>
      <c r="E54" s="133">
        <f t="shared" si="6"/>
        <v>30427.74</v>
      </c>
      <c r="F54" s="91">
        <f t="shared" si="4"/>
        <v>30427.74</v>
      </c>
      <c r="G54" s="91">
        <f>G14</f>
        <v>155.15</v>
      </c>
      <c r="H54" s="91">
        <f t="shared" ref="H54:U54" si="10">H14</f>
        <v>3135.8499999999995</v>
      </c>
      <c r="I54" s="91">
        <f t="shared" si="10"/>
        <v>2802.3199999999997</v>
      </c>
      <c r="J54" s="91">
        <f t="shared" si="10"/>
        <v>1112.3700000000001</v>
      </c>
      <c r="K54" s="91">
        <f t="shared" si="10"/>
        <v>3265.3</v>
      </c>
      <c r="L54" s="91">
        <f t="shared" si="10"/>
        <v>0</v>
      </c>
      <c r="M54" s="91">
        <f t="shared" si="10"/>
        <v>1841.9399999999998</v>
      </c>
      <c r="N54" s="91">
        <f t="shared" si="10"/>
        <v>1381.1000000000001</v>
      </c>
      <c r="O54" s="91">
        <f t="shared" si="10"/>
        <v>1573.13</v>
      </c>
      <c r="P54" s="91">
        <f t="shared" si="10"/>
        <v>431.94999999999993</v>
      </c>
      <c r="Q54" s="91">
        <f t="shared" si="10"/>
        <v>1188.04</v>
      </c>
      <c r="R54" s="91">
        <f t="shared" si="10"/>
        <v>4034.2</v>
      </c>
      <c r="S54" s="91">
        <f t="shared" si="10"/>
        <v>4346.82</v>
      </c>
      <c r="T54" s="91">
        <f t="shared" si="10"/>
        <v>3421.7200000000003</v>
      </c>
      <c r="U54" s="91">
        <f t="shared" si="10"/>
        <v>1737.85</v>
      </c>
    </row>
    <row r="55" spans="1:21" ht="27" customHeight="1">
      <c r="A55" s="16">
        <v>6</v>
      </c>
      <c r="B55" s="110" t="s">
        <v>113</v>
      </c>
      <c r="C55" s="56" t="s">
        <v>185</v>
      </c>
      <c r="D55" s="178" t="s">
        <v>275</v>
      </c>
      <c r="E55" s="133">
        <f t="shared" si="6"/>
        <v>145.54000000000002</v>
      </c>
      <c r="F55" s="91">
        <f t="shared" si="4"/>
        <v>145.54000000000002</v>
      </c>
      <c r="G55" s="91">
        <f>G21+G23</f>
        <v>0</v>
      </c>
      <c r="H55" s="91">
        <f t="shared" ref="H55:U55" si="11">H21+H23</f>
        <v>0</v>
      </c>
      <c r="I55" s="91">
        <f t="shared" si="11"/>
        <v>0</v>
      </c>
      <c r="J55" s="91">
        <f t="shared" si="11"/>
        <v>0</v>
      </c>
      <c r="K55" s="91">
        <f t="shared" si="11"/>
        <v>0</v>
      </c>
      <c r="L55" s="91">
        <f t="shared" si="11"/>
        <v>0</v>
      </c>
      <c r="M55" s="91">
        <f t="shared" si="11"/>
        <v>10.85</v>
      </c>
      <c r="N55" s="91">
        <f t="shared" si="11"/>
        <v>10</v>
      </c>
      <c r="O55" s="91">
        <f t="shared" si="11"/>
        <v>45.2</v>
      </c>
      <c r="P55" s="91">
        <f t="shared" si="11"/>
        <v>64.489999999999995</v>
      </c>
      <c r="Q55" s="91">
        <f t="shared" si="11"/>
        <v>14.999999999999998</v>
      </c>
      <c r="R55" s="91">
        <f t="shared" si="11"/>
        <v>0</v>
      </c>
      <c r="S55" s="91">
        <f t="shared" si="11"/>
        <v>0</v>
      </c>
      <c r="T55" s="91">
        <f t="shared" si="11"/>
        <v>0</v>
      </c>
      <c r="U55" s="91">
        <f t="shared" si="11"/>
        <v>0</v>
      </c>
    </row>
    <row r="56" spans="1:21" ht="27" customHeight="1">
      <c r="A56" s="16">
        <v>7</v>
      </c>
      <c r="B56" s="110" t="s">
        <v>179</v>
      </c>
      <c r="C56" s="56" t="s">
        <v>186</v>
      </c>
      <c r="D56" s="178" t="s">
        <v>275</v>
      </c>
      <c r="E56" s="133">
        <f t="shared" si="6"/>
        <v>0</v>
      </c>
      <c r="F56" s="91">
        <f t="shared" si="4"/>
        <v>0</v>
      </c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</row>
    <row r="57" spans="1:21" ht="27" customHeight="1">
      <c r="A57" s="16">
        <v>8</v>
      </c>
      <c r="B57" s="110" t="s">
        <v>114</v>
      </c>
      <c r="C57" s="56" t="s">
        <v>187</v>
      </c>
      <c r="D57" s="178" t="s">
        <v>275</v>
      </c>
      <c r="E57" s="133">
        <f t="shared" si="6"/>
        <v>0</v>
      </c>
      <c r="F57" s="91">
        <f t="shared" si="4"/>
        <v>0</v>
      </c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38.25" customHeight="1">
      <c r="A58" s="16">
        <v>9</v>
      </c>
      <c r="B58" s="110" t="s">
        <v>115</v>
      </c>
      <c r="C58" s="56" t="s">
        <v>188</v>
      </c>
      <c r="D58" s="178" t="s">
        <v>275</v>
      </c>
      <c r="E58" s="133">
        <f t="shared" si="6"/>
        <v>961.08</v>
      </c>
      <c r="F58" s="91">
        <f t="shared" si="4"/>
        <v>961.08</v>
      </c>
      <c r="G58" s="91">
        <f>G31</f>
        <v>0</v>
      </c>
      <c r="H58" s="91">
        <f t="shared" ref="H58:U58" si="12">H31</f>
        <v>37.18</v>
      </c>
      <c r="I58" s="91">
        <f t="shared" si="12"/>
        <v>21.4</v>
      </c>
      <c r="J58" s="91">
        <f t="shared" si="12"/>
        <v>42.41</v>
      </c>
      <c r="K58" s="91">
        <f t="shared" si="12"/>
        <v>41.39</v>
      </c>
      <c r="L58" s="91">
        <f t="shared" si="12"/>
        <v>32.270000000000003</v>
      </c>
      <c r="M58" s="91">
        <f t="shared" si="12"/>
        <v>71.27</v>
      </c>
      <c r="N58" s="91">
        <f t="shared" si="12"/>
        <v>55.67</v>
      </c>
      <c r="O58" s="91">
        <f t="shared" si="12"/>
        <v>174.53999999999996</v>
      </c>
      <c r="P58" s="91">
        <f t="shared" si="12"/>
        <v>79.740000000000009</v>
      </c>
      <c r="Q58" s="91">
        <f t="shared" si="12"/>
        <v>121.26000000000002</v>
      </c>
      <c r="R58" s="91">
        <f t="shared" si="12"/>
        <v>47.85</v>
      </c>
      <c r="S58" s="91">
        <f t="shared" si="12"/>
        <v>60.589999999999996</v>
      </c>
      <c r="T58" s="91">
        <f t="shared" si="12"/>
        <v>106.14</v>
      </c>
      <c r="U58" s="91">
        <f t="shared" si="12"/>
        <v>69.37</v>
      </c>
    </row>
    <row r="59" spans="1:21" ht="15.75">
      <c r="B59" s="638" t="s">
        <v>292</v>
      </c>
      <c r="C59" s="638"/>
      <c r="D59" s="638"/>
      <c r="E59" s="638"/>
      <c r="F59" s="638"/>
      <c r="G59" s="638"/>
      <c r="H59" s="638"/>
      <c r="I59" s="638"/>
      <c r="J59" s="638"/>
      <c r="K59" s="638"/>
    </row>
    <row r="77" spans="4:4">
      <c r="D77" s="166"/>
    </row>
    <row r="78" spans="4:4">
      <c r="D78" s="166"/>
    </row>
    <row r="79" spans="4:4">
      <c r="D79" s="166"/>
    </row>
  </sheetData>
  <mergeCells count="11">
    <mergeCell ref="B59:K59"/>
    <mergeCell ref="C4:C5"/>
    <mergeCell ref="F4:F5"/>
    <mergeCell ref="A1:U1"/>
    <mergeCell ref="A2:U2"/>
    <mergeCell ref="A3:U3"/>
    <mergeCell ref="A4:A5"/>
    <mergeCell ref="B4:B5"/>
    <mergeCell ref="D4:D5"/>
    <mergeCell ref="E4:E5"/>
    <mergeCell ref="G4:U4"/>
  </mergeCells>
  <printOptions horizontalCentered="1" verticalCentered="1"/>
  <pageMargins left="0.511811023622047" right="0.196850393700787" top="0.196850393700787" bottom="0.196850393700787" header="0.31496062992126" footer="0.31496062992126"/>
  <pageSetup paperSize="9" orientation="portrait" r:id="rId1"/>
  <ignoredErrors>
    <ignoredError sqref="E17" formula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27"/>
  <sheetViews>
    <sheetView zoomScaleNormal="100" workbookViewId="0">
      <pane xSplit="4" ySplit="5" topLeftCell="E21" activePane="bottomRight" state="frozen"/>
      <selection activeCell="N28" sqref="N28"/>
      <selection pane="topRight" activeCell="N28" sqref="N28"/>
      <selection pane="bottomLeft" activeCell="N28" sqref="N28"/>
      <selection pane="bottomRight" activeCell="D6" sqref="D6:S27"/>
    </sheetView>
  </sheetViews>
  <sheetFormatPr defaultColWidth="9" defaultRowHeight="12.75"/>
  <cols>
    <col min="1" max="1" width="5.375" style="30" customWidth="1"/>
    <col min="2" max="2" width="49.25" style="30" customWidth="1"/>
    <col min="3" max="3" width="12.25" style="30" customWidth="1"/>
    <col min="4" max="4" width="9.75" style="30" customWidth="1"/>
    <col min="5" max="5" width="9" style="30" customWidth="1"/>
    <col min="6" max="6" width="7.875" style="30" customWidth="1"/>
    <col min="7" max="7" width="8.875" style="30" customWidth="1"/>
    <col min="8" max="8" width="7.625" style="30" bestFit="1" customWidth="1"/>
    <col min="9" max="9" width="7.25" style="30" customWidth="1"/>
    <col min="10" max="10" width="7.625" style="30" customWidth="1"/>
    <col min="11" max="11" width="8.625" style="30" customWidth="1"/>
    <col min="12" max="12" width="8.25" style="30" customWidth="1"/>
    <col min="13" max="14" width="7.625" style="30" bestFit="1" customWidth="1"/>
    <col min="15" max="15" width="7.625" style="30" customWidth="1"/>
    <col min="16" max="16" width="8.5" style="30" customWidth="1"/>
    <col min="17" max="17" width="7.625" style="30" bestFit="1" customWidth="1"/>
    <col min="18" max="18" width="7.625" style="105" bestFit="1" customWidth="1"/>
    <col min="19" max="19" width="7.25" style="30" customWidth="1"/>
    <col min="20" max="16384" width="9" style="30"/>
  </cols>
  <sheetData>
    <row r="1" spans="1:19" s="99" customFormat="1" ht="31.5" customHeight="1">
      <c r="A1" s="640" t="s">
        <v>271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  <c r="N1" s="640"/>
      <c r="O1" s="640"/>
      <c r="P1" s="640"/>
      <c r="Q1" s="640"/>
      <c r="R1" s="640"/>
      <c r="S1" s="640"/>
    </row>
    <row r="2" spans="1:19" s="99" customFormat="1" ht="33" customHeight="1">
      <c r="A2" s="664" t="s">
        <v>313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P2" s="664"/>
      <c r="Q2" s="664"/>
      <c r="R2" s="664"/>
      <c r="S2" s="664"/>
    </row>
    <row r="3" spans="1:19" s="100" customFormat="1" ht="31.5" customHeight="1">
      <c r="A3" s="629" t="str">
        <f>'03CH'!A3:U3</f>
        <v>HUYỆN VÕ NHAI - TỈNH THÁI NGUYÊN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</row>
    <row r="4" spans="1:19" s="34" customFormat="1" ht="25.5" customHeight="1">
      <c r="A4" s="625" t="s">
        <v>1</v>
      </c>
      <c r="B4" s="642" t="s">
        <v>293</v>
      </c>
      <c r="C4" s="642" t="s">
        <v>260</v>
      </c>
      <c r="D4" s="636" t="s">
        <v>296</v>
      </c>
      <c r="E4" s="644" t="s">
        <v>220</v>
      </c>
      <c r="F4" s="644"/>
      <c r="G4" s="644"/>
      <c r="H4" s="644"/>
      <c r="I4" s="644"/>
      <c r="J4" s="644"/>
      <c r="K4" s="644"/>
      <c r="L4" s="644"/>
      <c r="M4" s="644"/>
      <c r="N4" s="644"/>
      <c r="O4" s="644"/>
      <c r="P4" s="644"/>
      <c r="Q4" s="644"/>
      <c r="R4" s="644"/>
      <c r="S4" s="644"/>
    </row>
    <row r="5" spans="1:19" s="34" customFormat="1" ht="59.25" customHeight="1">
      <c r="A5" s="625"/>
      <c r="B5" s="642"/>
      <c r="C5" s="642"/>
      <c r="D5" s="636"/>
      <c r="E5" s="14" t="str">
        <f>HTg!G4</f>
        <v>Thị trấn Đình Cả</v>
      </c>
      <c r="F5" s="14" t="str">
        <f>HTg!H4</f>
        <v>Xã Sảng Mộc</v>
      </c>
      <c r="G5" s="14" t="str">
        <f>HTg!I4</f>
        <v>Xã Nghinh Tường</v>
      </c>
      <c r="H5" s="14" t="str">
        <f>HTg!J4</f>
        <v>Xã Thần Sa</v>
      </c>
      <c r="I5" s="14" t="str">
        <f>HTg!K4</f>
        <v>Xã Vũ Chấn</v>
      </c>
      <c r="J5" s="14" t="str">
        <f>HTg!L4</f>
        <v>Xã Thượng Nung</v>
      </c>
      <c r="K5" s="14" t="str">
        <f>HTg!M4</f>
        <v>Xã Phú Thượng</v>
      </c>
      <c r="L5" s="14" t="str">
        <f>HTg!N4</f>
        <v>Xã Cúc Đường</v>
      </c>
      <c r="M5" s="14" t="str">
        <f>HTg!O4</f>
        <v>Xã La Hiên</v>
      </c>
      <c r="N5" s="14" t="str">
        <f>HTg!P4</f>
        <v>Xã Lâu Thượng</v>
      </c>
      <c r="O5" s="14" t="str">
        <f>HTg!Q4</f>
        <v>Xã Tràng Xá</v>
      </c>
      <c r="P5" s="14" t="str">
        <f>HTg!R4</f>
        <v>Xã Phương Giao</v>
      </c>
      <c r="Q5" s="14" t="str">
        <f>HTg!S4</f>
        <v>Xã Liên Minh</v>
      </c>
      <c r="R5" s="14" t="str">
        <f>HTg!T4</f>
        <v>Xã Dân Tiến</v>
      </c>
      <c r="S5" s="14" t="str">
        <f>HTg!U4</f>
        <v>Xã Bình Long</v>
      </c>
    </row>
    <row r="6" spans="1:19" s="103" customFormat="1" ht="26.25" customHeight="1">
      <c r="A6" s="2">
        <v>1</v>
      </c>
      <c r="B6" s="4" t="s">
        <v>225</v>
      </c>
      <c r="C6" s="2" t="s">
        <v>226</v>
      </c>
      <c r="D6" s="94">
        <f t="shared" ref="D6:D27" si="0">SUM(E6:S6)</f>
        <v>2909.1900000000005</v>
      </c>
      <c r="E6" s="94">
        <f>'X1'!$R$6</f>
        <v>111.14999999999999</v>
      </c>
      <c r="F6" s="94">
        <f>'X2'!$R$6</f>
        <v>184.82999999999998</v>
      </c>
      <c r="G6" s="94">
        <f>'X3'!$R$6</f>
        <v>62.06</v>
      </c>
      <c r="H6" s="94">
        <f>'X4'!$R$6</f>
        <v>343.14000000000004</v>
      </c>
      <c r="I6" s="94">
        <f>'X5'!$R$6</f>
        <v>55.689999999999991</v>
      </c>
      <c r="J6" s="94">
        <f>'X6'!$R$6</f>
        <v>59.919999999999995</v>
      </c>
      <c r="K6" s="94">
        <f>'X7'!$R$6</f>
        <v>113.80000000000003</v>
      </c>
      <c r="L6" s="94">
        <f>'X8'!$R$6</f>
        <v>201.38000000000002</v>
      </c>
      <c r="M6" s="94">
        <f>'X9'!$R$6</f>
        <v>580.41</v>
      </c>
      <c r="N6" s="94">
        <f>'X10'!$R$6</f>
        <v>267.68</v>
      </c>
      <c r="O6" s="94">
        <f>'X11'!$R$6</f>
        <v>381.47999999999996</v>
      </c>
      <c r="P6" s="94">
        <f>'X12'!$R$6</f>
        <v>53.779999999999994</v>
      </c>
      <c r="Q6" s="94">
        <f>'X13'!$R$6</f>
        <v>211.35999999999996</v>
      </c>
      <c r="R6" s="94">
        <f>'X14'!$R$6</f>
        <v>217.15</v>
      </c>
      <c r="S6" s="94">
        <f>'X15'!$R$6</f>
        <v>65.359999999999985</v>
      </c>
    </row>
    <row r="7" spans="1:19" ht="26.25" customHeight="1">
      <c r="A7" s="8" t="s">
        <v>10</v>
      </c>
      <c r="B7" s="7" t="s">
        <v>106</v>
      </c>
      <c r="C7" s="8" t="s">
        <v>227</v>
      </c>
      <c r="D7" s="91">
        <f t="shared" si="0"/>
        <v>345.27</v>
      </c>
      <c r="E7" s="91">
        <f>'X1'!$R$7</f>
        <v>44.64</v>
      </c>
      <c r="F7" s="91">
        <f>'X2'!$R$7</f>
        <v>5.3100000000000005</v>
      </c>
      <c r="G7" s="91">
        <f>'X3'!$R$7</f>
        <v>7.26</v>
      </c>
      <c r="H7" s="91">
        <f>'X4'!$R$7</f>
        <v>26.730000000000004</v>
      </c>
      <c r="I7" s="91">
        <f>'X5'!$R$7</f>
        <v>7.04</v>
      </c>
      <c r="J7" s="91">
        <f>'X6'!$R$7</f>
        <v>10.44</v>
      </c>
      <c r="K7" s="91">
        <f>'X7'!$R$7</f>
        <v>33.410000000000004</v>
      </c>
      <c r="L7" s="91">
        <f>'X8'!$R$7</f>
        <v>15.82</v>
      </c>
      <c r="M7" s="91">
        <f>'X9'!$R$7</f>
        <v>43.07</v>
      </c>
      <c r="N7" s="91">
        <f>'X10'!$R$7</f>
        <v>64.97</v>
      </c>
      <c r="O7" s="91">
        <f>'X11'!$R$7</f>
        <v>28.27</v>
      </c>
      <c r="P7" s="91">
        <f>'X12'!$R$7</f>
        <v>7.76</v>
      </c>
      <c r="Q7" s="91">
        <f>'X13'!$R$7</f>
        <v>15.350000000000001</v>
      </c>
      <c r="R7" s="91">
        <f>'X14'!$R$7</f>
        <v>17.490000000000002</v>
      </c>
      <c r="S7" s="91">
        <f>'X15'!$R$7</f>
        <v>17.709999999999997</v>
      </c>
    </row>
    <row r="8" spans="1:19" ht="26.25" customHeight="1">
      <c r="A8" s="102"/>
      <c r="B8" s="6" t="s">
        <v>228</v>
      </c>
      <c r="C8" s="102" t="s">
        <v>229</v>
      </c>
      <c r="D8" s="91">
        <f t="shared" si="0"/>
        <v>261.40000000000003</v>
      </c>
      <c r="E8" s="91">
        <f>'X1'!$R$8</f>
        <v>32.58</v>
      </c>
      <c r="F8" s="91">
        <f>'X2'!$R$8</f>
        <v>4.2700000000000005</v>
      </c>
      <c r="G8" s="91">
        <f>'X3'!$R$8</f>
        <v>4.41</v>
      </c>
      <c r="H8" s="91">
        <f>'X4'!$R$8</f>
        <v>21.990000000000002</v>
      </c>
      <c r="I8" s="91">
        <f>'X5'!$R$8</f>
        <v>4.25</v>
      </c>
      <c r="J8" s="91">
        <f>'X6'!$R$8</f>
        <v>8.27</v>
      </c>
      <c r="K8" s="91">
        <f>'X7'!$R$8</f>
        <v>26.520000000000003</v>
      </c>
      <c r="L8" s="91">
        <f>'X8'!$R$8</f>
        <v>13.54</v>
      </c>
      <c r="M8" s="91">
        <f>'X9'!$R$8</f>
        <v>31.4</v>
      </c>
      <c r="N8" s="91">
        <f>'X10'!$R$8</f>
        <v>57.550000000000004</v>
      </c>
      <c r="O8" s="91">
        <f>'X11'!$R$8</f>
        <v>18.34</v>
      </c>
      <c r="P8" s="91">
        <f>'X12'!$R$8</f>
        <v>3.5500000000000003</v>
      </c>
      <c r="Q8" s="91">
        <f>'X13'!$R$8</f>
        <v>11.06</v>
      </c>
      <c r="R8" s="91">
        <f>'X14'!$R$8</f>
        <v>13.690000000000001</v>
      </c>
      <c r="S8" s="91">
        <f>'X15'!$R$8</f>
        <v>9.9799999999999986</v>
      </c>
    </row>
    <row r="9" spans="1:19" ht="26.25" customHeight="1">
      <c r="A9" s="8" t="s">
        <v>13</v>
      </c>
      <c r="B9" s="7" t="s">
        <v>116</v>
      </c>
      <c r="C9" s="8" t="s">
        <v>230</v>
      </c>
      <c r="D9" s="91">
        <f t="shared" si="0"/>
        <v>304.31</v>
      </c>
      <c r="E9" s="91">
        <f>'X1'!$R$11</f>
        <v>13.93</v>
      </c>
      <c r="F9" s="91">
        <f>'X2'!$R$11</f>
        <v>13.64</v>
      </c>
      <c r="G9" s="91">
        <f>'X3'!$R$11</f>
        <v>10.51</v>
      </c>
      <c r="H9" s="91">
        <f>'X4'!$R$11</f>
        <v>10.72</v>
      </c>
      <c r="I9" s="91">
        <f>'X5'!$R$11</f>
        <v>5.41</v>
      </c>
      <c r="J9" s="91">
        <f>'X6'!$R$11</f>
        <v>22.96</v>
      </c>
      <c r="K9" s="91">
        <f>'X7'!$R$11</f>
        <v>22.35</v>
      </c>
      <c r="L9" s="91">
        <f>'X8'!$R$11</f>
        <v>37.08</v>
      </c>
      <c r="M9" s="91">
        <f>'X9'!$R$11</f>
        <v>23.72</v>
      </c>
      <c r="N9" s="91">
        <f>'X10'!$R$11</f>
        <v>26.28</v>
      </c>
      <c r="O9" s="91">
        <f>'X11'!$R$11</f>
        <v>32.75</v>
      </c>
      <c r="P9" s="91">
        <f>'X12'!$R$11</f>
        <v>16.18</v>
      </c>
      <c r="Q9" s="91">
        <f>'X13'!$R$11</f>
        <v>27.160000000000004</v>
      </c>
      <c r="R9" s="91">
        <f>'X14'!$R$11</f>
        <v>24.12</v>
      </c>
      <c r="S9" s="91">
        <f>'X15'!$R$11</f>
        <v>17.5</v>
      </c>
    </row>
    <row r="10" spans="1:19" ht="26.25" customHeight="1">
      <c r="A10" s="8" t="s">
        <v>15</v>
      </c>
      <c r="B10" s="7" t="s">
        <v>80</v>
      </c>
      <c r="C10" s="8" t="s">
        <v>231</v>
      </c>
      <c r="D10" s="91">
        <f t="shared" si="0"/>
        <v>170.70999999999998</v>
      </c>
      <c r="E10" s="91">
        <f>'X1'!$R$12</f>
        <v>9.4699999999999989</v>
      </c>
      <c r="F10" s="91">
        <f>'X2'!$R$12</f>
        <v>2.56</v>
      </c>
      <c r="G10" s="91">
        <f>'X3'!$R$12</f>
        <v>5.58</v>
      </c>
      <c r="H10" s="91">
        <f>'X4'!$R$12</f>
        <v>11.42</v>
      </c>
      <c r="I10" s="91">
        <f>'X5'!$R$12</f>
        <v>4.62</v>
      </c>
      <c r="J10" s="91">
        <f>'X6'!$R$12</f>
        <v>6.48</v>
      </c>
      <c r="K10" s="91">
        <f>'X7'!$R$12</f>
        <v>8.4</v>
      </c>
      <c r="L10" s="91">
        <f>'X8'!$R$12</f>
        <v>8.8999999999999986</v>
      </c>
      <c r="M10" s="91">
        <f>'X9'!$R$12</f>
        <v>23.3</v>
      </c>
      <c r="N10" s="91">
        <f>'X10'!$R$12</f>
        <v>30.65</v>
      </c>
      <c r="O10" s="91">
        <f>'X11'!$R$12</f>
        <v>11.269999999999998</v>
      </c>
      <c r="P10" s="91">
        <f>'X12'!$R$12</f>
        <v>5</v>
      </c>
      <c r="Q10" s="91">
        <f>'X13'!$R$12</f>
        <v>13.15</v>
      </c>
      <c r="R10" s="91">
        <f>'X14'!$R$12</f>
        <v>17.689999999999998</v>
      </c>
      <c r="S10" s="91">
        <f>'X15'!$R$12</f>
        <v>12.22</v>
      </c>
    </row>
    <row r="11" spans="1:19" ht="26.25" customHeight="1">
      <c r="A11" s="8" t="s">
        <v>17</v>
      </c>
      <c r="B11" s="7" t="s">
        <v>81</v>
      </c>
      <c r="C11" s="8" t="s">
        <v>232</v>
      </c>
      <c r="D11" s="91">
        <f t="shared" si="0"/>
        <v>39.869999999999997</v>
      </c>
      <c r="E11" s="91">
        <f>'X1'!$R$13</f>
        <v>0</v>
      </c>
      <c r="F11" s="91">
        <f>'X2'!$R$13</f>
        <v>0</v>
      </c>
      <c r="G11" s="91">
        <f>'X3'!$R$13</f>
        <v>2.5</v>
      </c>
      <c r="H11" s="91">
        <f>'X4'!$R$13</f>
        <v>37.21</v>
      </c>
      <c r="I11" s="91">
        <f>'X5'!$R$13</f>
        <v>0</v>
      </c>
      <c r="J11" s="91">
        <f>'X6'!$R$13</f>
        <v>0</v>
      </c>
      <c r="K11" s="91">
        <f>'X7'!$R$13</f>
        <v>0.16</v>
      </c>
      <c r="L11" s="91">
        <f>'X8'!$R$13</f>
        <v>0</v>
      </c>
      <c r="M11" s="91">
        <f>'X9'!$R$13</f>
        <v>0</v>
      </c>
      <c r="N11" s="91">
        <f>'X10'!$R$13</f>
        <v>0</v>
      </c>
      <c r="O11" s="91">
        <f>'X11'!$R$13</f>
        <v>0</v>
      </c>
      <c r="P11" s="91">
        <f>'X12'!$R$13</f>
        <v>0</v>
      </c>
      <c r="Q11" s="91">
        <f>'X13'!$R$13</f>
        <v>0</v>
      </c>
      <c r="R11" s="91">
        <f>'X14'!$R$13</f>
        <v>0</v>
      </c>
      <c r="S11" s="91">
        <f>'X15'!$R$13</f>
        <v>0</v>
      </c>
    </row>
    <row r="12" spans="1:19" s="104" customFormat="1" ht="26.25" customHeight="1">
      <c r="A12" s="8" t="s">
        <v>19</v>
      </c>
      <c r="B12" s="7" t="s">
        <v>82</v>
      </c>
      <c r="C12" s="8" t="s">
        <v>233</v>
      </c>
      <c r="D12" s="91">
        <f t="shared" si="0"/>
        <v>8.24</v>
      </c>
      <c r="E12" s="91">
        <f>'X1'!$R$14</f>
        <v>0</v>
      </c>
      <c r="F12" s="91">
        <f>'X2'!$R$14</f>
        <v>0</v>
      </c>
      <c r="G12" s="91">
        <f>'X3'!$R$14</f>
        <v>0</v>
      </c>
      <c r="H12" s="91">
        <f>'X4'!$R$14</f>
        <v>6.6800000000000006</v>
      </c>
      <c r="I12" s="91">
        <f>'X5'!$R$14</f>
        <v>0</v>
      </c>
      <c r="J12" s="91">
        <f>'X6'!$R$14</f>
        <v>0</v>
      </c>
      <c r="K12" s="91">
        <f>'X7'!$R$14</f>
        <v>1.56</v>
      </c>
      <c r="L12" s="91">
        <f>'X8'!$R$14</f>
        <v>0</v>
      </c>
      <c r="M12" s="91">
        <f>'X9'!$R$14</f>
        <v>0</v>
      </c>
      <c r="N12" s="91">
        <f>'X10'!$R$14</f>
        <v>0</v>
      </c>
      <c r="O12" s="91">
        <f>'X11'!$R$14</f>
        <v>0</v>
      </c>
      <c r="P12" s="91">
        <f>'X12'!$R$14</f>
        <v>0</v>
      </c>
      <c r="Q12" s="91">
        <f>'X13'!$R$14</f>
        <v>0</v>
      </c>
      <c r="R12" s="91">
        <f>'X14'!$R$14</f>
        <v>0</v>
      </c>
      <c r="S12" s="91">
        <f>'X15'!$R$14</f>
        <v>0</v>
      </c>
    </row>
    <row r="13" spans="1:19" ht="26.25" customHeight="1">
      <c r="A13" s="8" t="s">
        <v>84</v>
      </c>
      <c r="B13" s="7" t="s">
        <v>83</v>
      </c>
      <c r="C13" s="8" t="s">
        <v>234</v>
      </c>
      <c r="D13" s="91">
        <f t="shared" si="0"/>
        <v>2032.87</v>
      </c>
      <c r="E13" s="91">
        <f>'X1'!$R$15</f>
        <v>40.83</v>
      </c>
      <c r="F13" s="91">
        <f>'X2'!$R$15</f>
        <v>163.32</v>
      </c>
      <c r="G13" s="91">
        <f>'X3'!$R$15</f>
        <v>36.21</v>
      </c>
      <c r="H13" s="91">
        <f>'X4'!$R$15</f>
        <v>250.2</v>
      </c>
      <c r="I13" s="91">
        <f>'X5'!$R$15</f>
        <v>36.909999999999997</v>
      </c>
      <c r="J13" s="91">
        <f>'X6'!$R$15</f>
        <v>19.96</v>
      </c>
      <c r="K13" s="91">
        <f>'X7'!$R$15</f>
        <v>47.410000000000004</v>
      </c>
      <c r="L13" s="91">
        <f>'X8'!$R$15</f>
        <v>139.42000000000002</v>
      </c>
      <c r="M13" s="91">
        <f>'X9'!$R$15</f>
        <v>490.26</v>
      </c>
      <c r="N13" s="91">
        <f>'X10'!$R$15</f>
        <v>145.65</v>
      </c>
      <c r="O13" s="91">
        <f>'X11'!$R$15</f>
        <v>308.37999999999994</v>
      </c>
      <c r="P13" s="91">
        <f>'X12'!$R$15</f>
        <v>24.749999999999996</v>
      </c>
      <c r="Q13" s="91">
        <f>'X13'!$R$15</f>
        <v>154.84999999999997</v>
      </c>
      <c r="R13" s="91">
        <f>'X14'!$R$15</f>
        <v>156.89000000000001</v>
      </c>
      <c r="S13" s="91">
        <f>'X15'!$R$15</f>
        <v>17.829999999999998</v>
      </c>
    </row>
    <row r="14" spans="1:19" ht="26.25" customHeight="1">
      <c r="A14" s="8" t="s">
        <v>93</v>
      </c>
      <c r="B14" s="7" t="s">
        <v>92</v>
      </c>
      <c r="C14" s="8" t="s">
        <v>235</v>
      </c>
      <c r="D14" s="91">
        <f t="shared" si="0"/>
        <v>6.9499999999999993</v>
      </c>
      <c r="E14" s="91">
        <f>'X1'!$R$16</f>
        <v>2.2800000000000002</v>
      </c>
      <c r="F14" s="91">
        <f>'X2'!$R$16</f>
        <v>0</v>
      </c>
      <c r="G14" s="91">
        <f>'X3'!$R$16</f>
        <v>0</v>
      </c>
      <c r="H14" s="91">
        <f>'X4'!$R$16</f>
        <v>0.18</v>
      </c>
      <c r="I14" s="91">
        <f>'X5'!$R$16</f>
        <v>0.98</v>
      </c>
      <c r="J14" s="91">
        <f>'X6'!$R$16</f>
        <v>0.08</v>
      </c>
      <c r="K14" s="91">
        <f>'X7'!$R$16</f>
        <v>0.51</v>
      </c>
      <c r="L14" s="91">
        <f>'X8'!$R$16</f>
        <v>0.16</v>
      </c>
      <c r="M14" s="91">
        <f>'X9'!$R$16</f>
        <v>0.06</v>
      </c>
      <c r="N14" s="91">
        <f>'X10'!$R$16</f>
        <v>0.13</v>
      </c>
      <c r="O14" s="91">
        <f>'X11'!$R$16</f>
        <v>0.81</v>
      </c>
      <c r="P14" s="91">
        <f>'X12'!$R$16</f>
        <v>0.04</v>
      </c>
      <c r="Q14" s="91">
        <f>'X13'!$R$16</f>
        <v>0.66</v>
      </c>
      <c r="R14" s="91">
        <f>'X14'!$R$16</f>
        <v>0.96000000000000019</v>
      </c>
      <c r="S14" s="91">
        <f>'X15'!$R$16</f>
        <v>0.1</v>
      </c>
    </row>
    <row r="15" spans="1:19" ht="26.25" customHeight="1">
      <c r="A15" s="8" t="s">
        <v>107</v>
      </c>
      <c r="B15" s="7" t="s">
        <v>94</v>
      </c>
      <c r="C15" s="8" t="s">
        <v>236</v>
      </c>
      <c r="D15" s="91">
        <f t="shared" si="0"/>
        <v>0</v>
      </c>
      <c r="E15" s="91">
        <f>'X1'!$R$17</f>
        <v>0</v>
      </c>
      <c r="F15" s="91">
        <f>'X2'!$R$17</f>
        <v>0</v>
      </c>
      <c r="G15" s="91">
        <f>'X3'!$R$17</f>
        <v>0</v>
      </c>
      <c r="H15" s="91">
        <f>'X4'!$R$17</f>
        <v>0</v>
      </c>
      <c r="I15" s="91">
        <f>'X5'!$R$17</f>
        <v>0</v>
      </c>
      <c r="J15" s="91">
        <f>'X6'!$R$17</f>
        <v>0</v>
      </c>
      <c r="K15" s="91">
        <f>'X7'!$R$17</f>
        <v>0</v>
      </c>
      <c r="L15" s="91">
        <f>'X8'!$R$17</f>
        <v>0</v>
      </c>
      <c r="M15" s="91">
        <f>'X9'!$R$17</f>
        <v>0</v>
      </c>
      <c r="N15" s="91">
        <f>'X10'!$R$17</f>
        <v>0</v>
      </c>
      <c r="O15" s="91">
        <f>'X11'!$R$17</f>
        <v>0</v>
      </c>
      <c r="P15" s="91">
        <f>'X12'!$R$17</f>
        <v>0</v>
      </c>
      <c r="Q15" s="91">
        <f>'X13'!$R$17</f>
        <v>0</v>
      </c>
      <c r="R15" s="91">
        <f>'X14'!$R$17</f>
        <v>0</v>
      </c>
      <c r="S15" s="91">
        <f>'X15'!$R$17</f>
        <v>0</v>
      </c>
    </row>
    <row r="16" spans="1:19" s="104" customFormat="1" ht="26.25" customHeight="1">
      <c r="A16" s="8" t="s">
        <v>118</v>
      </c>
      <c r="B16" s="9" t="s">
        <v>117</v>
      </c>
      <c r="C16" s="8" t="s">
        <v>237</v>
      </c>
      <c r="D16" s="91">
        <f t="shared" si="0"/>
        <v>0.97</v>
      </c>
      <c r="E16" s="91">
        <f>'X1'!$R$18</f>
        <v>0</v>
      </c>
      <c r="F16" s="91">
        <f>'X2'!$R$18</f>
        <v>0</v>
      </c>
      <c r="G16" s="91">
        <f>'X3'!$R$18</f>
        <v>0</v>
      </c>
      <c r="H16" s="91">
        <f>'X4'!$R$18</f>
        <v>0</v>
      </c>
      <c r="I16" s="91">
        <f>'X5'!$R$18</f>
        <v>0.73</v>
      </c>
      <c r="J16" s="91">
        <f>'X6'!$R$18</f>
        <v>0</v>
      </c>
      <c r="K16" s="91">
        <f>'X7'!$R$18</f>
        <v>0</v>
      </c>
      <c r="L16" s="91">
        <f>'X8'!$R$18</f>
        <v>0</v>
      </c>
      <c r="M16" s="91">
        <f>'X9'!$R$18</f>
        <v>0</v>
      </c>
      <c r="N16" s="91">
        <f>'X10'!$R$18</f>
        <v>0</v>
      </c>
      <c r="O16" s="91">
        <f>'X11'!$R$18</f>
        <v>0</v>
      </c>
      <c r="P16" s="91">
        <f>'X12'!$R$18</f>
        <v>0.05</v>
      </c>
      <c r="Q16" s="91">
        <f>'X13'!$R$18</f>
        <v>0.19</v>
      </c>
      <c r="R16" s="91">
        <f>'X14'!$R$18</f>
        <v>0</v>
      </c>
      <c r="S16" s="91">
        <f>'X15'!$R$18</f>
        <v>0</v>
      </c>
    </row>
    <row r="17" spans="1:19" s="104" customFormat="1" ht="39.75" customHeight="1">
      <c r="A17" s="2">
        <v>2</v>
      </c>
      <c r="B17" s="4" t="s">
        <v>253</v>
      </c>
      <c r="C17" s="2"/>
      <c r="D17" s="94">
        <f t="shared" si="0"/>
        <v>1905.38</v>
      </c>
      <c r="E17" s="94">
        <f>SUM(E18:E26)</f>
        <v>65.47</v>
      </c>
      <c r="F17" s="94">
        <f t="shared" ref="F17:S17" si="1">SUM(F18:F26)</f>
        <v>53.1</v>
      </c>
      <c r="G17" s="94">
        <f t="shared" si="1"/>
        <v>18.3</v>
      </c>
      <c r="H17" s="94">
        <f t="shared" si="1"/>
        <v>116.58</v>
      </c>
      <c r="I17" s="94">
        <f t="shared" si="1"/>
        <v>53.45</v>
      </c>
      <c r="J17" s="94">
        <f t="shared" si="1"/>
        <v>257.04000000000002</v>
      </c>
      <c r="K17" s="94">
        <f t="shared" si="1"/>
        <v>153.13000000000002</v>
      </c>
      <c r="L17" s="94">
        <f t="shared" si="1"/>
        <v>98.58</v>
      </c>
      <c r="M17" s="94">
        <f t="shared" si="1"/>
        <v>125.6</v>
      </c>
      <c r="N17" s="94">
        <f t="shared" si="1"/>
        <v>59.309999999999995</v>
      </c>
      <c r="O17" s="94">
        <f t="shared" si="1"/>
        <v>369.73</v>
      </c>
      <c r="P17" s="94">
        <f t="shared" si="1"/>
        <v>329.24</v>
      </c>
      <c r="Q17" s="94">
        <f t="shared" si="1"/>
        <v>100.13000000000001</v>
      </c>
      <c r="R17" s="94">
        <f t="shared" si="1"/>
        <v>31.6</v>
      </c>
      <c r="S17" s="94">
        <f t="shared" si="1"/>
        <v>74.12</v>
      </c>
    </row>
    <row r="18" spans="1:19" ht="26.25" customHeight="1">
      <c r="A18" s="8" t="s">
        <v>28</v>
      </c>
      <c r="B18" s="7" t="s">
        <v>238</v>
      </c>
      <c r="C18" s="8" t="s">
        <v>239</v>
      </c>
      <c r="D18" s="91">
        <f t="shared" si="0"/>
        <v>130.57</v>
      </c>
      <c r="E18" s="91">
        <f>'X1'!$K$7</f>
        <v>5</v>
      </c>
      <c r="F18" s="91">
        <f>'X2'!$K$7</f>
        <v>10</v>
      </c>
      <c r="G18" s="91">
        <f>'X3'!$K$7</f>
        <v>9</v>
      </c>
      <c r="H18" s="91">
        <f>'X4'!$K$7</f>
        <v>3</v>
      </c>
      <c r="I18" s="91">
        <f>'X5'!$K$7</f>
        <v>9</v>
      </c>
      <c r="J18" s="91">
        <f>'X6'!$K$7</f>
        <v>7</v>
      </c>
      <c r="K18" s="91">
        <f>'X7'!$K$7</f>
        <v>2</v>
      </c>
      <c r="L18" s="91">
        <f>'X8'!$K$7</f>
        <v>5</v>
      </c>
      <c r="M18" s="91">
        <f>'X9'!$K$7</f>
        <v>5.07</v>
      </c>
      <c r="N18" s="91">
        <f>'X10'!$K$7</f>
        <v>14</v>
      </c>
      <c r="O18" s="91">
        <f>'X11'!$K$7</f>
        <v>7</v>
      </c>
      <c r="P18" s="91">
        <f>'X12'!$K$7</f>
        <v>9.5</v>
      </c>
      <c r="Q18" s="91">
        <f>'X13'!$K$7</f>
        <v>5</v>
      </c>
      <c r="R18" s="91">
        <f>'X14'!$K$7</f>
        <v>13</v>
      </c>
      <c r="S18" s="91">
        <f>'X15'!$K$7</f>
        <v>27</v>
      </c>
    </row>
    <row r="19" spans="1:19" ht="26.25" customHeight="1">
      <c r="A19" s="8" t="s">
        <v>30</v>
      </c>
      <c r="B19" s="7" t="s">
        <v>254</v>
      </c>
      <c r="C19" s="8" t="s">
        <v>240</v>
      </c>
      <c r="D19" s="91">
        <f t="shared" si="0"/>
        <v>0</v>
      </c>
      <c r="E19" s="91">
        <f>'X1'!$L$7+'X1'!$M$7+'X1'!$N$7</f>
        <v>0</v>
      </c>
      <c r="F19" s="91">
        <f>'X2'!$L$7+'X2'!$M$7+'X2'!$N$7</f>
        <v>0</v>
      </c>
      <c r="G19" s="91">
        <f>'X3'!$L$7+'X3'!$M$7+'X3'!$N$7</f>
        <v>0</v>
      </c>
      <c r="H19" s="91">
        <f>'X4'!$L$7+'X4'!$M$7+'X4'!$N$7</f>
        <v>0</v>
      </c>
      <c r="I19" s="91">
        <f>'X5'!$L$7+'X5'!$M$7+'X5'!$N$7</f>
        <v>0</v>
      </c>
      <c r="J19" s="91">
        <f>'X6'!$L$7+'X6'!$M$7+'X6'!$N$7</f>
        <v>0</v>
      </c>
      <c r="K19" s="91">
        <f>'X7'!$L$7+'X7'!$M$7+'X7'!$N$7</f>
        <v>0</v>
      </c>
      <c r="L19" s="91">
        <f>'X8'!$L$7+'X8'!$M$7+'X8'!$N$7</f>
        <v>0</v>
      </c>
      <c r="M19" s="91">
        <f>'X9'!$L$7+'X9'!$M$7+'X9'!$N$7</f>
        <v>0</v>
      </c>
      <c r="N19" s="91">
        <f>'X10'!$L$7+'X10'!$M$7+'X10'!$N$7</f>
        <v>0</v>
      </c>
      <c r="O19" s="91">
        <f>'X11'!$L$7+'X11'!$M$7+'X11'!$N$7</f>
        <v>0</v>
      </c>
      <c r="P19" s="91">
        <f>'X12'!$L$7+'X12'!$M$7+'X12'!$N$7</f>
        <v>0</v>
      </c>
      <c r="Q19" s="91">
        <f>'X13'!$L$7+'X13'!$M$7+'X13'!$N$7</f>
        <v>0</v>
      </c>
      <c r="R19" s="91">
        <f>'X14'!$L$7+'X14'!$M$7+'X14'!$N$7</f>
        <v>0</v>
      </c>
      <c r="S19" s="91">
        <f>'X15'!$L$7+'X15'!$M$7+'X15'!$N$7</f>
        <v>0</v>
      </c>
    </row>
    <row r="20" spans="1:19" ht="26.25" customHeight="1">
      <c r="A20" s="8" t="s">
        <v>32</v>
      </c>
      <c r="B20" s="7" t="s">
        <v>241</v>
      </c>
      <c r="C20" s="8" t="s">
        <v>242</v>
      </c>
      <c r="D20" s="91">
        <f t="shared" si="0"/>
        <v>22</v>
      </c>
      <c r="E20" s="91">
        <f>'X1'!$O$7</f>
        <v>0.30000000000000004</v>
      </c>
      <c r="F20" s="91">
        <f>'X2'!$O$7</f>
        <v>2</v>
      </c>
      <c r="G20" s="91">
        <f>'X3'!$O$7</f>
        <v>1.8</v>
      </c>
      <c r="H20" s="91">
        <f>'X4'!$O$7</f>
        <v>1</v>
      </c>
      <c r="I20" s="91">
        <f>'X5'!$O$7</f>
        <v>1.85</v>
      </c>
      <c r="J20" s="91">
        <f>'X6'!$O$7</f>
        <v>3.4</v>
      </c>
      <c r="K20" s="91">
        <f>'X7'!$O$7</f>
        <v>1.1000000000000001</v>
      </c>
      <c r="L20" s="91">
        <f>'X8'!$O$7</f>
        <v>1.6</v>
      </c>
      <c r="M20" s="91">
        <f>'X9'!$O$7</f>
        <v>0.55000000000000004</v>
      </c>
      <c r="N20" s="91">
        <f>'X10'!$O$7</f>
        <v>0.25</v>
      </c>
      <c r="O20" s="91">
        <f>'X11'!$O$7</f>
        <v>1.7</v>
      </c>
      <c r="P20" s="91">
        <f>'X12'!$O$7</f>
        <v>1.4500000000000002</v>
      </c>
      <c r="Q20" s="91">
        <f>'X13'!$O$7</f>
        <v>1.6</v>
      </c>
      <c r="R20" s="91">
        <f>'X14'!$O$7</f>
        <v>1.95</v>
      </c>
      <c r="S20" s="91">
        <f>'X15'!$O$7</f>
        <v>1.45</v>
      </c>
    </row>
    <row r="21" spans="1:19" ht="26.25" customHeight="1">
      <c r="A21" s="8" t="s">
        <v>34</v>
      </c>
      <c r="B21" s="7" t="s">
        <v>255</v>
      </c>
      <c r="C21" s="8" t="s">
        <v>256</v>
      </c>
      <c r="D21" s="91">
        <f t="shared" si="0"/>
        <v>0</v>
      </c>
      <c r="E21" s="91">
        <f>'X1'!$P$7</f>
        <v>0</v>
      </c>
      <c r="F21" s="91">
        <f>'X2'!$P$7</f>
        <v>0</v>
      </c>
      <c r="G21" s="91">
        <f>'X3'!$P$7</f>
        <v>0</v>
      </c>
      <c r="H21" s="91">
        <f>'X4'!$P$7</f>
        <v>0</v>
      </c>
      <c r="I21" s="91">
        <f>'X5'!$P$7</f>
        <v>0</v>
      </c>
      <c r="J21" s="91">
        <f>'X6'!$P$7</f>
        <v>0</v>
      </c>
      <c r="K21" s="91">
        <f>'X7'!$P$7</f>
        <v>0</v>
      </c>
      <c r="L21" s="91">
        <f>'X8'!$P$7</f>
        <v>0</v>
      </c>
      <c r="M21" s="91">
        <f>'X9'!$P$7</f>
        <v>0</v>
      </c>
      <c r="N21" s="91">
        <f>'X10'!$P$7</f>
        <v>0</v>
      </c>
      <c r="O21" s="91">
        <f>'X11'!$P$7</f>
        <v>0</v>
      </c>
      <c r="P21" s="91">
        <f>'X12'!$P$7</f>
        <v>0</v>
      </c>
      <c r="Q21" s="91">
        <f>'X13'!$P$7</f>
        <v>0</v>
      </c>
      <c r="R21" s="91">
        <f>'X14'!$P$7</f>
        <v>0</v>
      </c>
      <c r="S21" s="91">
        <f>'X15'!$P$7</f>
        <v>0</v>
      </c>
    </row>
    <row r="22" spans="1:19" ht="29.25" customHeight="1">
      <c r="A22" s="8" t="s">
        <v>36</v>
      </c>
      <c r="B22" s="7" t="s">
        <v>243</v>
      </c>
      <c r="C22" s="8" t="s">
        <v>244</v>
      </c>
      <c r="D22" s="91">
        <f t="shared" si="0"/>
        <v>5</v>
      </c>
      <c r="E22" s="91">
        <f>'X1'!$O$11</f>
        <v>0.3</v>
      </c>
      <c r="F22" s="91">
        <f>'X2'!$O$11</f>
        <v>0.1</v>
      </c>
      <c r="G22" s="91">
        <f>'X3'!$O$11</f>
        <v>0.5</v>
      </c>
      <c r="H22" s="91">
        <f>'X4'!$O$11</f>
        <v>0.6</v>
      </c>
      <c r="I22" s="91">
        <f>'X5'!$O$11</f>
        <v>0.1</v>
      </c>
      <c r="J22" s="91">
        <f>'X6'!$O$11</f>
        <v>0.2</v>
      </c>
      <c r="K22" s="91">
        <f>'X7'!$O$11</f>
        <v>0.5</v>
      </c>
      <c r="L22" s="91">
        <f>'X8'!$O$11</f>
        <v>0.35</v>
      </c>
      <c r="M22" s="91">
        <f>'X9'!$O$11</f>
        <v>0.2</v>
      </c>
      <c r="N22" s="91">
        <f>'X10'!$O$11</f>
        <v>0.15</v>
      </c>
      <c r="O22" s="91">
        <f>'X11'!$O$11</f>
        <v>0.55000000000000004</v>
      </c>
      <c r="P22" s="91">
        <f>'X12'!$O$11</f>
        <v>0.4</v>
      </c>
      <c r="Q22" s="91">
        <f>'X13'!$O$11</f>
        <v>0.3</v>
      </c>
      <c r="R22" s="91">
        <f>'X14'!$O$11</f>
        <v>0.65</v>
      </c>
      <c r="S22" s="91">
        <f>'X15'!$O$11</f>
        <v>0.1</v>
      </c>
    </row>
    <row r="23" spans="1:19" ht="26.25" customHeight="1">
      <c r="A23" s="8" t="s">
        <v>38</v>
      </c>
      <c r="B23" s="7" t="s">
        <v>257</v>
      </c>
      <c r="C23" s="8" t="s">
        <v>258</v>
      </c>
      <c r="D23" s="91">
        <f t="shared" si="0"/>
        <v>0</v>
      </c>
      <c r="E23" s="91">
        <f>'X1'!$P$11</f>
        <v>0</v>
      </c>
      <c r="F23" s="91">
        <f>'X2'!$P$11</f>
        <v>0</v>
      </c>
      <c r="G23" s="91">
        <f>'X3'!$P$11</f>
        <v>0</v>
      </c>
      <c r="H23" s="91">
        <f>'X4'!$P$11</f>
        <v>0</v>
      </c>
      <c r="I23" s="91">
        <f>'X5'!$P$11</f>
        <v>0</v>
      </c>
      <c r="J23" s="91">
        <f>'X6'!$P$11</f>
        <v>0</v>
      </c>
      <c r="K23" s="91">
        <f>'X7'!$P$11</f>
        <v>0</v>
      </c>
      <c r="L23" s="91">
        <f>'X8'!$P$11</f>
        <v>0</v>
      </c>
      <c r="M23" s="91">
        <f>'X9'!$P$11</f>
        <v>0</v>
      </c>
      <c r="N23" s="91">
        <f>'X10'!$P$11</f>
        <v>0</v>
      </c>
      <c r="O23" s="91">
        <f>'X11'!$P$11</f>
        <v>0</v>
      </c>
      <c r="P23" s="91">
        <f>'X12'!$P$11</f>
        <v>0</v>
      </c>
      <c r="Q23" s="91">
        <f>'X13'!$P$11</f>
        <v>0</v>
      </c>
      <c r="R23" s="91">
        <f>'X14'!$P$11</f>
        <v>0</v>
      </c>
      <c r="S23" s="91">
        <f>'X15'!$P$11</f>
        <v>0</v>
      </c>
    </row>
    <row r="24" spans="1:19" s="104" customFormat="1" ht="47.25" customHeight="1">
      <c r="A24" s="8" t="s">
        <v>88</v>
      </c>
      <c r="B24" s="7" t="s">
        <v>249</v>
      </c>
      <c r="C24" s="8" t="s">
        <v>250</v>
      </c>
      <c r="D24" s="91">
        <f t="shared" si="0"/>
        <v>0</v>
      </c>
      <c r="E24" s="91">
        <f>'X1'!$F$13+'X1'!$J$13+'X1'!$K$13+'X1'!$O$13+'X1'!$P$13+'X1'!$Q$13</f>
        <v>0</v>
      </c>
      <c r="F24" s="91">
        <f>'X2'!$F$13+'X2'!$J$13+'X2'!$K$13+'X2'!$O$13+'X2'!$P$13+'X2'!$Q$13</f>
        <v>0</v>
      </c>
      <c r="G24" s="91">
        <f>'X3'!$F$13+'X3'!$J$13+'X3'!$K$13+'X3'!$O$13+'X3'!$P$13+'X3'!$Q$13</f>
        <v>0</v>
      </c>
      <c r="H24" s="91">
        <f>'X4'!$F$13+'X4'!$J$13+'X4'!$K$13+'X4'!$O$13+'X4'!$P$13+'X4'!$Q$13</f>
        <v>0</v>
      </c>
      <c r="I24" s="91">
        <f>'X5'!$F$13+'X5'!$J$13+'X5'!$K$13+'X5'!$O$13+'X5'!$P$13+'X5'!$Q$13</f>
        <v>0</v>
      </c>
      <c r="J24" s="91">
        <f>'X6'!$F$13+'X6'!$J$13+'X6'!$K$13+'X6'!$O$13+'X6'!$P$13+'X6'!$Q$13</f>
        <v>0</v>
      </c>
      <c r="K24" s="91">
        <f>'X7'!$F$13+'X7'!$J$13+'X7'!$K$13+'X7'!$O$13+'X7'!$P$13+'X7'!$Q$13</f>
        <v>0</v>
      </c>
      <c r="L24" s="91">
        <f>'X8'!$F$13+'X8'!$J$13+'X8'!$K$13+'X8'!$O$13+'X8'!$P$13+'X8'!$Q$13</f>
        <v>0</v>
      </c>
      <c r="M24" s="91">
        <f>'X9'!$F$13+'X9'!$J$13+'X9'!$K$13+'X9'!$O$13+'X9'!$P$13+'X9'!$Q$13</f>
        <v>0</v>
      </c>
      <c r="N24" s="91">
        <f>'X10'!$F$13+'X10'!$J$13+'X10'!$K$13+'X10'!$O$13+'X10'!$P$13+'X10'!$Q$13</f>
        <v>0</v>
      </c>
      <c r="O24" s="91">
        <f>'X11'!$F$13+'X11'!$J$13+'X11'!$K$13+'X11'!$O$13+'X11'!$P$13+'X11'!$Q$13</f>
        <v>0</v>
      </c>
      <c r="P24" s="91">
        <f>'X12'!$F$13+'X12'!$J$13+'X12'!$K$13+'X12'!$O$13+'X12'!$P$13+'X12'!$Q$13</f>
        <v>0</v>
      </c>
      <c r="Q24" s="91">
        <f>'X13'!$F$13+'X13'!$J$13+'X13'!$K$13+'X13'!$O$13+'X13'!$P$13+'X13'!$Q$13</f>
        <v>0</v>
      </c>
      <c r="R24" s="91">
        <f>'X14'!$F$13+'X14'!$J$13+'X14'!$K$13+'X14'!$O$13+'X14'!$P$13+'X14'!$Q$13</f>
        <v>0</v>
      </c>
      <c r="S24" s="91">
        <f>'X15'!$F$13+'X15'!$J$13+'X15'!$K$13+'X15'!$O$13+'X15'!$P$13+'X15'!$Q$13</f>
        <v>0</v>
      </c>
    </row>
    <row r="25" spans="1:19" ht="47.25" customHeight="1">
      <c r="A25" s="8" t="s">
        <v>89</v>
      </c>
      <c r="B25" s="7" t="s">
        <v>247</v>
      </c>
      <c r="C25" s="8" t="s">
        <v>248</v>
      </c>
      <c r="D25" s="91">
        <f t="shared" si="0"/>
        <v>0</v>
      </c>
      <c r="E25" s="91">
        <f>'X1'!$F$14+'X1'!$J$14+'X1'!$K$14+'X1'!$O$14+'X1'!$P$14+'X1'!$Q$14</f>
        <v>0</v>
      </c>
      <c r="F25" s="91">
        <f>'X2'!$F$14+'X2'!$J$14+'X2'!$K$14+'X2'!$O$14+'X2'!$P$14+'X2'!$Q$14</f>
        <v>0</v>
      </c>
      <c r="G25" s="91">
        <f>'X3'!$F$14+'X3'!$J$14+'X3'!$K$14+'X3'!$O$14+'X3'!$P$14+'X3'!$Q$14</f>
        <v>0</v>
      </c>
      <c r="H25" s="91">
        <f>'X4'!$F$14+'X4'!$J$14+'X4'!$K$14+'X4'!$O$14+'X4'!$P$14+'X4'!$Q$14</f>
        <v>0</v>
      </c>
      <c r="I25" s="91">
        <f>'X5'!$F$14+'X5'!$J$14+'X5'!$K$14+'X5'!$O$14+'X5'!$P$14+'X5'!$Q$14</f>
        <v>0</v>
      </c>
      <c r="J25" s="91">
        <f>'X6'!$F$14+'X6'!$J$14+'X6'!$K$14+'X6'!$O$14+'X6'!$P$14+'X6'!$Q$14</f>
        <v>0</v>
      </c>
      <c r="K25" s="91">
        <f>'X7'!$F$14+'X7'!$J$14+'X7'!$K$14+'X7'!$O$14+'X7'!$P$14+'X7'!$Q$14</f>
        <v>0</v>
      </c>
      <c r="L25" s="91">
        <f>'X8'!$F$14+'X8'!$J$14+'X8'!$K$14+'X8'!$O$14+'X8'!$P$14+'X8'!$Q$14</f>
        <v>0</v>
      </c>
      <c r="M25" s="91">
        <f>'X9'!$F$14+'X9'!$J$14+'X9'!$K$14+'X9'!$O$14+'X9'!$P$14+'X9'!$Q$14</f>
        <v>0</v>
      </c>
      <c r="N25" s="91">
        <f>'X10'!$F$14+'X10'!$J$14+'X10'!$K$14+'X10'!$O$14+'X10'!$P$14+'X10'!$Q$14</f>
        <v>0</v>
      </c>
      <c r="O25" s="91">
        <f>'X11'!$F$14+'X11'!$J$14+'X11'!$K$14+'X11'!$O$14+'X11'!$P$14+'X11'!$Q$14</f>
        <v>0</v>
      </c>
      <c r="P25" s="91">
        <f>'X12'!$F$14+'X12'!$J$14+'X12'!$K$14+'X12'!$O$14+'X12'!$P$14+'X12'!$Q$14</f>
        <v>0</v>
      </c>
      <c r="Q25" s="91">
        <f>'X13'!$F$14+'X13'!$J$14+'X13'!$K$14+'X13'!$O$14+'X13'!$P$14+'X13'!$Q$14</f>
        <v>0</v>
      </c>
      <c r="R25" s="91">
        <f>'X14'!$F$14+'X14'!$J$14+'X14'!$K$14+'X14'!$O$14+'X14'!$P$14+'X14'!$Q$14</f>
        <v>0</v>
      </c>
      <c r="S25" s="91">
        <f>'X15'!$F$14+'X15'!$J$14+'X15'!$K$14+'X15'!$O$14+'X15'!$P$14+'X15'!$Q$14</f>
        <v>0</v>
      </c>
    </row>
    <row r="26" spans="1:19" ht="47.25" customHeight="1">
      <c r="A26" s="8" t="s">
        <v>90</v>
      </c>
      <c r="B26" s="7" t="s">
        <v>245</v>
      </c>
      <c r="C26" s="8" t="s">
        <v>246</v>
      </c>
      <c r="D26" s="91">
        <f t="shared" si="0"/>
        <v>1747.8099999999997</v>
      </c>
      <c r="E26" s="91">
        <f>'X1'!$F$15+'X1'!$J$15+'X1'!$K$15+'X1'!$O$15+'X1'!$P$15+'X1'!$Q$15</f>
        <v>59.87</v>
      </c>
      <c r="F26" s="91">
        <f>'X2'!$F$15+'X2'!$J$15+'X2'!$K$15+'X2'!$O$15+'X2'!$P$15+'X2'!$Q$15</f>
        <v>41</v>
      </c>
      <c r="G26" s="91">
        <f>'X3'!$F$15+'X3'!$J$15+'X3'!$K$15+'X3'!$O$15+'X3'!$P$15+'X3'!$Q$15</f>
        <v>7</v>
      </c>
      <c r="H26" s="91">
        <f>'X4'!$F$15+'X4'!$J$15+'X4'!$K$15+'X4'!$O$15+'X4'!$P$15+'X4'!$Q$15</f>
        <v>111.98</v>
      </c>
      <c r="I26" s="91">
        <f>'X5'!$F$15+'X5'!$J$15+'X5'!$K$15+'X5'!$O$15+'X5'!$P$15+'X5'!$Q$15</f>
        <v>42.5</v>
      </c>
      <c r="J26" s="91">
        <f>'X6'!$F$15+'X6'!$J$15+'X6'!$K$15+'X6'!$O$15+'X6'!$P$15+'X6'!$Q$15</f>
        <v>246.44</v>
      </c>
      <c r="K26" s="91">
        <f>'X7'!$F$15+'X7'!$J$15+'X7'!$K$15+'X7'!$O$15+'X7'!$P$15+'X7'!$Q$15</f>
        <v>149.53000000000003</v>
      </c>
      <c r="L26" s="91">
        <f>'X8'!$F$15+'X8'!$J$15+'X8'!$K$15+'X8'!$O$15+'X8'!$P$15+'X8'!$Q$15</f>
        <v>91.63</v>
      </c>
      <c r="M26" s="91">
        <f>'X9'!$F$15+'X9'!$J$15+'X9'!$K$15+'X9'!$O$15+'X9'!$P$15+'X9'!$Q$15</f>
        <v>119.78</v>
      </c>
      <c r="N26" s="91">
        <f>'X10'!$F$15+'X10'!$J$15+'X10'!$K$15+'X10'!$O$15+'X10'!$P$15+'X10'!$Q$15</f>
        <v>44.91</v>
      </c>
      <c r="O26" s="91">
        <f>'X11'!$F$15+'X11'!$J$15+'X11'!$K$15+'X11'!$O$15+'X11'!$P$15+'X11'!$Q$15</f>
        <v>360.48</v>
      </c>
      <c r="P26" s="91">
        <f>'X12'!$F$15+'X12'!$J$15+'X12'!$K$15+'X12'!$O$15+'X12'!$P$15+'X12'!$Q$15</f>
        <v>317.89</v>
      </c>
      <c r="Q26" s="91">
        <f>'X13'!$F$15+'X13'!$J$15+'X13'!$K$15+'X13'!$O$15+'X13'!$P$15+'X13'!$Q$15</f>
        <v>93.23</v>
      </c>
      <c r="R26" s="91">
        <f>'X14'!$F$15+'X14'!$J$15+'X14'!$K$15+'X14'!$O$15+'X14'!$P$15+'X14'!$Q$15</f>
        <v>16</v>
      </c>
      <c r="S26" s="91">
        <f>'X15'!$F$15+'X15'!$J$15+'X15'!$K$15+'X15'!$O$15+'X15'!$P$15+'X15'!$Q$15</f>
        <v>45.57</v>
      </c>
    </row>
    <row r="27" spans="1:19" s="34" customFormat="1" ht="31.5" customHeight="1">
      <c r="A27" s="2">
        <v>3</v>
      </c>
      <c r="B27" s="11" t="s">
        <v>251</v>
      </c>
      <c r="C27" s="56" t="s">
        <v>252</v>
      </c>
      <c r="D27" s="94">
        <f t="shared" si="0"/>
        <v>4.5900000000000176</v>
      </c>
      <c r="E27" s="94">
        <f>SUM('X1'!$AR$20:$AS$28)+SUM('X1'!$AR$42:$AS$58)-'X1'!$AR$45-'X1'!$AS$45-'X1'!$AR$46-'X1'!$AS$46</f>
        <v>2.2800000000000011</v>
      </c>
      <c r="F27" s="94">
        <f>SUM('X2'!$AR$20:$AS$28)+SUM('X2'!$AR$42:$AS$58)-'X2'!$AR$45-'X2'!$AS$45-'X2'!$AR$46-'X2'!$AS$46</f>
        <v>0</v>
      </c>
      <c r="G27" s="94">
        <f>SUM('X3'!$AR$20:$AS$28)+SUM('X3'!$AR$42:$AS$58)-'X3'!$AR$45-'X3'!$AS$45-'X3'!$AR$46-'X3'!$AS$46</f>
        <v>0</v>
      </c>
      <c r="H27" s="94">
        <f>SUM('X4'!$AR$20:$AS$28)+SUM('X4'!$AR$42:$AS$58)-'X4'!$AR$45-'X4'!$AS$45-'X4'!$AR$46-'X4'!$AS$46</f>
        <v>0</v>
      </c>
      <c r="I27" s="94">
        <f>SUM('X5'!$AR$20:$AS$28)+SUM('X5'!$AR$42:$AS$58)-'X5'!$AR$45-'X5'!$AS$45-'X5'!$AR$46-'X5'!$AS$46</f>
        <v>0</v>
      </c>
      <c r="J27" s="94">
        <f>SUM('X6'!$AR$20:$AS$28)+SUM('X6'!$AR$42:$AS$58)-'X6'!$AR$45-'X6'!$AS$45-'X6'!$AR$46-'X6'!$AS$46</f>
        <v>3.0000000000001137E-2</v>
      </c>
      <c r="K27" s="94">
        <f>SUM('X7'!$AR$20:$AS$28)+SUM('X7'!$AR$42:$AS$58)-'X7'!$AR$45-'X7'!$AS$45-'X7'!$AR$46-'X7'!$AS$46</f>
        <v>0.10999999999999943</v>
      </c>
      <c r="L27" s="94">
        <f>SUM('X8'!$AR$20:$AS$28)+SUM('X8'!$AR$42:$AS$58)-'X8'!$AR$45-'X8'!$AS$45-'X8'!$AR$46-'X8'!$AS$46</f>
        <v>1.4299999999999997</v>
      </c>
      <c r="M27" s="94">
        <f>SUM('X9'!$AR$20:$AS$28)+SUM('X9'!$AR$42:$AS$58)-'X9'!$AR$45-'X9'!$AS$45-'X9'!$AR$46-'X9'!$AS$46</f>
        <v>0</v>
      </c>
      <c r="N27" s="94">
        <f>SUM('X10'!$AR$20:$AS$28)+SUM('X10'!$AR$42:$AS$58)-'X10'!$AR$45-'X10'!$AS$45-'X10'!$AR$46-'X10'!$AS$46</f>
        <v>1.0000000000005116E-2</v>
      </c>
      <c r="O27" s="94">
        <f>SUM('X11'!$AR$20:$AS$28)+SUM('X11'!$AR$42:$AS$58)-'X11'!$AR$45-'X11'!$AS$45-'X11'!$AR$46-'X11'!$AS$46</f>
        <v>0.65000000000000568</v>
      </c>
      <c r="P27" s="94">
        <f>SUM('X12'!$AR$20:$AS$28)+SUM('X12'!$AR$42:$AS$58)-'X12'!$AR$45-'X12'!$AS$45-'X12'!$AR$46-'X12'!$AS$46</f>
        <v>2.0000000000003126E-2</v>
      </c>
      <c r="Q27" s="94">
        <f>SUM('X13'!$AR$20:$AS$28)+SUM('X13'!$AR$42:$AS$58)-'X13'!$AR$45-'X13'!$AS$45-'X13'!$AR$46-'X13'!$AS$46</f>
        <v>0</v>
      </c>
      <c r="R27" s="94">
        <f>SUM('X14'!$AR$20:$AS$28)+SUM('X14'!$AR$42:$AS$58)-'X14'!$AR$45-'X14'!$AS$45-'X14'!$AR$46-'X14'!$AS$46</f>
        <v>6.0000000000002274E-2</v>
      </c>
      <c r="S27" s="94">
        <f>SUM('X15'!$AR$20:$AS$28)+SUM('X15'!$AR$42:$AS$58)-'X15'!$AR$45-'X15'!$AS$45-'X15'!$AR$46-'X15'!$AS$46</f>
        <v>0</v>
      </c>
    </row>
  </sheetData>
  <mergeCells count="8">
    <mergeCell ref="A1:S1"/>
    <mergeCell ref="A2:S2"/>
    <mergeCell ref="A3:S3"/>
    <mergeCell ref="A4:A5"/>
    <mergeCell ref="B4:B5"/>
    <mergeCell ref="C4:C5"/>
    <mergeCell ref="D4:D5"/>
    <mergeCell ref="E4:S4"/>
  </mergeCells>
  <printOptions horizontalCentered="1" verticalCentered="1"/>
  <pageMargins left="0.19685039370078741" right="0.19685039370078741" top="0.59055118110236227" bottom="0.19685039370078741" header="0.31496062992125984" footer="0.31496062992125984"/>
  <pageSetup paperSize="9" scale="65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47"/>
  <sheetViews>
    <sheetView zoomScaleNormal="100" workbookViewId="0">
      <pane xSplit="4" ySplit="5" topLeftCell="H27" activePane="bottomRight" state="frozen"/>
      <selection activeCell="N28" sqref="N28"/>
      <selection pane="topRight" activeCell="N28" sqref="N28"/>
      <selection pane="bottomLeft" activeCell="N28" sqref="N28"/>
      <selection pane="bottomRight" activeCell="J41" sqref="J41"/>
    </sheetView>
  </sheetViews>
  <sheetFormatPr defaultColWidth="9" defaultRowHeight="12.75"/>
  <cols>
    <col min="1" max="1" width="7.625" style="30" customWidth="1"/>
    <col min="2" max="2" width="35" style="30" customWidth="1"/>
    <col min="3" max="3" width="6.875" style="30" customWidth="1"/>
    <col min="4" max="4" width="9.25" style="30" customWidth="1"/>
    <col min="5" max="5" width="7.25" style="30" customWidth="1"/>
    <col min="6" max="6" width="7.625" style="30" customWidth="1"/>
    <col min="7" max="7" width="8.125" style="30" customWidth="1"/>
    <col min="8" max="8" width="7" style="30" customWidth="1"/>
    <col min="9" max="9" width="7.25" style="30" customWidth="1"/>
    <col min="10" max="10" width="9.25" style="30" customWidth="1"/>
    <col min="11" max="11" width="8" style="30" customWidth="1"/>
    <col min="12" max="12" width="8.875" style="30" customWidth="1"/>
    <col min="13" max="13" width="8.375" style="30" customWidth="1"/>
    <col min="14" max="14" width="8.25" style="30" customWidth="1"/>
    <col min="15" max="15" width="8.625" style="30" customWidth="1"/>
    <col min="16" max="16" width="9.75" style="30" customWidth="1"/>
    <col min="17" max="17" width="7.75" style="30" customWidth="1"/>
    <col min="18" max="18" width="7.75" style="105" customWidth="1"/>
    <col min="19" max="19" width="8.125" style="30" customWidth="1"/>
    <col min="20" max="20" width="2" style="30" customWidth="1"/>
    <col min="21" max="16384" width="9" style="30"/>
  </cols>
  <sheetData>
    <row r="1" spans="1:19" s="99" customFormat="1" ht="21.75" customHeight="1">
      <c r="A1" s="640" t="s">
        <v>272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  <c r="N1" s="640"/>
      <c r="O1" s="640"/>
      <c r="P1" s="640"/>
      <c r="Q1" s="640"/>
      <c r="R1" s="640"/>
      <c r="S1" s="640"/>
    </row>
    <row r="2" spans="1:19" s="99" customFormat="1" ht="21.75" customHeight="1">
      <c r="A2" s="628" t="s">
        <v>314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  <c r="S2" s="628"/>
    </row>
    <row r="3" spans="1:19" s="100" customFormat="1" ht="19.5" customHeight="1">
      <c r="A3" s="629" t="str">
        <f>'03CH'!A3:U3</f>
        <v>HUYỆN VÕ NHAI - TỈNH THÁI NGUYÊN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</row>
    <row r="4" spans="1:19" s="34" customFormat="1" ht="16.5" customHeight="1">
      <c r="A4" s="625" t="s">
        <v>1</v>
      </c>
      <c r="B4" s="642" t="s">
        <v>293</v>
      </c>
      <c r="C4" s="642" t="s">
        <v>260</v>
      </c>
      <c r="D4" s="636" t="s">
        <v>296</v>
      </c>
      <c r="E4" s="644" t="s">
        <v>220</v>
      </c>
      <c r="F4" s="644"/>
      <c r="G4" s="644"/>
      <c r="H4" s="644"/>
      <c r="I4" s="644"/>
      <c r="J4" s="644"/>
      <c r="K4" s="644"/>
      <c r="L4" s="644"/>
      <c r="M4" s="644"/>
      <c r="N4" s="644"/>
      <c r="O4" s="644"/>
      <c r="P4" s="644"/>
      <c r="Q4" s="644"/>
      <c r="R4" s="644"/>
      <c r="S4" s="644"/>
    </row>
    <row r="5" spans="1:19" s="34" customFormat="1" ht="30.75" customHeight="1">
      <c r="A5" s="625"/>
      <c r="B5" s="642"/>
      <c r="C5" s="642"/>
      <c r="D5" s="636"/>
      <c r="E5" s="14" t="str">
        <f>HTg!G4</f>
        <v>Thị trấn Đình Cả</v>
      </c>
      <c r="F5" s="14" t="str">
        <f>HTg!H4</f>
        <v>Xã Sảng Mộc</v>
      </c>
      <c r="G5" s="14" t="str">
        <f>HTg!I4</f>
        <v>Xã Nghinh Tường</v>
      </c>
      <c r="H5" s="14" t="str">
        <f>HTg!J4</f>
        <v>Xã Thần Sa</v>
      </c>
      <c r="I5" s="14" t="str">
        <f>HTg!K4</f>
        <v>Xã Vũ Chấn</v>
      </c>
      <c r="J5" s="14" t="str">
        <f>HTg!L4</f>
        <v>Xã Thượng Nung</v>
      </c>
      <c r="K5" s="14" t="str">
        <f>HTg!M4</f>
        <v>Xã Phú Thượng</v>
      </c>
      <c r="L5" s="14" t="str">
        <f>HTg!N4</f>
        <v>Xã Cúc Đường</v>
      </c>
      <c r="M5" s="14" t="str">
        <f>HTg!O4</f>
        <v>Xã La Hiên</v>
      </c>
      <c r="N5" s="14" t="str">
        <f>HTg!P4</f>
        <v>Xã Lâu Thượng</v>
      </c>
      <c r="O5" s="14" t="str">
        <f>HTg!Q4</f>
        <v>Xã Tràng Xá</v>
      </c>
      <c r="P5" s="14" t="str">
        <f>HTg!R4</f>
        <v>Xã Phương Giao</v>
      </c>
      <c r="Q5" s="14" t="str">
        <f>HTg!S4</f>
        <v>Xã Liên Minh</v>
      </c>
      <c r="R5" s="14" t="str">
        <f>HTg!T4</f>
        <v>Xã Dân Tiến</v>
      </c>
      <c r="S5" s="14" t="str">
        <f>HTg!U4</f>
        <v>Xã Bình Long</v>
      </c>
    </row>
    <row r="6" spans="1:19" ht="18" customHeight="1">
      <c r="A6" s="3">
        <v>1</v>
      </c>
      <c r="B6" s="4" t="s">
        <v>7</v>
      </c>
      <c r="C6" s="3" t="s">
        <v>8</v>
      </c>
      <c r="D6" s="94">
        <f t="shared" ref="D6:D43" si="0">SUM(E6:S6)</f>
        <v>850.39</v>
      </c>
      <c r="E6" s="94">
        <f>'X1'!$E$59</f>
        <v>0</v>
      </c>
      <c r="F6" s="94">
        <f>'X2'!$E$59</f>
        <v>0</v>
      </c>
      <c r="G6" s="94">
        <f>'X3'!$E$59</f>
        <v>0</v>
      </c>
      <c r="H6" s="94">
        <f>'X4'!$E$59</f>
        <v>0</v>
      </c>
      <c r="I6" s="94">
        <f>'X5'!$E$59</f>
        <v>0</v>
      </c>
      <c r="J6" s="94">
        <f>'X6'!$E$59</f>
        <v>0</v>
      </c>
      <c r="K6" s="94">
        <f>'X7'!$E$59</f>
        <v>15</v>
      </c>
      <c r="L6" s="94">
        <f>'X8'!$E$59</f>
        <v>0</v>
      </c>
      <c r="M6" s="94">
        <f>'X9'!$E$59</f>
        <v>330</v>
      </c>
      <c r="N6" s="94">
        <f>'X10'!$E$59</f>
        <v>0</v>
      </c>
      <c r="O6" s="94">
        <f>'X11'!$E$59</f>
        <v>150</v>
      </c>
      <c r="P6" s="94">
        <f>'X12'!$E$59</f>
        <v>0.39</v>
      </c>
      <c r="Q6" s="94">
        <f>'X13'!$E$59</f>
        <v>5</v>
      </c>
      <c r="R6" s="94">
        <f>'X14'!$E$59</f>
        <v>350</v>
      </c>
      <c r="S6" s="94">
        <f>'X15'!$E$59</f>
        <v>0</v>
      </c>
    </row>
    <row r="7" spans="1:19" ht="18" customHeight="1">
      <c r="A7" s="5" t="s">
        <v>10</v>
      </c>
      <c r="B7" s="7" t="s">
        <v>106</v>
      </c>
      <c r="C7" s="5" t="s">
        <v>9</v>
      </c>
      <c r="D7" s="91">
        <f t="shared" si="0"/>
        <v>0</v>
      </c>
      <c r="E7" s="91">
        <f>'X1'!$F$59</f>
        <v>0</v>
      </c>
      <c r="F7" s="91">
        <f>'X2'!$F$59</f>
        <v>0</v>
      </c>
      <c r="G7" s="91">
        <f>'X3'!$F$59</f>
        <v>0</v>
      </c>
      <c r="H7" s="91">
        <f>'X4'!$F$59</f>
        <v>0</v>
      </c>
      <c r="I7" s="91">
        <f>'X5'!$F$59</f>
        <v>0</v>
      </c>
      <c r="J7" s="91">
        <f>'X6'!$F$59</f>
        <v>0</v>
      </c>
      <c r="K7" s="91">
        <f>'X7'!$F$59</f>
        <v>0</v>
      </c>
      <c r="L7" s="91">
        <f>'X8'!$F$59</f>
        <v>0</v>
      </c>
      <c r="M7" s="91">
        <f>'X9'!$F$59</f>
        <v>0</v>
      </c>
      <c r="N7" s="91">
        <f>'X10'!$F$59</f>
        <v>0</v>
      </c>
      <c r="O7" s="91">
        <f>'X11'!$F$59</f>
        <v>0</v>
      </c>
      <c r="P7" s="91">
        <f>'X12'!$F$59</f>
        <v>0</v>
      </c>
      <c r="Q7" s="91">
        <f>'X13'!$F$59</f>
        <v>0</v>
      </c>
      <c r="R7" s="91">
        <f>'X14'!$F$59</f>
        <v>0</v>
      </c>
      <c r="S7" s="91">
        <f>'X15'!$F$59</f>
        <v>0</v>
      </c>
    </row>
    <row r="8" spans="1:19" ht="18" customHeight="1">
      <c r="A8" s="5"/>
      <c r="B8" s="6" t="s">
        <v>228</v>
      </c>
      <c r="C8" s="5" t="s">
        <v>11</v>
      </c>
      <c r="D8" s="91">
        <f t="shared" si="0"/>
        <v>0</v>
      </c>
      <c r="E8" s="91">
        <f>'X1'!$G$59</f>
        <v>0</v>
      </c>
      <c r="F8" s="91">
        <f>'X2'!$G$59</f>
        <v>0</v>
      </c>
      <c r="G8" s="91">
        <f>'X3'!$G$59</f>
        <v>0</v>
      </c>
      <c r="H8" s="91">
        <f>'X4'!$G$59</f>
        <v>0</v>
      </c>
      <c r="I8" s="91">
        <f>'X5'!$G$59</f>
        <v>0</v>
      </c>
      <c r="J8" s="91">
        <f>'X6'!$G$59</f>
        <v>0</v>
      </c>
      <c r="K8" s="91">
        <f>'X7'!$G$59</f>
        <v>0</v>
      </c>
      <c r="L8" s="91">
        <f>'X8'!$G$59</f>
        <v>0</v>
      </c>
      <c r="M8" s="91">
        <f>'X9'!$G$59</f>
        <v>0</v>
      </c>
      <c r="N8" s="91">
        <f>'X10'!$G$59</f>
        <v>0</v>
      </c>
      <c r="O8" s="91">
        <f>'X11'!$G$59</f>
        <v>0</v>
      </c>
      <c r="P8" s="91">
        <f>'X12'!$G$59</f>
        <v>0</v>
      </c>
      <c r="Q8" s="91">
        <f>'X13'!$G$59</f>
        <v>0</v>
      </c>
      <c r="R8" s="91">
        <f>'X14'!$G$59</f>
        <v>0</v>
      </c>
      <c r="S8" s="91">
        <f>'X15'!$G$59</f>
        <v>0</v>
      </c>
    </row>
    <row r="9" spans="1:19" s="104" customFormat="1" ht="18" customHeight="1">
      <c r="A9" s="16" t="s">
        <v>13</v>
      </c>
      <c r="B9" s="13" t="s">
        <v>116</v>
      </c>
      <c r="C9" s="16" t="s">
        <v>16</v>
      </c>
      <c r="D9" s="91">
        <f t="shared" si="0"/>
        <v>0</v>
      </c>
      <c r="E9" s="91">
        <f>'X1'!$J$59</f>
        <v>0</v>
      </c>
      <c r="F9" s="91">
        <f>'X2'!$J$59</f>
        <v>0</v>
      </c>
      <c r="G9" s="91">
        <f>'X3'!$J$59</f>
        <v>0</v>
      </c>
      <c r="H9" s="91">
        <f>'X4'!$J$59</f>
        <v>0</v>
      </c>
      <c r="I9" s="91">
        <f>'X5'!$J$59</f>
        <v>0</v>
      </c>
      <c r="J9" s="91">
        <f>'X6'!$J$59</f>
        <v>0</v>
      </c>
      <c r="K9" s="91">
        <f>'X7'!$J$59</f>
        <v>0</v>
      </c>
      <c r="L9" s="91">
        <f>'X8'!$J$59</f>
        <v>0</v>
      </c>
      <c r="M9" s="91">
        <f>'X9'!$J$59</f>
        <v>0</v>
      </c>
      <c r="N9" s="91">
        <f>'X10'!$J$59</f>
        <v>0</v>
      </c>
      <c r="O9" s="91">
        <f>'X11'!$J$59</f>
        <v>0</v>
      </c>
      <c r="P9" s="91">
        <f>'X12'!$J$59</f>
        <v>0</v>
      </c>
      <c r="Q9" s="91">
        <f>'X13'!$J$59</f>
        <v>0</v>
      </c>
      <c r="R9" s="91">
        <f>'X14'!$J$59</f>
        <v>0</v>
      </c>
      <c r="S9" s="91">
        <f>'X15'!$J$59</f>
        <v>0</v>
      </c>
    </row>
    <row r="10" spans="1:19" ht="18" customHeight="1">
      <c r="A10" s="16" t="s">
        <v>15</v>
      </c>
      <c r="B10" s="13" t="s">
        <v>80</v>
      </c>
      <c r="C10" s="16" t="s">
        <v>18</v>
      </c>
      <c r="D10" s="91">
        <f t="shared" si="0"/>
        <v>0</v>
      </c>
      <c r="E10" s="91">
        <f>'X1'!$K$59</f>
        <v>0</v>
      </c>
      <c r="F10" s="91">
        <f>'X2'!$K$59</f>
        <v>0</v>
      </c>
      <c r="G10" s="91">
        <f>'X3'!$K$59</f>
        <v>0</v>
      </c>
      <c r="H10" s="91">
        <f>'X4'!$K$59</f>
        <v>0</v>
      </c>
      <c r="I10" s="91">
        <f>'X5'!$K$59</f>
        <v>0</v>
      </c>
      <c r="J10" s="91">
        <f>'X6'!$K$59</f>
        <v>0</v>
      </c>
      <c r="K10" s="91">
        <f>'X7'!$K$59</f>
        <v>0</v>
      </c>
      <c r="L10" s="91">
        <f>'X8'!$K$59</f>
        <v>0</v>
      </c>
      <c r="M10" s="91">
        <f>'X9'!$K$59</f>
        <v>0</v>
      </c>
      <c r="N10" s="91">
        <f>'X10'!$K$59</f>
        <v>0</v>
      </c>
      <c r="O10" s="91">
        <f>'X11'!$K$59</f>
        <v>0</v>
      </c>
      <c r="P10" s="91">
        <f>'X12'!$K$59</f>
        <v>0</v>
      </c>
      <c r="Q10" s="91">
        <f>'X13'!$K$59</f>
        <v>0</v>
      </c>
      <c r="R10" s="91">
        <f>'X14'!$K$59</f>
        <v>0</v>
      </c>
      <c r="S10" s="91">
        <f>'X15'!$K$59</f>
        <v>0</v>
      </c>
    </row>
    <row r="11" spans="1:19" ht="18" customHeight="1">
      <c r="A11" s="16" t="s">
        <v>17</v>
      </c>
      <c r="B11" s="13" t="s">
        <v>81</v>
      </c>
      <c r="C11" s="16" t="s">
        <v>20</v>
      </c>
      <c r="D11" s="91">
        <f t="shared" si="0"/>
        <v>0</v>
      </c>
      <c r="E11" s="91">
        <f>'X1'!$L$59</f>
        <v>0</v>
      </c>
      <c r="F11" s="91">
        <f>'X2'!$L$59</f>
        <v>0</v>
      </c>
      <c r="G11" s="91">
        <f>'X3'!$L$59</f>
        <v>0</v>
      </c>
      <c r="H11" s="91">
        <f>'X4'!$L$59</f>
        <v>0</v>
      </c>
      <c r="I11" s="91">
        <f>'X5'!$L$59</f>
        <v>0</v>
      </c>
      <c r="J11" s="91">
        <f>'X6'!$L$59</f>
        <v>0</v>
      </c>
      <c r="K11" s="91">
        <f>'X7'!$L$59</f>
        <v>0</v>
      </c>
      <c r="L11" s="91">
        <f>'X8'!$L$59</f>
        <v>0</v>
      </c>
      <c r="M11" s="91">
        <f>'X9'!$L$59</f>
        <v>0</v>
      </c>
      <c r="N11" s="91">
        <f>'X10'!$L$59</f>
        <v>0</v>
      </c>
      <c r="O11" s="91">
        <f>'X11'!$L$59</f>
        <v>0</v>
      </c>
      <c r="P11" s="91">
        <f>'X12'!$L$59</f>
        <v>0</v>
      </c>
      <c r="Q11" s="91">
        <f>'X13'!$L$59</f>
        <v>0</v>
      </c>
      <c r="R11" s="91">
        <f>'X14'!$L$59</f>
        <v>0</v>
      </c>
      <c r="S11" s="91">
        <f>'X15'!$L$59</f>
        <v>0</v>
      </c>
    </row>
    <row r="12" spans="1:19" ht="18" customHeight="1">
      <c r="A12" s="16" t="s">
        <v>19</v>
      </c>
      <c r="B12" s="13" t="s">
        <v>82</v>
      </c>
      <c r="C12" s="16" t="s">
        <v>21</v>
      </c>
      <c r="D12" s="91">
        <f t="shared" si="0"/>
        <v>0</v>
      </c>
      <c r="E12" s="91">
        <f>'X1'!$M$59</f>
        <v>0</v>
      </c>
      <c r="F12" s="91">
        <f>'X2'!$M$59</f>
        <v>0</v>
      </c>
      <c r="G12" s="91">
        <f>'X3'!$M$59</f>
        <v>0</v>
      </c>
      <c r="H12" s="91">
        <f>'X4'!$M$59</f>
        <v>0</v>
      </c>
      <c r="I12" s="91">
        <f>'X5'!$M$59</f>
        <v>0</v>
      </c>
      <c r="J12" s="91">
        <f>'X6'!$M$59</f>
        <v>0</v>
      </c>
      <c r="K12" s="91">
        <f>'X7'!$M$59</f>
        <v>0</v>
      </c>
      <c r="L12" s="91">
        <f>'X8'!$M$59</f>
        <v>0</v>
      </c>
      <c r="M12" s="91">
        <f>'X9'!$M$59</f>
        <v>0</v>
      </c>
      <c r="N12" s="91">
        <f>'X10'!$M$59</f>
        <v>0</v>
      </c>
      <c r="O12" s="91">
        <f>'X11'!$M$59</f>
        <v>0</v>
      </c>
      <c r="P12" s="91">
        <f>'X12'!$M$59</f>
        <v>0</v>
      </c>
      <c r="Q12" s="91">
        <f>'X13'!$M$59</f>
        <v>0</v>
      </c>
      <c r="R12" s="91">
        <f>'X14'!$M$59</f>
        <v>0</v>
      </c>
      <c r="S12" s="91">
        <f>'X15'!$M$59</f>
        <v>0</v>
      </c>
    </row>
    <row r="13" spans="1:19" s="104" customFormat="1" ht="18" customHeight="1">
      <c r="A13" s="16" t="s">
        <v>84</v>
      </c>
      <c r="B13" s="13" t="s">
        <v>83</v>
      </c>
      <c r="C13" s="16" t="s">
        <v>22</v>
      </c>
      <c r="D13" s="91">
        <f t="shared" si="0"/>
        <v>850</v>
      </c>
      <c r="E13" s="91">
        <f>'X1'!$N$59</f>
        <v>0</v>
      </c>
      <c r="F13" s="91">
        <f>'X2'!$N$59</f>
        <v>0</v>
      </c>
      <c r="G13" s="91">
        <f>'X3'!$N$59</f>
        <v>0</v>
      </c>
      <c r="H13" s="91">
        <f>'X4'!$N$59</f>
        <v>0</v>
      </c>
      <c r="I13" s="91">
        <f>'X5'!$N$59</f>
        <v>0</v>
      </c>
      <c r="J13" s="91">
        <f>'X6'!$N$59</f>
        <v>0</v>
      </c>
      <c r="K13" s="91">
        <f>'X7'!$N$59</f>
        <v>15</v>
      </c>
      <c r="L13" s="91">
        <f>'X8'!$N$59</f>
        <v>0</v>
      </c>
      <c r="M13" s="91">
        <f>'X9'!$N$59</f>
        <v>330</v>
      </c>
      <c r="N13" s="91">
        <f>'X10'!$N$59</f>
        <v>0</v>
      </c>
      <c r="O13" s="91">
        <f>'X11'!$N$59</f>
        <v>150</v>
      </c>
      <c r="P13" s="91">
        <f>'X12'!$N$59</f>
        <v>0</v>
      </c>
      <c r="Q13" s="91">
        <f>'X13'!$N$59</f>
        <v>5</v>
      </c>
      <c r="R13" s="91">
        <f>'X14'!$N$59</f>
        <v>350</v>
      </c>
      <c r="S13" s="91">
        <f>'X15'!$N$59</f>
        <v>0</v>
      </c>
    </row>
    <row r="14" spans="1:19" s="104" customFormat="1" ht="18" customHeight="1">
      <c r="A14" s="16" t="s">
        <v>93</v>
      </c>
      <c r="B14" s="13" t="s">
        <v>92</v>
      </c>
      <c r="C14" s="16" t="s">
        <v>23</v>
      </c>
      <c r="D14" s="91">
        <f t="shared" si="0"/>
        <v>0</v>
      </c>
      <c r="E14" s="91">
        <f>'X1'!$O$59</f>
        <v>0</v>
      </c>
      <c r="F14" s="91">
        <f>'X2'!$O$59</f>
        <v>0</v>
      </c>
      <c r="G14" s="91">
        <f>'X3'!$O$59</f>
        <v>0</v>
      </c>
      <c r="H14" s="91">
        <f>'X4'!$O$59</f>
        <v>0</v>
      </c>
      <c r="I14" s="91">
        <f>'X5'!$O$59</f>
        <v>0</v>
      </c>
      <c r="J14" s="91">
        <f>'X6'!$O$59</f>
        <v>0</v>
      </c>
      <c r="K14" s="91">
        <f>'X7'!$O$59</f>
        <v>0</v>
      </c>
      <c r="L14" s="91">
        <f>'X8'!$O$59</f>
        <v>0</v>
      </c>
      <c r="M14" s="91">
        <f>'X9'!$O$59</f>
        <v>0</v>
      </c>
      <c r="N14" s="91">
        <f>'X10'!$O$59</f>
        <v>0</v>
      </c>
      <c r="O14" s="91">
        <f>'X11'!$O$59</f>
        <v>0</v>
      </c>
      <c r="P14" s="91">
        <f>'X12'!$O$59</f>
        <v>0</v>
      </c>
      <c r="Q14" s="91">
        <f>'X13'!$O$59</f>
        <v>0</v>
      </c>
      <c r="R14" s="91">
        <f>'X14'!$O$59</f>
        <v>0</v>
      </c>
      <c r="S14" s="91">
        <f>'X15'!$O$59</f>
        <v>0</v>
      </c>
    </row>
    <row r="15" spans="1:19" ht="18" customHeight="1">
      <c r="A15" s="16" t="s">
        <v>107</v>
      </c>
      <c r="B15" s="13" t="s">
        <v>94</v>
      </c>
      <c r="C15" s="16" t="s">
        <v>24</v>
      </c>
      <c r="D15" s="91">
        <f t="shared" si="0"/>
        <v>0</v>
      </c>
      <c r="E15" s="91">
        <f>'X1'!$P$59</f>
        <v>0</v>
      </c>
      <c r="F15" s="91">
        <f>'X2'!$P$59</f>
        <v>0</v>
      </c>
      <c r="G15" s="91">
        <f>'X3'!$P$59</f>
        <v>0</v>
      </c>
      <c r="H15" s="91">
        <f>'X4'!$P$59</f>
        <v>0</v>
      </c>
      <c r="I15" s="91">
        <f>'X5'!$P$59</f>
        <v>0</v>
      </c>
      <c r="J15" s="91">
        <f>'X6'!$P$59</f>
        <v>0</v>
      </c>
      <c r="K15" s="91">
        <f>'X7'!$P$59</f>
        <v>0</v>
      </c>
      <c r="L15" s="91">
        <f>'X8'!$P$59</f>
        <v>0</v>
      </c>
      <c r="M15" s="91">
        <f>'X9'!$P$59</f>
        <v>0</v>
      </c>
      <c r="N15" s="91">
        <f>'X10'!$P$59</f>
        <v>0</v>
      </c>
      <c r="O15" s="91">
        <f>'X11'!$P$59</f>
        <v>0</v>
      </c>
      <c r="P15" s="91">
        <f>'X12'!$P$59</f>
        <v>0</v>
      </c>
      <c r="Q15" s="91">
        <f>'X13'!$P$59</f>
        <v>0</v>
      </c>
      <c r="R15" s="91">
        <f>'X14'!$P$59</f>
        <v>0</v>
      </c>
      <c r="S15" s="91">
        <f>'X15'!$P$59</f>
        <v>0</v>
      </c>
    </row>
    <row r="16" spans="1:19" ht="18" customHeight="1">
      <c r="A16" s="16" t="s">
        <v>118</v>
      </c>
      <c r="B16" s="13" t="s">
        <v>117</v>
      </c>
      <c r="C16" s="16" t="s">
        <v>25</v>
      </c>
      <c r="D16" s="91">
        <f t="shared" si="0"/>
        <v>0.39</v>
      </c>
      <c r="E16" s="91">
        <f>'X1'!$Q$59</f>
        <v>0</v>
      </c>
      <c r="F16" s="91">
        <f>'X2'!$Q$59</f>
        <v>0</v>
      </c>
      <c r="G16" s="91">
        <f>'X3'!$Q$59</f>
        <v>0</v>
      </c>
      <c r="H16" s="91">
        <f>'X4'!$Q$59</f>
        <v>0</v>
      </c>
      <c r="I16" s="91">
        <f>'X5'!$Q$59</f>
        <v>0</v>
      </c>
      <c r="J16" s="91">
        <f>'X6'!$Q$59</f>
        <v>0</v>
      </c>
      <c r="K16" s="91">
        <f>'X7'!$Q$59</f>
        <v>0</v>
      </c>
      <c r="L16" s="91">
        <f>'X8'!$Q$59</f>
        <v>0</v>
      </c>
      <c r="M16" s="91">
        <f>'X9'!$Q$59</f>
        <v>0</v>
      </c>
      <c r="N16" s="91">
        <f>'X10'!$Q$59</f>
        <v>0</v>
      </c>
      <c r="O16" s="91">
        <f>'X11'!$Q$59</f>
        <v>0</v>
      </c>
      <c r="P16" s="91">
        <f>'X12'!$Q$59</f>
        <v>0.39</v>
      </c>
      <c r="Q16" s="91">
        <f>'X13'!$Q$59</f>
        <v>0</v>
      </c>
      <c r="R16" s="91">
        <f>'X14'!$Q$59</f>
        <v>0</v>
      </c>
      <c r="S16" s="91">
        <f>'X15'!$Q$59</f>
        <v>0</v>
      </c>
    </row>
    <row r="17" spans="1:19" ht="18" customHeight="1">
      <c r="A17" s="10">
        <v>2</v>
      </c>
      <c r="B17" s="11" t="s">
        <v>26</v>
      </c>
      <c r="C17" s="10" t="s">
        <v>27</v>
      </c>
      <c r="D17" s="94">
        <f t="shared" si="0"/>
        <v>2.8899999999999997</v>
      </c>
      <c r="E17" s="94">
        <f>SUM(E18:E43)</f>
        <v>0</v>
      </c>
      <c r="F17" s="94">
        <f t="shared" ref="F17:S17" si="1">SUM(F18:F43)</f>
        <v>0</v>
      </c>
      <c r="G17" s="94">
        <f t="shared" si="1"/>
        <v>0</v>
      </c>
      <c r="H17" s="94">
        <f t="shared" si="1"/>
        <v>0</v>
      </c>
      <c r="I17" s="94">
        <f t="shared" si="1"/>
        <v>0</v>
      </c>
      <c r="J17" s="94">
        <f t="shared" si="1"/>
        <v>0</v>
      </c>
      <c r="K17" s="94">
        <f t="shared" si="1"/>
        <v>1.79</v>
      </c>
      <c r="L17" s="94">
        <f t="shared" si="1"/>
        <v>0</v>
      </c>
      <c r="M17" s="94">
        <f t="shared" si="1"/>
        <v>0.2</v>
      </c>
      <c r="N17" s="94">
        <f t="shared" si="1"/>
        <v>0</v>
      </c>
      <c r="O17" s="94">
        <f t="shared" si="1"/>
        <v>6.9999999999999993E-2</v>
      </c>
      <c r="P17" s="94">
        <f t="shared" si="1"/>
        <v>0.17</v>
      </c>
      <c r="Q17" s="94">
        <f t="shared" si="1"/>
        <v>0.28000000000000003</v>
      </c>
      <c r="R17" s="94">
        <f t="shared" si="1"/>
        <v>0.25</v>
      </c>
      <c r="S17" s="94">
        <f t="shared" si="1"/>
        <v>0.13</v>
      </c>
    </row>
    <row r="18" spans="1:19" ht="18" customHeight="1">
      <c r="A18" s="5" t="s">
        <v>28</v>
      </c>
      <c r="B18" s="7" t="s">
        <v>85</v>
      </c>
      <c r="C18" s="5" t="s">
        <v>31</v>
      </c>
      <c r="D18" s="91">
        <f t="shared" si="0"/>
        <v>0</v>
      </c>
      <c r="E18" s="91">
        <f>'X1'!$S$59</f>
        <v>0</v>
      </c>
      <c r="F18" s="91">
        <f>'X2'!$S$59</f>
        <v>0</v>
      </c>
      <c r="G18" s="91">
        <f>'X3'!$S$59</f>
        <v>0</v>
      </c>
      <c r="H18" s="91">
        <f>'X4'!$S$59</f>
        <v>0</v>
      </c>
      <c r="I18" s="91">
        <f>'X5'!$S$59</f>
        <v>0</v>
      </c>
      <c r="J18" s="91">
        <f>'X6'!$S$59</f>
        <v>0</v>
      </c>
      <c r="K18" s="91">
        <f>'X7'!$S$59</f>
        <v>0</v>
      </c>
      <c r="L18" s="91">
        <f>'X8'!$S$59</f>
        <v>0</v>
      </c>
      <c r="M18" s="91">
        <f>'X9'!$S$59</f>
        <v>0</v>
      </c>
      <c r="N18" s="91">
        <f>'X10'!$S$59</f>
        <v>0</v>
      </c>
      <c r="O18" s="91">
        <f>'X11'!$S$59</f>
        <v>0</v>
      </c>
      <c r="P18" s="91">
        <f>'X12'!$S$59</f>
        <v>0</v>
      </c>
      <c r="Q18" s="91">
        <f>'X13'!$S$59</f>
        <v>0</v>
      </c>
      <c r="R18" s="91">
        <f>'X14'!$S$59</f>
        <v>0</v>
      </c>
      <c r="S18" s="91">
        <f>'X15'!$S$59</f>
        <v>0</v>
      </c>
    </row>
    <row r="19" spans="1:19" s="104" customFormat="1" ht="18" customHeight="1">
      <c r="A19" s="5" t="s">
        <v>30</v>
      </c>
      <c r="B19" s="7" t="s">
        <v>86</v>
      </c>
      <c r="C19" s="5" t="s">
        <v>33</v>
      </c>
      <c r="D19" s="91">
        <f t="shared" si="0"/>
        <v>0</v>
      </c>
      <c r="E19" s="91">
        <f>'X1'!$T$59</f>
        <v>0</v>
      </c>
      <c r="F19" s="91">
        <f>'X2'!$T$59</f>
        <v>0</v>
      </c>
      <c r="G19" s="91">
        <f>'X3'!$T$59</f>
        <v>0</v>
      </c>
      <c r="H19" s="91">
        <f>'X4'!$T$59</f>
        <v>0</v>
      </c>
      <c r="I19" s="91">
        <f>'X5'!$T$59</f>
        <v>0</v>
      </c>
      <c r="J19" s="91">
        <f>'X6'!$T$59</f>
        <v>0</v>
      </c>
      <c r="K19" s="91">
        <f>'X7'!$T$59</f>
        <v>0</v>
      </c>
      <c r="L19" s="91">
        <f>'X8'!$T$59</f>
        <v>0</v>
      </c>
      <c r="M19" s="91">
        <f>'X9'!$T$59</f>
        <v>0</v>
      </c>
      <c r="N19" s="91">
        <f>'X10'!$T$59</f>
        <v>0</v>
      </c>
      <c r="O19" s="91">
        <f>'X11'!$T$59</f>
        <v>0</v>
      </c>
      <c r="P19" s="91">
        <f>'X12'!$T$59</f>
        <v>0</v>
      </c>
      <c r="Q19" s="91">
        <f>'X13'!$T$59</f>
        <v>0</v>
      </c>
      <c r="R19" s="91">
        <f>'X14'!$T$59</f>
        <v>0</v>
      </c>
      <c r="S19" s="91">
        <f>'X15'!$T$59</f>
        <v>0</v>
      </c>
    </row>
    <row r="20" spans="1:19" ht="18" customHeight="1">
      <c r="A20" s="16" t="s">
        <v>32</v>
      </c>
      <c r="B20" s="7" t="s">
        <v>87</v>
      </c>
      <c r="C20" s="5" t="s">
        <v>35</v>
      </c>
      <c r="D20" s="91">
        <f t="shared" si="0"/>
        <v>0</v>
      </c>
      <c r="E20" s="91">
        <f>'X1'!$U$59</f>
        <v>0</v>
      </c>
      <c r="F20" s="91">
        <f>'X2'!$U$59</f>
        <v>0</v>
      </c>
      <c r="G20" s="91">
        <f>'X3'!$U$59</f>
        <v>0</v>
      </c>
      <c r="H20" s="91">
        <f>'X4'!$U$59</f>
        <v>0</v>
      </c>
      <c r="I20" s="91">
        <f>'X5'!$U$59</f>
        <v>0</v>
      </c>
      <c r="J20" s="91">
        <f>'X6'!$U$59</f>
        <v>0</v>
      </c>
      <c r="K20" s="91">
        <f>'X7'!$U$59</f>
        <v>0</v>
      </c>
      <c r="L20" s="91">
        <f>'X8'!$U$59</f>
        <v>0</v>
      </c>
      <c r="M20" s="91">
        <f>'X9'!$U$59</f>
        <v>0</v>
      </c>
      <c r="N20" s="91">
        <f>'X10'!$U$59</f>
        <v>0</v>
      </c>
      <c r="O20" s="91">
        <f>'X11'!$U$59</f>
        <v>0</v>
      </c>
      <c r="P20" s="91">
        <f>'X12'!$U$59</f>
        <v>0</v>
      </c>
      <c r="Q20" s="91">
        <f>'X13'!$U$59</f>
        <v>0</v>
      </c>
      <c r="R20" s="91">
        <f>'X14'!$U$59</f>
        <v>0</v>
      </c>
      <c r="S20" s="91">
        <f>'X15'!$U$59</f>
        <v>0</v>
      </c>
    </row>
    <row r="21" spans="1:19" ht="18" customHeight="1">
      <c r="A21" s="16" t="s">
        <v>34</v>
      </c>
      <c r="B21" s="7" t="s">
        <v>119</v>
      </c>
      <c r="C21" s="5" t="s">
        <v>121</v>
      </c>
      <c r="D21" s="91">
        <f t="shared" si="0"/>
        <v>0</v>
      </c>
      <c r="E21" s="91">
        <f>'X1'!$V$59</f>
        <v>0</v>
      </c>
      <c r="F21" s="91">
        <f>'X2'!$V$59</f>
        <v>0</v>
      </c>
      <c r="G21" s="91">
        <f>'X3'!$V$59</f>
        <v>0</v>
      </c>
      <c r="H21" s="91">
        <f>'X4'!$V$59</f>
        <v>0</v>
      </c>
      <c r="I21" s="91">
        <f>'X5'!$V$59</f>
        <v>0</v>
      </c>
      <c r="J21" s="91">
        <f>'X6'!$V$59</f>
        <v>0</v>
      </c>
      <c r="K21" s="91">
        <f>'X7'!$V$59</f>
        <v>0</v>
      </c>
      <c r="L21" s="91">
        <f>'X8'!$V$59</f>
        <v>0</v>
      </c>
      <c r="M21" s="91">
        <f>'X9'!$V$59</f>
        <v>0</v>
      </c>
      <c r="N21" s="91">
        <f>'X10'!$V$59</f>
        <v>0</v>
      </c>
      <c r="O21" s="91">
        <f>'X11'!$V$59</f>
        <v>0</v>
      </c>
      <c r="P21" s="91">
        <f>'X12'!$V$59</f>
        <v>0</v>
      </c>
      <c r="Q21" s="91">
        <f>'X13'!$V$59</f>
        <v>0</v>
      </c>
      <c r="R21" s="91">
        <f>'X14'!$V$59</f>
        <v>0</v>
      </c>
      <c r="S21" s="91">
        <f>'X15'!$V$59</f>
        <v>0</v>
      </c>
    </row>
    <row r="22" spans="1:19" ht="18" customHeight="1">
      <c r="A22" s="16" t="s">
        <v>36</v>
      </c>
      <c r="B22" s="7" t="s">
        <v>120</v>
      </c>
      <c r="C22" s="5" t="s">
        <v>122</v>
      </c>
      <c r="D22" s="91">
        <f t="shared" si="0"/>
        <v>0</v>
      </c>
      <c r="E22" s="91">
        <f>'X1'!$W$59</f>
        <v>0</v>
      </c>
      <c r="F22" s="91">
        <f>'X2'!$W$59</f>
        <v>0</v>
      </c>
      <c r="G22" s="91">
        <f>'X3'!$W$59</f>
        <v>0</v>
      </c>
      <c r="H22" s="91">
        <f>'X4'!$W$59</f>
        <v>0</v>
      </c>
      <c r="I22" s="91">
        <f>'X5'!$W$59</f>
        <v>0</v>
      </c>
      <c r="J22" s="91">
        <f>'X6'!$W$59</f>
        <v>0</v>
      </c>
      <c r="K22" s="91">
        <f>'X7'!$W$59</f>
        <v>0</v>
      </c>
      <c r="L22" s="91">
        <f>'X8'!$W$59</f>
        <v>0</v>
      </c>
      <c r="M22" s="91">
        <f>'X9'!$W$59</f>
        <v>0</v>
      </c>
      <c r="N22" s="91">
        <f>'X10'!$W$59</f>
        <v>0</v>
      </c>
      <c r="O22" s="91">
        <f>'X11'!$W$59</f>
        <v>0</v>
      </c>
      <c r="P22" s="91">
        <f>'X12'!$W$59</f>
        <v>0</v>
      </c>
      <c r="Q22" s="91">
        <f>'X13'!$W$59</f>
        <v>0</v>
      </c>
      <c r="R22" s="91">
        <f>'X14'!$W$59</f>
        <v>0</v>
      </c>
      <c r="S22" s="91">
        <f>'X15'!$W$59</f>
        <v>0</v>
      </c>
    </row>
    <row r="23" spans="1:19" ht="18" customHeight="1">
      <c r="A23" s="16" t="s">
        <v>38</v>
      </c>
      <c r="B23" s="7" t="s">
        <v>123</v>
      </c>
      <c r="C23" s="5" t="s">
        <v>124</v>
      </c>
      <c r="D23" s="91">
        <f t="shared" si="0"/>
        <v>0</v>
      </c>
      <c r="E23" s="91">
        <f>'X1'!$X$59</f>
        <v>0</v>
      </c>
      <c r="F23" s="91">
        <f>'X2'!$X$59</f>
        <v>0</v>
      </c>
      <c r="G23" s="91">
        <f>'X3'!$X$59</f>
        <v>0</v>
      </c>
      <c r="H23" s="91">
        <f>'X4'!$X$59</f>
        <v>0</v>
      </c>
      <c r="I23" s="91">
        <f>'X5'!$X$59</f>
        <v>0</v>
      </c>
      <c r="J23" s="91">
        <f>'X6'!$X$59</f>
        <v>0</v>
      </c>
      <c r="K23" s="91">
        <f>'X7'!$X$59</f>
        <v>0</v>
      </c>
      <c r="L23" s="91">
        <f>'X8'!$X$59</f>
        <v>0</v>
      </c>
      <c r="M23" s="91">
        <f>'X9'!$X$59</f>
        <v>0</v>
      </c>
      <c r="N23" s="91">
        <f>'X10'!$X$59</f>
        <v>0</v>
      </c>
      <c r="O23" s="91">
        <f>'X11'!$X$59</f>
        <v>0</v>
      </c>
      <c r="P23" s="91">
        <f>'X12'!$X$59</f>
        <v>0</v>
      </c>
      <c r="Q23" s="91">
        <f>'X13'!$X$59</f>
        <v>0</v>
      </c>
      <c r="R23" s="91">
        <f>'X14'!$X$59</f>
        <v>0</v>
      </c>
      <c r="S23" s="91">
        <f>'X15'!$X$59</f>
        <v>0</v>
      </c>
    </row>
    <row r="24" spans="1:19" s="104" customFormat="1" ht="18" customHeight="1">
      <c r="A24" s="16" t="s">
        <v>88</v>
      </c>
      <c r="B24" s="7" t="s">
        <v>125</v>
      </c>
      <c r="C24" s="5" t="s">
        <v>37</v>
      </c>
      <c r="D24" s="91">
        <f t="shared" si="0"/>
        <v>0</v>
      </c>
      <c r="E24" s="91">
        <f>'X1'!$Y$59</f>
        <v>0</v>
      </c>
      <c r="F24" s="91">
        <f>'X2'!$Y$59</f>
        <v>0</v>
      </c>
      <c r="G24" s="91">
        <f>'X3'!$Y$59</f>
        <v>0</v>
      </c>
      <c r="H24" s="91">
        <f>'X4'!$Y$59</f>
        <v>0</v>
      </c>
      <c r="I24" s="91">
        <f>'X5'!$Y$59</f>
        <v>0</v>
      </c>
      <c r="J24" s="91">
        <f>'X6'!$Y$59</f>
        <v>0</v>
      </c>
      <c r="K24" s="91">
        <f>'X7'!$Y$59</f>
        <v>0</v>
      </c>
      <c r="L24" s="91">
        <f>'X8'!$Y$59</f>
        <v>0</v>
      </c>
      <c r="M24" s="91">
        <f>'X9'!$Y$59</f>
        <v>0</v>
      </c>
      <c r="N24" s="91">
        <f>'X10'!$Y$59</f>
        <v>0</v>
      </c>
      <c r="O24" s="91">
        <f>'X11'!$Y$59</f>
        <v>0</v>
      </c>
      <c r="P24" s="91">
        <f>'X12'!$Y$59</f>
        <v>0</v>
      </c>
      <c r="Q24" s="91">
        <f>'X13'!$Y$59</f>
        <v>0</v>
      </c>
      <c r="R24" s="91">
        <f>'X14'!$Y$59</f>
        <v>0</v>
      </c>
      <c r="S24" s="91">
        <f>'X15'!$Y$59</f>
        <v>0</v>
      </c>
    </row>
    <row r="25" spans="1:19" ht="18" customHeight="1">
      <c r="A25" s="16" t="s">
        <v>89</v>
      </c>
      <c r="B25" s="7" t="s">
        <v>145</v>
      </c>
      <c r="C25" s="5" t="s">
        <v>40</v>
      </c>
      <c r="D25" s="91">
        <f t="shared" si="0"/>
        <v>0</v>
      </c>
      <c r="E25" s="91">
        <f>'X1'!$Z$59</f>
        <v>0</v>
      </c>
      <c r="F25" s="91">
        <f>'X2'!$Z$59</f>
        <v>0</v>
      </c>
      <c r="G25" s="91">
        <f>'X3'!$Z$59</f>
        <v>0</v>
      </c>
      <c r="H25" s="91">
        <f>'X4'!$Z$59</f>
        <v>0</v>
      </c>
      <c r="I25" s="91">
        <f>'X5'!$Z$59</f>
        <v>0</v>
      </c>
      <c r="J25" s="91">
        <f>'X6'!$Z$59</f>
        <v>0</v>
      </c>
      <c r="K25" s="91">
        <f>'X7'!$Z$59</f>
        <v>0</v>
      </c>
      <c r="L25" s="91">
        <f>'X8'!$Z$59</f>
        <v>0</v>
      </c>
      <c r="M25" s="91">
        <f>'X9'!$Z$59</f>
        <v>0</v>
      </c>
      <c r="N25" s="91">
        <f>'X10'!$Z$59</f>
        <v>0</v>
      </c>
      <c r="O25" s="91">
        <f>'X11'!$Z$59</f>
        <v>0</v>
      </c>
      <c r="P25" s="91">
        <f>'X12'!$Z$59</f>
        <v>0</v>
      </c>
      <c r="Q25" s="91">
        <f>'X13'!$Z$59</f>
        <v>0</v>
      </c>
      <c r="R25" s="91">
        <f>'X14'!$Z$59</f>
        <v>0</v>
      </c>
      <c r="S25" s="91">
        <f>'X15'!$Z$59</f>
        <v>0</v>
      </c>
    </row>
    <row r="26" spans="1:19" ht="34.5" customHeight="1">
      <c r="A26" s="16" t="s">
        <v>90</v>
      </c>
      <c r="B26" s="7" t="s">
        <v>164</v>
      </c>
      <c r="C26" s="5" t="s">
        <v>48</v>
      </c>
      <c r="D26" s="91">
        <f t="shared" si="0"/>
        <v>2.8500000000000005</v>
      </c>
      <c r="E26" s="91">
        <f>'X1'!$AA$59</f>
        <v>0</v>
      </c>
      <c r="F26" s="91">
        <f>'X2'!$AA$59</f>
        <v>0</v>
      </c>
      <c r="G26" s="91">
        <f>'X3'!$AA$59</f>
        <v>0</v>
      </c>
      <c r="H26" s="91">
        <f>'X4'!$AA$59</f>
        <v>0</v>
      </c>
      <c r="I26" s="91">
        <f>'X5'!$AA$59</f>
        <v>0</v>
      </c>
      <c r="J26" s="91">
        <f>'X6'!$AA$59</f>
        <v>0</v>
      </c>
      <c r="K26" s="91">
        <f>'X7'!$AA$59</f>
        <v>1.79</v>
      </c>
      <c r="L26" s="91">
        <f>'X8'!$AA$59</f>
        <v>0</v>
      </c>
      <c r="M26" s="91">
        <f>'X9'!$AA$59</f>
        <v>0.2</v>
      </c>
      <c r="N26" s="91">
        <f>'X10'!$AA$59</f>
        <v>0</v>
      </c>
      <c r="O26" s="91">
        <f>'X11'!$AA$59</f>
        <v>6.9999999999999993E-2</v>
      </c>
      <c r="P26" s="91">
        <f>'X12'!$AA$59</f>
        <v>0.14000000000000001</v>
      </c>
      <c r="Q26" s="91">
        <f>'X13'!$AA$59</f>
        <v>0.28000000000000003</v>
      </c>
      <c r="R26" s="91">
        <f>'X14'!$AA$59</f>
        <v>0.25</v>
      </c>
      <c r="S26" s="91">
        <f>'X15'!$AA$59</f>
        <v>0.12</v>
      </c>
    </row>
    <row r="27" spans="1:19" ht="18" customHeight="1">
      <c r="A27" s="5" t="s">
        <v>91</v>
      </c>
      <c r="B27" s="13" t="s">
        <v>127</v>
      </c>
      <c r="C27" s="5" t="s">
        <v>63</v>
      </c>
      <c r="D27" s="91">
        <f t="shared" si="0"/>
        <v>0</v>
      </c>
      <c r="E27" s="91">
        <f>'X1'!$AO$59</f>
        <v>0</v>
      </c>
      <c r="F27" s="91">
        <f>'X2'!$AO$59</f>
        <v>0</v>
      </c>
      <c r="G27" s="91">
        <f>'X3'!$AO$59</f>
        <v>0</v>
      </c>
      <c r="H27" s="91">
        <f>'X4'!$AO$59</f>
        <v>0</v>
      </c>
      <c r="I27" s="91">
        <f>'X5'!$AO$59</f>
        <v>0</v>
      </c>
      <c r="J27" s="91">
        <f>'X6'!$AO$59</f>
        <v>0</v>
      </c>
      <c r="K27" s="91">
        <f>'X7'!$AO$59</f>
        <v>0</v>
      </c>
      <c r="L27" s="91">
        <f>'X8'!$AO$59</f>
        <v>0</v>
      </c>
      <c r="M27" s="91">
        <f>'X9'!$AO$59</f>
        <v>0</v>
      </c>
      <c r="N27" s="91">
        <f>'X10'!$AO$59</f>
        <v>0</v>
      </c>
      <c r="O27" s="91">
        <f>'X11'!$AO$59</f>
        <v>0</v>
      </c>
      <c r="P27" s="91">
        <f>'X12'!$AO$59</f>
        <v>0</v>
      </c>
      <c r="Q27" s="91">
        <f>'X13'!$AO$59</f>
        <v>0</v>
      </c>
      <c r="R27" s="91">
        <f>'X14'!$AO$59</f>
        <v>0</v>
      </c>
      <c r="S27" s="91">
        <f>'X15'!$AO$59</f>
        <v>0</v>
      </c>
    </row>
    <row r="28" spans="1:19" ht="18" customHeight="1">
      <c r="A28" s="5" t="s">
        <v>95</v>
      </c>
      <c r="B28" s="7" t="s">
        <v>126</v>
      </c>
      <c r="C28" s="5" t="s">
        <v>41</v>
      </c>
      <c r="D28" s="91">
        <f t="shared" si="0"/>
        <v>0</v>
      </c>
      <c r="E28" s="91">
        <f>'X1'!$AP$59</f>
        <v>0</v>
      </c>
      <c r="F28" s="91">
        <f>'X2'!$AP$59</f>
        <v>0</v>
      </c>
      <c r="G28" s="91">
        <f>'X3'!$AP$59</f>
        <v>0</v>
      </c>
      <c r="H28" s="91">
        <f>'X4'!$AP$59</f>
        <v>0</v>
      </c>
      <c r="I28" s="91">
        <f>'X5'!$AP$59</f>
        <v>0</v>
      </c>
      <c r="J28" s="91">
        <f>'X6'!$AP$59</f>
        <v>0</v>
      </c>
      <c r="K28" s="91">
        <f>'X7'!$AP$59</f>
        <v>0</v>
      </c>
      <c r="L28" s="91">
        <f>'X8'!$AP$59</f>
        <v>0</v>
      </c>
      <c r="M28" s="91">
        <f>'X9'!$AP$59</f>
        <v>0</v>
      </c>
      <c r="N28" s="91">
        <f>'X10'!$AP$59</f>
        <v>0</v>
      </c>
      <c r="O28" s="91">
        <f>'X11'!$AP$59</f>
        <v>0</v>
      </c>
      <c r="P28" s="91">
        <f>'X12'!$AP$59</f>
        <v>0</v>
      </c>
      <c r="Q28" s="91">
        <f>'X13'!$AP$59</f>
        <v>0</v>
      </c>
      <c r="R28" s="91">
        <f>'X14'!$AP$59</f>
        <v>0</v>
      </c>
      <c r="S28" s="91">
        <f>'X15'!$AP$59</f>
        <v>0</v>
      </c>
    </row>
    <row r="29" spans="1:19" s="104" customFormat="1" ht="18" customHeight="1">
      <c r="A29" s="5" t="s">
        <v>96</v>
      </c>
      <c r="B29" s="7" t="s">
        <v>101</v>
      </c>
      <c r="C29" s="5" t="s">
        <v>42</v>
      </c>
      <c r="D29" s="91">
        <f t="shared" si="0"/>
        <v>0</v>
      </c>
      <c r="E29" s="91">
        <f>'X1'!$AQ$59</f>
        <v>0</v>
      </c>
      <c r="F29" s="91">
        <f>'X2'!$AQ$59</f>
        <v>0</v>
      </c>
      <c r="G29" s="91">
        <f>'X3'!$AQ$59</f>
        <v>0</v>
      </c>
      <c r="H29" s="91">
        <f>'X4'!$AQ$59</f>
        <v>0</v>
      </c>
      <c r="I29" s="91">
        <f>'X5'!$AQ$59</f>
        <v>0</v>
      </c>
      <c r="J29" s="91">
        <f>'X6'!$AQ$59</f>
        <v>0</v>
      </c>
      <c r="K29" s="91">
        <f>'X7'!$AQ$59</f>
        <v>0</v>
      </c>
      <c r="L29" s="91">
        <f>'X8'!$AQ$59</f>
        <v>0</v>
      </c>
      <c r="M29" s="91">
        <f>'X9'!$AQ$59</f>
        <v>0</v>
      </c>
      <c r="N29" s="91">
        <f>'X10'!$AQ$59</f>
        <v>0</v>
      </c>
      <c r="O29" s="91">
        <f>'X11'!$AQ$59</f>
        <v>0</v>
      </c>
      <c r="P29" s="91">
        <f>'X12'!$AQ$59</f>
        <v>0</v>
      </c>
      <c r="Q29" s="91">
        <f>'X13'!$AQ$59</f>
        <v>0</v>
      </c>
      <c r="R29" s="91">
        <f>'X14'!$AQ$59</f>
        <v>0</v>
      </c>
      <c r="S29" s="91">
        <f>'X15'!$AQ$59</f>
        <v>0</v>
      </c>
    </row>
    <row r="30" spans="1:19" ht="18" customHeight="1">
      <c r="A30" s="5" t="s">
        <v>97</v>
      </c>
      <c r="B30" s="7" t="s">
        <v>146</v>
      </c>
      <c r="C30" s="5" t="s">
        <v>64</v>
      </c>
      <c r="D30" s="91">
        <f t="shared" si="0"/>
        <v>0.03</v>
      </c>
      <c r="E30" s="91">
        <f>'X1'!$AR$59</f>
        <v>0</v>
      </c>
      <c r="F30" s="91">
        <f>'X2'!$AR$59</f>
        <v>0</v>
      </c>
      <c r="G30" s="91">
        <f>'X3'!$AR$59</f>
        <v>0</v>
      </c>
      <c r="H30" s="91">
        <f>'X4'!$AR$59</f>
        <v>0</v>
      </c>
      <c r="I30" s="91">
        <f>'X5'!$AR$59</f>
        <v>0</v>
      </c>
      <c r="J30" s="91">
        <f>'X6'!$AR$59</f>
        <v>0</v>
      </c>
      <c r="K30" s="91">
        <f>'X7'!$AR$59</f>
        <v>0</v>
      </c>
      <c r="L30" s="91">
        <f>'X8'!$AR$59</f>
        <v>0</v>
      </c>
      <c r="M30" s="91">
        <f>'X9'!$AR$59</f>
        <v>0</v>
      </c>
      <c r="N30" s="91">
        <f>'X10'!$AR$59</f>
        <v>0</v>
      </c>
      <c r="O30" s="91">
        <f>'X11'!$AR$59</f>
        <v>0</v>
      </c>
      <c r="P30" s="91">
        <f>'X12'!$AR$59</f>
        <v>0.03</v>
      </c>
      <c r="Q30" s="91">
        <f>'X13'!$AR$59</f>
        <v>0</v>
      </c>
      <c r="R30" s="91">
        <f>'X14'!$AR$59</f>
        <v>0</v>
      </c>
      <c r="S30" s="91">
        <f>'X15'!$AR$59</f>
        <v>0</v>
      </c>
    </row>
    <row r="31" spans="1:19" ht="18" customHeight="1">
      <c r="A31" s="5" t="s">
        <v>103</v>
      </c>
      <c r="B31" s="7" t="s">
        <v>147</v>
      </c>
      <c r="C31" s="5" t="s">
        <v>62</v>
      </c>
      <c r="D31" s="91">
        <f t="shared" si="0"/>
        <v>0</v>
      </c>
      <c r="E31" s="91">
        <f>'X1'!$AS$59</f>
        <v>0</v>
      </c>
      <c r="F31" s="91">
        <f>'X2'!$AS$59</f>
        <v>0</v>
      </c>
      <c r="G31" s="91">
        <f>'X3'!$AS$59</f>
        <v>0</v>
      </c>
      <c r="H31" s="91">
        <f>'X4'!$AS$59</f>
        <v>0</v>
      </c>
      <c r="I31" s="91">
        <f>'X5'!$AS$59</f>
        <v>0</v>
      </c>
      <c r="J31" s="91">
        <f>'X6'!$AS$59</f>
        <v>0</v>
      </c>
      <c r="K31" s="91">
        <f>'X7'!$AS$59</f>
        <v>0</v>
      </c>
      <c r="L31" s="91">
        <f>'X8'!$AS$59</f>
        <v>0</v>
      </c>
      <c r="M31" s="91">
        <f>'X9'!$AS$59</f>
        <v>0</v>
      </c>
      <c r="N31" s="91">
        <f>'X10'!$AS$59</f>
        <v>0</v>
      </c>
      <c r="O31" s="91">
        <f>'X11'!$AS$59</f>
        <v>0</v>
      </c>
      <c r="P31" s="91">
        <f>'X12'!$AS$59</f>
        <v>0</v>
      </c>
      <c r="Q31" s="91">
        <f>'X13'!$AS$59</f>
        <v>0</v>
      </c>
      <c r="R31" s="91">
        <f>'X14'!$AS$59</f>
        <v>0</v>
      </c>
      <c r="S31" s="91">
        <f>'X15'!$AS$59</f>
        <v>0</v>
      </c>
    </row>
    <row r="32" spans="1:19" s="104" customFormat="1" ht="18" customHeight="1">
      <c r="A32" s="5" t="s">
        <v>104</v>
      </c>
      <c r="B32" s="9" t="s">
        <v>128</v>
      </c>
      <c r="C32" s="8" t="s">
        <v>29</v>
      </c>
      <c r="D32" s="91">
        <f t="shared" si="0"/>
        <v>0</v>
      </c>
      <c r="E32" s="91">
        <f>'X1'!$AT$59</f>
        <v>0</v>
      </c>
      <c r="F32" s="91">
        <f>'X2'!$AT$59</f>
        <v>0</v>
      </c>
      <c r="G32" s="91">
        <f>'X3'!$AT$59</f>
        <v>0</v>
      </c>
      <c r="H32" s="91">
        <f>'X4'!$AT$59</f>
        <v>0</v>
      </c>
      <c r="I32" s="91">
        <f>'X5'!$AT$59</f>
        <v>0</v>
      </c>
      <c r="J32" s="91">
        <f>'X6'!$AT$59</f>
        <v>0</v>
      </c>
      <c r="K32" s="91">
        <f>'X7'!$AT$59</f>
        <v>0</v>
      </c>
      <c r="L32" s="91">
        <f>'X8'!$AT$59</f>
        <v>0</v>
      </c>
      <c r="M32" s="91">
        <f>'X9'!$AT$59</f>
        <v>0</v>
      </c>
      <c r="N32" s="91">
        <f>'X10'!$AT$59</f>
        <v>0</v>
      </c>
      <c r="O32" s="91">
        <f>'X11'!$AT$59</f>
        <v>0</v>
      </c>
      <c r="P32" s="91">
        <f>'X12'!$AT$59</f>
        <v>0</v>
      </c>
      <c r="Q32" s="91">
        <f>'X13'!$AT$59</f>
        <v>0</v>
      </c>
      <c r="R32" s="91">
        <f>'X14'!$AT$59</f>
        <v>0</v>
      </c>
      <c r="S32" s="91">
        <f>'X15'!$AT$59</f>
        <v>0</v>
      </c>
    </row>
    <row r="33" spans="1:19" s="104" customFormat="1" ht="18" customHeight="1">
      <c r="A33" s="5" t="s">
        <v>105</v>
      </c>
      <c r="B33" s="9" t="s">
        <v>129</v>
      </c>
      <c r="C33" s="8" t="s">
        <v>130</v>
      </c>
      <c r="D33" s="91">
        <f t="shared" si="0"/>
        <v>0</v>
      </c>
      <c r="E33" s="91">
        <f>'X1'!$AU$59</f>
        <v>0</v>
      </c>
      <c r="F33" s="91">
        <f>'X2'!$AU$59</f>
        <v>0</v>
      </c>
      <c r="G33" s="91">
        <f>'X3'!$AU$59</f>
        <v>0</v>
      </c>
      <c r="H33" s="91">
        <f>'X4'!$AU$59</f>
        <v>0</v>
      </c>
      <c r="I33" s="91">
        <f>'X5'!$AU$59</f>
        <v>0</v>
      </c>
      <c r="J33" s="91">
        <f>'X6'!$AU$59</f>
        <v>0</v>
      </c>
      <c r="K33" s="91">
        <f>'X7'!$AU$59</f>
        <v>0</v>
      </c>
      <c r="L33" s="91">
        <f>'X8'!$AU$59</f>
        <v>0</v>
      </c>
      <c r="M33" s="91">
        <f>'X9'!$AU$59</f>
        <v>0</v>
      </c>
      <c r="N33" s="91">
        <f>'X10'!$AU$59</f>
        <v>0</v>
      </c>
      <c r="O33" s="91">
        <f>'X11'!$AU$59</f>
        <v>0</v>
      </c>
      <c r="P33" s="91">
        <f>'X12'!$AU$59</f>
        <v>0</v>
      </c>
      <c r="Q33" s="91">
        <f>'X13'!$AU$59</f>
        <v>0</v>
      </c>
      <c r="R33" s="91">
        <f>'X14'!$AU$59</f>
        <v>0</v>
      </c>
      <c r="S33" s="91">
        <f>'X15'!$AU$59</f>
        <v>0</v>
      </c>
    </row>
    <row r="34" spans="1:19" s="124" customFormat="1" ht="18" customHeight="1">
      <c r="A34" s="5" t="s">
        <v>135</v>
      </c>
      <c r="B34" s="9" t="s">
        <v>148</v>
      </c>
      <c r="C34" s="8" t="s">
        <v>149</v>
      </c>
      <c r="D34" s="91">
        <f t="shared" si="0"/>
        <v>0</v>
      </c>
      <c r="E34" s="91">
        <f>'X1'!$AV$59</f>
        <v>0</v>
      </c>
      <c r="F34" s="91">
        <f>'X2'!$AV$59</f>
        <v>0</v>
      </c>
      <c r="G34" s="91">
        <f>'X3'!$AV$59</f>
        <v>0</v>
      </c>
      <c r="H34" s="91">
        <f>'X4'!$AV$59</f>
        <v>0</v>
      </c>
      <c r="I34" s="91">
        <f>'X5'!$AV$59</f>
        <v>0</v>
      </c>
      <c r="J34" s="91">
        <f>'X6'!$AV$59</f>
        <v>0</v>
      </c>
      <c r="K34" s="91">
        <f>'X7'!$AV$59</f>
        <v>0</v>
      </c>
      <c r="L34" s="91">
        <f>'X8'!$AV$59</f>
        <v>0</v>
      </c>
      <c r="M34" s="91">
        <f>'X9'!$AV$59</f>
        <v>0</v>
      </c>
      <c r="N34" s="91">
        <f>'X10'!$AV$59</f>
        <v>0</v>
      </c>
      <c r="O34" s="91">
        <f>'X11'!$AV$59</f>
        <v>0</v>
      </c>
      <c r="P34" s="91">
        <f>'X12'!$AV$59</f>
        <v>0</v>
      </c>
      <c r="Q34" s="91">
        <f>'X13'!$AV$59</f>
        <v>0</v>
      </c>
      <c r="R34" s="91">
        <f>'X14'!$AV$59</f>
        <v>0</v>
      </c>
      <c r="S34" s="91">
        <f>'X15'!$AV$59</f>
        <v>0</v>
      </c>
    </row>
    <row r="35" spans="1:19" s="104" customFormat="1" ht="18" customHeight="1">
      <c r="A35" s="5" t="s">
        <v>136</v>
      </c>
      <c r="B35" s="9" t="s">
        <v>150</v>
      </c>
      <c r="C35" s="8" t="s">
        <v>43</v>
      </c>
      <c r="D35" s="91">
        <f t="shared" si="0"/>
        <v>0</v>
      </c>
      <c r="E35" s="91">
        <f>'X1'!$AW$59</f>
        <v>0</v>
      </c>
      <c r="F35" s="91">
        <f>'X2'!$AW$59</f>
        <v>0</v>
      </c>
      <c r="G35" s="91">
        <f>'X3'!$AW$59</f>
        <v>0</v>
      </c>
      <c r="H35" s="91">
        <f>'X4'!$AW$59</f>
        <v>0</v>
      </c>
      <c r="I35" s="91">
        <f>'X5'!$AW$59</f>
        <v>0</v>
      </c>
      <c r="J35" s="91">
        <f>'X6'!$AW$59</f>
        <v>0</v>
      </c>
      <c r="K35" s="91">
        <f>'X7'!$AW$59</f>
        <v>0</v>
      </c>
      <c r="L35" s="91">
        <f>'X8'!$AW$59</f>
        <v>0</v>
      </c>
      <c r="M35" s="91">
        <f>'X9'!$AW$59</f>
        <v>0</v>
      </c>
      <c r="N35" s="91">
        <f>'X10'!$AW$59</f>
        <v>0</v>
      </c>
      <c r="O35" s="91">
        <f>'X11'!$AW$59</f>
        <v>0</v>
      </c>
      <c r="P35" s="91">
        <f>'X12'!$AW$59</f>
        <v>0</v>
      </c>
      <c r="Q35" s="91">
        <f>'X13'!$AW$59</f>
        <v>0</v>
      </c>
      <c r="R35" s="91">
        <f>'X14'!$AW$59</f>
        <v>0</v>
      </c>
      <c r="S35" s="91">
        <f>'X15'!$AW$59</f>
        <v>0</v>
      </c>
    </row>
    <row r="36" spans="1:19" ht="29.25" customHeight="1">
      <c r="A36" s="5" t="s">
        <v>137</v>
      </c>
      <c r="B36" s="9" t="s">
        <v>131</v>
      </c>
      <c r="C36" s="8" t="s">
        <v>45</v>
      </c>
      <c r="D36" s="91">
        <f t="shared" si="0"/>
        <v>0.01</v>
      </c>
      <c r="E36" s="91">
        <f>'X1'!$AX$59</f>
        <v>0</v>
      </c>
      <c r="F36" s="91">
        <f>'X2'!$AX$59</f>
        <v>0</v>
      </c>
      <c r="G36" s="91">
        <f>'X3'!$AX$59</f>
        <v>0</v>
      </c>
      <c r="H36" s="91">
        <f>'X4'!$AX$59</f>
        <v>0</v>
      </c>
      <c r="I36" s="91">
        <f>'X5'!$AX$59</f>
        <v>0</v>
      </c>
      <c r="J36" s="91">
        <f>'X6'!$AX$59</f>
        <v>0</v>
      </c>
      <c r="K36" s="91">
        <f>'X7'!$AX$59</f>
        <v>0</v>
      </c>
      <c r="L36" s="91">
        <f>'X8'!$AX$59</f>
        <v>0</v>
      </c>
      <c r="M36" s="91">
        <f>'X9'!$AX$59</f>
        <v>0</v>
      </c>
      <c r="N36" s="91">
        <f>'X10'!$AX$59</f>
        <v>0</v>
      </c>
      <c r="O36" s="91">
        <f>'X11'!$AX$59</f>
        <v>0</v>
      </c>
      <c r="P36" s="91">
        <f>'X12'!$AX$59</f>
        <v>0</v>
      </c>
      <c r="Q36" s="91">
        <f>'X13'!$AX$59</f>
        <v>0</v>
      </c>
      <c r="R36" s="91">
        <f>'X14'!$AX$59</f>
        <v>0</v>
      </c>
      <c r="S36" s="91">
        <f>'X15'!$AX$59</f>
        <v>0.01</v>
      </c>
    </row>
    <row r="37" spans="1:19" ht="18" customHeight="1">
      <c r="A37" s="5" t="s">
        <v>138</v>
      </c>
      <c r="B37" s="9" t="s">
        <v>132</v>
      </c>
      <c r="C37" s="8" t="s">
        <v>39</v>
      </c>
      <c r="D37" s="91">
        <f t="shared" si="0"/>
        <v>0</v>
      </c>
      <c r="E37" s="91">
        <f>'X1'!$AY$59</f>
        <v>0</v>
      </c>
      <c r="F37" s="91">
        <f>'X2'!$AY$59</f>
        <v>0</v>
      </c>
      <c r="G37" s="91">
        <f>'X3'!$AY$59</f>
        <v>0</v>
      </c>
      <c r="H37" s="91">
        <f>'X4'!$AY$59</f>
        <v>0</v>
      </c>
      <c r="I37" s="91">
        <f>'X5'!$AY$59</f>
        <v>0</v>
      </c>
      <c r="J37" s="91">
        <f>'X6'!$AY$59</f>
        <v>0</v>
      </c>
      <c r="K37" s="91">
        <f>'X7'!$AY$59</f>
        <v>0</v>
      </c>
      <c r="L37" s="91">
        <f>'X8'!$AY$59</f>
        <v>0</v>
      </c>
      <c r="M37" s="91">
        <f>'X9'!$AY$59</f>
        <v>0</v>
      </c>
      <c r="N37" s="91">
        <f>'X10'!$AY$59</f>
        <v>0</v>
      </c>
      <c r="O37" s="91">
        <f>'X11'!$AY$59</f>
        <v>0</v>
      </c>
      <c r="P37" s="91">
        <f>'X12'!$AY$59</f>
        <v>0</v>
      </c>
      <c r="Q37" s="91">
        <f>'X13'!$AY$59</f>
        <v>0</v>
      </c>
      <c r="R37" s="91">
        <f>'X14'!$AY$59</f>
        <v>0</v>
      </c>
      <c r="S37" s="91">
        <f>'X15'!$AY$59</f>
        <v>0</v>
      </c>
    </row>
    <row r="38" spans="1:19" s="104" customFormat="1" ht="18" customHeight="1">
      <c r="A38" s="5" t="s">
        <v>139</v>
      </c>
      <c r="B38" s="9" t="s">
        <v>133</v>
      </c>
      <c r="C38" s="8" t="s">
        <v>151</v>
      </c>
      <c r="D38" s="91">
        <f t="shared" si="0"/>
        <v>0</v>
      </c>
      <c r="E38" s="91">
        <f>'X1'!$AZ$59</f>
        <v>0</v>
      </c>
      <c r="F38" s="91">
        <f>'X2'!$AZ$59</f>
        <v>0</v>
      </c>
      <c r="G38" s="91">
        <f>'X3'!$AZ$59</f>
        <v>0</v>
      </c>
      <c r="H38" s="91">
        <f>'X4'!$AZ$59</f>
        <v>0</v>
      </c>
      <c r="I38" s="91">
        <f>'X5'!$AZ$59</f>
        <v>0</v>
      </c>
      <c r="J38" s="91">
        <f>'X6'!$AZ$59</f>
        <v>0</v>
      </c>
      <c r="K38" s="91">
        <f>'X7'!$AZ$59</f>
        <v>0</v>
      </c>
      <c r="L38" s="91">
        <f>'X8'!$AZ$59</f>
        <v>0</v>
      </c>
      <c r="M38" s="91">
        <f>'X9'!$AZ$59</f>
        <v>0</v>
      </c>
      <c r="N38" s="91">
        <f>'X10'!$AZ$59</f>
        <v>0</v>
      </c>
      <c r="O38" s="91">
        <f>'X11'!$AZ$59</f>
        <v>0</v>
      </c>
      <c r="P38" s="91">
        <f>'X12'!$AZ$59</f>
        <v>0</v>
      </c>
      <c r="Q38" s="91">
        <f>'X13'!$AZ$59</f>
        <v>0</v>
      </c>
      <c r="R38" s="91">
        <f>'X14'!$AZ$59</f>
        <v>0</v>
      </c>
      <c r="S38" s="91">
        <f>'X15'!$AZ$59</f>
        <v>0</v>
      </c>
    </row>
    <row r="39" spans="1:19" s="104" customFormat="1" ht="18" customHeight="1">
      <c r="A39" s="5" t="s">
        <v>140</v>
      </c>
      <c r="B39" s="9" t="s">
        <v>134</v>
      </c>
      <c r="C39" s="8" t="s">
        <v>152</v>
      </c>
      <c r="D39" s="91">
        <f t="shared" si="0"/>
        <v>0</v>
      </c>
      <c r="E39" s="91">
        <f>'X1'!$BA$59</f>
        <v>0</v>
      </c>
      <c r="F39" s="91">
        <f>'X2'!$BA$59</f>
        <v>0</v>
      </c>
      <c r="G39" s="91">
        <f>'X3'!$BA$59</f>
        <v>0</v>
      </c>
      <c r="H39" s="91">
        <f>'X4'!$BA$59</f>
        <v>0</v>
      </c>
      <c r="I39" s="91">
        <f>'X5'!$BA$59</f>
        <v>0</v>
      </c>
      <c r="J39" s="91">
        <f>'X6'!$BA$59</f>
        <v>0</v>
      </c>
      <c r="K39" s="91">
        <f>'X7'!$BA$59</f>
        <v>0</v>
      </c>
      <c r="L39" s="91">
        <f>'X8'!$BA$59</f>
        <v>0</v>
      </c>
      <c r="M39" s="91">
        <f>'X9'!$BA$59</f>
        <v>0</v>
      </c>
      <c r="N39" s="91">
        <f>'X10'!$BA$59</f>
        <v>0</v>
      </c>
      <c r="O39" s="91">
        <f>'X11'!$BA$59</f>
        <v>0</v>
      </c>
      <c r="P39" s="91">
        <f>'X12'!$BA$59</f>
        <v>0</v>
      </c>
      <c r="Q39" s="91">
        <f>'X13'!$BA$59</f>
        <v>0</v>
      </c>
      <c r="R39" s="91">
        <f>'X14'!$BA$59</f>
        <v>0</v>
      </c>
      <c r="S39" s="91">
        <f>'X15'!$BA$59</f>
        <v>0</v>
      </c>
    </row>
    <row r="40" spans="1:19" ht="18" customHeight="1">
      <c r="A40" s="5" t="s">
        <v>141</v>
      </c>
      <c r="B40" s="9" t="s">
        <v>153</v>
      </c>
      <c r="C40" s="8" t="s">
        <v>44</v>
      </c>
      <c r="D40" s="91">
        <f t="shared" si="0"/>
        <v>0</v>
      </c>
      <c r="E40" s="91">
        <f>'X1'!$BB$59</f>
        <v>0</v>
      </c>
      <c r="F40" s="91">
        <f>'X2'!$BB$59</f>
        <v>0</v>
      </c>
      <c r="G40" s="91">
        <f>'X3'!$BB$59</f>
        <v>0</v>
      </c>
      <c r="H40" s="91">
        <f>'X4'!$BB$59</f>
        <v>0</v>
      </c>
      <c r="I40" s="91">
        <f>'X5'!$BB$59</f>
        <v>0</v>
      </c>
      <c r="J40" s="91">
        <f>'X6'!$BB$59</f>
        <v>0</v>
      </c>
      <c r="K40" s="91">
        <f>'X7'!$BB$59</f>
        <v>0</v>
      </c>
      <c r="L40" s="91">
        <f>'X8'!$BB$59</f>
        <v>0</v>
      </c>
      <c r="M40" s="91">
        <f>'X9'!$BB$59</f>
        <v>0</v>
      </c>
      <c r="N40" s="91">
        <f>'X10'!$BB$59</f>
        <v>0</v>
      </c>
      <c r="O40" s="91">
        <f>'X11'!$BB$59</f>
        <v>0</v>
      </c>
      <c r="P40" s="91">
        <f>'X12'!$BB$59</f>
        <v>0</v>
      </c>
      <c r="Q40" s="91">
        <f>'X13'!$BB$59</f>
        <v>0</v>
      </c>
      <c r="R40" s="91">
        <f>'X14'!$BB$59</f>
        <v>0</v>
      </c>
      <c r="S40" s="91">
        <f>'X15'!$BB$59</f>
        <v>0</v>
      </c>
    </row>
    <row r="41" spans="1:19" ht="18" customHeight="1">
      <c r="A41" s="5" t="s">
        <v>142</v>
      </c>
      <c r="B41" s="9" t="s">
        <v>154</v>
      </c>
      <c r="C41" s="8" t="s">
        <v>47</v>
      </c>
      <c r="D41" s="91">
        <f t="shared" si="0"/>
        <v>0</v>
      </c>
      <c r="E41" s="91">
        <f>'X1'!$BC$59</f>
        <v>0</v>
      </c>
      <c r="F41" s="91">
        <f>'X2'!$BC$59</f>
        <v>0</v>
      </c>
      <c r="G41" s="91">
        <f>'X3'!$BC$59</f>
        <v>0</v>
      </c>
      <c r="H41" s="91">
        <f>'X4'!$BC$59</f>
        <v>0</v>
      </c>
      <c r="I41" s="91">
        <f>'X5'!$BC$59</f>
        <v>0</v>
      </c>
      <c r="J41" s="91">
        <f>'X6'!$BC$59</f>
        <v>0</v>
      </c>
      <c r="K41" s="91">
        <f>'X7'!$BC$59</f>
        <v>0</v>
      </c>
      <c r="L41" s="91">
        <f>'X8'!$BC$59</f>
        <v>0</v>
      </c>
      <c r="M41" s="91">
        <f>'X9'!$BC$59</f>
        <v>0</v>
      </c>
      <c r="N41" s="91">
        <f>'X10'!$BC$59</f>
        <v>0</v>
      </c>
      <c r="O41" s="91">
        <f>'X11'!$BC$59</f>
        <v>0</v>
      </c>
      <c r="P41" s="91">
        <f>'X12'!$BC$59</f>
        <v>0</v>
      </c>
      <c r="Q41" s="91">
        <f>'X13'!$BC$59</f>
        <v>0</v>
      </c>
      <c r="R41" s="91">
        <f>'X14'!$BC$59</f>
        <v>0</v>
      </c>
      <c r="S41" s="91">
        <f>'X15'!$BC$59</f>
        <v>0</v>
      </c>
    </row>
    <row r="42" spans="1:19" s="104" customFormat="1" ht="18" customHeight="1">
      <c r="A42" s="5" t="s">
        <v>143</v>
      </c>
      <c r="B42" s="9" t="s">
        <v>98</v>
      </c>
      <c r="C42" s="8" t="s">
        <v>46</v>
      </c>
      <c r="D42" s="91">
        <f t="shared" si="0"/>
        <v>0</v>
      </c>
      <c r="E42" s="91">
        <f>'X1'!$BD$59</f>
        <v>0</v>
      </c>
      <c r="F42" s="91">
        <f>'X2'!$BD$59</f>
        <v>0</v>
      </c>
      <c r="G42" s="91">
        <f>'X3'!$BD$59</f>
        <v>0</v>
      </c>
      <c r="H42" s="91">
        <f>'X4'!$BD$59</f>
        <v>0</v>
      </c>
      <c r="I42" s="91">
        <f>'X5'!$BD$59</f>
        <v>0</v>
      </c>
      <c r="J42" s="91">
        <f>'X6'!$BD$59</f>
        <v>0</v>
      </c>
      <c r="K42" s="91">
        <f>'X7'!$BD$59</f>
        <v>0</v>
      </c>
      <c r="L42" s="91">
        <f>'X8'!$BD$59</f>
        <v>0</v>
      </c>
      <c r="M42" s="91">
        <f>'X9'!$BD$59</f>
        <v>0</v>
      </c>
      <c r="N42" s="91">
        <f>'X10'!$BD$59</f>
        <v>0</v>
      </c>
      <c r="O42" s="91">
        <f>'X11'!$BD$59</f>
        <v>0</v>
      </c>
      <c r="P42" s="91">
        <f>'X12'!$BD$59</f>
        <v>0</v>
      </c>
      <c r="Q42" s="91">
        <f>'X13'!$BD$59</f>
        <v>0</v>
      </c>
      <c r="R42" s="91">
        <f>'X14'!$BD$59</f>
        <v>0</v>
      </c>
      <c r="S42" s="91">
        <f>'X15'!$BD$59</f>
        <v>0</v>
      </c>
    </row>
    <row r="43" spans="1:19" s="104" customFormat="1" ht="18" customHeight="1">
      <c r="A43" s="5" t="s">
        <v>144</v>
      </c>
      <c r="B43" s="9" t="s">
        <v>155</v>
      </c>
      <c r="C43" s="8" t="s">
        <v>60</v>
      </c>
      <c r="D43" s="91">
        <f t="shared" si="0"/>
        <v>0</v>
      </c>
      <c r="E43" s="91">
        <f>'X1'!$BE$59</f>
        <v>0</v>
      </c>
      <c r="F43" s="91">
        <f>'X2'!$BE$59</f>
        <v>0</v>
      </c>
      <c r="G43" s="91">
        <f>'X3'!$BE$59</f>
        <v>0</v>
      </c>
      <c r="H43" s="91">
        <f>'X4'!$BE$59</f>
        <v>0</v>
      </c>
      <c r="I43" s="91">
        <f>'X5'!$BE$59</f>
        <v>0</v>
      </c>
      <c r="J43" s="91">
        <f>'X6'!$BE$59</f>
        <v>0</v>
      </c>
      <c r="K43" s="91">
        <f>'X7'!$BE$59</f>
        <v>0</v>
      </c>
      <c r="L43" s="91">
        <f>'X8'!$BE$59</f>
        <v>0</v>
      </c>
      <c r="M43" s="91">
        <f>'X9'!$BE$59</f>
        <v>0</v>
      </c>
      <c r="N43" s="91">
        <f>'X10'!$BE$59</f>
        <v>0</v>
      </c>
      <c r="O43" s="91">
        <f>'X11'!$BE$59</f>
        <v>0</v>
      </c>
      <c r="P43" s="91">
        <f>'X12'!$BE$59</f>
        <v>0</v>
      </c>
      <c r="Q43" s="91">
        <f>'X13'!$BE$59</f>
        <v>0</v>
      </c>
      <c r="R43" s="91">
        <f>'X14'!$BE$59</f>
        <v>0</v>
      </c>
      <c r="S43" s="91">
        <f>'X15'!$BE$59</f>
        <v>0</v>
      </c>
    </row>
    <row r="47" spans="1:19">
      <c r="D47" s="141"/>
    </row>
  </sheetData>
  <mergeCells count="8">
    <mergeCell ref="A1:S1"/>
    <mergeCell ref="A2:S2"/>
    <mergeCell ref="A3:S3"/>
    <mergeCell ref="A4:A5"/>
    <mergeCell ref="B4:B5"/>
    <mergeCell ref="C4:C5"/>
    <mergeCell ref="D4:D5"/>
    <mergeCell ref="E4:S4"/>
  </mergeCells>
  <printOptions horizontalCentered="1" verticalCentered="1"/>
  <pageMargins left="0.19685039370078741" right="0.19685039370078741" top="0.59055118110236227" bottom="0.19685039370078741" header="0.31496062992125984" footer="0.31496062992125984"/>
  <pageSetup paperSize="9" scale="68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G1387"/>
  <sheetViews>
    <sheetView tabSelected="1" topLeftCell="A1018" zoomScaleNormal="100" workbookViewId="0">
      <selection activeCell="B1115" sqref="B1115"/>
    </sheetView>
  </sheetViews>
  <sheetFormatPr defaultColWidth="7.75" defaultRowHeight="19.5" customHeight="1"/>
  <cols>
    <col min="1" max="1" width="7" style="411" customWidth="1"/>
    <col min="2" max="2" width="61.375" style="406" customWidth="1"/>
    <col min="3" max="3" width="18.5" style="406" customWidth="1"/>
    <col min="4" max="4" width="17" style="412" customWidth="1"/>
    <col min="5" max="5" width="5.125" style="406" hidden="1" customWidth="1"/>
    <col min="6" max="7" width="10.875" style="413" customWidth="1"/>
    <col min="8" max="8" width="10.25" style="414" customWidth="1"/>
    <col min="9" max="9" width="10.375" style="446" hidden="1" customWidth="1"/>
    <col min="10" max="10" width="7.375" style="408" hidden="1" customWidth="1"/>
    <col min="11" max="11" width="6.375" style="408" hidden="1" customWidth="1"/>
    <col min="12" max="12" width="7.125" style="408" hidden="1" customWidth="1"/>
    <col min="13" max="13" width="8.125" style="408" hidden="1" customWidth="1"/>
    <col min="14" max="14" width="9.625" style="408" hidden="1" customWidth="1"/>
    <col min="15" max="15" width="8.125" style="408" hidden="1" customWidth="1"/>
    <col min="16" max="16" width="9.625" style="408" hidden="1" customWidth="1"/>
    <col min="17" max="17" width="6.375" style="408" hidden="1" customWidth="1"/>
    <col min="18" max="18" width="5.25" style="408" hidden="1" customWidth="1"/>
    <col min="19" max="19" width="5.75" style="408" hidden="1" customWidth="1"/>
    <col min="20" max="20" width="5.875" style="408" hidden="1" customWidth="1"/>
    <col min="21" max="21" width="4.75" style="408" hidden="1" customWidth="1"/>
    <col min="22" max="22" width="5.375" style="408" hidden="1" customWidth="1"/>
    <col min="23" max="23" width="5.75" style="408" hidden="1" customWidth="1"/>
    <col min="24" max="24" width="4.75" style="408" hidden="1" customWidth="1"/>
    <col min="25" max="25" width="6.75" style="408" hidden="1" customWidth="1"/>
    <col min="26" max="26" width="4.75" style="414" hidden="1" customWidth="1"/>
    <col min="27" max="27" width="5.125" style="414" hidden="1" customWidth="1"/>
    <col min="28" max="29" width="5" style="414" hidden="1" customWidth="1"/>
    <col min="30" max="30" width="5.625" style="414" hidden="1" customWidth="1"/>
    <col min="31" max="31" width="4.875" style="414" hidden="1" customWidth="1"/>
    <col min="32" max="32" width="7.125" style="414" hidden="1" customWidth="1"/>
    <col min="33" max="33" width="8.125" style="414" hidden="1" customWidth="1"/>
    <col min="34" max="34" width="7.75" style="406" customWidth="1"/>
    <col min="35" max="16384" width="7.75" style="406"/>
  </cols>
  <sheetData>
    <row r="1" spans="1:33" ht="26.25" customHeight="1">
      <c r="A1" s="673" t="s">
        <v>676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  <c r="T1" s="673"/>
      <c r="U1" s="673"/>
      <c r="V1" s="673"/>
      <c r="W1" s="673"/>
      <c r="X1" s="673"/>
      <c r="Y1" s="673"/>
      <c r="Z1" s="673"/>
      <c r="AA1" s="673"/>
      <c r="AB1" s="673"/>
      <c r="AC1" s="673"/>
      <c r="AD1" s="673"/>
      <c r="AE1" s="673"/>
      <c r="AF1" s="673"/>
      <c r="AG1" s="673"/>
    </row>
    <row r="2" spans="1:33" ht="25.5" customHeight="1">
      <c r="A2" s="674" t="s">
        <v>1392</v>
      </c>
      <c r="B2" s="674"/>
      <c r="C2" s="674"/>
      <c r="D2" s="674"/>
      <c r="E2" s="674"/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4"/>
      <c r="Q2" s="674"/>
      <c r="R2" s="674"/>
      <c r="S2" s="674"/>
      <c r="T2" s="674"/>
      <c r="U2" s="674"/>
      <c r="V2" s="674"/>
      <c r="W2" s="674"/>
      <c r="X2" s="674"/>
      <c r="Y2" s="674"/>
      <c r="Z2" s="674"/>
      <c r="AA2" s="674"/>
      <c r="AB2" s="674"/>
      <c r="AC2" s="674"/>
      <c r="AD2" s="674"/>
      <c r="AE2" s="674"/>
      <c r="AF2" s="674"/>
      <c r="AG2" s="674"/>
    </row>
    <row r="3" spans="1:33" ht="19.5" customHeight="1">
      <c r="A3" s="674" t="s">
        <v>326</v>
      </c>
      <c r="B3" s="674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674"/>
      <c r="S3" s="674"/>
      <c r="T3" s="674"/>
      <c r="U3" s="674"/>
      <c r="V3" s="674"/>
      <c r="W3" s="674"/>
      <c r="X3" s="674"/>
      <c r="Y3" s="674"/>
      <c r="Z3" s="674"/>
      <c r="AA3" s="674"/>
      <c r="AB3" s="674"/>
      <c r="AC3" s="674"/>
      <c r="AD3" s="674"/>
      <c r="AE3" s="674"/>
      <c r="AF3" s="674"/>
      <c r="AG3" s="674"/>
    </row>
    <row r="4" spans="1:33" ht="19.5" customHeight="1">
      <c r="A4" s="678" t="s">
        <v>259</v>
      </c>
      <c r="B4" s="679" t="s">
        <v>677</v>
      </c>
      <c r="C4" s="680" t="s">
        <v>679</v>
      </c>
      <c r="D4" s="677" t="s">
        <v>678</v>
      </c>
      <c r="E4" s="603"/>
      <c r="F4" s="676" t="s">
        <v>222</v>
      </c>
      <c r="G4" s="676"/>
      <c r="H4" s="676"/>
      <c r="I4" s="444"/>
      <c r="J4" s="675" t="s">
        <v>680</v>
      </c>
      <c r="K4" s="675"/>
      <c r="L4" s="675"/>
      <c r="M4" s="675"/>
      <c r="N4" s="675"/>
      <c r="O4" s="675"/>
      <c r="P4" s="675"/>
      <c r="Q4" s="675"/>
      <c r="R4" s="675"/>
      <c r="S4" s="675"/>
      <c r="T4" s="675"/>
      <c r="U4" s="675"/>
      <c r="V4" s="675"/>
      <c r="W4" s="675"/>
      <c r="X4" s="675"/>
      <c r="Y4" s="675"/>
      <c r="Z4" s="675"/>
      <c r="AA4" s="675"/>
      <c r="AB4" s="675"/>
      <c r="AC4" s="675"/>
      <c r="AD4" s="675"/>
      <c r="AE4" s="675"/>
      <c r="AF4" s="675"/>
      <c r="AG4" s="675"/>
    </row>
    <row r="5" spans="1:33" ht="19.5" customHeight="1">
      <c r="A5" s="678"/>
      <c r="B5" s="679"/>
      <c r="C5" s="680"/>
      <c r="D5" s="677"/>
      <c r="E5" s="603"/>
      <c r="F5" s="599" t="s">
        <v>681</v>
      </c>
      <c r="G5" s="599" t="s">
        <v>682</v>
      </c>
      <c r="H5" s="350" t="s">
        <v>683</v>
      </c>
      <c r="I5" s="445"/>
      <c r="J5" s="407" t="s">
        <v>11</v>
      </c>
      <c r="K5" s="407" t="s">
        <v>12</v>
      </c>
      <c r="L5" s="407" t="s">
        <v>16</v>
      </c>
      <c r="M5" s="407" t="s">
        <v>18</v>
      </c>
      <c r="N5" s="407" t="s">
        <v>22</v>
      </c>
      <c r="O5" s="407" t="s">
        <v>20</v>
      </c>
      <c r="P5" s="407" t="s">
        <v>21</v>
      </c>
      <c r="Q5" s="407" t="s">
        <v>23</v>
      </c>
      <c r="R5" s="407" t="s">
        <v>25</v>
      </c>
      <c r="S5" s="407" t="s">
        <v>62</v>
      </c>
      <c r="T5" s="407" t="s">
        <v>64</v>
      </c>
      <c r="U5" s="407" t="s">
        <v>37</v>
      </c>
      <c r="V5" s="407" t="s">
        <v>124</v>
      </c>
      <c r="W5" s="407" t="s">
        <v>49</v>
      </c>
      <c r="X5" s="407" t="s">
        <v>50</v>
      </c>
      <c r="Y5" s="407" t="s">
        <v>55</v>
      </c>
      <c r="Z5" s="407" t="s">
        <v>56</v>
      </c>
      <c r="AA5" s="407" t="s">
        <v>59</v>
      </c>
      <c r="AB5" s="407" t="s">
        <v>53</v>
      </c>
      <c r="AC5" s="407" t="s">
        <v>52</v>
      </c>
      <c r="AD5" s="407" t="s">
        <v>29</v>
      </c>
      <c r="AE5" s="407" t="s">
        <v>45</v>
      </c>
      <c r="AF5" s="407" t="s">
        <v>47</v>
      </c>
      <c r="AG5" s="407" t="s">
        <v>102</v>
      </c>
    </row>
    <row r="6" spans="1:33" ht="19.5" customHeight="1">
      <c r="A6" s="601"/>
      <c r="B6" s="602"/>
      <c r="C6" s="603"/>
      <c r="D6" s="600"/>
      <c r="E6" s="603"/>
      <c r="F6" s="599"/>
      <c r="G6" s="599"/>
      <c r="H6" s="350">
        <f>SUM(H9:H1387)-AF288-AF289-H17-H18-H19-H20-H21-H22-H23-H83-H114-H869-H870-H871</f>
        <v>8675.590000000022</v>
      </c>
      <c r="I6" s="445">
        <f>SUM(J6:AG6)-H6</f>
        <v>39.789999999975407</v>
      </c>
      <c r="J6" s="350">
        <f t="shared" ref="J6:AG6" si="0">SUM(J9:J1387)</f>
        <v>341.81</v>
      </c>
      <c r="K6" s="350">
        <f t="shared" si="0"/>
        <v>179.75999999999996</v>
      </c>
      <c r="L6" s="350">
        <f t="shared" si="0"/>
        <v>438.88000000000062</v>
      </c>
      <c r="M6" s="350">
        <f t="shared" si="0"/>
        <v>1067.0699999999979</v>
      </c>
      <c r="N6" s="350">
        <f t="shared" si="0"/>
        <v>3780.68</v>
      </c>
      <c r="O6" s="350">
        <f t="shared" si="0"/>
        <v>733.4</v>
      </c>
      <c r="P6" s="350">
        <f t="shared" si="0"/>
        <v>1232.8700000000001</v>
      </c>
      <c r="Q6" s="350">
        <f t="shared" si="0"/>
        <v>7.1299999999999972</v>
      </c>
      <c r="R6" s="350">
        <f t="shared" si="0"/>
        <v>0.97</v>
      </c>
      <c r="S6" s="350">
        <f t="shared" si="0"/>
        <v>1.1200000000000001</v>
      </c>
      <c r="T6" s="350">
        <f t="shared" si="0"/>
        <v>10.979999999999993</v>
      </c>
      <c r="U6" s="350">
        <f t="shared" si="0"/>
        <v>0.1</v>
      </c>
      <c r="V6" s="350">
        <f t="shared" si="0"/>
        <v>0.2</v>
      </c>
      <c r="W6" s="350">
        <f t="shared" si="0"/>
        <v>5.6199999999999992</v>
      </c>
      <c r="X6" s="350">
        <f t="shared" si="0"/>
        <v>0.15</v>
      </c>
      <c r="Y6" s="350">
        <f t="shared" si="0"/>
        <v>1.1299999999999999</v>
      </c>
      <c r="Z6" s="350">
        <f t="shared" si="0"/>
        <v>0</v>
      </c>
      <c r="AA6" s="350">
        <f t="shared" si="0"/>
        <v>0.8600000000000001</v>
      </c>
      <c r="AB6" s="350">
        <f t="shared" si="0"/>
        <v>0.24000000000000002</v>
      </c>
      <c r="AC6" s="350">
        <f t="shared" si="0"/>
        <v>7.0000000000000007E-2</v>
      </c>
      <c r="AD6" s="350">
        <f t="shared" si="0"/>
        <v>1.56</v>
      </c>
      <c r="AE6" s="350">
        <f t="shared" si="0"/>
        <v>0.53</v>
      </c>
      <c r="AF6" s="350">
        <f t="shared" si="0"/>
        <v>56.969999999999992</v>
      </c>
      <c r="AG6" s="350">
        <f t="shared" si="0"/>
        <v>853.28000000000009</v>
      </c>
    </row>
    <row r="7" spans="1:33" ht="19.5" customHeight="1">
      <c r="A7" s="601"/>
      <c r="B7" s="602"/>
      <c r="C7" s="603"/>
      <c r="D7" s="600"/>
      <c r="E7" s="603"/>
      <c r="F7" s="599"/>
      <c r="G7" s="599"/>
      <c r="H7" s="350"/>
      <c r="I7" s="445"/>
      <c r="J7" s="350">
        <f>CC!BG8</f>
        <v>341.81000000000006</v>
      </c>
      <c r="K7" s="350">
        <f>CC!BG9</f>
        <v>179.76</v>
      </c>
      <c r="L7" s="350">
        <f>CC!BG11</f>
        <v>438.88</v>
      </c>
      <c r="M7" s="350">
        <f>CC!BG12</f>
        <v>1067.07</v>
      </c>
      <c r="N7" s="350">
        <f>CC!BG15</f>
        <v>3780.68</v>
      </c>
      <c r="O7" s="350">
        <f>CC!BG13</f>
        <v>733.39999999999975</v>
      </c>
      <c r="P7" s="350">
        <f>CC!BG14</f>
        <v>1232.8700000000001</v>
      </c>
      <c r="Q7" s="350">
        <f>CC!BG16</f>
        <v>7.1300000000000008</v>
      </c>
      <c r="R7" s="350">
        <f>CC!BG18</f>
        <v>0.97</v>
      </c>
      <c r="S7" s="350">
        <f>CC!BG46</f>
        <v>1.02</v>
      </c>
      <c r="T7" s="350">
        <f>CC!BG45</f>
        <v>7.77</v>
      </c>
      <c r="U7" s="350">
        <f>CC!BG26</f>
        <v>0.1</v>
      </c>
      <c r="V7" s="350">
        <f>CC!BG25</f>
        <v>0.2</v>
      </c>
      <c r="W7" s="350">
        <f>CC!BG36</f>
        <v>5.0599999999999996</v>
      </c>
      <c r="X7" s="350">
        <f>CC!BG37</f>
        <v>0.15</v>
      </c>
      <c r="Y7" s="350">
        <f>CC!BG32</f>
        <v>1.1299999999999999</v>
      </c>
      <c r="Z7" s="350">
        <f>CC!BG33</f>
        <v>0</v>
      </c>
      <c r="AA7" s="350">
        <f>CC!BG40</f>
        <v>0.8600000000000001</v>
      </c>
      <c r="AB7" s="350">
        <f>CC!BG29</f>
        <v>0.24000000000000002</v>
      </c>
      <c r="AC7" s="350">
        <f>CC!BG39</f>
        <v>7.0000000000000007E-2</v>
      </c>
      <c r="AD7" s="350">
        <f>CC!BG47</f>
        <v>1.2400000000000002</v>
      </c>
      <c r="AE7" s="350">
        <f>CC!BG51</f>
        <v>0.53</v>
      </c>
      <c r="AF7" s="350">
        <f>CC!BG56</f>
        <v>7.2799999999999994</v>
      </c>
      <c r="AG7" s="350">
        <f>CC!BG59</f>
        <v>853.28</v>
      </c>
    </row>
    <row r="8" spans="1:33" ht="19.5" customHeight="1">
      <c r="A8" s="601"/>
      <c r="B8" s="602"/>
      <c r="C8" s="603"/>
      <c r="D8" s="600"/>
      <c r="E8" s="603"/>
      <c r="F8" s="599"/>
      <c r="G8" s="599"/>
      <c r="H8" s="350"/>
      <c r="I8" s="445"/>
      <c r="J8" s="585">
        <f>J6-J7</f>
        <v>0</v>
      </c>
      <c r="K8" s="585">
        <f t="shared" ref="K8:AG8" si="1">K6-K7</f>
        <v>0</v>
      </c>
      <c r="L8" s="585">
        <f t="shared" si="1"/>
        <v>6.2527760746888816E-13</v>
      </c>
      <c r="M8" s="585">
        <f t="shared" si="1"/>
        <v>-2.0463630789890885E-12</v>
      </c>
      <c r="N8" s="585">
        <f t="shared" si="1"/>
        <v>0</v>
      </c>
      <c r="O8" s="585">
        <f t="shared" si="1"/>
        <v>0</v>
      </c>
      <c r="P8" s="585">
        <f t="shared" si="1"/>
        <v>0</v>
      </c>
      <c r="Q8" s="585">
        <f t="shared" si="1"/>
        <v>0</v>
      </c>
      <c r="R8" s="585">
        <f t="shared" si="1"/>
        <v>0</v>
      </c>
      <c r="S8" s="585">
        <f t="shared" si="1"/>
        <v>0.10000000000000009</v>
      </c>
      <c r="T8" s="585">
        <f t="shared" si="1"/>
        <v>3.2099999999999937</v>
      </c>
      <c r="U8" s="585">
        <f t="shared" si="1"/>
        <v>0</v>
      </c>
      <c r="V8" s="585">
        <f t="shared" si="1"/>
        <v>0</v>
      </c>
      <c r="W8" s="585">
        <f t="shared" si="1"/>
        <v>0.55999999999999961</v>
      </c>
      <c r="X8" s="585">
        <f t="shared" si="1"/>
        <v>0</v>
      </c>
      <c r="Y8" s="585">
        <f t="shared" si="1"/>
        <v>0</v>
      </c>
      <c r="Z8" s="585">
        <f t="shared" si="1"/>
        <v>0</v>
      </c>
      <c r="AA8" s="585">
        <f t="shared" si="1"/>
        <v>0</v>
      </c>
      <c r="AB8" s="585">
        <f t="shared" si="1"/>
        <v>0</v>
      </c>
      <c r="AC8" s="585">
        <f t="shared" si="1"/>
        <v>0</v>
      </c>
      <c r="AD8" s="585">
        <f t="shared" si="1"/>
        <v>0.31999999999999984</v>
      </c>
      <c r="AE8" s="585">
        <f t="shared" si="1"/>
        <v>0</v>
      </c>
      <c r="AF8" s="585">
        <f t="shared" si="1"/>
        <v>49.689999999999991</v>
      </c>
      <c r="AG8" s="585">
        <f t="shared" si="1"/>
        <v>0</v>
      </c>
    </row>
    <row r="9" spans="1:33" s="410" customFormat="1" ht="19.5" customHeight="1">
      <c r="A9" s="593">
        <v>1</v>
      </c>
      <c r="B9" s="395" t="s">
        <v>80</v>
      </c>
      <c r="C9" s="602"/>
      <c r="D9" s="396"/>
      <c r="E9" s="602"/>
      <c r="F9" s="255"/>
      <c r="G9" s="255"/>
      <c r="H9" s="382"/>
      <c r="I9" s="445"/>
      <c r="J9" s="496"/>
      <c r="K9" s="496"/>
      <c r="L9" s="496"/>
      <c r="M9" s="496"/>
      <c r="N9" s="496"/>
      <c r="O9" s="496"/>
      <c r="P9" s="496"/>
      <c r="Q9" s="496"/>
      <c r="R9" s="496"/>
      <c r="S9" s="496"/>
      <c r="T9" s="496"/>
      <c r="U9" s="496"/>
      <c r="V9" s="496"/>
      <c r="W9" s="496"/>
      <c r="X9" s="496"/>
      <c r="Y9" s="496"/>
      <c r="Z9" s="496"/>
      <c r="AA9" s="496"/>
      <c r="AB9" s="496"/>
      <c r="AC9" s="496"/>
      <c r="AD9" s="496"/>
      <c r="AE9" s="496"/>
      <c r="AF9" s="496"/>
      <c r="AG9" s="496"/>
    </row>
    <row r="10" spans="1:33" ht="19.5" customHeight="1">
      <c r="A10" s="595"/>
      <c r="B10" s="594" t="s">
        <v>684</v>
      </c>
      <c r="C10" s="605" t="s">
        <v>338</v>
      </c>
      <c r="D10" s="351" t="s">
        <v>685</v>
      </c>
      <c r="E10" s="605" t="s">
        <v>18</v>
      </c>
      <c r="F10" s="256">
        <v>2</v>
      </c>
      <c r="G10" s="256"/>
      <c r="H10" s="353">
        <v>2</v>
      </c>
      <c r="I10" s="446">
        <f>SUM(J10:AG10)-H10</f>
        <v>0</v>
      </c>
      <c r="K10" s="408">
        <v>0.5</v>
      </c>
      <c r="L10" s="408">
        <v>1.2</v>
      </c>
      <c r="N10" s="408">
        <v>0.3</v>
      </c>
    </row>
    <row r="11" spans="1:33" s="410" customFormat="1" ht="19.5" customHeight="1">
      <c r="A11" s="601"/>
      <c r="B11" s="356" t="s">
        <v>687</v>
      </c>
      <c r="C11" s="605" t="s">
        <v>686</v>
      </c>
      <c r="D11" s="357"/>
      <c r="E11" s="605" t="s">
        <v>18</v>
      </c>
      <c r="F11" s="353">
        <v>5</v>
      </c>
      <c r="G11" s="255"/>
      <c r="H11" s="353">
        <v>5</v>
      </c>
      <c r="I11" s="446">
        <f t="shared" ref="I11:I75" si="2">SUM(J11:AG11)-H11</f>
        <v>0</v>
      </c>
      <c r="J11" s="408"/>
      <c r="K11" s="408">
        <v>5</v>
      </c>
      <c r="L11" s="408"/>
      <c r="M11" s="408"/>
      <c r="N11" s="408"/>
      <c r="O11" s="408"/>
      <c r="P11" s="408"/>
      <c r="Q11" s="408"/>
      <c r="R11" s="408"/>
      <c r="S11" s="408"/>
      <c r="T11" s="408"/>
      <c r="U11" s="408"/>
      <c r="V11" s="408"/>
      <c r="W11" s="408"/>
      <c r="X11" s="408"/>
      <c r="Y11" s="408"/>
      <c r="Z11" s="414"/>
      <c r="AA11" s="414"/>
      <c r="AB11" s="414"/>
      <c r="AC11" s="414"/>
      <c r="AD11" s="414"/>
      <c r="AE11" s="414"/>
      <c r="AF11" s="414"/>
      <c r="AG11" s="414"/>
    </row>
    <row r="12" spans="1:33" s="410" customFormat="1" ht="19.5" customHeight="1">
      <c r="A12" s="601"/>
      <c r="B12" s="356" t="s">
        <v>688</v>
      </c>
      <c r="C12" s="605" t="s">
        <v>686</v>
      </c>
      <c r="D12" s="357"/>
      <c r="E12" s="605" t="s">
        <v>18</v>
      </c>
      <c r="F12" s="353">
        <v>5</v>
      </c>
      <c r="G12" s="255"/>
      <c r="H12" s="353">
        <v>5</v>
      </c>
      <c r="I12" s="446">
        <f t="shared" si="2"/>
        <v>0</v>
      </c>
      <c r="J12" s="408"/>
      <c r="K12" s="408">
        <v>5</v>
      </c>
      <c r="L12" s="408"/>
      <c r="M12" s="408"/>
      <c r="N12" s="408"/>
      <c r="O12" s="408"/>
      <c r="P12" s="408"/>
      <c r="Q12" s="408"/>
      <c r="R12" s="408"/>
      <c r="S12" s="408"/>
      <c r="T12" s="408"/>
      <c r="U12" s="408"/>
      <c r="V12" s="408"/>
      <c r="W12" s="408"/>
      <c r="X12" s="408"/>
      <c r="Y12" s="408"/>
      <c r="Z12" s="414"/>
      <c r="AA12" s="414"/>
      <c r="AB12" s="414"/>
      <c r="AC12" s="414"/>
      <c r="AD12" s="414"/>
      <c r="AE12" s="414"/>
      <c r="AF12" s="414"/>
      <c r="AG12" s="414"/>
    </row>
    <row r="13" spans="1:33" ht="19.5" customHeight="1">
      <c r="A13" s="595"/>
      <c r="B13" s="354" t="s">
        <v>1395</v>
      </c>
      <c r="C13" s="605" t="s">
        <v>689</v>
      </c>
      <c r="D13" s="355"/>
      <c r="E13" s="605" t="s">
        <v>18</v>
      </c>
      <c r="F13" s="353">
        <v>35</v>
      </c>
      <c r="G13" s="256"/>
      <c r="H13" s="353">
        <v>35</v>
      </c>
      <c r="I13" s="446">
        <f t="shared" si="2"/>
        <v>0</v>
      </c>
      <c r="N13" s="408">
        <v>35</v>
      </c>
    </row>
    <row r="14" spans="1:33" s="238" customFormat="1" ht="19.5" customHeight="1">
      <c r="A14" s="595"/>
      <c r="B14" s="594" t="s">
        <v>691</v>
      </c>
      <c r="C14" s="351" t="s">
        <v>341</v>
      </c>
      <c r="D14" s="351"/>
      <c r="E14" s="605" t="s">
        <v>18</v>
      </c>
      <c r="F14" s="256">
        <v>30</v>
      </c>
      <c r="G14" s="256"/>
      <c r="H14" s="353">
        <v>30</v>
      </c>
      <c r="I14" s="446">
        <f t="shared" si="2"/>
        <v>0</v>
      </c>
      <c r="J14" s="408">
        <v>10</v>
      </c>
      <c r="K14" s="408">
        <v>10</v>
      </c>
      <c r="L14" s="408">
        <v>10</v>
      </c>
      <c r="M14" s="408"/>
      <c r="N14" s="408"/>
      <c r="O14" s="408"/>
      <c r="P14" s="408"/>
      <c r="Q14" s="408"/>
      <c r="R14" s="408"/>
      <c r="S14" s="408"/>
      <c r="T14" s="408"/>
      <c r="U14" s="408"/>
      <c r="V14" s="408"/>
      <c r="W14" s="408"/>
      <c r="X14" s="408"/>
      <c r="Y14" s="408"/>
      <c r="Z14" s="414"/>
      <c r="AA14" s="414"/>
      <c r="AB14" s="414"/>
      <c r="AC14" s="414"/>
      <c r="AD14" s="414"/>
      <c r="AE14" s="414"/>
      <c r="AF14" s="414"/>
      <c r="AG14" s="239"/>
    </row>
    <row r="15" spans="1:33" ht="19.5" customHeight="1">
      <c r="A15" s="595"/>
      <c r="B15" s="594" t="s">
        <v>1771</v>
      </c>
      <c r="C15" s="605" t="s">
        <v>335</v>
      </c>
      <c r="D15" s="605"/>
      <c r="E15" s="605" t="s">
        <v>18</v>
      </c>
      <c r="F15" s="353">
        <v>7.0000000000000007E-2</v>
      </c>
      <c r="G15" s="256"/>
      <c r="H15" s="353">
        <v>7.0000000000000007E-2</v>
      </c>
      <c r="I15" s="446">
        <f t="shared" si="2"/>
        <v>0</v>
      </c>
      <c r="J15" s="408">
        <v>7.0000000000000007E-2</v>
      </c>
    </row>
    <row r="16" spans="1:33" ht="19.5" customHeight="1">
      <c r="A16" s="595"/>
      <c r="B16" s="594" t="s">
        <v>691</v>
      </c>
      <c r="C16" s="605" t="s">
        <v>692</v>
      </c>
      <c r="D16" s="605"/>
      <c r="E16" s="605" t="s">
        <v>18</v>
      </c>
      <c r="F16" s="353">
        <v>300</v>
      </c>
      <c r="G16" s="256"/>
      <c r="H16" s="353">
        <v>300</v>
      </c>
      <c r="I16" s="446">
        <f t="shared" si="2"/>
        <v>0</v>
      </c>
      <c r="J16" s="408">
        <v>50</v>
      </c>
      <c r="K16" s="408">
        <v>50</v>
      </c>
      <c r="L16" s="408">
        <v>50</v>
      </c>
      <c r="N16" s="408">
        <v>150</v>
      </c>
    </row>
    <row r="17" spans="1:33" s="410" customFormat="1" ht="19.5" customHeight="1">
      <c r="A17" s="601"/>
      <c r="B17" s="354" t="s">
        <v>1680</v>
      </c>
      <c r="C17" s="605" t="s">
        <v>686</v>
      </c>
      <c r="D17" s="355"/>
      <c r="E17" s="605" t="s">
        <v>18</v>
      </c>
      <c r="F17" s="353">
        <v>100</v>
      </c>
      <c r="G17" s="255"/>
      <c r="H17" s="353">
        <v>100</v>
      </c>
      <c r="I17" s="446">
        <f t="shared" si="2"/>
        <v>-100</v>
      </c>
      <c r="J17" s="408"/>
      <c r="K17" s="408"/>
      <c r="L17" s="408"/>
      <c r="M17" s="408"/>
      <c r="N17" s="408"/>
      <c r="O17" s="408"/>
      <c r="P17" s="408"/>
      <c r="Q17" s="408"/>
      <c r="R17" s="408"/>
      <c r="S17" s="408"/>
      <c r="T17" s="408"/>
      <c r="U17" s="408"/>
      <c r="V17" s="408"/>
      <c r="W17" s="408"/>
      <c r="X17" s="408"/>
      <c r="Y17" s="408"/>
      <c r="Z17" s="414"/>
      <c r="AA17" s="414"/>
      <c r="AB17" s="414"/>
      <c r="AC17" s="414"/>
      <c r="AD17" s="414"/>
      <c r="AE17" s="414"/>
      <c r="AF17" s="414"/>
      <c r="AG17" s="414"/>
    </row>
    <row r="18" spans="1:33" ht="19.5" customHeight="1">
      <c r="A18" s="595"/>
      <c r="B18" s="356" t="s">
        <v>1681</v>
      </c>
      <c r="C18" s="605" t="s">
        <v>705</v>
      </c>
      <c r="D18" s="357"/>
      <c r="E18" s="605" t="s">
        <v>18</v>
      </c>
      <c r="F18" s="353">
        <v>200</v>
      </c>
      <c r="G18" s="256"/>
      <c r="H18" s="353">
        <v>200</v>
      </c>
      <c r="I18" s="446">
        <f t="shared" si="2"/>
        <v>-200</v>
      </c>
    </row>
    <row r="19" spans="1:33" ht="19.5" customHeight="1">
      <c r="A19" s="595"/>
      <c r="B19" s="354" t="s">
        <v>1682</v>
      </c>
      <c r="C19" s="605" t="s">
        <v>335</v>
      </c>
      <c r="D19" s="357"/>
      <c r="E19" s="605" t="s">
        <v>18</v>
      </c>
      <c r="F19" s="353">
        <v>110</v>
      </c>
      <c r="G19" s="256"/>
      <c r="H19" s="353">
        <v>110</v>
      </c>
      <c r="I19" s="446">
        <f t="shared" si="2"/>
        <v>-110</v>
      </c>
    </row>
    <row r="20" spans="1:33" ht="19.5" customHeight="1">
      <c r="A20" s="595"/>
      <c r="B20" s="356" t="s">
        <v>1681</v>
      </c>
      <c r="C20" s="605" t="s">
        <v>335</v>
      </c>
      <c r="D20" s="357"/>
      <c r="E20" s="605" t="s">
        <v>18</v>
      </c>
      <c r="F20" s="353">
        <v>100</v>
      </c>
      <c r="G20" s="256"/>
      <c r="H20" s="353">
        <v>100</v>
      </c>
      <c r="I20" s="446">
        <f t="shared" si="2"/>
        <v>-100</v>
      </c>
    </row>
    <row r="21" spans="1:33" ht="19.5" customHeight="1">
      <c r="A21" s="595"/>
      <c r="B21" s="354" t="s">
        <v>1682</v>
      </c>
      <c r="C21" s="605" t="s">
        <v>689</v>
      </c>
      <c r="D21" s="355"/>
      <c r="E21" s="605" t="s">
        <v>18</v>
      </c>
      <c r="F21" s="353">
        <v>30</v>
      </c>
      <c r="G21" s="256"/>
      <c r="H21" s="353">
        <v>30</v>
      </c>
      <c r="I21" s="446">
        <f t="shared" si="2"/>
        <v>-30</v>
      </c>
    </row>
    <row r="22" spans="1:33" ht="19.5" customHeight="1">
      <c r="A22" s="595"/>
      <c r="B22" s="356" t="s">
        <v>1681</v>
      </c>
      <c r="C22" s="605" t="s">
        <v>689</v>
      </c>
      <c r="D22" s="355"/>
      <c r="E22" s="605" t="s">
        <v>18</v>
      </c>
      <c r="F22" s="353">
        <v>33</v>
      </c>
      <c r="G22" s="256"/>
      <c r="H22" s="353">
        <v>33</v>
      </c>
      <c r="I22" s="446">
        <f t="shared" si="2"/>
        <v>-33</v>
      </c>
    </row>
    <row r="23" spans="1:33" ht="19.5" customHeight="1">
      <c r="A23" s="595"/>
      <c r="B23" s="354" t="s">
        <v>1682</v>
      </c>
      <c r="C23" s="605" t="s">
        <v>690</v>
      </c>
      <c r="D23" s="355"/>
      <c r="E23" s="605" t="s">
        <v>18</v>
      </c>
      <c r="F23" s="353">
        <v>35.880000000000003</v>
      </c>
      <c r="G23" s="256"/>
      <c r="H23" s="353">
        <v>35.880000000000003</v>
      </c>
      <c r="I23" s="446">
        <f t="shared" si="2"/>
        <v>-35.880000000000003</v>
      </c>
    </row>
    <row r="24" spans="1:33" s="419" customFormat="1" ht="19.5" customHeight="1">
      <c r="A24" s="593">
        <v>2</v>
      </c>
      <c r="B24" s="397" t="s">
        <v>1782</v>
      </c>
      <c r="C24" s="398"/>
      <c r="D24" s="399"/>
      <c r="E24" s="398"/>
      <c r="F24" s="400"/>
      <c r="G24" s="400"/>
      <c r="H24" s="400"/>
      <c r="I24" s="446">
        <f t="shared" si="2"/>
        <v>0</v>
      </c>
      <c r="J24" s="417"/>
      <c r="K24" s="417"/>
      <c r="L24" s="417"/>
      <c r="M24" s="417"/>
      <c r="N24" s="417"/>
      <c r="O24" s="417"/>
      <c r="P24" s="417"/>
      <c r="Q24" s="417"/>
      <c r="R24" s="417"/>
      <c r="S24" s="417"/>
      <c r="T24" s="417"/>
      <c r="U24" s="418"/>
      <c r="V24" s="417"/>
      <c r="W24" s="418"/>
      <c r="X24" s="417"/>
      <c r="Y24" s="417"/>
      <c r="Z24" s="415"/>
      <c r="AA24" s="415"/>
      <c r="AB24" s="415"/>
      <c r="AC24" s="415"/>
      <c r="AD24" s="415"/>
      <c r="AE24" s="415"/>
      <c r="AF24" s="415"/>
      <c r="AG24" s="415"/>
    </row>
    <row r="25" spans="1:33" ht="19.5" customHeight="1">
      <c r="A25" s="595"/>
      <c r="B25" s="358" t="s">
        <v>693</v>
      </c>
      <c r="C25" s="605" t="s">
        <v>692</v>
      </c>
      <c r="D25" s="359"/>
      <c r="E25" s="605" t="s">
        <v>22</v>
      </c>
      <c r="F25" s="256">
        <v>850</v>
      </c>
      <c r="G25" s="256"/>
      <c r="H25" s="256">
        <v>850</v>
      </c>
      <c r="I25" s="446">
        <f t="shared" si="2"/>
        <v>0</v>
      </c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13"/>
      <c r="AA25" s="413"/>
      <c r="AB25" s="413"/>
      <c r="AC25" s="413"/>
      <c r="AD25" s="413"/>
      <c r="AE25" s="413"/>
      <c r="AF25" s="413"/>
      <c r="AG25" s="413">
        <v>850</v>
      </c>
    </row>
    <row r="26" spans="1:33" ht="19.5" customHeight="1">
      <c r="A26" s="595"/>
      <c r="B26" s="358" t="s">
        <v>1783</v>
      </c>
      <c r="C26" s="605"/>
      <c r="D26" s="359"/>
      <c r="E26" s="605"/>
      <c r="F26" s="256"/>
      <c r="G26" s="256"/>
      <c r="H26" s="256"/>
      <c r="I26" s="446">
        <f t="shared" si="2"/>
        <v>0</v>
      </c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13"/>
      <c r="AA26" s="413"/>
      <c r="AB26" s="413"/>
      <c r="AC26" s="413"/>
      <c r="AD26" s="413"/>
      <c r="AE26" s="413"/>
      <c r="AF26" s="413"/>
      <c r="AG26" s="413"/>
    </row>
    <row r="27" spans="1:33" ht="19.5" customHeight="1">
      <c r="A27" s="595"/>
      <c r="B27" s="475" t="s">
        <v>1784</v>
      </c>
      <c r="C27" s="605" t="s">
        <v>692</v>
      </c>
      <c r="D27" s="359"/>
      <c r="E27" s="605" t="s">
        <v>20</v>
      </c>
      <c r="F27" s="256">
        <v>529.04</v>
      </c>
      <c r="G27" s="256"/>
      <c r="H27" s="256">
        <v>529.04</v>
      </c>
      <c r="I27" s="446">
        <f t="shared" si="2"/>
        <v>0</v>
      </c>
      <c r="J27" s="420"/>
      <c r="K27" s="420"/>
      <c r="L27" s="420"/>
      <c r="M27" s="420"/>
      <c r="N27" s="420"/>
      <c r="O27" s="420"/>
      <c r="P27" s="420">
        <v>529.04</v>
      </c>
      <c r="Q27" s="420"/>
      <c r="R27" s="420"/>
      <c r="S27" s="420"/>
      <c r="T27" s="420"/>
      <c r="U27" s="420"/>
      <c r="V27" s="420"/>
      <c r="W27" s="420"/>
      <c r="X27" s="420"/>
      <c r="Y27" s="420"/>
      <c r="Z27" s="413"/>
      <c r="AA27" s="413"/>
      <c r="AB27" s="413"/>
      <c r="AC27" s="413"/>
      <c r="AD27" s="413"/>
      <c r="AE27" s="413"/>
      <c r="AF27" s="413"/>
      <c r="AG27" s="413"/>
    </row>
    <row r="28" spans="1:33" ht="19.5" customHeight="1">
      <c r="A28" s="595"/>
      <c r="B28" s="475" t="s">
        <v>1785</v>
      </c>
      <c r="C28" s="605" t="s">
        <v>692</v>
      </c>
      <c r="D28" s="359"/>
      <c r="E28" s="605" t="s">
        <v>18</v>
      </c>
      <c r="F28" s="256">
        <v>1191.6799999999998</v>
      </c>
      <c r="G28" s="256"/>
      <c r="H28" s="256">
        <v>1191.6799999999998</v>
      </c>
      <c r="I28" s="446">
        <f t="shared" si="2"/>
        <v>0</v>
      </c>
      <c r="J28" s="420"/>
      <c r="K28" s="420"/>
      <c r="L28" s="420"/>
      <c r="M28" s="420"/>
      <c r="N28" s="256">
        <v>1191.6799999999998</v>
      </c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13"/>
      <c r="AA28" s="413"/>
      <c r="AB28" s="413"/>
      <c r="AC28" s="413"/>
      <c r="AD28" s="413"/>
      <c r="AE28" s="413"/>
      <c r="AF28" s="413"/>
      <c r="AG28" s="413"/>
    </row>
    <row r="29" spans="1:33" ht="19.5" customHeight="1">
      <c r="A29" s="595"/>
      <c r="B29" s="475" t="s">
        <v>1786</v>
      </c>
      <c r="C29" s="605" t="s">
        <v>692</v>
      </c>
      <c r="D29" s="359"/>
      <c r="E29" s="605" t="s">
        <v>22</v>
      </c>
      <c r="F29" s="256">
        <v>695.59000000000015</v>
      </c>
      <c r="G29" s="256"/>
      <c r="H29" s="256">
        <v>695.59000000000015</v>
      </c>
      <c r="I29" s="446">
        <f t="shared" si="2"/>
        <v>0</v>
      </c>
      <c r="J29" s="420"/>
      <c r="K29" s="420"/>
      <c r="L29" s="420"/>
      <c r="M29" s="420"/>
      <c r="N29" s="420"/>
      <c r="O29" s="420"/>
      <c r="P29" s="420">
        <v>695.59000000000015</v>
      </c>
      <c r="Q29" s="420"/>
      <c r="R29" s="420"/>
      <c r="S29" s="420"/>
      <c r="T29" s="420"/>
      <c r="U29" s="420"/>
      <c r="V29" s="420"/>
      <c r="W29" s="420"/>
      <c r="X29" s="420"/>
      <c r="Y29" s="420"/>
      <c r="Z29" s="413"/>
      <c r="AA29" s="413"/>
      <c r="AB29" s="413"/>
      <c r="AC29" s="413"/>
      <c r="AD29" s="413"/>
      <c r="AE29" s="413"/>
      <c r="AF29" s="413"/>
      <c r="AG29" s="413"/>
    </row>
    <row r="30" spans="1:33" ht="19.5" customHeight="1">
      <c r="A30" s="595"/>
      <c r="B30" s="475" t="s">
        <v>1787</v>
      </c>
      <c r="C30" s="605" t="s">
        <v>692</v>
      </c>
      <c r="D30" s="359"/>
      <c r="E30" s="605" t="s">
        <v>22</v>
      </c>
      <c r="F30" s="256">
        <v>693.53</v>
      </c>
      <c r="G30" s="256"/>
      <c r="H30" s="256">
        <v>693.53</v>
      </c>
      <c r="I30" s="446">
        <f t="shared" si="2"/>
        <v>0</v>
      </c>
      <c r="J30" s="420"/>
      <c r="K30" s="420"/>
      <c r="L30" s="420"/>
      <c r="M30" s="420"/>
      <c r="N30" s="420"/>
      <c r="O30" s="420">
        <v>693.53</v>
      </c>
      <c r="P30" s="420"/>
      <c r="Q30" s="420"/>
      <c r="R30" s="420"/>
      <c r="S30" s="420"/>
      <c r="T30" s="420"/>
      <c r="U30" s="420"/>
      <c r="V30" s="420"/>
      <c r="W30" s="420"/>
      <c r="X30" s="420"/>
      <c r="Y30" s="420"/>
      <c r="Z30" s="413"/>
      <c r="AA30" s="413"/>
      <c r="AB30" s="413"/>
      <c r="AC30" s="413"/>
      <c r="AD30" s="413"/>
      <c r="AE30" s="413"/>
      <c r="AF30" s="413"/>
      <c r="AG30" s="413"/>
    </row>
    <row r="31" spans="1:33" ht="19.5" customHeight="1">
      <c r="A31" s="595"/>
      <c r="B31" s="475" t="s">
        <v>1788</v>
      </c>
      <c r="C31" s="605" t="s">
        <v>692</v>
      </c>
      <c r="D31" s="359"/>
      <c r="E31" s="605" t="s">
        <v>22</v>
      </c>
      <c r="F31" s="256">
        <v>857.96999999999991</v>
      </c>
      <c r="G31" s="256"/>
      <c r="H31" s="256">
        <v>857.96999999999991</v>
      </c>
      <c r="I31" s="446">
        <f t="shared" si="2"/>
        <v>0</v>
      </c>
      <c r="J31" s="420"/>
      <c r="K31" s="420"/>
      <c r="L31" s="420"/>
      <c r="M31" s="256">
        <v>857.96999999999991</v>
      </c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13"/>
      <c r="AA31" s="413"/>
      <c r="AB31" s="413"/>
      <c r="AC31" s="413"/>
      <c r="AD31" s="413"/>
      <c r="AE31" s="413"/>
      <c r="AF31" s="413"/>
      <c r="AG31" s="413"/>
    </row>
    <row r="32" spans="1:33" s="419" customFormat="1" ht="20.100000000000001" customHeight="1">
      <c r="A32" s="593">
        <v>3</v>
      </c>
      <c r="B32" s="397" t="s">
        <v>92</v>
      </c>
      <c r="C32" s="398"/>
      <c r="D32" s="399"/>
      <c r="E32" s="398"/>
      <c r="F32" s="400"/>
      <c r="G32" s="400"/>
      <c r="H32" s="400"/>
      <c r="I32" s="446">
        <f t="shared" si="2"/>
        <v>0</v>
      </c>
      <c r="J32" s="417"/>
      <c r="K32" s="417"/>
      <c r="L32" s="417"/>
      <c r="M32" s="417"/>
      <c r="N32" s="417"/>
      <c r="O32" s="417"/>
      <c r="P32" s="417"/>
      <c r="Q32" s="417"/>
      <c r="R32" s="417"/>
      <c r="S32" s="417"/>
      <c r="T32" s="417"/>
      <c r="U32" s="418"/>
      <c r="V32" s="417"/>
      <c r="W32" s="418"/>
      <c r="X32" s="417"/>
      <c r="Y32" s="417"/>
      <c r="Z32" s="415"/>
      <c r="AA32" s="415"/>
      <c r="AB32" s="415"/>
      <c r="AC32" s="415"/>
      <c r="AD32" s="415"/>
      <c r="AE32" s="415"/>
      <c r="AF32" s="415"/>
      <c r="AG32" s="415"/>
    </row>
    <row r="33" spans="1:33" ht="20.100000000000001" customHeight="1">
      <c r="A33" s="595"/>
      <c r="B33" s="354" t="s">
        <v>694</v>
      </c>
      <c r="C33" s="605" t="s">
        <v>332</v>
      </c>
      <c r="D33" s="355" t="s">
        <v>695</v>
      </c>
      <c r="E33" s="605" t="s">
        <v>23</v>
      </c>
      <c r="F33" s="256">
        <v>2</v>
      </c>
      <c r="G33" s="256"/>
      <c r="H33" s="256">
        <v>2</v>
      </c>
      <c r="I33" s="446">
        <f t="shared" si="2"/>
        <v>0</v>
      </c>
      <c r="J33" s="420">
        <v>2</v>
      </c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13"/>
      <c r="AA33" s="413"/>
      <c r="AB33" s="413"/>
      <c r="AC33" s="413"/>
      <c r="AD33" s="413"/>
      <c r="AE33" s="413"/>
      <c r="AF33" s="413"/>
      <c r="AG33" s="413"/>
    </row>
    <row r="34" spans="1:33" ht="20.100000000000001" customHeight="1">
      <c r="A34" s="595"/>
      <c r="B34" s="354" t="s">
        <v>694</v>
      </c>
      <c r="C34" s="605" t="s">
        <v>692</v>
      </c>
      <c r="D34" s="355"/>
      <c r="E34" s="605" t="s">
        <v>23</v>
      </c>
      <c r="F34" s="256">
        <v>30</v>
      </c>
      <c r="G34" s="256"/>
      <c r="H34" s="256">
        <v>30</v>
      </c>
      <c r="I34" s="446">
        <f t="shared" si="2"/>
        <v>0</v>
      </c>
      <c r="J34" s="420">
        <v>10</v>
      </c>
      <c r="K34" s="420">
        <v>10</v>
      </c>
      <c r="L34" s="420">
        <v>5</v>
      </c>
      <c r="M34" s="420">
        <v>5</v>
      </c>
      <c r="N34" s="420"/>
      <c r="O34" s="420"/>
      <c r="P34" s="420"/>
      <c r="Q34" s="420"/>
      <c r="R34" s="420"/>
      <c r="S34" s="420"/>
      <c r="T34" s="420"/>
      <c r="U34" s="420"/>
      <c r="V34" s="420"/>
      <c r="W34" s="420"/>
      <c r="X34" s="420"/>
      <c r="Y34" s="420"/>
      <c r="Z34" s="413"/>
      <c r="AA34" s="413"/>
      <c r="AB34" s="413"/>
      <c r="AC34" s="413"/>
      <c r="AD34" s="413"/>
      <c r="AE34" s="413"/>
      <c r="AF34" s="413"/>
      <c r="AG34" s="413"/>
    </row>
    <row r="35" spans="1:33" s="419" customFormat="1" ht="20.100000000000001" customHeight="1">
      <c r="A35" s="593">
        <v>4</v>
      </c>
      <c r="B35" s="397" t="s">
        <v>117</v>
      </c>
      <c r="C35" s="398"/>
      <c r="D35" s="399"/>
      <c r="E35" s="398"/>
      <c r="F35" s="400"/>
      <c r="G35" s="400"/>
      <c r="H35" s="400"/>
      <c r="I35" s="446">
        <f t="shared" si="2"/>
        <v>0</v>
      </c>
      <c r="J35" s="417"/>
      <c r="K35" s="417"/>
      <c r="L35" s="417"/>
      <c r="M35" s="417"/>
      <c r="N35" s="417"/>
      <c r="O35" s="417"/>
      <c r="P35" s="417"/>
      <c r="Q35" s="417"/>
      <c r="R35" s="417"/>
      <c r="S35" s="417"/>
      <c r="T35" s="417"/>
      <c r="U35" s="418"/>
      <c r="V35" s="417"/>
      <c r="W35" s="418"/>
      <c r="X35" s="417"/>
      <c r="Y35" s="417"/>
      <c r="Z35" s="415"/>
      <c r="AA35" s="415"/>
      <c r="AB35" s="415"/>
      <c r="AC35" s="415"/>
      <c r="AD35" s="415"/>
      <c r="AE35" s="415"/>
      <c r="AF35" s="415"/>
      <c r="AG35" s="415"/>
    </row>
    <row r="36" spans="1:33" ht="20.100000000000001" customHeight="1">
      <c r="A36" s="595"/>
      <c r="B36" s="358" t="s">
        <v>696</v>
      </c>
      <c r="C36" s="605" t="s">
        <v>698</v>
      </c>
      <c r="D36" s="605" t="s">
        <v>697</v>
      </c>
      <c r="E36" s="605" t="s">
        <v>25</v>
      </c>
      <c r="F36" s="360">
        <v>10.5</v>
      </c>
      <c r="G36" s="256"/>
      <c r="H36" s="360">
        <v>10.5</v>
      </c>
      <c r="I36" s="446">
        <f t="shared" si="2"/>
        <v>0</v>
      </c>
      <c r="J36" s="422"/>
      <c r="K36" s="422"/>
      <c r="L36" s="420">
        <v>5</v>
      </c>
      <c r="M36" s="420">
        <v>5.5</v>
      </c>
      <c r="N36" s="422"/>
      <c r="O36" s="422"/>
      <c r="P36" s="422"/>
      <c r="Q36" s="422"/>
      <c r="R36" s="422"/>
      <c r="S36" s="422"/>
      <c r="T36" s="422"/>
      <c r="U36" s="422"/>
      <c r="V36" s="422"/>
      <c r="W36" s="422"/>
      <c r="X36" s="422"/>
      <c r="Y36" s="422"/>
      <c r="Z36" s="421"/>
      <c r="AA36" s="421"/>
      <c r="AB36" s="421"/>
      <c r="AC36" s="421"/>
      <c r="AD36" s="421"/>
      <c r="AE36" s="421"/>
      <c r="AF36" s="421"/>
      <c r="AG36" s="421"/>
    </row>
    <row r="37" spans="1:33" ht="20.100000000000001" customHeight="1">
      <c r="A37" s="595"/>
      <c r="B37" s="358" t="s">
        <v>696</v>
      </c>
      <c r="C37" s="605" t="s">
        <v>698</v>
      </c>
      <c r="D37" s="605" t="s">
        <v>699</v>
      </c>
      <c r="E37" s="605" t="s">
        <v>25</v>
      </c>
      <c r="F37" s="360">
        <v>2.5</v>
      </c>
      <c r="G37" s="256"/>
      <c r="H37" s="360">
        <v>2.5</v>
      </c>
      <c r="I37" s="446">
        <f t="shared" si="2"/>
        <v>0</v>
      </c>
      <c r="J37" s="422"/>
      <c r="K37" s="422"/>
      <c r="L37" s="420"/>
      <c r="M37" s="420"/>
      <c r="N37" s="422">
        <v>2.5</v>
      </c>
      <c r="O37" s="422"/>
      <c r="P37" s="422"/>
      <c r="Q37" s="422"/>
      <c r="R37" s="422"/>
      <c r="S37" s="422"/>
      <c r="T37" s="422"/>
      <c r="U37" s="422"/>
      <c r="V37" s="422"/>
      <c r="W37" s="422"/>
      <c r="X37" s="422"/>
      <c r="Y37" s="422"/>
      <c r="Z37" s="421"/>
      <c r="AA37" s="421"/>
      <c r="AB37" s="421"/>
      <c r="AC37" s="421"/>
      <c r="AD37" s="421"/>
      <c r="AE37" s="421"/>
      <c r="AF37" s="421"/>
      <c r="AG37" s="421"/>
    </row>
    <row r="38" spans="1:33" ht="20.100000000000001" customHeight="1">
      <c r="A38" s="595"/>
      <c r="B38" s="358" t="s">
        <v>696</v>
      </c>
      <c r="C38" s="605" t="s">
        <v>698</v>
      </c>
      <c r="D38" s="605" t="s">
        <v>700</v>
      </c>
      <c r="E38" s="605" t="s">
        <v>25</v>
      </c>
      <c r="F38" s="360">
        <v>5</v>
      </c>
      <c r="G38" s="256"/>
      <c r="H38" s="360">
        <v>5</v>
      </c>
      <c r="I38" s="446">
        <f t="shared" si="2"/>
        <v>0</v>
      </c>
      <c r="J38" s="422"/>
      <c r="K38" s="422"/>
      <c r="L38" s="420">
        <v>0.4</v>
      </c>
      <c r="M38" s="420">
        <v>0.02</v>
      </c>
      <c r="N38" s="422">
        <v>4.58</v>
      </c>
      <c r="O38" s="422"/>
      <c r="P38" s="422"/>
      <c r="Q38" s="422"/>
      <c r="R38" s="422"/>
      <c r="S38" s="422"/>
      <c r="T38" s="422"/>
      <c r="U38" s="422"/>
      <c r="V38" s="422"/>
      <c r="W38" s="422"/>
      <c r="X38" s="422"/>
      <c r="Y38" s="422"/>
      <c r="Z38" s="421"/>
      <c r="AA38" s="421"/>
      <c r="AB38" s="421"/>
      <c r="AC38" s="421"/>
      <c r="AD38" s="421"/>
      <c r="AE38" s="421"/>
      <c r="AF38" s="421"/>
      <c r="AG38" s="421"/>
    </row>
    <row r="39" spans="1:33" ht="20.100000000000001" customHeight="1">
      <c r="A39" s="595"/>
      <c r="B39" s="358" t="s">
        <v>696</v>
      </c>
      <c r="C39" s="605" t="s">
        <v>698</v>
      </c>
      <c r="D39" s="605" t="s">
        <v>700</v>
      </c>
      <c r="E39" s="605" t="s">
        <v>25</v>
      </c>
      <c r="F39" s="360">
        <v>2</v>
      </c>
      <c r="G39" s="256"/>
      <c r="H39" s="360">
        <v>2</v>
      </c>
      <c r="I39" s="446">
        <f t="shared" si="2"/>
        <v>0</v>
      </c>
      <c r="J39" s="422"/>
      <c r="K39" s="422"/>
      <c r="L39" s="420">
        <v>0.4</v>
      </c>
      <c r="M39" s="420"/>
      <c r="N39" s="422">
        <v>1.54</v>
      </c>
      <c r="O39" s="422"/>
      <c r="P39" s="422"/>
      <c r="Q39" s="422">
        <v>0.06</v>
      </c>
      <c r="R39" s="422"/>
      <c r="S39" s="422"/>
      <c r="T39" s="422"/>
      <c r="U39" s="422"/>
      <c r="V39" s="422"/>
      <c r="W39" s="422"/>
      <c r="X39" s="422"/>
      <c r="Y39" s="422"/>
      <c r="Z39" s="421"/>
      <c r="AA39" s="421"/>
      <c r="AB39" s="421"/>
      <c r="AC39" s="421"/>
      <c r="AD39" s="421"/>
      <c r="AE39" s="421"/>
      <c r="AF39" s="421"/>
      <c r="AG39" s="421"/>
    </row>
    <row r="40" spans="1:33" ht="20.100000000000001" customHeight="1">
      <c r="A40" s="595"/>
      <c r="B40" s="358" t="s">
        <v>696</v>
      </c>
      <c r="C40" s="605" t="s">
        <v>698</v>
      </c>
      <c r="D40" s="605" t="s">
        <v>701</v>
      </c>
      <c r="E40" s="605" t="s">
        <v>25</v>
      </c>
      <c r="F40" s="360">
        <v>1.5</v>
      </c>
      <c r="G40" s="256"/>
      <c r="H40" s="360">
        <v>1.5</v>
      </c>
      <c r="I40" s="446">
        <f t="shared" si="2"/>
        <v>0</v>
      </c>
      <c r="J40" s="422"/>
      <c r="K40" s="422">
        <v>0.01</v>
      </c>
      <c r="L40" s="422">
        <v>0.06</v>
      </c>
      <c r="M40" s="422">
        <v>0.11</v>
      </c>
      <c r="N40" s="422">
        <v>1.32</v>
      </c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1"/>
      <c r="AA40" s="421"/>
      <c r="AB40" s="421"/>
      <c r="AC40" s="421"/>
      <c r="AD40" s="421"/>
      <c r="AE40" s="421"/>
      <c r="AF40" s="421"/>
      <c r="AG40" s="421"/>
    </row>
    <row r="41" spans="1:33" ht="20.100000000000001" customHeight="1">
      <c r="A41" s="595"/>
      <c r="B41" s="358" t="s">
        <v>696</v>
      </c>
      <c r="C41" s="605" t="s">
        <v>339</v>
      </c>
      <c r="D41" s="605" t="s">
        <v>702</v>
      </c>
      <c r="E41" s="605" t="s">
        <v>25</v>
      </c>
      <c r="F41" s="353">
        <v>30</v>
      </c>
      <c r="G41" s="256"/>
      <c r="H41" s="353">
        <v>30</v>
      </c>
      <c r="I41" s="446">
        <f t="shared" si="2"/>
        <v>0</v>
      </c>
      <c r="N41" s="408">
        <v>30</v>
      </c>
    </row>
    <row r="42" spans="1:33" ht="20.100000000000001" customHeight="1">
      <c r="A42" s="595"/>
      <c r="B42" s="358" t="s">
        <v>696</v>
      </c>
      <c r="C42" s="605" t="s">
        <v>339</v>
      </c>
      <c r="D42" s="605"/>
      <c r="E42" s="605" t="s">
        <v>25</v>
      </c>
      <c r="F42" s="353">
        <v>19</v>
      </c>
      <c r="G42" s="256"/>
      <c r="H42" s="353">
        <v>19</v>
      </c>
      <c r="I42" s="446">
        <f t="shared" si="2"/>
        <v>0</v>
      </c>
      <c r="N42" s="408">
        <v>19</v>
      </c>
    </row>
    <row r="43" spans="1:33" ht="20.100000000000001" customHeight="1">
      <c r="A43" s="595"/>
      <c r="B43" s="358" t="s">
        <v>696</v>
      </c>
      <c r="C43" s="605" t="s">
        <v>339</v>
      </c>
      <c r="D43" s="605" t="s">
        <v>703</v>
      </c>
      <c r="E43" s="605" t="s">
        <v>25</v>
      </c>
      <c r="F43" s="353">
        <v>5</v>
      </c>
      <c r="G43" s="256"/>
      <c r="H43" s="353">
        <v>5</v>
      </c>
      <c r="I43" s="446">
        <f t="shared" si="2"/>
        <v>0</v>
      </c>
      <c r="J43" s="408">
        <v>0.02</v>
      </c>
      <c r="N43" s="408">
        <v>4.9800000000000004</v>
      </c>
    </row>
    <row r="44" spans="1:33" ht="20.100000000000001" customHeight="1">
      <c r="A44" s="595"/>
      <c r="B44" s="358" t="s">
        <v>696</v>
      </c>
      <c r="C44" s="605" t="s">
        <v>339</v>
      </c>
      <c r="D44" s="605" t="s">
        <v>703</v>
      </c>
      <c r="E44" s="605" t="s">
        <v>25</v>
      </c>
      <c r="F44" s="353">
        <v>1</v>
      </c>
      <c r="G44" s="256"/>
      <c r="H44" s="353">
        <v>1</v>
      </c>
      <c r="I44" s="446">
        <f t="shared" si="2"/>
        <v>0</v>
      </c>
      <c r="N44" s="408">
        <v>1</v>
      </c>
    </row>
    <row r="45" spans="1:33" ht="20.100000000000001" customHeight="1">
      <c r="A45" s="595"/>
      <c r="B45" s="358" t="s">
        <v>696</v>
      </c>
      <c r="C45" s="605" t="s">
        <v>339</v>
      </c>
      <c r="D45" s="605" t="s">
        <v>704</v>
      </c>
      <c r="E45" s="605" t="s">
        <v>25</v>
      </c>
      <c r="F45" s="353">
        <v>0.36</v>
      </c>
      <c r="G45" s="256"/>
      <c r="H45" s="353">
        <v>0.36</v>
      </c>
      <c r="I45" s="446">
        <f t="shared" si="2"/>
        <v>0</v>
      </c>
      <c r="J45" s="408">
        <v>0.18</v>
      </c>
      <c r="K45" s="408">
        <v>0.09</v>
      </c>
      <c r="M45" s="408">
        <v>0.09</v>
      </c>
    </row>
    <row r="46" spans="1:33" ht="20.100000000000001" customHeight="1">
      <c r="A46" s="595"/>
      <c r="B46" s="13" t="s">
        <v>1683</v>
      </c>
      <c r="C46" s="605" t="s">
        <v>339</v>
      </c>
      <c r="D46" s="605"/>
      <c r="E46" s="605" t="s">
        <v>25</v>
      </c>
      <c r="F46" s="353">
        <v>20</v>
      </c>
      <c r="G46" s="256"/>
      <c r="H46" s="353">
        <v>20</v>
      </c>
      <c r="I46" s="446">
        <f t="shared" si="2"/>
        <v>0</v>
      </c>
      <c r="K46" s="408">
        <v>5</v>
      </c>
      <c r="L46" s="408">
        <v>15</v>
      </c>
    </row>
    <row r="47" spans="1:33" s="238" customFormat="1" ht="20.100000000000001" customHeight="1">
      <c r="A47" s="595"/>
      <c r="B47" s="13" t="s">
        <v>696</v>
      </c>
      <c r="C47" s="605" t="s">
        <v>705</v>
      </c>
      <c r="D47" s="605"/>
      <c r="E47" s="605" t="s">
        <v>25</v>
      </c>
      <c r="F47" s="353">
        <v>2</v>
      </c>
      <c r="G47" s="256"/>
      <c r="H47" s="353">
        <v>2</v>
      </c>
      <c r="I47" s="446">
        <f t="shared" si="2"/>
        <v>0</v>
      </c>
      <c r="J47" s="408"/>
      <c r="K47" s="408"/>
      <c r="L47" s="408"/>
      <c r="M47" s="408"/>
      <c r="N47" s="408">
        <v>2</v>
      </c>
      <c r="O47" s="408"/>
      <c r="P47" s="408"/>
      <c r="Q47" s="408"/>
      <c r="R47" s="408"/>
      <c r="S47" s="408"/>
      <c r="T47" s="408"/>
      <c r="U47" s="408"/>
      <c r="V47" s="408"/>
      <c r="W47" s="408"/>
      <c r="X47" s="408"/>
      <c r="Y47" s="408"/>
      <c r="Z47" s="414"/>
      <c r="AA47" s="414"/>
      <c r="AB47" s="414"/>
      <c r="AC47" s="414"/>
      <c r="AD47" s="414"/>
      <c r="AE47" s="414"/>
      <c r="AF47" s="414"/>
      <c r="AG47" s="239"/>
    </row>
    <row r="48" spans="1:33" ht="15">
      <c r="A48" s="595"/>
      <c r="B48" s="13" t="s">
        <v>696</v>
      </c>
      <c r="C48" s="605" t="s">
        <v>689</v>
      </c>
      <c r="D48" s="605"/>
      <c r="E48" s="605" t="s">
        <v>25</v>
      </c>
      <c r="F48" s="353">
        <v>22.97</v>
      </c>
      <c r="G48" s="256"/>
      <c r="H48" s="353">
        <v>22.97</v>
      </c>
      <c r="I48" s="446">
        <f t="shared" si="2"/>
        <v>0</v>
      </c>
      <c r="L48" s="408">
        <v>5</v>
      </c>
      <c r="M48" s="408">
        <v>5</v>
      </c>
      <c r="N48" s="408">
        <v>12.97</v>
      </c>
    </row>
    <row r="49" spans="1:33" ht="20.100000000000001" customHeight="1">
      <c r="A49" s="595"/>
      <c r="B49" s="13" t="s">
        <v>696</v>
      </c>
      <c r="C49" s="605" t="s">
        <v>689</v>
      </c>
      <c r="D49" s="605"/>
      <c r="E49" s="605" t="s">
        <v>25</v>
      </c>
      <c r="F49" s="353">
        <v>15</v>
      </c>
      <c r="G49" s="256"/>
      <c r="H49" s="353">
        <v>15</v>
      </c>
      <c r="I49" s="446">
        <f t="shared" si="2"/>
        <v>0</v>
      </c>
      <c r="K49" s="408">
        <v>5</v>
      </c>
      <c r="L49" s="408">
        <v>5</v>
      </c>
      <c r="N49" s="408">
        <v>5</v>
      </c>
    </row>
    <row r="50" spans="1:33" ht="15">
      <c r="A50" s="595"/>
      <c r="B50" s="13" t="s">
        <v>696</v>
      </c>
      <c r="C50" s="605" t="s">
        <v>689</v>
      </c>
      <c r="D50" s="605"/>
      <c r="E50" s="605" t="s">
        <v>25</v>
      </c>
      <c r="F50" s="353">
        <v>28.66</v>
      </c>
      <c r="G50" s="256"/>
      <c r="H50" s="353">
        <v>28.66</v>
      </c>
      <c r="I50" s="446">
        <f t="shared" si="2"/>
        <v>0</v>
      </c>
      <c r="N50" s="408">
        <v>28.66</v>
      </c>
    </row>
    <row r="51" spans="1:33" ht="20.100000000000001" customHeight="1">
      <c r="A51" s="595"/>
      <c r="B51" s="13" t="s">
        <v>696</v>
      </c>
      <c r="C51" s="605" t="s">
        <v>706</v>
      </c>
      <c r="D51" s="605"/>
      <c r="E51" s="605" t="s">
        <v>25</v>
      </c>
      <c r="F51" s="353">
        <v>8</v>
      </c>
      <c r="G51" s="256"/>
      <c r="H51" s="353">
        <v>8</v>
      </c>
      <c r="I51" s="446">
        <f t="shared" si="2"/>
        <v>0</v>
      </c>
      <c r="L51" s="408">
        <v>8</v>
      </c>
    </row>
    <row r="52" spans="1:33" s="238" customFormat="1" ht="20.100000000000001" customHeight="1">
      <c r="A52" s="595"/>
      <c r="B52" s="596" t="s">
        <v>707</v>
      </c>
      <c r="C52" s="605" t="s">
        <v>341</v>
      </c>
      <c r="D52" s="605"/>
      <c r="E52" s="605" t="s">
        <v>25</v>
      </c>
      <c r="F52" s="353">
        <v>2</v>
      </c>
      <c r="G52" s="256"/>
      <c r="H52" s="353">
        <v>2</v>
      </c>
      <c r="I52" s="446">
        <f t="shared" si="2"/>
        <v>0</v>
      </c>
      <c r="J52" s="408"/>
      <c r="K52" s="408"/>
      <c r="L52" s="408">
        <v>2</v>
      </c>
      <c r="M52" s="408"/>
      <c r="N52" s="408"/>
      <c r="O52" s="408"/>
      <c r="P52" s="408"/>
      <c r="Q52" s="408"/>
      <c r="R52" s="408"/>
      <c r="S52" s="408"/>
      <c r="T52" s="408"/>
      <c r="U52" s="408"/>
      <c r="V52" s="408"/>
      <c r="W52" s="408"/>
      <c r="X52" s="408"/>
      <c r="Y52" s="408"/>
      <c r="Z52" s="414"/>
      <c r="AA52" s="414"/>
      <c r="AB52" s="414"/>
      <c r="AC52" s="414"/>
      <c r="AD52" s="414"/>
      <c r="AE52" s="414"/>
      <c r="AF52" s="414"/>
      <c r="AG52" s="239"/>
    </row>
    <row r="53" spans="1:33" ht="20.100000000000001" customHeight="1">
      <c r="A53" s="595"/>
      <c r="B53" s="596" t="s">
        <v>708</v>
      </c>
      <c r="C53" s="605" t="s">
        <v>338</v>
      </c>
      <c r="D53" s="605" t="s">
        <v>709</v>
      </c>
      <c r="E53" s="605" t="s">
        <v>25</v>
      </c>
      <c r="F53" s="256">
        <v>5</v>
      </c>
      <c r="G53" s="256"/>
      <c r="H53" s="256">
        <v>5</v>
      </c>
      <c r="I53" s="446">
        <f t="shared" si="2"/>
        <v>0</v>
      </c>
      <c r="J53" s="420"/>
      <c r="K53" s="420"/>
      <c r="L53" s="420">
        <v>3</v>
      </c>
      <c r="M53" s="420">
        <v>2</v>
      </c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13"/>
      <c r="AA53" s="413"/>
      <c r="AB53" s="413"/>
      <c r="AC53" s="413"/>
      <c r="AD53" s="413"/>
      <c r="AE53" s="413"/>
      <c r="AF53" s="413"/>
      <c r="AG53" s="413"/>
    </row>
    <row r="54" spans="1:33" ht="20.100000000000001" customHeight="1">
      <c r="A54" s="595"/>
      <c r="B54" s="596" t="s">
        <v>696</v>
      </c>
      <c r="C54" s="605" t="s">
        <v>338</v>
      </c>
      <c r="D54" s="605" t="s">
        <v>710</v>
      </c>
      <c r="E54" s="605" t="s">
        <v>25</v>
      </c>
      <c r="F54" s="256">
        <v>5</v>
      </c>
      <c r="G54" s="256"/>
      <c r="H54" s="256">
        <v>5</v>
      </c>
      <c r="I54" s="446">
        <f t="shared" si="2"/>
        <v>0</v>
      </c>
      <c r="J54" s="420"/>
      <c r="K54" s="420">
        <v>2.9</v>
      </c>
      <c r="L54" s="420">
        <v>0.6</v>
      </c>
      <c r="M54" s="420"/>
      <c r="N54" s="420">
        <v>1.5</v>
      </c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Z54" s="413"/>
      <c r="AA54" s="413"/>
      <c r="AB54" s="413"/>
      <c r="AC54" s="413"/>
      <c r="AD54" s="413"/>
      <c r="AE54" s="413"/>
      <c r="AF54" s="413"/>
      <c r="AG54" s="413"/>
    </row>
    <row r="55" spans="1:33" ht="20.100000000000001" customHeight="1">
      <c r="A55" s="595"/>
      <c r="B55" s="596" t="s">
        <v>696</v>
      </c>
      <c r="C55" s="605" t="s">
        <v>338</v>
      </c>
      <c r="D55" s="605" t="s">
        <v>711</v>
      </c>
      <c r="E55" s="605" t="s">
        <v>25</v>
      </c>
      <c r="F55" s="256">
        <v>5</v>
      </c>
      <c r="G55" s="256"/>
      <c r="H55" s="256">
        <v>5</v>
      </c>
      <c r="I55" s="446">
        <f t="shared" si="2"/>
        <v>0</v>
      </c>
      <c r="J55" s="420"/>
      <c r="K55" s="420">
        <v>0.02</v>
      </c>
      <c r="L55" s="420">
        <v>4.71</v>
      </c>
      <c r="M55" s="420"/>
      <c r="N55" s="420"/>
      <c r="O55" s="420"/>
      <c r="P55" s="420"/>
      <c r="Q55" s="420">
        <v>7.0000000000000007E-2</v>
      </c>
      <c r="R55" s="420"/>
      <c r="S55" s="420"/>
      <c r="T55" s="420"/>
      <c r="U55" s="420"/>
      <c r="V55" s="420"/>
      <c r="W55" s="420"/>
      <c r="X55" s="420"/>
      <c r="Y55" s="420"/>
      <c r="Z55" s="413"/>
      <c r="AA55" s="413"/>
      <c r="AB55" s="413"/>
      <c r="AC55" s="413"/>
      <c r="AD55" s="413"/>
      <c r="AE55" s="413"/>
      <c r="AF55" s="413"/>
      <c r="AG55" s="413">
        <v>0.2</v>
      </c>
    </row>
    <row r="56" spans="1:33" ht="20.100000000000001" customHeight="1">
      <c r="A56" s="595"/>
      <c r="B56" s="596" t="s">
        <v>696</v>
      </c>
      <c r="C56" s="605" t="s">
        <v>338</v>
      </c>
      <c r="D56" s="605" t="s">
        <v>712</v>
      </c>
      <c r="E56" s="605" t="s">
        <v>25</v>
      </c>
      <c r="F56" s="256">
        <v>5</v>
      </c>
      <c r="G56" s="256"/>
      <c r="H56" s="256">
        <v>5</v>
      </c>
      <c r="I56" s="446">
        <f t="shared" si="2"/>
        <v>0</v>
      </c>
      <c r="J56" s="420"/>
      <c r="K56" s="420"/>
      <c r="L56" s="420"/>
      <c r="M56" s="420"/>
      <c r="N56" s="420">
        <v>5</v>
      </c>
      <c r="O56" s="420"/>
      <c r="P56" s="420"/>
      <c r="Q56" s="420"/>
      <c r="R56" s="420"/>
      <c r="S56" s="420"/>
      <c r="T56" s="420"/>
      <c r="U56" s="420"/>
      <c r="V56" s="420"/>
      <c r="W56" s="420"/>
      <c r="X56" s="420"/>
      <c r="Y56" s="420"/>
      <c r="Z56" s="413"/>
      <c r="AA56" s="413"/>
      <c r="AB56" s="413"/>
      <c r="AC56" s="413"/>
      <c r="AD56" s="413"/>
      <c r="AE56" s="413"/>
      <c r="AF56" s="413"/>
      <c r="AG56" s="413"/>
    </row>
    <row r="57" spans="1:33" ht="20.100000000000001" customHeight="1">
      <c r="A57" s="595"/>
      <c r="B57" s="596" t="s">
        <v>696</v>
      </c>
      <c r="C57" s="605" t="s">
        <v>338</v>
      </c>
      <c r="D57" s="605"/>
      <c r="E57" s="605" t="s">
        <v>25</v>
      </c>
      <c r="F57" s="256">
        <v>2</v>
      </c>
      <c r="G57" s="256"/>
      <c r="H57" s="256">
        <v>2</v>
      </c>
      <c r="I57" s="446">
        <f t="shared" si="2"/>
        <v>0</v>
      </c>
      <c r="J57" s="420"/>
      <c r="K57" s="420"/>
      <c r="L57" s="420">
        <v>2</v>
      </c>
      <c r="M57" s="420"/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420"/>
      <c r="Z57" s="413"/>
      <c r="AA57" s="413"/>
      <c r="AB57" s="413"/>
      <c r="AC57" s="413"/>
      <c r="AD57" s="413"/>
      <c r="AE57" s="413"/>
      <c r="AF57" s="413"/>
      <c r="AG57" s="413"/>
    </row>
    <row r="58" spans="1:33" ht="20.100000000000001" customHeight="1">
      <c r="A58" s="595"/>
      <c r="B58" s="596" t="s">
        <v>696</v>
      </c>
      <c r="C58" s="605" t="s">
        <v>338</v>
      </c>
      <c r="D58" s="605" t="s">
        <v>713</v>
      </c>
      <c r="E58" s="605" t="s">
        <v>25</v>
      </c>
      <c r="F58" s="256">
        <v>5</v>
      </c>
      <c r="G58" s="256"/>
      <c r="H58" s="256">
        <v>5</v>
      </c>
      <c r="I58" s="446">
        <f t="shared" si="2"/>
        <v>0</v>
      </c>
      <c r="J58" s="420"/>
      <c r="K58" s="420">
        <v>0.37</v>
      </c>
      <c r="L58" s="420">
        <v>1.55</v>
      </c>
      <c r="M58" s="420">
        <v>2.89</v>
      </c>
      <c r="N58" s="420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420"/>
      <c r="Z58" s="413"/>
      <c r="AA58" s="413"/>
      <c r="AB58" s="413"/>
      <c r="AC58" s="413"/>
      <c r="AD58" s="413"/>
      <c r="AE58" s="413"/>
      <c r="AF58" s="413"/>
      <c r="AG58" s="413">
        <v>0.19</v>
      </c>
    </row>
    <row r="59" spans="1:33" ht="20.100000000000001" customHeight="1">
      <c r="A59" s="595"/>
      <c r="B59" s="596" t="s">
        <v>1735</v>
      </c>
      <c r="C59" s="605" t="s">
        <v>338</v>
      </c>
      <c r="D59" s="605"/>
      <c r="E59" s="605" t="s">
        <v>25</v>
      </c>
      <c r="F59" s="256">
        <v>10</v>
      </c>
      <c r="G59" s="256"/>
      <c r="H59" s="256">
        <v>10</v>
      </c>
      <c r="I59" s="446">
        <f t="shared" si="2"/>
        <v>0</v>
      </c>
      <c r="J59" s="420"/>
      <c r="K59" s="420"/>
      <c r="L59" s="420"/>
      <c r="M59" s="420"/>
      <c r="N59" s="420">
        <v>10</v>
      </c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420"/>
      <c r="Z59" s="413"/>
      <c r="AA59" s="413"/>
      <c r="AB59" s="413"/>
      <c r="AC59" s="413"/>
      <c r="AD59" s="413"/>
      <c r="AE59" s="413"/>
      <c r="AF59" s="413"/>
      <c r="AG59" s="413"/>
    </row>
    <row r="60" spans="1:33" ht="20.100000000000001" customHeight="1">
      <c r="A60" s="595"/>
      <c r="B60" s="596" t="s">
        <v>1396</v>
      </c>
      <c r="C60" s="605" t="s">
        <v>330</v>
      </c>
      <c r="D60" s="605" t="s">
        <v>714</v>
      </c>
      <c r="E60" s="605" t="s">
        <v>25</v>
      </c>
      <c r="F60" s="360">
        <v>15</v>
      </c>
      <c r="G60" s="256"/>
      <c r="H60" s="360">
        <v>15</v>
      </c>
      <c r="I60" s="446">
        <f t="shared" si="2"/>
        <v>0</v>
      </c>
      <c r="J60" s="422"/>
      <c r="K60" s="422"/>
      <c r="L60" s="422">
        <v>2</v>
      </c>
      <c r="M60" s="422">
        <v>8</v>
      </c>
      <c r="N60" s="422">
        <v>5</v>
      </c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1"/>
      <c r="AA60" s="421"/>
      <c r="AB60" s="421"/>
      <c r="AC60" s="421"/>
      <c r="AD60" s="421"/>
      <c r="AE60" s="421"/>
      <c r="AF60" s="421"/>
      <c r="AG60" s="421"/>
    </row>
    <row r="61" spans="1:33" ht="20.100000000000001" customHeight="1">
      <c r="A61" s="595"/>
      <c r="B61" s="596" t="s">
        <v>1397</v>
      </c>
      <c r="C61" s="605" t="s">
        <v>330</v>
      </c>
      <c r="D61" s="605" t="s">
        <v>715</v>
      </c>
      <c r="E61" s="605" t="s">
        <v>25</v>
      </c>
      <c r="F61" s="360">
        <v>10</v>
      </c>
      <c r="G61" s="256"/>
      <c r="H61" s="360">
        <v>10</v>
      </c>
      <c r="I61" s="446">
        <f t="shared" si="2"/>
        <v>0</v>
      </c>
      <c r="J61" s="422">
        <v>2.5</v>
      </c>
      <c r="K61" s="422"/>
      <c r="L61" s="422"/>
      <c r="M61" s="422"/>
      <c r="N61" s="422">
        <v>7.5</v>
      </c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1"/>
      <c r="AA61" s="421"/>
      <c r="AB61" s="421"/>
      <c r="AC61" s="421"/>
      <c r="AD61" s="421"/>
      <c r="AE61" s="421"/>
      <c r="AF61" s="421"/>
      <c r="AG61" s="421"/>
    </row>
    <row r="62" spans="1:33" s="238" customFormat="1" ht="20.100000000000001" customHeight="1">
      <c r="A62" s="363"/>
      <c r="B62" s="596" t="s">
        <v>696</v>
      </c>
      <c r="C62" s="605" t="s">
        <v>340</v>
      </c>
      <c r="D62" s="605" t="s">
        <v>716</v>
      </c>
      <c r="E62" s="605" t="s">
        <v>25</v>
      </c>
      <c r="F62" s="353">
        <v>0.3</v>
      </c>
      <c r="G62" s="256"/>
      <c r="H62" s="353">
        <v>0.3</v>
      </c>
      <c r="I62" s="446">
        <f t="shared" si="2"/>
        <v>0</v>
      </c>
      <c r="J62" s="408"/>
      <c r="K62" s="408"/>
      <c r="L62" s="408">
        <v>0.3</v>
      </c>
      <c r="M62" s="408"/>
      <c r="N62" s="408"/>
      <c r="O62" s="408"/>
      <c r="P62" s="408"/>
      <c r="Q62" s="408"/>
      <c r="R62" s="408"/>
      <c r="S62" s="408"/>
      <c r="T62" s="408"/>
      <c r="U62" s="408"/>
      <c r="V62" s="408"/>
      <c r="W62" s="408"/>
      <c r="X62" s="408"/>
      <c r="Y62" s="408"/>
      <c r="Z62" s="414"/>
      <c r="AA62" s="414"/>
      <c r="AB62" s="414"/>
      <c r="AC62" s="414"/>
      <c r="AD62" s="414"/>
      <c r="AE62" s="414"/>
      <c r="AF62" s="414"/>
      <c r="AG62" s="239"/>
    </row>
    <row r="63" spans="1:33" s="238" customFormat="1" ht="20.100000000000001" customHeight="1">
      <c r="A63" s="363"/>
      <c r="B63" s="364" t="s">
        <v>1398</v>
      </c>
      <c r="C63" s="605" t="s">
        <v>340</v>
      </c>
      <c r="D63" s="605" t="s">
        <v>717</v>
      </c>
      <c r="E63" s="605" t="s">
        <v>25</v>
      </c>
      <c r="F63" s="353">
        <v>6</v>
      </c>
      <c r="G63" s="256"/>
      <c r="H63" s="353">
        <v>6</v>
      </c>
      <c r="I63" s="446">
        <f t="shared" si="2"/>
        <v>0</v>
      </c>
      <c r="J63" s="408"/>
      <c r="K63" s="408"/>
      <c r="L63" s="408"/>
      <c r="M63" s="408"/>
      <c r="N63" s="408">
        <v>6</v>
      </c>
      <c r="O63" s="408"/>
      <c r="P63" s="408"/>
      <c r="Q63" s="408"/>
      <c r="R63" s="408"/>
      <c r="S63" s="408"/>
      <c r="T63" s="408"/>
      <c r="U63" s="408"/>
      <c r="V63" s="408"/>
      <c r="W63" s="408"/>
      <c r="X63" s="408"/>
      <c r="Y63" s="408"/>
      <c r="Z63" s="414"/>
      <c r="AA63" s="414"/>
      <c r="AB63" s="414"/>
      <c r="AC63" s="414"/>
      <c r="AD63" s="414"/>
      <c r="AE63" s="414"/>
      <c r="AF63" s="414"/>
      <c r="AG63" s="416"/>
    </row>
    <row r="64" spans="1:33" s="238" customFormat="1" ht="20.100000000000001" customHeight="1">
      <c r="A64" s="363"/>
      <c r="B64" s="596" t="s">
        <v>696</v>
      </c>
      <c r="C64" s="605" t="s">
        <v>690</v>
      </c>
      <c r="D64" s="605"/>
      <c r="E64" s="605" t="s">
        <v>25</v>
      </c>
      <c r="F64" s="353">
        <v>3</v>
      </c>
      <c r="G64" s="256"/>
      <c r="H64" s="353">
        <v>3</v>
      </c>
      <c r="I64" s="446">
        <f t="shared" si="2"/>
        <v>0</v>
      </c>
      <c r="J64" s="408"/>
      <c r="K64" s="408"/>
      <c r="L64" s="408"/>
      <c r="M64" s="408">
        <v>3</v>
      </c>
      <c r="N64" s="408"/>
      <c r="O64" s="408"/>
      <c r="P64" s="408"/>
      <c r="Q64" s="408"/>
      <c r="R64" s="408"/>
      <c r="S64" s="408"/>
      <c r="T64" s="408"/>
      <c r="U64" s="408"/>
      <c r="V64" s="408"/>
      <c r="W64" s="408"/>
      <c r="X64" s="408"/>
      <c r="Y64" s="408"/>
      <c r="Z64" s="414"/>
      <c r="AA64" s="414"/>
      <c r="AB64" s="414"/>
      <c r="AC64" s="414"/>
      <c r="AD64" s="414"/>
      <c r="AE64" s="414"/>
      <c r="AF64" s="414"/>
      <c r="AG64" s="416"/>
    </row>
    <row r="65" spans="1:33" ht="20.100000000000001" customHeight="1">
      <c r="A65" s="595"/>
      <c r="B65" s="365" t="s">
        <v>1399</v>
      </c>
      <c r="C65" s="605" t="s">
        <v>335</v>
      </c>
      <c r="D65" s="362" t="s">
        <v>718</v>
      </c>
      <c r="E65" s="605" t="s">
        <v>25</v>
      </c>
      <c r="F65" s="353">
        <v>0.6</v>
      </c>
      <c r="G65" s="256"/>
      <c r="H65" s="353">
        <v>0.6</v>
      </c>
      <c r="I65" s="446">
        <f t="shared" si="2"/>
        <v>0</v>
      </c>
      <c r="J65" s="408">
        <v>0.28999999999999998</v>
      </c>
      <c r="L65" s="408">
        <v>0.03</v>
      </c>
      <c r="N65" s="408">
        <v>0.28000000000000003</v>
      </c>
    </row>
    <row r="66" spans="1:33" ht="20.100000000000001" customHeight="1">
      <c r="A66" s="595"/>
      <c r="B66" s="365" t="s">
        <v>719</v>
      </c>
      <c r="C66" s="605" t="s">
        <v>335</v>
      </c>
      <c r="D66" s="362" t="s">
        <v>720</v>
      </c>
      <c r="E66" s="605" t="s">
        <v>25</v>
      </c>
      <c r="F66" s="353">
        <v>0.3</v>
      </c>
      <c r="G66" s="256"/>
      <c r="H66" s="353">
        <v>0.3</v>
      </c>
      <c r="I66" s="446">
        <f t="shared" si="2"/>
        <v>0</v>
      </c>
      <c r="M66" s="408">
        <v>0.3</v>
      </c>
    </row>
    <row r="67" spans="1:33" ht="20.100000000000001" customHeight="1">
      <c r="A67" s="595"/>
      <c r="B67" s="592" t="s">
        <v>721</v>
      </c>
      <c r="C67" s="605" t="s">
        <v>335</v>
      </c>
      <c r="D67" s="362" t="s">
        <v>722</v>
      </c>
      <c r="E67" s="605" t="s">
        <v>25</v>
      </c>
      <c r="F67" s="353">
        <v>0.5</v>
      </c>
      <c r="G67" s="256"/>
      <c r="H67" s="353">
        <v>0.5</v>
      </c>
      <c r="I67" s="446">
        <f t="shared" si="2"/>
        <v>0</v>
      </c>
      <c r="N67" s="408">
        <v>0.5</v>
      </c>
    </row>
    <row r="68" spans="1:33" ht="20.100000000000001" customHeight="1">
      <c r="A68" s="595"/>
      <c r="B68" s="592" t="s">
        <v>723</v>
      </c>
      <c r="C68" s="605" t="s">
        <v>335</v>
      </c>
      <c r="D68" s="362" t="s">
        <v>724</v>
      </c>
      <c r="E68" s="605" t="s">
        <v>25</v>
      </c>
      <c r="F68" s="353">
        <v>1</v>
      </c>
      <c r="G68" s="256"/>
      <c r="H68" s="353">
        <v>1</v>
      </c>
      <c r="I68" s="446">
        <f t="shared" si="2"/>
        <v>0</v>
      </c>
      <c r="M68" s="408">
        <v>1</v>
      </c>
    </row>
    <row r="69" spans="1:33" ht="20.100000000000001" customHeight="1">
      <c r="A69" s="595"/>
      <c r="B69" s="592" t="s">
        <v>725</v>
      </c>
      <c r="C69" s="605" t="s">
        <v>335</v>
      </c>
      <c r="D69" s="362" t="s">
        <v>726</v>
      </c>
      <c r="E69" s="605" t="s">
        <v>25</v>
      </c>
      <c r="F69" s="353">
        <v>1</v>
      </c>
      <c r="G69" s="256"/>
      <c r="H69" s="353">
        <v>1</v>
      </c>
      <c r="I69" s="446">
        <f t="shared" si="2"/>
        <v>0</v>
      </c>
      <c r="N69" s="408">
        <v>1</v>
      </c>
    </row>
    <row r="70" spans="1:33" ht="20.100000000000001" customHeight="1">
      <c r="A70" s="595"/>
      <c r="B70" s="592" t="s">
        <v>727</v>
      </c>
      <c r="C70" s="605" t="s">
        <v>335</v>
      </c>
      <c r="D70" s="362" t="s">
        <v>718</v>
      </c>
      <c r="E70" s="605" t="s">
        <v>25</v>
      </c>
      <c r="F70" s="353">
        <v>108</v>
      </c>
      <c r="G70" s="256"/>
      <c r="H70" s="353">
        <v>108</v>
      </c>
      <c r="I70" s="446">
        <f t="shared" si="2"/>
        <v>0</v>
      </c>
      <c r="N70" s="408">
        <v>108</v>
      </c>
    </row>
    <row r="71" spans="1:33" s="238" customFormat="1" ht="20.100000000000001" customHeight="1">
      <c r="A71" s="363"/>
      <c r="B71" s="596" t="s">
        <v>696</v>
      </c>
      <c r="C71" s="605" t="s">
        <v>336</v>
      </c>
      <c r="D71" s="605" t="s">
        <v>728</v>
      </c>
      <c r="E71" s="605" t="s">
        <v>25</v>
      </c>
      <c r="F71" s="353">
        <v>1.4</v>
      </c>
      <c r="G71" s="256"/>
      <c r="H71" s="353">
        <v>1.4</v>
      </c>
      <c r="I71" s="446">
        <f t="shared" si="2"/>
        <v>0</v>
      </c>
      <c r="J71" s="408">
        <v>0.2</v>
      </c>
      <c r="K71" s="408"/>
      <c r="L71" s="408"/>
      <c r="M71" s="408">
        <v>1.2</v>
      </c>
      <c r="N71" s="408"/>
      <c r="O71" s="408"/>
      <c r="P71" s="408"/>
      <c r="Q71" s="408"/>
      <c r="R71" s="408"/>
      <c r="S71" s="408"/>
      <c r="T71" s="408"/>
      <c r="U71" s="408"/>
      <c r="V71" s="408"/>
      <c r="W71" s="408"/>
      <c r="X71" s="408"/>
      <c r="Y71" s="408"/>
      <c r="Z71" s="414"/>
      <c r="AA71" s="414"/>
      <c r="AB71" s="414"/>
      <c r="AC71" s="414"/>
      <c r="AD71" s="414"/>
      <c r="AE71" s="414"/>
      <c r="AF71" s="414"/>
      <c r="AG71" s="239"/>
    </row>
    <row r="72" spans="1:33" s="238" customFormat="1" ht="15">
      <c r="A72" s="363"/>
      <c r="B72" s="364" t="s">
        <v>1967</v>
      </c>
      <c r="C72" s="605" t="s">
        <v>738</v>
      </c>
      <c r="D72" s="605"/>
      <c r="E72" s="605" t="s">
        <v>25</v>
      </c>
      <c r="F72" s="353">
        <v>3</v>
      </c>
      <c r="G72" s="256"/>
      <c r="H72" s="353">
        <v>3</v>
      </c>
      <c r="I72" s="446">
        <f t="shared" si="2"/>
        <v>2</v>
      </c>
      <c r="J72" s="408">
        <v>5</v>
      </c>
      <c r="K72" s="408"/>
      <c r="L72" s="408"/>
      <c r="M72" s="408"/>
      <c r="N72" s="408"/>
      <c r="O72" s="408"/>
      <c r="P72" s="408"/>
      <c r="Q72" s="408"/>
      <c r="R72" s="408"/>
      <c r="S72" s="408"/>
      <c r="T72" s="408"/>
      <c r="U72" s="408"/>
      <c r="V72" s="408"/>
      <c r="W72" s="408"/>
      <c r="X72" s="408"/>
      <c r="Y72" s="408"/>
      <c r="Z72" s="414"/>
      <c r="AA72" s="414"/>
      <c r="AB72" s="414"/>
      <c r="AC72" s="414"/>
      <c r="AD72" s="414"/>
      <c r="AE72" s="414"/>
      <c r="AF72" s="414"/>
      <c r="AG72" s="239"/>
    </row>
    <row r="73" spans="1:33" s="238" customFormat="1" ht="15">
      <c r="A73" s="363"/>
      <c r="B73" s="364" t="s">
        <v>1967</v>
      </c>
      <c r="C73" s="605" t="s">
        <v>336</v>
      </c>
      <c r="D73" s="605"/>
      <c r="E73" s="605"/>
      <c r="F73" s="353">
        <v>2</v>
      </c>
      <c r="G73" s="256"/>
      <c r="H73" s="353">
        <v>2</v>
      </c>
      <c r="I73" s="446"/>
      <c r="J73" s="408"/>
      <c r="K73" s="408"/>
      <c r="L73" s="408"/>
      <c r="M73" s="408"/>
      <c r="N73" s="408"/>
      <c r="O73" s="408"/>
      <c r="P73" s="408"/>
      <c r="Q73" s="408"/>
      <c r="R73" s="408"/>
      <c r="S73" s="408"/>
      <c r="T73" s="408"/>
      <c r="U73" s="408"/>
      <c r="V73" s="408"/>
      <c r="W73" s="408"/>
      <c r="X73" s="408"/>
      <c r="Y73" s="408"/>
      <c r="Z73" s="414"/>
      <c r="AA73" s="414"/>
      <c r="AB73" s="414"/>
      <c r="AC73" s="414"/>
      <c r="AD73" s="414"/>
      <c r="AE73" s="414"/>
      <c r="AF73" s="414"/>
      <c r="AG73" s="239"/>
    </row>
    <row r="74" spans="1:33" ht="20.100000000000001" customHeight="1">
      <c r="A74" s="595"/>
      <c r="B74" s="364" t="s">
        <v>707</v>
      </c>
      <c r="C74" s="605" t="s">
        <v>328</v>
      </c>
      <c r="D74" s="357"/>
      <c r="E74" s="605" t="s">
        <v>25</v>
      </c>
      <c r="F74" s="353">
        <v>5.3</v>
      </c>
      <c r="G74" s="256"/>
      <c r="H74" s="353">
        <v>5.3</v>
      </c>
      <c r="I74" s="446">
        <f t="shared" si="2"/>
        <v>0</v>
      </c>
      <c r="L74" s="408">
        <v>1.32</v>
      </c>
      <c r="M74" s="408">
        <v>3.98</v>
      </c>
    </row>
    <row r="75" spans="1:33" ht="20.100000000000001" customHeight="1">
      <c r="A75" s="595"/>
      <c r="B75" s="364" t="s">
        <v>707</v>
      </c>
      <c r="C75" s="605" t="s">
        <v>328</v>
      </c>
      <c r="D75" s="357"/>
      <c r="E75" s="605" t="s">
        <v>25</v>
      </c>
      <c r="F75" s="353">
        <v>1</v>
      </c>
      <c r="G75" s="256"/>
      <c r="H75" s="353">
        <v>1</v>
      </c>
      <c r="I75" s="446">
        <f t="shared" si="2"/>
        <v>0</v>
      </c>
      <c r="N75" s="408">
        <v>1</v>
      </c>
    </row>
    <row r="76" spans="1:33" ht="20.100000000000001" customHeight="1">
      <c r="A76" s="595"/>
      <c r="B76" s="364" t="s">
        <v>707</v>
      </c>
      <c r="C76" s="605" t="s">
        <v>328</v>
      </c>
      <c r="D76" s="357"/>
      <c r="E76" s="605" t="s">
        <v>25</v>
      </c>
      <c r="F76" s="353">
        <v>30</v>
      </c>
      <c r="G76" s="256"/>
      <c r="H76" s="353">
        <v>30</v>
      </c>
      <c r="I76" s="446">
        <f t="shared" ref="I76:I139" si="3">SUM(J76:AG76)-H76</f>
        <v>0</v>
      </c>
      <c r="N76" s="408">
        <v>30</v>
      </c>
    </row>
    <row r="77" spans="1:33" ht="20.100000000000001" customHeight="1">
      <c r="A77" s="595"/>
      <c r="B77" s="592" t="s">
        <v>1401</v>
      </c>
      <c r="C77" s="605" t="s">
        <v>331</v>
      </c>
      <c r="D77" s="362"/>
      <c r="E77" s="605" t="s">
        <v>25</v>
      </c>
      <c r="F77" s="353">
        <v>3</v>
      </c>
      <c r="G77" s="256"/>
      <c r="H77" s="353">
        <v>3</v>
      </c>
      <c r="I77" s="446">
        <f t="shared" si="3"/>
        <v>0</v>
      </c>
      <c r="J77" s="408">
        <v>0.15</v>
      </c>
      <c r="L77" s="408">
        <v>1</v>
      </c>
      <c r="M77" s="408">
        <v>0.3</v>
      </c>
      <c r="N77" s="408">
        <v>1.5</v>
      </c>
      <c r="Q77" s="408">
        <v>0.05</v>
      </c>
    </row>
    <row r="78" spans="1:33" ht="20.100000000000001" customHeight="1">
      <c r="A78" s="595"/>
      <c r="B78" s="364" t="s">
        <v>707</v>
      </c>
      <c r="C78" s="605" t="s">
        <v>331</v>
      </c>
      <c r="D78" s="362"/>
      <c r="E78" s="605" t="s">
        <v>25</v>
      </c>
      <c r="F78" s="353">
        <v>17</v>
      </c>
      <c r="G78" s="256"/>
      <c r="H78" s="353">
        <v>17</v>
      </c>
      <c r="I78" s="446">
        <f t="shared" si="3"/>
        <v>0</v>
      </c>
      <c r="N78" s="408">
        <v>17</v>
      </c>
    </row>
    <row r="79" spans="1:33" ht="20.100000000000001" customHeight="1">
      <c r="A79" s="595"/>
      <c r="B79" s="364" t="s">
        <v>1966</v>
      </c>
      <c r="C79" s="605" t="s">
        <v>331</v>
      </c>
      <c r="D79" s="362"/>
      <c r="E79" s="605" t="s">
        <v>25</v>
      </c>
      <c r="F79" s="353">
        <v>11</v>
      </c>
      <c r="G79" s="256"/>
      <c r="H79" s="353">
        <v>11</v>
      </c>
      <c r="I79" s="446">
        <f t="shared" si="3"/>
        <v>0</v>
      </c>
      <c r="K79" s="408">
        <v>2</v>
      </c>
      <c r="N79" s="408">
        <v>9</v>
      </c>
    </row>
    <row r="80" spans="1:33" s="238" customFormat="1" ht="20.100000000000001" customHeight="1">
      <c r="A80" s="363"/>
      <c r="B80" s="356" t="s">
        <v>2002</v>
      </c>
      <c r="C80" s="605" t="s">
        <v>337</v>
      </c>
      <c r="D80" s="605" t="s">
        <v>730</v>
      </c>
      <c r="E80" s="605" t="s">
        <v>25</v>
      </c>
      <c r="F80" s="353">
        <v>10</v>
      </c>
      <c r="G80" s="256"/>
      <c r="H80" s="353">
        <v>10</v>
      </c>
      <c r="I80" s="446">
        <f t="shared" si="3"/>
        <v>0</v>
      </c>
      <c r="J80" s="408"/>
      <c r="K80" s="408"/>
      <c r="L80" s="423">
        <v>3</v>
      </c>
      <c r="M80" s="423"/>
      <c r="N80" s="408">
        <v>7</v>
      </c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408"/>
      <c r="Z80" s="414"/>
      <c r="AA80" s="414"/>
      <c r="AB80" s="414"/>
      <c r="AC80" s="414"/>
      <c r="AD80" s="414"/>
      <c r="AE80" s="414"/>
      <c r="AF80" s="414"/>
      <c r="AG80" s="239"/>
    </row>
    <row r="81" spans="1:33" s="238" customFormat="1" ht="30">
      <c r="A81" s="595"/>
      <c r="B81" s="13" t="s">
        <v>2003</v>
      </c>
      <c r="C81" s="605" t="s">
        <v>337</v>
      </c>
      <c r="D81" s="605" t="s">
        <v>2001</v>
      </c>
      <c r="E81" s="605" t="s">
        <v>25</v>
      </c>
      <c r="F81" s="353">
        <v>25</v>
      </c>
      <c r="G81" s="256"/>
      <c r="H81" s="353">
        <v>25</v>
      </c>
      <c r="I81" s="446">
        <f t="shared" si="3"/>
        <v>0</v>
      </c>
      <c r="J81" s="408"/>
      <c r="K81" s="408"/>
      <c r="L81" s="423">
        <v>3</v>
      </c>
      <c r="M81" s="423"/>
      <c r="N81" s="408">
        <v>22</v>
      </c>
      <c r="O81" s="408"/>
      <c r="P81" s="408"/>
      <c r="Q81" s="408"/>
      <c r="R81" s="408"/>
      <c r="S81" s="408"/>
      <c r="T81" s="408"/>
      <c r="U81" s="408"/>
      <c r="V81" s="408"/>
      <c r="W81" s="408"/>
      <c r="X81" s="408"/>
      <c r="Y81" s="408"/>
      <c r="Z81" s="414"/>
      <c r="AA81" s="414"/>
      <c r="AB81" s="414"/>
      <c r="AC81" s="414"/>
      <c r="AD81" s="414"/>
      <c r="AE81" s="414"/>
      <c r="AF81" s="414"/>
      <c r="AG81" s="239"/>
    </row>
    <row r="82" spans="1:33" ht="36" customHeight="1">
      <c r="A82" s="595"/>
      <c r="B82" s="13" t="s">
        <v>1400</v>
      </c>
      <c r="C82" s="605" t="s">
        <v>337</v>
      </c>
      <c r="D82" s="605"/>
      <c r="E82" s="605" t="s">
        <v>25</v>
      </c>
      <c r="F82" s="353">
        <v>30</v>
      </c>
      <c r="G82" s="256"/>
      <c r="H82" s="353">
        <v>30</v>
      </c>
      <c r="I82" s="446">
        <f t="shared" si="3"/>
        <v>0</v>
      </c>
      <c r="L82" s="408">
        <v>5</v>
      </c>
      <c r="N82" s="408">
        <v>25</v>
      </c>
    </row>
    <row r="83" spans="1:33" ht="30">
      <c r="A83" s="595"/>
      <c r="B83" s="13" t="s">
        <v>1736</v>
      </c>
      <c r="C83" s="605" t="s">
        <v>337</v>
      </c>
      <c r="D83" s="605" t="s">
        <v>2001</v>
      </c>
      <c r="E83" s="605" t="s">
        <v>25</v>
      </c>
      <c r="F83" s="353">
        <v>300</v>
      </c>
      <c r="G83" s="256"/>
      <c r="H83" s="353">
        <v>300</v>
      </c>
      <c r="I83" s="446">
        <f t="shared" si="3"/>
        <v>-300</v>
      </c>
    </row>
    <row r="84" spans="1:33" s="419" customFormat="1" ht="19.5" customHeight="1">
      <c r="A84" s="593">
        <v>5</v>
      </c>
      <c r="B84" s="397" t="s">
        <v>85</v>
      </c>
      <c r="C84" s="398"/>
      <c r="D84" s="399"/>
      <c r="E84" s="398"/>
      <c r="F84" s="400"/>
      <c r="G84" s="400"/>
      <c r="H84" s="400"/>
      <c r="I84" s="446">
        <f t="shared" si="3"/>
        <v>0</v>
      </c>
      <c r="J84" s="417"/>
      <c r="K84" s="417"/>
      <c r="L84" s="417"/>
      <c r="M84" s="417"/>
      <c r="N84" s="417"/>
      <c r="O84" s="417"/>
      <c r="P84" s="417"/>
      <c r="Q84" s="417"/>
      <c r="R84" s="417"/>
      <c r="S84" s="417"/>
      <c r="T84" s="417"/>
      <c r="U84" s="418"/>
      <c r="V84" s="417"/>
      <c r="W84" s="418"/>
      <c r="X84" s="417"/>
      <c r="Y84" s="417"/>
      <c r="Z84" s="415"/>
      <c r="AA84" s="415"/>
      <c r="AB84" s="415"/>
      <c r="AC84" s="415"/>
      <c r="AD84" s="415"/>
      <c r="AE84" s="415"/>
      <c r="AF84" s="415"/>
      <c r="AG84" s="415"/>
    </row>
    <row r="85" spans="1:33" ht="19.5" customHeight="1">
      <c r="A85" s="595"/>
      <c r="B85" s="596" t="s">
        <v>731</v>
      </c>
      <c r="C85" s="604" t="s">
        <v>732</v>
      </c>
      <c r="D85" s="605" t="s">
        <v>724</v>
      </c>
      <c r="E85" s="604" t="s">
        <v>31</v>
      </c>
      <c r="F85" s="353">
        <v>0.75</v>
      </c>
      <c r="G85" s="256"/>
      <c r="H85" s="353">
        <v>0.75</v>
      </c>
      <c r="I85" s="446">
        <f t="shared" si="3"/>
        <v>0</v>
      </c>
      <c r="N85" s="408">
        <v>0.75</v>
      </c>
    </row>
    <row r="86" spans="1:33" ht="19.5" customHeight="1">
      <c r="A86" s="595"/>
      <c r="B86" s="596" t="s">
        <v>733</v>
      </c>
      <c r="C86" s="604" t="s">
        <v>732</v>
      </c>
      <c r="D86" s="605" t="s">
        <v>718</v>
      </c>
      <c r="E86" s="604" t="s">
        <v>31</v>
      </c>
      <c r="F86" s="353">
        <v>2</v>
      </c>
      <c r="G86" s="256"/>
      <c r="H86" s="353">
        <v>2</v>
      </c>
      <c r="I86" s="446">
        <f t="shared" si="3"/>
        <v>0</v>
      </c>
      <c r="L86" s="408">
        <v>2</v>
      </c>
    </row>
    <row r="87" spans="1:33" ht="19.5" customHeight="1">
      <c r="A87" s="595"/>
      <c r="B87" s="13" t="s">
        <v>734</v>
      </c>
      <c r="C87" s="604" t="s">
        <v>732</v>
      </c>
      <c r="D87" s="605" t="s">
        <v>735</v>
      </c>
      <c r="E87" s="604" t="s">
        <v>31</v>
      </c>
      <c r="F87" s="353">
        <v>0.1</v>
      </c>
      <c r="G87" s="256"/>
      <c r="H87" s="353">
        <v>0.1</v>
      </c>
      <c r="I87" s="446">
        <f t="shared" si="3"/>
        <v>0</v>
      </c>
      <c r="N87" s="408">
        <v>0.1</v>
      </c>
    </row>
    <row r="88" spans="1:33" ht="19.5" customHeight="1">
      <c r="A88" s="595"/>
      <c r="B88" s="13" t="s">
        <v>736</v>
      </c>
      <c r="C88" s="604" t="s">
        <v>732</v>
      </c>
      <c r="D88" s="605" t="s">
        <v>722</v>
      </c>
      <c r="E88" s="604" t="s">
        <v>31</v>
      </c>
      <c r="F88" s="353">
        <v>0.1</v>
      </c>
      <c r="G88" s="256"/>
      <c r="H88" s="353">
        <v>0.1</v>
      </c>
      <c r="I88" s="446">
        <f t="shared" si="3"/>
        <v>0</v>
      </c>
      <c r="N88" s="408">
        <v>0.1</v>
      </c>
    </row>
    <row r="89" spans="1:33" ht="19.5" customHeight="1">
      <c r="A89" s="595"/>
      <c r="B89" s="596" t="s">
        <v>737</v>
      </c>
      <c r="C89" s="604" t="s">
        <v>738</v>
      </c>
      <c r="D89" s="605"/>
      <c r="E89" s="604" t="s">
        <v>31</v>
      </c>
      <c r="F89" s="360">
        <v>1.52</v>
      </c>
      <c r="G89" s="256"/>
      <c r="H89" s="360">
        <v>1.52</v>
      </c>
      <c r="I89" s="446">
        <f t="shared" si="3"/>
        <v>0</v>
      </c>
      <c r="J89" s="422"/>
      <c r="K89" s="422"/>
      <c r="L89" s="422"/>
      <c r="M89" s="422"/>
      <c r="N89" s="422">
        <v>1.52</v>
      </c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1"/>
      <c r="AA89" s="421"/>
      <c r="AB89" s="421"/>
      <c r="AC89" s="421"/>
      <c r="AD89" s="421"/>
      <c r="AE89" s="421"/>
      <c r="AF89" s="421"/>
      <c r="AG89" s="421"/>
    </row>
    <row r="90" spans="1:33" ht="19.5" customHeight="1">
      <c r="A90" s="595"/>
      <c r="B90" s="596" t="s">
        <v>731</v>
      </c>
      <c r="C90" s="604" t="s">
        <v>738</v>
      </c>
      <c r="D90" s="605"/>
      <c r="E90" s="604" t="s">
        <v>31</v>
      </c>
      <c r="F90" s="360">
        <v>0.25</v>
      </c>
      <c r="G90" s="256"/>
      <c r="H90" s="360">
        <v>0.25</v>
      </c>
      <c r="I90" s="446">
        <f t="shared" si="3"/>
        <v>0</v>
      </c>
      <c r="J90" s="422"/>
      <c r="K90" s="422"/>
      <c r="L90" s="422"/>
      <c r="M90" s="422"/>
      <c r="N90" s="422">
        <v>0.25</v>
      </c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1"/>
      <c r="AA90" s="421"/>
      <c r="AB90" s="421"/>
      <c r="AC90" s="421"/>
      <c r="AD90" s="421"/>
      <c r="AE90" s="421"/>
      <c r="AF90" s="421"/>
      <c r="AG90" s="421"/>
    </row>
    <row r="91" spans="1:33" ht="19.5" customHeight="1">
      <c r="A91" s="595"/>
      <c r="B91" s="596" t="s">
        <v>733</v>
      </c>
      <c r="C91" s="604" t="s">
        <v>686</v>
      </c>
      <c r="D91" s="605"/>
      <c r="E91" s="604" t="s">
        <v>31</v>
      </c>
      <c r="F91" s="353">
        <v>4</v>
      </c>
      <c r="G91" s="256"/>
      <c r="H91" s="353">
        <v>4</v>
      </c>
      <c r="I91" s="446">
        <f t="shared" si="3"/>
        <v>0</v>
      </c>
      <c r="N91" s="408">
        <v>4</v>
      </c>
    </row>
    <row r="92" spans="1:33" ht="19.5" customHeight="1">
      <c r="A92" s="595"/>
      <c r="B92" s="596" t="s">
        <v>733</v>
      </c>
      <c r="C92" s="604" t="s">
        <v>686</v>
      </c>
      <c r="D92" s="605"/>
      <c r="E92" s="604" t="s">
        <v>31</v>
      </c>
      <c r="F92" s="353">
        <v>2</v>
      </c>
      <c r="G92" s="256"/>
      <c r="H92" s="353">
        <v>2</v>
      </c>
      <c r="I92" s="446">
        <f t="shared" si="3"/>
        <v>0</v>
      </c>
      <c r="N92" s="408">
        <v>2</v>
      </c>
    </row>
    <row r="93" spans="1:33" s="238" customFormat="1" ht="19.5" customHeight="1">
      <c r="A93" s="363"/>
      <c r="B93" s="597" t="s">
        <v>2004</v>
      </c>
      <c r="C93" s="604" t="s">
        <v>686</v>
      </c>
      <c r="D93" s="605" t="s">
        <v>739</v>
      </c>
      <c r="E93" s="604" t="s">
        <v>31</v>
      </c>
      <c r="F93" s="353">
        <v>20</v>
      </c>
      <c r="G93" s="256"/>
      <c r="H93" s="353">
        <v>20</v>
      </c>
      <c r="I93" s="446">
        <f t="shared" si="3"/>
        <v>0</v>
      </c>
      <c r="J93" s="408"/>
      <c r="K93" s="408"/>
      <c r="L93" s="408">
        <v>4.0999999999999996</v>
      </c>
      <c r="M93" s="408">
        <v>15.9</v>
      </c>
      <c r="N93" s="408"/>
      <c r="O93" s="408"/>
      <c r="P93" s="408"/>
      <c r="Q93" s="408"/>
      <c r="R93" s="408"/>
      <c r="S93" s="408"/>
      <c r="T93" s="408"/>
      <c r="U93" s="408"/>
      <c r="V93" s="408"/>
      <c r="W93" s="408"/>
      <c r="X93" s="408"/>
      <c r="Y93" s="408"/>
      <c r="Z93" s="414"/>
      <c r="AA93" s="414"/>
      <c r="AB93" s="414"/>
      <c r="AC93" s="414"/>
      <c r="AD93" s="414"/>
      <c r="AE93" s="414"/>
      <c r="AF93" s="414"/>
      <c r="AG93" s="239"/>
    </row>
    <row r="94" spans="1:33" ht="19.5" customHeight="1">
      <c r="A94" s="595"/>
      <c r="B94" s="596" t="s">
        <v>740</v>
      </c>
      <c r="C94" s="604" t="s">
        <v>741</v>
      </c>
      <c r="D94" s="605"/>
      <c r="E94" s="604" t="s">
        <v>31</v>
      </c>
      <c r="F94" s="353">
        <v>1.2</v>
      </c>
      <c r="G94" s="256"/>
      <c r="H94" s="353">
        <v>1.2</v>
      </c>
      <c r="I94" s="446">
        <f t="shared" si="3"/>
        <v>0</v>
      </c>
      <c r="J94" s="408">
        <v>0.2</v>
      </c>
      <c r="N94" s="408">
        <v>1</v>
      </c>
    </row>
    <row r="95" spans="1:33" s="238" customFormat="1" ht="19.5" customHeight="1">
      <c r="A95" s="363"/>
      <c r="B95" s="597" t="s">
        <v>742</v>
      </c>
      <c r="C95" s="604" t="s">
        <v>329</v>
      </c>
      <c r="D95" s="355"/>
      <c r="E95" s="604" t="s">
        <v>31</v>
      </c>
      <c r="F95" s="353">
        <v>1.5</v>
      </c>
      <c r="G95" s="256"/>
      <c r="H95" s="353">
        <v>1.5</v>
      </c>
      <c r="I95" s="446">
        <f t="shared" si="3"/>
        <v>0</v>
      </c>
      <c r="J95" s="408"/>
      <c r="K95" s="408"/>
      <c r="L95" s="408"/>
      <c r="M95" s="408"/>
      <c r="N95" s="408">
        <v>1.5</v>
      </c>
      <c r="O95" s="408"/>
      <c r="P95" s="408"/>
      <c r="Q95" s="408"/>
      <c r="R95" s="408"/>
      <c r="S95" s="408"/>
      <c r="T95" s="408"/>
      <c r="U95" s="408"/>
      <c r="V95" s="408"/>
      <c r="W95" s="408"/>
      <c r="X95" s="408"/>
      <c r="Y95" s="408"/>
      <c r="Z95" s="414"/>
      <c r="AA95" s="414"/>
      <c r="AB95" s="414"/>
      <c r="AC95" s="414"/>
      <c r="AD95" s="414"/>
      <c r="AE95" s="414"/>
      <c r="AF95" s="414"/>
      <c r="AG95" s="239"/>
    </row>
    <row r="96" spans="1:33" s="238" customFormat="1" ht="19.5" customHeight="1">
      <c r="A96" s="363"/>
      <c r="B96" s="596" t="s">
        <v>744</v>
      </c>
      <c r="C96" s="604" t="s">
        <v>743</v>
      </c>
      <c r="D96" s="604"/>
      <c r="E96" s="604" t="s">
        <v>31</v>
      </c>
      <c r="F96" s="353">
        <v>1.97</v>
      </c>
      <c r="G96" s="256"/>
      <c r="H96" s="353">
        <v>1.97</v>
      </c>
      <c r="I96" s="446">
        <f t="shared" si="3"/>
        <v>0</v>
      </c>
      <c r="J96" s="408"/>
      <c r="K96" s="408"/>
      <c r="L96" s="408">
        <v>1.97</v>
      </c>
      <c r="M96" s="408"/>
      <c r="N96" s="408"/>
      <c r="O96" s="408"/>
      <c r="P96" s="408"/>
      <c r="Q96" s="408"/>
      <c r="R96" s="408"/>
      <c r="S96" s="408"/>
      <c r="T96" s="408"/>
      <c r="U96" s="408"/>
      <c r="V96" s="408"/>
      <c r="W96" s="408"/>
      <c r="X96" s="408"/>
      <c r="Y96" s="408"/>
      <c r="Z96" s="414"/>
      <c r="AA96" s="414"/>
      <c r="AB96" s="414"/>
      <c r="AC96" s="414"/>
      <c r="AD96" s="414"/>
      <c r="AE96" s="414"/>
      <c r="AF96" s="414"/>
      <c r="AG96" s="239"/>
    </row>
    <row r="97" spans="1:33" ht="19.5" customHeight="1">
      <c r="A97" s="595"/>
      <c r="B97" s="596" t="s">
        <v>745</v>
      </c>
      <c r="C97" s="604" t="s">
        <v>743</v>
      </c>
      <c r="D97" s="605"/>
      <c r="E97" s="604" t="s">
        <v>31</v>
      </c>
      <c r="F97" s="353">
        <v>238.94</v>
      </c>
      <c r="G97" s="256"/>
      <c r="H97" s="353">
        <v>238.94</v>
      </c>
      <c r="I97" s="446">
        <f t="shared" si="3"/>
        <v>0</v>
      </c>
      <c r="N97" s="408">
        <v>238.94</v>
      </c>
    </row>
    <row r="98" spans="1:33" ht="19.5" customHeight="1">
      <c r="A98" s="595"/>
      <c r="B98" s="596" t="s">
        <v>746</v>
      </c>
      <c r="C98" s="604" t="s">
        <v>743</v>
      </c>
      <c r="D98" s="605"/>
      <c r="E98" s="604" t="s">
        <v>31</v>
      </c>
      <c r="F98" s="353">
        <v>43</v>
      </c>
      <c r="G98" s="256"/>
      <c r="H98" s="353">
        <v>43</v>
      </c>
      <c r="I98" s="446">
        <f t="shared" si="3"/>
        <v>0</v>
      </c>
      <c r="N98" s="408">
        <v>43</v>
      </c>
    </row>
    <row r="99" spans="1:33" s="238" customFormat="1" ht="19.5" customHeight="1">
      <c r="A99" s="363"/>
      <c r="B99" s="364" t="s">
        <v>750</v>
      </c>
      <c r="C99" s="604" t="s">
        <v>749</v>
      </c>
      <c r="D99" s="604" t="s">
        <v>751</v>
      </c>
      <c r="E99" s="604" t="s">
        <v>31</v>
      </c>
      <c r="F99" s="353">
        <v>3.6</v>
      </c>
      <c r="G99" s="256"/>
      <c r="H99" s="353">
        <v>3.6</v>
      </c>
      <c r="I99" s="446">
        <f t="shared" si="3"/>
        <v>0</v>
      </c>
      <c r="J99" s="408"/>
      <c r="K99" s="408">
        <v>0.02</v>
      </c>
      <c r="L99" s="408"/>
      <c r="M99" s="408"/>
      <c r="N99" s="408">
        <v>3.58</v>
      </c>
      <c r="O99" s="408"/>
      <c r="P99" s="408"/>
      <c r="Q99" s="408"/>
      <c r="R99" s="408"/>
      <c r="S99" s="408"/>
      <c r="T99" s="408"/>
      <c r="U99" s="408"/>
      <c r="V99" s="408"/>
      <c r="W99" s="408"/>
      <c r="X99" s="408"/>
      <c r="Y99" s="408"/>
      <c r="Z99" s="414"/>
      <c r="AA99" s="414"/>
      <c r="AB99" s="414"/>
      <c r="AC99" s="414"/>
      <c r="AD99" s="414"/>
      <c r="AE99" s="414"/>
      <c r="AF99" s="414"/>
      <c r="AG99" s="239"/>
    </row>
    <row r="100" spans="1:33" ht="19.5" customHeight="1">
      <c r="A100" s="595"/>
      <c r="B100" s="596" t="s">
        <v>752</v>
      </c>
      <c r="C100" s="604" t="s">
        <v>749</v>
      </c>
      <c r="D100" s="604" t="s">
        <v>753</v>
      </c>
      <c r="E100" s="604" t="s">
        <v>31</v>
      </c>
      <c r="F100" s="353">
        <v>53.32</v>
      </c>
      <c r="G100" s="256"/>
      <c r="H100" s="353">
        <v>53.32</v>
      </c>
      <c r="I100" s="446">
        <f t="shared" si="3"/>
        <v>0</v>
      </c>
      <c r="N100" s="408">
        <v>53.32</v>
      </c>
    </row>
    <row r="101" spans="1:33" ht="19.5" customHeight="1">
      <c r="A101" s="595"/>
      <c r="B101" s="596" t="s">
        <v>754</v>
      </c>
      <c r="C101" s="604" t="s">
        <v>749</v>
      </c>
      <c r="D101" s="604" t="s">
        <v>755</v>
      </c>
      <c r="E101" s="604" t="s">
        <v>31</v>
      </c>
      <c r="F101" s="353">
        <v>73</v>
      </c>
      <c r="G101" s="256"/>
      <c r="H101" s="353">
        <v>73</v>
      </c>
      <c r="I101" s="446">
        <f t="shared" si="3"/>
        <v>0</v>
      </c>
      <c r="N101" s="408">
        <v>73</v>
      </c>
    </row>
    <row r="102" spans="1:33" ht="19.5" customHeight="1">
      <c r="A102" s="595"/>
      <c r="B102" s="596" t="s">
        <v>756</v>
      </c>
      <c r="C102" s="604" t="s">
        <v>689</v>
      </c>
      <c r="D102" s="605"/>
      <c r="E102" s="604" t="s">
        <v>31</v>
      </c>
      <c r="F102" s="353">
        <v>46</v>
      </c>
      <c r="G102" s="256"/>
      <c r="H102" s="353">
        <v>46</v>
      </c>
      <c r="I102" s="446">
        <f t="shared" si="3"/>
        <v>0</v>
      </c>
      <c r="L102" s="422">
        <v>20</v>
      </c>
      <c r="M102" s="408">
        <v>3</v>
      </c>
      <c r="N102" s="408">
        <v>23</v>
      </c>
    </row>
    <row r="103" spans="1:33" ht="19.5" customHeight="1">
      <c r="A103" s="595"/>
      <c r="B103" s="592" t="s">
        <v>757</v>
      </c>
      <c r="C103" s="604" t="s">
        <v>689</v>
      </c>
      <c r="D103" s="362"/>
      <c r="E103" s="604" t="s">
        <v>31</v>
      </c>
      <c r="F103" s="360">
        <v>0.49</v>
      </c>
      <c r="G103" s="256"/>
      <c r="H103" s="360">
        <v>0.49</v>
      </c>
      <c r="I103" s="446">
        <f t="shared" si="3"/>
        <v>0</v>
      </c>
      <c r="J103" s="422"/>
      <c r="K103" s="422"/>
      <c r="L103" s="422">
        <v>0.49</v>
      </c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1"/>
      <c r="AA103" s="421"/>
      <c r="AB103" s="421"/>
      <c r="AC103" s="421"/>
      <c r="AD103" s="421"/>
      <c r="AE103" s="421"/>
      <c r="AF103" s="421"/>
      <c r="AG103" s="421"/>
    </row>
    <row r="104" spans="1:33" ht="19.5" customHeight="1">
      <c r="A104" s="595"/>
      <c r="B104" s="592" t="s">
        <v>742</v>
      </c>
      <c r="C104" s="604" t="s">
        <v>689</v>
      </c>
      <c r="D104" s="604" t="s">
        <v>758</v>
      </c>
      <c r="E104" s="604" t="s">
        <v>31</v>
      </c>
      <c r="F104" s="360">
        <v>1.18</v>
      </c>
      <c r="G104" s="256"/>
      <c r="H104" s="360">
        <v>1.18</v>
      </c>
      <c r="I104" s="446">
        <f t="shared" si="3"/>
        <v>0</v>
      </c>
      <c r="J104" s="422"/>
      <c r="K104" s="422"/>
      <c r="L104" s="422">
        <v>1.18</v>
      </c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1"/>
      <c r="AA104" s="421"/>
      <c r="AB104" s="421"/>
      <c r="AC104" s="421"/>
      <c r="AD104" s="421"/>
      <c r="AE104" s="421"/>
      <c r="AF104" s="421"/>
      <c r="AG104" s="421"/>
    </row>
    <row r="105" spans="1:33" ht="19.5" customHeight="1">
      <c r="A105" s="595"/>
      <c r="B105" s="596" t="s">
        <v>759</v>
      </c>
      <c r="C105" s="604" t="s">
        <v>760</v>
      </c>
      <c r="D105" s="605"/>
      <c r="E105" s="604" t="s">
        <v>31</v>
      </c>
      <c r="F105" s="353">
        <v>1.2</v>
      </c>
      <c r="G105" s="256"/>
      <c r="H105" s="353">
        <v>1.2</v>
      </c>
      <c r="I105" s="446">
        <f t="shared" si="3"/>
        <v>0</v>
      </c>
      <c r="N105" s="408">
        <v>1.2</v>
      </c>
    </row>
    <row r="106" spans="1:33" ht="19.5" customHeight="1">
      <c r="A106" s="595"/>
      <c r="B106" s="592" t="s">
        <v>761</v>
      </c>
      <c r="C106" s="604" t="s">
        <v>760</v>
      </c>
      <c r="D106" s="362"/>
      <c r="E106" s="604" t="s">
        <v>31</v>
      </c>
      <c r="F106" s="353">
        <v>0.5</v>
      </c>
      <c r="G106" s="256"/>
      <c r="H106" s="353">
        <v>0.5</v>
      </c>
      <c r="I106" s="446">
        <f t="shared" si="3"/>
        <v>0</v>
      </c>
      <c r="N106" s="408">
        <v>0.5</v>
      </c>
    </row>
    <row r="107" spans="1:33" s="238" customFormat="1" ht="19.5" customHeight="1">
      <c r="A107" s="595"/>
      <c r="B107" s="596" t="s">
        <v>731</v>
      </c>
      <c r="C107" s="604" t="s">
        <v>763</v>
      </c>
      <c r="D107" s="604"/>
      <c r="E107" s="604" t="s">
        <v>31</v>
      </c>
      <c r="F107" s="353">
        <v>6</v>
      </c>
      <c r="G107" s="256"/>
      <c r="H107" s="353">
        <v>6</v>
      </c>
      <c r="I107" s="446">
        <f t="shared" si="3"/>
        <v>0</v>
      </c>
      <c r="J107" s="408"/>
      <c r="K107" s="408"/>
      <c r="L107" s="408">
        <v>3.2</v>
      </c>
      <c r="M107" s="408"/>
      <c r="N107" s="408">
        <v>2.8</v>
      </c>
      <c r="O107" s="408"/>
      <c r="P107" s="408"/>
      <c r="Q107" s="408"/>
      <c r="R107" s="408"/>
      <c r="S107" s="408"/>
      <c r="T107" s="408"/>
      <c r="U107" s="408"/>
      <c r="V107" s="408"/>
      <c r="W107" s="408"/>
      <c r="X107" s="408"/>
      <c r="Y107" s="408"/>
      <c r="Z107" s="414"/>
      <c r="AA107" s="414"/>
      <c r="AB107" s="414"/>
      <c r="AC107" s="414"/>
      <c r="AD107" s="414"/>
      <c r="AE107" s="414"/>
      <c r="AF107" s="414"/>
      <c r="AG107" s="239"/>
    </row>
    <row r="108" spans="1:33" s="238" customFormat="1" ht="19.5" customHeight="1">
      <c r="A108" s="595"/>
      <c r="B108" s="592" t="s">
        <v>740</v>
      </c>
      <c r="C108" s="604" t="s">
        <v>763</v>
      </c>
      <c r="D108" s="604" t="s">
        <v>764</v>
      </c>
      <c r="E108" s="604" t="s">
        <v>31</v>
      </c>
      <c r="F108" s="353">
        <v>0.5</v>
      </c>
      <c r="G108" s="256"/>
      <c r="H108" s="353">
        <v>0.5</v>
      </c>
      <c r="I108" s="446">
        <f t="shared" si="3"/>
        <v>0</v>
      </c>
      <c r="J108" s="408"/>
      <c r="K108" s="408"/>
      <c r="L108" s="408"/>
      <c r="M108" s="408"/>
      <c r="N108" s="408">
        <v>0.5</v>
      </c>
      <c r="O108" s="408"/>
      <c r="P108" s="408"/>
      <c r="Q108" s="408"/>
      <c r="R108" s="408"/>
      <c r="S108" s="408"/>
      <c r="T108" s="408"/>
      <c r="U108" s="408"/>
      <c r="V108" s="408"/>
      <c r="W108" s="408"/>
      <c r="X108" s="408"/>
      <c r="Y108" s="408"/>
      <c r="Z108" s="414"/>
      <c r="AA108" s="414"/>
      <c r="AB108" s="414"/>
      <c r="AC108" s="414"/>
      <c r="AD108" s="414"/>
      <c r="AE108" s="414"/>
      <c r="AF108" s="414"/>
      <c r="AG108" s="239"/>
    </row>
    <row r="109" spans="1:33" ht="19.5" customHeight="1">
      <c r="A109" s="595"/>
      <c r="B109" s="592" t="s">
        <v>742</v>
      </c>
      <c r="C109" s="604" t="s">
        <v>338</v>
      </c>
      <c r="D109" s="604" t="s">
        <v>766</v>
      </c>
      <c r="E109" s="604" t="s">
        <v>31</v>
      </c>
      <c r="F109" s="353">
        <v>1</v>
      </c>
      <c r="G109" s="256"/>
      <c r="H109" s="353">
        <v>1</v>
      </c>
      <c r="I109" s="446">
        <f t="shared" si="3"/>
        <v>0</v>
      </c>
      <c r="L109" s="408">
        <v>1</v>
      </c>
    </row>
    <row r="110" spans="1:33" ht="19.5" customHeight="1">
      <c r="A110" s="595"/>
      <c r="B110" s="592" t="s">
        <v>767</v>
      </c>
      <c r="C110" s="604" t="s">
        <v>333</v>
      </c>
      <c r="D110" s="604" t="s">
        <v>768</v>
      </c>
      <c r="E110" s="604" t="s">
        <v>31</v>
      </c>
      <c r="F110" s="353">
        <v>2.1</v>
      </c>
      <c r="G110" s="256"/>
      <c r="H110" s="353">
        <v>2.1</v>
      </c>
      <c r="I110" s="446">
        <f t="shared" si="3"/>
        <v>0</v>
      </c>
      <c r="N110" s="408">
        <v>2.1</v>
      </c>
    </row>
    <row r="111" spans="1:33" ht="20.100000000000001" customHeight="1">
      <c r="A111" s="595"/>
      <c r="B111" s="592" t="s">
        <v>770</v>
      </c>
      <c r="C111" s="604" t="s">
        <v>333</v>
      </c>
      <c r="D111" s="604" t="s">
        <v>771</v>
      </c>
      <c r="E111" s="604" t="s">
        <v>31</v>
      </c>
      <c r="F111" s="353">
        <v>1</v>
      </c>
      <c r="G111" s="256"/>
      <c r="H111" s="353">
        <v>1</v>
      </c>
      <c r="I111" s="446">
        <f t="shared" si="3"/>
        <v>0</v>
      </c>
      <c r="N111" s="408">
        <v>1</v>
      </c>
    </row>
    <row r="112" spans="1:33" s="419" customFormat="1" ht="20.100000000000001" customHeight="1">
      <c r="A112" s="595"/>
      <c r="B112" s="592" t="s">
        <v>742</v>
      </c>
      <c r="C112" s="604" t="s">
        <v>706</v>
      </c>
      <c r="D112" s="605"/>
      <c r="E112" s="604" t="s">
        <v>31</v>
      </c>
      <c r="F112" s="353">
        <v>2.1</v>
      </c>
      <c r="G112" s="256"/>
      <c r="H112" s="353">
        <v>2.1</v>
      </c>
      <c r="I112" s="446">
        <f t="shared" si="3"/>
        <v>0</v>
      </c>
      <c r="J112" s="408"/>
      <c r="K112" s="408"/>
      <c r="L112" s="408"/>
      <c r="M112" s="408"/>
      <c r="N112" s="353">
        <v>2.1</v>
      </c>
      <c r="O112" s="408"/>
      <c r="P112" s="408"/>
      <c r="Q112" s="408"/>
      <c r="R112" s="408"/>
      <c r="S112" s="408"/>
      <c r="T112" s="408"/>
      <c r="U112" s="408"/>
      <c r="V112" s="408"/>
      <c r="W112" s="408"/>
      <c r="X112" s="408"/>
      <c r="Y112" s="408"/>
      <c r="Z112" s="414"/>
      <c r="AA112" s="414"/>
      <c r="AB112" s="414"/>
      <c r="AC112" s="414"/>
      <c r="AD112" s="414"/>
      <c r="AE112" s="414"/>
      <c r="AF112" s="414"/>
      <c r="AG112" s="239"/>
    </row>
    <row r="113" spans="1:33" s="419" customFormat="1" ht="20.100000000000001" customHeight="1">
      <c r="A113" s="595"/>
      <c r="B113" s="13" t="s">
        <v>1774</v>
      </c>
      <c r="C113" s="604" t="s">
        <v>332</v>
      </c>
      <c r="D113" s="605"/>
      <c r="E113" s="604" t="s">
        <v>31</v>
      </c>
      <c r="F113" s="353">
        <v>9</v>
      </c>
      <c r="G113" s="256"/>
      <c r="H113" s="353">
        <v>9</v>
      </c>
      <c r="I113" s="446">
        <f t="shared" si="3"/>
        <v>0</v>
      </c>
      <c r="J113" s="408"/>
      <c r="K113" s="408"/>
      <c r="L113" s="408"/>
      <c r="M113" s="408"/>
      <c r="N113" s="408">
        <v>9</v>
      </c>
      <c r="O113" s="408"/>
      <c r="P113" s="408"/>
      <c r="Q113" s="408"/>
      <c r="R113" s="408"/>
      <c r="S113" s="408"/>
      <c r="T113" s="408"/>
      <c r="U113" s="408"/>
      <c r="V113" s="408"/>
      <c r="W113" s="408"/>
      <c r="X113" s="408"/>
      <c r="Y113" s="408"/>
      <c r="Z113" s="414"/>
      <c r="AA113" s="414"/>
      <c r="AB113" s="414"/>
      <c r="AC113" s="414"/>
      <c r="AD113" s="414"/>
      <c r="AE113" s="414"/>
      <c r="AF113" s="414"/>
      <c r="AG113" s="239"/>
    </row>
    <row r="114" spans="1:33" ht="20.100000000000001" customHeight="1">
      <c r="A114" s="595"/>
      <c r="B114" s="596" t="s">
        <v>1685</v>
      </c>
      <c r="C114" s="604" t="s">
        <v>743</v>
      </c>
      <c r="D114" s="605"/>
      <c r="E114" s="604" t="s">
        <v>31</v>
      </c>
      <c r="F114" s="353">
        <v>2</v>
      </c>
      <c r="G114" s="256"/>
      <c r="H114" s="353">
        <v>2</v>
      </c>
      <c r="I114" s="446">
        <f t="shared" si="3"/>
        <v>-2</v>
      </c>
    </row>
    <row r="115" spans="1:33" s="419" customFormat="1" ht="20.100000000000001" customHeight="1">
      <c r="A115" s="593">
        <v>6</v>
      </c>
      <c r="B115" s="397" t="s">
        <v>86</v>
      </c>
      <c r="C115" s="398"/>
      <c r="D115" s="399"/>
      <c r="E115" s="398"/>
      <c r="F115" s="400"/>
      <c r="G115" s="400"/>
      <c r="H115" s="400"/>
      <c r="I115" s="446">
        <f t="shared" si="3"/>
        <v>0</v>
      </c>
      <c r="J115" s="417"/>
      <c r="K115" s="417"/>
      <c r="L115" s="417"/>
      <c r="M115" s="417"/>
      <c r="N115" s="417"/>
      <c r="O115" s="417"/>
      <c r="P115" s="417"/>
      <c r="Q115" s="417"/>
      <c r="R115" s="417"/>
      <c r="S115" s="417"/>
      <c r="T115" s="417"/>
      <c r="U115" s="418"/>
      <c r="V115" s="417"/>
      <c r="W115" s="418"/>
      <c r="X115" s="417"/>
      <c r="Y115" s="417"/>
      <c r="Z115" s="415"/>
      <c r="AA115" s="415"/>
      <c r="AB115" s="415"/>
      <c r="AC115" s="415"/>
      <c r="AD115" s="415"/>
      <c r="AE115" s="415"/>
      <c r="AF115" s="415"/>
      <c r="AG115" s="415"/>
    </row>
    <row r="116" spans="1:33" ht="20.100000000000001" customHeight="1">
      <c r="A116" s="595"/>
      <c r="B116" s="13" t="s">
        <v>773</v>
      </c>
      <c r="C116" s="604" t="s">
        <v>732</v>
      </c>
      <c r="D116" s="605"/>
      <c r="E116" s="604" t="s">
        <v>33</v>
      </c>
      <c r="F116" s="353">
        <v>0.5</v>
      </c>
      <c r="G116" s="256"/>
      <c r="H116" s="353">
        <v>0.5</v>
      </c>
      <c r="I116" s="446">
        <f t="shared" si="3"/>
        <v>0</v>
      </c>
      <c r="M116" s="408">
        <v>0.1</v>
      </c>
      <c r="N116" s="408">
        <v>0.4</v>
      </c>
    </row>
    <row r="117" spans="1:33" ht="20.100000000000001" customHeight="1">
      <c r="A117" s="595"/>
      <c r="B117" s="13" t="s">
        <v>2005</v>
      </c>
      <c r="C117" s="604" t="s">
        <v>732</v>
      </c>
      <c r="D117" s="605"/>
      <c r="E117" s="604" t="s">
        <v>33</v>
      </c>
      <c r="F117" s="353">
        <v>0.5</v>
      </c>
      <c r="G117" s="256"/>
      <c r="H117" s="353">
        <v>0.5</v>
      </c>
      <c r="I117" s="446">
        <f t="shared" si="3"/>
        <v>0</v>
      </c>
      <c r="N117" s="408">
        <v>0.5</v>
      </c>
    </row>
    <row r="118" spans="1:33" ht="20.100000000000001" customHeight="1">
      <c r="A118" s="595"/>
      <c r="B118" s="596" t="s">
        <v>774</v>
      </c>
      <c r="C118" s="604" t="s">
        <v>732</v>
      </c>
      <c r="D118" s="605"/>
      <c r="E118" s="604" t="s">
        <v>33</v>
      </c>
      <c r="F118" s="353">
        <v>0.3</v>
      </c>
      <c r="G118" s="256"/>
      <c r="H118" s="353">
        <v>0.3</v>
      </c>
      <c r="I118" s="446">
        <f t="shared" si="3"/>
        <v>0</v>
      </c>
      <c r="J118" s="353">
        <v>0.3</v>
      </c>
    </row>
    <row r="119" spans="1:33" ht="20.100000000000001" customHeight="1">
      <c r="A119" s="595"/>
      <c r="B119" s="596" t="s">
        <v>774</v>
      </c>
      <c r="C119" s="604" t="s">
        <v>341</v>
      </c>
      <c r="D119" s="605"/>
      <c r="E119" s="604" t="s">
        <v>33</v>
      </c>
      <c r="F119" s="353">
        <v>0.3</v>
      </c>
      <c r="G119" s="256"/>
      <c r="H119" s="353">
        <v>0.3</v>
      </c>
      <c r="I119" s="446">
        <f t="shared" si="3"/>
        <v>0</v>
      </c>
      <c r="K119" s="353">
        <v>0.3</v>
      </c>
    </row>
    <row r="120" spans="1:33" ht="20.100000000000001" customHeight="1">
      <c r="A120" s="595"/>
      <c r="B120" s="596" t="s">
        <v>1686</v>
      </c>
      <c r="C120" s="604" t="s">
        <v>334</v>
      </c>
      <c r="D120" s="605"/>
      <c r="E120" s="604" t="s">
        <v>33</v>
      </c>
      <c r="F120" s="353">
        <v>0.61</v>
      </c>
      <c r="G120" s="256"/>
      <c r="H120" s="353">
        <v>0.61</v>
      </c>
      <c r="I120" s="446">
        <f t="shared" si="3"/>
        <v>0</v>
      </c>
      <c r="N120" s="408">
        <v>0.61</v>
      </c>
    </row>
    <row r="121" spans="1:33" ht="20.100000000000001" customHeight="1">
      <c r="A121" s="595"/>
      <c r="B121" s="592" t="s">
        <v>1980</v>
      </c>
      <c r="C121" s="605" t="s">
        <v>775</v>
      </c>
      <c r="D121" s="362"/>
      <c r="E121" s="604" t="s">
        <v>33</v>
      </c>
      <c r="F121" s="353">
        <v>3</v>
      </c>
      <c r="G121" s="256"/>
      <c r="H121" s="353">
        <v>3</v>
      </c>
      <c r="I121" s="446">
        <f t="shared" si="3"/>
        <v>0</v>
      </c>
      <c r="L121" s="408">
        <v>1</v>
      </c>
      <c r="N121" s="408">
        <v>2</v>
      </c>
    </row>
    <row r="122" spans="1:33" ht="20.100000000000001" customHeight="1">
      <c r="A122" s="595"/>
      <c r="B122" s="596" t="s">
        <v>776</v>
      </c>
      <c r="C122" s="605" t="s">
        <v>775</v>
      </c>
      <c r="D122" s="605"/>
      <c r="E122" s="604" t="s">
        <v>33</v>
      </c>
      <c r="F122" s="353">
        <v>0.3</v>
      </c>
      <c r="G122" s="256"/>
      <c r="H122" s="353">
        <v>0.3</v>
      </c>
      <c r="I122" s="446">
        <f t="shared" si="3"/>
        <v>0</v>
      </c>
      <c r="J122" s="353">
        <v>0.3</v>
      </c>
    </row>
    <row r="123" spans="1:33" ht="20.100000000000001" customHeight="1">
      <c r="A123" s="595"/>
      <c r="B123" s="596" t="s">
        <v>774</v>
      </c>
      <c r="C123" s="605" t="s">
        <v>339</v>
      </c>
      <c r="D123" s="605"/>
      <c r="E123" s="604" t="s">
        <v>33</v>
      </c>
      <c r="F123" s="353">
        <v>0.3</v>
      </c>
      <c r="G123" s="256"/>
      <c r="H123" s="353">
        <v>0.3</v>
      </c>
      <c r="I123" s="446">
        <f t="shared" si="3"/>
        <v>0</v>
      </c>
      <c r="M123" s="408">
        <v>0.1</v>
      </c>
      <c r="AD123" s="414">
        <v>0.2</v>
      </c>
    </row>
    <row r="124" spans="1:33" ht="20.100000000000001" customHeight="1">
      <c r="A124" s="595"/>
      <c r="B124" s="596" t="s">
        <v>774</v>
      </c>
      <c r="C124" s="605" t="s">
        <v>332</v>
      </c>
      <c r="D124" s="605"/>
      <c r="E124" s="604" t="s">
        <v>33</v>
      </c>
      <c r="F124" s="353">
        <v>0.3</v>
      </c>
      <c r="G124" s="256"/>
      <c r="H124" s="353">
        <v>0.3</v>
      </c>
      <c r="I124" s="446">
        <f t="shared" si="3"/>
        <v>0</v>
      </c>
      <c r="L124" s="353">
        <v>0.3</v>
      </c>
    </row>
    <row r="125" spans="1:33" ht="20.100000000000001" customHeight="1">
      <c r="A125" s="595"/>
      <c r="B125" s="596" t="s">
        <v>774</v>
      </c>
      <c r="C125" s="605" t="s">
        <v>338</v>
      </c>
      <c r="D125" s="605" t="s">
        <v>766</v>
      </c>
      <c r="E125" s="604" t="s">
        <v>33</v>
      </c>
      <c r="F125" s="353">
        <v>0.3</v>
      </c>
      <c r="G125" s="256"/>
      <c r="H125" s="353">
        <v>0.3</v>
      </c>
      <c r="I125" s="446">
        <f t="shared" si="3"/>
        <v>0</v>
      </c>
      <c r="L125" s="353"/>
      <c r="M125" s="408">
        <v>0.3</v>
      </c>
    </row>
    <row r="126" spans="1:33" ht="20.100000000000001" customHeight="1">
      <c r="A126" s="595"/>
      <c r="B126" s="596" t="s">
        <v>774</v>
      </c>
      <c r="C126" s="605" t="s">
        <v>328</v>
      </c>
      <c r="D126" s="605" t="s">
        <v>772</v>
      </c>
      <c r="E126" s="604" t="s">
        <v>33</v>
      </c>
      <c r="F126" s="353">
        <v>0.3</v>
      </c>
      <c r="G126" s="256"/>
      <c r="H126" s="353">
        <v>0.3</v>
      </c>
      <c r="I126" s="446">
        <f t="shared" si="3"/>
        <v>0</v>
      </c>
      <c r="N126" s="353">
        <v>0.3</v>
      </c>
    </row>
    <row r="127" spans="1:33" ht="20.100000000000001" customHeight="1">
      <c r="A127" s="595"/>
      <c r="B127" s="596" t="s">
        <v>774</v>
      </c>
      <c r="C127" s="605" t="s">
        <v>333</v>
      </c>
      <c r="D127" s="605" t="s">
        <v>769</v>
      </c>
      <c r="E127" s="604" t="s">
        <v>33</v>
      </c>
      <c r="F127" s="353">
        <v>0.3</v>
      </c>
      <c r="G127" s="256"/>
      <c r="H127" s="353">
        <v>0.3</v>
      </c>
      <c r="I127" s="446">
        <f t="shared" si="3"/>
        <v>0</v>
      </c>
      <c r="J127" s="353">
        <v>0.3</v>
      </c>
    </row>
    <row r="128" spans="1:33" ht="20.100000000000001" customHeight="1">
      <c r="A128" s="595"/>
      <c r="B128" s="596" t="s">
        <v>774</v>
      </c>
      <c r="C128" s="605" t="s">
        <v>330</v>
      </c>
      <c r="D128" s="605" t="s">
        <v>777</v>
      </c>
      <c r="E128" s="604" t="s">
        <v>33</v>
      </c>
      <c r="F128" s="353">
        <v>0.3</v>
      </c>
      <c r="G128" s="256"/>
      <c r="H128" s="353">
        <v>0.3</v>
      </c>
      <c r="I128" s="446">
        <f t="shared" si="3"/>
        <v>0</v>
      </c>
      <c r="N128" s="353">
        <v>0.3</v>
      </c>
    </row>
    <row r="129" spans="1:33" s="238" customFormat="1" ht="20.100000000000001" customHeight="1">
      <c r="A129" s="595"/>
      <c r="B129" s="596" t="s">
        <v>774</v>
      </c>
      <c r="C129" s="605" t="s">
        <v>340</v>
      </c>
      <c r="D129" s="605"/>
      <c r="E129" s="604" t="s">
        <v>33</v>
      </c>
      <c r="F129" s="353">
        <v>0.3</v>
      </c>
      <c r="G129" s="256"/>
      <c r="H129" s="353">
        <v>0.3</v>
      </c>
      <c r="I129" s="446">
        <f t="shared" si="3"/>
        <v>0</v>
      </c>
      <c r="J129" s="420"/>
      <c r="K129" s="353">
        <v>0.3</v>
      </c>
      <c r="L129" s="408"/>
      <c r="M129" s="408"/>
      <c r="N129" s="408"/>
      <c r="O129" s="408"/>
      <c r="P129" s="408"/>
      <c r="Q129" s="408"/>
      <c r="R129" s="408"/>
      <c r="S129" s="408"/>
      <c r="T129" s="408"/>
      <c r="U129" s="408"/>
      <c r="V129" s="408"/>
      <c r="W129" s="408"/>
      <c r="X129" s="408"/>
      <c r="Y129" s="408"/>
      <c r="Z129" s="414"/>
      <c r="AA129" s="414"/>
      <c r="AB129" s="414"/>
      <c r="AC129" s="414"/>
      <c r="AD129" s="414"/>
      <c r="AE129" s="414"/>
      <c r="AF129" s="414"/>
      <c r="AG129" s="416"/>
    </row>
    <row r="130" spans="1:33" ht="20.100000000000001" customHeight="1">
      <c r="A130" s="595"/>
      <c r="B130" s="596" t="s">
        <v>774</v>
      </c>
      <c r="C130" s="605" t="s">
        <v>336</v>
      </c>
      <c r="D130" s="605"/>
      <c r="E130" s="604" t="s">
        <v>33</v>
      </c>
      <c r="F130" s="353">
        <v>0.3</v>
      </c>
      <c r="G130" s="256"/>
      <c r="H130" s="353">
        <v>0.3</v>
      </c>
      <c r="I130" s="446">
        <f t="shared" si="3"/>
        <v>0</v>
      </c>
      <c r="J130" s="353">
        <v>0.3</v>
      </c>
    </row>
    <row r="131" spans="1:33" ht="20.100000000000001" customHeight="1">
      <c r="A131" s="595"/>
      <c r="B131" s="596" t="s">
        <v>774</v>
      </c>
      <c r="C131" s="605" t="s">
        <v>329</v>
      </c>
      <c r="D131" s="605"/>
      <c r="E131" s="604" t="s">
        <v>33</v>
      </c>
      <c r="F131" s="353">
        <v>0.3</v>
      </c>
      <c r="G131" s="256"/>
      <c r="H131" s="353">
        <v>0.3</v>
      </c>
      <c r="I131" s="446">
        <f t="shared" si="3"/>
        <v>0</v>
      </c>
      <c r="L131" s="353">
        <v>0.3</v>
      </c>
    </row>
    <row r="132" spans="1:33" s="238" customFormat="1" ht="20.100000000000001" customHeight="1">
      <c r="A132" s="595"/>
      <c r="B132" s="596" t="s">
        <v>1687</v>
      </c>
      <c r="C132" s="605" t="s">
        <v>337</v>
      </c>
      <c r="D132" s="605" t="s">
        <v>778</v>
      </c>
      <c r="E132" s="604" t="s">
        <v>33</v>
      </c>
      <c r="F132" s="353">
        <v>0.6</v>
      </c>
      <c r="G132" s="256"/>
      <c r="H132" s="353">
        <v>0.6</v>
      </c>
      <c r="I132" s="446">
        <f t="shared" si="3"/>
        <v>0</v>
      </c>
      <c r="J132" s="408"/>
      <c r="K132" s="353">
        <v>0.6</v>
      </c>
      <c r="L132" s="408"/>
      <c r="M132" s="408"/>
      <c r="N132" s="408"/>
      <c r="O132" s="408"/>
      <c r="P132" s="408"/>
      <c r="Q132" s="408"/>
      <c r="R132" s="408"/>
      <c r="S132" s="408"/>
      <c r="T132" s="408"/>
      <c r="U132" s="408"/>
      <c r="V132" s="408"/>
      <c r="W132" s="408"/>
      <c r="X132" s="408"/>
      <c r="Y132" s="408"/>
      <c r="Z132" s="414"/>
      <c r="AA132" s="414"/>
      <c r="AB132" s="414"/>
      <c r="AC132" s="414"/>
      <c r="AD132" s="414"/>
      <c r="AE132" s="414"/>
      <c r="AF132" s="414"/>
      <c r="AG132" s="239"/>
    </row>
    <row r="133" spans="1:33" ht="20.100000000000001" customHeight="1">
      <c r="A133" s="595"/>
      <c r="B133" s="596" t="s">
        <v>774</v>
      </c>
      <c r="C133" s="605" t="s">
        <v>331</v>
      </c>
      <c r="D133" s="605" t="s">
        <v>762</v>
      </c>
      <c r="E133" s="604" t="s">
        <v>33</v>
      </c>
      <c r="F133" s="353">
        <v>0.3</v>
      </c>
      <c r="G133" s="256"/>
      <c r="H133" s="353">
        <v>0.3</v>
      </c>
      <c r="I133" s="446">
        <f t="shared" si="3"/>
        <v>0</v>
      </c>
      <c r="N133" s="353">
        <v>0.3</v>
      </c>
    </row>
    <row r="134" spans="1:33" s="419" customFormat="1" ht="20.100000000000001" customHeight="1">
      <c r="A134" s="593">
        <v>7</v>
      </c>
      <c r="B134" s="397" t="s">
        <v>120</v>
      </c>
      <c r="C134" s="398"/>
      <c r="D134" s="399"/>
      <c r="E134" s="398"/>
      <c r="F134" s="400"/>
      <c r="G134" s="400"/>
      <c r="H134" s="400"/>
      <c r="I134" s="446">
        <f t="shared" si="3"/>
        <v>0</v>
      </c>
      <c r="J134" s="417"/>
      <c r="K134" s="417"/>
      <c r="L134" s="417"/>
      <c r="M134" s="417"/>
      <c r="N134" s="417"/>
      <c r="O134" s="417"/>
      <c r="P134" s="417"/>
      <c r="Q134" s="417"/>
      <c r="R134" s="417"/>
      <c r="S134" s="417"/>
      <c r="T134" s="417"/>
      <c r="U134" s="418"/>
      <c r="V134" s="417"/>
      <c r="W134" s="418"/>
      <c r="X134" s="417"/>
      <c r="Y134" s="417"/>
      <c r="Z134" s="415"/>
      <c r="AA134" s="415"/>
      <c r="AB134" s="415"/>
      <c r="AC134" s="415"/>
      <c r="AD134" s="415"/>
      <c r="AE134" s="415"/>
      <c r="AF134" s="415"/>
      <c r="AG134" s="415"/>
    </row>
    <row r="135" spans="1:33" s="238" customFormat="1" ht="20.100000000000001" customHeight="1">
      <c r="A135" s="363"/>
      <c r="B135" s="594" t="s">
        <v>779</v>
      </c>
      <c r="C135" s="605" t="s">
        <v>336</v>
      </c>
      <c r="D135" s="605" t="s">
        <v>728</v>
      </c>
      <c r="E135" s="605" t="s">
        <v>122</v>
      </c>
      <c r="F135" s="353">
        <v>50</v>
      </c>
      <c r="G135" s="256"/>
      <c r="H135" s="353">
        <v>50</v>
      </c>
      <c r="I135" s="446">
        <f t="shared" si="3"/>
        <v>0</v>
      </c>
      <c r="J135" s="408">
        <v>30</v>
      </c>
      <c r="K135" s="408"/>
      <c r="L135" s="408">
        <v>15</v>
      </c>
      <c r="M135" s="408">
        <v>5</v>
      </c>
      <c r="N135" s="420"/>
      <c r="O135" s="408"/>
      <c r="P135" s="408"/>
      <c r="Q135" s="408"/>
      <c r="R135" s="408"/>
      <c r="S135" s="408"/>
      <c r="T135" s="408"/>
      <c r="U135" s="408"/>
      <c r="V135" s="408"/>
      <c r="W135" s="408"/>
      <c r="X135" s="408"/>
      <c r="Y135" s="408"/>
      <c r="Z135" s="414"/>
      <c r="AA135" s="414"/>
      <c r="AB135" s="414"/>
      <c r="AC135" s="414"/>
      <c r="AD135" s="414"/>
      <c r="AE135" s="414"/>
      <c r="AF135" s="414"/>
      <c r="AG135" s="239"/>
    </row>
    <row r="136" spans="1:33" ht="20.100000000000001" customHeight="1">
      <c r="A136" s="595"/>
      <c r="B136" s="594" t="s">
        <v>780</v>
      </c>
      <c r="C136" s="133" t="s">
        <v>732</v>
      </c>
      <c r="D136" s="367" t="s">
        <v>724</v>
      </c>
      <c r="E136" s="605" t="s">
        <v>122</v>
      </c>
      <c r="F136" s="353">
        <v>30</v>
      </c>
      <c r="G136" s="256"/>
      <c r="H136" s="353">
        <v>30</v>
      </c>
      <c r="I136" s="446">
        <f t="shared" si="3"/>
        <v>0</v>
      </c>
      <c r="J136" s="408">
        <v>2</v>
      </c>
      <c r="K136" s="408">
        <v>2</v>
      </c>
      <c r="L136" s="408">
        <v>5</v>
      </c>
      <c r="M136" s="408">
        <v>12</v>
      </c>
      <c r="N136" s="408">
        <v>8</v>
      </c>
      <c r="T136" s="408">
        <v>1</v>
      </c>
    </row>
    <row r="137" spans="1:33" ht="20.100000000000001" customHeight="1">
      <c r="A137" s="595"/>
      <c r="B137" s="594" t="s">
        <v>781</v>
      </c>
      <c r="C137" s="133" t="s">
        <v>689</v>
      </c>
      <c r="D137" s="367"/>
      <c r="E137" s="605" t="s">
        <v>122</v>
      </c>
      <c r="F137" s="353">
        <v>10</v>
      </c>
      <c r="G137" s="256"/>
      <c r="H137" s="353">
        <v>10</v>
      </c>
      <c r="I137" s="446">
        <f t="shared" si="3"/>
        <v>0</v>
      </c>
      <c r="L137" s="408">
        <v>1.1000000000000001</v>
      </c>
      <c r="N137" s="408">
        <v>8.9</v>
      </c>
    </row>
    <row r="138" spans="1:33" ht="35.25" customHeight="1">
      <c r="A138" s="595"/>
      <c r="B138" s="594" t="s">
        <v>781</v>
      </c>
      <c r="C138" s="605" t="s">
        <v>690</v>
      </c>
      <c r="D138" s="605" t="s">
        <v>782</v>
      </c>
      <c r="E138" s="605" t="s">
        <v>122</v>
      </c>
      <c r="F138" s="353">
        <v>10.85</v>
      </c>
      <c r="G138" s="256"/>
      <c r="H138" s="353">
        <v>10.85</v>
      </c>
      <c r="I138" s="446">
        <f t="shared" si="3"/>
        <v>0</v>
      </c>
      <c r="J138" s="408">
        <v>3.85</v>
      </c>
      <c r="L138" s="408">
        <v>4</v>
      </c>
      <c r="M138" s="408">
        <v>3</v>
      </c>
    </row>
    <row r="139" spans="1:33" ht="20.100000000000001" customHeight="1">
      <c r="A139" s="595"/>
      <c r="B139" s="594" t="s">
        <v>781</v>
      </c>
      <c r="C139" s="605" t="s">
        <v>337</v>
      </c>
      <c r="D139" s="605" t="s">
        <v>1693</v>
      </c>
      <c r="E139" s="605" t="s">
        <v>122</v>
      </c>
      <c r="F139" s="353">
        <v>15</v>
      </c>
      <c r="G139" s="256"/>
      <c r="H139" s="353">
        <v>15</v>
      </c>
      <c r="I139" s="446">
        <f t="shared" si="3"/>
        <v>0</v>
      </c>
      <c r="K139" s="408">
        <v>1.5</v>
      </c>
      <c r="L139" s="408">
        <v>2</v>
      </c>
      <c r="M139" s="408">
        <v>2.5</v>
      </c>
      <c r="N139" s="408">
        <v>6.7</v>
      </c>
      <c r="Q139" s="408">
        <v>0.7</v>
      </c>
      <c r="T139" s="408">
        <v>0.8</v>
      </c>
      <c r="W139" s="408">
        <v>0.8</v>
      </c>
    </row>
    <row r="140" spans="1:33" s="419" customFormat="1" ht="19.5" customHeight="1">
      <c r="A140" s="593">
        <v>8</v>
      </c>
      <c r="B140" s="397" t="s">
        <v>123</v>
      </c>
      <c r="C140" s="398"/>
      <c r="D140" s="399"/>
      <c r="E140" s="398"/>
      <c r="F140" s="400"/>
      <c r="G140" s="400"/>
      <c r="H140" s="400"/>
      <c r="I140" s="446">
        <f t="shared" ref="I140:I203" si="4">SUM(J140:AG140)-H140</f>
        <v>0</v>
      </c>
      <c r="J140" s="417"/>
      <c r="K140" s="417"/>
      <c r="L140" s="417"/>
      <c r="M140" s="417"/>
      <c r="N140" s="417"/>
      <c r="O140" s="417"/>
      <c r="P140" s="417"/>
      <c r="Q140" s="417"/>
      <c r="R140" s="417"/>
      <c r="S140" s="417"/>
      <c r="T140" s="417"/>
      <c r="U140" s="418"/>
      <c r="V140" s="417"/>
      <c r="W140" s="418"/>
      <c r="X140" s="417"/>
      <c r="Y140" s="417"/>
      <c r="Z140" s="415"/>
      <c r="AA140" s="415"/>
      <c r="AB140" s="415"/>
      <c r="AC140" s="415"/>
      <c r="AD140" s="415"/>
      <c r="AE140" s="415"/>
      <c r="AF140" s="415"/>
      <c r="AG140" s="415"/>
    </row>
    <row r="141" spans="1:33" s="238" customFormat="1" ht="30">
      <c r="A141" s="363"/>
      <c r="B141" s="596" t="s">
        <v>783</v>
      </c>
      <c r="C141" s="605" t="s">
        <v>743</v>
      </c>
      <c r="D141" s="605" t="s">
        <v>784</v>
      </c>
      <c r="E141" s="605" t="s">
        <v>124</v>
      </c>
      <c r="F141" s="353">
        <v>0.15</v>
      </c>
      <c r="G141" s="256"/>
      <c r="H141" s="353">
        <v>0.15</v>
      </c>
      <c r="I141" s="446">
        <f t="shared" si="4"/>
        <v>0</v>
      </c>
      <c r="J141" s="408"/>
      <c r="K141" s="408"/>
      <c r="L141" s="408">
        <v>0.15</v>
      </c>
      <c r="M141" s="420"/>
      <c r="N141" s="408"/>
      <c r="O141" s="408"/>
      <c r="P141" s="408"/>
      <c r="Q141" s="408"/>
      <c r="R141" s="408"/>
      <c r="S141" s="408"/>
      <c r="T141" s="408"/>
      <c r="U141" s="408"/>
      <c r="V141" s="408"/>
      <c r="W141" s="408"/>
      <c r="X141" s="408"/>
      <c r="Y141" s="408"/>
      <c r="Z141" s="414"/>
      <c r="AA141" s="414"/>
      <c r="AB141" s="414"/>
      <c r="AC141" s="414"/>
      <c r="AD141" s="414"/>
      <c r="AE141" s="414"/>
      <c r="AF141" s="414"/>
      <c r="AG141" s="239"/>
    </row>
    <row r="142" spans="1:33" ht="19.5" customHeight="1">
      <c r="A142" s="595"/>
      <c r="B142" s="356" t="s">
        <v>2006</v>
      </c>
      <c r="C142" s="605" t="s">
        <v>743</v>
      </c>
      <c r="D142" s="357"/>
      <c r="E142" s="605" t="s">
        <v>124</v>
      </c>
      <c r="F142" s="353">
        <v>0.1</v>
      </c>
      <c r="G142" s="256"/>
      <c r="H142" s="353">
        <v>0.1</v>
      </c>
      <c r="I142" s="446">
        <f t="shared" si="4"/>
        <v>0</v>
      </c>
      <c r="L142" s="408">
        <v>0.1</v>
      </c>
    </row>
    <row r="143" spans="1:33" ht="19.5" customHeight="1">
      <c r="A143" s="595"/>
      <c r="B143" s="13" t="s">
        <v>2007</v>
      </c>
      <c r="C143" s="605" t="s">
        <v>743</v>
      </c>
      <c r="D143" s="605"/>
      <c r="E143" s="605" t="s">
        <v>124</v>
      </c>
      <c r="F143" s="353">
        <v>0.9</v>
      </c>
      <c r="G143" s="256"/>
      <c r="H143" s="353">
        <v>0.9</v>
      </c>
      <c r="I143" s="446">
        <f t="shared" si="4"/>
        <v>0</v>
      </c>
      <c r="L143" s="408">
        <v>0.9</v>
      </c>
    </row>
    <row r="144" spans="1:33" s="238" customFormat="1" ht="19.5" customHeight="1">
      <c r="A144" s="363"/>
      <c r="B144" s="13" t="s">
        <v>785</v>
      </c>
      <c r="C144" s="605" t="s">
        <v>743</v>
      </c>
      <c r="D144" s="605" t="s">
        <v>786</v>
      </c>
      <c r="E144" s="605" t="s">
        <v>124</v>
      </c>
      <c r="F144" s="353">
        <v>0.05</v>
      </c>
      <c r="G144" s="256"/>
      <c r="H144" s="353">
        <v>0.05</v>
      </c>
      <c r="I144" s="446">
        <f t="shared" si="4"/>
        <v>0</v>
      </c>
      <c r="J144" s="408"/>
      <c r="K144" s="408"/>
      <c r="L144" s="408">
        <v>0.05</v>
      </c>
      <c r="M144" s="408"/>
      <c r="N144" s="408"/>
      <c r="O144" s="408"/>
      <c r="P144" s="408"/>
      <c r="Q144" s="408"/>
      <c r="R144" s="408"/>
      <c r="S144" s="408"/>
      <c r="T144" s="408"/>
      <c r="U144" s="408"/>
      <c r="V144" s="408"/>
      <c r="W144" s="408"/>
      <c r="X144" s="408"/>
      <c r="Y144" s="408"/>
      <c r="Z144" s="414"/>
      <c r="AA144" s="414"/>
      <c r="AB144" s="414"/>
      <c r="AC144" s="414"/>
      <c r="AD144" s="414"/>
      <c r="AE144" s="414"/>
      <c r="AF144" s="414"/>
      <c r="AG144" s="239"/>
    </row>
    <row r="145" spans="1:33" ht="19.5" customHeight="1">
      <c r="A145" s="595"/>
      <c r="B145" s="354" t="s">
        <v>787</v>
      </c>
      <c r="C145" s="605" t="s">
        <v>698</v>
      </c>
      <c r="D145" s="605" t="s">
        <v>697</v>
      </c>
      <c r="E145" s="605" t="s">
        <v>124</v>
      </c>
      <c r="F145" s="353">
        <v>0.15</v>
      </c>
      <c r="G145" s="256"/>
      <c r="H145" s="353">
        <v>0.15</v>
      </c>
      <c r="I145" s="446">
        <f t="shared" si="4"/>
        <v>0</v>
      </c>
      <c r="N145" s="408">
        <v>0.15</v>
      </c>
    </row>
    <row r="146" spans="1:33" ht="19.5" customHeight="1">
      <c r="A146" s="595"/>
      <c r="B146" s="596" t="s">
        <v>2008</v>
      </c>
      <c r="C146" s="605" t="s">
        <v>698</v>
      </c>
      <c r="D146" s="605" t="s">
        <v>697</v>
      </c>
      <c r="E146" s="605" t="s">
        <v>124</v>
      </c>
      <c r="F146" s="353">
        <v>0.15</v>
      </c>
      <c r="G146" s="256"/>
      <c r="H146" s="353">
        <v>0.15</v>
      </c>
      <c r="I146" s="446">
        <f t="shared" si="4"/>
        <v>0</v>
      </c>
      <c r="M146" s="408">
        <v>0.11</v>
      </c>
      <c r="T146" s="408">
        <v>0.04</v>
      </c>
    </row>
    <row r="147" spans="1:33" ht="19.5" customHeight="1">
      <c r="A147" s="595"/>
      <c r="B147" s="369" t="s">
        <v>788</v>
      </c>
      <c r="C147" s="605" t="s">
        <v>698</v>
      </c>
      <c r="D147" s="351"/>
      <c r="E147" s="605" t="s">
        <v>124</v>
      </c>
      <c r="F147" s="353">
        <v>2</v>
      </c>
      <c r="G147" s="256"/>
      <c r="H147" s="353">
        <v>2</v>
      </c>
      <c r="I147" s="446">
        <f t="shared" si="4"/>
        <v>0</v>
      </c>
      <c r="K147" s="408">
        <v>0.69</v>
      </c>
      <c r="L147" s="408">
        <v>0.5</v>
      </c>
      <c r="M147" s="408">
        <v>0.34</v>
      </c>
      <c r="N147" s="408">
        <v>0.33</v>
      </c>
      <c r="R147" s="408">
        <v>0.13</v>
      </c>
      <c r="X147" s="408">
        <v>0.01</v>
      </c>
    </row>
    <row r="148" spans="1:33" s="238" customFormat="1" ht="19.5" customHeight="1">
      <c r="A148" s="363"/>
      <c r="B148" s="13" t="s">
        <v>789</v>
      </c>
      <c r="C148" s="605" t="s">
        <v>336</v>
      </c>
      <c r="D148" s="605"/>
      <c r="E148" s="605" t="s">
        <v>124</v>
      </c>
      <c r="F148" s="353">
        <v>0.2</v>
      </c>
      <c r="G148" s="256"/>
      <c r="H148" s="353">
        <v>0.2</v>
      </c>
      <c r="I148" s="446">
        <f t="shared" si="4"/>
        <v>0</v>
      </c>
      <c r="J148" s="408">
        <v>0.03</v>
      </c>
      <c r="K148" s="408"/>
      <c r="L148" s="408">
        <v>0.14000000000000001</v>
      </c>
      <c r="M148" s="408">
        <v>0.03</v>
      </c>
      <c r="N148" s="408"/>
      <c r="O148" s="408"/>
      <c r="P148" s="408"/>
      <c r="Q148" s="408"/>
      <c r="R148" s="408"/>
      <c r="S148" s="408"/>
      <c r="T148" s="408"/>
      <c r="U148" s="408"/>
      <c r="V148" s="408"/>
      <c r="W148" s="408"/>
      <c r="X148" s="408"/>
      <c r="Y148" s="408"/>
      <c r="Z148" s="414"/>
      <c r="AA148" s="414"/>
      <c r="AB148" s="414"/>
      <c r="AC148" s="414"/>
      <c r="AD148" s="414"/>
      <c r="AE148" s="414"/>
      <c r="AF148" s="414"/>
      <c r="AG148" s="239"/>
    </row>
    <row r="149" spans="1:33" ht="19.5" customHeight="1">
      <c r="A149" s="595"/>
      <c r="B149" s="13" t="s">
        <v>787</v>
      </c>
      <c r="C149" s="605" t="s">
        <v>790</v>
      </c>
      <c r="D149" s="605"/>
      <c r="E149" s="605" t="s">
        <v>124</v>
      </c>
      <c r="F149" s="353">
        <v>0.26</v>
      </c>
      <c r="G149" s="256"/>
      <c r="H149" s="353">
        <v>0.26</v>
      </c>
      <c r="I149" s="446">
        <f t="shared" si="4"/>
        <v>0</v>
      </c>
      <c r="J149" s="408">
        <v>0.26</v>
      </c>
    </row>
    <row r="150" spans="1:33" ht="19.5" customHeight="1">
      <c r="A150" s="595"/>
      <c r="B150" s="13" t="s">
        <v>1402</v>
      </c>
      <c r="C150" s="605" t="s">
        <v>689</v>
      </c>
      <c r="D150" s="605" t="s">
        <v>791</v>
      </c>
      <c r="E150" s="605" t="s">
        <v>124</v>
      </c>
      <c r="F150" s="353">
        <v>0.06</v>
      </c>
      <c r="G150" s="256"/>
      <c r="H150" s="353">
        <v>0.06</v>
      </c>
      <c r="I150" s="446">
        <f t="shared" si="4"/>
        <v>0</v>
      </c>
      <c r="J150" s="408">
        <v>0.06</v>
      </c>
    </row>
    <row r="151" spans="1:33" ht="19.5" customHeight="1">
      <c r="A151" s="595"/>
      <c r="B151" s="13" t="s">
        <v>792</v>
      </c>
      <c r="C151" s="605" t="s">
        <v>689</v>
      </c>
      <c r="D151" s="605" t="s">
        <v>793</v>
      </c>
      <c r="E151" s="605" t="s">
        <v>124</v>
      </c>
      <c r="F151" s="353">
        <v>3</v>
      </c>
      <c r="G151" s="256"/>
      <c r="H151" s="353">
        <v>3</v>
      </c>
      <c r="I151" s="446">
        <f t="shared" si="4"/>
        <v>0</v>
      </c>
      <c r="J151" s="408">
        <v>2</v>
      </c>
      <c r="L151" s="408">
        <v>1</v>
      </c>
    </row>
    <row r="152" spans="1:33" ht="19.5" customHeight="1">
      <c r="A152" s="595"/>
      <c r="B152" s="13" t="s">
        <v>794</v>
      </c>
      <c r="C152" s="605" t="s">
        <v>689</v>
      </c>
      <c r="D152" s="605" t="s">
        <v>791</v>
      </c>
      <c r="E152" s="605" t="s">
        <v>124</v>
      </c>
      <c r="F152" s="353">
        <v>0.06</v>
      </c>
      <c r="G152" s="256"/>
      <c r="H152" s="353">
        <v>0.06</v>
      </c>
      <c r="I152" s="446">
        <f t="shared" si="4"/>
        <v>0</v>
      </c>
      <c r="J152" s="408">
        <v>0.06</v>
      </c>
    </row>
    <row r="153" spans="1:33" s="238" customFormat="1" ht="19.5" customHeight="1">
      <c r="A153" s="595"/>
      <c r="B153" s="365" t="s">
        <v>795</v>
      </c>
      <c r="C153" s="605" t="s">
        <v>341</v>
      </c>
      <c r="D153" s="605" t="s">
        <v>765</v>
      </c>
      <c r="E153" s="605" t="s">
        <v>124</v>
      </c>
      <c r="F153" s="353">
        <v>0.1</v>
      </c>
      <c r="G153" s="256"/>
      <c r="H153" s="353">
        <v>0.1</v>
      </c>
      <c r="I153" s="446">
        <f t="shared" si="4"/>
        <v>0</v>
      </c>
      <c r="J153" s="408">
        <v>0.1</v>
      </c>
      <c r="K153" s="408"/>
      <c r="L153" s="420"/>
      <c r="M153" s="408"/>
      <c r="N153" s="408"/>
      <c r="O153" s="408"/>
      <c r="P153" s="408"/>
      <c r="Q153" s="408"/>
      <c r="R153" s="408"/>
      <c r="S153" s="408"/>
      <c r="T153" s="408"/>
      <c r="U153" s="408"/>
      <c r="V153" s="408"/>
      <c r="W153" s="408"/>
      <c r="X153" s="408"/>
      <c r="Y153" s="408"/>
      <c r="Z153" s="414"/>
      <c r="AA153" s="414"/>
      <c r="AB153" s="414"/>
      <c r="AC153" s="414"/>
      <c r="AD153" s="414"/>
      <c r="AE153" s="414"/>
      <c r="AF153" s="414"/>
      <c r="AG153" s="239"/>
    </row>
    <row r="154" spans="1:33" ht="19.5" customHeight="1">
      <c r="A154" s="595"/>
      <c r="B154" s="13" t="s">
        <v>796</v>
      </c>
      <c r="C154" s="605" t="s">
        <v>690</v>
      </c>
      <c r="D154" s="605" t="s">
        <v>797</v>
      </c>
      <c r="E154" s="605" t="s">
        <v>124</v>
      </c>
      <c r="F154" s="353">
        <v>0.24</v>
      </c>
      <c r="G154" s="256"/>
      <c r="H154" s="353">
        <v>0.24</v>
      </c>
      <c r="I154" s="446">
        <f t="shared" si="4"/>
        <v>0</v>
      </c>
      <c r="J154" s="408">
        <v>0.12</v>
      </c>
      <c r="L154" s="408">
        <v>0.12</v>
      </c>
    </row>
    <row r="155" spans="1:33" ht="19.5" customHeight="1">
      <c r="A155" s="595"/>
      <c r="B155" s="592" t="s">
        <v>1688</v>
      </c>
      <c r="C155" s="605" t="s">
        <v>690</v>
      </c>
      <c r="D155" s="605" t="s">
        <v>798</v>
      </c>
      <c r="E155" s="605" t="s">
        <v>124</v>
      </c>
      <c r="F155" s="353">
        <v>10.039999999999999</v>
      </c>
      <c r="G155" s="256">
        <v>3.04</v>
      </c>
      <c r="H155" s="353">
        <v>7</v>
      </c>
      <c r="I155" s="446">
        <f t="shared" si="4"/>
        <v>0</v>
      </c>
      <c r="J155" s="408">
        <v>3.65</v>
      </c>
      <c r="L155" s="408">
        <v>3</v>
      </c>
      <c r="M155" s="408">
        <v>0.05</v>
      </c>
      <c r="N155" s="408">
        <v>0.3</v>
      </c>
    </row>
    <row r="156" spans="1:33" ht="19.5" customHeight="1">
      <c r="A156" s="595"/>
      <c r="B156" s="13" t="s">
        <v>799</v>
      </c>
      <c r="C156" s="605" t="s">
        <v>690</v>
      </c>
      <c r="D156" s="605" t="s">
        <v>800</v>
      </c>
      <c r="E156" s="605" t="s">
        <v>124</v>
      </c>
      <c r="F156" s="353">
        <v>0.08</v>
      </c>
      <c r="G156" s="256"/>
      <c r="H156" s="353">
        <v>0.08</v>
      </c>
      <c r="I156" s="446">
        <f t="shared" si="4"/>
        <v>0</v>
      </c>
      <c r="J156" s="408">
        <v>0.08</v>
      </c>
    </row>
    <row r="157" spans="1:33" ht="19.5" customHeight="1">
      <c r="A157" s="595"/>
      <c r="B157" s="13" t="s">
        <v>801</v>
      </c>
      <c r="C157" s="605" t="s">
        <v>690</v>
      </c>
      <c r="D157" s="605" t="s">
        <v>798</v>
      </c>
      <c r="E157" s="605" t="s">
        <v>124</v>
      </c>
      <c r="F157" s="353">
        <v>0.04</v>
      </c>
      <c r="G157" s="256"/>
      <c r="H157" s="353">
        <v>0.04</v>
      </c>
      <c r="I157" s="446">
        <f t="shared" si="4"/>
        <v>0</v>
      </c>
      <c r="AB157" s="414">
        <v>0.04</v>
      </c>
    </row>
    <row r="158" spans="1:33" ht="18" customHeight="1">
      <c r="A158" s="670"/>
      <c r="B158" s="672" t="s">
        <v>1971</v>
      </c>
      <c r="C158" s="605" t="s">
        <v>690</v>
      </c>
      <c r="D158" s="605"/>
      <c r="E158" s="605" t="s">
        <v>124</v>
      </c>
      <c r="F158" s="353">
        <v>2.11</v>
      </c>
      <c r="G158" s="256"/>
      <c r="H158" s="353">
        <v>2.11</v>
      </c>
      <c r="I158" s="446">
        <f t="shared" si="4"/>
        <v>0</v>
      </c>
      <c r="L158" s="408">
        <v>1.31</v>
      </c>
      <c r="M158" s="408">
        <v>0.6</v>
      </c>
      <c r="T158" s="408">
        <v>0.2</v>
      </c>
    </row>
    <row r="159" spans="1:33" ht="18" customHeight="1">
      <c r="A159" s="670"/>
      <c r="B159" s="672"/>
      <c r="C159" s="605" t="s">
        <v>738</v>
      </c>
      <c r="D159" s="605"/>
      <c r="E159" s="605" t="s">
        <v>124</v>
      </c>
      <c r="F159" s="353">
        <v>10.89</v>
      </c>
      <c r="G159" s="256"/>
      <c r="H159" s="353">
        <v>10.89</v>
      </c>
      <c r="I159" s="446">
        <f t="shared" si="4"/>
        <v>0</v>
      </c>
      <c r="K159" s="408">
        <v>1.85</v>
      </c>
      <c r="L159" s="408">
        <v>2.5</v>
      </c>
      <c r="M159" s="408">
        <v>2.4</v>
      </c>
      <c r="N159" s="408">
        <v>2.94</v>
      </c>
      <c r="Q159" s="408">
        <v>0.7</v>
      </c>
      <c r="S159" s="408">
        <v>0.5</v>
      </c>
    </row>
    <row r="160" spans="1:33" ht="19.5" customHeight="1">
      <c r="A160" s="595"/>
      <c r="B160" s="13" t="s">
        <v>802</v>
      </c>
      <c r="C160" s="605" t="s">
        <v>738</v>
      </c>
      <c r="D160" s="605"/>
      <c r="E160" s="605" t="s">
        <v>124</v>
      </c>
      <c r="F160" s="353">
        <v>2.59</v>
      </c>
      <c r="G160" s="256"/>
      <c r="H160" s="353">
        <v>2.59</v>
      </c>
      <c r="I160" s="446">
        <f t="shared" si="4"/>
        <v>0</v>
      </c>
      <c r="J160" s="408">
        <v>0.7</v>
      </c>
      <c r="K160" s="408">
        <v>1.64</v>
      </c>
      <c r="L160" s="408">
        <v>0.25</v>
      </c>
    </row>
    <row r="161" spans="1:33" ht="19.5" customHeight="1">
      <c r="A161" s="595"/>
      <c r="B161" s="592" t="s">
        <v>803</v>
      </c>
      <c r="C161" s="605" t="s">
        <v>738</v>
      </c>
      <c r="D161" s="362"/>
      <c r="E161" s="605" t="s">
        <v>124</v>
      </c>
      <c r="F161" s="360">
        <v>0.44</v>
      </c>
      <c r="G161" s="256"/>
      <c r="H161" s="360">
        <v>0.44</v>
      </c>
      <c r="I161" s="446">
        <f t="shared" si="4"/>
        <v>0</v>
      </c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1"/>
      <c r="AA161" s="421"/>
      <c r="AB161" s="421"/>
      <c r="AC161" s="421"/>
      <c r="AD161" s="421">
        <v>0.44</v>
      </c>
      <c r="AE161" s="421"/>
      <c r="AF161" s="421"/>
      <c r="AG161" s="421"/>
    </row>
    <row r="162" spans="1:33" s="238" customFormat="1" ht="19.5" customHeight="1">
      <c r="A162" s="363"/>
      <c r="B162" s="13" t="s">
        <v>804</v>
      </c>
      <c r="C162" s="605" t="s">
        <v>329</v>
      </c>
      <c r="D162" s="605"/>
      <c r="E162" s="605" t="s">
        <v>124</v>
      </c>
      <c r="F162" s="353">
        <v>1.05</v>
      </c>
      <c r="G162" s="256"/>
      <c r="H162" s="353">
        <v>1.05</v>
      </c>
      <c r="I162" s="446">
        <f t="shared" si="4"/>
        <v>0</v>
      </c>
      <c r="J162" s="408"/>
      <c r="K162" s="408"/>
      <c r="L162" s="408"/>
      <c r="M162" s="408"/>
      <c r="N162" s="408">
        <v>1.05</v>
      </c>
      <c r="O162" s="408"/>
      <c r="P162" s="408"/>
      <c r="Q162" s="408"/>
      <c r="R162" s="408"/>
      <c r="S162" s="408"/>
      <c r="T162" s="408"/>
      <c r="U162" s="408"/>
      <c r="V162" s="408"/>
      <c r="W162" s="408"/>
      <c r="X162" s="408"/>
      <c r="Y162" s="408"/>
      <c r="Z162" s="414"/>
      <c r="AA162" s="414"/>
      <c r="AB162" s="414"/>
      <c r="AC162" s="414"/>
      <c r="AD162" s="414"/>
      <c r="AE162" s="414"/>
      <c r="AF162" s="414"/>
      <c r="AG162" s="239"/>
    </row>
    <row r="163" spans="1:33" ht="19.5" customHeight="1">
      <c r="A163" s="595"/>
      <c r="B163" s="596" t="s">
        <v>805</v>
      </c>
      <c r="C163" s="605" t="s">
        <v>332</v>
      </c>
      <c r="D163" s="605"/>
      <c r="E163" s="605" t="s">
        <v>124</v>
      </c>
      <c r="F163" s="360">
        <v>0.09</v>
      </c>
      <c r="G163" s="256"/>
      <c r="H163" s="360">
        <v>0.09</v>
      </c>
      <c r="I163" s="446">
        <f t="shared" si="4"/>
        <v>0</v>
      </c>
      <c r="J163" s="422"/>
      <c r="K163" s="422"/>
      <c r="L163" s="422">
        <v>0.09</v>
      </c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1"/>
      <c r="AA163" s="421"/>
      <c r="AB163" s="421"/>
      <c r="AC163" s="421"/>
      <c r="AD163" s="421"/>
      <c r="AE163" s="421"/>
      <c r="AF163" s="421"/>
      <c r="AG163" s="421"/>
    </row>
    <row r="164" spans="1:33" ht="19.5" customHeight="1">
      <c r="A164" s="595"/>
      <c r="B164" s="596" t="s">
        <v>806</v>
      </c>
      <c r="C164" s="605" t="s">
        <v>332</v>
      </c>
      <c r="D164" s="605"/>
      <c r="E164" s="605" t="s">
        <v>124</v>
      </c>
      <c r="F164" s="360">
        <v>0.17</v>
      </c>
      <c r="G164" s="256"/>
      <c r="H164" s="360">
        <v>0.17</v>
      </c>
      <c r="I164" s="446">
        <f t="shared" si="4"/>
        <v>0</v>
      </c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1"/>
      <c r="AA164" s="421">
        <v>0.17</v>
      </c>
      <c r="AB164" s="421"/>
      <c r="AC164" s="421"/>
      <c r="AD164" s="421"/>
      <c r="AE164" s="421"/>
      <c r="AF164" s="421"/>
      <c r="AG164" s="421"/>
    </row>
    <row r="165" spans="1:33" ht="19.5" customHeight="1">
      <c r="A165" s="595"/>
      <c r="B165" s="370" t="s">
        <v>807</v>
      </c>
      <c r="C165" s="605" t="s">
        <v>332</v>
      </c>
      <c r="D165" s="605" t="s">
        <v>808</v>
      </c>
      <c r="E165" s="605" t="s">
        <v>124</v>
      </c>
      <c r="F165" s="360">
        <v>5</v>
      </c>
      <c r="G165" s="256"/>
      <c r="H165" s="360">
        <v>5</v>
      </c>
      <c r="I165" s="446">
        <f t="shared" si="4"/>
        <v>0</v>
      </c>
      <c r="J165" s="422">
        <v>1.5</v>
      </c>
      <c r="K165" s="422"/>
      <c r="L165" s="422">
        <v>3.5</v>
      </c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1"/>
      <c r="AA165" s="421"/>
      <c r="AB165" s="421"/>
      <c r="AC165" s="421"/>
      <c r="AD165" s="421"/>
      <c r="AE165" s="421"/>
      <c r="AF165" s="421"/>
      <c r="AG165" s="421"/>
    </row>
    <row r="166" spans="1:33" ht="19.5" customHeight="1">
      <c r="A166" s="595"/>
      <c r="B166" s="13" t="s">
        <v>809</v>
      </c>
      <c r="C166" s="605" t="s">
        <v>332</v>
      </c>
      <c r="D166" s="605"/>
      <c r="E166" s="605" t="s">
        <v>124</v>
      </c>
      <c r="F166" s="360">
        <v>0.02</v>
      </c>
      <c r="G166" s="256"/>
      <c r="H166" s="360">
        <v>0.02</v>
      </c>
      <c r="I166" s="446">
        <f t="shared" si="4"/>
        <v>0</v>
      </c>
      <c r="J166" s="422"/>
      <c r="K166" s="422"/>
      <c r="L166" s="422"/>
      <c r="M166" s="422">
        <v>0.02</v>
      </c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1"/>
      <c r="AA166" s="421"/>
      <c r="AB166" s="421"/>
      <c r="AC166" s="421"/>
      <c r="AD166" s="421"/>
      <c r="AE166" s="421"/>
      <c r="AF166" s="421"/>
      <c r="AG166" s="421"/>
    </row>
    <row r="167" spans="1:33" ht="30">
      <c r="A167" s="595"/>
      <c r="B167" s="13" t="s">
        <v>810</v>
      </c>
      <c r="C167" s="605" t="s">
        <v>330</v>
      </c>
      <c r="D167" s="605" t="s">
        <v>811</v>
      </c>
      <c r="E167" s="605" t="s">
        <v>124</v>
      </c>
      <c r="F167" s="353">
        <v>26.1</v>
      </c>
      <c r="G167" s="256"/>
      <c r="H167" s="353">
        <v>26.1</v>
      </c>
      <c r="I167" s="446">
        <f t="shared" si="4"/>
        <v>0</v>
      </c>
      <c r="J167" s="408">
        <v>1.5</v>
      </c>
      <c r="L167" s="408">
        <v>1.6</v>
      </c>
      <c r="O167" s="408">
        <v>23</v>
      </c>
    </row>
    <row r="168" spans="1:33" ht="19.5" customHeight="1">
      <c r="A168" s="595"/>
      <c r="B168" s="13" t="s">
        <v>812</v>
      </c>
      <c r="C168" s="605" t="s">
        <v>330</v>
      </c>
      <c r="D168" s="605" t="s">
        <v>813</v>
      </c>
      <c r="E168" s="605" t="s">
        <v>124</v>
      </c>
      <c r="F168" s="353">
        <v>46.54</v>
      </c>
      <c r="G168" s="256"/>
      <c r="H168" s="353">
        <v>46.54</v>
      </c>
      <c r="I168" s="446">
        <f t="shared" si="4"/>
        <v>0</v>
      </c>
      <c r="J168" s="408">
        <v>2.2000000000000002</v>
      </c>
      <c r="M168" s="408">
        <v>3.2</v>
      </c>
      <c r="N168" s="420">
        <f>46.54-5.4</f>
        <v>41.14</v>
      </c>
    </row>
    <row r="169" spans="1:33" ht="19.5" customHeight="1">
      <c r="A169" s="595"/>
      <c r="B169" s="13" t="s">
        <v>809</v>
      </c>
      <c r="C169" s="605" t="s">
        <v>331</v>
      </c>
      <c r="D169" s="605" t="s">
        <v>722</v>
      </c>
      <c r="E169" s="605" t="s">
        <v>124</v>
      </c>
      <c r="F169" s="353">
        <v>0.12</v>
      </c>
      <c r="G169" s="256"/>
      <c r="H169" s="353">
        <v>0.12</v>
      </c>
      <c r="I169" s="446">
        <f t="shared" si="4"/>
        <v>0</v>
      </c>
      <c r="J169" s="408">
        <v>0.12</v>
      </c>
    </row>
    <row r="170" spans="1:33" ht="19.5" customHeight="1">
      <c r="A170" s="595"/>
      <c r="B170" s="13" t="s">
        <v>1689</v>
      </c>
      <c r="C170" s="605" t="s">
        <v>732</v>
      </c>
      <c r="D170" s="605" t="s">
        <v>1690</v>
      </c>
      <c r="E170" s="605" t="s">
        <v>124</v>
      </c>
      <c r="F170" s="353">
        <v>10</v>
      </c>
      <c r="G170" s="256"/>
      <c r="H170" s="353">
        <v>10</v>
      </c>
      <c r="I170" s="446">
        <f t="shared" si="4"/>
        <v>0</v>
      </c>
      <c r="J170" s="408">
        <v>8.5</v>
      </c>
      <c r="K170" s="408">
        <v>1</v>
      </c>
      <c r="L170" s="408">
        <v>0.5</v>
      </c>
    </row>
    <row r="171" spans="1:33" ht="19.5" customHeight="1">
      <c r="A171" s="595"/>
      <c r="B171" s="370" t="s">
        <v>814</v>
      </c>
      <c r="C171" s="605" t="s">
        <v>732</v>
      </c>
      <c r="D171" s="605" t="s">
        <v>815</v>
      </c>
      <c r="E171" s="605" t="s">
        <v>124</v>
      </c>
      <c r="F171" s="353">
        <v>0.1</v>
      </c>
      <c r="G171" s="256"/>
      <c r="H171" s="353">
        <v>0.1</v>
      </c>
      <c r="I171" s="446">
        <f t="shared" si="4"/>
        <v>0</v>
      </c>
      <c r="J171" s="408">
        <v>0.1</v>
      </c>
    </row>
    <row r="172" spans="1:33" s="419" customFormat="1" ht="19.5" customHeight="1">
      <c r="A172" s="593">
        <v>9</v>
      </c>
      <c r="B172" s="397" t="s">
        <v>125</v>
      </c>
      <c r="C172" s="398"/>
      <c r="D172" s="399"/>
      <c r="E172" s="398"/>
      <c r="F172" s="400"/>
      <c r="G172" s="400"/>
      <c r="H172" s="400"/>
      <c r="I172" s="446">
        <f t="shared" si="4"/>
        <v>0</v>
      </c>
      <c r="J172" s="417"/>
      <c r="K172" s="417"/>
      <c r="L172" s="417"/>
      <c r="M172" s="417"/>
      <c r="N172" s="417"/>
      <c r="O172" s="417"/>
      <c r="P172" s="417"/>
      <c r="Q172" s="417"/>
      <c r="R172" s="417"/>
      <c r="S172" s="417"/>
      <c r="T172" s="417"/>
      <c r="U172" s="418"/>
      <c r="V172" s="417"/>
      <c r="W172" s="418"/>
      <c r="X172" s="417"/>
      <c r="Y172" s="417"/>
      <c r="Z172" s="415"/>
      <c r="AA172" s="415"/>
      <c r="AB172" s="415"/>
      <c r="AC172" s="415"/>
      <c r="AD172" s="415"/>
      <c r="AE172" s="415"/>
      <c r="AF172" s="415"/>
      <c r="AG172" s="415"/>
    </row>
    <row r="173" spans="1:33" ht="19.5" customHeight="1">
      <c r="A173" s="595"/>
      <c r="B173" s="596" t="s">
        <v>816</v>
      </c>
      <c r="C173" s="605" t="s">
        <v>698</v>
      </c>
      <c r="D173" s="605"/>
      <c r="E173" s="605" t="s">
        <v>37</v>
      </c>
      <c r="F173" s="360">
        <v>0.5</v>
      </c>
      <c r="G173" s="256"/>
      <c r="H173" s="360">
        <v>0.5</v>
      </c>
      <c r="I173" s="446">
        <f t="shared" si="4"/>
        <v>0</v>
      </c>
      <c r="J173" s="422"/>
      <c r="K173" s="422"/>
      <c r="L173" s="422"/>
      <c r="M173" s="422"/>
      <c r="N173" s="422">
        <v>0.5</v>
      </c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1"/>
      <c r="AA173" s="421"/>
      <c r="AB173" s="421"/>
      <c r="AC173" s="421"/>
      <c r="AD173" s="421"/>
      <c r="AE173" s="421"/>
      <c r="AF173" s="421"/>
      <c r="AG173" s="421"/>
    </row>
    <row r="174" spans="1:33" ht="19.5" customHeight="1">
      <c r="A174" s="595"/>
      <c r="B174" s="596" t="s">
        <v>850</v>
      </c>
      <c r="C174" s="605" t="s">
        <v>339</v>
      </c>
      <c r="D174" s="605" t="s">
        <v>697</v>
      </c>
      <c r="E174" s="605" t="s">
        <v>37</v>
      </c>
      <c r="F174" s="360">
        <v>0.2</v>
      </c>
      <c r="G174" s="256"/>
      <c r="H174" s="360">
        <v>0.2</v>
      </c>
      <c r="I174" s="446">
        <f t="shared" si="4"/>
        <v>0</v>
      </c>
      <c r="J174" s="422"/>
      <c r="K174" s="422"/>
      <c r="L174" s="422">
        <v>0.2</v>
      </c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1"/>
      <c r="AA174" s="421"/>
      <c r="AB174" s="421"/>
      <c r="AC174" s="421"/>
      <c r="AD174" s="421"/>
      <c r="AE174" s="421"/>
      <c r="AF174" s="421"/>
      <c r="AG174" s="421"/>
    </row>
    <row r="175" spans="1:33" ht="19.5" customHeight="1">
      <c r="A175" s="595"/>
      <c r="B175" s="596" t="s">
        <v>816</v>
      </c>
      <c r="C175" s="605" t="s">
        <v>698</v>
      </c>
      <c r="D175" s="605" t="s">
        <v>701</v>
      </c>
      <c r="E175" s="605" t="s">
        <v>37</v>
      </c>
      <c r="F175" s="256">
        <v>0.7</v>
      </c>
      <c r="G175" s="256"/>
      <c r="H175" s="256">
        <v>0.7</v>
      </c>
      <c r="I175" s="446">
        <f t="shared" si="4"/>
        <v>0</v>
      </c>
      <c r="J175" s="420"/>
      <c r="K175" s="420">
        <v>0.3</v>
      </c>
      <c r="L175" s="420">
        <v>0.4</v>
      </c>
      <c r="M175" s="420"/>
      <c r="N175" s="420"/>
      <c r="O175" s="420"/>
      <c r="P175" s="420"/>
      <c r="Q175" s="420"/>
      <c r="R175" s="420"/>
      <c r="S175" s="420"/>
      <c r="T175" s="420"/>
      <c r="U175" s="420"/>
      <c r="V175" s="420"/>
      <c r="W175" s="420"/>
      <c r="X175" s="420"/>
      <c r="Y175" s="420"/>
      <c r="Z175" s="413"/>
      <c r="AA175" s="413"/>
      <c r="AB175" s="413"/>
      <c r="AC175" s="413"/>
      <c r="AD175" s="413"/>
      <c r="AE175" s="413"/>
      <c r="AF175" s="413"/>
      <c r="AG175" s="413"/>
    </row>
    <row r="176" spans="1:33" ht="19.5" customHeight="1">
      <c r="A176" s="595"/>
      <c r="B176" s="596" t="s">
        <v>816</v>
      </c>
      <c r="C176" s="605" t="s">
        <v>698</v>
      </c>
      <c r="D176" s="605" t="s">
        <v>701</v>
      </c>
      <c r="E176" s="605" t="s">
        <v>37</v>
      </c>
      <c r="F176" s="256">
        <v>2.5</v>
      </c>
      <c r="G176" s="256"/>
      <c r="H176" s="256">
        <v>2.5</v>
      </c>
      <c r="I176" s="446">
        <f t="shared" si="4"/>
        <v>0</v>
      </c>
      <c r="J176" s="420"/>
      <c r="K176" s="420">
        <v>0.04</v>
      </c>
      <c r="L176" s="420">
        <v>2.4</v>
      </c>
      <c r="M176" s="420"/>
      <c r="N176" s="420"/>
      <c r="O176" s="420"/>
      <c r="P176" s="420"/>
      <c r="Q176" s="420"/>
      <c r="R176" s="420">
        <v>0.06</v>
      </c>
      <c r="S176" s="420"/>
      <c r="T176" s="420"/>
      <c r="U176" s="420"/>
      <c r="V176" s="420"/>
      <c r="W176" s="420"/>
      <c r="X176" s="420"/>
      <c r="Y176" s="420"/>
      <c r="Z176" s="413"/>
      <c r="AA176" s="413"/>
      <c r="AB176" s="413"/>
      <c r="AC176" s="413"/>
      <c r="AD176" s="413"/>
      <c r="AE176" s="413"/>
      <c r="AF176" s="413"/>
      <c r="AG176" s="413"/>
    </row>
    <row r="177" spans="1:33" ht="19.5" customHeight="1">
      <c r="A177" s="595"/>
      <c r="B177" s="596" t="s">
        <v>816</v>
      </c>
      <c r="C177" s="605" t="s">
        <v>698</v>
      </c>
      <c r="D177" s="605" t="s">
        <v>699</v>
      </c>
      <c r="E177" s="605" t="s">
        <v>37</v>
      </c>
      <c r="F177" s="256">
        <v>1.6</v>
      </c>
      <c r="G177" s="256"/>
      <c r="H177" s="256">
        <v>1.6</v>
      </c>
      <c r="I177" s="446">
        <f t="shared" si="4"/>
        <v>0</v>
      </c>
      <c r="J177" s="420"/>
      <c r="K177" s="420"/>
      <c r="L177" s="420">
        <v>1.19</v>
      </c>
      <c r="M177" s="420">
        <v>7.0000000000000007E-2</v>
      </c>
      <c r="N177" s="420">
        <v>0.2</v>
      </c>
      <c r="O177" s="420"/>
      <c r="P177" s="420"/>
      <c r="Q177" s="420">
        <v>0.14000000000000001</v>
      </c>
      <c r="R177" s="420"/>
      <c r="S177" s="420"/>
      <c r="T177" s="420"/>
      <c r="U177" s="420"/>
      <c r="V177" s="420"/>
      <c r="W177" s="420"/>
      <c r="X177" s="420"/>
      <c r="Y177" s="420"/>
      <c r="Z177" s="413"/>
      <c r="AA177" s="413"/>
      <c r="AB177" s="413"/>
      <c r="AC177" s="413"/>
      <c r="AD177" s="413"/>
      <c r="AE177" s="413"/>
      <c r="AF177" s="413"/>
      <c r="AG177" s="413"/>
    </row>
    <row r="178" spans="1:33" ht="19.5" customHeight="1">
      <c r="A178" s="595"/>
      <c r="B178" s="596" t="s">
        <v>816</v>
      </c>
      <c r="C178" s="605" t="s">
        <v>339</v>
      </c>
      <c r="D178" s="605" t="s">
        <v>697</v>
      </c>
      <c r="E178" s="605" t="s">
        <v>37</v>
      </c>
      <c r="F178" s="256">
        <v>1</v>
      </c>
      <c r="G178" s="256"/>
      <c r="H178" s="256">
        <v>1</v>
      </c>
      <c r="I178" s="446">
        <f t="shared" si="4"/>
        <v>0</v>
      </c>
      <c r="J178" s="420"/>
      <c r="K178" s="420"/>
      <c r="L178" s="420"/>
      <c r="M178" s="420"/>
      <c r="N178" s="420">
        <v>1</v>
      </c>
      <c r="O178" s="420"/>
      <c r="P178" s="420"/>
      <c r="Q178" s="420"/>
      <c r="R178" s="420"/>
      <c r="S178" s="420"/>
      <c r="T178" s="420"/>
      <c r="U178" s="420"/>
      <c r="V178" s="420"/>
      <c r="W178" s="420"/>
      <c r="X178" s="420"/>
      <c r="Y178" s="420"/>
      <c r="Z178" s="413"/>
      <c r="AA178" s="413"/>
      <c r="AB178" s="413"/>
      <c r="AC178" s="413"/>
      <c r="AD178" s="413"/>
      <c r="AE178" s="413"/>
      <c r="AF178" s="413"/>
      <c r="AG178" s="413"/>
    </row>
    <row r="179" spans="1:33" ht="19.5" customHeight="1">
      <c r="A179" s="595"/>
      <c r="B179" s="596" t="s">
        <v>816</v>
      </c>
      <c r="C179" s="605" t="s">
        <v>698</v>
      </c>
      <c r="D179" s="605" t="s">
        <v>817</v>
      </c>
      <c r="E179" s="605" t="s">
        <v>37</v>
      </c>
      <c r="F179" s="256">
        <v>0.7</v>
      </c>
      <c r="G179" s="256"/>
      <c r="H179" s="256">
        <v>0.7</v>
      </c>
      <c r="I179" s="446">
        <f t="shared" si="4"/>
        <v>0</v>
      </c>
      <c r="J179" s="420"/>
      <c r="K179" s="420"/>
      <c r="L179" s="420"/>
      <c r="M179" s="420"/>
      <c r="N179" s="420">
        <v>0.7</v>
      </c>
      <c r="O179" s="420"/>
      <c r="P179" s="420"/>
      <c r="Q179" s="420"/>
      <c r="R179" s="420"/>
      <c r="S179" s="420"/>
      <c r="T179" s="420"/>
      <c r="U179" s="420"/>
      <c r="V179" s="420"/>
      <c r="W179" s="420"/>
      <c r="X179" s="420"/>
      <c r="Y179" s="420"/>
      <c r="Z179" s="413"/>
      <c r="AA179" s="413"/>
      <c r="AB179" s="413"/>
      <c r="AC179" s="413"/>
      <c r="AD179" s="413"/>
      <c r="AE179" s="413"/>
      <c r="AF179" s="413"/>
      <c r="AG179" s="413"/>
    </row>
    <row r="180" spans="1:33" ht="19.5" customHeight="1">
      <c r="A180" s="595"/>
      <c r="B180" s="596" t="s">
        <v>816</v>
      </c>
      <c r="C180" s="605" t="s">
        <v>698</v>
      </c>
      <c r="D180" s="605" t="s">
        <v>701</v>
      </c>
      <c r="E180" s="605" t="s">
        <v>37</v>
      </c>
      <c r="F180" s="256">
        <v>0.9</v>
      </c>
      <c r="G180" s="256"/>
      <c r="H180" s="256">
        <v>0.9</v>
      </c>
      <c r="I180" s="446">
        <f t="shared" si="4"/>
        <v>0</v>
      </c>
      <c r="J180" s="420"/>
      <c r="K180" s="420">
        <v>7.0000000000000007E-2</v>
      </c>
      <c r="L180" s="420">
        <v>0.28000000000000003</v>
      </c>
      <c r="M180" s="420">
        <v>0.38</v>
      </c>
      <c r="N180" s="420">
        <v>0.13</v>
      </c>
      <c r="O180" s="420"/>
      <c r="P180" s="420"/>
      <c r="Q180" s="420"/>
      <c r="R180" s="420"/>
      <c r="S180" s="420"/>
      <c r="T180" s="420">
        <v>0.04</v>
      </c>
      <c r="U180" s="420"/>
      <c r="V180" s="420"/>
      <c r="W180" s="420"/>
      <c r="X180" s="420"/>
      <c r="Y180" s="420"/>
      <c r="Z180" s="413"/>
      <c r="AA180" s="413"/>
      <c r="AB180" s="413"/>
      <c r="AC180" s="413"/>
      <c r="AD180" s="413"/>
      <c r="AE180" s="413"/>
      <c r="AF180" s="413"/>
      <c r="AG180" s="413"/>
    </row>
    <row r="181" spans="1:33" ht="19.5" customHeight="1">
      <c r="A181" s="595"/>
      <c r="B181" s="596" t="s">
        <v>816</v>
      </c>
      <c r="C181" s="605" t="s">
        <v>1737</v>
      </c>
      <c r="D181" s="605" t="s">
        <v>927</v>
      </c>
      <c r="E181" s="605" t="s">
        <v>37</v>
      </c>
      <c r="F181" s="256">
        <v>0.18</v>
      </c>
      <c r="G181" s="256"/>
      <c r="H181" s="256">
        <v>0.18</v>
      </c>
      <c r="I181" s="446">
        <f t="shared" si="4"/>
        <v>0</v>
      </c>
      <c r="J181" s="420"/>
      <c r="K181" s="420">
        <v>0.18</v>
      </c>
      <c r="L181" s="420"/>
      <c r="M181" s="420"/>
      <c r="N181" s="420"/>
      <c r="O181" s="420"/>
      <c r="P181" s="420"/>
      <c r="Q181" s="420"/>
      <c r="R181" s="420"/>
      <c r="S181" s="420"/>
      <c r="T181" s="420"/>
      <c r="U181" s="420"/>
      <c r="V181" s="420"/>
      <c r="W181" s="420"/>
      <c r="X181" s="420"/>
      <c r="Y181" s="420"/>
      <c r="Z181" s="413"/>
      <c r="AA181" s="413"/>
      <c r="AB181" s="413"/>
      <c r="AC181" s="413"/>
      <c r="AD181" s="413"/>
      <c r="AE181" s="413"/>
      <c r="AF181" s="413"/>
      <c r="AG181" s="413"/>
    </row>
    <row r="182" spans="1:33" ht="19.5" customHeight="1">
      <c r="A182" s="595"/>
      <c r="B182" s="596" t="s">
        <v>816</v>
      </c>
      <c r="C182" s="605" t="s">
        <v>1737</v>
      </c>
      <c r="D182" s="605" t="s">
        <v>1738</v>
      </c>
      <c r="E182" s="605" t="s">
        <v>37</v>
      </c>
      <c r="F182" s="256">
        <v>1</v>
      </c>
      <c r="G182" s="256"/>
      <c r="H182" s="256">
        <v>1</v>
      </c>
      <c r="I182" s="446">
        <f t="shared" si="4"/>
        <v>0</v>
      </c>
      <c r="J182" s="420"/>
      <c r="K182" s="420"/>
      <c r="L182" s="420">
        <v>0.2</v>
      </c>
      <c r="M182" s="420">
        <v>0.3</v>
      </c>
      <c r="N182" s="420">
        <v>0.5</v>
      </c>
      <c r="O182" s="420"/>
      <c r="P182" s="420"/>
      <c r="Q182" s="420"/>
      <c r="R182" s="420"/>
      <c r="S182" s="420"/>
      <c r="T182" s="420"/>
      <c r="U182" s="420"/>
      <c r="V182" s="420"/>
      <c r="W182" s="420"/>
      <c r="X182" s="420"/>
      <c r="Y182" s="420"/>
      <c r="Z182" s="413"/>
      <c r="AA182" s="413"/>
      <c r="AB182" s="413"/>
      <c r="AC182" s="413"/>
      <c r="AD182" s="413"/>
      <c r="AE182" s="413"/>
      <c r="AF182" s="413"/>
      <c r="AG182" s="413"/>
    </row>
    <row r="183" spans="1:33" ht="19.5" customHeight="1">
      <c r="A183" s="595"/>
      <c r="B183" s="596" t="s">
        <v>816</v>
      </c>
      <c r="C183" s="605" t="s">
        <v>698</v>
      </c>
      <c r="D183" s="605" t="s">
        <v>703</v>
      </c>
      <c r="E183" s="605" t="s">
        <v>37</v>
      </c>
      <c r="F183" s="256">
        <v>1.4</v>
      </c>
      <c r="G183" s="256"/>
      <c r="H183" s="256">
        <v>1.4</v>
      </c>
      <c r="I183" s="446">
        <f t="shared" si="4"/>
        <v>0</v>
      </c>
      <c r="J183" s="420"/>
      <c r="K183" s="420">
        <v>0.6</v>
      </c>
      <c r="L183" s="420">
        <v>0.8</v>
      </c>
      <c r="M183" s="420"/>
      <c r="N183" s="420"/>
      <c r="O183" s="420"/>
      <c r="P183" s="420"/>
      <c r="Q183" s="420"/>
      <c r="R183" s="420"/>
      <c r="S183" s="420"/>
      <c r="T183" s="420"/>
      <c r="U183" s="420"/>
      <c r="V183" s="420"/>
      <c r="W183" s="420"/>
      <c r="X183" s="420"/>
      <c r="Y183" s="420"/>
      <c r="Z183" s="413"/>
      <c r="AA183" s="413"/>
      <c r="AB183" s="413"/>
      <c r="AC183" s="413"/>
      <c r="AD183" s="413"/>
      <c r="AE183" s="413"/>
      <c r="AF183" s="413"/>
      <c r="AG183" s="413"/>
    </row>
    <row r="184" spans="1:33" ht="19.5" customHeight="1">
      <c r="A184" s="595"/>
      <c r="B184" s="596" t="s">
        <v>816</v>
      </c>
      <c r="C184" s="605" t="s">
        <v>698</v>
      </c>
      <c r="D184" s="605" t="s">
        <v>703</v>
      </c>
      <c r="E184" s="605" t="s">
        <v>37</v>
      </c>
      <c r="F184" s="256">
        <v>1.4</v>
      </c>
      <c r="G184" s="256"/>
      <c r="H184" s="256">
        <v>1.4</v>
      </c>
      <c r="I184" s="446">
        <f t="shared" si="4"/>
        <v>0</v>
      </c>
      <c r="J184" s="420"/>
      <c r="K184" s="420"/>
      <c r="L184" s="420"/>
      <c r="M184" s="420"/>
      <c r="N184" s="420">
        <v>1.4</v>
      </c>
      <c r="O184" s="420"/>
      <c r="P184" s="420"/>
      <c r="Q184" s="420"/>
      <c r="R184" s="420"/>
      <c r="S184" s="420"/>
      <c r="T184" s="420"/>
      <c r="U184" s="420"/>
      <c r="V184" s="420"/>
      <c r="W184" s="420"/>
      <c r="X184" s="420"/>
      <c r="Y184" s="420"/>
      <c r="Z184" s="413"/>
      <c r="AA184" s="413"/>
      <c r="AB184" s="413"/>
      <c r="AC184" s="413"/>
      <c r="AD184" s="413"/>
      <c r="AE184" s="413"/>
      <c r="AF184" s="413"/>
      <c r="AG184" s="413"/>
    </row>
    <row r="185" spans="1:33" ht="19.5" customHeight="1">
      <c r="A185" s="595"/>
      <c r="B185" s="596" t="s">
        <v>818</v>
      </c>
      <c r="C185" s="605" t="s">
        <v>328</v>
      </c>
      <c r="D185" s="605" t="s">
        <v>772</v>
      </c>
      <c r="E185" s="605" t="s">
        <v>37</v>
      </c>
      <c r="F185" s="360">
        <v>2.5</v>
      </c>
      <c r="G185" s="256"/>
      <c r="H185" s="360">
        <v>2.5</v>
      </c>
      <c r="I185" s="446">
        <f t="shared" si="4"/>
        <v>0</v>
      </c>
      <c r="J185" s="422"/>
      <c r="K185" s="422"/>
      <c r="L185" s="406"/>
      <c r="M185" s="422"/>
      <c r="N185" s="422">
        <v>2.5</v>
      </c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1"/>
      <c r="AA185" s="421"/>
      <c r="AB185" s="421"/>
      <c r="AC185" s="421"/>
      <c r="AD185" s="421"/>
      <c r="AE185" s="421"/>
      <c r="AF185" s="421"/>
      <c r="AG185" s="421"/>
    </row>
    <row r="186" spans="1:33" ht="19.5" customHeight="1">
      <c r="A186" s="595"/>
      <c r="B186" s="13" t="s">
        <v>819</v>
      </c>
      <c r="C186" s="605" t="s">
        <v>333</v>
      </c>
      <c r="D186" s="605"/>
      <c r="E186" s="605" t="s">
        <v>37</v>
      </c>
      <c r="F186" s="360">
        <v>0.3</v>
      </c>
      <c r="G186" s="256"/>
      <c r="H186" s="360">
        <v>0.3</v>
      </c>
      <c r="I186" s="446">
        <f t="shared" si="4"/>
        <v>0</v>
      </c>
      <c r="J186" s="422">
        <v>0.3</v>
      </c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1"/>
      <c r="AA186" s="421"/>
      <c r="AB186" s="421"/>
      <c r="AC186" s="421"/>
      <c r="AD186" s="421"/>
      <c r="AE186" s="421"/>
      <c r="AF186" s="421"/>
      <c r="AG186" s="421"/>
    </row>
    <row r="187" spans="1:33" ht="19.5" customHeight="1">
      <c r="A187" s="595"/>
      <c r="B187" s="13" t="s">
        <v>820</v>
      </c>
      <c r="C187" s="605" t="s">
        <v>705</v>
      </c>
      <c r="D187" s="605"/>
      <c r="E187" s="605" t="s">
        <v>37</v>
      </c>
      <c r="F187" s="353">
        <v>1</v>
      </c>
      <c r="G187" s="256"/>
      <c r="H187" s="353">
        <v>1</v>
      </c>
      <c r="I187" s="446">
        <f t="shared" si="4"/>
        <v>0</v>
      </c>
      <c r="N187" s="408">
        <v>1</v>
      </c>
    </row>
    <row r="188" spans="1:33" ht="19.5" customHeight="1">
      <c r="A188" s="595"/>
      <c r="B188" s="13" t="s">
        <v>821</v>
      </c>
      <c r="C188" s="605" t="s">
        <v>705</v>
      </c>
      <c r="D188" s="605"/>
      <c r="E188" s="605" t="s">
        <v>37</v>
      </c>
      <c r="F188" s="353">
        <v>0.02</v>
      </c>
      <c r="G188" s="256"/>
      <c r="H188" s="353">
        <v>0.02</v>
      </c>
      <c r="I188" s="446">
        <f t="shared" si="4"/>
        <v>0</v>
      </c>
      <c r="L188" s="408">
        <v>0.02</v>
      </c>
    </row>
    <row r="189" spans="1:33" ht="19.5" customHeight="1">
      <c r="A189" s="595"/>
      <c r="B189" s="13" t="s">
        <v>822</v>
      </c>
      <c r="C189" s="605" t="s">
        <v>790</v>
      </c>
      <c r="D189" s="605" t="s">
        <v>823</v>
      </c>
      <c r="E189" s="605" t="s">
        <v>37</v>
      </c>
      <c r="F189" s="353">
        <v>0.5</v>
      </c>
      <c r="G189" s="256"/>
      <c r="H189" s="353">
        <v>0.5</v>
      </c>
      <c r="I189" s="446">
        <f t="shared" si="4"/>
        <v>0</v>
      </c>
      <c r="L189" s="408">
        <v>0.5</v>
      </c>
    </row>
    <row r="190" spans="1:33" ht="19.5" customHeight="1">
      <c r="A190" s="595"/>
      <c r="B190" s="13" t="s">
        <v>824</v>
      </c>
      <c r="C190" s="605" t="s">
        <v>790</v>
      </c>
      <c r="D190" s="352" t="s">
        <v>825</v>
      </c>
      <c r="E190" s="605" t="s">
        <v>37</v>
      </c>
      <c r="F190" s="353">
        <v>0.5</v>
      </c>
      <c r="G190" s="256"/>
      <c r="H190" s="353">
        <v>0.5</v>
      </c>
      <c r="I190" s="446">
        <f t="shared" si="4"/>
        <v>0</v>
      </c>
      <c r="L190" s="408">
        <v>0.5</v>
      </c>
    </row>
    <row r="191" spans="1:33" ht="19.5" customHeight="1">
      <c r="A191" s="595"/>
      <c r="B191" s="13" t="s">
        <v>826</v>
      </c>
      <c r="C191" s="605" t="s">
        <v>338</v>
      </c>
      <c r="D191" s="352" t="s">
        <v>825</v>
      </c>
      <c r="E191" s="605" t="s">
        <v>37</v>
      </c>
      <c r="F191" s="353">
        <v>0.2</v>
      </c>
      <c r="G191" s="353"/>
      <c r="H191" s="353">
        <v>0.2</v>
      </c>
      <c r="I191" s="446">
        <f t="shared" si="4"/>
        <v>0</v>
      </c>
      <c r="J191" s="408">
        <v>0.2</v>
      </c>
    </row>
    <row r="192" spans="1:33" ht="19.5" customHeight="1">
      <c r="A192" s="595"/>
      <c r="B192" s="596" t="s">
        <v>827</v>
      </c>
      <c r="C192" s="605" t="s">
        <v>732</v>
      </c>
      <c r="D192" s="362" t="s">
        <v>724</v>
      </c>
      <c r="E192" s="605" t="s">
        <v>37</v>
      </c>
      <c r="F192" s="353">
        <v>0.2</v>
      </c>
      <c r="G192" s="256"/>
      <c r="H192" s="353">
        <v>0.2</v>
      </c>
      <c r="I192" s="446">
        <f t="shared" si="4"/>
        <v>0</v>
      </c>
      <c r="L192" s="408">
        <v>0.04</v>
      </c>
      <c r="M192" s="408">
        <v>0.16</v>
      </c>
    </row>
    <row r="193" spans="1:33" ht="19.5" customHeight="1">
      <c r="A193" s="595"/>
      <c r="B193" s="596" t="s">
        <v>828</v>
      </c>
      <c r="C193" s="605" t="s">
        <v>732</v>
      </c>
      <c r="D193" s="362" t="s">
        <v>726</v>
      </c>
      <c r="E193" s="605" t="s">
        <v>37</v>
      </c>
      <c r="F193" s="353">
        <v>0.4</v>
      </c>
      <c r="G193" s="256"/>
      <c r="H193" s="353">
        <v>0.4</v>
      </c>
      <c r="I193" s="446">
        <f t="shared" si="4"/>
        <v>0</v>
      </c>
      <c r="J193" s="408">
        <v>0.22</v>
      </c>
      <c r="K193" s="408">
        <v>0.04</v>
      </c>
      <c r="L193" s="408">
        <v>0.14000000000000001</v>
      </c>
    </row>
    <row r="194" spans="1:33" ht="19.5" customHeight="1">
      <c r="A194" s="595"/>
      <c r="B194" s="596" t="s">
        <v>829</v>
      </c>
      <c r="C194" s="605" t="s">
        <v>732</v>
      </c>
      <c r="D194" s="362" t="s">
        <v>830</v>
      </c>
      <c r="E194" s="605" t="s">
        <v>37</v>
      </c>
      <c r="F194" s="353">
        <v>0.3</v>
      </c>
      <c r="G194" s="256"/>
      <c r="H194" s="353">
        <v>0.3</v>
      </c>
      <c r="I194" s="446">
        <f t="shared" si="4"/>
        <v>0</v>
      </c>
      <c r="M194" s="408">
        <v>0.3</v>
      </c>
    </row>
    <row r="195" spans="1:33" ht="19.5" customHeight="1">
      <c r="A195" s="595"/>
      <c r="B195" s="596" t="s">
        <v>850</v>
      </c>
      <c r="C195" s="605" t="s">
        <v>335</v>
      </c>
      <c r="D195" s="362"/>
      <c r="E195" s="605" t="s">
        <v>37</v>
      </c>
      <c r="F195" s="353">
        <v>1</v>
      </c>
      <c r="G195" s="256"/>
      <c r="H195" s="353">
        <v>1</v>
      </c>
      <c r="I195" s="446">
        <f t="shared" si="4"/>
        <v>0</v>
      </c>
      <c r="M195" s="408">
        <v>1</v>
      </c>
    </row>
    <row r="196" spans="1:33" ht="19.5" customHeight="1">
      <c r="A196" s="595"/>
      <c r="B196" s="13" t="s">
        <v>824</v>
      </c>
      <c r="C196" s="605" t="s">
        <v>732</v>
      </c>
      <c r="D196" s="362"/>
      <c r="E196" s="605" t="s">
        <v>37</v>
      </c>
      <c r="F196" s="353">
        <v>0.17</v>
      </c>
      <c r="G196" s="256"/>
      <c r="H196" s="353">
        <v>0.17</v>
      </c>
      <c r="I196" s="446">
        <f t="shared" si="4"/>
        <v>0</v>
      </c>
      <c r="K196" s="408">
        <v>0.17</v>
      </c>
    </row>
    <row r="197" spans="1:33" s="238" customFormat="1" ht="19.5" customHeight="1">
      <c r="A197" s="363"/>
      <c r="B197" s="13" t="s">
        <v>1403</v>
      </c>
      <c r="C197" s="605" t="s">
        <v>337</v>
      </c>
      <c r="D197" s="605" t="s">
        <v>831</v>
      </c>
      <c r="E197" s="605" t="s">
        <v>37</v>
      </c>
      <c r="F197" s="353">
        <v>0.2</v>
      </c>
      <c r="G197" s="256"/>
      <c r="H197" s="353">
        <v>0.2</v>
      </c>
      <c r="I197" s="446">
        <f t="shared" si="4"/>
        <v>0</v>
      </c>
      <c r="J197" s="408"/>
      <c r="K197" s="408"/>
      <c r="L197" s="408">
        <v>0.2</v>
      </c>
      <c r="M197" s="408"/>
      <c r="N197" s="408"/>
      <c r="O197" s="408"/>
      <c r="P197" s="408"/>
      <c r="Q197" s="408"/>
      <c r="R197" s="408"/>
      <c r="S197" s="408"/>
      <c r="T197" s="408"/>
      <c r="U197" s="408"/>
      <c r="V197" s="408"/>
      <c r="W197" s="408"/>
      <c r="X197" s="408"/>
      <c r="Y197" s="408"/>
      <c r="Z197" s="414"/>
      <c r="AA197" s="414"/>
      <c r="AB197" s="414"/>
      <c r="AC197" s="414"/>
      <c r="AD197" s="414"/>
      <c r="AE197" s="414"/>
      <c r="AF197" s="414"/>
      <c r="AG197" s="239"/>
    </row>
    <row r="198" spans="1:33" s="238" customFormat="1" ht="19.5" customHeight="1">
      <c r="A198" s="363"/>
      <c r="B198" s="597" t="s">
        <v>832</v>
      </c>
      <c r="C198" s="605" t="s">
        <v>337</v>
      </c>
      <c r="D198" s="605" t="s">
        <v>784</v>
      </c>
      <c r="E198" s="605" t="s">
        <v>37</v>
      </c>
      <c r="F198" s="360">
        <v>0.1</v>
      </c>
      <c r="G198" s="256"/>
      <c r="H198" s="360">
        <v>0.1</v>
      </c>
      <c r="I198" s="446">
        <f t="shared" si="4"/>
        <v>0</v>
      </c>
      <c r="J198" s="422"/>
      <c r="K198" s="422"/>
      <c r="L198" s="422">
        <v>0.1</v>
      </c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1"/>
      <c r="AA198" s="421"/>
      <c r="AB198" s="421"/>
      <c r="AC198" s="421"/>
      <c r="AD198" s="421"/>
      <c r="AE198" s="421"/>
      <c r="AF198" s="421"/>
      <c r="AG198" s="239"/>
    </row>
    <row r="199" spans="1:33" s="238" customFormat="1" ht="19.5" customHeight="1">
      <c r="A199" s="363"/>
      <c r="B199" s="596" t="s">
        <v>1691</v>
      </c>
      <c r="C199" s="351" t="s">
        <v>337</v>
      </c>
      <c r="D199" s="605" t="s">
        <v>784</v>
      </c>
      <c r="E199" s="605" t="s">
        <v>37</v>
      </c>
      <c r="F199" s="256">
        <v>0.06</v>
      </c>
      <c r="G199" s="606"/>
      <c r="H199" s="256">
        <v>0.06</v>
      </c>
      <c r="I199" s="446">
        <f t="shared" si="4"/>
        <v>0</v>
      </c>
      <c r="J199" s="605"/>
      <c r="L199" s="605">
        <v>0.06</v>
      </c>
      <c r="M199" s="605"/>
      <c r="N199" s="420"/>
      <c r="O199" s="420"/>
      <c r="P199" s="420"/>
      <c r="Q199" s="420"/>
      <c r="R199" s="420"/>
      <c r="S199" s="420"/>
      <c r="T199" s="420"/>
      <c r="U199" s="420"/>
      <c r="V199" s="420"/>
      <c r="W199" s="420"/>
      <c r="X199" s="420"/>
      <c r="Y199" s="420"/>
      <c r="Z199" s="413"/>
      <c r="AA199" s="413"/>
      <c r="AB199" s="413"/>
      <c r="AC199" s="413"/>
      <c r="AD199" s="413"/>
      <c r="AE199" s="413"/>
      <c r="AF199" s="413"/>
      <c r="AG199" s="416"/>
    </row>
    <row r="200" spans="1:33" s="238" customFormat="1" ht="18" customHeight="1">
      <c r="A200" s="363"/>
      <c r="B200" s="596" t="s">
        <v>1692</v>
      </c>
      <c r="C200" s="351" t="s">
        <v>337</v>
      </c>
      <c r="D200" s="605" t="s">
        <v>1693</v>
      </c>
      <c r="E200" s="605" t="s">
        <v>37</v>
      </c>
      <c r="F200" s="256">
        <v>0.66</v>
      </c>
      <c r="G200" s="606"/>
      <c r="H200" s="256">
        <v>0.66</v>
      </c>
      <c r="I200" s="446">
        <f t="shared" si="4"/>
        <v>0</v>
      </c>
      <c r="J200" s="452"/>
      <c r="L200" s="452">
        <v>0.66</v>
      </c>
      <c r="M200" s="452"/>
      <c r="N200" s="420"/>
      <c r="O200" s="420"/>
      <c r="P200" s="420"/>
      <c r="Q200" s="420"/>
      <c r="R200" s="420"/>
      <c r="S200" s="420"/>
      <c r="T200" s="420"/>
      <c r="U200" s="420"/>
      <c r="V200" s="420"/>
      <c r="W200" s="420"/>
      <c r="X200" s="420"/>
      <c r="Y200" s="420"/>
      <c r="Z200" s="413"/>
      <c r="AA200" s="413"/>
      <c r="AB200" s="413"/>
      <c r="AC200" s="413"/>
      <c r="AD200" s="413"/>
      <c r="AE200" s="413"/>
      <c r="AF200" s="413"/>
      <c r="AG200" s="416"/>
    </row>
    <row r="201" spans="1:33" s="238" customFormat="1" ht="18" customHeight="1">
      <c r="A201" s="363"/>
      <c r="B201" s="596" t="s">
        <v>1694</v>
      </c>
      <c r="C201" s="351" t="s">
        <v>337</v>
      </c>
      <c r="D201" s="605" t="s">
        <v>1695</v>
      </c>
      <c r="E201" s="605" t="s">
        <v>37</v>
      </c>
      <c r="F201" s="256">
        <v>0.8</v>
      </c>
      <c r="G201" s="606"/>
      <c r="H201" s="256">
        <v>0.8</v>
      </c>
      <c r="I201" s="446">
        <f t="shared" si="4"/>
        <v>0</v>
      </c>
      <c r="J201" s="452"/>
      <c r="L201" s="452">
        <v>0.8</v>
      </c>
      <c r="M201" s="452"/>
      <c r="N201" s="420"/>
      <c r="O201" s="420"/>
      <c r="P201" s="420"/>
      <c r="Q201" s="420"/>
      <c r="R201" s="420"/>
      <c r="S201" s="420"/>
      <c r="T201" s="420"/>
      <c r="U201" s="420"/>
      <c r="V201" s="420"/>
      <c r="W201" s="420"/>
      <c r="X201" s="420"/>
      <c r="Y201" s="420"/>
      <c r="Z201" s="413"/>
      <c r="AA201" s="413"/>
      <c r="AB201" s="413"/>
      <c r="AC201" s="413"/>
      <c r="AD201" s="413"/>
      <c r="AE201" s="413"/>
      <c r="AF201" s="413"/>
      <c r="AG201" s="416"/>
    </row>
    <row r="202" spans="1:33" s="238" customFormat="1" ht="18" customHeight="1">
      <c r="A202" s="363"/>
      <c r="B202" s="13" t="s">
        <v>1775</v>
      </c>
      <c r="C202" s="351" t="s">
        <v>337</v>
      </c>
      <c r="D202" s="605" t="s">
        <v>1739</v>
      </c>
      <c r="E202" s="605" t="s">
        <v>37</v>
      </c>
      <c r="F202" s="256">
        <v>0.2</v>
      </c>
      <c r="G202" s="606"/>
      <c r="H202" s="256">
        <v>0.2</v>
      </c>
      <c r="I202" s="446">
        <f t="shared" si="4"/>
        <v>0</v>
      </c>
      <c r="J202" s="452"/>
      <c r="L202" s="452"/>
      <c r="M202" s="452"/>
      <c r="N202" s="420">
        <v>0.2</v>
      </c>
      <c r="O202" s="420"/>
      <c r="P202" s="420"/>
      <c r="Q202" s="420"/>
      <c r="R202" s="420"/>
      <c r="S202" s="420"/>
      <c r="T202" s="420"/>
      <c r="U202" s="420"/>
      <c r="V202" s="420"/>
      <c r="W202" s="420"/>
      <c r="X202" s="420"/>
      <c r="Y202" s="420"/>
      <c r="Z202" s="413"/>
      <c r="AA202" s="413"/>
      <c r="AB202" s="413"/>
      <c r="AC202" s="413"/>
      <c r="AD202" s="413"/>
      <c r="AE202" s="413"/>
      <c r="AF202" s="413"/>
      <c r="AG202" s="416"/>
    </row>
    <row r="203" spans="1:33" s="238" customFormat="1" ht="18" customHeight="1">
      <c r="A203" s="363"/>
      <c r="B203" s="596" t="s">
        <v>1692</v>
      </c>
      <c r="C203" s="351" t="s">
        <v>337</v>
      </c>
      <c r="D203" s="605" t="s">
        <v>1693</v>
      </c>
      <c r="E203" s="605" t="s">
        <v>37</v>
      </c>
      <c r="F203" s="256">
        <v>0.33</v>
      </c>
      <c r="G203" s="606"/>
      <c r="H203" s="256">
        <v>0.33</v>
      </c>
      <c r="I203" s="446">
        <f t="shared" si="4"/>
        <v>0</v>
      </c>
      <c r="J203" s="452"/>
      <c r="L203" s="452">
        <v>0.33</v>
      </c>
      <c r="M203" s="452"/>
      <c r="N203" s="420"/>
      <c r="O203" s="420"/>
      <c r="P203" s="420"/>
      <c r="Q203" s="420"/>
      <c r="R203" s="420"/>
      <c r="S203" s="420"/>
      <c r="T203" s="420"/>
      <c r="U203" s="420"/>
      <c r="V203" s="420"/>
      <c r="W203" s="420"/>
      <c r="X203" s="420"/>
      <c r="Y203" s="420"/>
      <c r="Z203" s="413"/>
      <c r="AA203" s="413"/>
      <c r="AB203" s="413"/>
      <c r="AC203" s="413"/>
      <c r="AD203" s="413"/>
      <c r="AE203" s="413"/>
      <c r="AF203" s="413"/>
      <c r="AG203" s="416"/>
    </row>
    <row r="204" spans="1:33" s="238" customFormat="1" ht="18" customHeight="1">
      <c r="A204" s="363"/>
      <c r="B204" s="13" t="s">
        <v>1696</v>
      </c>
      <c r="C204" s="351" t="s">
        <v>337</v>
      </c>
      <c r="D204" s="605" t="s">
        <v>1697</v>
      </c>
      <c r="E204" s="605" t="s">
        <v>37</v>
      </c>
      <c r="F204" s="256">
        <v>0.2</v>
      </c>
      <c r="G204" s="606"/>
      <c r="H204" s="256">
        <v>0.2</v>
      </c>
      <c r="I204" s="446">
        <f t="shared" ref="I204:I267" si="5">SUM(J204:AG204)-H204</f>
        <v>0</v>
      </c>
      <c r="J204" s="452"/>
      <c r="L204" s="452">
        <v>0.2</v>
      </c>
      <c r="M204" s="452"/>
      <c r="N204" s="420"/>
      <c r="O204" s="420"/>
      <c r="P204" s="420"/>
      <c r="Q204" s="420"/>
      <c r="R204" s="420"/>
      <c r="S204" s="420"/>
      <c r="T204" s="420"/>
      <c r="U204" s="420"/>
      <c r="V204" s="420"/>
      <c r="W204" s="420"/>
      <c r="X204" s="420"/>
      <c r="Y204" s="420"/>
      <c r="Z204" s="413"/>
      <c r="AA204" s="413"/>
      <c r="AB204" s="413"/>
      <c r="AC204" s="413"/>
      <c r="AD204" s="413"/>
      <c r="AE204" s="413"/>
      <c r="AF204" s="413"/>
      <c r="AG204" s="416"/>
    </row>
    <row r="205" spans="1:33" s="238" customFormat="1" ht="18" customHeight="1">
      <c r="A205" s="363"/>
      <c r="B205" s="596" t="s">
        <v>1698</v>
      </c>
      <c r="C205" s="351" t="s">
        <v>337</v>
      </c>
      <c r="D205" s="605" t="s">
        <v>784</v>
      </c>
      <c r="E205" s="605" t="s">
        <v>37</v>
      </c>
      <c r="F205" s="256">
        <v>0.1</v>
      </c>
      <c r="G205" s="606"/>
      <c r="H205" s="256">
        <v>0.1</v>
      </c>
      <c r="I205" s="446">
        <f t="shared" si="5"/>
        <v>0</v>
      </c>
      <c r="J205" s="452"/>
      <c r="L205" s="452"/>
      <c r="M205" s="452"/>
      <c r="N205" s="420">
        <v>0.1</v>
      </c>
      <c r="O205" s="420"/>
      <c r="P205" s="420"/>
      <c r="Q205" s="420"/>
      <c r="R205" s="420"/>
      <c r="S205" s="420"/>
      <c r="T205" s="420"/>
      <c r="U205" s="420"/>
      <c r="V205" s="420"/>
      <c r="W205" s="420"/>
      <c r="X205" s="420"/>
      <c r="Y205" s="420"/>
      <c r="Z205" s="413"/>
      <c r="AA205" s="413"/>
      <c r="AB205" s="413"/>
      <c r="AC205" s="413"/>
      <c r="AD205" s="413"/>
      <c r="AE205" s="413"/>
      <c r="AF205" s="413"/>
      <c r="AG205" s="416"/>
    </row>
    <row r="206" spans="1:33" s="238" customFormat="1" ht="18" customHeight="1">
      <c r="A206" s="363"/>
      <c r="B206" s="13" t="s">
        <v>824</v>
      </c>
      <c r="C206" s="351" t="s">
        <v>337</v>
      </c>
      <c r="D206" s="605" t="s">
        <v>1790</v>
      </c>
      <c r="E206" s="605" t="s">
        <v>37</v>
      </c>
      <c r="F206" s="256">
        <v>0.5</v>
      </c>
      <c r="G206" s="606"/>
      <c r="H206" s="256">
        <v>0.5</v>
      </c>
      <c r="I206" s="446">
        <f t="shared" si="5"/>
        <v>0</v>
      </c>
      <c r="J206" s="452"/>
      <c r="L206" s="452">
        <v>0.5</v>
      </c>
      <c r="M206" s="452"/>
      <c r="N206" s="420"/>
      <c r="O206" s="420"/>
      <c r="P206" s="420"/>
      <c r="Q206" s="420"/>
      <c r="R206" s="420"/>
      <c r="S206" s="420"/>
      <c r="T206" s="420"/>
      <c r="U206" s="420"/>
      <c r="V206" s="420"/>
      <c r="W206" s="420"/>
      <c r="X206" s="420"/>
      <c r="Y206" s="420"/>
      <c r="Z206" s="413"/>
      <c r="AA206" s="413"/>
      <c r="AB206" s="413"/>
      <c r="AC206" s="413"/>
      <c r="AD206" s="413"/>
      <c r="AE206" s="413"/>
      <c r="AF206" s="413"/>
      <c r="AG206" s="416"/>
    </row>
    <row r="207" spans="1:33" s="238" customFormat="1" ht="18" customHeight="1">
      <c r="A207" s="363"/>
      <c r="B207" s="13" t="s">
        <v>824</v>
      </c>
      <c r="C207" s="351" t="s">
        <v>337</v>
      </c>
      <c r="D207" s="605"/>
      <c r="E207" s="605" t="s">
        <v>37</v>
      </c>
      <c r="F207" s="256">
        <v>1.19</v>
      </c>
      <c r="G207" s="606"/>
      <c r="H207" s="256">
        <v>1.19</v>
      </c>
      <c r="I207" s="446">
        <f t="shared" si="5"/>
        <v>0</v>
      </c>
      <c r="J207" s="452"/>
      <c r="L207" s="452">
        <v>1.19</v>
      </c>
      <c r="M207" s="452"/>
      <c r="N207" s="420"/>
      <c r="O207" s="420"/>
      <c r="P207" s="420"/>
      <c r="Q207" s="420"/>
      <c r="R207" s="420"/>
      <c r="S207" s="420"/>
      <c r="T207" s="420"/>
      <c r="U207" s="420"/>
      <c r="V207" s="420"/>
      <c r="W207" s="420"/>
      <c r="X207" s="420"/>
      <c r="Y207" s="420"/>
      <c r="Z207" s="413"/>
      <c r="AA207" s="413"/>
      <c r="AB207" s="413"/>
      <c r="AC207" s="413"/>
      <c r="AD207" s="413"/>
      <c r="AE207" s="413"/>
      <c r="AF207" s="413"/>
      <c r="AG207" s="416"/>
    </row>
    <row r="208" spans="1:33" s="238" customFormat="1" ht="18" customHeight="1">
      <c r="A208" s="363"/>
      <c r="B208" s="596" t="s">
        <v>850</v>
      </c>
      <c r="C208" s="351" t="s">
        <v>337</v>
      </c>
      <c r="D208" s="605" t="s">
        <v>1739</v>
      </c>
      <c r="E208" s="605" t="s">
        <v>37</v>
      </c>
      <c r="F208" s="256">
        <v>0.1</v>
      </c>
      <c r="G208" s="606"/>
      <c r="H208" s="256">
        <v>0.1</v>
      </c>
      <c r="I208" s="446">
        <f t="shared" si="5"/>
        <v>0</v>
      </c>
      <c r="J208" s="452"/>
      <c r="L208" s="452"/>
      <c r="M208" s="452"/>
      <c r="N208" s="420">
        <v>0.1</v>
      </c>
      <c r="O208" s="420"/>
      <c r="P208" s="420"/>
      <c r="Q208" s="420"/>
      <c r="R208" s="420"/>
      <c r="S208" s="420"/>
      <c r="T208" s="420"/>
      <c r="U208" s="420"/>
      <c r="V208" s="420"/>
      <c r="W208" s="420"/>
      <c r="X208" s="420"/>
      <c r="Y208" s="420"/>
      <c r="Z208" s="413"/>
      <c r="AA208" s="413"/>
      <c r="AB208" s="413"/>
      <c r="AC208" s="413"/>
      <c r="AD208" s="413"/>
      <c r="AE208" s="413"/>
      <c r="AF208" s="413"/>
      <c r="AG208" s="416"/>
    </row>
    <row r="209" spans="1:33" s="238" customFormat="1" ht="18" customHeight="1">
      <c r="A209" s="595"/>
      <c r="B209" s="365" t="s">
        <v>833</v>
      </c>
      <c r="C209" s="605" t="s">
        <v>341</v>
      </c>
      <c r="D209" s="605" t="s">
        <v>834</v>
      </c>
      <c r="E209" s="605" t="s">
        <v>37</v>
      </c>
      <c r="F209" s="360">
        <v>0.15</v>
      </c>
      <c r="G209" s="256"/>
      <c r="H209" s="360">
        <v>0.15</v>
      </c>
      <c r="I209" s="446">
        <f t="shared" si="5"/>
        <v>0</v>
      </c>
      <c r="J209" s="452"/>
      <c r="L209" s="452">
        <v>0.05</v>
      </c>
      <c r="M209" s="452">
        <v>0.1</v>
      </c>
      <c r="N209" s="420"/>
      <c r="O209" s="420"/>
      <c r="P209" s="420"/>
      <c r="Q209" s="420"/>
      <c r="R209" s="420"/>
      <c r="S209" s="420"/>
      <c r="T209" s="420"/>
      <c r="U209" s="420"/>
      <c r="V209" s="420"/>
      <c r="W209" s="420"/>
      <c r="X209" s="420"/>
      <c r="Y209" s="420"/>
      <c r="Z209" s="413"/>
      <c r="AA209" s="413"/>
      <c r="AB209" s="413"/>
      <c r="AC209" s="413"/>
      <c r="AD209" s="413"/>
      <c r="AE209" s="413"/>
      <c r="AF209" s="413"/>
      <c r="AG209" s="416"/>
    </row>
    <row r="210" spans="1:33" s="238" customFormat="1" ht="18" customHeight="1">
      <c r="A210" s="595"/>
      <c r="B210" s="365" t="s">
        <v>835</v>
      </c>
      <c r="C210" s="605" t="s">
        <v>341</v>
      </c>
      <c r="D210" s="605" t="s">
        <v>834</v>
      </c>
      <c r="E210" s="605" t="s">
        <v>37</v>
      </c>
      <c r="F210" s="360">
        <v>9.6</v>
      </c>
      <c r="G210" s="256"/>
      <c r="H210" s="360">
        <v>9.6</v>
      </c>
      <c r="I210" s="446">
        <f t="shared" si="5"/>
        <v>0</v>
      </c>
      <c r="J210" s="452"/>
      <c r="K210" s="238">
        <v>2.83</v>
      </c>
      <c r="L210" s="452">
        <v>0.71</v>
      </c>
      <c r="M210" s="452">
        <v>4.03</v>
      </c>
      <c r="N210" s="420">
        <v>2.0299999999999998</v>
      </c>
      <c r="O210" s="420"/>
      <c r="P210" s="420"/>
      <c r="Q210" s="420"/>
      <c r="R210" s="420"/>
      <c r="S210" s="420"/>
      <c r="T210" s="420"/>
      <c r="U210" s="420"/>
      <c r="V210" s="420"/>
      <c r="W210" s="420"/>
      <c r="X210" s="420"/>
      <c r="Y210" s="420"/>
      <c r="Z210" s="413"/>
      <c r="AA210" s="413"/>
      <c r="AB210" s="413"/>
      <c r="AC210" s="413"/>
      <c r="AD210" s="413"/>
      <c r="AE210" s="413"/>
      <c r="AF210" s="413"/>
      <c r="AG210" s="416"/>
    </row>
    <row r="211" spans="1:33" s="238" customFormat="1" ht="18" customHeight="1">
      <c r="A211" s="595"/>
      <c r="B211" s="365" t="s">
        <v>836</v>
      </c>
      <c r="C211" s="605" t="s">
        <v>341</v>
      </c>
      <c r="D211" s="605" t="s">
        <v>837</v>
      </c>
      <c r="E211" s="605" t="s">
        <v>37</v>
      </c>
      <c r="F211" s="360">
        <v>0.1</v>
      </c>
      <c r="G211" s="256"/>
      <c r="H211" s="360">
        <v>0.1</v>
      </c>
      <c r="I211" s="446">
        <f t="shared" si="5"/>
        <v>0</v>
      </c>
      <c r="J211" s="452">
        <v>0.1</v>
      </c>
      <c r="L211" s="452"/>
      <c r="M211" s="452"/>
      <c r="N211" s="420"/>
      <c r="O211" s="420"/>
      <c r="P211" s="420"/>
      <c r="Q211" s="420"/>
      <c r="R211" s="420"/>
      <c r="S211" s="420"/>
      <c r="T211" s="420"/>
      <c r="U211" s="420"/>
      <c r="V211" s="420"/>
      <c r="W211" s="420"/>
      <c r="X211" s="420"/>
      <c r="Y211" s="420"/>
      <c r="Z211" s="413"/>
      <c r="AA211" s="413"/>
      <c r="AB211" s="413"/>
      <c r="AC211" s="413"/>
      <c r="AD211" s="413"/>
      <c r="AE211" s="413"/>
      <c r="AF211" s="413"/>
      <c r="AG211" s="416"/>
    </row>
    <row r="212" spans="1:33" s="238" customFormat="1" ht="18" customHeight="1">
      <c r="A212" s="595"/>
      <c r="B212" s="13" t="s">
        <v>838</v>
      </c>
      <c r="C212" s="605" t="s">
        <v>334</v>
      </c>
      <c r="D212" s="605" t="s">
        <v>839</v>
      </c>
      <c r="E212" s="605" t="s">
        <v>37</v>
      </c>
      <c r="F212" s="360">
        <v>0.11</v>
      </c>
      <c r="G212" s="256"/>
      <c r="H212" s="360">
        <v>0.11</v>
      </c>
      <c r="I212" s="446">
        <f t="shared" si="5"/>
        <v>0</v>
      </c>
      <c r="J212" s="452"/>
      <c r="L212" s="452">
        <v>0.11</v>
      </c>
      <c r="M212" s="452"/>
      <c r="N212" s="420"/>
      <c r="O212" s="420"/>
      <c r="P212" s="420"/>
      <c r="Q212" s="420"/>
      <c r="R212" s="420"/>
      <c r="S212" s="420"/>
      <c r="T212" s="420"/>
      <c r="U212" s="420"/>
      <c r="V212" s="420"/>
      <c r="W212" s="420"/>
      <c r="X212" s="420"/>
      <c r="Y212" s="420"/>
      <c r="Z212" s="413"/>
      <c r="AA212" s="413"/>
      <c r="AB212" s="413"/>
      <c r="AC212" s="413"/>
      <c r="AD212" s="413"/>
      <c r="AE212" s="413"/>
      <c r="AF212" s="413"/>
      <c r="AG212" s="416"/>
    </row>
    <row r="213" spans="1:33" s="238" customFormat="1" ht="18" customHeight="1">
      <c r="A213" s="595"/>
      <c r="B213" s="13" t="s">
        <v>1404</v>
      </c>
      <c r="C213" s="605" t="s">
        <v>689</v>
      </c>
      <c r="D213" s="605"/>
      <c r="E213" s="605" t="s">
        <v>37</v>
      </c>
      <c r="F213" s="353">
        <v>0.5</v>
      </c>
      <c r="G213" s="256"/>
      <c r="H213" s="353">
        <v>0.5</v>
      </c>
      <c r="I213" s="446">
        <f t="shared" si="5"/>
        <v>0</v>
      </c>
      <c r="J213" s="452"/>
      <c r="L213" s="452"/>
      <c r="M213" s="452"/>
      <c r="N213" s="420">
        <v>0.5</v>
      </c>
      <c r="O213" s="420"/>
      <c r="P213" s="420"/>
      <c r="Q213" s="420"/>
      <c r="R213" s="420"/>
      <c r="S213" s="420"/>
      <c r="T213" s="420"/>
      <c r="U213" s="420"/>
      <c r="V213" s="420"/>
      <c r="W213" s="420"/>
      <c r="X213" s="420"/>
      <c r="Y213" s="420"/>
      <c r="Z213" s="413"/>
      <c r="AA213" s="413"/>
      <c r="AB213" s="413"/>
      <c r="AC213" s="413"/>
      <c r="AD213" s="413"/>
      <c r="AE213" s="413"/>
      <c r="AF213" s="413"/>
      <c r="AG213" s="416"/>
    </row>
    <row r="214" spans="1:33" s="238" customFormat="1" ht="18" customHeight="1">
      <c r="A214" s="595"/>
      <c r="B214" s="13" t="s">
        <v>840</v>
      </c>
      <c r="C214" s="605" t="s">
        <v>689</v>
      </c>
      <c r="D214" s="605" t="s">
        <v>841</v>
      </c>
      <c r="E214" s="605" t="s">
        <v>37</v>
      </c>
      <c r="F214" s="353">
        <v>0.3</v>
      </c>
      <c r="G214" s="256"/>
      <c r="H214" s="353">
        <v>0.3</v>
      </c>
      <c r="I214" s="446">
        <f t="shared" si="5"/>
        <v>0</v>
      </c>
      <c r="J214" s="452">
        <v>0.3</v>
      </c>
      <c r="L214" s="452"/>
      <c r="M214" s="452"/>
      <c r="N214" s="420"/>
      <c r="O214" s="420"/>
      <c r="P214" s="420"/>
      <c r="Q214" s="420"/>
      <c r="R214" s="420"/>
      <c r="S214" s="420"/>
      <c r="T214" s="420"/>
      <c r="U214" s="420"/>
      <c r="V214" s="420"/>
      <c r="W214" s="420"/>
      <c r="X214" s="420"/>
      <c r="Y214" s="420"/>
      <c r="Z214" s="413"/>
      <c r="AA214" s="413"/>
      <c r="AB214" s="413"/>
      <c r="AC214" s="413"/>
      <c r="AD214" s="413"/>
      <c r="AE214" s="413"/>
      <c r="AF214" s="413"/>
      <c r="AG214" s="416"/>
    </row>
    <row r="215" spans="1:33" s="238" customFormat="1" ht="18" customHeight="1">
      <c r="A215" s="595"/>
      <c r="B215" s="596" t="s">
        <v>842</v>
      </c>
      <c r="C215" s="605" t="s">
        <v>738</v>
      </c>
      <c r="D215" s="605"/>
      <c r="E215" s="605" t="s">
        <v>37</v>
      </c>
      <c r="F215" s="360">
        <v>0.2</v>
      </c>
      <c r="G215" s="256"/>
      <c r="H215" s="360">
        <v>0.2</v>
      </c>
      <c r="I215" s="446">
        <f t="shared" si="5"/>
        <v>0</v>
      </c>
      <c r="J215" s="452"/>
      <c r="L215" s="452">
        <v>0.2</v>
      </c>
      <c r="M215" s="452"/>
      <c r="N215" s="420"/>
      <c r="O215" s="420"/>
      <c r="P215" s="420"/>
      <c r="Q215" s="420"/>
      <c r="R215" s="420"/>
      <c r="S215" s="420"/>
      <c r="T215" s="420"/>
      <c r="U215" s="420"/>
      <c r="V215" s="420"/>
      <c r="W215" s="420"/>
      <c r="X215" s="420"/>
      <c r="Y215" s="420"/>
      <c r="Z215" s="413"/>
      <c r="AA215" s="413"/>
      <c r="AB215" s="413"/>
      <c r="AC215" s="413"/>
      <c r="AD215" s="413"/>
      <c r="AE215" s="413"/>
      <c r="AF215" s="413"/>
      <c r="AG215" s="416"/>
    </row>
    <row r="216" spans="1:33" s="238" customFormat="1" ht="18" customHeight="1">
      <c r="A216" s="595"/>
      <c r="B216" s="596" t="s">
        <v>843</v>
      </c>
      <c r="C216" s="351" t="s">
        <v>330</v>
      </c>
      <c r="D216" s="351" t="s">
        <v>844</v>
      </c>
      <c r="E216" s="605" t="s">
        <v>37</v>
      </c>
      <c r="F216" s="256">
        <v>1.5</v>
      </c>
      <c r="G216" s="256"/>
      <c r="H216" s="256">
        <v>1.5</v>
      </c>
      <c r="I216" s="446">
        <f t="shared" si="5"/>
        <v>0</v>
      </c>
      <c r="J216" s="452"/>
      <c r="K216" s="238">
        <v>0.9</v>
      </c>
      <c r="L216" s="452">
        <v>0.6</v>
      </c>
      <c r="M216" s="452"/>
      <c r="N216" s="420"/>
      <c r="O216" s="420"/>
      <c r="P216" s="420"/>
      <c r="Q216" s="420"/>
      <c r="R216" s="420"/>
      <c r="S216" s="420"/>
      <c r="T216" s="420"/>
      <c r="U216" s="420"/>
      <c r="V216" s="420"/>
      <c r="W216" s="420"/>
      <c r="X216" s="420"/>
      <c r="Y216" s="420"/>
      <c r="Z216" s="413"/>
      <c r="AA216" s="413"/>
      <c r="AB216" s="413"/>
      <c r="AC216" s="413"/>
      <c r="AD216" s="413"/>
      <c r="AE216" s="413"/>
      <c r="AF216" s="413"/>
      <c r="AG216" s="416"/>
    </row>
    <row r="217" spans="1:33" s="238" customFormat="1" ht="18" customHeight="1">
      <c r="A217" s="363"/>
      <c r="B217" s="596" t="s">
        <v>845</v>
      </c>
      <c r="C217" s="351" t="s">
        <v>340</v>
      </c>
      <c r="D217" s="351" t="s">
        <v>716</v>
      </c>
      <c r="E217" s="605" t="s">
        <v>37</v>
      </c>
      <c r="F217" s="256">
        <v>1</v>
      </c>
      <c r="G217" s="256"/>
      <c r="H217" s="256">
        <v>1</v>
      </c>
      <c r="I217" s="446">
        <f t="shared" si="5"/>
        <v>0</v>
      </c>
      <c r="J217" s="452"/>
      <c r="L217" s="452">
        <v>1</v>
      </c>
      <c r="M217" s="452"/>
      <c r="N217" s="420"/>
      <c r="O217" s="420"/>
      <c r="P217" s="420"/>
      <c r="Q217" s="420"/>
      <c r="R217" s="420"/>
      <c r="S217" s="420"/>
      <c r="T217" s="420"/>
      <c r="U217" s="420"/>
      <c r="V217" s="420"/>
      <c r="W217" s="420"/>
      <c r="X217" s="420"/>
      <c r="Y217" s="420"/>
      <c r="Z217" s="413"/>
      <c r="AA217" s="413"/>
      <c r="AB217" s="413"/>
      <c r="AC217" s="413"/>
      <c r="AD217" s="413"/>
      <c r="AE217" s="413"/>
      <c r="AF217" s="413"/>
      <c r="AG217" s="416"/>
    </row>
    <row r="218" spans="1:33" s="238" customFormat="1" ht="18" customHeight="1">
      <c r="A218" s="363"/>
      <c r="B218" s="596" t="s">
        <v>846</v>
      </c>
      <c r="C218" s="351" t="s">
        <v>340</v>
      </c>
      <c r="D218" s="351" t="s">
        <v>716</v>
      </c>
      <c r="E218" s="605" t="s">
        <v>37</v>
      </c>
      <c r="F218" s="256">
        <v>0.6</v>
      </c>
      <c r="G218" s="256"/>
      <c r="H218" s="256">
        <v>0.6</v>
      </c>
      <c r="I218" s="446">
        <f t="shared" si="5"/>
        <v>0</v>
      </c>
      <c r="J218" s="452"/>
      <c r="L218" s="452">
        <v>0.6</v>
      </c>
      <c r="M218" s="452"/>
      <c r="N218" s="420"/>
      <c r="O218" s="420"/>
      <c r="P218" s="420"/>
      <c r="Q218" s="420"/>
      <c r="R218" s="420"/>
      <c r="S218" s="420"/>
      <c r="T218" s="420"/>
      <c r="U218" s="420"/>
      <c r="V218" s="420"/>
      <c r="W218" s="420"/>
      <c r="X218" s="420"/>
      <c r="Y218" s="420"/>
      <c r="Z218" s="413"/>
      <c r="AA218" s="413"/>
      <c r="AB218" s="413"/>
      <c r="AC218" s="413"/>
      <c r="AD218" s="413"/>
      <c r="AE218" s="413"/>
      <c r="AF218" s="413"/>
      <c r="AG218" s="416"/>
    </row>
    <row r="219" spans="1:33" s="238" customFormat="1" ht="18" customHeight="1">
      <c r="A219" s="363"/>
      <c r="B219" s="596" t="s">
        <v>1776</v>
      </c>
      <c r="C219" s="351" t="s">
        <v>340</v>
      </c>
      <c r="D219" s="351"/>
      <c r="E219" s="605" t="s">
        <v>37</v>
      </c>
      <c r="F219" s="256">
        <v>0.74</v>
      </c>
      <c r="G219" s="256"/>
      <c r="H219" s="256">
        <v>0.74</v>
      </c>
      <c r="I219" s="446">
        <f t="shared" si="5"/>
        <v>0</v>
      </c>
      <c r="J219" s="452"/>
      <c r="L219" s="452">
        <v>0.74</v>
      </c>
      <c r="M219" s="452"/>
      <c r="N219" s="420"/>
      <c r="O219" s="420"/>
      <c r="P219" s="420"/>
      <c r="Q219" s="420"/>
      <c r="R219" s="420"/>
      <c r="S219" s="420"/>
      <c r="T219" s="420"/>
      <c r="U219" s="420"/>
      <c r="V219" s="420"/>
      <c r="W219" s="420"/>
      <c r="X219" s="420"/>
      <c r="Y219" s="420"/>
      <c r="Z219" s="413"/>
      <c r="AA219" s="413"/>
      <c r="AB219" s="413"/>
      <c r="AC219" s="413"/>
      <c r="AD219" s="413"/>
      <c r="AE219" s="413"/>
      <c r="AF219" s="413"/>
      <c r="AG219" s="416"/>
    </row>
    <row r="220" spans="1:33" s="238" customFormat="1" ht="18" customHeight="1">
      <c r="A220" s="363"/>
      <c r="B220" s="596" t="s">
        <v>847</v>
      </c>
      <c r="C220" s="351" t="s">
        <v>340</v>
      </c>
      <c r="D220" s="351" t="s">
        <v>755</v>
      </c>
      <c r="E220" s="605" t="s">
        <v>37</v>
      </c>
      <c r="F220" s="256">
        <v>1</v>
      </c>
      <c r="G220" s="256"/>
      <c r="H220" s="256">
        <v>1</v>
      </c>
      <c r="I220" s="446">
        <f t="shared" si="5"/>
        <v>0</v>
      </c>
      <c r="J220" s="452"/>
      <c r="L220" s="452"/>
      <c r="M220" s="452"/>
      <c r="N220" s="420">
        <v>1</v>
      </c>
      <c r="O220" s="420"/>
      <c r="P220" s="420"/>
      <c r="Q220" s="420"/>
      <c r="R220" s="420"/>
      <c r="S220" s="420"/>
      <c r="T220" s="420"/>
      <c r="U220" s="420"/>
      <c r="V220" s="420"/>
      <c r="W220" s="420"/>
      <c r="X220" s="420"/>
      <c r="Y220" s="420"/>
      <c r="Z220" s="413"/>
      <c r="AA220" s="413"/>
      <c r="AB220" s="413"/>
      <c r="AC220" s="413"/>
      <c r="AD220" s="413"/>
      <c r="AE220" s="413"/>
      <c r="AF220" s="413"/>
      <c r="AG220" s="416"/>
    </row>
    <row r="221" spans="1:33" s="238" customFormat="1" ht="18" customHeight="1">
      <c r="A221" s="363"/>
      <c r="B221" s="596" t="s">
        <v>1776</v>
      </c>
      <c r="C221" s="351" t="s">
        <v>336</v>
      </c>
      <c r="D221" s="351"/>
      <c r="E221" s="605" t="s">
        <v>37</v>
      </c>
      <c r="F221" s="256">
        <v>10</v>
      </c>
      <c r="G221" s="256"/>
      <c r="H221" s="256">
        <v>10</v>
      </c>
      <c r="I221" s="446">
        <f t="shared" si="5"/>
        <v>0</v>
      </c>
      <c r="J221" s="452">
        <v>8.1</v>
      </c>
      <c r="L221" s="452">
        <v>0.2</v>
      </c>
      <c r="M221" s="452">
        <v>1.5</v>
      </c>
      <c r="N221" s="420"/>
      <c r="O221" s="420"/>
      <c r="P221" s="420"/>
      <c r="Q221" s="420"/>
      <c r="R221" s="420"/>
      <c r="S221" s="420"/>
      <c r="T221" s="420">
        <v>0.2</v>
      </c>
      <c r="U221" s="420"/>
      <c r="V221" s="420"/>
      <c r="W221" s="420"/>
      <c r="X221" s="420"/>
      <c r="Y221" s="420"/>
      <c r="Z221" s="413"/>
      <c r="AA221" s="413"/>
      <c r="AB221" s="413"/>
      <c r="AC221" s="413"/>
      <c r="AD221" s="413"/>
      <c r="AE221" s="413"/>
      <c r="AF221" s="413"/>
      <c r="AG221" s="416"/>
    </row>
    <row r="222" spans="1:33" s="238" customFormat="1" ht="18" customHeight="1">
      <c r="A222" s="363"/>
      <c r="B222" s="596" t="s">
        <v>848</v>
      </c>
      <c r="C222" s="351" t="s">
        <v>336</v>
      </c>
      <c r="D222" s="605" t="s">
        <v>849</v>
      </c>
      <c r="E222" s="605" t="s">
        <v>37</v>
      </c>
      <c r="F222" s="256">
        <v>1</v>
      </c>
      <c r="G222" s="256"/>
      <c r="H222" s="256">
        <v>1</v>
      </c>
      <c r="I222" s="446">
        <f t="shared" si="5"/>
        <v>0</v>
      </c>
      <c r="J222" s="452">
        <v>1</v>
      </c>
      <c r="L222" s="452"/>
      <c r="M222" s="452"/>
      <c r="N222" s="420"/>
      <c r="O222" s="420"/>
      <c r="P222" s="420"/>
      <c r="Q222" s="420"/>
      <c r="R222" s="420"/>
      <c r="S222" s="420"/>
      <c r="T222" s="420"/>
      <c r="U222" s="420"/>
      <c r="V222" s="420"/>
      <c r="W222" s="420"/>
      <c r="X222" s="420"/>
      <c r="Y222" s="420"/>
      <c r="Z222" s="413"/>
      <c r="AA222" s="413"/>
      <c r="AB222" s="413"/>
      <c r="AC222" s="413"/>
      <c r="AD222" s="413"/>
      <c r="AE222" s="413"/>
      <c r="AF222" s="413"/>
      <c r="AG222" s="416"/>
    </row>
    <row r="223" spans="1:33" s="238" customFormat="1" ht="18" customHeight="1">
      <c r="A223" s="363"/>
      <c r="B223" s="371" t="s">
        <v>850</v>
      </c>
      <c r="C223" s="351" t="s">
        <v>336</v>
      </c>
      <c r="D223" s="605" t="s">
        <v>851</v>
      </c>
      <c r="E223" s="605" t="s">
        <v>37</v>
      </c>
      <c r="F223" s="256">
        <v>1</v>
      </c>
      <c r="G223" s="256"/>
      <c r="H223" s="256">
        <v>1</v>
      </c>
      <c r="I223" s="446">
        <f t="shared" si="5"/>
        <v>0</v>
      </c>
      <c r="J223" s="452"/>
      <c r="L223" s="452">
        <v>1</v>
      </c>
      <c r="M223" s="452"/>
      <c r="N223" s="420"/>
      <c r="O223" s="420"/>
      <c r="P223" s="420"/>
      <c r="Q223" s="420"/>
      <c r="R223" s="420"/>
      <c r="S223" s="420"/>
      <c r="T223" s="420"/>
      <c r="U223" s="420"/>
      <c r="V223" s="420"/>
      <c r="W223" s="420"/>
      <c r="X223" s="420"/>
      <c r="Y223" s="420"/>
      <c r="Z223" s="413"/>
      <c r="AA223" s="413"/>
      <c r="AB223" s="413"/>
      <c r="AC223" s="413"/>
      <c r="AD223" s="413"/>
      <c r="AE223" s="413"/>
      <c r="AF223" s="413"/>
      <c r="AG223" s="416"/>
    </row>
    <row r="224" spans="1:33" s="238" customFormat="1" ht="18" customHeight="1">
      <c r="A224" s="595"/>
      <c r="B224" s="371" t="s">
        <v>852</v>
      </c>
      <c r="C224" s="351" t="s">
        <v>331</v>
      </c>
      <c r="D224" s="372" t="s">
        <v>722</v>
      </c>
      <c r="E224" s="605" t="s">
        <v>37</v>
      </c>
      <c r="F224" s="256">
        <v>0.09</v>
      </c>
      <c r="G224" s="256"/>
      <c r="H224" s="256">
        <v>0.09</v>
      </c>
      <c r="I224" s="446">
        <f t="shared" si="5"/>
        <v>0</v>
      </c>
      <c r="J224" s="452"/>
      <c r="K224" s="238">
        <v>0.09</v>
      </c>
      <c r="L224" s="452"/>
      <c r="M224" s="452"/>
      <c r="N224" s="420"/>
      <c r="O224" s="420"/>
      <c r="P224" s="420"/>
      <c r="Q224" s="420"/>
      <c r="R224" s="420"/>
      <c r="S224" s="420"/>
      <c r="T224" s="420"/>
      <c r="U224" s="420"/>
      <c r="V224" s="420"/>
      <c r="W224" s="420"/>
      <c r="X224" s="420"/>
      <c r="Y224" s="420"/>
      <c r="Z224" s="413"/>
      <c r="AA224" s="413"/>
      <c r="AB224" s="413"/>
      <c r="AC224" s="413"/>
      <c r="AD224" s="413"/>
      <c r="AE224" s="413"/>
      <c r="AF224" s="413"/>
      <c r="AG224" s="416"/>
    </row>
    <row r="225" spans="1:33" s="238" customFormat="1" ht="18" customHeight="1">
      <c r="A225" s="595"/>
      <c r="B225" s="596" t="s">
        <v>843</v>
      </c>
      <c r="C225" s="351" t="s">
        <v>331</v>
      </c>
      <c r="D225" s="372" t="s">
        <v>722</v>
      </c>
      <c r="E225" s="605" t="s">
        <v>37</v>
      </c>
      <c r="F225" s="256">
        <v>10</v>
      </c>
      <c r="G225" s="256"/>
      <c r="H225" s="256">
        <v>10</v>
      </c>
      <c r="I225" s="446">
        <f t="shared" si="5"/>
        <v>0</v>
      </c>
      <c r="J225" s="452">
        <v>0.6</v>
      </c>
      <c r="L225" s="452">
        <v>0.5</v>
      </c>
      <c r="M225" s="452">
        <v>0.85</v>
      </c>
      <c r="N225" s="420">
        <v>7</v>
      </c>
      <c r="O225" s="420"/>
      <c r="P225" s="420"/>
      <c r="Q225" s="420">
        <v>0.95</v>
      </c>
      <c r="R225" s="420"/>
      <c r="S225" s="420"/>
      <c r="T225" s="420">
        <v>0.1</v>
      </c>
      <c r="U225" s="420"/>
      <c r="V225" s="420"/>
      <c r="W225" s="420"/>
      <c r="X225" s="420"/>
      <c r="Y225" s="420"/>
      <c r="Z225" s="413"/>
      <c r="AA225" s="413"/>
      <c r="AB225" s="413"/>
      <c r="AC225" s="413"/>
      <c r="AD225" s="413"/>
      <c r="AE225" s="413"/>
      <c r="AF225" s="413"/>
      <c r="AG225" s="416"/>
    </row>
    <row r="226" spans="1:33" s="238" customFormat="1" ht="18" customHeight="1">
      <c r="A226" s="593">
        <v>10</v>
      </c>
      <c r="B226" s="397" t="s">
        <v>145</v>
      </c>
      <c r="C226" s="398"/>
      <c r="D226" s="399"/>
      <c r="E226" s="398"/>
      <c r="F226" s="400"/>
      <c r="G226" s="400"/>
      <c r="H226" s="400"/>
      <c r="I226" s="446">
        <f t="shared" si="5"/>
        <v>0</v>
      </c>
      <c r="J226" s="452"/>
      <c r="L226" s="452"/>
      <c r="M226" s="452"/>
      <c r="N226" s="420"/>
      <c r="O226" s="420"/>
      <c r="P226" s="420"/>
      <c r="Q226" s="420"/>
      <c r="R226" s="420"/>
      <c r="S226" s="420"/>
      <c r="T226" s="420"/>
      <c r="U226" s="420"/>
      <c r="V226" s="420"/>
      <c r="W226" s="420"/>
      <c r="X226" s="420"/>
      <c r="Y226" s="420"/>
      <c r="Z226" s="413"/>
      <c r="AA226" s="413"/>
      <c r="AB226" s="413"/>
      <c r="AC226" s="413"/>
      <c r="AD226" s="413"/>
      <c r="AE226" s="413"/>
      <c r="AF226" s="413"/>
      <c r="AG226" s="416"/>
    </row>
    <row r="227" spans="1:33" s="238" customFormat="1" ht="18" customHeight="1">
      <c r="A227" s="595"/>
      <c r="B227" s="13" t="s">
        <v>1794</v>
      </c>
      <c r="C227" s="605" t="s">
        <v>328</v>
      </c>
      <c r="D227" s="605" t="s">
        <v>853</v>
      </c>
      <c r="E227" s="605" t="s">
        <v>40</v>
      </c>
      <c r="F227" s="353">
        <v>21.16</v>
      </c>
      <c r="G227" s="353"/>
      <c r="H227" s="353">
        <v>21.16</v>
      </c>
      <c r="I227" s="446">
        <f t="shared" si="5"/>
        <v>0</v>
      </c>
      <c r="J227" s="452"/>
      <c r="L227" s="452"/>
      <c r="M227" s="452"/>
      <c r="N227" s="420">
        <v>21.16</v>
      </c>
      <c r="O227" s="420"/>
      <c r="P227" s="420"/>
      <c r="Q227" s="420"/>
      <c r="R227" s="420"/>
      <c r="S227" s="420"/>
      <c r="T227" s="420"/>
      <c r="U227" s="420"/>
      <c r="V227" s="420"/>
      <c r="W227" s="420"/>
      <c r="X227" s="420"/>
      <c r="Y227" s="420"/>
      <c r="Z227" s="413"/>
      <c r="AA227" s="413"/>
      <c r="AB227" s="413"/>
      <c r="AC227" s="413"/>
      <c r="AD227" s="413"/>
      <c r="AE227" s="413"/>
      <c r="AF227" s="413"/>
      <c r="AG227" s="416"/>
    </row>
    <row r="228" spans="1:33" s="238" customFormat="1" ht="18" customHeight="1">
      <c r="A228" s="595"/>
      <c r="B228" s="594" t="s">
        <v>854</v>
      </c>
      <c r="C228" s="605" t="s">
        <v>328</v>
      </c>
      <c r="D228" s="372" t="s">
        <v>853</v>
      </c>
      <c r="E228" s="605" t="s">
        <v>40</v>
      </c>
      <c r="F228" s="353">
        <v>41.83</v>
      </c>
      <c r="G228" s="353">
        <v>25.12</v>
      </c>
      <c r="H228" s="353">
        <f>F228-G228</f>
        <v>16.709999999999997</v>
      </c>
      <c r="I228" s="446">
        <f t="shared" si="5"/>
        <v>0</v>
      </c>
      <c r="J228" s="452"/>
      <c r="L228" s="452"/>
      <c r="M228" s="452"/>
      <c r="N228" s="420">
        <v>16.71</v>
      </c>
      <c r="O228" s="420"/>
      <c r="P228" s="420"/>
      <c r="Q228" s="420"/>
      <c r="R228" s="420"/>
      <c r="S228" s="420"/>
      <c r="T228" s="420"/>
      <c r="U228" s="420"/>
      <c r="V228" s="420"/>
      <c r="W228" s="420"/>
      <c r="X228" s="420"/>
      <c r="Y228" s="420"/>
      <c r="Z228" s="413"/>
      <c r="AA228" s="413"/>
      <c r="AB228" s="413"/>
      <c r="AC228" s="413"/>
      <c r="AD228" s="413"/>
      <c r="AE228" s="413"/>
      <c r="AF228" s="413"/>
      <c r="AG228" s="416"/>
    </row>
    <row r="229" spans="1:33" s="238" customFormat="1" ht="18" customHeight="1">
      <c r="A229" s="595"/>
      <c r="B229" s="13" t="s">
        <v>1799</v>
      </c>
      <c r="C229" s="605" t="s">
        <v>1800</v>
      </c>
      <c r="D229" s="604" t="str">
        <f>D234</f>
        <v>Xuyên Sơn</v>
      </c>
      <c r="E229" s="605" t="s">
        <v>40</v>
      </c>
      <c r="F229" s="353">
        <v>38.14</v>
      </c>
      <c r="G229" s="606"/>
      <c r="H229" s="353">
        <f>F229</f>
        <v>38.14</v>
      </c>
      <c r="I229" s="446">
        <f t="shared" si="5"/>
        <v>0</v>
      </c>
      <c r="J229" s="452"/>
      <c r="L229" s="452"/>
      <c r="M229" s="452"/>
      <c r="N229" s="420">
        <v>38.14</v>
      </c>
      <c r="O229" s="420"/>
      <c r="P229" s="420"/>
      <c r="Q229" s="420"/>
      <c r="R229" s="420"/>
      <c r="S229" s="420"/>
      <c r="T229" s="420"/>
      <c r="U229" s="420"/>
      <c r="V229" s="420"/>
      <c r="W229" s="420"/>
      <c r="X229" s="420"/>
      <c r="Y229" s="420"/>
      <c r="Z229" s="413"/>
      <c r="AA229" s="413"/>
      <c r="AB229" s="413"/>
      <c r="AC229" s="413"/>
      <c r="AD229" s="413"/>
      <c r="AE229" s="413"/>
      <c r="AF229" s="413"/>
      <c r="AG229" s="416"/>
    </row>
    <row r="230" spans="1:33" s="238" customFormat="1" ht="18" customHeight="1">
      <c r="A230" s="595"/>
      <c r="B230" s="13" t="s">
        <v>1801</v>
      </c>
      <c r="C230" s="605" t="str">
        <f>C229</f>
        <v xml:space="preserve"> Xã Sảng Mộc</v>
      </c>
      <c r="D230" s="604" t="s">
        <v>1218</v>
      </c>
      <c r="E230" s="605" t="s">
        <v>40</v>
      </c>
      <c r="F230" s="353">
        <v>9.86</v>
      </c>
      <c r="G230" s="606"/>
      <c r="H230" s="353">
        <f>F230-G230</f>
        <v>9.86</v>
      </c>
      <c r="I230" s="446">
        <f t="shared" si="5"/>
        <v>0</v>
      </c>
      <c r="J230" s="452"/>
      <c r="L230" s="452"/>
      <c r="M230" s="452"/>
      <c r="N230" s="420">
        <v>9.86</v>
      </c>
      <c r="O230" s="420"/>
      <c r="P230" s="420"/>
      <c r="Q230" s="420"/>
      <c r="R230" s="420"/>
      <c r="S230" s="420"/>
      <c r="T230" s="420"/>
      <c r="U230" s="420"/>
      <c r="V230" s="420"/>
      <c r="W230" s="420"/>
      <c r="X230" s="420"/>
      <c r="Y230" s="420"/>
      <c r="Z230" s="413"/>
      <c r="AA230" s="413"/>
      <c r="AB230" s="413"/>
      <c r="AC230" s="413"/>
      <c r="AD230" s="413"/>
      <c r="AE230" s="413"/>
      <c r="AF230" s="413"/>
      <c r="AG230" s="416"/>
    </row>
    <row r="231" spans="1:33" s="238" customFormat="1" ht="18" customHeight="1">
      <c r="A231" s="595"/>
      <c r="B231" s="373" t="s">
        <v>1795</v>
      </c>
      <c r="C231" s="605" t="s">
        <v>335</v>
      </c>
      <c r="D231" s="604" t="s">
        <v>855</v>
      </c>
      <c r="E231" s="605" t="s">
        <v>40</v>
      </c>
      <c r="F231" s="353">
        <v>9.83</v>
      </c>
      <c r="G231" s="353"/>
      <c r="H231" s="353">
        <v>9.83</v>
      </c>
      <c r="I231" s="446">
        <f t="shared" si="5"/>
        <v>0</v>
      </c>
      <c r="J231" s="452"/>
      <c r="L231" s="452"/>
      <c r="M231" s="452"/>
      <c r="N231" s="420">
        <v>9.83</v>
      </c>
      <c r="O231" s="420"/>
      <c r="P231" s="420"/>
      <c r="Q231" s="420"/>
      <c r="R231" s="420"/>
      <c r="S231" s="420"/>
      <c r="T231" s="420"/>
      <c r="U231" s="420"/>
      <c r="V231" s="420"/>
      <c r="W231" s="420"/>
      <c r="X231" s="420"/>
      <c r="Y231" s="420"/>
      <c r="Z231" s="413"/>
      <c r="AA231" s="413"/>
      <c r="AB231" s="413"/>
      <c r="AC231" s="413"/>
      <c r="AD231" s="413"/>
      <c r="AE231" s="413"/>
      <c r="AF231" s="413"/>
      <c r="AG231" s="416"/>
    </row>
    <row r="232" spans="1:33" s="238" customFormat="1" ht="18" customHeight="1">
      <c r="A232" s="595"/>
      <c r="B232" s="13" t="s">
        <v>1796</v>
      </c>
      <c r="C232" s="605" t="s">
        <v>330</v>
      </c>
      <c r="D232" s="605" t="s">
        <v>856</v>
      </c>
      <c r="E232" s="605" t="s">
        <v>40</v>
      </c>
      <c r="F232" s="353">
        <v>15.33</v>
      </c>
      <c r="G232" s="353">
        <v>14.4</v>
      </c>
      <c r="H232" s="353">
        <f>F232-G232</f>
        <v>0.92999999999999972</v>
      </c>
      <c r="I232" s="446">
        <f t="shared" si="5"/>
        <v>0</v>
      </c>
      <c r="J232" s="452"/>
      <c r="L232" s="452"/>
      <c r="M232" s="452"/>
      <c r="N232" s="420">
        <v>0.93</v>
      </c>
      <c r="O232" s="420"/>
      <c r="P232" s="420"/>
      <c r="Q232" s="420"/>
      <c r="R232" s="420"/>
      <c r="S232" s="420"/>
      <c r="T232" s="420"/>
      <c r="U232" s="420"/>
      <c r="V232" s="420"/>
      <c r="W232" s="420"/>
      <c r="X232" s="420"/>
      <c r="Y232" s="420"/>
      <c r="Z232" s="413"/>
      <c r="AA232" s="413"/>
      <c r="AB232" s="413"/>
      <c r="AC232" s="413"/>
      <c r="AD232" s="413"/>
      <c r="AE232" s="413"/>
      <c r="AF232" s="413"/>
      <c r="AG232" s="416"/>
    </row>
    <row r="233" spans="1:33" s="238" customFormat="1" ht="18" customHeight="1">
      <c r="A233" s="595"/>
      <c r="B233" s="373" t="s">
        <v>1797</v>
      </c>
      <c r="C233" s="605" t="s">
        <v>330</v>
      </c>
      <c r="D233" s="604" t="s">
        <v>856</v>
      </c>
      <c r="E233" s="605" t="s">
        <v>40</v>
      </c>
      <c r="F233" s="353">
        <v>6.63</v>
      </c>
      <c r="G233" s="353"/>
      <c r="H233" s="353">
        <v>6.63</v>
      </c>
      <c r="I233" s="446">
        <f t="shared" si="5"/>
        <v>0</v>
      </c>
      <c r="J233" s="452"/>
      <c r="L233" s="452"/>
      <c r="M233" s="452"/>
      <c r="N233" s="420">
        <v>6.63</v>
      </c>
      <c r="O233" s="420"/>
      <c r="P233" s="420"/>
      <c r="Q233" s="420"/>
      <c r="R233" s="420"/>
      <c r="S233" s="420"/>
      <c r="T233" s="420"/>
      <c r="U233" s="420"/>
      <c r="V233" s="420"/>
      <c r="W233" s="420"/>
      <c r="X233" s="420"/>
      <c r="Y233" s="420"/>
      <c r="Z233" s="413"/>
      <c r="AA233" s="413"/>
      <c r="AB233" s="413"/>
      <c r="AC233" s="413"/>
      <c r="AD233" s="413"/>
      <c r="AE233" s="413"/>
      <c r="AF233" s="413"/>
      <c r="AG233" s="416"/>
    </row>
    <row r="234" spans="1:33" s="238" customFormat="1" ht="18" customHeight="1">
      <c r="A234" s="595"/>
      <c r="B234" s="594" t="s">
        <v>857</v>
      </c>
      <c r="C234" s="605" t="s">
        <v>330</v>
      </c>
      <c r="D234" s="372" t="s">
        <v>858</v>
      </c>
      <c r="E234" s="605" t="s">
        <v>40</v>
      </c>
      <c r="F234" s="353">
        <v>34.090000000000003</v>
      </c>
      <c r="G234" s="353">
        <v>6.81</v>
      </c>
      <c r="H234" s="353">
        <f>F234-G234</f>
        <v>27.280000000000005</v>
      </c>
      <c r="I234" s="446">
        <f t="shared" si="5"/>
        <v>0</v>
      </c>
      <c r="J234" s="452">
        <v>11.24</v>
      </c>
      <c r="L234" s="452"/>
      <c r="M234" s="452">
        <v>5</v>
      </c>
      <c r="N234" s="420">
        <v>11.04</v>
      </c>
      <c r="O234" s="420"/>
      <c r="P234" s="420"/>
      <c r="Q234" s="420"/>
      <c r="R234" s="420"/>
      <c r="S234" s="420"/>
      <c r="T234" s="420"/>
      <c r="U234" s="420"/>
      <c r="V234" s="420"/>
      <c r="W234" s="420"/>
      <c r="X234" s="420"/>
      <c r="Y234" s="420"/>
      <c r="Z234" s="413"/>
      <c r="AA234" s="413"/>
      <c r="AB234" s="413"/>
      <c r="AC234" s="413"/>
      <c r="AD234" s="413"/>
      <c r="AE234" s="413"/>
      <c r="AF234" s="413"/>
      <c r="AG234" s="416"/>
    </row>
    <row r="235" spans="1:33" s="238" customFormat="1" ht="18" customHeight="1">
      <c r="A235" s="595"/>
      <c r="B235" s="373" t="s">
        <v>860</v>
      </c>
      <c r="C235" s="605" t="s">
        <v>330</v>
      </c>
      <c r="D235" s="604" t="s">
        <v>861</v>
      </c>
      <c r="E235" s="605" t="s">
        <v>40</v>
      </c>
      <c r="F235" s="353">
        <v>19.690000000000001</v>
      </c>
      <c r="G235" s="606">
        <v>9.23</v>
      </c>
      <c r="H235" s="353">
        <f>F235-G235</f>
        <v>10.46</v>
      </c>
      <c r="I235" s="446">
        <f t="shared" si="5"/>
        <v>0</v>
      </c>
      <c r="J235" s="452"/>
      <c r="L235" s="452"/>
      <c r="M235" s="452"/>
      <c r="N235" s="420">
        <v>10.46</v>
      </c>
      <c r="O235" s="420"/>
      <c r="P235" s="420"/>
      <c r="Q235" s="420"/>
      <c r="R235" s="420"/>
      <c r="S235" s="420"/>
      <c r="T235" s="420"/>
      <c r="U235" s="420"/>
      <c r="V235" s="420"/>
      <c r="W235" s="420"/>
      <c r="X235" s="420"/>
      <c r="Y235" s="420"/>
      <c r="Z235" s="413"/>
      <c r="AA235" s="413"/>
      <c r="AB235" s="413"/>
      <c r="AC235" s="413"/>
      <c r="AD235" s="413"/>
      <c r="AE235" s="413"/>
      <c r="AF235" s="413"/>
      <c r="AG235" s="416"/>
    </row>
    <row r="236" spans="1:33" s="238" customFormat="1" ht="18" customHeight="1">
      <c r="A236" s="595"/>
      <c r="B236" s="373" t="s">
        <v>2009</v>
      </c>
      <c r="C236" s="605" t="s">
        <v>330</v>
      </c>
      <c r="D236" s="604" t="s">
        <v>858</v>
      </c>
      <c r="E236" s="605" t="s">
        <v>40</v>
      </c>
      <c r="F236" s="353">
        <v>10.27</v>
      </c>
      <c r="G236" s="353">
        <v>8.17</v>
      </c>
      <c r="H236" s="353">
        <f>F236-G236</f>
        <v>2.0999999999999996</v>
      </c>
      <c r="I236" s="446">
        <f t="shared" si="5"/>
        <v>0</v>
      </c>
      <c r="J236" s="452">
        <v>0.8</v>
      </c>
      <c r="L236" s="452"/>
      <c r="M236" s="452"/>
      <c r="N236" s="420">
        <v>1.3</v>
      </c>
      <c r="O236" s="420"/>
      <c r="P236" s="420"/>
      <c r="Q236" s="420"/>
      <c r="R236" s="420"/>
      <c r="S236" s="420"/>
      <c r="T236" s="420"/>
      <c r="U236" s="420"/>
      <c r="V236" s="420"/>
      <c r="W236" s="420"/>
      <c r="X236" s="420"/>
      <c r="Y236" s="420"/>
      <c r="Z236" s="413"/>
      <c r="AA236" s="413"/>
      <c r="AB236" s="413"/>
      <c r="AC236" s="413"/>
      <c r="AD236" s="413"/>
      <c r="AE236" s="413"/>
      <c r="AF236" s="413"/>
      <c r="AG236" s="416"/>
    </row>
    <row r="237" spans="1:33" s="238" customFormat="1" ht="36.75" customHeight="1">
      <c r="A237" s="595"/>
      <c r="B237" s="594" t="s">
        <v>1740</v>
      </c>
      <c r="C237" s="605" t="s">
        <v>330</v>
      </c>
      <c r="D237" s="604" t="s">
        <v>858</v>
      </c>
      <c r="E237" s="605" t="s">
        <v>40</v>
      </c>
      <c r="F237" s="353">
        <v>20</v>
      </c>
      <c r="G237" s="353"/>
      <c r="H237" s="353">
        <v>20</v>
      </c>
      <c r="I237" s="446">
        <f t="shared" si="5"/>
        <v>0</v>
      </c>
      <c r="J237" s="452">
        <v>1.5</v>
      </c>
      <c r="L237" s="452">
        <v>0.5</v>
      </c>
      <c r="M237" s="452"/>
      <c r="N237" s="420">
        <v>15</v>
      </c>
      <c r="O237" s="420"/>
      <c r="P237" s="420"/>
      <c r="Q237" s="420"/>
      <c r="R237" s="420"/>
      <c r="S237" s="420"/>
      <c r="T237" s="420"/>
      <c r="U237" s="420"/>
      <c r="V237" s="420"/>
      <c r="W237" s="420"/>
      <c r="X237" s="420"/>
      <c r="Y237" s="420"/>
      <c r="Z237" s="413"/>
      <c r="AA237" s="413"/>
      <c r="AB237" s="413"/>
      <c r="AC237" s="413"/>
      <c r="AD237" s="413"/>
      <c r="AE237" s="413"/>
      <c r="AF237" s="413">
        <v>3</v>
      </c>
      <c r="AG237" s="416"/>
    </row>
    <row r="238" spans="1:33" s="238" customFormat="1" ht="18" customHeight="1">
      <c r="A238" s="595"/>
      <c r="B238" s="373" t="s">
        <v>2116</v>
      </c>
      <c r="C238" s="605" t="s">
        <v>330</v>
      </c>
      <c r="D238" s="604" t="s">
        <v>858</v>
      </c>
      <c r="E238" s="605" t="s">
        <v>40</v>
      </c>
      <c r="F238" s="353">
        <v>37.9</v>
      </c>
      <c r="G238" s="606">
        <v>25.12</v>
      </c>
      <c r="H238" s="353">
        <f t="shared" ref="H238:H243" si="6">F238-G238</f>
        <v>12.779999999999998</v>
      </c>
      <c r="I238" s="446">
        <f t="shared" si="5"/>
        <v>-9.8999999999999986</v>
      </c>
      <c r="J238" s="452"/>
      <c r="L238" s="452"/>
      <c r="M238" s="452"/>
      <c r="N238" s="420">
        <v>2.88</v>
      </c>
      <c r="O238" s="420"/>
      <c r="P238" s="420"/>
      <c r="Q238" s="420"/>
      <c r="R238" s="420"/>
      <c r="S238" s="420"/>
      <c r="T238" s="420"/>
      <c r="U238" s="420"/>
      <c r="V238" s="420"/>
      <c r="W238" s="420"/>
      <c r="X238" s="420"/>
      <c r="Y238" s="420"/>
      <c r="Z238" s="413"/>
      <c r="AA238" s="413"/>
      <c r="AB238" s="413"/>
      <c r="AC238" s="413"/>
      <c r="AD238" s="413"/>
      <c r="AE238" s="413"/>
      <c r="AF238" s="413"/>
      <c r="AG238" s="416"/>
    </row>
    <row r="239" spans="1:33" s="238" customFormat="1" ht="18" customHeight="1">
      <c r="A239" s="595"/>
      <c r="B239" s="373" t="s">
        <v>2115</v>
      </c>
      <c r="C239" s="605" t="s">
        <v>330</v>
      </c>
      <c r="D239" s="604" t="s">
        <v>2117</v>
      </c>
      <c r="E239" s="605" t="s">
        <v>40</v>
      </c>
      <c r="F239" s="353">
        <v>27.8</v>
      </c>
      <c r="G239" s="353">
        <v>1.17</v>
      </c>
      <c r="H239" s="353">
        <f t="shared" si="6"/>
        <v>26.630000000000003</v>
      </c>
      <c r="I239" s="446">
        <f t="shared" si="5"/>
        <v>0</v>
      </c>
      <c r="J239" s="452"/>
      <c r="L239" s="452"/>
      <c r="M239" s="452"/>
      <c r="N239" s="420">
        <v>26.63</v>
      </c>
      <c r="O239" s="420"/>
      <c r="P239" s="420"/>
      <c r="Q239" s="420"/>
      <c r="R239" s="420"/>
      <c r="S239" s="420"/>
      <c r="T239" s="420"/>
      <c r="U239" s="420"/>
      <c r="V239" s="420"/>
      <c r="W239" s="420"/>
      <c r="X239" s="420"/>
      <c r="Y239" s="420"/>
      <c r="Z239" s="413"/>
      <c r="AA239" s="413"/>
      <c r="AB239" s="413"/>
      <c r="AC239" s="413"/>
      <c r="AD239" s="413"/>
      <c r="AE239" s="413"/>
      <c r="AF239" s="413"/>
      <c r="AG239" s="416"/>
    </row>
    <row r="240" spans="1:33" s="238" customFormat="1" ht="18" customHeight="1">
      <c r="A240" s="595"/>
      <c r="B240" s="373" t="s">
        <v>859</v>
      </c>
      <c r="C240" s="605" t="s">
        <v>1798</v>
      </c>
      <c r="D240" s="604"/>
      <c r="E240" s="605" t="s">
        <v>40</v>
      </c>
      <c r="F240" s="353">
        <v>170</v>
      </c>
      <c r="G240" s="606">
        <v>47.53</v>
      </c>
      <c r="H240" s="353">
        <f t="shared" si="6"/>
        <v>122.47</v>
      </c>
      <c r="I240" s="446">
        <f t="shared" si="5"/>
        <v>0</v>
      </c>
      <c r="J240" s="452"/>
      <c r="L240" s="452"/>
      <c r="M240" s="452"/>
      <c r="N240" s="420">
        <v>122.47</v>
      </c>
      <c r="O240" s="420"/>
      <c r="P240" s="420"/>
      <c r="Q240" s="420"/>
      <c r="R240" s="420"/>
      <c r="S240" s="420"/>
      <c r="T240" s="420"/>
      <c r="U240" s="420"/>
      <c r="V240" s="420"/>
      <c r="W240" s="420"/>
      <c r="X240" s="420"/>
      <c r="Y240" s="420"/>
      <c r="Z240" s="413"/>
      <c r="AA240" s="413"/>
      <c r="AB240" s="413"/>
      <c r="AC240" s="413"/>
      <c r="AD240" s="413"/>
      <c r="AE240" s="413"/>
      <c r="AF240" s="413"/>
      <c r="AG240" s="416"/>
    </row>
    <row r="241" spans="1:33" s="238" customFormat="1" ht="30">
      <c r="A241" s="595"/>
      <c r="B241" s="13" t="s">
        <v>1803</v>
      </c>
      <c r="C241" s="605" t="s">
        <v>334</v>
      </c>
      <c r="D241" s="605" t="s">
        <v>862</v>
      </c>
      <c r="E241" s="605" t="s">
        <v>40</v>
      </c>
      <c r="F241" s="353">
        <v>54.52</v>
      </c>
      <c r="G241" s="353">
        <v>22.85</v>
      </c>
      <c r="H241" s="353">
        <f t="shared" si="6"/>
        <v>31.67</v>
      </c>
      <c r="I241" s="446">
        <f t="shared" si="5"/>
        <v>0</v>
      </c>
      <c r="N241" s="238">
        <v>31.67</v>
      </c>
    </row>
    <row r="242" spans="1:33" s="238" customFormat="1" ht="18" customHeight="1">
      <c r="A242" s="595"/>
      <c r="B242" s="13" t="s">
        <v>892</v>
      </c>
      <c r="C242" s="133" t="s">
        <v>893</v>
      </c>
      <c r="D242" s="605" t="s">
        <v>864</v>
      </c>
      <c r="E242" s="605" t="s">
        <v>40</v>
      </c>
      <c r="F242" s="353">
        <v>61.4</v>
      </c>
      <c r="G242" s="353">
        <v>1.18</v>
      </c>
      <c r="H242" s="353">
        <f t="shared" si="6"/>
        <v>60.22</v>
      </c>
      <c r="I242" s="446">
        <f t="shared" si="5"/>
        <v>0</v>
      </c>
      <c r="J242" s="452"/>
      <c r="L242" s="452"/>
      <c r="M242" s="452"/>
      <c r="N242" s="420">
        <v>60.22</v>
      </c>
      <c r="O242" s="420"/>
      <c r="P242" s="420"/>
      <c r="Q242" s="420"/>
      <c r="R242" s="420"/>
      <c r="S242" s="420"/>
      <c r="T242" s="420"/>
      <c r="U242" s="420"/>
      <c r="V242" s="420"/>
      <c r="W242" s="420"/>
      <c r="X242" s="420"/>
      <c r="Y242" s="420"/>
      <c r="Z242" s="413"/>
      <c r="AA242" s="413"/>
      <c r="AB242" s="413"/>
      <c r="AC242" s="413"/>
      <c r="AD242" s="413"/>
      <c r="AE242" s="413"/>
      <c r="AF242" s="413"/>
      <c r="AG242" s="416"/>
    </row>
    <row r="243" spans="1:33" s="238" customFormat="1" ht="18" customHeight="1">
      <c r="A243" s="595"/>
      <c r="B243" s="594" t="s">
        <v>863</v>
      </c>
      <c r="C243" s="605" t="s">
        <v>339</v>
      </c>
      <c r="D243" s="372" t="s">
        <v>864</v>
      </c>
      <c r="E243" s="605" t="s">
        <v>40</v>
      </c>
      <c r="F243" s="353">
        <v>40</v>
      </c>
      <c r="G243" s="353">
        <v>13.87</v>
      </c>
      <c r="H243" s="353">
        <f t="shared" si="6"/>
        <v>26.130000000000003</v>
      </c>
      <c r="I243" s="446">
        <f t="shared" si="5"/>
        <v>0</v>
      </c>
      <c r="J243" s="452"/>
      <c r="L243" s="452"/>
      <c r="M243" s="452"/>
      <c r="N243" s="420">
        <v>26.13</v>
      </c>
      <c r="O243" s="420"/>
      <c r="P243" s="420"/>
      <c r="Q243" s="420"/>
      <c r="R243" s="420"/>
      <c r="S243" s="420"/>
      <c r="T243" s="420"/>
      <c r="U243" s="420"/>
      <c r="V243" s="420"/>
      <c r="W243" s="420"/>
      <c r="X243" s="420"/>
      <c r="Y243" s="420"/>
      <c r="Z243" s="413"/>
      <c r="AA243" s="413"/>
      <c r="AB243" s="413"/>
      <c r="AC243" s="413"/>
      <c r="AD243" s="413"/>
      <c r="AE243" s="413"/>
      <c r="AF243" s="413"/>
      <c r="AG243" s="416"/>
    </row>
    <row r="244" spans="1:33" s="238" customFormat="1" ht="19.5" customHeight="1">
      <c r="A244" s="593">
        <v>11</v>
      </c>
      <c r="B244" s="401" t="s">
        <v>132</v>
      </c>
      <c r="C244" s="398"/>
      <c r="D244" s="399"/>
      <c r="E244" s="605"/>
      <c r="F244" s="353"/>
      <c r="G244" s="353"/>
      <c r="H244" s="353"/>
      <c r="I244" s="446">
        <f t="shared" si="5"/>
        <v>0</v>
      </c>
      <c r="J244" s="452"/>
      <c r="L244" s="452"/>
      <c r="M244" s="452"/>
      <c r="N244" s="420"/>
      <c r="O244" s="420"/>
      <c r="P244" s="420"/>
      <c r="Q244" s="420"/>
      <c r="R244" s="420"/>
      <c r="S244" s="420"/>
      <c r="T244" s="420"/>
      <c r="U244" s="420"/>
      <c r="V244" s="420"/>
      <c r="W244" s="420"/>
      <c r="X244" s="420"/>
      <c r="Y244" s="420"/>
      <c r="Z244" s="413"/>
      <c r="AA244" s="413"/>
      <c r="AB244" s="413"/>
      <c r="AC244" s="413"/>
      <c r="AD244" s="413"/>
      <c r="AE244" s="413"/>
      <c r="AF244" s="413"/>
      <c r="AG244" s="416"/>
    </row>
    <row r="245" spans="1:33" s="238" customFormat="1" ht="19.5" customHeight="1">
      <c r="A245" s="595"/>
      <c r="B245" s="374" t="s">
        <v>865</v>
      </c>
      <c r="C245" s="605" t="s">
        <v>335</v>
      </c>
      <c r="D245" s="367" t="s">
        <v>866</v>
      </c>
      <c r="E245" s="605" t="s">
        <v>39</v>
      </c>
      <c r="F245" s="353">
        <v>24.2</v>
      </c>
      <c r="G245" s="353">
        <v>3.65</v>
      </c>
      <c r="H245" s="353">
        <f>F245-G245</f>
        <v>20.55</v>
      </c>
      <c r="I245" s="446">
        <f t="shared" si="5"/>
        <v>0</v>
      </c>
      <c r="J245" s="452"/>
      <c r="L245" s="452"/>
      <c r="M245" s="452"/>
      <c r="N245" s="420">
        <v>20.55</v>
      </c>
      <c r="O245" s="420"/>
      <c r="P245" s="420"/>
      <c r="Q245" s="420"/>
      <c r="R245" s="420"/>
      <c r="S245" s="420"/>
      <c r="T245" s="420"/>
      <c r="U245" s="420"/>
      <c r="V245" s="420"/>
      <c r="W245" s="420"/>
      <c r="X245" s="420"/>
      <c r="Y245" s="420"/>
      <c r="Z245" s="413"/>
      <c r="AA245" s="413"/>
      <c r="AB245" s="413"/>
      <c r="AC245" s="413"/>
      <c r="AD245" s="413"/>
      <c r="AE245" s="413"/>
      <c r="AF245" s="413"/>
      <c r="AG245" s="416"/>
    </row>
    <row r="246" spans="1:33" s="238" customFormat="1" ht="19.5" customHeight="1">
      <c r="A246" s="595"/>
      <c r="B246" s="373" t="s">
        <v>867</v>
      </c>
      <c r="C246" s="605" t="s">
        <v>335</v>
      </c>
      <c r="D246" s="604"/>
      <c r="E246" s="605" t="s">
        <v>39</v>
      </c>
      <c r="F246" s="353">
        <v>22.57</v>
      </c>
      <c r="G246" s="353">
        <v>10</v>
      </c>
      <c r="H246" s="353">
        <v>12.57</v>
      </c>
      <c r="I246" s="446">
        <f t="shared" si="5"/>
        <v>0</v>
      </c>
      <c r="J246" s="452"/>
      <c r="L246" s="452"/>
      <c r="M246" s="452"/>
      <c r="N246" s="420">
        <v>12.57</v>
      </c>
      <c r="O246" s="420"/>
      <c r="P246" s="420"/>
      <c r="Q246" s="420"/>
      <c r="R246" s="420"/>
      <c r="S246" s="420"/>
      <c r="T246" s="420"/>
      <c r="U246" s="420"/>
      <c r="V246" s="420"/>
      <c r="W246" s="420"/>
      <c r="X246" s="420"/>
      <c r="Y246" s="420"/>
      <c r="Z246" s="413"/>
      <c r="AA246" s="413"/>
      <c r="AB246" s="413"/>
      <c r="AC246" s="413"/>
      <c r="AD246" s="413"/>
      <c r="AE246" s="413"/>
      <c r="AF246" s="413"/>
      <c r="AG246" s="416"/>
    </row>
    <row r="247" spans="1:33" s="238" customFormat="1" ht="19.5" customHeight="1">
      <c r="A247" s="595"/>
      <c r="B247" s="373" t="s">
        <v>868</v>
      </c>
      <c r="C247" s="605" t="s">
        <v>335</v>
      </c>
      <c r="D247" s="604" t="s">
        <v>869</v>
      </c>
      <c r="E247" s="605" t="s">
        <v>39</v>
      </c>
      <c r="F247" s="353">
        <v>3.5</v>
      </c>
      <c r="G247" s="353"/>
      <c r="H247" s="353">
        <v>3.5</v>
      </c>
      <c r="I247" s="446">
        <f t="shared" si="5"/>
        <v>0</v>
      </c>
      <c r="J247" s="452"/>
      <c r="L247" s="452"/>
      <c r="M247" s="452"/>
      <c r="N247" s="420">
        <v>3.5</v>
      </c>
      <c r="O247" s="420"/>
      <c r="P247" s="420"/>
      <c r="Q247" s="420"/>
      <c r="R247" s="420"/>
      <c r="S247" s="420"/>
      <c r="T247" s="420"/>
      <c r="U247" s="420"/>
      <c r="V247" s="420"/>
      <c r="W247" s="420"/>
      <c r="X247" s="420"/>
      <c r="Y247" s="420"/>
      <c r="Z247" s="413"/>
      <c r="AA247" s="413"/>
      <c r="AB247" s="413"/>
      <c r="AC247" s="413"/>
      <c r="AD247" s="413"/>
      <c r="AE247" s="413"/>
      <c r="AF247" s="413"/>
      <c r="AG247" s="416"/>
    </row>
    <row r="248" spans="1:33" s="238" customFormat="1" ht="19.5" customHeight="1">
      <c r="A248" s="595"/>
      <c r="B248" s="373" t="s">
        <v>870</v>
      </c>
      <c r="C248" s="605" t="s">
        <v>335</v>
      </c>
      <c r="D248" s="604" t="s">
        <v>869</v>
      </c>
      <c r="E248" s="605" t="s">
        <v>39</v>
      </c>
      <c r="F248" s="353">
        <v>9.89</v>
      </c>
      <c r="G248" s="353"/>
      <c r="H248" s="353">
        <v>9.89</v>
      </c>
      <c r="I248" s="446">
        <f t="shared" si="5"/>
        <v>0</v>
      </c>
      <c r="J248" s="452"/>
      <c r="L248" s="452"/>
      <c r="M248" s="452"/>
      <c r="N248" s="420">
        <v>9.89</v>
      </c>
      <c r="O248" s="420"/>
      <c r="P248" s="420"/>
      <c r="Q248" s="420"/>
      <c r="R248" s="420"/>
      <c r="S248" s="420"/>
      <c r="T248" s="420"/>
      <c r="U248" s="420"/>
      <c r="V248" s="420"/>
      <c r="W248" s="420"/>
      <c r="X248" s="420"/>
      <c r="Y248" s="420"/>
      <c r="Z248" s="413"/>
      <c r="AA248" s="413"/>
      <c r="AB248" s="413"/>
      <c r="AC248" s="413"/>
      <c r="AD248" s="413"/>
      <c r="AE248" s="413"/>
      <c r="AF248" s="413"/>
      <c r="AG248" s="416"/>
    </row>
    <row r="249" spans="1:33" s="238" customFormat="1" ht="19.5" customHeight="1">
      <c r="A249" s="595"/>
      <c r="B249" s="373" t="s">
        <v>871</v>
      </c>
      <c r="C249" s="605" t="s">
        <v>335</v>
      </c>
      <c r="D249" s="604" t="s">
        <v>872</v>
      </c>
      <c r="E249" s="605" t="s">
        <v>39</v>
      </c>
      <c r="F249" s="353">
        <v>16.79</v>
      </c>
      <c r="G249" s="353"/>
      <c r="H249" s="353">
        <v>16.79</v>
      </c>
      <c r="I249" s="446">
        <f t="shared" si="5"/>
        <v>0</v>
      </c>
      <c r="J249" s="452"/>
      <c r="L249" s="452"/>
      <c r="M249" s="452"/>
      <c r="N249" s="420">
        <v>16.79</v>
      </c>
      <c r="O249" s="420"/>
      <c r="P249" s="420"/>
      <c r="Q249" s="420"/>
      <c r="R249" s="420"/>
      <c r="S249" s="420"/>
      <c r="T249" s="420"/>
      <c r="U249" s="420"/>
      <c r="V249" s="420"/>
      <c r="W249" s="420"/>
      <c r="X249" s="420"/>
      <c r="Y249" s="420"/>
      <c r="Z249" s="413"/>
      <c r="AA249" s="413"/>
      <c r="AB249" s="413"/>
      <c r="AC249" s="413"/>
      <c r="AD249" s="413"/>
      <c r="AE249" s="413"/>
      <c r="AF249" s="413"/>
      <c r="AG249" s="416"/>
    </row>
    <row r="250" spans="1:33" s="238" customFormat="1" ht="19.5" customHeight="1">
      <c r="A250" s="595"/>
      <c r="B250" s="373" t="s">
        <v>873</v>
      </c>
      <c r="C250" s="605" t="s">
        <v>335</v>
      </c>
      <c r="D250" s="604" t="s">
        <v>874</v>
      </c>
      <c r="E250" s="605" t="s">
        <v>39</v>
      </c>
      <c r="F250" s="353">
        <v>7.32</v>
      </c>
      <c r="G250" s="353">
        <v>6.4</v>
      </c>
      <c r="H250" s="353">
        <f>F250-G250</f>
        <v>0.91999999999999993</v>
      </c>
      <c r="I250" s="446">
        <f t="shared" si="5"/>
        <v>0</v>
      </c>
      <c r="J250" s="452"/>
      <c r="L250" s="452"/>
      <c r="M250" s="452"/>
      <c r="N250" s="420">
        <v>0.92</v>
      </c>
      <c r="O250" s="420"/>
      <c r="P250" s="420"/>
      <c r="Q250" s="420"/>
      <c r="R250" s="420"/>
      <c r="S250" s="420"/>
      <c r="T250" s="420"/>
      <c r="U250" s="420"/>
      <c r="V250" s="420"/>
      <c r="W250" s="420"/>
      <c r="X250" s="420"/>
      <c r="Y250" s="420"/>
      <c r="Z250" s="413"/>
      <c r="AA250" s="413"/>
      <c r="AB250" s="413"/>
      <c r="AC250" s="413"/>
      <c r="AD250" s="413"/>
      <c r="AE250" s="413"/>
      <c r="AF250" s="413"/>
      <c r="AG250" s="416"/>
    </row>
    <row r="251" spans="1:33" s="238" customFormat="1" ht="19.5" customHeight="1">
      <c r="A251" s="595"/>
      <c r="B251" s="373" t="s">
        <v>875</v>
      </c>
      <c r="C251" s="605" t="s">
        <v>335</v>
      </c>
      <c r="D251" s="604" t="s">
        <v>869</v>
      </c>
      <c r="E251" s="605" t="s">
        <v>39</v>
      </c>
      <c r="F251" s="353">
        <v>25</v>
      </c>
      <c r="G251" s="353"/>
      <c r="H251" s="353">
        <v>25</v>
      </c>
      <c r="I251" s="446">
        <f t="shared" si="5"/>
        <v>0</v>
      </c>
      <c r="J251" s="452"/>
      <c r="L251" s="452"/>
      <c r="M251" s="452"/>
      <c r="N251" s="420">
        <v>25</v>
      </c>
      <c r="O251" s="420"/>
      <c r="P251" s="420"/>
      <c r="Q251" s="420"/>
      <c r="R251" s="420"/>
      <c r="S251" s="420"/>
      <c r="T251" s="420"/>
      <c r="U251" s="420"/>
      <c r="V251" s="420"/>
      <c r="W251" s="420"/>
      <c r="X251" s="420"/>
      <c r="Y251" s="420"/>
      <c r="Z251" s="413"/>
      <c r="AA251" s="413"/>
      <c r="AB251" s="413"/>
      <c r="AC251" s="413"/>
      <c r="AD251" s="413"/>
      <c r="AE251" s="413"/>
      <c r="AF251" s="413"/>
      <c r="AG251" s="416"/>
    </row>
    <row r="252" spans="1:33" s="238" customFormat="1" ht="19.5" customHeight="1">
      <c r="A252" s="595"/>
      <c r="B252" s="375" t="s">
        <v>876</v>
      </c>
      <c r="C252" s="605" t="s">
        <v>335</v>
      </c>
      <c r="D252" s="376"/>
      <c r="E252" s="605" t="s">
        <v>39</v>
      </c>
      <c r="F252" s="353">
        <v>11</v>
      </c>
      <c r="G252" s="353"/>
      <c r="H252" s="353">
        <v>11</v>
      </c>
      <c r="I252" s="446">
        <f t="shared" si="5"/>
        <v>0</v>
      </c>
      <c r="J252" s="452"/>
      <c r="L252" s="452"/>
      <c r="M252" s="452"/>
      <c r="N252" s="420">
        <v>11</v>
      </c>
      <c r="O252" s="420"/>
      <c r="P252" s="420"/>
      <c r="Q252" s="420"/>
      <c r="R252" s="420"/>
      <c r="S252" s="420"/>
      <c r="T252" s="420"/>
      <c r="U252" s="420"/>
      <c r="V252" s="420"/>
      <c r="W252" s="420"/>
      <c r="X252" s="420"/>
      <c r="Y252" s="420"/>
      <c r="Z252" s="413"/>
      <c r="AA252" s="413"/>
      <c r="AB252" s="413"/>
      <c r="AC252" s="413"/>
      <c r="AD252" s="413"/>
      <c r="AE252" s="413"/>
      <c r="AF252" s="413"/>
      <c r="AG252" s="416"/>
    </row>
    <row r="253" spans="1:33" s="238" customFormat="1" ht="19.5" customHeight="1">
      <c r="A253" s="595"/>
      <c r="B253" s="373" t="s">
        <v>877</v>
      </c>
      <c r="C253" s="605" t="s">
        <v>335</v>
      </c>
      <c r="D253" s="604"/>
      <c r="E253" s="605" t="s">
        <v>39</v>
      </c>
      <c r="F253" s="353">
        <v>3</v>
      </c>
      <c r="G253" s="353">
        <v>1.1299999999999999</v>
      </c>
      <c r="H253" s="353">
        <f>F253-G253</f>
        <v>1.87</v>
      </c>
      <c r="I253" s="446">
        <f t="shared" si="5"/>
        <v>0</v>
      </c>
      <c r="J253" s="452"/>
      <c r="L253" s="452"/>
      <c r="M253" s="452"/>
      <c r="N253" s="420">
        <v>1.87</v>
      </c>
      <c r="O253" s="420"/>
      <c r="P253" s="420"/>
      <c r="Q253" s="420"/>
      <c r="R253" s="420"/>
      <c r="S253" s="420"/>
      <c r="T253" s="420"/>
      <c r="U253" s="420"/>
      <c r="V253" s="420"/>
      <c r="W253" s="420"/>
      <c r="X253" s="420"/>
      <c r="Y253" s="420"/>
      <c r="Z253" s="413"/>
      <c r="AA253" s="413"/>
      <c r="AB253" s="413"/>
      <c r="AC253" s="413"/>
      <c r="AD253" s="413"/>
      <c r="AE253" s="413"/>
      <c r="AF253" s="413"/>
      <c r="AG253" s="416"/>
    </row>
    <row r="254" spans="1:33" s="238" customFormat="1" ht="19.5" customHeight="1">
      <c r="A254" s="595"/>
      <c r="B254" s="373" t="s">
        <v>1405</v>
      </c>
      <c r="C254" s="605" t="s">
        <v>335</v>
      </c>
      <c r="D254" s="604" t="s">
        <v>872</v>
      </c>
      <c r="E254" s="605" t="s">
        <v>39</v>
      </c>
      <c r="F254" s="353">
        <v>185.52</v>
      </c>
      <c r="G254" s="353"/>
      <c r="H254" s="353">
        <v>185.52</v>
      </c>
      <c r="I254" s="446">
        <f t="shared" si="5"/>
        <v>0</v>
      </c>
      <c r="J254" s="452"/>
      <c r="L254" s="452"/>
      <c r="M254" s="452"/>
      <c r="N254" s="420">
        <v>185.52</v>
      </c>
      <c r="O254" s="420"/>
      <c r="P254" s="420"/>
      <c r="Q254" s="420"/>
      <c r="R254" s="420"/>
      <c r="S254" s="420"/>
      <c r="T254" s="420"/>
      <c r="U254" s="420"/>
      <c r="V254" s="420"/>
      <c r="W254" s="420"/>
      <c r="X254" s="420"/>
      <c r="Y254" s="420"/>
      <c r="Z254" s="413"/>
      <c r="AA254" s="413"/>
      <c r="AB254" s="413"/>
      <c r="AC254" s="413"/>
      <c r="AD254" s="413"/>
      <c r="AE254" s="413"/>
      <c r="AF254" s="413"/>
      <c r="AG254" s="416"/>
    </row>
    <row r="255" spans="1:33" s="238" customFormat="1" ht="19.5" customHeight="1">
      <c r="A255" s="595"/>
      <c r="B255" s="373" t="s">
        <v>878</v>
      </c>
      <c r="C255" s="605" t="s">
        <v>335</v>
      </c>
      <c r="D255" s="604"/>
      <c r="E255" s="605" t="s">
        <v>39</v>
      </c>
      <c r="F255" s="353">
        <v>1.9</v>
      </c>
      <c r="G255" s="353"/>
      <c r="H255" s="353">
        <v>1.9</v>
      </c>
      <c r="I255" s="446">
        <f t="shared" si="5"/>
        <v>0</v>
      </c>
      <c r="J255" s="452"/>
      <c r="L255" s="452"/>
      <c r="M255" s="452"/>
      <c r="N255" s="420">
        <v>1.9</v>
      </c>
      <c r="O255" s="420"/>
      <c r="P255" s="420"/>
      <c r="Q255" s="420"/>
      <c r="R255" s="420"/>
      <c r="S255" s="420"/>
      <c r="T255" s="420"/>
      <c r="U255" s="420"/>
      <c r="V255" s="420"/>
      <c r="W255" s="420"/>
      <c r="X255" s="420"/>
      <c r="Y255" s="420"/>
      <c r="Z255" s="413"/>
      <c r="AA255" s="413"/>
      <c r="AB255" s="413"/>
      <c r="AC255" s="413"/>
      <c r="AD255" s="413"/>
      <c r="AE255" s="413"/>
      <c r="AF255" s="413"/>
      <c r="AG255" s="416"/>
    </row>
    <row r="256" spans="1:33" s="238" customFormat="1" ht="18.75" customHeight="1">
      <c r="A256" s="595"/>
      <c r="B256" s="373" t="s">
        <v>1968</v>
      </c>
      <c r="C256" s="605" t="s">
        <v>335</v>
      </c>
      <c r="D256" s="604"/>
      <c r="E256" s="605" t="s">
        <v>39</v>
      </c>
      <c r="F256" s="353">
        <v>32.36</v>
      </c>
      <c r="G256" s="353"/>
      <c r="H256" s="353">
        <v>32.36</v>
      </c>
      <c r="I256" s="446">
        <f t="shared" si="5"/>
        <v>0</v>
      </c>
      <c r="J256" s="452"/>
      <c r="L256" s="452">
        <v>8</v>
      </c>
      <c r="M256" s="452">
        <v>2.84</v>
      </c>
      <c r="N256" s="420">
        <v>21.52</v>
      </c>
      <c r="O256" s="420"/>
      <c r="P256" s="420"/>
      <c r="Q256" s="420"/>
      <c r="R256" s="420"/>
      <c r="S256" s="420"/>
      <c r="T256" s="420"/>
      <c r="U256" s="420"/>
      <c r="V256" s="420"/>
      <c r="W256" s="420"/>
      <c r="X256" s="420"/>
      <c r="Y256" s="420"/>
      <c r="Z256" s="413"/>
      <c r="AA256" s="413"/>
      <c r="AB256" s="413"/>
      <c r="AC256" s="413"/>
      <c r="AD256" s="413"/>
      <c r="AE256" s="413"/>
      <c r="AF256" s="413"/>
      <c r="AG256" s="416"/>
    </row>
    <row r="257" spans="1:33" s="238" customFormat="1" ht="18.75" customHeight="1">
      <c r="A257" s="595"/>
      <c r="B257" s="13" t="s">
        <v>876</v>
      </c>
      <c r="C257" s="605" t="s">
        <v>335</v>
      </c>
      <c r="D257" s="605"/>
      <c r="E257" s="605" t="s">
        <v>39</v>
      </c>
      <c r="F257" s="353">
        <v>26.48</v>
      </c>
      <c r="G257" s="353"/>
      <c r="H257" s="353">
        <v>26.48</v>
      </c>
      <c r="I257" s="446">
        <f t="shared" si="5"/>
        <v>0</v>
      </c>
      <c r="J257" s="452"/>
      <c r="L257" s="452"/>
      <c r="M257" s="452"/>
      <c r="N257" s="420">
        <v>26.48</v>
      </c>
      <c r="O257" s="420"/>
      <c r="P257" s="420"/>
      <c r="Q257" s="420"/>
      <c r="R257" s="420"/>
      <c r="S257" s="420"/>
      <c r="T257" s="420"/>
      <c r="U257" s="420"/>
      <c r="V257" s="420"/>
      <c r="W257" s="420"/>
      <c r="X257" s="420"/>
      <c r="Y257" s="420"/>
      <c r="Z257" s="413"/>
      <c r="AA257" s="413"/>
      <c r="AB257" s="413"/>
      <c r="AC257" s="413"/>
      <c r="AD257" s="413"/>
      <c r="AE257" s="413"/>
      <c r="AF257" s="413"/>
      <c r="AG257" s="416"/>
    </row>
    <row r="258" spans="1:33" ht="18.75" customHeight="1">
      <c r="A258" s="595"/>
      <c r="B258" s="13" t="s">
        <v>879</v>
      </c>
      <c r="C258" s="605" t="s">
        <v>335</v>
      </c>
      <c r="D258" s="605"/>
      <c r="E258" s="605" t="s">
        <v>39</v>
      </c>
      <c r="F258" s="353">
        <v>19.010000000000002</v>
      </c>
      <c r="G258" s="353"/>
      <c r="H258" s="353">
        <v>19.010000000000002</v>
      </c>
      <c r="I258" s="446">
        <f t="shared" si="5"/>
        <v>0</v>
      </c>
      <c r="N258" s="408">
        <v>19.010000000000002</v>
      </c>
    </row>
    <row r="259" spans="1:33" ht="18.75" customHeight="1">
      <c r="A259" s="595"/>
      <c r="B259" s="13" t="s">
        <v>880</v>
      </c>
      <c r="C259" s="605" t="s">
        <v>335</v>
      </c>
      <c r="D259" s="605"/>
      <c r="E259" s="605" t="s">
        <v>39</v>
      </c>
      <c r="F259" s="353">
        <v>30</v>
      </c>
      <c r="G259" s="353"/>
      <c r="H259" s="353">
        <v>30</v>
      </c>
      <c r="I259" s="446">
        <f t="shared" si="5"/>
        <v>0</v>
      </c>
      <c r="N259" s="408">
        <v>30</v>
      </c>
    </row>
    <row r="260" spans="1:33" ht="18.75" customHeight="1">
      <c r="A260" s="595"/>
      <c r="B260" s="373" t="s">
        <v>881</v>
      </c>
      <c r="C260" s="605" t="s">
        <v>335</v>
      </c>
      <c r="D260" s="604"/>
      <c r="E260" s="605" t="s">
        <v>39</v>
      </c>
      <c r="F260" s="353">
        <v>29</v>
      </c>
      <c r="G260" s="353"/>
      <c r="H260" s="353">
        <v>29</v>
      </c>
      <c r="I260" s="446">
        <f t="shared" si="5"/>
        <v>0</v>
      </c>
      <c r="N260" s="408">
        <v>29</v>
      </c>
    </row>
    <row r="261" spans="1:33" ht="18.75" customHeight="1">
      <c r="A261" s="363"/>
      <c r="B261" s="373" t="s">
        <v>1974</v>
      </c>
      <c r="C261" s="605" t="s">
        <v>335</v>
      </c>
      <c r="D261" s="604"/>
      <c r="E261" s="605" t="s">
        <v>39</v>
      </c>
      <c r="F261" s="353">
        <v>25</v>
      </c>
      <c r="G261" s="353"/>
      <c r="H261" s="353">
        <v>25</v>
      </c>
      <c r="I261" s="446">
        <f t="shared" si="5"/>
        <v>0</v>
      </c>
      <c r="N261" s="408">
        <v>25</v>
      </c>
    </row>
    <row r="262" spans="1:33" ht="18.75" customHeight="1">
      <c r="A262" s="363"/>
      <c r="B262" s="373" t="s">
        <v>1791</v>
      </c>
      <c r="C262" s="605" t="s">
        <v>335</v>
      </c>
      <c r="D262" s="604"/>
      <c r="E262" s="605" t="s">
        <v>39</v>
      </c>
      <c r="F262" s="353">
        <v>13.85</v>
      </c>
      <c r="G262" s="353"/>
      <c r="H262" s="353">
        <v>13.85</v>
      </c>
      <c r="I262" s="446">
        <f t="shared" si="5"/>
        <v>0</v>
      </c>
      <c r="L262" s="408">
        <v>0.31</v>
      </c>
      <c r="M262" s="408">
        <v>0.23</v>
      </c>
      <c r="N262" s="408">
        <v>13.31</v>
      </c>
    </row>
    <row r="263" spans="1:33" ht="18.75" customHeight="1">
      <c r="A263" s="363"/>
      <c r="B263" s="373" t="s">
        <v>1791</v>
      </c>
      <c r="C263" s="605" t="s">
        <v>335</v>
      </c>
      <c r="D263" s="604"/>
      <c r="E263" s="605" t="s">
        <v>39</v>
      </c>
      <c r="F263" s="353">
        <v>10</v>
      </c>
      <c r="G263" s="353"/>
      <c r="H263" s="353">
        <v>10</v>
      </c>
      <c r="I263" s="446">
        <f t="shared" si="5"/>
        <v>0</v>
      </c>
      <c r="N263" s="408">
        <v>10</v>
      </c>
    </row>
    <row r="264" spans="1:33" ht="18.75" customHeight="1">
      <c r="A264" s="363"/>
      <c r="B264" s="373" t="s">
        <v>1791</v>
      </c>
      <c r="C264" s="605" t="s">
        <v>334</v>
      </c>
      <c r="D264" s="604" t="s">
        <v>793</v>
      </c>
      <c r="E264" s="605" t="s">
        <v>39</v>
      </c>
      <c r="F264" s="353">
        <v>17.920000000000002</v>
      </c>
      <c r="G264" s="353"/>
      <c r="H264" s="353">
        <v>17.920000000000002</v>
      </c>
      <c r="I264" s="446">
        <f t="shared" si="5"/>
        <v>0</v>
      </c>
      <c r="N264" s="353">
        <v>17.920000000000002</v>
      </c>
    </row>
    <row r="265" spans="1:33" ht="18.75" customHeight="1">
      <c r="A265" s="363"/>
      <c r="B265" s="373" t="s">
        <v>1791</v>
      </c>
      <c r="C265" s="605" t="s">
        <v>334</v>
      </c>
      <c r="D265" s="604" t="s">
        <v>791</v>
      </c>
      <c r="E265" s="605" t="s">
        <v>39</v>
      </c>
      <c r="F265" s="353">
        <v>28.56</v>
      </c>
      <c r="G265" s="353"/>
      <c r="H265" s="353">
        <v>28.56</v>
      </c>
      <c r="I265" s="446">
        <f t="shared" si="5"/>
        <v>0</v>
      </c>
      <c r="N265" s="353">
        <v>28.56</v>
      </c>
    </row>
    <row r="266" spans="1:33" ht="18.75" customHeight="1">
      <c r="A266" s="363"/>
      <c r="B266" s="373" t="s">
        <v>1791</v>
      </c>
      <c r="C266" s="605" t="s">
        <v>334</v>
      </c>
      <c r="D266" s="604" t="s">
        <v>1340</v>
      </c>
      <c r="E266" s="605" t="s">
        <v>39</v>
      </c>
      <c r="F266" s="353">
        <v>10</v>
      </c>
      <c r="G266" s="353"/>
      <c r="H266" s="353">
        <v>10</v>
      </c>
      <c r="I266" s="446">
        <f t="shared" si="5"/>
        <v>0</v>
      </c>
      <c r="N266" s="353">
        <v>10</v>
      </c>
    </row>
    <row r="267" spans="1:33" ht="18.75" customHeight="1">
      <c r="A267" s="595"/>
      <c r="B267" s="373" t="s">
        <v>1781</v>
      </c>
      <c r="C267" s="605" t="s">
        <v>339</v>
      </c>
      <c r="D267" s="604"/>
      <c r="E267" s="605" t="s">
        <v>39</v>
      </c>
      <c r="F267" s="353">
        <v>0.5</v>
      </c>
      <c r="G267" s="353"/>
      <c r="H267" s="353">
        <v>0.5</v>
      </c>
      <c r="I267" s="446">
        <f t="shared" si="5"/>
        <v>0</v>
      </c>
      <c r="N267" s="408">
        <v>0.5</v>
      </c>
    </row>
    <row r="268" spans="1:33" ht="18.75" customHeight="1">
      <c r="A268" s="595"/>
      <c r="B268" s="373" t="s">
        <v>1791</v>
      </c>
      <c r="C268" s="133" t="s">
        <v>339</v>
      </c>
      <c r="D268" s="604" t="s">
        <v>701</v>
      </c>
      <c r="E268" s="605" t="s">
        <v>39</v>
      </c>
      <c r="F268" s="353">
        <v>3</v>
      </c>
      <c r="G268" s="353"/>
      <c r="H268" s="353">
        <v>3</v>
      </c>
      <c r="I268" s="446">
        <f t="shared" ref="I268:I331" si="7">SUM(J268:AG268)-H268</f>
        <v>0</v>
      </c>
      <c r="M268" s="408">
        <v>0.37</v>
      </c>
      <c r="N268" s="408">
        <v>2.63</v>
      </c>
    </row>
    <row r="269" spans="1:33" ht="18.75" customHeight="1">
      <c r="A269" s="595"/>
      <c r="B269" s="373" t="s">
        <v>1791</v>
      </c>
      <c r="C269" s="133" t="s">
        <v>339</v>
      </c>
      <c r="D269" s="604" t="s">
        <v>697</v>
      </c>
      <c r="E269" s="605" t="s">
        <v>39</v>
      </c>
      <c r="F269" s="353">
        <v>2</v>
      </c>
      <c r="G269" s="353"/>
      <c r="H269" s="353">
        <v>2</v>
      </c>
      <c r="I269" s="446">
        <f t="shared" si="7"/>
        <v>0</v>
      </c>
      <c r="M269" s="408">
        <v>0.5</v>
      </c>
      <c r="N269" s="408">
        <v>1.5</v>
      </c>
    </row>
    <row r="270" spans="1:33" ht="18.75" customHeight="1">
      <c r="A270" s="595"/>
      <c r="B270" s="373" t="s">
        <v>1791</v>
      </c>
      <c r="C270" s="133" t="s">
        <v>339</v>
      </c>
      <c r="D270" s="604" t="s">
        <v>703</v>
      </c>
      <c r="E270" s="605" t="s">
        <v>39</v>
      </c>
      <c r="F270" s="353">
        <v>1.66</v>
      </c>
      <c r="G270" s="353"/>
      <c r="H270" s="353">
        <v>1.66</v>
      </c>
      <c r="I270" s="446">
        <f t="shared" si="7"/>
        <v>0</v>
      </c>
      <c r="N270" s="408">
        <v>1.66</v>
      </c>
    </row>
    <row r="271" spans="1:33" ht="18.75" customHeight="1">
      <c r="A271" s="595"/>
      <c r="B271" s="373" t="s">
        <v>1791</v>
      </c>
      <c r="C271" s="133" t="s">
        <v>339</v>
      </c>
      <c r="D271" s="604" t="s">
        <v>699</v>
      </c>
      <c r="E271" s="605" t="s">
        <v>39</v>
      </c>
      <c r="F271" s="353">
        <v>10</v>
      </c>
      <c r="G271" s="353"/>
      <c r="H271" s="353">
        <v>10</v>
      </c>
      <c r="I271" s="446">
        <f t="shared" si="7"/>
        <v>0</v>
      </c>
      <c r="M271" s="408">
        <v>0.3</v>
      </c>
      <c r="N271" s="408">
        <v>9.6999999999999993</v>
      </c>
    </row>
    <row r="272" spans="1:33" ht="18.600000000000001" customHeight="1">
      <c r="A272" s="595"/>
      <c r="B272" s="373" t="s">
        <v>1792</v>
      </c>
      <c r="C272" s="605" t="s">
        <v>336</v>
      </c>
      <c r="D272" s="604"/>
      <c r="E272" s="605" t="s">
        <v>39</v>
      </c>
      <c r="F272" s="353">
        <v>10</v>
      </c>
      <c r="G272" s="353"/>
      <c r="H272" s="353">
        <v>10</v>
      </c>
      <c r="I272" s="446">
        <f t="shared" si="7"/>
        <v>0</v>
      </c>
      <c r="N272" s="408">
        <v>10</v>
      </c>
    </row>
    <row r="273" spans="1:32" ht="18.600000000000001" customHeight="1">
      <c r="A273" s="595"/>
      <c r="B273" s="373" t="s">
        <v>1793</v>
      </c>
      <c r="C273" s="605" t="s">
        <v>336</v>
      </c>
      <c r="D273" s="604"/>
      <c r="E273" s="605" t="s">
        <v>39</v>
      </c>
      <c r="F273" s="353">
        <v>7</v>
      </c>
      <c r="G273" s="353"/>
      <c r="H273" s="353">
        <v>7</v>
      </c>
      <c r="I273" s="446">
        <f t="shared" si="7"/>
        <v>0</v>
      </c>
      <c r="J273" s="408">
        <v>2.5</v>
      </c>
      <c r="M273" s="408">
        <v>4.5</v>
      </c>
    </row>
    <row r="274" spans="1:32" ht="18.600000000000001" customHeight="1">
      <c r="A274" s="595"/>
      <c r="B274" s="373" t="s">
        <v>882</v>
      </c>
      <c r="C274" s="605" t="s">
        <v>336</v>
      </c>
      <c r="D274" s="604" t="s">
        <v>728</v>
      </c>
      <c r="E274" s="605" t="s">
        <v>39</v>
      </c>
      <c r="F274" s="353">
        <v>8.61</v>
      </c>
      <c r="G274" s="353"/>
      <c r="H274" s="353">
        <v>8.61</v>
      </c>
      <c r="I274" s="446">
        <f t="shared" si="7"/>
        <v>0</v>
      </c>
      <c r="N274" s="408">
        <v>8.61</v>
      </c>
    </row>
    <row r="275" spans="1:32" ht="18.600000000000001" customHeight="1">
      <c r="A275" s="595"/>
      <c r="B275" s="373" t="s">
        <v>883</v>
      </c>
      <c r="C275" s="605" t="s">
        <v>336</v>
      </c>
      <c r="D275" s="604" t="s">
        <v>728</v>
      </c>
      <c r="E275" s="605" t="s">
        <v>39</v>
      </c>
      <c r="F275" s="353">
        <v>9</v>
      </c>
      <c r="G275" s="353"/>
      <c r="H275" s="353">
        <v>9</v>
      </c>
      <c r="I275" s="446">
        <f t="shared" si="7"/>
        <v>0</v>
      </c>
      <c r="N275" s="408">
        <v>9</v>
      </c>
    </row>
    <row r="276" spans="1:32" ht="18.600000000000001" customHeight="1">
      <c r="A276" s="595"/>
      <c r="B276" s="373" t="s">
        <v>884</v>
      </c>
      <c r="C276" s="605" t="s">
        <v>336</v>
      </c>
      <c r="D276" s="604" t="s">
        <v>728</v>
      </c>
      <c r="E276" s="605" t="s">
        <v>39</v>
      </c>
      <c r="F276" s="353">
        <v>26</v>
      </c>
      <c r="G276" s="353">
        <v>7.7</v>
      </c>
      <c r="H276" s="353">
        <f>F276-G276</f>
        <v>18.3</v>
      </c>
      <c r="I276" s="446">
        <f t="shared" si="7"/>
        <v>0</v>
      </c>
      <c r="N276" s="408">
        <v>18.3</v>
      </c>
    </row>
    <row r="277" spans="1:32" ht="18.600000000000001" customHeight="1">
      <c r="A277" s="595"/>
      <c r="B277" s="373" t="s">
        <v>885</v>
      </c>
      <c r="C277" s="605" t="s">
        <v>336</v>
      </c>
      <c r="D277" s="604" t="s">
        <v>728</v>
      </c>
      <c r="E277" s="605" t="s">
        <v>39</v>
      </c>
      <c r="F277" s="353">
        <v>5</v>
      </c>
      <c r="G277" s="353"/>
      <c r="H277" s="353">
        <v>5</v>
      </c>
      <c r="I277" s="446">
        <f t="shared" si="7"/>
        <v>0</v>
      </c>
      <c r="N277" s="408">
        <v>5</v>
      </c>
    </row>
    <row r="278" spans="1:32" ht="18.600000000000001" customHeight="1">
      <c r="A278" s="595"/>
      <c r="B278" s="373" t="s">
        <v>882</v>
      </c>
      <c r="C278" s="605" t="s">
        <v>336</v>
      </c>
      <c r="D278" s="604" t="s">
        <v>728</v>
      </c>
      <c r="E278" s="605" t="s">
        <v>39</v>
      </c>
      <c r="F278" s="353">
        <v>3.2</v>
      </c>
      <c r="G278" s="353"/>
      <c r="H278" s="353">
        <v>3.2</v>
      </c>
      <c r="I278" s="446">
        <f t="shared" si="7"/>
        <v>0</v>
      </c>
      <c r="N278" s="408">
        <v>3.2</v>
      </c>
    </row>
    <row r="279" spans="1:32" ht="18.600000000000001" customHeight="1">
      <c r="A279" s="595"/>
      <c r="B279" s="373" t="s">
        <v>886</v>
      </c>
      <c r="C279" s="605" t="s">
        <v>336</v>
      </c>
      <c r="D279" s="604"/>
      <c r="E279" s="605" t="s">
        <v>39</v>
      </c>
      <c r="F279" s="353">
        <v>11</v>
      </c>
      <c r="G279" s="353">
        <v>1.3</v>
      </c>
      <c r="H279" s="353">
        <f>F279-G279</f>
        <v>9.6999999999999993</v>
      </c>
      <c r="I279" s="446">
        <f t="shared" si="7"/>
        <v>0</v>
      </c>
      <c r="N279" s="408">
        <v>9.6999999999999993</v>
      </c>
    </row>
    <row r="280" spans="1:32" ht="18.600000000000001" customHeight="1">
      <c r="A280" s="595"/>
      <c r="B280" s="373" t="s">
        <v>887</v>
      </c>
      <c r="C280" s="605" t="s">
        <v>336</v>
      </c>
      <c r="D280" s="604"/>
      <c r="E280" s="605" t="s">
        <v>39</v>
      </c>
      <c r="F280" s="353">
        <v>30.14</v>
      </c>
      <c r="G280" s="353"/>
      <c r="H280" s="353">
        <v>30.14</v>
      </c>
      <c r="I280" s="446">
        <f t="shared" si="7"/>
        <v>0</v>
      </c>
      <c r="N280" s="408">
        <v>30.14</v>
      </c>
    </row>
    <row r="281" spans="1:32" ht="18.600000000000001" customHeight="1">
      <c r="A281" s="595"/>
      <c r="B281" s="373" t="s">
        <v>2010</v>
      </c>
      <c r="C281" s="605" t="s">
        <v>336</v>
      </c>
      <c r="D281" s="604" t="s">
        <v>728</v>
      </c>
      <c r="E281" s="605" t="s">
        <v>39</v>
      </c>
      <c r="F281" s="353">
        <v>29.77</v>
      </c>
      <c r="G281" s="353"/>
      <c r="H281" s="353">
        <v>29.77</v>
      </c>
      <c r="I281" s="446">
        <f t="shared" si="7"/>
        <v>0</v>
      </c>
      <c r="N281" s="408">
        <v>29.77</v>
      </c>
    </row>
    <row r="282" spans="1:32" ht="18.600000000000001" customHeight="1">
      <c r="A282" s="595"/>
      <c r="B282" s="373" t="s">
        <v>888</v>
      </c>
      <c r="C282" s="605" t="s">
        <v>336</v>
      </c>
      <c r="D282" s="604" t="s">
        <v>728</v>
      </c>
      <c r="E282" s="605" t="s">
        <v>39</v>
      </c>
      <c r="F282" s="353">
        <v>9</v>
      </c>
      <c r="G282" s="353"/>
      <c r="H282" s="353">
        <v>9</v>
      </c>
      <c r="I282" s="446">
        <f t="shared" si="7"/>
        <v>0</v>
      </c>
      <c r="N282" s="408">
        <v>9</v>
      </c>
    </row>
    <row r="283" spans="1:32" ht="18.600000000000001" customHeight="1">
      <c r="A283" s="595"/>
      <c r="B283" s="373" t="s">
        <v>889</v>
      </c>
      <c r="C283" s="133" t="s">
        <v>330</v>
      </c>
      <c r="D283" s="604" t="s">
        <v>890</v>
      </c>
      <c r="E283" s="605" t="s">
        <v>39</v>
      </c>
      <c r="F283" s="353">
        <v>39.11</v>
      </c>
      <c r="G283" s="353">
        <v>4</v>
      </c>
      <c r="H283" s="353">
        <v>35.11</v>
      </c>
      <c r="I283" s="446">
        <f t="shared" si="7"/>
        <v>0</v>
      </c>
      <c r="N283" s="408">
        <v>35.11</v>
      </c>
    </row>
    <row r="284" spans="1:32" ht="18.600000000000001" customHeight="1">
      <c r="A284" s="595"/>
      <c r="B284" s="373" t="s">
        <v>891</v>
      </c>
      <c r="C284" s="133" t="s">
        <v>340</v>
      </c>
      <c r="D284" s="604" t="s">
        <v>717</v>
      </c>
      <c r="E284" s="605" t="s">
        <v>39</v>
      </c>
      <c r="F284" s="353">
        <v>46.07</v>
      </c>
      <c r="G284" s="353">
        <v>4</v>
      </c>
      <c r="H284" s="353">
        <v>42.07</v>
      </c>
      <c r="I284" s="446">
        <f t="shared" si="7"/>
        <v>0</v>
      </c>
      <c r="J284" s="408">
        <v>10</v>
      </c>
      <c r="L284" s="408">
        <v>10</v>
      </c>
      <c r="M284" s="408">
        <v>12</v>
      </c>
      <c r="N284" s="408">
        <v>10.07</v>
      </c>
    </row>
    <row r="285" spans="1:32" ht="18.600000000000001" customHeight="1">
      <c r="A285" s="670"/>
      <c r="B285" s="672" t="s">
        <v>894</v>
      </c>
      <c r="C285" s="133" t="s">
        <v>738</v>
      </c>
      <c r="D285" s="605"/>
      <c r="E285" s="605" t="s">
        <v>39</v>
      </c>
      <c r="F285" s="353">
        <v>17.79</v>
      </c>
      <c r="G285" s="353"/>
      <c r="H285" s="353">
        <v>17.79</v>
      </c>
      <c r="I285" s="446">
        <f t="shared" si="7"/>
        <v>0</v>
      </c>
      <c r="N285" s="408">
        <v>17.79</v>
      </c>
    </row>
    <row r="286" spans="1:32" ht="18.600000000000001" customHeight="1">
      <c r="A286" s="670"/>
      <c r="B286" s="672"/>
      <c r="C286" s="133" t="s">
        <v>690</v>
      </c>
      <c r="D286" s="605"/>
      <c r="E286" s="605" t="s">
        <v>39</v>
      </c>
      <c r="F286" s="353">
        <v>12.21</v>
      </c>
      <c r="G286" s="353"/>
      <c r="H286" s="353">
        <v>12.21</v>
      </c>
      <c r="I286" s="446">
        <f t="shared" si="7"/>
        <v>0</v>
      </c>
      <c r="N286" s="408">
        <v>12.21</v>
      </c>
    </row>
    <row r="287" spans="1:32" ht="18.600000000000001" customHeight="1">
      <c r="A287" s="595"/>
      <c r="B287" s="373" t="s">
        <v>1791</v>
      </c>
      <c r="C287" s="133" t="s">
        <v>690</v>
      </c>
      <c r="D287" s="605"/>
      <c r="E287" s="605" t="s">
        <v>39</v>
      </c>
      <c r="F287" s="353">
        <v>20.86</v>
      </c>
      <c r="G287" s="353"/>
      <c r="H287" s="353">
        <v>20.86</v>
      </c>
      <c r="I287" s="446">
        <f t="shared" si="7"/>
        <v>0</v>
      </c>
      <c r="N287" s="408">
        <v>20.86</v>
      </c>
    </row>
    <row r="288" spans="1:32" ht="36" customHeight="1">
      <c r="A288" s="595"/>
      <c r="B288" s="373" t="s">
        <v>895</v>
      </c>
      <c r="C288" s="133" t="s">
        <v>896</v>
      </c>
      <c r="D288" s="604"/>
      <c r="E288" s="605" t="s">
        <v>39</v>
      </c>
      <c r="F288" s="353">
        <v>52.21</v>
      </c>
      <c r="G288" s="353">
        <v>8.81</v>
      </c>
      <c r="H288" s="353">
        <f>F288-G288</f>
        <v>43.4</v>
      </c>
      <c r="I288" s="446">
        <f t="shared" si="7"/>
        <v>0</v>
      </c>
      <c r="L288" s="408">
        <v>10</v>
      </c>
      <c r="AF288" s="414">
        <v>33.4</v>
      </c>
    </row>
    <row r="289" spans="1:33" ht="30" customHeight="1">
      <c r="A289" s="595"/>
      <c r="B289" s="373" t="s">
        <v>897</v>
      </c>
      <c r="C289" s="133" t="s">
        <v>898</v>
      </c>
      <c r="D289" s="604" t="s">
        <v>700</v>
      </c>
      <c r="E289" s="605" t="s">
        <v>39</v>
      </c>
      <c r="F289" s="353">
        <v>30</v>
      </c>
      <c r="G289" s="353">
        <v>5.71</v>
      </c>
      <c r="H289" s="353">
        <f>F289-G289</f>
        <v>24.29</v>
      </c>
      <c r="I289" s="446">
        <f t="shared" si="7"/>
        <v>0</v>
      </c>
      <c r="L289" s="408">
        <v>8</v>
      </c>
      <c r="AF289" s="414">
        <v>16.29</v>
      </c>
    </row>
    <row r="290" spans="1:33" s="419" customFormat="1" ht="23.25" customHeight="1">
      <c r="A290" s="593">
        <v>12</v>
      </c>
      <c r="B290" s="395" t="s">
        <v>161</v>
      </c>
      <c r="C290" s="398"/>
      <c r="D290" s="396"/>
      <c r="E290" s="398"/>
      <c r="F290" s="377"/>
      <c r="G290" s="400"/>
      <c r="H290" s="377"/>
      <c r="I290" s="446">
        <f t="shared" si="7"/>
        <v>0</v>
      </c>
      <c r="J290" s="425"/>
      <c r="K290" s="425"/>
      <c r="L290" s="425"/>
      <c r="M290" s="425"/>
      <c r="N290" s="425"/>
      <c r="O290" s="425"/>
      <c r="P290" s="425"/>
      <c r="Q290" s="425"/>
      <c r="R290" s="425"/>
      <c r="S290" s="425"/>
      <c r="T290" s="425"/>
      <c r="U290" s="426"/>
      <c r="V290" s="425"/>
      <c r="W290" s="426"/>
      <c r="X290" s="425"/>
      <c r="Y290" s="425"/>
      <c r="Z290" s="424"/>
      <c r="AA290" s="424"/>
      <c r="AB290" s="424"/>
      <c r="AC290" s="424"/>
      <c r="AD290" s="424"/>
      <c r="AE290" s="424"/>
      <c r="AF290" s="424"/>
      <c r="AG290" s="424"/>
    </row>
    <row r="291" spans="1:33" ht="20.45" customHeight="1">
      <c r="A291" s="670"/>
      <c r="B291" s="682" t="s">
        <v>343</v>
      </c>
      <c r="C291" s="605" t="s">
        <v>686</v>
      </c>
      <c r="D291" s="372"/>
      <c r="E291" s="605" t="s">
        <v>49</v>
      </c>
      <c r="F291" s="360">
        <v>8.5</v>
      </c>
      <c r="G291" s="256"/>
      <c r="H291" s="360">
        <v>8.5</v>
      </c>
      <c r="I291" s="446">
        <f t="shared" si="7"/>
        <v>0</v>
      </c>
      <c r="J291" s="423">
        <v>7.37</v>
      </c>
      <c r="K291" s="423">
        <v>0.43</v>
      </c>
      <c r="L291" s="423">
        <v>0.5</v>
      </c>
      <c r="M291" s="422"/>
      <c r="N291" s="422">
        <v>0.1</v>
      </c>
      <c r="O291" s="422"/>
      <c r="P291" s="422"/>
      <c r="Q291" s="422">
        <v>0.08</v>
      </c>
      <c r="R291" s="422"/>
      <c r="S291" s="422"/>
      <c r="T291" s="422">
        <v>0.02</v>
      </c>
      <c r="U291" s="426"/>
      <c r="V291" s="425"/>
      <c r="W291" s="426"/>
      <c r="X291" s="425"/>
      <c r="Y291" s="425"/>
      <c r="Z291" s="421"/>
      <c r="AA291" s="421"/>
      <c r="AB291" s="424"/>
      <c r="AC291" s="424"/>
      <c r="AD291" s="424"/>
      <c r="AE291" s="424"/>
      <c r="AF291" s="424"/>
      <c r="AG291" s="421"/>
    </row>
    <row r="292" spans="1:33" s="419" customFormat="1" ht="20.45" customHeight="1">
      <c r="A292" s="670"/>
      <c r="B292" s="682"/>
      <c r="C292" s="605" t="s">
        <v>335</v>
      </c>
      <c r="D292" s="372"/>
      <c r="E292" s="605" t="s">
        <v>49</v>
      </c>
      <c r="F292" s="353">
        <v>7.99</v>
      </c>
      <c r="G292" s="256"/>
      <c r="H292" s="353">
        <v>7.99</v>
      </c>
      <c r="I292" s="446">
        <f t="shared" si="7"/>
        <v>0</v>
      </c>
      <c r="J292" s="420">
        <v>3.21</v>
      </c>
      <c r="K292" s="420">
        <v>3.23</v>
      </c>
      <c r="L292" s="420">
        <v>1.26</v>
      </c>
      <c r="M292" s="420"/>
      <c r="N292" s="420">
        <v>5.999999999999997E-2</v>
      </c>
      <c r="O292" s="408"/>
      <c r="P292" s="408"/>
      <c r="Q292" s="408"/>
      <c r="R292" s="408"/>
      <c r="S292" s="408"/>
      <c r="T292" s="408">
        <v>0.03</v>
      </c>
      <c r="U292" s="426"/>
      <c r="V292" s="408">
        <v>0.2</v>
      </c>
      <c r="W292" s="426"/>
      <c r="X292" s="425"/>
      <c r="Y292" s="408"/>
      <c r="Z292" s="414"/>
      <c r="AA292" s="414"/>
      <c r="AB292" s="424"/>
      <c r="AC292" s="424"/>
      <c r="AD292" s="424"/>
      <c r="AE292" s="424"/>
      <c r="AF292" s="424"/>
      <c r="AG292" s="414"/>
    </row>
    <row r="293" spans="1:33" s="419" customFormat="1" ht="20.45" customHeight="1">
      <c r="A293" s="670"/>
      <c r="B293" s="682"/>
      <c r="C293" s="605" t="s">
        <v>690</v>
      </c>
      <c r="D293" s="372"/>
      <c r="E293" s="605" t="s">
        <v>49</v>
      </c>
      <c r="F293" s="360">
        <v>5.8699999999999992</v>
      </c>
      <c r="G293" s="256"/>
      <c r="H293" s="353">
        <v>5.87</v>
      </c>
      <c r="I293" s="446">
        <f t="shared" si="7"/>
        <v>0</v>
      </c>
      <c r="J293" s="420">
        <v>0.16000000000000014</v>
      </c>
      <c r="K293" s="420">
        <v>3.6999999999999997</v>
      </c>
      <c r="L293" s="420">
        <v>1.86</v>
      </c>
      <c r="M293" s="420"/>
      <c r="N293" s="420"/>
      <c r="O293" s="420">
        <v>0.1</v>
      </c>
      <c r="P293" s="420"/>
      <c r="Q293" s="420"/>
      <c r="R293" s="420"/>
      <c r="S293" s="408"/>
      <c r="T293" s="420">
        <v>0.05</v>
      </c>
      <c r="U293" s="426"/>
      <c r="V293" s="425"/>
      <c r="W293" s="426"/>
      <c r="X293" s="425"/>
      <c r="Y293" s="425"/>
      <c r="Z293" s="239"/>
      <c r="AA293" s="239"/>
      <c r="AB293" s="424"/>
      <c r="AC293" s="424"/>
      <c r="AD293" s="424"/>
      <c r="AE293" s="424"/>
      <c r="AF293" s="424"/>
      <c r="AG293" s="239"/>
    </row>
    <row r="294" spans="1:33" s="419" customFormat="1" ht="20.45" customHeight="1">
      <c r="A294" s="670"/>
      <c r="B294" s="672" t="s">
        <v>344</v>
      </c>
      <c r="C294" s="605" t="s">
        <v>341</v>
      </c>
      <c r="D294" s="605"/>
      <c r="E294" s="605" t="s">
        <v>49</v>
      </c>
      <c r="F294" s="360">
        <v>1.21</v>
      </c>
      <c r="G294" s="256"/>
      <c r="H294" s="360">
        <v>1.21</v>
      </c>
      <c r="I294" s="446">
        <f t="shared" si="7"/>
        <v>0</v>
      </c>
      <c r="J294" s="420"/>
      <c r="K294" s="420"/>
      <c r="L294" s="420">
        <v>0.85</v>
      </c>
      <c r="M294" s="420">
        <v>0.36</v>
      </c>
      <c r="N294" s="420"/>
      <c r="O294" s="420"/>
      <c r="P294" s="420"/>
      <c r="Q294" s="422"/>
      <c r="R294" s="422"/>
      <c r="S294" s="422"/>
      <c r="T294" s="422"/>
      <c r="U294" s="426"/>
      <c r="V294" s="425"/>
      <c r="W294" s="426"/>
      <c r="X294" s="425"/>
      <c r="Y294" s="425"/>
      <c r="Z294" s="421"/>
      <c r="AA294" s="421"/>
      <c r="AB294" s="424"/>
      <c r="AC294" s="424"/>
      <c r="AD294" s="424"/>
      <c r="AE294" s="424"/>
      <c r="AF294" s="424"/>
      <c r="AG294" s="421"/>
    </row>
    <row r="295" spans="1:33" s="419" customFormat="1" ht="20.45" customHeight="1">
      <c r="A295" s="670"/>
      <c r="B295" s="672"/>
      <c r="C295" s="351" t="s">
        <v>337</v>
      </c>
      <c r="D295" s="605"/>
      <c r="E295" s="605" t="s">
        <v>49</v>
      </c>
      <c r="F295" s="360">
        <v>2.54</v>
      </c>
      <c r="G295" s="256"/>
      <c r="H295" s="360">
        <v>2.54</v>
      </c>
      <c r="I295" s="446">
        <f t="shared" si="7"/>
        <v>0</v>
      </c>
      <c r="J295" s="422"/>
      <c r="K295" s="422"/>
      <c r="L295" s="423">
        <v>1.02</v>
      </c>
      <c r="M295" s="423">
        <v>0.76</v>
      </c>
      <c r="N295" s="423">
        <v>0.51</v>
      </c>
      <c r="O295" s="422"/>
      <c r="P295" s="422"/>
      <c r="Q295" s="422"/>
      <c r="R295" s="422"/>
      <c r="S295" s="422"/>
      <c r="T295" s="423">
        <v>0.25</v>
      </c>
      <c r="U295" s="426"/>
      <c r="V295" s="425"/>
      <c r="W295" s="426"/>
      <c r="X295" s="425"/>
      <c r="Y295" s="425"/>
      <c r="Z295" s="421"/>
      <c r="AA295" s="421"/>
      <c r="AB295" s="424"/>
      <c r="AC295" s="424"/>
      <c r="AD295" s="424"/>
      <c r="AE295" s="424"/>
      <c r="AF295" s="424"/>
      <c r="AG295" s="421"/>
    </row>
    <row r="296" spans="1:33" s="419" customFormat="1" ht="20.45" customHeight="1">
      <c r="A296" s="670"/>
      <c r="B296" s="672"/>
      <c r="C296" s="605" t="s">
        <v>899</v>
      </c>
      <c r="D296" s="605"/>
      <c r="E296" s="605" t="s">
        <v>49</v>
      </c>
      <c r="F296" s="360">
        <v>0.55000000000000004</v>
      </c>
      <c r="G296" s="256"/>
      <c r="H296" s="360">
        <v>0.55000000000000004</v>
      </c>
      <c r="I296" s="446">
        <f t="shared" si="7"/>
        <v>0</v>
      </c>
      <c r="J296" s="420">
        <v>0.05</v>
      </c>
      <c r="K296" s="420"/>
      <c r="L296" s="420">
        <v>0.25</v>
      </c>
      <c r="M296" s="420">
        <v>0.06</v>
      </c>
      <c r="N296" s="420">
        <v>0.19</v>
      </c>
      <c r="O296" s="420"/>
      <c r="P296" s="420"/>
      <c r="Q296" s="420"/>
      <c r="R296" s="420"/>
      <c r="S296" s="420"/>
      <c r="T296" s="422"/>
      <c r="U296" s="426"/>
      <c r="V296" s="425"/>
      <c r="W296" s="426"/>
      <c r="X296" s="425"/>
      <c r="Y296" s="425"/>
      <c r="Z296" s="239"/>
      <c r="AA296" s="239"/>
      <c r="AB296" s="424"/>
      <c r="AC296" s="424"/>
      <c r="AD296" s="424"/>
      <c r="AE296" s="424"/>
      <c r="AF296" s="424"/>
      <c r="AG296" s="239"/>
    </row>
    <row r="297" spans="1:33" ht="20.45" customHeight="1">
      <c r="A297" s="670"/>
      <c r="B297" s="672"/>
      <c r="C297" s="605" t="s">
        <v>749</v>
      </c>
      <c r="D297" s="605"/>
      <c r="E297" s="605" t="s">
        <v>49</v>
      </c>
      <c r="F297" s="353">
        <v>2.96</v>
      </c>
      <c r="G297" s="256"/>
      <c r="H297" s="353">
        <v>2.96</v>
      </c>
      <c r="I297" s="446">
        <f t="shared" si="7"/>
        <v>0</v>
      </c>
      <c r="L297" s="408">
        <v>0.5</v>
      </c>
      <c r="M297" s="408">
        <v>0.6</v>
      </c>
      <c r="N297" s="423">
        <v>1.86</v>
      </c>
    </row>
    <row r="298" spans="1:33" s="419" customFormat="1" ht="20.45" customHeight="1">
      <c r="A298" s="681"/>
      <c r="B298" s="684" t="s">
        <v>900</v>
      </c>
      <c r="C298" s="605" t="s">
        <v>689</v>
      </c>
      <c r="D298" s="362"/>
      <c r="E298" s="605" t="s">
        <v>49</v>
      </c>
      <c r="F298" s="360">
        <v>3.51</v>
      </c>
      <c r="G298" s="256"/>
      <c r="H298" s="360">
        <v>3.51</v>
      </c>
      <c r="I298" s="446">
        <f t="shared" si="7"/>
        <v>0</v>
      </c>
      <c r="J298" s="420"/>
      <c r="K298" s="420">
        <v>0.05</v>
      </c>
      <c r="L298" s="420">
        <v>1.5</v>
      </c>
      <c r="M298" s="420">
        <v>0.5</v>
      </c>
      <c r="N298" s="420">
        <v>1.46</v>
      </c>
      <c r="O298" s="420"/>
      <c r="P298" s="420"/>
      <c r="Q298" s="420"/>
      <c r="R298" s="420"/>
      <c r="S298" s="422"/>
      <c r="T298" s="422"/>
      <c r="U298" s="426"/>
      <c r="V298" s="425"/>
      <c r="W298" s="426"/>
      <c r="X298" s="425"/>
      <c r="Y298" s="425"/>
      <c r="Z298" s="421"/>
      <c r="AA298" s="421"/>
      <c r="AB298" s="424"/>
      <c r="AC298" s="424"/>
      <c r="AD298" s="424"/>
      <c r="AE298" s="424"/>
      <c r="AF298" s="424"/>
      <c r="AG298" s="421"/>
    </row>
    <row r="299" spans="1:33" s="419" customFormat="1" ht="20.45" customHeight="1">
      <c r="A299" s="681"/>
      <c r="B299" s="684"/>
      <c r="C299" s="605" t="s">
        <v>335</v>
      </c>
      <c r="D299" s="362"/>
      <c r="E299" s="605" t="s">
        <v>49</v>
      </c>
      <c r="F299" s="360">
        <v>2.4799999999999995</v>
      </c>
      <c r="G299" s="256"/>
      <c r="H299" s="360">
        <v>2.4799999999999995</v>
      </c>
      <c r="I299" s="446">
        <f t="shared" si="7"/>
        <v>0</v>
      </c>
      <c r="J299" s="420">
        <v>0.13</v>
      </c>
      <c r="K299" s="420"/>
      <c r="L299" s="420">
        <v>0.65</v>
      </c>
      <c r="M299" s="420">
        <v>1.65</v>
      </c>
      <c r="N299" s="408"/>
      <c r="O299" s="408"/>
      <c r="P299" s="408"/>
      <c r="Q299" s="408"/>
      <c r="R299" s="408"/>
      <c r="S299" s="408"/>
      <c r="T299" s="408">
        <v>0.05</v>
      </c>
      <c r="U299" s="426"/>
      <c r="V299" s="425"/>
      <c r="W299" s="426"/>
      <c r="X299" s="425"/>
      <c r="Y299" s="425"/>
      <c r="Z299" s="414"/>
      <c r="AA299" s="414"/>
      <c r="AB299" s="424"/>
      <c r="AC299" s="424"/>
      <c r="AD299" s="424"/>
      <c r="AE299" s="424"/>
      <c r="AF299" s="424"/>
      <c r="AG299" s="414"/>
    </row>
    <row r="300" spans="1:33" s="419" customFormat="1" ht="20.45" customHeight="1">
      <c r="A300" s="681"/>
      <c r="B300" s="684"/>
      <c r="C300" s="605" t="s">
        <v>705</v>
      </c>
      <c r="D300" s="362"/>
      <c r="E300" s="605" t="s">
        <v>49</v>
      </c>
      <c r="F300" s="360">
        <v>2.75</v>
      </c>
      <c r="G300" s="256"/>
      <c r="H300" s="360">
        <v>2.75</v>
      </c>
      <c r="I300" s="446">
        <f t="shared" si="7"/>
        <v>0</v>
      </c>
      <c r="J300" s="422"/>
      <c r="K300" s="422">
        <v>0.05</v>
      </c>
      <c r="L300" s="422">
        <v>0.5</v>
      </c>
      <c r="M300" s="422">
        <v>0.4</v>
      </c>
      <c r="N300" s="422">
        <v>1.8</v>
      </c>
      <c r="O300" s="422"/>
      <c r="P300" s="422"/>
      <c r="Q300" s="422"/>
      <c r="R300" s="422"/>
      <c r="S300" s="422"/>
      <c r="T300" s="422"/>
      <c r="U300" s="426"/>
      <c r="V300" s="425"/>
      <c r="W300" s="426"/>
      <c r="X300" s="425"/>
      <c r="Y300" s="425"/>
      <c r="Z300" s="421"/>
      <c r="AA300" s="421"/>
      <c r="AB300" s="424"/>
      <c r="AC300" s="424"/>
      <c r="AD300" s="424"/>
      <c r="AE300" s="424"/>
      <c r="AF300" s="424"/>
      <c r="AG300" s="421"/>
    </row>
    <row r="301" spans="1:33" s="419" customFormat="1" ht="20.45" customHeight="1">
      <c r="A301" s="681"/>
      <c r="B301" s="684"/>
      <c r="C301" s="605" t="s">
        <v>328</v>
      </c>
      <c r="D301" s="362"/>
      <c r="E301" s="605" t="s">
        <v>49</v>
      </c>
      <c r="F301" s="360">
        <v>1.8499999999999999</v>
      </c>
      <c r="G301" s="256"/>
      <c r="H301" s="360">
        <v>1.8499999999999999</v>
      </c>
      <c r="I301" s="446">
        <f t="shared" si="7"/>
        <v>0</v>
      </c>
      <c r="J301" s="420"/>
      <c r="K301" s="420">
        <v>0.05</v>
      </c>
      <c r="L301" s="420">
        <v>0.1</v>
      </c>
      <c r="M301" s="420">
        <v>0.32</v>
      </c>
      <c r="N301" s="420">
        <v>1.38</v>
      </c>
      <c r="O301" s="420"/>
      <c r="P301" s="420"/>
      <c r="Q301" s="408"/>
      <c r="R301" s="408"/>
      <c r="S301" s="422"/>
      <c r="T301" s="422"/>
      <c r="U301" s="426"/>
      <c r="V301" s="425"/>
      <c r="W301" s="426"/>
      <c r="X301" s="425"/>
      <c r="Y301" s="425"/>
      <c r="Z301" s="421"/>
      <c r="AA301" s="421"/>
      <c r="AB301" s="424"/>
      <c r="AC301" s="424"/>
      <c r="AD301" s="424"/>
      <c r="AE301" s="424"/>
      <c r="AF301" s="424"/>
      <c r="AG301" s="421"/>
    </row>
    <row r="302" spans="1:33" s="419" customFormat="1" ht="19.5" customHeight="1">
      <c r="A302" s="681"/>
      <c r="B302" s="682" t="s">
        <v>346</v>
      </c>
      <c r="C302" s="372" t="s">
        <v>338</v>
      </c>
      <c r="D302" s="372"/>
      <c r="E302" s="605" t="s">
        <v>49</v>
      </c>
      <c r="F302" s="353">
        <v>19.139999999999997</v>
      </c>
      <c r="G302" s="256"/>
      <c r="H302" s="353">
        <v>19.139999999999997</v>
      </c>
      <c r="I302" s="446">
        <f t="shared" si="7"/>
        <v>0</v>
      </c>
      <c r="J302" s="408"/>
      <c r="K302" s="422">
        <v>0.54</v>
      </c>
      <c r="L302" s="422">
        <v>1.55</v>
      </c>
      <c r="M302" s="422">
        <v>1.24</v>
      </c>
      <c r="N302" s="422">
        <v>14.6</v>
      </c>
      <c r="O302" s="420"/>
      <c r="P302" s="420"/>
      <c r="Q302" s="420">
        <v>0.04</v>
      </c>
      <c r="R302" s="420"/>
      <c r="S302" s="422"/>
      <c r="T302" s="422">
        <v>0.74</v>
      </c>
      <c r="U302" s="408"/>
      <c r="V302" s="425"/>
      <c r="W302" s="408">
        <v>0.36</v>
      </c>
      <c r="X302" s="425"/>
      <c r="Y302" s="425"/>
      <c r="Z302" s="414"/>
      <c r="AA302" s="414"/>
      <c r="AB302" s="424"/>
      <c r="AC302" s="424"/>
      <c r="AD302" s="424"/>
      <c r="AE302" s="424"/>
      <c r="AF302" s="424"/>
      <c r="AG302" s="414">
        <v>7.0000000000000007E-2</v>
      </c>
    </row>
    <row r="303" spans="1:33" s="419" customFormat="1" ht="19.5" customHeight="1">
      <c r="A303" s="681"/>
      <c r="B303" s="682"/>
      <c r="C303" s="372" t="s">
        <v>337</v>
      </c>
      <c r="D303" s="372"/>
      <c r="E303" s="605" t="s">
        <v>49</v>
      </c>
      <c r="F303" s="353">
        <v>3.1999999999999997</v>
      </c>
      <c r="G303" s="256"/>
      <c r="H303" s="353">
        <v>3.1999999999999997</v>
      </c>
      <c r="I303" s="446">
        <f t="shared" si="7"/>
        <v>0</v>
      </c>
      <c r="J303" s="408"/>
      <c r="K303" s="408">
        <v>0.2</v>
      </c>
      <c r="L303" s="408">
        <v>1.04</v>
      </c>
      <c r="M303" s="408">
        <v>0.69</v>
      </c>
      <c r="N303" s="408">
        <v>0.38</v>
      </c>
      <c r="O303" s="408"/>
      <c r="P303" s="408"/>
      <c r="Q303" s="408">
        <v>0.06</v>
      </c>
      <c r="R303" s="408"/>
      <c r="S303" s="408"/>
      <c r="T303" s="408">
        <v>0.8</v>
      </c>
      <c r="U303" s="408"/>
      <c r="V303" s="425"/>
      <c r="W303" s="408">
        <v>0.02</v>
      </c>
      <c r="X303" s="425"/>
      <c r="Y303" s="425"/>
      <c r="Z303" s="414"/>
      <c r="AA303" s="414"/>
      <c r="AB303" s="424"/>
      <c r="AC303" s="424"/>
      <c r="AD303" s="424"/>
      <c r="AE303" s="424"/>
      <c r="AF303" s="424"/>
      <c r="AG303" s="414">
        <v>0.01</v>
      </c>
    </row>
    <row r="304" spans="1:33" s="419" customFormat="1" ht="19.5" customHeight="1">
      <c r="A304" s="681"/>
      <c r="B304" s="682"/>
      <c r="C304" s="372" t="s">
        <v>333</v>
      </c>
      <c r="D304" s="372"/>
      <c r="E304" s="605" t="s">
        <v>49</v>
      </c>
      <c r="F304" s="353">
        <v>6.4999999999999991</v>
      </c>
      <c r="G304" s="256"/>
      <c r="H304" s="353">
        <v>6.4999999999999991</v>
      </c>
      <c r="I304" s="446">
        <f t="shared" si="7"/>
        <v>0</v>
      </c>
      <c r="J304" s="408">
        <v>0.25</v>
      </c>
      <c r="K304" s="408"/>
      <c r="L304" s="408">
        <v>0.4</v>
      </c>
      <c r="M304" s="408">
        <v>0.12</v>
      </c>
      <c r="N304" s="408">
        <v>5.34</v>
      </c>
      <c r="O304" s="408"/>
      <c r="P304" s="408"/>
      <c r="Q304" s="408">
        <v>0.01</v>
      </c>
      <c r="R304" s="408"/>
      <c r="S304" s="408"/>
      <c r="T304" s="408">
        <v>0.15</v>
      </c>
      <c r="U304" s="408"/>
      <c r="V304" s="425"/>
      <c r="W304" s="408">
        <v>0.1</v>
      </c>
      <c r="X304" s="425"/>
      <c r="Y304" s="425"/>
      <c r="Z304" s="414"/>
      <c r="AA304" s="414"/>
      <c r="AB304" s="424"/>
      <c r="AC304" s="424"/>
      <c r="AD304" s="424"/>
      <c r="AE304" s="424"/>
      <c r="AF304" s="424"/>
      <c r="AG304" s="414">
        <v>0.13</v>
      </c>
    </row>
    <row r="305" spans="1:33" s="419" customFormat="1" ht="19.5" customHeight="1">
      <c r="A305" s="681"/>
      <c r="B305" s="682" t="s">
        <v>347</v>
      </c>
      <c r="C305" s="372" t="s">
        <v>331</v>
      </c>
      <c r="D305" s="372"/>
      <c r="E305" s="605" t="s">
        <v>49</v>
      </c>
      <c r="F305" s="353">
        <v>6.0900000000000007</v>
      </c>
      <c r="G305" s="256"/>
      <c r="H305" s="353">
        <v>6.0900000000000007</v>
      </c>
      <c r="I305" s="446">
        <f t="shared" si="7"/>
        <v>0</v>
      </c>
      <c r="J305" s="408">
        <v>0.2</v>
      </c>
      <c r="K305" s="408">
        <v>0.15</v>
      </c>
      <c r="L305" s="408">
        <v>0.18</v>
      </c>
      <c r="M305" s="408">
        <v>0.26</v>
      </c>
      <c r="N305" s="408">
        <v>4.33</v>
      </c>
      <c r="O305" s="408"/>
      <c r="P305" s="408"/>
      <c r="Q305" s="408">
        <v>0.03</v>
      </c>
      <c r="R305" s="408">
        <v>0.73</v>
      </c>
      <c r="S305" s="408"/>
      <c r="T305" s="408">
        <v>0.15</v>
      </c>
      <c r="U305" s="408"/>
      <c r="V305" s="425"/>
      <c r="W305" s="408">
        <v>0.06</v>
      </c>
      <c r="X305" s="425"/>
      <c r="Y305" s="425"/>
      <c r="Z305" s="414"/>
      <c r="AA305" s="414"/>
      <c r="AB305" s="424"/>
      <c r="AC305" s="424"/>
      <c r="AD305" s="424"/>
      <c r="AE305" s="424"/>
      <c r="AF305" s="424"/>
      <c r="AG305" s="414"/>
    </row>
    <row r="306" spans="1:33" s="419" customFormat="1" ht="19.5" customHeight="1">
      <c r="A306" s="681"/>
      <c r="B306" s="682"/>
      <c r="C306" s="372" t="s">
        <v>333</v>
      </c>
      <c r="D306" s="372"/>
      <c r="E306" s="605" t="s">
        <v>49</v>
      </c>
      <c r="F306" s="353">
        <v>2.21</v>
      </c>
      <c r="G306" s="256"/>
      <c r="H306" s="353">
        <v>2.21</v>
      </c>
      <c r="I306" s="446">
        <f t="shared" si="7"/>
        <v>0</v>
      </c>
      <c r="J306" s="408"/>
      <c r="K306" s="408">
        <v>0.2</v>
      </c>
      <c r="L306" s="408">
        <v>0.6</v>
      </c>
      <c r="M306" s="408">
        <v>0.75</v>
      </c>
      <c r="N306" s="408">
        <v>0.3</v>
      </c>
      <c r="O306" s="408"/>
      <c r="P306" s="408"/>
      <c r="Q306" s="408"/>
      <c r="R306" s="408"/>
      <c r="S306" s="408"/>
      <c r="T306" s="408">
        <v>0.1</v>
      </c>
      <c r="U306" s="426"/>
      <c r="V306" s="425"/>
      <c r="W306" s="426">
        <v>0.02</v>
      </c>
      <c r="X306" s="425"/>
      <c r="Y306" s="425"/>
      <c r="Z306" s="414"/>
      <c r="AA306" s="414"/>
      <c r="AB306" s="424"/>
      <c r="AC306" s="424"/>
      <c r="AD306" s="424"/>
      <c r="AE306" s="424"/>
      <c r="AF306" s="424"/>
      <c r="AG306" s="414">
        <v>0.24</v>
      </c>
    </row>
    <row r="307" spans="1:33" s="419" customFormat="1" ht="19.5" customHeight="1">
      <c r="A307" s="593"/>
      <c r="B307" s="378" t="s">
        <v>1675</v>
      </c>
      <c r="C307" s="605" t="s">
        <v>337</v>
      </c>
      <c r="D307" s="379"/>
      <c r="E307" s="605" t="s">
        <v>49</v>
      </c>
      <c r="F307" s="353">
        <v>5.2</v>
      </c>
      <c r="G307" s="256"/>
      <c r="H307" s="353">
        <v>5.2</v>
      </c>
      <c r="I307" s="446">
        <f t="shared" si="7"/>
        <v>0</v>
      </c>
      <c r="J307" s="408">
        <v>0.2</v>
      </c>
      <c r="K307" s="408">
        <v>0.5</v>
      </c>
      <c r="L307" s="408">
        <v>2.5</v>
      </c>
      <c r="M307" s="408">
        <v>1.6</v>
      </c>
      <c r="N307" s="408">
        <v>0.4</v>
      </c>
      <c r="O307" s="408"/>
      <c r="P307" s="408"/>
      <c r="Q307" s="408"/>
      <c r="R307" s="408"/>
      <c r="S307" s="408"/>
      <c r="T307" s="408"/>
      <c r="U307" s="426"/>
      <c r="V307" s="425"/>
      <c r="W307" s="426"/>
      <c r="X307" s="425"/>
      <c r="Y307" s="425"/>
      <c r="Z307" s="414"/>
      <c r="AA307" s="414"/>
      <c r="AB307" s="424"/>
      <c r="AC307" s="424"/>
      <c r="AD307" s="424"/>
      <c r="AE307" s="424"/>
      <c r="AF307" s="424"/>
      <c r="AG307" s="414"/>
    </row>
    <row r="308" spans="1:33" s="419" customFormat="1" ht="19.5" customHeight="1">
      <c r="A308" s="593"/>
      <c r="B308" s="378" t="s">
        <v>901</v>
      </c>
      <c r="C308" s="605" t="s">
        <v>749</v>
      </c>
      <c r="D308" s="379"/>
      <c r="E308" s="605" t="s">
        <v>49</v>
      </c>
      <c r="F308" s="353">
        <v>2</v>
      </c>
      <c r="G308" s="256"/>
      <c r="H308" s="353">
        <v>2</v>
      </c>
      <c r="I308" s="446">
        <f t="shared" si="7"/>
        <v>0</v>
      </c>
      <c r="J308" s="408">
        <v>0.5</v>
      </c>
      <c r="K308" s="408"/>
      <c r="L308" s="408">
        <v>1</v>
      </c>
      <c r="M308" s="408">
        <v>0.5</v>
      </c>
      <c r="N308" s="408"/>
      <c r="O308" s="408"/>
      <c r="P308" s="408"/>
      <c r="Q308" s="408"/>
      <c r="R308" s="408"/>
      <c r="S308" s="408"/>
      <c r="T308" s="408"/>
      <c r="U308" s="426"/>
      <c r="V308" s="425"/>
      <c r="W308" s="426"/>
      <c r="X308" s="425"/>
      <c r="Y308" s="425"/>
      <c r="Z308" s="414"/>
      <c r="AA308" s="414"/>
      <c r="AB308" s="424"/>
      <c r="AC308" s="424"/>
      <c r="AD308" s="424"/>
      <c r="AE308" s="424"/>
      <c r="AF308" s="424"/>
      <c r="AG308" s="414"/>
    </row>
    <row r="309" spans="1:33" s="419" customFormat="1" ht="19.5" customHeight="1">
      <c r="A309" s="593"/>
      <c r="B309" s="356" t="s">
        <v>1406</v>
      </c>
      <c r="C309" s="605" t="s">
        <v>749</v>
      </c>
      <c r="D309" s="357"/>
      <c r="E309" s="605" t="s">
        <v>49</v>
      </c>
      <c r="F309" s="353">
        <v>1.84</v>
      </c>
      <c r="G309" s="256"/>
      <c r="H309" s="353">
        <v>1.84</v>
      </c>
      <c r="I309" s="446">
        <f t="shared" si="7"/>
        <v>0</v>
      </c>
      <c r="J309" s="408"/>
      <c r="K309" s="423">
        <v>0.1</v>
      </c>
      <c r="L309" s="408"/>
      <c r="M309" s="423">
        <v>1.08</v>
      </c>
      <c r="N309" s="408"/>
      <c r="O309" s="408"/>
      <c r="P309" s="408"/>
      <c r="Q309" s="408">
        <v>0.66</v>
      </c>
      <c r="R309" s="408"/>
      <c r="S309" s="408"/>
      <c r="T309" s="408"/>
      <c r="U309" s="426"/>
      <c r="V309" s="425"/>
      <c r="W309" s="426"/>
      <c r="X309" s="425"/>
      <c r="Y309" s="425"/>
      <c r="Z309" s="414"/>
      <c r="AA309" s="414"/>
      <c r="AB309" s="424"/>
      <c r="AC309" s="424"/>
      <c r="AD309" s="424"/>
      <c r="AE309" s="424"/>
      <c r="AF309" s="424"/>
      <c r="AG309" s="414"/>
    </row>
    <row r="310" spans="1:33" s="419" customFormat="1" ht="19.5" customHeight="1">
      <c r="A310" s="593"/>
      <c r="B310" s="356" t="s">
        <v>902</v>
      </c>
      <c r="C310" s="605" t="s">
        <v>749</v>
      </c>
      <c r="D310" s="357"/>
      <c r="E310" s="605" t="s">
        <v>49</v>
      </c>
      <c r="F310" s="353">
        <v>0.1</v>
      </c>
      <c r="G310" s="256"/>
      <c r="H310" s="353">
        <v>0.1</v>
      </c>
      <c r="I310" s="446">
        <f t="shared" si="7"/>
        <v>0</v>
      </c>
      <c r="J310" s="408"/>
      <c r="K310" s="423">
        <v>0.05</v>
      </c>
      <c r="L310" s="423">
        <v>0.05</v>
      </c>
      <c r="M310" s="408"/>
      <c r="N310" s="408"/>
      <c r="O310" s="408"/>
      <c r="P310" s="408"/>
      <c r="Q310" s="408"/>
      <c r="R310" s="408"/>
      <c r="S310" s="408"/>
      <c r="T310" s="408"/>
      <c r="U310" s="426"/>
      <c r="V310" s="425"/>
      <c r="W310" s="426"/>
      <c r="X310" s="425"/>
      <c r="Y310" s="425"/>
      <c r="Z310" s="414"/>
      <c r="AA310" s="414"/>
      <c r="AB310" s="424"/>
      <c r="AC310" s="424"/>
      <c r="AD310" s="424"/>
      <c r="AE310" s="424"/>
      <c r="AF310" s="424"/>
      <c r="AG310" s="414"/>
    </row>
    <row r="311" spans="1:33" s="419" customFormat="1" ht="19.5" customHeight="1">
      <c r="A311" s="593"/>
      <c r="B311" s="356" t="s">
        <v>1407</v>
      </c>
      <c r="C311" s="605" t="s">
        <v>749</v>
      </c>
      <c r="D311" s="357"/>
      <c r="E311" s="605" t="s">
        <v>49</v>
      </c>
      <c r="F311" s="380">
        <v>0.15</v>
      </c>
      <c r="G311" s="256"/>
      <c r="H311" s="380">
        <v>0.15</v>
      </c>
      <c r="I311" s="446">
        <f t="shared" si="7"/>
        <v>0</v>
      </c>
      <c r="J311" s="423"/>
      <c r="K311" s="423">
        <v>0.15</v>
      </c>
      <c r="L311" s="423"/>
      <c r="M311" s="423"/>
      <c r="N311" s="423"/>
      <c r="O311" s="423"/>
      <c r="P311" s="423"/>
      <c r="Q311" s="423"/>
      <c r="R311" s="423"/>
      <c r="S311" s="423"/>
      <c r="T311" s="423"/>
      <c r="U311" s="426"/>
      <c r="V311" s="425"/>
      <c r="W311" s="426"/>
      <c r="X311" s="425"/>
      <c r="Y311" s="425"/>
      <c r="Z311" s="427"/>
      <c r="AA311" s="427"/>
      <c r="AB311" s="424"/>
      <c r="AC311" s="424"/>
      <c r="AD311" s="424"/>
      <c r="AE311" s="424"/>
      <c r="AF311" s="424"/>
      <c r="AG311" s="427"/>
    </row>
    <row r="312" spans="1:33" s="419" customFormat="1" ht="19.5" customHeight="1">
      <c r="A312" s="593"/>
      <c r="B312" s="356" t="s">
        <v>1408</v>
      </c>
      <c r="C312" s="605" t="s">
        <v>749</v>
      </c>
      <c r="D312" s="357"/>
      <c r="E312" s="605" t="s">
        <v>49</v>
      </c>
      <c r="F312" s="360">
        <v>0.30000000000000004</v>
      </c>
      <c r="G312" s="256"/>
      <c r="H312" s="360">
        <v>0.30000000000000004</v>
      </c>
      <c r="I312" s="446">
        <f t="shared" si="7"/>
        <v>0</v>
      </c>
      <c r="J312" s="422"/>
      <c r="K312" s="423">
        <v>0.1</v>
      </c>
      <c r="L312" s="423">
        <v>0.1</v>
      </c>
      <c r="M312" s="422"/>
      <c r="N312" s="423">
        <v>0.1</v>
      </c>
      <c r="O312" s="422"/>
      <c r="P312" s="422"/>
      <c r="Q312" s="422"/>
      <c r="R312" s="422"/>
      <c r="S312" s="422"/>
      <c r="T312" s="422"/>
      <c r="U312" s="426"/>
      <c r="V312" s="425"/>
      <c r="W312" s="426"/>
      <c r="X312" s="425"/>
      <c r="Y312" s="425"/>
      <c r="Z312" s="421"/>
      <c r="AA312" s="421"/>
      <c r="AB312" s="424"/>
      <c r="AC312" s="424"/>
      <c r="AD312" s="424"/>
      <c r="AE312" s="424"/>
      <c r="AF312" s="424"/>
      <c r="AG312" s="421"/>
    </row>
    <row r="313" spans="1:33" s="419" customFormat="1" ht="19.5" customHeight="1">
      <c r="A313" s="593"/>
      <c r="B313" s="356" t="s">
        <v>1409</v>
      </c>
      <c r="C313" s="605" t="s">
        <v>749</v>
      </c>
      <c r="D313" s="357"/>
      <c r="E313" s="605" t="s">
        <v>49</v>
      </c>
      <c r="F313" s="360">
        <v>0.23</v>
      </c>
      <c r="G313" s="256"/>
      <c r="H313" s="360">
        <v>0.23</v>
      </c>
      <c r="I313" s="446">
        <f t="shared" si="7"/>
        <v>0</v>
      </c>
      <c r="J313" s="422"/>
      <c r="K313" s="423">
        <v>0.13</v>
      </c>
      <c r="L313" s="423"/>
      <c r="M313" s="422">
        <v>0.1</v>
      </c>
      <c r="N313" s="423"/>
      <c r="O313" s="422"/>
      <c r="P313" s="422"/>
      <c r="Q313" s="422"/>
      <c r="R313" s="422"/>
      <c r="S313" s="422"/>
      <c r="T313" s="422"/>
      <c r="U313" s="426"/>
      <c r="V313" s="425"/>
      <c r="W313" s="426"/>
      <c r="X313" s="425"/>
      <c r="Y313" s="425"/>
      <c r="Z313" s="421"/>
      <c r="AA313" s="421"/>
      <c r="AB313" s="424"/>
      <c r="AC313" s="424"/>
      <c r="AD313" s="424"/>
      <c r="AE313" s="424"/>
      <c r="AF313" s="424"/>
      <c r="AG313" s="421"/>
    </row>
    <row r="314" spans="1:33" s="419" customFormat="1" ht="19.5" customHeight="1">
      <c r="A314" s="593"/>
      <c r="B314" s="356" t="s">
        <v>1410</v>
      </c>
      <c r="C314" s="605" t="s">
        <v>749</v>
      </c>
      <c r="D314" s="357"/>
      <c r="E314" s="605" t="s">
        <v>49</v>
      </c>
      <c r="F314" s="360">
        <v>0.14000000000000001</v>
      </c>
      <c r="G314" s="256"/>
      <c r="H314" s="360">
        <v>0.14000000000000001</v>
      </c>
      <c r="I314" s="446">
        <f t="shared" si="7"/>
        <v>0</v>
      </c>
      <c r="J314" s="423">
        <v>0.08</v>
      </c>
      <c r="K314" s="423"/>
      <c r="L314" s="423"/>
      <c r="M314" s="422"/>
      <c r="N314" s="423">
        <v>0.06</v>
      </c>
      <c r="O314" s="422"/>
      <c r="P314" s="422"/>
      <c r="Q314" s="422"/>
      <c r="R314" s="422"/>
      <c r="S314" s="422"/>
      <c r="T314" s="422"/>
      <c r="U314" s="426"/>
      <c r="V314" s="425"/>
      <c r="W314" s="426"/>
      <c r="X314" s="425"/>
      <c r="Y314" s="425"/>
      <c r="Z314" s="421"/>
      <c r="AA314" s="421"/>
      <c r="AB314" s="424"/>
      <c r="AC314" s="424"/>
      <c r="AD314" s="424"/>
      <c r="AE314" s="424"/>
      <c r="AF314" s="424"/>
      <c r="AG314" s="421"/>
    </row>
    <row r="315" spans="1:33" s="238" customFormat="1" ht="19.5" customHeight="1">
      <c r="A315" s="363"/>
      <c r="B315" s="378" t="s">
        <v>1411</v>
      </c>
      <c r="C315" s="605" t="s">
        <v>749</v>
      </c>
      <c r="D315" s="605"/>
      <c r="E315" s="605" t="s">
        <v>49</v>
      </c>
      <c r="F315" s="353">
        <v>0.5</v>
      </c>
      <c r="G315" s="256"/>
      <c r="H315" s="353">
        <v>0.5</v>
      </c>
      <c r="I315" s="446">
        <f t="shared" si="7"/>
        <v>0</v>
      </c>
      <c r="J315" s="408">
        <v>0.4</v>
      </c>
      <c r="K315" s="408">
        <v>0.1</v>
      </c>
      <c r="L315" s="408"/>
      <c r="M315" s="408"/>
      <c r="N315" s="408"/>
      <c r="O315" s="408"/>
      <c r="P315" s="408"/>
      <c r="Q315" s="408"/>
      <c r="R315" s="408"/>
      <c r="S315" s="408"/>
      <c r="T315" s="408"/>
      <c r="U315" s="426"/>
      <c r="V315" s="425"/>
      <c r="W315" s="426"/>
      <c r="X315" s="425"/>
      <c r="Y315" s="425"/>
      <c r="Z315" s="414"/>
      <c r="AA315" s="414"/>
      <c r="AB315" s="424"/>
      <c r="AC315" s="424"/>
      <c r="AD315" s="424"/>
      <c r="AE315" s="424"/>
      <c r="AF315" s="414"/>
      <c r="AG315" s="416"/>
    </row>
    <row r="316" spans="1:33" s="238" customFormat="1" ht="19.5" customHeight="1">
      <c r="A316" s="363"/>
      <c r="B316" s="378" t="s">
        <v>1412</v>
      </c>
      <c r="C316" s="605" t="s">
        <v>749</v>
      </c>
      <c r="D316" s="605" t="s">
        <v>903</v>
      </c>
      <c r="E316" s="605" t="s">
        <v>49</v>
      </c>
      <c r="F316" s="353">
        <v>0.1</v>
      </c>
      <c r="G316" s="256"/>
      <c r="H316" s="353">
        <v>0.1</v>
      </c>
      <c r="I316" s="446">
        <f t="shared" si="7"/>
        <v>0</v>
      </c>
      <c r="J316" s="408">
        <v>0.1</v>
      </c>
      <c r="K316" s="408"/>
      <c r="L316" s="408"/>
      <c r="M316" s="408"/>
      <c r="N316" s="408"/>
      <c r="O316" s="408"/>
      <c r="P316" s="408"/>
      <c r="Q316" s="408"/>
      <c r="R316" s="408"/>
      <c r="S316" s="408"/>
      <c r="T316" s="408"/>
      <c r="U316" s="426"/>
      <c r="V316" s="425"/>
      <c r="W316" s="426"/>
      <c r="X316" s="425"/>
      <c r="Y316" s="425"/>
      <c r="Z316" s="414"/>
      <c r="AA316" s="414"/>
      <c r="AB316" s="424"/>
      <c r="AC316" s="424"/>
      <c r="AD316" s="424"/>
      <c r="AE316" s="424"/>
      <c r="AF316" s="414"/>
      <c r="AG316" s="239"/>
    </row>
    <row r="317" spans="1:33" s="238" customFormat="1" ht="19.5" customHeight="1">
      <c r="A317" s="363"/>
      <c r="B317" s="378" t="s">
        <v>1413</v>
      </c>
      <c r="C317" s="605" t="s">
        <v>749</v>
      </c>
      <c r="D317" s="605" t="s">
        <v>904</v>
      </c>
      <c r="E317" s="605" t="s">
        <v>49</v>
      </c>
      <c r="F317" s="353">
        <v>0.2</v>
      </c>
      <c r="G317" s="256"/>
      <c r="H317" s="353">
        <v>0.2</v>
      </c>
      <c r="I317" s="446">
        <f t="shared" si="7"/>
        <v>0</v>
      </c>
      <c r="J317" s="408">
        <v>0.2</v>
      </c>
      <c r="K317" s="408"/>
      <c r="L317" s="408"/>
      <c r="M317" s="408"/>
      <c r="N317" s="408"/>
      <c r="O317" s="408"/>
      <c r="P317" s="408"/>
      <c r="Q317" s="408"/>
      <c r="R317" s="408"/>
      <c r="S317" s="408"/>
      <c r="T317" s="408"/>
      <c r="U317" s="426"/>
      <c r="V317" s="425"/>
      <c r="W317" s="426"/>
      <c r="X317" s="425"/>
      <c r="Y317" s="425"/>
      <c r="Z317" s="414"/>
      <c r="AA317" s="414"/>
      <c r="AB317" s="424"/>
      <c r="AC317" s="424"/>
      <c r="AD317" s="424"/>
      <c r="AE317" s="424"/>
      <c r="AF317" s="414"/>
      <c r="AG317" s="239"/>
    </row>
    <row r="318" spans="1:33" s="238" customFormat="1" ht="19.5" customHeight="1">
      <c r="A318" s="363"/>
      <c r="B318" s="378" t="s">
        <v>1699</v>
      </c>
      <c r="C318" s="605" t="s">
        <v>749</v>
      </c>
      <c r="D318" s="605"/>
      <c r="E318" s="605" t="s">
        <v>49</v>
      </c>
      <c r="F318" s="353">
        <v>0.05</v>
      </c>
      <c r="G318" s="256"/>
      <c r="H318" s="353">
        <v>0.05</v>
      </c>
      <c r="I318" s="446">
        <f t="shared" si="7"/>
        <v>0</v>
      </c>
      <c r="J318" s="408"/>
      <c r="K318" s="408"/>
      <c r="L318" s="408">
        <v>0.05</v>
      </c>
      <c r="M318" s="408"/>
      <c r="N318" s="408"/>
      <c r="O318" s="408"/>
      <c r="P318" s="408"/>
      <c r="Q318" s="408"/>
      <c r="R318" s="408"/>
      <c r="S318" s="408"/>
      <c r="T318" s="408"/>
      <c r="U318" s="426"/>
      <c r="V318" s="425"/>
      <c r="W318" s="426"/>
      <c r="X318" s="425"/>
      <c r="Y318" s="425"/>
      <c r="Z318" s="414"/>
      <c r="AA318" s="414"/>
      <c r="AB318" s="424"/>
      <c r="AC318" s="424"/>
      <c r="AD318" s="424"/>
      <c r="AE318" s="424"/>
      <c r="AF318" s="414"/>
      <c r="AG318" s="239"/>
    </row>
    <row r="319" spans="1:33" s="238" customFormat="1" ht="19.5" customHeight="1">
      <c r="A319" s="363"/>
      <c r="B319" s="371" t="s">
        <v>905</v>
      </c>
      <c r="C319" s="605" t="s">
        <v>686</v>
      </c>
      <c r="D319" s="605"/>
      <c r="E319" s="605" t="s">
        <v>49</v>
      </c>
      <c r="F319" s="360">
        <v>0.2</v>
      </c>
      <c r="G319" s="256"/>
      <c r="H319" s="360">
        <v>0.2</v>
      </c>
      <c r="I319" s="446">
        <f t="shared" si="7"/>
        <v>0</v>
      </c>
      <c r="J319" s="423">
        <v>0.17</v>
      </c>
      <c r="K319" s="423">
        <v>0.03</v>
      </c>
      <c r="L319" s="423"/>
      <c r="M319" s="422"/>
      <c r="N319" s="422"/>
      <c r="O319" s="422"/>
      <c r="P319" s="422"/>
      <c r="Q319" s="422"/>
      <c r="R319" s="422"/>
      <c r="S319" s="422"/>
      <c r="T319" s="422"/>
      <c r="U319" s="426"/>
      <c r="V319" s="425"/>
      <c r="W319" s="426"/>
      <c r="X319" s="425"/>
      <c r="Y319" s="425"/>
      <c r="Z319" s="421"/>
      <c r="AA319" s="421"/>
      <c r="AB319" s="424"/>
      <c r="AC319" s="424"/>
      <c r="AD319" s="424"/>
      <c r="AE319" s="424"/>
      <c r="AF319" s="421"/>
      <c r="AG319" s="239"/>
    </row>
    <row r="320" spans="1:33" s="419" customFormat="1" ht="19.5" customHeight="1">
      <c r="A320" s="593"/>
      <c r="B320" s="371" t="s">
        <v>906</v>
      </c>
      <c r="C320" s="605" t="s">
        <v>686</v>
      </c>
      <c r="D320" s="357"/>
      <c r="E320" s="605" t="s">
        <v>49</v>
      </c>
      <c r="F320" s="360">
        <v>0.3</v>
      </c>
      <c r="G320" s="256"/>
      <c r="H320" s="360">
        <v>0.3</v>
      </c>
      <c r="I320" s="446">
        <f t="shared" si="7"/>
        <v>0</v>
      </c>
      <c r="J320" s="423">
        <v>0.3</v>
      </c>
      <c r="K320" s="422"/>
      <c r="L320" s="422"/>
      <c r="M320" s="422"/>
      <c r="N320" s="422"/>
      <c r="O320" s="422"/>
      <c r="P320" s="422"/>
      <c r="Q320" s="422"/>
      <c r="R320" s="422"/>
      <c r="S320" s="422"/>
      <c r="T320" s="422"/>
      <c r="U320" s="426"/>
      <c r="V320" s="425"/>
      <c r="W320" s="426"/>
      <c r="X320" s="425"/>
      <c r="Y320" s="425"/>
      <c r="Z320" s="421"/>
      <c r="AA320" s="421"/>
      <c r="AB320" s="424"/>
      <c r="AC320" s="424"/>
      <c r="AD320" s="424"/>
      <c r="AE320" s="424"/>
      <c r="AF320" s="424"/>
      <c r="AG320" s="421"/>
    </row>
    <row r="321" spans="1:33" s="419" customFormat="1" ht="19.5" customHeight="1">
      <c r="A321" s="593"/>
      <c r="B321" s="592" t="s">
        <v>907</v>
      </c>
      <c r="C321" s="605" t="s">
        <v>698</v>
      </c>
      <c r="D321" s="605" t="s">
        <v>908</v>
      </c>
      <c r="E321" s="605" t="s">
        <v>49</v>
      </c>
      <c r="F321" s="360">
        <v>12</v>
      </c>
      <c r="G321" s="256"/>
      <c r="H321" s="360">
        <v>12</v>
      </c>
      <c r="I321" s="446">
        <f t="shared" si="7"/>
        <v>0</v>
      </c>
      <c r="J321" s="422">
        <v>2</v>
      </c>
      <c r="K321" s="422"/>
      <c r="L321" s="422">
        <v>1.5</v>
      </c>
      <c r="M321" s="422">
        <v>3</v>
      </c>
      <c r="N321" s="422">
        <v>5.5</v>
      </c>
      <c r="O321" s="422"/>
      <c r="P321" s="422"/>
      <c r="Q321" s="422"/>
      <c r="R321" s="422"/>
      <c r="S321" s="422"/>
      <c r="T321" s="422"/>
      <c r="U321" s="426"/>
      <c r="V321" s="425"/>
      <c r="W321" s="426"/>
      <c r="X321" s="425"/>
      <c r="Y321" s="425"/>
      <c r="Z321" s="421"/>
      <c r="AA321" s="421"/>
      <c r="AB321" s="421"/>
      <c r="AC321" s="421"/>
      <c r="AD321" s="424"/>
      <c r="AE321" s="424"/>
      <c r="AF321" s="424"/>
      <c r="AG321" s="421"/>
    </row>
    <row r="322" spans="1:33" s="419" customFormat="1" ht="19.5" customHeight="1">
      <c r="A322" s="593"/>
      <c r="B322" s="592" t="s">
        <v>909</v>
      </c>
      <c r="C322" s="605" t="s">
        <v>698</v>
      </c>
      <c r="D322" s="605" t="s">
        <v>702</v>
      </c>
      <c r="E322" s="605" t="s">
        <v>49</v>
      </c>
      <c r="F322" s="360">
        <v>0.30000000000000004</v>
      </c>
      <c r="G322" s="256"/>
      <c r="H322" s="360">
        <v>0.30000000000000004</v>
      </c>
      <c r="I322" s="446">
        <f t="shared" si="7"/>
        <v>0</v>
      </c>
      <c r="J322" s="422"/>
      <c r="K322" s="422"/>
      <c r="L322" s="420">
        <v>0.1</v>
      </c>
      <c r="M322" s="420">
        <v>0.1</v>
      </c>
      <c r="N322" s="420">
        <v>0.1</v>
      </c>
      <c r="O322" s="420"/>
      <c r="P322" s="420"/>
      <c r="Q322" s="408"/>
      <c r="R322" s="408"/>
      <c r="S322" s="422"/>
      <c r="T322" s="422"/>
      <c r="U322" s="426"/>
      <c r="V322" s="425"/>
      <c r="W322" s="426"/>
      <c r="X322" s="425"/>
      <c r="Y322" s="425"/>
      <c r="Z322" s="421"/>
      <c r="AA322" s="421"/>
      <c r="AB322" s="424"/>
      <c r="AC322" s="424"/>
      <c r="AD322" s="424"/>
      <c r="AE322" s="424"/>
      <c r="AF322" s="424"/>
      <c r="AG322" s="421"/>
    </row>
    <row r="323" spans="1:33" s="419" customFormat="1" ht="19.5" customHeight="1">
      <c r="A323" s="593"/>
      <c r="B323" s="592" t="s">
        <v>910</v>
      </c>
      <c r="C323" s="605" t="s">
        <v>698</v>
      </c>
      <c r="D323" s="605" t="s">
        <v>911</v>
      </c>
      <c r="E323" s="605" t="s">
        <v>49</v>
      </c>
      <c r="F323" s="360">
        <v>0.30000000000000004</v>
      </c>
      <c r="G323" s="256"/>
      <c r="H323" s="360">
        <v>0.30000000000000004</v>
      </c>
      <c r="I323" s="446">
        <f t="shared" si="7"/>
        <v>0</v>
      </c>
      <c r="J323" s="422"/>
      <c r="K323" s="422"/>
      <c r="L323" s="420">
        <v>0.1</v>
      </c>
      <c r="M323" s="420">
        <v>0.1</v>
      </c>
      <c r="N323" s="420">
        <v>0.1</v>
      </c>
      <c r="O323" s="420"/>
      <c r="P323" s="420"/>
      <c r="Q323" s="408"/>
      <c r="R323" s="408"/>
      <c r="S323" s="422"/>
      <c r="T323" s="422"/>
      <c r="U323" s="426"/>
      <c r="V323" s="425"/>
      <c r="W323" s="426"/>
      <c r="X323" s="425"/>
      <c r="Y323" s="425"/>
      <c r="Z323" s="421"/>
      <c r="AA323" s="421"/>
      <c r="AB323" s="424"/>
      <c r="AC323" s="424"/>
      <c r="AD323" s="424"/>
      <c r="AE323" s="424"/>
      <c r="AF323" s="424"/>
      <c r="AG323" s="421"/>
    </row>
    <row r="324" spans="1:33" s="419" customFormat="1" ht="19.5" customHeight="1">
      <c r="A324" s="593"/>
      <c r="B324" s="592" t="s">
        <v>912</v>
      </c>
      <c r="C324" s="605" t="s">
        <v>698</v>
      </c>
      <c r="D324" s="605" t="s">
        <v>913</v>
      </c>
      <c r="E324" s="605" t="s">
        <v>49</v>
      </c>
      <c r="F324" s="360">
        <v>0.2</v>
      </c>
      <c r="G324" s="256"/>
      <c r="H324" s="360">
        <v>0.2</v>
      </c>
      <c r="I324" s="446">
        <f t="shared" si="7"/>
        <v>0</v>
      </c>
      <c r="J324" s="422"/>
      <c r="K324" s="422"/>
      <c r="L324" s="420">
        <v>0.05</v>
      </c>
      <c r="M324" s="420"/>
      <c r="N324" s="420">
        <v>0.15</v>
      </c>
      <c r="O324" s="420"/>
      <c r="P324" s="420"/>
      <c r="Q324" s="408"/>
      <c r="R324" s="408"/>
      <c r="S324" s="422"/>
      <c r="T324" s="422"/>
      <c r="U324" s="426"/>
      <c r="V324" s="425"/>
      <c r="W324" s="426"/>
      <c r="X324" s="425"/>
      <c r="Y324" s="425"/>
      <c r="Z324" s="421"/>
      <c r="AA324" s="421"/>
      <c r="AB324" s="421"/>
      <c r="AC324" s="421"/>
      <c r="AD324" s="424"/>
      <c r="AE324" s="424"/>
      <c r="AF324" s="424"/>
      <c r="AG324" s="421"/>
    </row>
    <row r="325" spans="1:33" s="419" customFormat="1" ht="19.5" customHeight="1">
      <c r="A325" s="593"/>
      <c r="B325" s="592" t="s">
        <v>914</v>
      </c>
      <c r="C325" s="605" t="s">
        <v>698</v>
      </c>
      <c r="D325" s="605" t="s">
        <v>703</v>
      </c>
      <c r="E325" s="605" t="s">
        <v>49</v>
      </c>
      <c r="F325" s="360">
        <v>0.2</v>
      </c>
      <c r="G325" s="256"/>
      <c r="H325" s="360">
        <v>0.2</v>
      </c>
      <c r="I325" s="446">
        <f t="shared" si="7"/>
        <v>0</v>
      </c>
      <c r="J325" s="422"/>
      <c r="K325" s="422"/>
      <c r="L325" s="420">
        <v>0.1</v>
      </c>
      <c r="M325" s="420"/>
      <c r="N325" s="420">
        <v>0.1</v>
      </c>
      <c r="O325" s="420"/>
      <c r="P325" s="420"/>
      <c r="Q325" s="408"/>
      <c r="R325" s="408"/>
      <c r="S325" s="422"/>
      <c r="T325" s="422"/>
      <c r="U325" s="426"/>
      <c r="V325" s="425"/>
      <c r="W325" s="426"/>
      <c r="X325" s="425"/>
      <c r="Y325" s="425"/>
      <c r="Z325" s="421"/>
      <c r="AA325" s="421"/>
      <c r="AB325" s="421"/>
      <c r="AC325" s="421"/>
      <c r="AD325" s="424"/>
      <c r="AE325" s="424"/>
      <c r="AF325" s="424"/>
      <c r="AG325" s="421"/>
    </row>
    <row r="326" spans="1:33" s="419" customFormat="1" ht="19.5" customHeight="1">
      <c r="A326" s="593"/>
      <c r="B326" s="592" t="s">
        <v>2011</v>
      </c>
      <c r="C326" s="605" t="s">
        <v>698</v>
      </c>
      <c r="D326" s="605" t="s">
        <v>703</v>
      </c>
      <c r="E326" s="605" t="s">
        <v>49</v>
      </c>
      <c r="F326" s="360">
        <v>0.33</v>
      </c>
      <c r="G326" s="256"/>
      <c r="H326" s="360">
        <v>0.33</v>
      </c>
      <c r="I326" s="446">
        <f t="shared" si="7"/>
        <v>0</v>
      </c>
      <c r="J326" s="420">
        <v>0.03</v>
      </c>
      <c r="K326" s="422"/>
      <c r="L326" s="420">
        <v>0.1</v>
      </c>
      <c r="M326" s="420">
        <v>0.1</v>
      </c>
      <c r="N326" s="420">
        <v>0.1</v>
      </c>
      <c r="O326" s="420"/>
      <c r="P326" s="420"/>
      <c r="Q326" s="408"/>
      <c r="R326" s="408"/>
      <c r="S326" s="422"/>
      <c r="T326" s="422"/>
      <c r="U326" s="426"/>
      <c r="V326" s="425"/>
      <c r="W326" s="426"/>
      <c r="X326" s="425"/>
      <c r="Y326" s="425"/>
      <c r="Z326" s="421"/>
      <c r="AA326" s="421"/>
      <c r="AB326" s="421"/>
      <c r="AC326" s="421"/>
      <c r="AD326" s="424"/>
      <c r="AE326" s="424"/>
      <c r="AF326" s="424"/>
      <c r="AG326" s="421"/>
    </row>
    <row r="327" spans="1:33" s="419" customFormat="1" ht="19.5" customHeight="1">
      <c r="A327" s="593"/>
      <c r="B327" s="592" t="s">
        <v>1414</v>
      </c>
      <c r="C327" s="605" t="s">
        <v>698</v>
      </c>
      <c r="D327" s="605" t="s">
        <v>700</v>
      </c>
      <c r="E327" s="605" t="s">
        <v>49</v>
      </c>
      <c r="F327" s="360">
        <v>0.05</v>
      </c>
      <c r="G327" s="256"/>
      <c r="H327" s="360">
        <v>0.05</v>
      </c>
      <c r="I327" s="446">
        <f t="shared" si="7"/>
        <v>0</v>
      </c>
      <c r="J327" s="422"/>
      <c r="K327" s="422"/>
      <c r="L327" s="422"/>
      <c r="M327" s="422"/>
      <c r="N327" s="420">
        <v>0.05</v>
      </c>
      <c r="O327" s="422"/>
      <c r="P327" s="422"/>
      <c r="Q327" s="422"/>
      <c r="R327" s="422"/>
      <c r="S327" s="422"/>
      <c r="T327" s="422"/>
      <c r="U327" s="426"/>
      <c r="V327" s="425"/>
      <c r="W327" s="426"/>
      <c r="X327" s="425"/>
      <c r="Y327" s="425"/>
      <c r="Z327" s="421"/>
      <c r="AA327" s="421"/>
      <c r="AB327" s="424"/>
      <c r="AC327" s="424"/>
      <c r="AD327" s="424"/>
      <c r="AE327" s="424"/>
      <c r="AF327" s="424"/>
      <c r="AG327" s="421"/>
    </row>
    <row r="328" spans="1:33" s="419" customFormat="1" ht="30">
      <c r="A328" s="593"/>
      <c r="B328" s="596" t="s">
        <v>1393</v>
      </c>
      <c r="C328" s="605" t="s">
        <v>698</v>
      </c>
      <c r="D328" s="605" t="s">
        <v>915</v>
      </c>
      <c r="E328" s="605" t="s">
        <v>49</v>
      </c>
      <c r="F328" s="360">
        <v>9.9</v>
      </c>
      <c r="G328" s="256"/>
      <c r="H328" s="360">
        <v>9.9</v>
      </c>
      <c r="I328" s="446">
        <f t="shared" si="7"/>
        <v>0</v>
      </c>
      <c r="J328" s="422">
        <v>1.7</v>
      </c>
      <c r="K328" s="422"/>
      <c r="L328" s="422">
        <v>2.2999999999999998</v>
      </c>
      <c r="M328" s="422">
        <v>1.5</v>
      </c>
      <c r="N328" s="422">
        <v>4.4000000000000004</v>
      </c>
      <c r="O328" s="422"/>
      <c r="P328" s="422"/>
      <c r="Q328" s="422"/>
      <c r="R328" s="422"/>
      <c r="S328" s="420"/>
      <c r="T328" s="422"/>
      <c r="U328" s="426"/>
      <c r="V328" s="425"/>
      <c r="W328" s="426"/>
      <c r="X328" s="425"/>
      <c r="Y328" s="425"/>
      <c r="Z328" s="421"/>
      <c r="AA328" s="421"/>
      <c r="AB328" s="424"/>
      <c r="AC328" s="424"/>
      <c r="AD328" s="424"/>
      <c r="AE328" s="424"/>
      <c r="AF328" s="424"/>
      <c r="AG328" s="421"/>
    </row>
    <row r="329" spans="1:33" s="419" customFormat="1" ht="30">
      <c r="A329" s="593"/>
      <c r="B329" s="592" t="s">
        <v>916</v>
      </c>
      <c r="C329" s="605" t="s">
        <v>698</v>
      </c>
      <c r="D329" s="605" t="s">
        <v>917</v>
      </c>
      <c r="E329" s="605" t="s">
        <v>49</v>
      </c>
      <c r="F329" s="360">
        <v>1.6</v>
      </c>
      <c r="G329" s="256"/>
      <c r="H329" s="360">
        <v>1.6</v>
      </c>
      <c r="I329" s="446">
        <f t="shared" si="7"/>
        <v>0</v>
      </c>
      <c r="J329" s="422">
        <v>0.3</v>
      </c>
      <c r="K329" s="422"/>
      <c r="L329" s="422">
        <v>1</v>
      </c>
      <c r="M329" s="422">
        <v>0.1</v>
      </c>
      <c r="N329" s="422">
        <v>0.2</v>
      </c>
      <c r="O329" s="422"/>
      <c r="P329" s="422"/>
      <c r="Q329" s="422"/>
      <c r="R329" s="422"/>
      <c r="S329" s="420"/>
      <c r="T329" s="422"/>
      <c r="U329" s="426"/>
      <c r="V329" s="425"/>
      <c r="W329" s="426"/>
      <c r="X329" s="425"/>
      <c r="Y329" s="425"/>
      <c r="Z329" s="421"/>
      <c r="AA329" s="421"/>
      <c r="AB329" s="424"/>
      <c r="AC329" s="424"/>
      <c r="AD329" s="424"/>
      <c r="AE329" s="424"/>
      <c r="AF329" s="424"/>
      <c r="AG329" s="421"/>
    </row>
    <row r="330" spans="1:33" s="419" customFormat="1" ht="30">
      <c r="A330" s="593"/>
      <c r="B330" s="596" t="s">
        <v>918</v>
      </c>
      <c r="C330" s="605" t="s">
        <v>698</v>
      </c>
      <c r="D330" s="605" t="s">
        <v>703</v>
      </c>
      <c r="E330" s="605" t="s">
        <v>49</v>
      </c>
      <c r="F330" s="360">
        <v>3</v>
      </c>
      <c r="G330" s="256"/>
      <c r="H330" s="360">
        <v>3</v>
      </c>
      <c r="I330" s="446">
        <f t="shared" si="7"/>
        <v>0</v>
      </c>
      <c r="J330" s="422">
        <v>0.5</v>
      </c>
      <c r="K330" s="422"/>
      <c r="L330" s="422">
        <v>0.5</v>
      </c>
      <c r="M330" s="422">
        <v>0.5</v>
      </c>
      <c r="N330" s="422">
        <v>1.5</v>
      </c>
      <c r="O330" s="422"/>
      <c r="P330" s="422"/>
      <c r="Q330" s="422"/>
      <c r="R330" s="422"/>
      <c r="S330" s="420"/>
      <c r="T330" s="422"/>
      <c r="U330" s="426"/>
      <c r="V330" s="425"/>
      <c r="W330" s="426"/>
      <c r="X330" s="425"/>
      <c r="Y330" s="425"/>
      <c r="Z330" s="421"/>
      <c r="AA330" s="421"/>
      <c r="AB330" s="424"/>
      <c r="AC330" s="424"/>
      <c r="AD330" s="424"/>
      <c r="AE330" s="424"/>
      <c r="AF330" s="424"/>
      <c r="AG330" s="421"/>
    </row>
    <row r="331" spans="1:33" s="419" customFormat="1" ht="30">
      <c r="A331" s="593"/>
      <c r="B331" s="596" t="s">
        <v>1394</v>
      </c>
      <c r="C331" s="605" t="s">
        <v>698</v>
      </c>
      <c r="D331" s="605" t="s">
        <v>919</v>
      </c>
      <c r="E331" s="605" t="s">
        <v>49</v>
      </c>
      <c r="F331" s="360">
        <v>0.1</v>
      </c>
      <c r="G331" s="256"/>
      <c r="H331" s="360">
        <v>0.1</v>
      </c>
      <c r="I331" s="446">
        <f t="shared" si="7"/>
        <v>0</v>
      </c>
      <c r="J331" s="422"/>
      <c r="K331" s="422"/>
      <c r="L331" s="422">
        <v>0.06</v>
      </c>
      <c r="M331" s="422">
        <v>0.04</v>
      </c>
      <c r="N331" s="422"/>
      <c r="O331" s="422"/>
      <c r="P331" s="422"/>
      <c r="Q331" s="422"/>
      <c r="R331" s="422"/>
      <c r="S331" s="420"/>
      <c r="T331" s="422"/>
      <c r="U331" s="426"/>
      <c r="V331" s="425"/>
      <c r="W331" s="426"/>
      <c r="X331" s="425"/>
      <c r="Y331" s="425"/>
      <c r="Z331" s="421"/>
      <c r="AA331" s="421"/>
      <c r="AB331" s="424"/>
      <c r="AC331" s="424"/>
      <c r="AD331" s="424"/>
      <c r="AE331" s="424"/>
      <c r="AF331" s="424"/>
      <c r="AG331" s="421"/>
    </row>
    <row r="332" spans="1:33" s="419" customFormat="1" ht="19.5" customHeight="1">
      <c r="A332" s="593"/>
      <c r="B332" s="596" t="s">
        <v>920</v>
      </c>
      <c r="C332" s="605" t="s">
        <v>698</v>
      </c>
      <c r="D332" s="605" t="s">
        <v>697</v>
      </c>
      <c r="E332" s="605" t="s">
        <v>49</v>
      </c>
      <c r="F332" s="360">
        <v>2</v>
      </c>
      <c r="G332" s="256"/>
      <c r="H332" s="360">
        <v>2</v>
      </c>
      <c r="I332" s="446">
        <f t="shared" ref="I332:I395" si="8">SUM(J332:AG332)-H332</f>
        <v>0</v>
      </c>
      <c r="J332" s="422">
        <v>0.5</v>
      </c>
      <c r="K332" s="422"/>
      <c r="L332" s="422">
        <v>0.4</v>
      </c>
      <c r="M332" s="422">
        <v>0.4</v>
      </c>
      <c r="N332" s="422">
        <v>0.7</v>
      </c>
      <c r="O332" s="422"/>
      <c r="P332" s="422"/>
      <c r="Q332" s="422"/>
      <c r="R332" s="422"/>
      <c r="S332" s="420"/>
      <c r="T332" s="422"/>
      <c r="U332" s="426"/>
      <c r="V332" s="425"/>
      <c r="W332" s="426"/>
      <c r="X332" s="425"/>
      <c r="Y332" s="425"/>
      <c r="Z332" s="421"/>
      <c r="AA332" s="421"/>
      <c r="AB332" s="424"/>
      <c r="AC332" s="424"/>
      <c r="AD332" s="424"/>
      <c r="AE332" s="424"/>
      <c r="AF332" s="424"/>
      <c r="AG332" s="421"/>
    </row>
    <row r="333" spans="1:33" s="419" customFormat="1" ht="19.5" customHeight="1">
      <c r="A333" s="593"/>
      <c r="B333" s="596" t="s">
        <v>921</v>
      </c>
      <c r="C333" s="605" t="s">
        <v>698</v>
      </c>
      <c r="D333" s="605" t="s">
        <v>919</v>
      </c>
      <c r="E333" s="605" t="s">
        <v>49</v>
      </c>
      <c r="F333" s="360">
        <v>2.2000000000000002</v>
      </c>
      <c r="G333" s="256"/>
      <c r="H333" s="360">
        <v>2.2000000000000002</v>
      </c>
      <c r="I333" s="446">
        <f t="shared" si="8"/>
        <v>0</v>
      </c>
      <c r="J333" s="422">
        <v>0.3</v>
      </c>
      <c r="K333" s="422"/>
      <c r="L333" s="422">
        <v>0.5</v>
      </c>
      <c r="M333" s="422">
        <v>0.2</v>
      </c>
      <c r="N333" s="422">
        <v>1.2</v>
      </c>
      <c r="O333" s="422"/>
      <c r="P333" s="422"/>
      <c r="Q333" s="422"/>
      <c r="R333" s="422"/>
      <c r="S333" s="420"/>
      <c r="T333" s="422"/>
      <c r="U333" s="426"/>
      <c r="V333" s="425"/>
      <c r="W333" s="426"/>
      <c r="X333" s="425"/>
      <c r="Y333" s="425"/>
      <c r="Z333" s="421"/>
      <c r="AA333" s="421"/>
      <c r="AB333" s="424"/>
      <c r="AC333" s="424"/>
      <c r="AD333" s="424"/>
      <c r="AE333" s="424"/>
      <c r="AF333" s="424"/>
      <c r="AG333" s="421"/>
    </row>
    <row r="334" spans="1:33" s="419" customFormat="1" ht="19.5" customHeight="1">
      <c r="A334" s="593"/>
      <c r="B334" s="596" t="s">
        <v>922</v>
      </c>
      <c r="C334" s="605" t="s">
        <v>698</v>
      </c>
      <c r="D334" s="605" t="s">
        <v>701</v>
      </c>
      <c r="E334" s="605" t="s">
        <v>49</v>
      </c>
      <c r="F334" s="360">
        <v>1.5</v>
      </c>
      <c r="G334" s="256"/>
      <c r="H334" s="360">
        <v>1.5</v>
      </c>
      <c r="I334" s="446">
        <f t="shared" si="8"/>
        <v>0</v>
      </c>
      <c r="J334" s="422">
        <v>0.4</v>
      </c>
      <c r="K334" s="422"/>
      <c r="L334" s="422">
        <v>0.3</v>
      </c>
      <c r="M334" s="422">
        <v>0.4</v>
      </c>
      <c r="N334" s="422">
        <v>0.4</v>
      </c>
      <c r="O334" s="422"/>
      <c r="P334" s="422"/>
      <c r="Q334" s="422"/>
      <c r="R334" s="422"/>
      <c r="S334" s="420"/>
      <c r="T334" s="422"/>
      <c r="U334" s="426"/>
      <c r="V334" s="425"/>
      <c r="W334" s="426"/>
      <c r="X334" s="425"/>
      <c r="Y334" s="425"/>
      <c r="Z334" s="421"/>
      <c r="AA334" s="421"/>
      <c r="AB334" s="424"/>
      <c r="AC334" s="424"/>
      <c r="AD334" s="424"/>
      <c r="AE334" s="424"/>
      <c r="AF334" s="424"/>
      <c r="AG334" s="421"/>
    </row>
    <row r="335" spans="1:33" s="419" customFormat="1" ht="19.5" customHeight="1">
      <c r="A335" s="593"/>
      <c r="B335" s="596" t="s">
        <v>923</v>
      </c>
      <c r="C335" s="605" t="s">
        <v>698</v>
      </c>
      <c r="D335" s="605" t="s">
        <v>911</v>
      </c>
      <c r="E335" s="605" t="s">
        <v>49</v>
      </c>
      <c r="F335" s="360">
        <v>1.1000000000000001</v>
      </c>
      <c r="G335" s="256"/>
      <c r="H335" s="360">
        <v>1.1000000000000001</v>
      </c>
      <c r="I335" s="446">
        <f t="shared" si="8"/>
        <v>0</v>
      </c>
      <c r="J335" s="422">
        <v>0.02</v>
      </c>
      <c r="K335" s="422"/>
      <c r="L335" s="422">
        <v>0.4</v>
      </c>
      <c r="M335" s="422">
        <v>0.1</v>
      </c>
      <c r="N335" s="422">
        <v>0.57999999999999996</v>
      </c>
      <c r="O335" s="422"/>
      <c r="P335" s="422"/>
      <c r="Q335" s="422"/>
      <c r="R335" s="422"/>
      <c r="S335" s="420"/>
      <c r="T335" s="422"/>
      <c r="U335" s="426"/>
      <c r="V335" s="425"/>
      <c r="W335" s="426"/>
      <c r="X335" s="425"/>
      <c r="Y335" s="425"/>
      <c r="Z335" s="421"/>
      <c r="AA335" s="421"/>
      <c r="AB335" s="424"/>
      <c r="AC335" s="424"/>
      <c r="AD335" s="424"/>
      <c r="AE335" s="424"/>
      <c r="AF335" s="424"/>
      <c r="AG335" s="421"/>
    </row>
    <row r="336" spans="1:33" s="419" customFormat="1" ht="19.5" customHeight="1">
      <c r="A336" s="593"/>
      <c r="B336" s="596" t="s">
        <v>924</v>
      </c>
      <c r="C336" s="605" t="s">
        <v>698</v>
      </c>
      <c r="D336" s="605" t="s">
        <v>699</v>
      </c>
      <c r="E336" s="605" t="s">
        <v>49</v>
      </c>
      <c r="F336" s="360">
        <v>1</v>
      </c>
      <c r="G336" s="256"/>
      <c r="H336" s="360">
        <v>1</v>
      </c>
      <c r="I336" s="446">
        <f t="shared" si="8"/>
        <v>0</v>
      </c>
      <c r="J336" s="422">
        <v>0.01</v>
      </c>
      <c r="K336" s="422"/>
      <c r="L336" s="422">
        <v>0.3</v>
      </c>
      <c r="M336" s="422">
        <v>0.2</v>
      </c>
      <c r="N336" s="422">
        <v>0.49</v>
      </c>
      <c r="O336" s="422"/>
      <c r="P336" s="422"/>
      <c r="Q336" s="422"/>
      <c r="R336" s="422"/>
      <c r="S336" s="420"/>
      <c r="T336" s="422"/>
      <c r="U336" s="426"/>
      <c r="V336" s="425"/>
      <c r="W336" s="426"/>
      <c r="X336" s="425"/>
      <c r="Y336" s="425"/>
      <c r="Z336" s="421"/>
      <c r="AA336" s="421"/>
      <c r="AB336" s="424"/>
      <c r="AC336" s="424"/>
      <c r="AD336" s="424"/>
      <c r="AE336" s="424"/>
      <c r="AF336" s="424"/>
      <c r="AG336" s="421"/>
    </row>
    <row r="337" spans="1:33" s="419" customFormat="1" ht="19.5" customHeight="1">
      <c r="A337" s="593"/>
      <c r="B337" s="596" t="s">
        <v>925</v>
      </c>
      <c r="C337" s="605" t="s">
        <v>698</v>
      </c>
      <c r="D337" s="605" t="s">
        <v>702</v>
      </c>
      <c r="E337" s="605" t="s">
        <v>49</v>
      </c>
      <c r="F337" s="360">
        <v>1.6</v>
      </c>
      <c r="G337" s="256"/>
      <c r="H337" s="360">
        <v>1.6</v>
      </c>
      <c r="I337" s="446">
        <f t="shared" si="8"/>
        <v>0</v>
      </c>
      <c r="J337" s="422">
        <v>0.2</v>
      </c>
      <c r="K337" s="422"/>
      <c r="L337" s="422">
        <v>0.5</v>
      </c>
      <c r="M337" s="422">
        <v>0.1</v>
      </c>
      <c r="N337" s="422">
        <v>0.8</v>
      </c>
      <c r="O337" s="422"/>
      <c r="P337" s="422"/>
      <c r="Q337" s="422"/>
      <c r="R337" s="422"/>
      <c r="S337" s="420"/>
      <c r="T337" s="422"/>
      <c r="U337" s="426"/>
      <c r="V337" s="425"/>
      <c r="W337" s="426"/>
      <c r="X337" s="425"/>
      <c r="Y337" s="425"/>
      <c r="Z337" s="421"/>
      <c r="AA337" s="421"/>
      <c r="AB337" s="424"/>
      <c r="AC337" s="424"/>
      <c r="AD337" s="424"/>
      <c r="AE337" s="424"/>
      <c r="AF337" s="424"/>
      <c r="AG337" s="421"/>
    </row>
    <row r="338" spans="1:33" s="419" customFormat="1" ht="19.5" customHeight="1">
      <c r="A338" s="593"/>
      <c r="B338" s="596" t="s">
        <v>926</v>
      </c>
      <c r="C338" s="605" t="s">
        <v>698</v>
      </c>
      <c r="D338" s="605" t="s">
        <v>927</v>
      </c>
      <c r="E338" s="605" t="s">
        <v>49</v>
      </c>
      <c r="F338" s="360">
        <v>1</v>
      </c>
      <c r="G338" s="256"/>
      <c r="H338" s="360">
        <v>1</v>
      </c>
      <c r="I338" s="446">
        <f t="shared" si="8"/>
        <v>0</v>
      </c>
      <c r="J338" s="422">
        <v>0.2</v>
      </c>
      <c r="K338" s="422"/>
      <c r="L338" s="422">
        <v>0.2</v>
      </c>
      <c r="M338" s="422">
        <v>0.1</v>
      </c>
      <c r="N338" s="422">
        <v>0.5</v>
      </c>
      <c r="O338" s="422"/>
      <c r="P338" s="422"/>
      <c r="Q338" s="422"/>
      <c r="R338" s="422"/>
      <c r="S338" s="420"/>
      <c r="T338" s="422"/>
      <c r="U338" s="426"/>
      <c r="V338" s="425"/>
      <c r="W338" s="426"/>
      <c r="X338" s="425"/>
      <c r="Y338" s="425"/>
      <c r="Z338" s="421"/>
      <c r="AA338" s="421"/>
      <c r="AB338" s="424"/>
      <c r="AC338" s="424"/>
      <c r="AD338" s="424"/>
      <c r="AE338" s="424"/>
      <c r="AF338" s="424"/>
      <c r="AG338" s="421"/>
    </row>
    <row r="339" spans="1:33" s="419" customFormat="1" ht="19.5" customHeight="1">
      <c r="A339" s="593"/>
      <c r="B339" s="596" t="s">
        <v>928</v>
      </c>
      <c r="C339" s="605" t="s">
        <v>698</v>
      </c>
      <c r="D339" s="605" t="s">
        <v>703</v>
      </c>
      <c r="E339" s="605" t="s">
        <v>49</v>
      </c>
      <c r="F339" s="360">
        <v>2.2000000000000002</v>
      </c>
      <c r="G339" s="256"/>
      <c r="H339" s="360">
        <v>2.2000000000000002</v>
      </c>
      <c r="I339" s="446">
        <f t="shared" si="8"/>
        <v>0</v>
      </c>
      <c r="J339" s="422">
        <v>0.2</v>
      </c>
      <c r="K339" s="422"/>
      <c r="L339" s="422">
        <v>0.3</v>
      </c>
      <c r="M339" s="422">
        <v>0.2</v>
      </c>
      <c r="N339" s="422">
        <v>1.5</v>
      </c>
      <c r="O339" s="422"/>
      <c r="P339" s="422"/>
      <c r="Q339" s="422"/>
      <c r="R339" s="422"/>
      <c r="S339" s="420"/>
      <c r="T339" s="422"/>
      <c r="U339" s="426"/>
      <c r="V339" s="425"/>
      <c r="W339" s="426"/>
      <c r="X339" s="425"/>
      <c r="Y339" s="425"/>
      <c r="Z339" s="421"/>
      <c r="AA339" s="421"/>
      <c r="AB339" s="424"/>
      <c r="AC339" s="424"/>
      <c r="AD339" s="424"/>
      <c r="AE339" s="424"/>
      <c r="AF339" s="424"/>
      <c r="AG339" s="421"/>
    </row>
    <row r="340" spans="1:33" s="419" customFormat="1" ht="19.5" customHeight="1">
      <c r="A340" s="593"/>
      <c r="B340" s="596" t="s">
        <v>929</v>
      </c>
      <c r="C340" s="605" t="s">
        <v>698</v>
      </c>
      <c r="D340" s="605" t="s">
        <v>700</v>
      </c>
      <c r="E340" s="605" t="s">
        <v>49</v>
      </c>
      <c r="F340" s="360">
        <v>0.75</v>
      </c>
      <c r="G340" s="256"/>
      <c r="H340" s="360">
        <v>0.75</v>
      </c>
      <c r="I340" s="446">
        <f t="shared" si="8"/>
        <v>0</v>
      </c>
      <c r="J340" s="422">
        <v>0.1</v>
      </c>
      <c r="K340" s="422"/>
      <c r="L340" s="422">
        <v>0.3</v>
      </c>
      <c r="M340" s="422">
        <v>0.05</v>
      </c>
      <c r="N340" s="422">
        <v>0.3</v>
      </c>
      <c r="O340" s="422"/>
      <c r="P340" s="422"/>
      <c r="Q340" s="422"/>
      <c r="R340" s="422"/>
      <c r="S340" s="420"/>
      <c r="T340" s="422"/>
      <c r="U340" s="426"/>
      <c r="V340" s="425"/>
      <c r="W340" s="426"/>
      <c r="X340" s="425"/>
      <c r="Y340" s="425"/>
      <c r="Z340" s="421"/>
      <c r="AA340" s="421"/>
      <c r="AB340" s="424"/>
      <c r="AC340" s="424"/>
      <c r="AD340" s="424"/>
      <c r="AE340" s="424"/>
      <c r="AF340" s="424"/>
      <c r="AG340" s="421"/>
    </row>
    <row r="341" spans="1:33" s="419" customFormat="1" ht="30">
      <c r="A341" s="593"/>
      <c r="B341" s="596" t="s">
        <v>930</v>
      </c>
      <c r="C341" s="605" t="s">
        <v>698</v>
      </c>
      <c r="D341" s="605" t="s">
        <v>931</v>
      </c>
      <c r="E341" s="605" t="s">
        <v>49</v>
      </c>
      <c r="F341" s="360">
        <v>1</v>
      </c>
      <c r="G341" s="256"/>
      <c r="H341" s="360">
        <v>1</v>
      </c>
      <c r="I341" s="446">
        <f t="shared" si="8"/>
        <v>0</v>
      </c>
      <c r="J341" s="422">
        <v>0.2</v>
      </c>
      <c r="K341" s="422"/>
      <c r="L341" s="422">
        <v>0.3</v>
      </c>
      <c r="M341" s="422">
        <v>0.5</v>
      </c>
      <c r="N341" s="422"/>
      <c r="O341" s="422"/>
      <c r="P341" s="422"/>
      <c r="Q341" s="422"/>
      <c r="R341" s="422"/>
      <c r="S341" s="422"/>
      <c r="T341" s="422"/>
      <c r="U341" s="426"/>
      <c r="V341" s="425"/>
      <c r="W341" s="426"/>
      <c r="X341" s="425"/>
      <c r="Y341" s="425"/>
      <c r="Z341" s="421"/>
      <c r="AA341" s="421"/>
      <c r="AB341" s="421"/>
      <c r="AC341" s="421"/>
      <c r="AD341" s="424"/>
      <c r="AE341" s="424"/>
      <c r="AF341" s="424"/>
      <c r="AG341" s="421"/>
    </row>
    <row r="342" spans="1:33" s="419" customFormat="1" ht="30">
      <c r="A342" s="593"/>
      <c r="B342" s="596" t="s">
        <v>932</v>
      </c>
      <c r="C342" s="605" t="s">
        <v>339</v>
      </c>
      <c r="D342" s="361" t="s">
        <v>933</v>
      </c>
      <c r="E342" s="605" t="s">
        <v>49</v>
      </c>
      <c r="F342" s="360">
        <v>4.4000000000000004</v>
      </c>
      <c r="G342" s="360"/>
      <c r="H342" s="360">
        <v>4.4000000000000004</v>
      </c>
      <c r="I342" s="446">
        <f t="shared" si="8"/>
        <v>0</v>
      </c>
      <c r="J342" s="422">
        <v>0.03</v>
      </c>
      <c r="K342" s="422"/>
      <c r="L342" s="422">
        <v>0.01</v>
      </c>
      <c r="M342" s="422"/>
      <c r="N342" s="422">
        <v>4.3600000000000003</v>
      </c>
      <c r="O342" s="422"/>
      <c r="P342" s="422"/>
      <c r="Q342" s="422"/>
      <c r="R342" s="422"/>
      <c r="S342" s="422"/>
      <c r="T342" s="422"/>
      <c r="U342" s="426"/>
      <c r="V342" s="425"/>
      <c r="W342" s="426"/>
      <c r="X342" s="425"/>
      <c r="Y342" s="425"/>
      <c r="Z342" s="421"/>
      <c r="AA342" s="421"/>
      <c r="AB342" s="421"/>
      <c r="AC342" s="421"/>
      <c r="AD342" s="424"/>
      <c r="AE342" s="424"/>
      <c r="AF342" s="424"/>
      <c r="AG342" s="424"/>
    </row>
    <row r="343" spans="1:33" s="238" customFormat="1" ht="19.5" customHeight="1">
      <c r="A343" s="381"/>
      <c r="B343" s="596" t="s">
        <v>934</v>
      </c>
      <c r="C343" s="605" t="s">
        <v>705</v>
      </c>
      <c r="D343" s="605"/>
      <c r="E343" s="605" t="s">
        <v>49</v>
      </c>
      <c r="F343" s="360">
        <v>0.05</v>
      </c>
      <c r="G343" s="255"/>
      <c r="H343" s="360">
        <v>0.05</v>
      </c>
      <c r="I343" s="446">
        <f t="shared" si="8"/>
        <v>0</v>
      </c>
      <c r="J343" s="422"/>
      <c r="K343" s="422"/>
      <c r="L343" s="422">
        <v>0.05</v>
      </c>
      <c r="M343" s="422"/>
      <c r="N343" s="422"/>
      <c r="O343" s="407"/>
      <c r="P343" s="407"/>
      <c r="Q343" s="407"/>
      <c r="R343" s="407"/>
      <c r="S343" s="407"/>
      <c r="T343" s="407"/>
      <c r="U343" s="426"/>
      <c r="V343" s="425"/>
      <c r="W343" s="426"/>
      <c r="X343" s="425"/>
      <c r="Y343" s="425"/>
      <c r="Z343" s="409"/>
      <c r="AA343" s="409"/>
      <c r="AB343" s="424"/>
      <c r="AC343" s="424"/>
      <c r="AD343" s="424"/>
      <c r="AE343" s="424"/>
      <c r="AF343" s="409"/>
      <c r="AG343" s="239"/>
    </row>
    <row r="344" spans="1:33" s="238" customFormat="1" ht="19.5" customHeight="1">
      <c r="A344" s="381"/>
      <c r="B344" s="596" t="s">
        <v>935</v>
      </c>
      <c r="C344" s="605" t="s">
        <v>705</v>
      </c>
      <c r="D344" s="605"/>
      <c r="E344" s="605" t="s">
        <v>49</v>
      </c>
      <c r="F344" s="360">
        <v>0.05</v>
      </c>
      <c r="G344" s="255"/>
      <c r="H344" s="360">
        <v>0.05</v>
      </c>
      <c r="I344" s="446">
        <f t="shared" si="8"/>
        <v>0</v>
      </c>
      <c r="J344" s="422"/>
      <c r="K344" s="422"/>
      <c r="L344" s="422">
        <v>0.05</v>
      </c>
      <c r="M344" s="422"/>
      <c r="N344" s="422"/>
      <c r="O344" s="407"/>
      <c r="P344" s="407"/>
      <c r="Q344" s="407"/>
      <c r="R344" s="407"/>
      <c r="S344" s="407"/>
      <c r="T344" s="407"/>
      <c r="U344" s="426"/>
      <c r="V344" s="425"/>
      <c r="W344" s="426"/>
      <c r="X344" s="425"/>
      <c r="Y344" s="425"/>
      <c r="Z344" s="409"/>
      <c r="AA344" s="409"/>
      <c r="AB344" s="424"/>
      <c r="AC344" s="424"/>
      <c r="AD344" s="424"/>
      <c r="AE344" s="424"/>
      <c r="AF344" s="409"/>
      <c r="AG344" s="239"/>
    </row>
    <row r="345" spans="1:33" s="419" customFormat="1" ht="19.5" customHeight="1">
      <c r="A345" s="593"/>
      <c r="B345" s="596" t="s">
        <v>936</v>
      </c>
      <c r="C345" s="605" t="s">
        <v>705</v>
      </c>
      <c r="D345" s="605"/>
      <c r="E345" s="605" t="s">
        <v>49</v>
      </c>
      <c r="F345" s="360">
        <v>0.2</v>
      </c>
      <c r="G345" s="256"/>
      <c r="H345" s="360">
        <v>0.2</v>
      </c>
      <c r="I345" s="446">
        <f t="shared" si="8"/>
        <v>0</v>
      </c>
      <c r="J345" s="422"/>
      <c r="K345" s="422"/>
      <c r="L345" s="422"/>
      <c r="M345" s="422"/>
      <c r="N345" s="422">
        <v>0.2</v>
      </c>
      <c r="O345" s="408"/>
      <c r="P345" s="408"/>
      <c r="Q345" s="408"/>
      <c r="R345" s="408"/>
      <c r="S345" s="408"/>
      <c r="T345" s="408"/>
      <c r="U345" s="426"/>
      <c r="V345" s="425"/>
      <c r="W345" s="426"/>
      <c r="X345" s="425"/>
      <c r="Y345" s="425"/>
      <c r="Z345" s="414"/>
      <c r="AA345" s="414"/>
      <c r="AB345" s="424"/>
      <c r="AC345" s="424"/>
      <c r="AD345" s="424"/>
      <c r="AE345" s="424"/>
      <c r="AF345" s="424"/>
      <c r="AG345" s="414"/>
    </row>
    <row r="346" spans="1:33" s="238" customFormat="1" ht="19.5" customHeight="1">
      <c r="A346" s="381"/>
      <c r="B346" s="596" t="s">
        <v>937</v>
      </c>
      <c r="C346" s="605" t="s">
        <v>705</v>
      </c>
      <c r="D346" s="605"/>
      <c r="E346" s="605" t="s">
        <v>49</v>
      </c>
      <c r="F346" s="353">
        <v>1.2</v>
      </c>
      <c r="G346" s="256"/>
      <c r="H346" s="360">
        <v>1.2</v>
      </c>
      <c r="I346" s="446">
        <f t="shared" si="8"/>
        <v>0</v>
      </c>
      <c r="J346" s="422"/>
      <c r="K346" s="422"/>
      <c r="L346" s="422"/>
      <c r="M346" s="422"/>
      <c r="N346" s="422">
        <v>0.7</v>
      </c>
      <c r="O346" s="420">
        <v>0.5</v>
      </c>
      <c r="P346" s="420"/>
      <c r="Q346" s="408"/>
      <c r="R346" s="408"/>
      <c r="S346" s="408"/>
      <c r="T346" s="408"/>
      <c r="U346" s="426"/>
      <c r="V346" s="425"/>
      <c r="W346" s="426"/>
      <c r="X346" s="425"/>
      <c r="Y346" s="425"/>
      <c r="Z346" s="414"/>
      <c r="AA346" s="414"/>
      <c r="AB346" s="424"/>
      <c r="AC346" s="424"/>
      <c r="AD346" s="424"/>
      <c r="AE346" s="424"/>
      <c r="AF346" s="414"/>
      <c r="AG346" s="239"/>
    </row>
    <row r="347" spans="1:33" s="419" customFormat="1" ht="19.5" customHeight="1">
      <c r="A347" s="593"/>
      <c r="B347" s="596" t="s">
        <v>938</v>
      </c>
      <c r="C347" s="605" t="s">
        <v>705</v>
      </c>
      <c r="D347" s="605"/>
      <c r="E347" s="605" t="s">
        <v>49</v>
      </c>
      <c r="F347" s="353">
        <v>0.6</v>
      </c>
      <c r="G347" s="256"/>
      <c r="H347" s="360">
        <v>0.6</v>
      </c>
      <c r="I347" s="446">
        <f t="shared" si="8"/>
        <v>0</v>
      </c>
      <c r="J347" s="422"/>
      <c r="K347" s="422"/>
      <c r="L347" s="422"/>
      <c r="M347" s="422"/>
      <c r="N347" s="422">
        <v>0.6</v>
      </c>
      <c r="O347" s="408"/>
      <c r="P347" s="408"/>
      <c r="Q347" s="408"/>
      <c r="R347" s="408"/>
      <c r="S347" s="408"/>
      <c r="T347" s="408"/>
      <c r="U347" s="426"/>
      <c r="V347" s="425"/>
      <c r="W347" s="426"/>
      <c r="X347" s="425"/>
      <c r="Y347" s="425"/>
      <c r="Z347" s="414"/>
      <c r="AA347" s="414"/>
      <c r="AB347" s="424"/>
      <c r="AC347" s="424"/>
      <c r="AD347" s="424"/>
      <c r="AE347" s="424"/>
      <c r="AF347" s="424"/>
      <c r="AG347" s="414"/>
    </row>
    <row r="348" spans="1:33" s="419" customFormat="1" ht="19.5" customHeight="1">
      <c r="A348" s="593"/>
      <c r="B348" s="596" t="s">
        <v>939</v>
      </c>
      <c r="C348" s="605" t="s">
        <v>705</v>
      </c>
      <c r="D348" s="605"/>
      <c r="E348" s="605" t="s">
        <v>49</v>
      </c>
      <c r="F348" s="353">
        <v>0.6</v>
      </c>
      <c r="G348" s="256"/>
      <c r="H348" s="360">
        <v>0.6</v>
      </c>
      <c r="I348" s="446">
        <f t="shared" si="8"/>
        <v>0</v>
      </c>
      <c r="J348" s="422"/>
      <c r="K348" s="422"/>
      <c r="L348" s="422"/>
      <c r="M348" s="422"/>
      <c r="N348" s="422">
        <v>0.6</v>
      </c>
      <c r="O348" s="408"/>
      <c r="P348" s="408"/>
      <c r="Q348" s="408"/>
      <c r="R348" s="408"/>
      <c r="S348" s="408"/>
      <c r="T348" s="408"/>
      <c r="U348" s="426"/>
      <c r="V348" s="425"/>
      <c r="W348" s="426"/>
      <c r="X348" s="425"/>
      <c r="Y348" s="425"/>
      <c r="Z348" s="414"/>
      <c r="AA348" s="414"/>
      <c r="AB348" s="424"/>
      <c r="AC348" s="424"/>
      <c r="AD348" s="424"/>
      <c r="AE348" s="424"/>
      <c r="AF348" s="424"/>
      <c r="AG348" s="414"/>
    </row>
    <row r="349" spans="1:33" s="419" customFormat="1" ht="19.5" customHeight="1">
      <c r="A349" s="593"/>
      <c r="B349" s="596" t="s">
        <v>940</v>
      </c>
      <c r="C349" s="605" t="s">
        <v>705</v>
      </c>
      <c r="D349" s="605"/>
      <c r="E349" s="605" t="s">
        <v>49</v>
      </c>
      <c r="F349" s="353">
        <v>0.6</v>
      </c>
      <c r="G349" s="256"/>
      <c r="H349" s="360">
        <v>0.6</v>
      </c>
      <c r="I349" s="446">
        <f t="shared" si="8"/>
        <v>0</v>
      </c>
      <c r="J349" s="422"/>
      <c r="K349" s="422"/>
      <c r="L349" s="422"/>
      <c r="M349" s="422"/>
      <c r="N349" s="422">
        <v>0.6</v>
      </c>
      <c r="O349" s="408"/>
      <c r="P349" s="408"/>
      <c r="Q349" s="408"/>
      <c r="R349" s="408"/>
      <c r="S349" s="408"/>
      <c r="T349" s="408"/>
      <c r="U349" s="426"/>
      <c r="V349" s="425"/>
      <c r="W349" s="426"/>
      <c r="X349" s="425"/>
      <c r="Y349" s="425"/>
      <c r="Z349" s="414"/>
      <c r="AA349" s="414"/>
      <c r="AB349" s="424"/>
      <c r="AC349" s="424"/>
      <c r="AD349" s="424"/>
      <c r="AE349" s="424"/>
      <c r="AF349" s="424"/>
      <c r="AG349" s="414"/>
    </row>
    <row r="350" spans="1:33" s="419" customFormat="1" ht="19.5" customHeight="1">
      <c r="A350" s="593"/>
      <c r="B350" s="596" t="s">
        <v>941</v>
      </c>
      <c r="C350" s="605" t="s">
        <v>705</v>
      </c>
      <c r="D350" s="605"/>
      <c r="E350" s="605" t="s">
        <v>49</v>
      </c>
      <c r="F350" s="353">
        <v>0.8</v>
      </c>
      <c r="G350" s="256"/>
      <c r="H350" s="360">
        <v>0.8</v>
      </c>
      <c r="I350" s="446">
        <f t="shared" si="8"/>
        <v>0</v>
      </c>
      <c r="J350" s="422"/>
      <c r="K350" s="422"/>
      <c r="L350" s="422"/>
      <c r="M350" s="422"/>
      <c r="N350" s="422">
        <v>0.8</v>
      </c>
      <c r="O350" s="408"/>
      <c r="P350" s="408"/>
      <c r="Q350" s="408"/>
      <c r="R350" s="408"/>
      <c r="S350" s="408"/>
      <c r="T350" s="408"/>
      <c r="U350" s="426"/>
      <c r="V350" s="425"/>
      <c r="W350" s="426"/>
      <c r="X350" s="425"/>
      <c r="Y350" s="425"/>
      <c r="Z350" s="414"/>
      <c r="AA350" s="414"/>
      <c r="AB350" s="424"/>
      <c r="AC350" s="424"/>
      <c r="AD350" s="424"/>
      <c r="AE350" s="424"/>
      <c r="AF350" s="424"/>
      <c r="AG350" s="414"/>
    </row>
    <row r="351" spans="1:33" s="419" customFormat="1" ht="19.5" customHeight="1">
      <c r="A351" s="593"/>
      <c r="B351" s="596" t="s">
        <v>942</v>
      </c>
      <c r="C351" s="605" t="s">
        <v>705</v>
      </c>
      <c r="D351" s="605"/>
      <c r="E351" s="605" t="s">
        <v>49</v>
      </c>
      <c r="F351" s="353">
        <v>0.2</v>
      </c>
      <c r="G351" s="256"/>
      <c r="H351" s="360">
        <v>0.2</v>
      </c>
      <c r="I351" s="446">
        <f t="shared" si="8"/>
        <v>0</v>
      </c>
      <c r="J351" s="422"/>
      <c r="K351" s="422"/>
      <c r="L351" s="422"/>
      <c r="M351" s="422"/>
      <c r="N351" s="422">
        <v>0.2</v>
      </c>
      <c r="O351" s="408"/>
      <c r="P351" s="408"/>
      <c r="Q351" s="408"/>
      <c r="R351" s="408"/>
      <c r="S351" s="408"/>
      <c r="T351" s="408"/>
      <c r="U351" s="426"/>
      <c r="V351" s="425"/>
      <c r="W351" s="426"/>
      <c r="X351" s="425"/>
      <c r="Y351" s="425"/>
      <c r="Z351" s="414"/>
      <c r="AA351" s="414"/>
      <c r="AB351" s="424"/>
      <c r="AC351" s="424"/>
      <c r="AD351" s="424"/>
      <c r="AE351" s="424"/>
      <c r="AF351" s="424"/>
      <c r="AG351" s="414"/>
    </row>
    <row r="352" spans="1:33" s="419" customFormat="1" ht="19.5" customHeight="1">
      <c r="A352" s="593"/>
      <c r="B352" s="596" t="s">
        <v>943</v>
      </c>
      <c r="C352" s="605" t="s">
        <v>705</v>
      </c>
      <c r="D352" s="605"/>
      <c r="E352" s="605" t="s">
        <v>49</v>
      </c>
      <c r="F352" s="353">
        <v>0.4</v>
      </c>
      <c r="G352" s="256"/>
      <c r="H352" s="360">
        <v>0.4</v>
      </c>
      <c r="I352" s="446">
        <f t="shared" si="8"/>
        <v>0</v>
      </c>
      <c r="J352" s="422"/>
      <c r="K352" s="422"/>
      <c r="L352" s="422"/>
      <c r="M352" s="422"/>
      <c r="N352" s="422">
        <v>0.4</v>
      </c>
      <c r="O352" s="408"/>
      <c r="P352" s="408"/>
      <c r="Q352" s="408"/>
      <c r="R352" s="408"/>
      <c r="S352" s="408"/>
      <c r="T352" s="408"/>
      <c r="U352" s="426"/>
      <c r="V352" s="425"/>
      <c r="W352" s="426"/>
      <c r="X352" s="425"/>
      <c r="Y352" s="425"/>
      <c r="Z352" s="414"/>
      <c r="AA352" s="414"/>
      <c r="AB352" s="424"/>
      <c r="AC352" s="424"/>
      <c r="AD352" s="424"/>
      <c r="AE352" s="424"/>
      <c r="AF352" s="424"/>
      <c r="AG352" s="414"/>
    </row>
    <row r="353" spans="1:33" s="419" customFormat="1" ht="19.5" customHeight="1">
      <c r="A353" s="593"/>
      <c r="B353" s="596" t="s">
        <v>944</v>
      </c>
      <c r="C353" s="605" t="s">
        <v>705</v>
      </c>
      <c r="D353" s="605"/>
      <c r="E353" s="605" t="s">
        <v>49</v>
      </c>
      <c r="F353" s="353">
        <v>0.5</v>
      </c>
      <c r="G353" s="256"/>
      <c r="H353" s="360">
        <v>0.5</v>
      </c>
      <c r="I353" s="446">
        <f t="shared" si="8"/>
        <v>0</v>
      </c>
      <c r="J353" s="422"/>
      <c r="K353" s="422"/>
      <c r="L353" s="422"/>
      <c r="M353" s="422"/>
      <c r="N353" s="422">
        <v>0.5</v>
      </c>
      <c r="O353" s="408"/>
      <c r="P353" s="408"/>
      <c r="Q353" s="408"/>
      <c r="R353" s="408"/>
      <c r="S353" s="408"/>
      <c r="T353" s="408"/>
      <c r="U353" s="426"/>
      <c r="V353" s="425"/>
      <c r="W353" s="426"/>
      <c r="X353" s="425"/>
      <c r="Y353" s="425"/>
      <c r="Z353" s="414"/>
      <c r="AA353" s="414"/>
      <c r="AB353" s="424"/>
      <c r="AC353" s="424"/>
      <c r="AD353" s="424"/>
      <c r="AE353" s="424"/>
      <c r="AF353" s="424"/>
      <c r="AG353" s="414"/>
    </row>
    <row r="354" spans="1:33" s="238" customFormat="1" ht="19.5" customHeight="1">
      <c r="A354" s="363"/>
      <c r="B354" s="596" t="s">
        <v>945</v>
      </c>
      <c r="C354" s="605" t="s">
        <v>705</v>
      </c>
      <c r="D354" s="605"/>
      <c r="E354" s="605" t="s">
        <v>49</v>
      </c>
      <c r="F354" s="353">
        <v>0.05</v>
      </c>
      <c r="G354" s="256"/>
      <c r="H354" s="360">
        <v>0.05</v>
      </c>
      <c r="I354" s="446">
        <f t="shared" si="8"/>
        <v>0</v>
      </c>
      <c r="J354" s="422"/>
      <c r="K354" s="422"/>
      <c r="L354" s="422">
        <v>0.05</v>
      </c>
      <c r="M354" s="422"/>
      <c r="N354" s="422"/>
      <c r="O354" s="408"/>
      <c r="P354" s="408"/>
      <c r="Q354" s="408"/>
      <c r="R354" s="408"/>
      <c r="S354" s="408"/>
      <c r="T354" s="408"/>
      <c r="U354" s="408"/>
      <c r="V354" s="408"/>
      <c r="W354" s="408"/>
      <c r="X354" s="408"/>
      <c r="Y354" s="408"/>
      <c r="Z354" s="414"/>
      <c r="AA354" s="414"/>
      <c r="AB354" s="414"/>
      <c r="AC354" s="414"/>
      <c r="AD354" s="414"/>
      <c r="AE354" s="414"/>
      <c r="AF354" s="414"/>
      <c r="AG354" s="239"/>
    </row>
    <row r="355" spans="1:33" s="238" customFormat="1" ht="19.5" customHeight="1">
      <c r="A355" s="363"/>
      <c r="B355" s="596" t="s">
        <v>946</v>
      </c>
      <c r="C355" s="605" t="s">
        <v>705</v>
      </c>
      <c r="D355" s="605"/>
      <c r="E355" s="605" t="s">
        <v>49</v>
      </c>
      <c r="F355" s="353">
        <v>1</v>
      </c>
      <c r="G355" s="256"/>
      <c r="H355" s="360">
        <v>1</v>
      </c>
      <c r="I355" s="446">
        <f t="shared" si="8"/>
        <v>0</v>
      </c>
      <c r="J355" s="422"/>
      <c r="K355" s="422"/>
      <c r="L355" s="422"/>
      <c r="M355" s="422">
        <v>0.2</v>
      </c>
      <c r="N355" s="422">
        <v>0.8</v>
      </c>
      <c r="O355" s="408"/>
      <c r="P355" s="408"/>
      <c r="Q355" s="408"/>
      <c r="R355" s="408"/>
      <c r="S355" s="408"/>
      <c r="T355" s="408"/>
      <c r="U355" s="426"/>
      <c r="V355" s="425"/>
      <c r="W355" s="426"/>
      <c r="X355" s="425"/>
      <c r="Y355" s="425"/>
      <c r="Z355" s="414"/>
      <c r="AA355" s="414"/>
      <c r="AB355" s="424"/>
      <c r="AC355" s="424"/>
      <c r="AD355" s="424"/>
      <c r="AE355" s="424"/>
      <c r="AF355" s="414"/>
      <c r="AG355" s="239"/>
    </row>
    <row r="356" spans="1:33" s="238" customFormat="1" ht="19.5" customHeight="1">
      <c r="A356" s="363"/>
      <c r="B356" s="596" t="s">
        <v>947</v>
      </c>
      <c r="C356" s="605" t="s">
        <v>705</v>
      </c>
      <c r="D356" s="605"/>
      <c r="E356" s="605" t="s">
        <v>49</v>
      </c>
      <c r="F356" s="353">
        <v>2</v>
      </c>
      <c r="G356" s="256"/>
      <c r="H356" s="360">
        <v>2</v>
      </c>
      <c r="I356" s="446">
        <f t="shared" si="8"/>
        <v>0</v>
      </c>
      <c r="J356" s="422"/>
      <c r="K356" s="422"/>
      <c r="L356" s="422"/>
      <c r="M356" s="422"/>
      <c r="N356" s="422"/>
      <c r="O356" s="408">
        <v>2</v>
      </c>
      <c r="P356" s="408"/>
      <c r="Q356" s="408"/>
      <c r="R356" s="408"/>
      <c r="S356" s="408"/>
      <c r="T356" s="408"/>
      <c r="U356" s="426"/>
      <c r="V356" s="425"/>
      <c r="W356" s="426"/>
      <c r="X356" s="425"/>
      <c r="Y356" s="425"/>
      <c r="Z356" s="414"/>
      <c r="AA356" s="414"/>
      <c r="AB356" s="424"/>
      <c r="AC356" s="424"/>
      <c r="AD356" s="424"/>
      <c r="AE356" s="424"/>
      <c r="AF356" s="414"/>
      <c r="AG356" s="239"/>
    </row>
    <row r="357" spans="1:33" s="238" customFormat="1" ht="19.5" customHeight="1">
      <c r="A357" s="363"/>
      <c r="B357" s="596" t="s">
        <v>948</v>
      </c>
      <c r="C357" s="605" t="s">
        <v>705</v>
      </c>
      <c r="D357" s="605"/>
      <c r="E357" s="605" t="s">
        <v>49</v>
      </c>
      <c r="F357" s="353">
        <v>0.3</v>
      </c>
      <c r="G357" s="256"/>
      <c r="H357" s="353">
        <v>0.3</v>
      </c>
      <c r="I357" s="446">
        <f t="shared" si="8"/>
        <v>0</v>
      </c>
      <c r="J357" s="422"/>
      <c r="K357" s="422"/>
      <c r="L357" s="422"/>
      <c r="M357" s="422"/>
      <c r="N357" s="422">
        <v>0.3</v>
      </c>
      <c r="O357" s="408"/>
      <c r="P357" s="408"/>
      <c r="Q357" s="408"/>
      <c r="R357" s="408"/>
      <c r="S357" s="408"/>
      <c r="T357" s="408"/>
      <c r="U357" s="426"/>
      <c r="V357" s="425"/>
      <c r="W357" s="426"/>
      <c r="X357" s="425"/>
      <c r="Y357" s="425"/>
      <c r="Z357" s="414"/>
      <c r="AA357" s="414"/>
      <c r="AB357" s="424"/>
      <c r="AC357" s="424"/>
      <c r="AD357" s="424"/>
      <c r="AE357" s="424"/>
      <c r="AF357" s="414"/>
      <c r="AG357" s="239"/>
    </row>
    <row r="358" spans="1:33" s="238" customFormat="1" ht="19.5" customHeight="1">
      <c r="A358" s="363"/>
      <c r="B358" s="356" t="s">
        <v>1415</v>
      </c>
      <c r="C358" s="605" t="s">
        <v>705</v>
      </c>
      <c r="D358" s="357"/>
      <c r="E358" s="605" t="s">
        <v>49</v>
      </c>
      <c r="F358" s="360">
        <v>1.43</v>
      </c>
      <c r="G358" s="256"/>
      <c r="H358" s="360">
        <v>1.43</v>
      </c>
      <c r="I358" s="446">
        <f t="shared" si="8"/>
        <v>0</v>
      </c>
      <c r="J358" s="422"/>
      <c r="K358" s="422">
        <v>0.05</v>
      </c>
      <c r="L358" s="422"/>
      <c r="M358" s="422">
        <v>0.38</v>
      </c>
      <c r="N358" s="422">
        <v>1</v>
      </c>
      <c r="O358" s="422"/>
      <c r="P358" s="422"/>
      <c r="Q358" s="422"/>
      <c r="R358" s="422"/>
      <c r="S358" s="422"/>
      <c r="T358" s="422"/>
      <c r="U358" s="426"/>
      <c r="V358" s="425"/>
      <c r="W358" s="426"/>
      <c r="X358" s="425"/>
      <c r="Y358" s="425"/>
      <c r="Z358" s="421"/>
      <c r="AA358" s="421"/>
      <c r="AB358" s="424"/>
      <c r="AC358" s="424"/>
      <c r="AD358" s="424"/>
      <c r="AE358" s="424"/>
      <c r="AF358" s="421"/>
      <c r="AG358" s="239"/>
    </row>
    <row r="359" spans="1:33" s="238" customFormat="1" ht="19.5" customHeight="1">
      <c r="A359" s="363"/>
      <c r="B359" s="597" t="s">
        <v>949</v>
      </c>
      <c r="C359" s="605" t="s">
        <v>705</v>
      </c>
      <c r="D359" s="355"/>
      <c r="E359" s="605" t="s">
        <v>49</v>
      </c>
      <c r="F359" s="360">
        <v>0.55000000000000004</v>
      </c>
      <c r="G359" s="256"/>
      <c r="H359" s="360">
        <v>0.55000000000000004</v>
      </c>
      <c r="I359" s="446">
        <f t="shared" si="8"/>
        <v>0</v>
      </c>
      <c r="J359" s="422"/>
      <c r="K359" s="422">
        <v>0.1</v>
      </c>
      <c r="L359" s="422">
        <v>0.3</v>
      </c>
      <c r="M359" s="422"/>
      <c r="N359" s="422">
        <v>0.15</v>
      </c>
      <c r="O359" s="422"/>
      <c r="P359" s="422"/>
      <c r="Q359" s="422"/>
      <c r="R359" s="422"/>
      <c r="S359" s="422"/>
      <c r="T359" s="422"/>
      <c r="U359" s="426"/>
      <c r="V359" s="425"/>
      <c r="W359" s="426"/>
      <c r="X359" s="425"/>
      <c r="Y359" s="425"/>
      <c r="Z359" s="421"/>
      <c r="AA359" s="421"/>
      <c r="AB359" s="424"/>
      <c r="AC359" s="424"/>
      <c r="AD359" s="424"/>
      <c r="AE359" s="424"/>
      <c r="AF359" s="421"/>
      <c r="AG359" s="239"/>
    </row>
    <row r="360" spans="1:33" s="238" customFormat="1" ht="19.5" customHeight="1">
      <c r="A360" s="363"/>
      <c r="B360" s="597" t="s">
        <v>950</v>
      </c>
      <c r="C360" s="605" t="s">
        <v>705</v>
      </c>
      <c r="D360" s="355"/>
      <c r="E360" s="605" t="s">
        <v>49</v>
      </c>
      <c r="F360" s="360">
        <v>1.2</v>
      </c>
      <c r="G360" s="256"/>
      <c r="H360" s="360">
        <v>1.2</v>
      </c>
      <c r="I360" s="446">
        <f t="shared" si="8"/>
        <v>0</v>
      </c>
      <c r="J360" s="422"/>
      <c r="K360" s="422">
        <v>0.15</v>
      </c>
      <c r="L360" s="422"/>
      <c r="M360" s="422"/>
      <c r="N360" s="422">
        <v>1.05</v>
      </c>
      <c r="O360" s="422"/>
      <c r="P360" s="422"/>
      <c r="Q360" s="422"/>
      <c r="R360" s="422"/>
      <c r="S360" s="422"/>
      <c r="T360" s="422"/>
      <c r="U360" s="426"/>
      <c r="V360" s="425"/>
      <c r="W360" s="426"/>
      <c r="X360" s="425"/>
      <c r="Y360" s="425"/>
      <c r="Z360" s="421"/>
      <c r="AA360" s="421"/>
      <c r="AB360" s="424"/>
      <c r="AC360" s="424"/>
      <c r="AD360" s="424"/>
      <c r="AE360" s="424"/>
      <c r="AF360" s="421"/>
      <c r="AG360" s="239"/>
    </row>
    <row r="361" spans="1:33" s="419" customFormat="1" ht="19.5" customHeight="1">
      <c r="A361" s="383"/>
      <c r="B361" s="596" t="s">
        <v>947</v>
      </c>
      <c r="C361" s="605" t="s">
        <v>705</v>
      </c>
      <c r="D361" s="605"/>
      <c r="E361" s="605" t="s">
        <v>49</v>
      </c>
      <c r="F361" s="353">
        <v>2</v>
      </c>
      <c r="G361" s="256"/>
      <c r="H361" s="353">
        <v>2</v>
      </c>
      <c r="I361" s="446">
        <f t="shared" si="8"/>
        <v>0</v>
      </c>
      <c r="J361" s="408"/>
      <c r="K361" s="408">
        <v>0.2</v>
      </c>
      <c r="L361" s="408">
        <v>0.8</v>
      </c>
      <c r="M361" s="408">
        <v>0.5</v>
      </c>
      <c r="N361" s="408">
        <v>0.5</v>
      </c>
      <c r="O361" s="408"/>
      <c r="P361" s="408"/>
      <c r="Q361" s="408"/>
      <c r="R361" s="408"/>
      <c r="S361" s="408"/>
      <c r="T361" s="408"/>
      <c r="U361" s="426"/>
      <c r="V361" s="425"/>
      <c r="W361" s="426"/>
      <c r="X361" s="425"/>
      <c r="Y361" s="425"/>
      <c r="Z361" s="414"/>
      <c r="AA361" s="414"/>
      <c r="AB361" s="424"/>
      <c r="AC361" s="424"/>
      <c r="AD361" s="424"/>
      <c r="AE361" s="424"/>
      <c r="AF361" s="424"/>
      <c r="AG361" s="414"/>
    </row>
    <row r="362" spans="1:33" s="419" customFormat="1" ht="19.5" customHeight="1">
      <c r="A362" s="383"/>
      <c r="B362" s="596" t="s">
        <v>2012</v>
      </c>
      <c r="C362" s="605" t="s">
        <v>705</v>
      </c>
      <c r="D362" s="605"/>
      <c r="E362" s="605" t="s">
        <v>49</v>
      </c>
      <c r="F362" s="353">
        <v>2</v>
      </c>
      <c r="G362" s="256"/>
      <c r="H362" s="353">
        <v>2</v>
      </c>
      <c r="I362" s="446">
        <f t="shared" si="8"/>
        <v>0</v>
      </c>
      <c r="J362" s="408"/>
      <c r="K362" s="408">
        <v>0.2</v>
      </c>
      <c r="L362" s="408">
        <v>0.8</v>
      </c>
      <c r="M362" s="408">
        <v>0.5</v>
      </c>
      <c r="N362" s="408">
        <v>0.5</v>
      </c>
      <c r="O362" s="408"/>
      <c r="P362" s="408"/>
      <c r="Q362" s="408"/>
      <c r="R362" s="408"/>
      <c r="S362" s="408"/>
      <c r="T362" s="408"/>
      <c r="U362" s="426"/>
      <c r="V362" s="425"/>
      <c r="W362" s="426"/>
      <c r="X362" s="425"/>
      <c r="Y362" s="425"/>
      <c r="Z362" s="414"/>
      <c r="AA362" s="414"/>
      <c r="AB362" s="424"/>
      <c r="AC362" s="424"/>
      <c r="AD362" s="424"/>
      <c r="AE362" s="424"/>
      <c r="AF362" s="424"/>
      <c r="AG362" s="414"/>
    </row>
    <row r="363" spans="1:33" s="419" customFormat="1" ht="19.5" customHeight="1">
      <c r="A363" s="593"/>
      <c r="B363" s="592" t="s">
        <v>1416</v>
      </c>
      <c r="C363" s="605" t="s">
        <v>331</v>
      </c>
      <c r="D363" s="362"/>
      <c r="E363" s="605" t="s">
        <v>49</v>
      </c>
      <c r="F363" s="256">
        <v>0.4</v>
      </c>
      <c r="G363" s="256"/>
      <c r="H363" s="256">
        <v>0.4</v>
      </c>
      <c r="I363" s="446">
        <f t="shared" si="8"/>
        <v>0</v>
      </c>
      <c r="J363" s="420"/>
      <c r="K363" s="420">
        <v>0.1</v>
      </c>
      <c r="L363" s="420"/>
      <c r="M363" s="420"/>
      <c r="N363" s="420">
        <v>0.30000000000000004</v>
      </c>
      <c r="O363" s="420"/>
      <c r="P363" s="420"/>
      <c r="Q363" s="420"/>
      <c r="R363" s="420"/>
      <c r="S363" s="420"/>
      <c r="T363" s="420"/>
      <c r="U363" s="426"/>
      <c r="V363" s="425"/>
      <c r="W363" s="426"/>
      <c r="X363" s="425"/>
      <c r="Y363" s="425"/>
      <c r="Z363" s="413"/>
      <c r="AA363" s="413"/>
      <c r="AB363" s="424"/>
      <c r="AC363" s="424"/>
      <c r="AD363" s="424"/>
      <c r="AE363" s="424"/>
      <c r="AF363" s="424"/>
      <c r="AG363" s="413"/>
    </row>
    <row r="364" spans="1:33" s="419" customFormat="1" ht="19.5" customHeight="1">
      <c r="A364" s="593"/>
      <c r="B364" s="592" t="s">
        <v>1417</v>
      </c>
      <c r="C364" s="605" t="s">
        <v>331</v>
      </c>
      <c r="D364" s="362"/>
      <c r="E364" s="605" t="s">
        <v>49</v>
      </c>
      <c r="F364" s="256">
        <v>0.5</v>
      </c>
      <c r="G364" s="256"/>
      <c r="H364" s="256">
        <v>0.5</v>
      </c>
      <c r="I364" s="446">
        <f t="shared" si="8"/>
        <v>0</v>
      </c>
      <c r="J364" s="420">
        <v>0.02</v>
      </c>
      <c r="K364" s="420"/>
      <c r="L364" s="420"/>
      <c r="M364" s="420"/>
      <c r="N364" s="420">
        <v>0.48</v>
      </c>
      <c r="O364" s="420"/>
      <c r="P364" s="420"/>
      <c r="Q364" s="420"/>
      <c r="R364" s="420"/>
      <c r="S364" s="420"/>
      <c r="T364" s="420"/>
      <c r="U364" s="426"/>
      <c r="V364" s="425"/>
      <c r="W364" s="426"/>
      <c r="X364" s="425"/>
      <c r="Y364" s="425"/>
      <c r="Z364" s="413"/>
      <c r="AA364" s="413"/>
      <c r="AB364" s="424"/>
      <c r="AC364" s="424"/>
      <c r="AD364" s="424"/>
      <c r="AE364" s="424"/>
      <c r="AF364" s="424"/>
      <c r="AG364" s="413"/>
    </row>
    <row r="365" spans="1:33" s="419" customFormat="1" ht="19.5" customHeight="1">
      <c r="A365" s="593"/>
      <c r="B365" s="592" t="s">
        <v>1418</v>
      </c>
      <c r="C365" s="605" t="s">
        <v>331</v>
      </c>
      <c r="D365" s="362"/>
      <c r="E365" s="605" t="s">
        <v>49</v>
      </c>
      <c r="F365" s="256">
        <v>0.38</v>
      </c>
      <c r="G365" s="256"/>
      <c r="H365" s="256">
        <v>0.38</v>
      </c>
      <c r="I365" s="446">
        <f t="shared" si="8"/>
        <v>0</v>
      </c>
      <c r="J365" s="420"/>
      <c r="K365" s="420">
        <v>0.05</v>
      </c>
      <c r="L365" s="420"/>
      <c r="M365" s="420"/>
      <c r="N365" s="420">
        <v>0.33</v>
      </c>
      <c r="O365" s="420"/>
      <c r="P365" s="420"/>
      <c r="Q365" s="420"/>
      <c r="R365" s="420"/>
      <c r="S365" s="420"/>
      <c r="T365" s="420"/>
      <c r="U365" s="426"/>
      <c r="V365" s="425"/>
      <c r="W365" s="426"/>
      <c r="X365" s="425"/>
      <c r="Y365" s="425"/>
      <c r="Z365" s="413"/>
      <c r="AA365" s="413"/>
      <c r="AB365" s="424"/>
      <c r="AC365" s="424"/>
      <c r="AD365" s="424"/>
      <c r="AE365" s="424"/>
      <c r="AF365" s="424"/>
      <c r="AG365" s="413"/>
    </row>
    <row r="366" spans="1:33" s="419" customFormat="1" ht="19.5" customHeight="1">
      <c r="A366" s="593"/>
      <c r="B366" s="592" t="s">
        <v>1419</v>
      </c>
      <c r="C366" s="605" t="s">
        <v>331</v>
      </c>
      <c r="D366" s="362"/>
      <c r="E366" s="605" t="s">
        <v>49</v>
      </c>
      <c r="F366" s="256">
        <v>0.68</v>
      </c>
      <c r="G366" s="256"/>
      <c r="H366" s="256">
        <v>0.68</v>
      </c>
      <c r="I366" s="446">
        <f t="shared" si="8"/>
        <v>0</v>
      </c>
      <c r="J366" s="420"/>
      <c r="K366" s="420">
        <v>0.2</v>
      </c>
      <c r="L366" s="420"/>
      <c r="M366" s="420"/>
      <c r="N366" s="420">
        <v>0.48000000000000004</v>
      </c>
      <c r="O366" s="420"/>
      <c r="P366" s="420"/>
      <c r="Q366" s="420"/>
      <c r="R366" s="420"/>
      <c r="S366" s="420"/>
      <c r="T366" s="420"/>
      <c r="U366" s="426"/>
      <c r="V366" s="425"/>
      <c r="W366" s="426"/>
      <c r="X366" s="425"/>
      <c r="Y366" s="425"/>
      <c r="Z366" s="413"/>
      <c r="AA366" s="413"/>
      <c r="AB366" s="424"/>
      <c r="AC366" s="424"/>
      <c r="AD366" s="424"/>
      <c r="AE366" s="424"/>
      <c r="AF366" s="424"/>
      <c r="AG366" s="413"/>
    </row>
    <row r="367" spans="1:33" s="419" customFormat="1" ht="19.5" customHeight="1">
      <c r="A367" s="593"/>
      <c r="B367" s="592" t="s">
        <v>1420</v>
      </c>
      <c r="C367" s="605" t="s">
        <v>331</v>
      </c>
      <c r="D367" s="362"/>
      <c r="E367" s="605" t="s">
        <v>49</v>
      </c>
      <c r="F367" s="256">
        <v>9.9999999999999992E-2</v>
      </c>
      <c r="G367" s="256"/>
      <c r="H367" s="256">
        <v>9.9999999999999992E-2</v>
      </c>
      <c r="I367" s="446">
        <f t="shared" si="8"/>
        <v>0</v>
      </c>
      <c r="J367" s="420"/>
      <c r="K367" s="420">
        <v>0.01</v>
      </c>
      <c r="L367" s="420"/>
      <c r="M367" s="420"/>
      <c r="N367" s="420">
        <v>0.09</v>
      </c>
      <c r="O367" s="420"/>
      <c r="P367" s="420"/>
      <c r="Q367" s="420"/>
      <c r="R367" s="420"/>
      <c r="S367" s="420"/>
      <c r="T367" s="420"/>
      <c r="U367" s="426"/>
      <c r="V367" s="425"/>
      <c r="W367" s="426"/>
      <c r="X367" s="425"/>
      <c r="Y367" s="425"/>
      <c r="Z367" s="413"/>
      <c r="AA367" s="413"/>
      <c r="AB367" s="424"/>
      <c r="AC367" s="424"/>
      <c r="AD367" s="424"/>
      <c r="AE367" s="424"/>
      <c r="AF367" s="424"/>
      <c r="AG367" s="413"/>
    </row>
    <row r="368" spans="1:33" s="419" customFormat="1" ht="19.5" customHeight="1">
      <c r="A368" s="593"/>
      <c r="B368" s="596" t="s">
        <v>1421</v>
      </c>
      <c r="C368" s="605" t="s">
        <v>331</v>
      </c>
      <c r="D368" s="605"/>
      <c r="E368" s="605" t="s">
        <v>49</v>
      </c>
      <c r="F368" s="256">
        <v>0.19999999999999998</v>
      </c>
      <c r="G368" s="256"/>
      <c r="H368" s="256">
        <v>0.19999999999999998</v>
      </c>
      <c r="I368" s="446">
        <f t="shared" si="8"/>
        <v>0</v>
      </c>
      <c r="J368" s="420"/>
      <c r="K368" s="422"/>
      <c r="L368" s="422">
        <v>0.02</v>
      </c>
      <c r="M368" s="420"/>
      <c r="N368" s="422">
        <v>0.18</v>
      </c>
      <c r="O368" s="420"/>
      <c r="P368" s="420"/>
      <c r="Q368" s="420"/>
      <c r="R368" s="420"/>
      <c r="S368" s="420"/>
      <c r="T368" s="420"/>
      <c r="U368" s="426"/>
      <c r="V368" s="425"/>
      <c r="W368" s="426"/>
      <c r="X368" s="425"/>
      <c r="Y368" s="425"/>
      <c r="Z368" s="413"/>
      <c r="AA368" s="413"/>
      <c r="AB368" s="424"/>
      <c r="AC368" s="424"/>
      <c r="AD368" s="424"/>
      <c r="AE368" s="424"/>
      <c r="AF368" s="424"/>
      <c r="AG368" s="413"/>
    </row>
    <row r="369" spans="1:33" s="419" customFormat="1" ht="19.5" customHeight="1">
      <c r="A369" s="593"/>
      <c r="B369" s="592" t="s">
        <v>1422</v>
      </c>
      <c r="C369" s="605" t="s">
        <v>331</v>
      </c>
      <c r="D369" s="362"/>
      <c r="E369" s="605" t="s">
        <v>49</v>
      </c>
      <c r="F369" s="256">
        <v>0.7</v>
      </c>
      <c r="G369" s="256"/>
      <c r="H369" s="256">
        <v>0.7</v>
      </c>
      <c r="I369" s="446">
        <f t="shared" si="8"/>
        <v>0</v>
      </c>
      <c r="J369" s="420"/>
      <c r="K369" s="420">
        <v>0.05</v>
      </c>
      <c r="L369" s="420">
        <v>0.05</v>
      </c>
      <c r="M369" s="420"/>
      <c r="N369" s="420">
        <v>0.6</v>
      </c>
      <c r="O369" s="420"/>
      <c r="P369" s="420"/>
      <c r="Q369" s="420"/>
      <c r="R369" s="420"/>
      <c r="S369" s="420"/>
      <c r="T369" s="420"/>
      <c r="U369" s="426"/>
      <c r="V369" s="425"/>
      <c r="W369" s="426"/>
      <c r="X369" s="425"/>
      <c r="Y369" s="425"/>
      <c r="Z369" s="413"/>
      <c r="AA369" s="413"/>
      <c r="AB369" s="424"/>
      <c r="AC369" s="424"/>
      <c r="AD369" s="424"/>
      <c r="AE369" s="424"/>
      <c r="AF369" s="424"/>
      <c r="AG369" s="413"/>
    </row>
    <row r="370" spans="1:33" s="419" customFormat="1" ht="19.5" customHeight="1">
      <c r="A370" s="593"/>
      <c r="B370" s="592" t="s">
        <v>1423</v>
      </c>
      <c r="C370" s="605" t="s">
        <v>331</v>
      </c>
      <c r="D370" s="362"/>
      <c r="E370" s="605" t="s">
        <v>49</v>
      </c>
      <c r="F370" s="256">
        <v>0.5</v>
      </c>
      <c r="G370" s="256"/>
      <c r="H370" s="256">
        <v>0.5</v>
      </c>
      <c r="I370" s="446">
        <f t="shared" si="8"/>
        <v>0</v>
      </c>
      <c r="J370" s="420"/>
      <c r="K370" s="420">
        <v>0.02</v>
      </c>
      <c r="L370" s="420"/>
      <c r="M370" s="420"/>
      <c r="N370" s="420">
        <v>0.48</v>
      </c>
      <c r="O370" s="420"/>
      <c r="P370" s="420"/>
      <c r="Q370" s="420"/>
      <c r="R370" s="420"/>
      <c r="S370" s="420"/>
      <c r="T370" s="420"/>
      <c r="U370" s="426"/>
      <c r="V370" s="425"/>
      <c r="W370" s="426"/>
      <c r="X370" s="425"/>
      <c r="Y370" s="425"/>
      <c r="Z370" s="413"/>
      <c r="AA370" s="413"/>
      <c r="AB370" s="424"/>
      <c r="AC370" s="424"/>
      <c r="AD370" s="424"/>
      <c r="AE370" s="424"/>
      <c r="AF370" s="424"/>
      <c r="AG370" s="413"/>
    </row>
    <row r="371" spans="1:33" s="419" customFormat="1" ht="19.5" customHeight="1">
      <c r="A371" s="593"/>
      <c r="B371" s="592" t="s">
        <v>1424</v>
      </c>
      <c r="C371" s="605" t="s">
        <v>331</v>
      </c>
      <c r="D371" s="362"/>
      <c r="E371" s="605" t="s">
        <v>49</v>
      </c>
      <c r="F371" s="256">
        <v>0.15</v>
      </c>
      <c r="G371" s="256"/>
      <c r="H371" s="256">
        <v>0.15</v>
      </c>
      <c r="I371" s="446">
        <f t="shared" si="8"/>
        <v>0</v>
      </c>
      <c r="J371" s="420"/>
      <c r="K371" s="420"/>
      <c r="L371" s="420"/>
      <c r="M371" s="420"/>
      <c r="N371" s="420">
        <v>0.15</v>
      </c>
      <c r="O371" s="420"/>
      <c r="P371" s="420"/>
      <c r="Q371" s="420"/>
      <c r="R371" s="420"/>
      <c r="S371" s="420"/>
      <c r="T371" s="420"/>
      <c r="U371" s="426"/>
      <c r="V371" s="425"/>
      <c r="W371" s="426"/>
      <c r="X371" s="425"/>
      <c r="Y371" s="425"/>
      <c r="Z371" s="413"/>
      <c r="AA371" s="413"/>
      <c r="AB371" s="424"/>
      <c r="AC371" s="424"/>
      <c r="AD371" s="424"/>
      <c r="AE371" s="424"/>
      <c r="AF371" s="424"/>
      <c r="AG371" s="413"/>
    </row>
    <row r="372" spans="1:33" s="419" customFormat="1" ht="19.5" customHeight="1">
      <c r="A372" s="593"/>
      <c r="B372" s="596" t="s">
        <v>951</v>
      </c>
      <c r="C372" s="605" t="s">
        <v>331</v>
      </c>
      <c r="D372" s="605"/>
      <c r="E372" s="605" t="s">
        <v>49</v>
      </c>
      <c r="F372" s="353">
        <v>0.5</v>
      </c>
      <c r="G372" s="256"/>
      <c r="H372" s="353">
        <v>0.5</v>
      </c>
      <c r="I372" s="446">
        <f t="shared" si="8"/>
        <v>0</v>
      </c>
      <c r="J372" s="408"/>
      <c r="K372" s="408"/>
      <c r="L372" s="408">
        <v>0.2</v>
      </c>
      <c r="M372" s="408">
        <v>0.3</v>
      </c>
      <c r="N372" s="408"/>
      <c r="O372" s="408"/>
      <c r="P372" s="408"/>
      <c r="Q372" s="408"/>
      <c r="R372" s="408"/>
      <c r="S372" s="408"/>
      <c r="T372" s="408"/>
      <c r="U372" s="426"/>
      <c r="V372" s="425"/>
      <c r="W372" s="426"/>
      <c r="X372" s="425"/>
      <c r="Y372" s="425"/>
      <c r="Z372" s="414"/>
      <c r="AA372" s="414"/>
      <c r="AB372" s="424"/>
      <c r="AC372" s="424"/>
      <c r="AD372" s="424"/>
      <c r="AE372" s="424"/>
      <c r="AF372" s="424"/>
      <c r="AG372" s="414"/>
    </row>
    <row r="373" spans="1:33" s="419" customFormat="1" ht="19.5" customHeight="1">
      <c r="A373" s="593"/>
      <c r="B373" s="596" t="s">
        <v>1700</v>
      </c>
      <c r="C373" s="605" t="s">
        <v>331</v>
      </c>
      <c r="D373" s="605"/>
      <c r="E373" s="605" t="s">
        <v>49</v>
      </c>
      <c r="F373" s="353">
        <v>0.1</v>
      </c>
      <c r="G373" s="256"/>
      <c r="H373" s="353">
        <v>0.1</v>
      </c>
      <c r="I373" s="446">
        <f t="shared" si="8"/>
        <v>0</v>
      </c>
      <c r="J373" s="408"/>
      <c r="K373" s="408"/>
      <c r="L373" s="408">
        <v>0.1</v>
      </c>
      <c r="M373" s="408"/>
      <c r="N373" s="408"/>
      <c r="O373" s="408"/>
      <c r="P373" s="408"/>
      <c r="Q373" s="408"/>
      <c r="R373" s="408"/>
      <c r="S373" s="408"/>
      <c r="T373" s="408"/>
      <c r="U373" s="426"/>
      <c r="V373" s="425"/>
      <c r="W373" s="426"/>
      <c r="X373" s="425"/>
      <c r="Y373" s="425"/>
      <c r="Z373" s="414"/>
      <c r="AA373" s="414"/>
      <c r="AB373" s="424"/>
      <c r="AC373" s="424"/>
      <c r="AD373" s="424"/>
      <c r="AE373" s="424"/>
      <c r="AF373" s="424"/>
      <c r="AG373" s="414"/>
    </row>
    <row r="374" spans="1:33" s="419" customFormat="1" ht="19.5" customHeight="1">
      <c r="A374" s="593"/>
      <c r="B374" s="596" t="s">
        <v>1701</v>
      </c>
      <c r="C374" s="605" t="s">
        <v>331</v>
      </c>
      <c r="D374" s="605"/>
      <c r="E374" s="605" t="s">
        <v>49</v>
      </c>
      <c r="F374" s="353">
        <v>0.05</v>
      </c>
      <c r="G374" s="256"/>
      <c r="H374" s="353">
        <v>0.05</v>
      </c>
      <c r="I374" s="446">
        <f t="shared" si="8"/>
        <v>0</v>
      </c>
      <c r="J374" s="408"/>
      <c r="K374" s="408"/>
      <c r="L374" s="408">
        <v>0.05</v>
      </c>
      <c r="M374" s="408"/>
      <c r="N374" s="408"/>
      <c r="O374" s="408"/>
      <c r="P374" s="408"/>
      <c r="Q374" s="408"/>
      <c r="R374" s="408"/>
      <c r="S374" s="408"/>
      <c r="T374" s="408"/>
      <c r="U374" s="426"/>
      <c r="V374" s="425"/>
      <c r="W374" s="426"/>
      <c r="X374" s="425"/>
      <c r="Y374" s="425"/>
      <c r="Z374" s="414"/>
      <c r="AA374" s="414"/>
      <c r="AB374" s="424"/>
      <c r="AC374" s="424"/>
      <c r="AD374" s="424"/>
      <c r="AE374" s="424"/>
      <c r="AF374" s="424"/>
      <c r="AG374" s="414"/>
    </row>
    <row r="375" spans="1:33" s="419" customFormat="1" ht="19.5" customHeight="1">
      <c r="A375" s="593"/>
      <c r="B375" s="596" t="s">
        <v>952</v>
      </c>
      <c r="C375" s="605" t="s">
        <v>331</v>
      </c>
      <c r="D375" s="605"/>
      <c r="E375" s="605" t="s">
        <v>49</v>
      </c>
      <c r="F375" s="353">
        <v>0.4</v>
      </c>
      <c r="G375" s="256"/>
      <c r="H375" s="353">
        <v>0.4</v>
      </c>
      <c r="I375" s="446">
        <f t="shared" si="8"/>
        <v>0</v>
      </c>
      <c r="J375" s="408"/>
      <c r="K375" s="408"/>
      <c r="L375" s="408">
        <v>0.4</v>
      </c>
      <c r="M375" s="408"/>
      <c r="N375" s="408"/>
      <c r="O375" s="408"/>
      <c r="P375" s="408"/>
      <c r="Q375" s="408"/>
      <c r="R375" s="408"/>
      <c r="S375" s="408"/>
      <c r="T375" s="408"/>
      <c r="U375" s="426"/>
      <c r="V375" s="425"/>
      <c r="W375" s="426"/>
      <c r="X375" s="425"/>
      <c r="Y375" s="425"/>
      <c r="Z375" s="414"/>
      <c r="AA375" s="414"/>
      <c r="AB375" s="424"/>
      <c r="AC375" s="424"/>
      <c r="AD375" s="424"/>
      <c r="AE375" s="424"/>
      <c r="AF375" s="424"/>
      <c r="AG375" s="414"/>
    </row>
    <row r="376" spans="1:33" s="419" customFormat="1" ht="19.5" customHeight="1">
      <c r="A376" s="593"/>
      <c r="B376" s="592" t="s">
        <v>953</v>
      </c>
      <c r="C376" s="605" t="s">
        <v>790</v>
      </c>
      <c r="D376" s="362"/>
      <c r="E376" s="605" t="s">
        <v>49</v>
      </c>
      <c r="F376" s="353">
        <v>0.68</v>
      </c>
      <c r="G376" s="256"/>
      <c r="H376" s="353">
        <v>0.68</v>
      </c>
      <c r="I376" s="446">
        <f t="shared" si="8"/>
        <v>0</v>
      </c>
      <c r="J376" s="408"/>
      <c r="K376" s="408"/>
      <c r="L376" s="408"/>
      <c r="M376" s="408"/>
      <c r="N376" s="422">
        <v>0.68</v>
      </c>
      <c r="O376" s="408"/>
      <c r="P376" s="408"/>
      <c r="Q376" s="408"/>
      <c r="R376" s="408"/>
      <c r="S376" s="408"/>
      <c r="T376" s="408"/>
      <c r="U376" s="426"/>
      <c r="V376" s="425"/>
      <c r="W376" s="426"/>
      <c r="X376" s="425"/>
      <c r="Y376" s="425"/>
      <c r="Z376" s="414"/>
      <c r="AA376" s="414"/>
      <c r="AB376" s="424"/>
      <c r="AC376" s="424"/>
      <c r="AD376" s="424"/>
      <c r="AE376" s="424"/>
      <c r="AF376" s="424"/>
      <c r="AG376" s="414"/>
    </row>
    <row r="377" spans="1:33" s="419" customFormat="1" ht="19.5" customHeight="1">
      <c r="A377" s="593"/>
      <c r="B377" s="592" t="s">
        <v>1425</v>
      </c>
      <c r="C377" s="605" t="s">
        <v>790</v>
      </c>
      <c r="D377" s="362"/>
      <c r="E377" s="605" t="s">
        <v>49</v>
      </c>
      <c r="F377" s="353">
        <v>0.2</v>
      </c>
      <c r="G377" s="256"/>
      <c r="H377" s="353">
        <v>0.2</v>
      </c>
      <c r="I377" s="446">
        <f t="shared" si="8"/>
        <v>0</v>
      </c>
      <c r="J377" s="408"/>
      <c r="K377" s="408"/>
      <c r="L377" s="420">
        <v>0.2</v>
      </c>
      <c r="M377" s="408"/>
      <c r="N377" s="408"/>
      <c r="O377" s="408"/>
      <c r="P377" s="408"/>
      <c r="Q377" s="408"/>
      <c r="R377" s="408"/>
      <c r="S377" s="408"/>
      <c r="T377" s="408"/>
      <c r="U377" s="426"/>
      <c r="V377" s="425"/>
      <c r="W377" s="426"/>
      <c r="X377" s="425"/>
      <c r="Y377" s="425"/>
      <c r="Z377" s="414"/>
      <c r="AA377" s="414"/>
      <c r="AB377" s="424"/>
      <c r="AC377" s="424"/>
      <c r="AD377" s="424"/>
      <c r="AE377" s="424"/>
      <c r="AF377" s="424"/>
      <c r="AG377" s="414"/>
    </row>
    <row r="378" spans="1:33" s="419" customFormat="1" ht="19.5" customHeight="1">
      <c r="A378" s="593"/>
      <c r="B378" s="378" t="s">
        <v>2013</v>
      </c>
      <c r="C378" s="605" t="s">
        <v>790</v>
      </c>
      <c r="D378" s="379"/>
      <c r="E378" s="605" t="s">
        <v>49</v>
      </c>
      <c r="F378" s="353">
        <v>0.4</v>
      </c>
      <c r="G378" s="256"/>
      <c r="H378" s="353">
        <v>0.4</v>
      </c>
      <c r="I378" s="446">
        <f t="shared" si="8"/>
        <v>0</v>
      </c>
      <c r="J378" s="408"/>
      <c r="K378" s="408"/>
      <c r="L378" s="408">
        <v>0.2</v>
      </c>
      <c r="M378" s="408">
        <v>0.2</v>
      </c>
      <c r="N378" s="408"/>
      <c r="O378" s="408"/>
      <c r="P378" s="408"/>
      <c r="Q378" s="408"/>
      <c r="R378" s="408"/>
      <c r="S378" s="408"/>
      <c r="T378" s="408"/>
      <c r="U378" s="426"/>
      <c r="V378" s="425"/>
      <c r="W378" s="426"/>
      <c r="X378" s="425"/>
      <c r="Y378" s="425"/>
      <c r="Z378" s="414"/>
      <c r="AA378" s="414"/>
      <c r="AB378" s="424"/>
      <c r="AC378" s="424"/>
      <c r="AD378" s="424"/>
      <c r="AE378" s="424"/>
      <c r="AF378" s="424"/>
      <c r="AG378" s="414"/>
    </row>
    <row r="379" spans="1:33" s="419" customFormat="1" ht="19.5" customHeight="1">
      <c r="A379" s="593"/>
      <c r="B379" s="378" t="s">
        <v>954</v>
      </c>
      <c r="C379" s="605" t="s">
        <v>790</v>
      </c>
      <c r="D379" s="379"/>
      <c r="E379" s="605" t="s">
        <v>49</v>
      </c>
      <c r="F379" s="353">
        <v>0.2</v>
      </c>
      <c r="G379" s="256"/>
      <c r="H379" s="353">
        <v>0.2</v>
      </c>
      <c r="I379" s="446">
        <f t="shared" si="8"/>
        <v>0</v>
      </c>
      <c r="J379" s="408"/>
      <c r="K379" s="408"/>
      <c r="L379" s="408">
        <v>0.1</v>
      </c>
      <c r="M379" s="408">
        <v>0.1</v>
      </c>
      <c r="N379" s="408"/>
      <c r="O379" s="408"/>
      <c r="P379" s="408"/>
      <c r="Q379" s="408"/>
      <c r="R379" s="408"/>
      <c r="S379" s="408"/>
      <c r="T379" s="408"/>
      <c r="U379" s="426"/>
      <c r="V379" s="425"/>
      <c r="W379" s="426"/>
      <c r="X379" s="425"/>
      <c r="Y379" s="425"/>
      <c r="Z379" s="414"/>
      <c r="AA379" s="414"/>
      <c r="AB379" s="424"/>
      <c r="AC379" s="424"/>
      <c r="AD379" s="424"/>
      <c r="AE379" s="424"/>
      <c r="AF379" s="424"/>
      <c r="AG379" s="414"/>
    </row>
    <row r="380" spans="1:33" s="419" customFormat="1" ht="19.5" customHeight="1">
      <c r="A380" s="593"/>
      <c r="B380" s="378" t="s">
        <v>2014</v>
      </c>
      <c r="C380" s="605" t="s">
        <v>790</v>
      </c>
      <c r="D380" s="379"/>
      <c r="E380" s="605" t="s">
        <v>49</v>
      </c>
      <c r="F380" s="353">
        <v>3</v>
      </c>
      <c r="G380" s="256"/>
      <c r="H380" s="353">
        <v>3</v>
      </c>
      <c r="I380" s="446">
        <f t="shared" si="8"/>
        <v>0</v>
      </c>
      <c r="J380" s="408">
        <v>0.5</v>
      </c>
      <c r="K380" s="408"/>
      <c r="L380" s="408">
        <v>1.5</v>
      </c>
      <c r="M380" s="408">
        <v>0.5</v>
      </c>
      <c r="N380" s="408">
        <v>0.5</v>
      </c>
      <c r="O380" s="408"/>
      <c r="P380" s="408"/>
      <c r="Q380" s="408"/>
      <c r="R380" s="408"/>
      <c r="S380" s="408"/>
      <c r="T380" s="408"/>
      <c r="U380" s="426"/>
      <c r="V380" s="425"/>
      <c r="W380" s="426"/>
      <c r="X380" s="425"/>
      <c r="Y380" s="425"/>
      <c r="Z380" s="414"/>
      <c r="AA380" s="414"/>
      <c r="AB380" s="424"/>
      <c r="AC380" s="424"/>
      <c r="AD380" s="424"/>
      <c r="AE380" s="424"/>
      <c r="AF380" s="424"/>
      <c r="AG380" s="414"/>
    </row>
    <row r="381" spans="1:33" s="238" customFormat="1" ht="19.5" customHeight="1">
      <c r="A381" s="595"/>
      <c r="B381" s="378" t="s">
        <v>2015</v>
      </c>
      <c r="C381" s="605" t="s">
        <v>338</v>
      </c>
      <c r="D381" s="605"/>
      <c r="E381" s="605" t="s">
        <v>49</v>
      </c>
      <c r="F381" s="353">
        <v>1.5</v>
      </c>
      <c r="G381" s="256"/>
      <c r="H381" s="353">
        <v>1.5</v>
      </c>
      <c r="I381" s="446">
        <f t="shared" si="8"/>
        <v>0</v>
      </c>
      <c r="J381" s="420"/>
      <c r="K381" s="420"/>
      <c r="L381" s="420">
        <v>0.03</v>
      </c>
      <c r="M381" s="420">
        <v>0.05</v>
      </c>
      <c r="N381" s="420">
        <v>1.37</v>
      </c>
      <c r="O381" s="420"/>
      <c r="P381" s="420"/>
      <c r="Q381" s="420"/>
      <c r="R381" s="420">
        <v>0.05</v>
      </c>
      <c r="S381" s="420"/>
      <c r="T381" s="420"/>
      <c r="U381" s="420"/>
      <c r="V381" s="420"/>
      <c r="W381" s="420"/>
      <c r="X381" s="420"/>
      <c r="Y381" s="420"/>
      <c r="Z381" s="239"/>
      <c r="AA381" s="239"/>
      <c r="AB381" s="239"/>
      <c r="AC381" s="239"/>
      <c r="AD381" s="239"/>
      <c r="AE381" s="239"/>
      <c r="AF381" s="239"/>
      <c r="AG381" s="239"/>
    </row>
    <row r="382" spans="1:33" s="238" customFormat="1" ht="19.5" customHeight="1">
      <c r="A382" s="595"/>
      <c r="B382" s="378" t="s">
        <v>955</v>
      </c>
      <c r="C382" s="605" t="s">
        <v>338</v>
      </c>
      <c r="D382" s="605"/>
      <c r="E382" s="605" t="s">
        <v>49</v>
      </c>
      <c r="F382" s="353">
        <v>0.5</v>
      </c>
      <c r="G382" s="256"/>
      <c r="H382" s="353">
        <v>0.5</v>
      </c>
      <c r="I382" s="446">
        <f t="shared" si="8"/>
        <v>0</v>
      </c>
      <c r="J382" s="408">
        <v>0.49</v>
      </c>
      <c r="K382" s="420"/>
      <c r="L382" s="420">
        <v>0.01</v>
      </c>
      <c r="M382" s="420"/>
      <c r="N382" s="420"/>
      <c r="O382" s="420"/>
      <c r="P382" s="420"/>
      <c r="Q382" s="420"/>
      <c r="R382" s="420"/>
      <c r="S382" s="420"/>
      <c r="T382" s="420"/>
      <c r="U382" s="420"/>
      <c r="V382" s="420"/>
      <c r="W382" s="420"/>
      <c r="X382" s="420"/>
      <c r="Y382" s="420"/>
      <c r="Z382" s="239"/>
      <c r="AA382" s="239"/>
      <c r="AB382" s="239"/>
      <c r="AC382" s="239"/>
      <c r="AD382" s="239"/>
      <c r="AE382" s="239"/>
      <c r="AF382" s="239"/>
      <c r="AG382" s="239"/>
    </row>
    <row r="383" spans="1:33" s="238" customFormat="1" ht="19.5" customHeight="1">
      <c r="A383" s="595"/>
      <c r="B383" s="378" t="s">
        <v>2016</v>
      </c>
      <c r="C383" s="605" t="s">
        <v>338</v>
      </c>
      <c r="D383" s="605"/>
      <c r="E383" s="605" t="s">
        <v>49</v>
      </c>
      <c r="F383" s="353">
        <v>0.5</v>
      </c>
      <c r="G383" s="256"/>
      <c r="H383" s="353">
        <v>0.5</v>
      </c>
      <c r="I383" s="446">
        <f t="shared" si="8"/>
        <v>0</v>
      </c>
      <c r="J383" s="420"/>
      <c r="K383" s="420">
        <v>0.15</v>
      </c>
      <c r="L383" s="408">
        <v>0.34</v>
      </c>
      <c r="M383" s="420"/>
      <c r="N383" s="420"/>
      <c r="O383" s="420"/>
      <c r="P383" s="420"/>
      <c r="Q383" s="420"/>
      <c r="R383" s="420"/>
      <c r="S383" s="420"/>
      <c r="T383" s="420">
        <v>0.01</v>
      </c>
      <c r="U383" s="420"/>
      <c r="V383" s="420"/>
      <c r="W383" s="420"/>
      <c r="X383" s="420"/>
      <c r="Y383" s="420"/>
      <c r="Z383" s="239"/>
      <c r="AA383" s="239"/>
      <c r="AB383" s="239"/>
      <c r="AC383" s="239"/>
      <c r="AD383" s="239"/>
      <c r="AE383" s="239"/>
      <c r="AF383" s="239"/>
      <c r="AG383" s="239"/>
    </row>
    <row r="384" spans="1:33" s="419" customFormat="1" ht="19.5" customHeight="1">
      <c r="A384" s="593"/>
      <c r="B384" s="378" t="s">
        <v>1426</v>
      </c>
      <c r="C384" s="605" t="s">
        <v>689</v>
      </c>
      <c r="D384" s="379"/>
      <c r="E384" s="605" t="s">
        <v>49</v>
      </c>
      <c r="F384" s="353">
        <v>0.21</v>
      </c>
      <c r="G384" s="256"/>
      <c r="H384" s="353">
        <v>0.21</v>
      </c>
      <c r="I384" s="446">
        <f t="shared" si="8"/>
        <v>0</v>
      </c>
      <c r="J384" s="420">
        <v>0.21</v>
      </c>
      <c r="K384" s="408"/>
      <c r="L384" s="408"/>
      <c r="M384" s="408"/>
      <c r="N384" s="408"/>
      <c r="O384" s="408"/>
      <c r="P384" s="408"/>
      <c r="Q384" s="408"/>
      <c r="R384" s="408"/>
      <c r="S384" s="408"/>
      <c r="T384" s="408"/>
      <c r="U384" s="426"/>
      <c r="V384" s="425"/>
      <c r="W384" s="426"/>
      <c r="X384" s="425"/>
      <c r="Y384" s="425"/>
      <c r="Z384" s="414"/>
      <c r="AA384" s="414"/>
      <c r="AB384" s="424"/>
      <c r="AC384" s="424"/>
      <c r="AD384" s="424"/>
      <c r="AE384" s="424"/>
      <c r="AF384" s="424"/>
      <c r="AG384" s="414"/>
    </row>
    <row r="385" spans="1:33" s="419" customFormat="1" ht="19.5" customHeight="1">
      <c r="A385" s="593"/>
      <c r="B385" s="592" t="s">
        <v>956</v>
      </c>
      <c r="C385" s="605" t="s">
        <v>689</v>
      </c>
      <c r="D385" s="362"/>
      <c r="E385" s="605" t="s">
        <v>49</v>
      </c>
      <c r="F385" s="360">
        <v>1</v>
      </c>
      <c r="G385" s="256"/>
      <c r="H385" s="360">
        <v>1</v>
      </c>
      <c r="I385" s="446">
        <f t="shared" si="8"/>
        <v>0</v>
      </c>
      <c r="J385" s="420"/>
      <c r="K385" s="420"/>
      <c r="L385" s="420">
        <v>0.8</v>
      </c>
      <c r="M385" s="420">
        <v>0.2</v>
      </c>
      <c r="N385" s="420">
        <v>0</v>
      </c>
      <c r="O385" s="420"/>
      <c r="P385" s="420"/>
      <c r="Q385" s="420"/>
      <c r="R385" s="420"/>
      <c r="S385" s="422"/>
      <c r="T385" s="422"/>
      <c r="U385" s="426"/>
      <c r="V385" s="425"/>
      <c r="W385" s="426"/>
      <c r="X385" s="425"/>
      <c r="Y385" s="425"/>
      <c r="Z385" s="421"/>
      <c r="AA385" s="421"/>
      <c r="AB385" s="424"/>
      <c r="AC385" s="424"/>
      <c r="AD385" s="424"/>
      <c r="AE385" s="424"/>
      <c r="AF385" s="424"/>
      <c r="AG385" s="239"/>
    </row>
    <row r="386" spans="1:33" s="419" customFormat="1" ht="19.5" customHeight="1">
      <c r="A386" s="593"/>
      <c r="B386" s="592" t="s">
        <v>957</v>
      </c>
      <c r="C386" s="605" t="s">
        <v>689</v>
      </c>
      <c r="D386" s="362"/>
      <c r="E386" s="605" t="s">
        <v>49</v>
      </c>
      <c r="F386" s="360">
        <v>0.05</v>
      </c>
      <c r="G386" s="256"/>
      <c r="H386" s="360">
        <v>0.05</v>
      </c>
      <c r="I386" s="446">
        <f t="shared" si="8"/>
        <v>0</v>
      </c>
      <c r="J386" s="420"/>
      <c r="K386" s="420"/>
      <c r="L386" s="420">
        <v>0.05</v>
      </c>
      <c r="M386" s="420"/>
      <c r="N386" s="420">
        <v>0</v>
      </c>
      <c r="O386" s="420"/>
      <c r="P386" s="420"/>
      <c r="Q386" s="420"/>
      <c r="R386" s="420"/>
      <c r="S386" s="422"/>
      <c r="T386" s="422"/>
      <c r="U386" s="426"/>
      <c r="V386" s="425"/>
      <c r="W386" s="426"/>
      <c r="X386" s="425"/>
      <c r="Y386" s="425"/>
      <c r="Z386" s="421"/>
      <c r="AA386" s="421"/>
      <c r="AB386" s="424"/>
      <c r="AC386" s="424"/>
      <c r="AD386" s="424"/>
      <c r="AE386" s="424"/>
      <c r="AF386" s="424"/>
      <c r="AG386" s="239"/>
    </row>
    <row r="387" spans="1:33" s="419" customFormat="1" ht="19.5" customHeight="1">
      <c r="A387" s="593"/>
      <c r="B387" s="592" t="s">
        <v>958</v>
      </c>
      <c r="C387" s="605" t="s">
        <v>689</v>
      </c>
      <c r="D387" s="362"/>
      <c r="E387" s="605" t="s">
        <v>49</v>
      </c>
      <c r="F387" s="360">
        <v>1</v>
      </c>
      <c r="G387" s="256"/>
      <c r="H387" s="360">
        <v>1</v>
      </c>
      <c r="I387" s="446">
        <f t="shared" si="8"/>
        <v>0</v>
      </c>
      <c r="J387" s="420">
        <v>1</v>
      </c>
      <c r="K387" s="420"/>
      <c r="L387" s="420"/>
      <c r="M387" s="420"/>
      <c r="N387" s="420"/>
      <c r="O387" s="420"/>
      <c r="P387" s="420"/>
      <c r="Q387" s="420"/>
      <c r="R387" s="420"/>
      <c r="S387" s="422"/>
      <c r="T387" s="422"/>
      <c r="U387" s="426"/>
      <c r="V387" s="425"/>
      <c r="W387" s="426"/>
      <c r="X387" s="425"/>
      <c r="Y387" s="425"/>
      <c r="Z387" s="421"/>
      <c r="AA387" s="421"/>
      <c r="AB387" s="424"/>
      <c r="AC387" s="424"/>
      <c r="AD387" s="424"/>
      <c r="AE387" s="424"/>
      <c r="AF387" s="424"/>
      <c r="AG387" s="421"/>
    </row>
    <row r="388" spans="1:33" s="419" customFormat="1" ht="19.5" customHeight="1">
      <c r="A388" s="593"/>
      <c r="B388" s="592" t="s">
        <v>959</v>
      </c>
      <c r="C388" s="605" t="s">
        <v>689</v>
      </c>
      <c r="D388" s="362"/>
      <c r="E388" s="605" t="s">
        <v>49</v>
      </c>
      <c r="F388" s="360">
        <v>0.15000000000000002</v>
      </c>
      <c r="G388" s="256"/>
      <c r="H388" s="360">
        <v>0.15000000000000002</v>
      </c>
      <c r="I388" s="446">
        <f t="shared" si="8"/>
        <v>0</v>
      </c>
      <c r="J388" s="420"/>
      <c r="K388" s="420"/>
      <c r="L388" s="420">
        <v>0.05</v>
      </c>
      <c r="M388" s="420">
        <v>0.05</v>
      </c>
      <c r="N388" s="420">
        <v>0.05</v>
      </c>
      <c r="O388" s="420"/>
      <c r="P388" s="420"/>
      <c r="Q388" s="420"/>
      <c r="R388" s="420"/>
      <c r="S388" s="422"/>
      <c r="T388" s="422"/>
      <c r="U388" s="426"/>
      <c r="V388" s="425"/>
      <c r="W388" s="426"/>
      <c r="X388" s="425"/>
      <c r="Y388" s="425"/>
      <c r="Z388" s="421"/>
      <c r="AA388" s="421"/>
      <c r="AB388" s="424"/>
      <c r="AC388" s="424"/>
      <c r="AD388" s="424"/>
      <c r="AE388" s="424"/>
      <c r="AF388" s="424"/>
      <c r="AG388" s="421"/>
    </row>
    <row r="389" spans="1:33" s="419" customFormat="1" ht="19.5" customHeight="1">
      <c r="A389" s="593"/>
      <c r="B389" s="592" t="s">
        <v>1427</v>
      </c>
      <c r="C389" s="605" t="s">
        <v>689</v>
      </c>
      <c r="D389" s="362"/>
      <c r="E389" s="605" t="s">
        <v>49</v>
      </c>
      <c r="F389" s="360">
        <v>0.4</v>
      </c>
      <c r="G389" s="256"/>
      <c r="H389" s="360">
        <v>0.4</v>
      </c>
      <c r="I389" s="446">
        <f t="shared" si="8"/>
        <v>0</v>
      </c>
      <c r="J389" s="420">
        <v>0.01</v>
      </c>
      <c r="K389" s="420"/>
      <c r="L389" s="420">
        <v>0.1</v>
      </c>
      <c r="M389" s="420">
        <v>0.19</v>
      </c>
      <c r="N389" s="420">
        <v>0.1</v>
      </c>
      <c r="O389" s="420"/>
      <c r="P389" s="420"/>
      <c r="Q389" s="420"/>
      <c r="R389" s="420"/>
      <c r="S389" s="422"/>
      <c r="T389" s="422"/>
      <c r="U389" s="426"/>
      <c r="V389" s="425"/>
      <c r="W389" s="426"/>
      <c r="X389" s="425"/>
      <c r="Y389" s="425"/>
      <c r="Z389" s="421"/>
      <c r="AA389" s="421"/>
      <c r="AB389" s="424"/>
      <c r="AC389" s="424"/>
      <c r="AD389" s="424"/>
      <c r="AE389" s="424"/>
      <c r="AF389" s="424"/>
      <c r="AG389" s="421"/>
    </row>
    <row r="390" spans="1:33" s="419" customFormat="1" ht="19.5" customHeight="1">
      <c r="A390" s="593"/>
      <c r="B390" s="592" t="s">
        <v>960</v>
      </c>
      <c r="C390" s="605" t="s">
        <v>689</v>
      </c>
      <c r="D390" s="362"/>
      <c r="E390" s="605" t="s">
        <v>49</v>
      </c>
      <c r="F390" s="360">
        <v>0.18</v>
      </c>
      <c r="G390" s="256"/>
      <c r="H390" s="360">
        <v>0.18</v>
      </c>
      <c r="I390" s="446">
        <f t="shared" si="8"/>
        <v>0</v>
      </c>
      <c r="J390" s="420"/>
      <c r="K390" s="420"/>
      <c r="L390" s="420">
        <v>0.08</v>
      </c>
      <c r="M390" s="420">
        <v>0.05</v>
      </c>
      <c r="N390" s="420">
        <v>0.05</v>
      </c>
      <c r="O390" s="420"/>
      <c r="P390" s="420"/>
      <c r="Q390" s="420"/>
      <c r="R390" s="420"/>
      <c r="S390" s="422"/>
      <c r="T390" s="422"/>
      <c r="U390" s="426"/>
      <c r="V390" s="425"/>
      <c r="W390" s="426"/>
      <c r="X390" s="425"/>
      <c r="Y390" s="425"/>
      <c r="Z390" s="421"/>
      <c r="AA390" s="421"/>
      <c r="AB390" s="424"/>
      <c r="AC390" s="424"/>
      <c r="AD390" s="424"/>
      <c r="AE390" s="424"/>
      <c r="AF390" s="424"/>
      <c r="AG390" s="421"/>
    </row>
    <row r="391" spans="1:33" s="419" customFormat="1" ht="19.5" customHeight="1">
      <c r="A391" s="593"/>
      <c r="B391" s="592" t="s">
        <v>961</v>
      </c>
      <c r="C391" s="605" t="s">
        <v>689</v>
      </c>
      <c r="D391" s="362"/>
      <c r="E391" s="605" t="s">
        <v>49</v>
      </c>
      <c r="F391" s="360">
        <v>1</v>
      </c>
      <c r="G391" s="256"/>
      <c r="H391" s="360">
        <v>1</v>
      </c>
      <c r="I391" s="446">
        <f t="shared" si="8"/>
        <v>0</v>
      </c>
      <c r="J391" s="420"/>
      <c r="K391" s="420"/>
      <c r="L391" s="420">
        <v>1</v>
      </c>
      <c r="M391" s="420"/>
      <c r="N391" s="420"/>
      <c r="O391" s="420"/>
      <c r="P391" s="420"/>
      <c r="Q391" s="420"/>
      <c r="R391" s="420"/>
      <c r="S391" s="422"/>
      <c r="T391" s="422"/>
      <c r="U391" s="426"/>
      <c r="V391" s="425"/>
      <c r="W391" s="426"/>
      <c r="X391" s="425"/>
      <c r="Y391" s="425"/>
      <c r="Z391" s="421"/>
      <c r="AA391" s="421"/>
      <c r="AB391" s="424"/>
      <c r="AC391" s="424"/>
      <c r="AD391" s="424"/>
      <c r="AE391" s="424"/>
      <c r="AF391" s="424"/>
      <c r="AG391" s="421"/>
    </row>
    <row r="392" spans="1:33" s="419" customFormat="1" ht="19.5" customHeight="1">
      <c r="A392" s="593"/>
      <c r="B392" s="592" t="s">
        <v>962</v>
      </c>
      <c r="C392" s="605" t="s">
        <v>689</v>
      </c>
      <c r="D392" s="362"/>
      <c r="E392" s="605" t="s">
        <v>49</v>
      </c>
      <c r="F392" s="360">
        <v>0.3</v>
      </c>
      <c r="G392" s="256"/>
      <c r="H392" s="360">
        <v>0.3</v>
      </c>
      <c r="I392" s="446">
        <f t="shared" si="8"/>
        <v>0</v>
      </c>
      <c r="J392" s="420"/>
      <c r="K392" s="420"/>
      <c r="L392" s="420"/>
      <c r="M392" s="420"/>
      <c r="N392" s="420">
        <v>0.3</v>
      </c>
      <c r="O392" s="420"/>
      <c r="P392" s="420"/>
      <c r="Q392" s="420"/>
      <c r="R392" s="420"/>
      <c r="S392" s="422"/>
      <c r="T392" s="422"/>
      <c r="U392" s="426"/>
      <c r="V392" s="425"/>
      <c r="W392" s="426"/>
      <c r="X392" s="425"/>
      <c r="Y392" s="425"/>
      <c r="Z392" s="421"/>
      <c r="AA392" s="421"/>
      <c r="AB392" s="424"/>
      <c r="AC392" s="424"/>
      <c r="AD392" s="424"/>
      <c r="AE392" s="424"/>
      <c r="AF392" s="424"/>
      <c r="AG392" s="421"/>
    </row>
    <row r="393" spans="1:33" s="419" customFormat="1" ht="19.5" customHeight="1">
      <c r="A393" s="593"/>
      <c r="B393" s="592" t="s">
        <v>963</v>
      </c>
      <c r="C393" s="605" t="s">
        <v>689</v>
      </c>
      <c r="D393" s="362"/>
      <c r="E393" s="605" t="s">
        <v>49</v>
      </c>
      <c r="F393" s="360">
        <v>0.5</v>
      </c>
      <c r="G393" s="256"/>
      <c r="H393" s="360">
        <v>0.5</v>
      </c>
      <c r="I393" s="446">
        <f t="shared" si="8"/>
        <v>0</v>
      </c>
      <c r="J393" s="420"/>
      <c r="K393" s="420"/>
      <c r="L393" s="420">
        <v>0.5</v>
      </c>
      <c r="M393" s="420"/>
      <c r="N393" s="420"/>
      <c r="O393" s="420"/>
      <c r="P393" s="420"/>
      <c r="Q393" s="420"/>
      <c r="R393" s="420"/>
      <c r="S393" s="422"/>
      <c r="T393" s="422"/>
      <c r="U393" s="426"/>
      <c r="V393" s="425"/>
      <c r="W393" s="426"/>
      <c r="X393" s="425"/>
      <c r="Y393" s="425"/>
      <c r="Z393" s="421"/>
      <c r="AA393" s="421"/>
      <c r="AB393" s="424"/>
      <c r="AC393" s="424"/>
      <c r="AD393" s="424"/>
      <c r="AE393" s="424"/>
      <c r="AF393" s="424"/>
      <c r="AG393" s="421"/>
    </row>
    <row r="394" spans="1:33" s="419" customFormat="1" ht="19.5" customHeight="1">
      <c r="A394" s="593"/>
      <c r="B394" s="592" t="s">
        <v>964</v>
      </c>
      <c r="C394" s="605" t="s">
        <v>689</v>
      </c>
      <c r="D394" s="362"/>
      <c r="E394" s="605" t="s">
        <v>49</v>
      </c>
      <c r="F394" s="360">
        <v>2</v>
      </c>
      <c r="G394" s="256"/>
      <c r="H394" s="360">
        <v>2</v>
      </c>
      <c r="I394" s="446">
        <f t="shared" si="8"/>
        <v>0</v>
      </c>
      <c r="J394" s="420"/>
      <c r="K394" s="420"/>
      <c r="L394" s="420">
        <v>1.5</v>
      </c>
      <c r="M394" s="420">
        <v>0.5</v>
      </c>
      <c r="N394" s="420"/>
      <c r="O394" s="420"/>
      <c r="P394" s="420"/>
      <c r="Q394" s="420"/>
      <c r="R394" s="420"/>
      <c r="S394" s="422"/>
      <c r="T394" s="422"/>
      <c r="U394" s="426"/>
      <c r="V394" s="425"/>
      <c r="W394" s="426"/>
      <c r="X394" s="425"/>
      <c r="Y394" s="425"/>
      <c r="Z394" s="421"/>
      <c r="AA394" s="421"/>
      <c r="AB394" s="421"/>
      <c r="AC394" s="421"/>
      <c r="AD394" s="424"/>
      <c r="AE394" s="424"/>
      <c r="AF394" s="424"/>
      <c r="AG394" s="421"/>
    </row>
    <row r="395" spans="1:33" s="419" customFormat="1" ht="19.5" customHeight="1">
      <c r="A395" s="593"/>
      <c r="B395" s="592" t="s">
        <v>965</v>
      </c>
      <c r="C395" s="605" t="s">
        <v>689</v>
      </c>
      <c r="D395" s="362"/>
      <c r="E395" s="605" t="s">
        <v>49</v>
      </c>
      <c r="F395" s="360">
        <v>0.2</v>
      </c>
      <c r="G395" s="256"/>
      <c r="H395" s="360">
        <v>0.2</v>
      </c>
      <c r="I395" s="446">
        <f t="shared" si="8"/>
        <v>0</v>
      </c>
      <c r="J395" s="420"/>
      <c r="K395" s="420"/>
      <c r="L395" s="420">
        <v>0.2</v>
      </c>
      <c r="M395" s="420"/>
      <c r="N395" s="420"/>
      <c r="O395" s="420"/>
      <c r="P395" s="420"/>
      <c r="Q395" s="420"/>
      <c r="R395" s="420"/>
      <c r="S395" s="422"/>
      <c r="T395" s="422"/>
      <c r="U395" s="426"/>
      <c r="V395" s="425"/>
      <c r="W395" s="426"/>
      <c r="X395" s="425"/>
      <c r="Y395" s="425"/>
      <c r="Z395" s="421"/>
      <c r="AA395" s="421"/>
      <c r="AB395" s="421"/>
      <c r="AC395" s="421"/>
      <c r="AD395" s="424"/>
      <c r="AE395" s="424"/>
      <c r="AF395" s="424"/>
      <c r="AG395" s="421"/>
    </row>
    <row r="396" spans="1:33" s="419" customFormat="1" ht="19.5" customHeight="1">
      <c r="A396" s="593"/>
      <c r="B396" s="596" t="s">
        <v>1702</v>
      </c>
      <c r="C396" s="605" t="s">
        <v>689</v>
      </c>
      <c r="D396" s="605"/>
      <c r="E396" s="605" t="s">
        <v>49</v>
      </c>
      <c r="F396" s="353">
        <v>0.2</v>
      </c>
      <c r="G396" s="256"/>
      <c r="H396" s="353">
        <v>0.2</v>
      </c>
      <c r="I396" s="446">
        <f t="shared" ref="I396:I459" si="9">SUM(J396:AG396)-H396</f>
        <v>0</v>
      </c>
      <c r="J396" s="408"/>
      <c r="K396" s="408"/>
      <c r="L396" s="408">
        <v>0.2</v>
      </c>
      <c r="M396" s="408"/>
      <c r="N396" s="408"/>
      <c r="O396" s="408"/>
      <c r="P396" s="408"/>
      <c r="Q396" s="408"/>
      <c r="R396" s="408"/>
      <c r="S396" s="408"/>
      <c r="T396" s="408"/>
      <c r="U396" s="426"/>
      <c r="V396" s="425"/>
      <c r="W396" s="426"/>
      <c r="X396" s="425"/>
      <c r="Y396" s="425"/>
      <c r="Z396" s="414"/>
      <c r="AA396" s="414"/>
      <c r="AB396" s="424"/>
      <c r="AC396" s="424"/>
      <c r="AD396" s="424"/>
      <c r="AE396" s="424"/>
      <c r="AF396" s="424"/>
      <c r="AG396" s="414"/>
    </row>
    <row r="397" spans="1:33" s="419" customFormat="1" ht="19.5" customHeight="1">
      <c r="A397" s="593"/>
      <c r="B397" s="592" t="s">
        <v>966</v>
      </c>
      <c r="C397" s="605" t="s">
        <v>899</v>
      </c>
      <c r="D397" s="362"/>
      <c r="E397" s="605" t="s">
        <v>49</v>
      </c>
      <c r="F397" s="360">
        <v>0.1</v>
      </c>
      <c r="G397" s="256"/>
      <c r="H397" s="360">
        <v>0.1</v>
      </c>
      <c r="I397" s="446">
        <f t="shared" si="9"/>
        <v>0</v>
      </c>
      <c r="J397" s="420">
        <v>0.05</v>
      </c>
      <c r="K397" s="420"/>
      <c r="L397" s="420">
        <v>0.05</v>
      </c>
      <c r="M397" s="420"/>
      <c r="N397" s="420"/>
      <c r="O397" s="422"/>
      <c r="P397" s="422"/>
      <c r="Q397" s="420"/>
      <c r="R397" s="420"/>
      <c r="S397" s="420"/>
      <c r="T397" s="422"/>
      <c r="U397" s="426"/>
      <c r="V397" s="425"/>
      <c r="W397" s="426"/>
      <c r="X397" s="425"/>
      <c r="Y397" s="425"/>
      <c r="Z397" s="239"/>
      <c r="AA397" s="239"/>
      <c r="AB397" s="424"/>
      <c r="AC397" s="424"/>
      <c r="AD397" s="424"/>
      <c r="AE397" s="424"/>
      <c r="AF397" s="424"/>
      <c r="AG397" s="239"/>
    </row>
    <row r="398" spans="1:33" s="419" customFormat="1" ht="19.5" customHeight="1">
      <c r="A398" s="593"/>
      <c r="B398" s="592" t="s">
        <v>967</v>
      </c>
      <c r="C398" s="605" t="s">
        <v>899</v>
      </c>
      <c r="D398" s="362"/>
      <c r="E398" s="605" t="s">
        <v>49</v>
      </c>
      <c r="F398" s="360">
        <v>0.14000000000000001</v>
      </c>
      <c r="G398" s="256"/>
      <c r="H398" s="360">
        <v>0.14000000000000001</v>
      </c>
      <c r="I398" s="446">
        <f t="shared" si="9"/>
        <v>0</v>
      </c>
      <c r="J398" s="420"/>
      <c r="K398" s="420"/>
      <c r="L398" s="420">
        <v>0.13</v>
      </c>
      <c r="M398" s="420"/>
      <c r="N398" s="420"/>
      <c r="O398" s="422"/>
      <c r="P398" s="422"/>
      <c r="Q398" s="420"/>
      <c r="R398" s="420"/>
      <c r="S398" s="420">
        <v>0.01</v>
      </c>
      <c r="T398" s="422"/>
      <c r="U398" s="426"/>
      <c r="V398" s="425"/>
      <c r="W398" s="426"/>
      <c r="X398" s="425"/>
      <c r="Y398" s="425"/>
      <c r="Z398" s="239"/>
      <c r="AA398" s="239"/>
      <c r="AB398" s="424"/>
      <c r="AC398" s="424"/>
      <c r="AD398" s="424"/>
      <c r="AE398" s="424"/>
      <c r="AF398" s="424"/>
      <c r="AG398" s="239"/>
    </row>
    <row r="399" spans="1:33" s="419" customFormat="1" ht="19.5" customHeight="1">
      <c r="A399" s="593"/>
      <c r="B399" s="592" t="s">
        <v>968</v>
      </c>
      <c r="C399" s="605" t="s">
        <v>899</v>
      </c>
      <c r="D399" s="362"/>
      <c r="E399" s="605" t="s">
        <v>49</v>
      </c>
      <c r="F399" s="360">
        <v>0.50000000000000011</v>
      </c>
      <c r="G399" s="256"/>
      <c r="H399" s="360">
        <v>0.50000000000000011</v>
      </c>
      <c r="I399" s="446">
        <f t="shared" si="9"/>
        <v>0</v>
      </c>
      <c r="J399" s="420">
        <v>0.03</v>
      </c>
      <c r="K399" s="420">
        <v>0.06</v>
      </c>
      <c r="L399" s="420"/>
      <c r="M399" s="420">
        <v>0.38</v>
      </c>
      <c r="N399" s="420"/>
      <c r="O399" s="422"/>
      <c r="P399" s="422"/>
      <c r="Q399" s="420">
        <v>0.01</v>
      </c>
      <c r="R399" s="420"/>
      <c r="S399" s="420">
        <v>0.02</v>
      </c>
      <c r="T399" s="422"/>
      <c r="U399" s="426"/>
      <c r="V399" s="425"/>
      <c r="W399" s="426"/>
      <c r="X399" s="425"/>
      <c r="Y399" s="425"/>
      <c r="Z399" s="239"/>
      <c r="AA399" s="239"/>
      <c r="AB399" s="424"/>
      <c r="AC399" s="424"/>
      <c r="AD399" s="424"/>
      <c r="AE399" s="424"/>
      <c r="AF399" s="424"/>
      <c r="AG399" s="239"/>
    </row>
    <row r="400" spans="1:33" s="419" customFormat="1" ht="19.5" customHeight="1">
      <c r="A400" s="593"/>
      <c r="B400" s="592" t="s">
        <v>969</v>
      </c>
      <c r="C400" s="605" t="s">
        <v>899</v>
      </c>
      <c r="D400" s="362"/>
      <c r="E400" s="605" t="s">
        <v>49</v>
      </c>
      <c r="F400" s="360">
        <v>0.49</v>
      </c>
      <c r="G400" s="256"/>
      <c r="H400" s="360">
        <v>0.49</v>
      </c>
      <c r="I400" s="446">
        <f t="shared" si="9"/>
        <v>0</v>
      </c>
      <c r="J400" s="420">
        <v>0.05</v>
      </c>
      <c r="K400" s="420">
        <v>0.1</v>
      </c>
      <c r="L400" s="420">
        <v>0.04</v>
      </c>
      <c r="M400" s="420"/>
      <c r="N400" s="420"/>
      <c r="O400" s="422"/>
      <c r="P400" s="422"/>
      <c r="Q400" s="420">
        <v>0.3</v>
      </c>
      <c r="R400" s="420"/>
      <c r="S400" s="420"/>
      <c r="T400" s="422"/>
      <c r="U400" s="426"/>
      <c r="V400" s="425"/>
      <c r="W400" s="426"/>
      <c r="X400" s="425"/>
      <c r="Y400" s="425"/>
      <c r="Z400" s="239"/>
      <c r="AA400" s="239"/>
      <c r="AB400" s="424"/>
      <c r="AC400" s="424"/>
      <c r="AD400" s="424"/>
      <c r="AE400" s="424"/>
      <c r="AF400" s="424"/>
      <c r="AG400" s="239"/>
    </row>
    <row r="401" spans="1:33" s="419" customFormat="1" ht="19.5" customHeight="1">
      <c r="A401" s="593"/>
      <c r="B401" s="592" t="s">
        <v>970</v>
      </c>
      <c r="C401" s="605" t="s">
        <v>899</v>
      </c>
      <c r="D401" s="362"/>
      <c r="E401" s="605" t="s">
        <v>49</v>
      </c>
      <c r="F401" s="360">
        <v>0.66</v>
      </c>
      <c r="G401" s="256"/>
      <c r="H401" s="360">
        <v>0.66</v>
      </c>
      <c r="I401" s="446">
        <f t="shared" si="9"/>
        <v>0</v>
      </c>
      <c r="J401" s="420">
        <v>0.34</v>
      </c>
      <c r="K401" s="420">
        <v>0.3</v>
      </c>
      <c r="L401" s="420">
        <v>0.01</v>
      </c>
      <c r="M401" s="420"/>
      <c r="N401" s="420"/>
      <c r="O401" s="422"/>
      <c r="P401" s="422"/>
      <c r="Q401" s="420"/>
      <c r="R401" s="420"/>
      <c r="S401" s="420">
        <v>0.01</v>
      </c>
      <c r="T401" s="422"/>
      <c r="U401" s="426"/>
      <c r="V401" s="425"/>
      <c r="W401" s="426"/>
      <c r="X401" s="425"/>
      <c r="Y401" s="425"/>
      <c r="Z401" s="239"/>
      <c r="AA401" s="239"/>
      <c r="AB401" s="424"/>
      <c r="AC401" s="424"/>
      <c r="AD401" s="424"/>
      <c r="AE401" s="424"/>
      <c r="AF401" s="424"/>
      <c r="AG401" s="239"/>
    </row>
    <row r="402" spans="1:33" s="419" customFormat="1" ht="19.5" customHeight="1">
      <c r="A402" s="593"/>
      <c r="B402" s="592" t="s">
        <v>971</v>
      </c>
      <c r="C402" s="605" t="s">
        <v>899</v>
      </c>
      <c r="D402" s="362"/>
      <c r="E402" s="605" t="s">
        <v>49</v>
      </c>
      <c r="F402" s="360">
        <v>0.16</v>
      </c>
      <c r="G402" s="256"/>
      <c r="H402" s="360">
        <v>0.16</v>
      </c>
      <c r="I402" s="446">
        <f t="shared" si="9"/>
        <v>0</v>
      </c>
      <c r="J402" s="420">
        <v>7.0000000000000007E-2</v>
      </c>
      <c r="K402" s="420"/>
      <c r="L402" s="420">
        <v>0.09</v>
      </c>
      <c r="M402" s="420"/>
      <c r="N402" s="420"/>
      <c r="O402" s="422"/>
      <c r="P402" s="422"/>
      <c r="Q402" s="420"/>
      <c r="R402" s="420"/>
      <c r="S402" s="420"/>
      <c r="T402" s="422"/>
      <c r="U402" s="426"/>
      <c r="V402" s="425"/>
      <c r="W402" s="426"/>
      <c r="X402" s="425"/>
      <c r="Y402" s="425"/>
      <c r="Z402" s="239"/>
      <c r="AA402" s="239"/>
      <c r="AB402" s="424"/>
      <c r="AC402" s="424"/>
      <c r="AD402" s="424"/>
      <c r="AE402" s="424"/>
      <c r="AF402" s="424"/>
      <c r="AG402" s="239"/>
    </row>
    <row r="403" spans="1:33" s="419" customFormat="1" ht="30">
      <c r="A403" s="593"/>
      <c r="B403" s="592" t="s">
        <v>2017</v>
      </c>
      <c r="C403" s="605" t="s">
        <v>899</v>
      </c>
      <c r="D403" s="362"/>
      <c r="E403" s="605" t="s">
        <v>49</v>
      </c>
      <c r="F403" s="360">
        <v>1.19</v>
      </c>
      <c r="G403" s="256"/>
      <c r="H403" s="360">
        <v>1.19</v>
      </c>
      <c r="I403" s="446">
        <f t="shared" si="9"/>
        <v>0</v>
      </c>
      <c r="J403" s="420">
        <v>0.04</v>
      </c>
      <c r="K403" s="420">
        <v>0.1</v>
      </c>
      <c r="L403" s="420">
        <v>0.84</v>
      </c>
      <c r="M403" s="420"/>
      <c r="N403" s="420"/>
      <c r="O403" s="422"/>
      <c r="P403" s="422"/>
      <c r="Q403" s="420"/>
      <c r="R403" s="420"/>
      <c r="S403" s="420">
        <v>0.21</v>
      </c>
      <c r="T403" s="422"/>
      <c r="U403" s="426"/>
      <c r="V403" s="425"/>
      <c r="W403" s="426"/>
      <c r="X403" s="425"/>
      <c r="Y403" s="425"/>
      <c r="Z403" s="239"/>
      <c r="AA403" s="239"/>
      <c r="AB403" s="424"/>
      <c r="AC403" s="424"/>
      <c r="AD403" s="424"/>
      <c r="AE403" s="424"/>
      <c r="AF403" s="424"/>
      <c r="AG403" s="239"/>
    </row>
    <row r="404" spans="1:33" s="419" customFormat="1" ht="19.5" customHeight="1">
      <c r="A404" s="593"/>
      <c r="B404" s="592" t="s">
        <v>972</v>
      </c>
      <c r="C404" s="605" t="s">
        <v>899</v>
      </c>
      <c r="D404" s="362"/>
      <c r="E404" s="605" t="s">
        <v>49</v>
      </c>
      <c r="F404" s="360">
        <v>0.42000000000000004</v>
      </c>
      <c r="G404" s="256"/>
      <c r="H404" s="360">
        <v>0.42000000000000004</v>
      </c>
      <c r="I404" s="446">
        <f t="shared" si="9"/>
        <v>0</v>
      </c>
      <c r="J404" s="420"/>
      <c r="K404" s="420"/>
      <c r="L404" s="420">
        <v>0.08</v>
      </c>
      <c r="M404" s="420"/>
      <c r="N404" s="420">
        <v>0.24</v>
      </c>
      <c r="O404" s="422"/>
      <c r="P404" s="422"/>
      <c r="Q404" s="420"/>
      <c r="R404" s="420"/>
      <c r="S404" s="420">
        <v>0.1</v>
      </c>
      <c r="T404" s="422"/>
      <c r="U404" s="426"/>
      <c r="V404" s="425"/>
      <c r="W404" s="426"/>
      <c r="X404" s="425"/>
      <c r="Y404" s="425"/>
      <c r="Z404" s="239"/>
      <c r="AA404" s="239"/>
      <c r="AB404" s="424"/>
      <c r="AC404" s="424"/>
      <c r="AD404" s="424"/>
      <c r="AE404" s="424"/>
      <c r="AF404" s="424"/>
      <c r="AG404" s="239"/>
    </row>
    <row r="405" spans="1:33" s="419" customFormat="1" ht="19.5" customHeight="1">
      <c r="A405" s="369"/>
      <c r="B405" s="592" t="s">
        <v>973</v>
      </c>
      <c r="C405" s="605" t="s">
        <v>899</v>
      </c>
      <c r="D405" s="605"/>
      <c r="E405" s="605" t="s">
        <v>49</v>
      </c>
      <c r="F405" s="360">
        <v>7.0000000000000007E-2</v>
      </c>
      <c r="G405" s="256"/>
      <c r="H405" s="360">
        <v>7.0000000000000007E-2</v>
      </c>
      <c r="I405" s="446">
        <f t="shared" si="9"/>
        <v>0</v>
      </c>
      <c r="J405" s="420"/>
      <c r="K405" s="420"/>
      <c r="L405" s="420"/>
      <c r="M405" s="420">
        <v>0.03</v>
      </c>
      <c r="N405" s="420"/>
      <c r="O405" s="422"/>
      <c r="P405" s="422"/>
      <c r="Q405" s="420"/>
      <c r="R405" s="420"/>
      <c r="S405" s="420">
        <v>0.04</v>
      </c>
      <c r="T405" s="422"/>
      <c r="U405" s="426"/>
      <c r="V405" s="425"/>
      <c r="W405" s="426"/>
      <c r="X405" s="425"/>
      <c r="Y405" s="425"/>
      <c r="Z405" s="239"/>
      <c r="AA405" s="239"/>
      <c r="AB405" s="424"/>
      <c r="AC405" s="424"/>
      <c r="AD405" s="424"/>
      <c r="AE405" s="424"/>
      <c r="AF405" s="424"/>
      <c r="AG405" s="424"/>
    </row>
    <row r="406" spans="1:33" s="419" customFormat="1" ht="19.5" customHeight="1">
      <c r="A406" s="593"/>
      <c r="B406" s="596" t="s">
        <v>974</v>
      </c>
      <c r="C406" s="605" t="s">
        <v>328</v>
      </c>
      <c r="D406" s="605"/>
      <c r="E406" s="605" t="s">
        <v>49</v>
      </c>
      <c r="F406" s="360">
        <v>2.7</v>
      </c>
      <c r="G406" s="256"/>
      <c r="H406" s="360">
        <v>2.7</v>
      </c>
      <c r="I406" s="446">
        <f t="shared" si="9"/>
        <v>0</v>
      </c>
      <c r="J406" s="420"/>
      <c r="K406" s="420">
        <v>0.05</v>
      </c>
      <c r="L406" s="420">
        <v>0.1</v>
      </c>
      <c r="M406" s="420">
        <v>0.05</v>
      </c>
      <c r="N406" s="420">
        <v>2.5</v>
      </c>
      <c r="O406" s="420"/>
      <c r="P406" s="420"/>
      <c r="Q406" s="408"/>
      <c r="R406" s="408"/>
      <c r="S406" s="422"/>
      <c r="T406" s="422"/>
      <c r="U406" s="426"/>
      <c r="V406" s="425"/>
      <c r="W406" s="426"/>
      <c r="X406" s="425"/>
      <c r="Y406" s="425"/>
      <c r="Z406" s="421"/>
      <c r="AA406" s="421"/>
      <c r="AB406" s="424"/>
      <c r="AC406" s="424"/>
      <c r="AD406" s="424"/>
      <c r="AE406" s="424"/>
      <c r="AF406" s="424"/>
      <c r="AG406" s="421"/>
    </row>
    <row r="407" spans="1:33" s="419" customFormat="1" ht="19.5" customHeight="1">
      <c r="A407" s="593"/>
      <c r="B407" s="596" t="s">
        <v>975</v>
      </c>
      <c r="C407" s="605" t="s">
        <v>328</v>
      </c>
      <c r="D407" s="605"/>
      <c r="E407" s="605" t="s">
        <v>49</v>
      </c>
      <c r="F407" s="360">
        <v>1.2</v>
      </c>
      <c r="G407" s="256"/>
      <c r="H407" s="360">
        <v>1.2</v>
      </c>
      <c r="I407" s="446">
        <f t="shared" si="9"/>
        <v>0</v>
      </c>
      <c r="J407" s="420"/>
      <c r="K407" s="420"/>
      <c r="L407" s="420"/>
      <c r="M407" s="420"/>
      <c r="N407" s="420">
        <v>1.2</v>
      </c>
      <c r="O407" s="420"/>
      <c r="P407" s="420"/>
      <c r="Q407" s="408"/>
      <c r="R407" s="408"/>
      <c r="S407" s="422"/>
      <c r="T407" s="422"/>
      <c r="U407" s="426"/>
      <c r="V407" s="425"/>
      <c r="W407" s="426"/>
      <c r="X407" s="425"/>
      <c r="Y407" s="425"/>
      <c r="Z407" s="421"/>
      <c r="AA407" s="421"/>
      <c r="AB407" s="424"/>
      <c r="AC407" s="424"/>
      <c r="AD407" s="424"/>
      <c r="AE407" s="424"/>
      <c r="AF407" s="424"/>
      <c r="AG407" s="421"/>
    </row>
    <row r="408" spans="1:33" s="419" customFormat="1" ht="19.5" customHeight="1">
      <c r="A408" s="593"/>
      <c r="B408" s="596" t="s">
        <v>976</v>
      </c>
      <c r="C408" s="605" t="s">
        <v>328</v>
      </c>
      <c r="D408" s="605"/>
      <c r="E408" s="605" t="s">
        <v>49</v>
      </c>
      <c r="F408" s="360">
        <v>3</v>
      </c>
      <c r="G408" s="256"/>
      <c r="H408" s="360">
        <v>3</v>
      </c>
      <c r="I408" s="446">
        <f t="shared" si="9"/>
        <v>0</v>
      </c>
      <c r="J408" s="420"/>
      <c r="K408" s="420"/>
      <c r="L408" s="420"/>
      <c r="M408" s="420"/>
      <c r="N408" s="420">
        <v>3</v>
      </c>
      <c r="O408" s="420"/>
      <c r="P408" s="420"/>
      <c r="Q408" s="408"/>
      <c r="R408" s="408"/>
      <c r="S408" s="422"/>
      <c r="T408" s="422"/>
      <c r="U408" s="426"/>
      <c r="V408" s="425"/>
      <c r="W408" s="426"/>
      <c r="X408" s="425"/>
      <c r="Y408" s="425"/>
      <c r="Z408" s="421"/>
      <c r="AA408" s="421"/>
      <c r="AB408" s="424"/>
      <c r="AC408" s="424"/>
      <c r="AD408" s="424"/>
      <c r="AE408" s="424"/>
      <c r="AF408" s="424"/>
      <c r="AG408" s="421"/>
    </row>
    <row r="409" spans="1:33" s="419" customFormat="1" ht="19.5" customHeight="1">
      <c r="A409" s="593"/>
      <c r="B409" s="596" t="s">
        <v>977</v>
      </c>
      <c r="C409" s="605" t="s">
        <v>328</v>
      </c>
      <c r="D409" s="605"/>
      <c r="E409" s="605" t="s">
        <v>49</v>
      </c>
      <c r="F409" s="360">
        <v>0.2</v>
      </c>
      <c r="G409" s="256"/>
      <c r="H409" s="360">
        <v>0.2</v>
      </c>
      <c r="I409" s="446">
        <f t="shared" si="9"/>
        <v>0</v>
      </c>
      <c r="J409" s="420"/>
      <c r="K409" s="420"/>
      <c r="L409" s="420"/>
      <c r="M409" s="420">
        <v>0.2</v>
      </c>
      <c r="N409" s="420"/>
      <c r="O409" s="420"/>
      <c r="P409" s="420"/>
      <c r="Q409" s="420"/>
      <c r="R409" s="420"/>
      <c r="S409" s="422"/>
      <c r="T409" s="422"/>
      <c r="U409" s="426"/>
      <c r="V409" s="425"/>
      <c r="W409" s="426"/>
      <c r="X409" s="425"/>
      <c r="Y409" s="425"/>
      <c r="Z409" s="421"/>
      <c r="AA409" s="421"/>
      <c r="AB409" s="424"/>
      <c r="AC409" s="424"/>
      <c r="AD409" s="424"/>
      <c r="AE409" s="424"/>
      <c r="AF409" s="424"/>
      <c r="AG409" s="421"/>
    </row>
    <row r="410" spans="1:33" s="419" customFormat="1" ht="19.5" customHeight="1">
      <c r="A410" s="593"/>
      <c r="B410" s="596" t="s">
        <v>1703</v>
      </c>
      <c r="C410" s="605" t="s">
        <v>328</v>
      </c>
      <c r="D410" s="605"/>
      <c r="E410" s="605" t="s">
        <v>49</v>
      </c>
      <c r="F410" s="353">
        <v>0.2</v>
      </c>
      <c r="G410" s="256"/>
      <c r="H410" s="353">
        <v>0.2</v>
      </c>
      <c r="I410" s="446">
        <f t="shared" si="9"/>
        <v>0</v>
      </c>
      <c r="J410" s="408"/>
      <c r="K410" s="408"/>
      <c r="L410" s="408">
        <v>0.2</v>
      </c>
      <c r="M410" s="408"/>
      <c r="N410" s="408"/>
      <c r="O410" s="408"/>
      <c r="P410" s="408"/>
      <c r="Q410" s="408"/>
      <c r="R410" s="408"/>
      <c r="S410" s="408"/>
      <c r="T410" s="408"/>
      <c r="U410" s="426"/>
      <c r="V410" s="425"/>
      <c r="W410" s="426"/>
      <c r="X410" s="425"/>
      <c r="Y410" s="425"/>
      <c r="Z410" s="414"/>
      <c r="AA410" s="414"/>
      <c r="AB410" s="424"/>
      <c r="AC410" s="424"/>
      <c r="AD410" s="424"/>
      <c r="AE410" s="424"/>
      <c r="AF410" s="424"/>
      <c r="AG410" s="414"/>
    </row>
    <row r="411" spans="1:33" s="419" customFormat="1" ht="19.5" customHeight="1">
      <c r="A411" s="593"/>
      <c r="B411" s="596" t="s">
        <v>1704</v>
      </c>
      <c r="C411" s="605" t="s">
        <v>328</v>
      </c>
      <c r="D411" s="605"/>
      <c r="E411" s="605" t="s">
        <v>49</v>
      </c>
      <c r="F411" s="353">
        <v>0.2</v>
      </c>
      <c r="G411" s="256"/>
      <c r="H411" s="353">
        <v>0.2</v>
      </c>
      <c r="I411" s="446">
        <f t="shared" si="9"/>
        <v>0</v>
      </c>
      <c r="J411" s="408"/>
      <c r="K411" s="408"/>
      <c r="L411" s="408">
        <v>0.2</v>
      </c>
      <c r="M411" s="408"/>
      <c r="N411" s="408"/>
      <c r="O411" s="408"/>
      <c r="P411" s="408"/>
      <c r="Q411" s="408"/>
      <c r="R411" s="408"/>
      <c r="S411" s="408"/>
      <c r="T411" s="408"/>
      <c r="U411" s="426"/>
      <c r="V411" s="425"/>
      <c r="W411" s="426"/>
      <c r="X411" s="425"/>
      <c r="Y411" s="425"/>
      <c r="Z411" s="414"/>
      <c r="AA411" s="414"/>
      <c r="AB411" s="424"/>
      <c r="AC411" s="424"/>
      <c r="AD411" s="424"/>
      <c r="AE411" s="424"/>
      <c r="AF411" s="424"/>
      <c r="AG411" s="414"/>
    </row>
    <row r="412" spans="1:33" s="419" customFormat="1" ht="19.5" customHeight="1">
      <c r="A412" s="593"/>
      <c r="B412" s="596" t="s">
        <v>1705</v>
      </c>
      <c r="C412" s="605" t="s">
        <v>328</v>
      </c>
      <c r="D412" s="605"/>
      <c r="E412" s="605" t="s">
        <v>49</v>
      </c>
      <c r="F412" s="353">
        <v>0.2</v>
      </c>
      <c r="G412" s="256"/>
      <c r="H412" s="353">
        <v>0.2</v>
      </c>
      <c r="I412" s="446">
        <f t="shared" si="9"/>
        <v>0</v>
      </c>
      <c r="J412" s="408"/>
      <c r="K412" s="408"/>
      <c r="L412" s="408">
        <v>0.2</v>
      </c>
      <c r="M412" s="408"/>
      <c r="N412" s="408"/>
      <c r="O412" s="408"/>
      <c r="P412" s="408"/>
      <c r="Q412" s="408"/>
      <c r="R412" s="408"/>
      <c r="S412" s="408"/>
      <c r="T412" s="408"/>
      <c r="U412" s="426"/>
      <c r="V412" s="425"/>
      <c r="W412" s="426"/>
      <c r="X412" s="425"/>
      <c r="Y412" s="425"/>
      <c r="Z412" s="414"/>
      <c r="AA412" s="414"/>
      <c r="AB412" s="424"/>
      <c r="AC412" s="424"/>
      <c r="AD412" s="424"/>
      <c r="AE412" s="424"/>
      <c r="AF412" s="424"/>
      <c r="AG412" s="414"/>
    </row>
    <row r="413" spans="1:33" s="419" customFormat="1" ht="19.5" customHeight="1">
      <c r="A413" s="595"/>
      <c r="B413" s="596" t="s">
        <v>2018</v>
      </c>
      <c r="C413" s="605" t="s">
        <v>332</v>
      </c>
      <c r="D413" s="605"/>
      <c r="E413" s="605" t="s">
        <v>49</v>
      </c>
      <c r="F413" s="360">
        <v>0.6</v>
      </c>
      <c r="G413" s="256"/>
      <c r="H413" s="360">
        <v>0.6</v>
      </c>
      <c r="I413" s="446">
        <f t="shared" si="9"/>
        <v>0</v>
      </c>
      <c r="J413" s="422"/>
      <c r="K413" s="420"/>
      <c r="L413" s="420">
        <v>0.6</v>
      </c>
      <c r="M413" s="422"/>
      <c r="N413" s="420"/>
      <c r="O413" s="422"/>
      <c r="P413" s="422"/>
      <c r="Q413" s="422"/>
      <c r="R413" s="422"/>
      <c r="S413" s="422"/>
      <c r="T413" s="422"/>
      <c r="U413" s="426"/>
      <c r="V413" s="425"/>
      <c r="W413" s="426"/>
      <c r="X413" s="425"/>
      <c r="Y413" s="425"/>
      <c r="Z413" s="421"/>
      <c r="AA413" s="421"/>
      <c r="AB413" s="424"/>
      <c r="AC413" s="424"/>
      <c r="AD413" s="424"/>
      <c r="AE413" s="424"/>
      <c r="AF413" s="424"/>
      <c r="AG413" s="421"/>
    </row>
    <row r="414" spans="1:33" s="419" customFormat="1" ht="19.5" customHeight="1">
      <c r="A414" s="593"/>
      <c r="B414" s="596" t="s">
        <v>978</v>
      </c>
      <c r="C414" s="605" t="s">
        <v>332</v>
      </c>
      <c r="D414" s="605"/>
      <c r="E414" s="605" t="s">
        <v>49</v>
      </c>
      <c r="F414" s="360">
        <v>0.44999999999999996</v>
      </c>
      <c r="G414" s="256"/>
      <c r="H414" s="360">
        <v>0.44999999999999996</v>
      </c>
      <c r="I414" s="446">
        <f t="shared" si="9"/>
        <v>0</v>
      </c>
      <c r="J414" s="422"/>
      <c r="K414" s="420"/>
      <c r="L414" s="420">
        <v>0.15</v>
      </c>
      <c r="M414" s="422"/>
      <c r="N414" s="420">
        <v>0.3</v>
      </c>
      <c r="O414" s="422"/>
      <c r="P414" s="422"/>
      <c r="Q414" s="422"/>
      <c r="R414" s="422"/>
      <c r="S414" s="422"/>
      <c r="T414" s="422"/>
      <c r="U414" s="426"/>
      <c r="V414" s="425"/>
      <c r="W414" s="426"/>
      <c r="X414" s="425"/>
      <c r="Y414" s="425"/>
      <c r="Z414" s="421"/>
      <c r="AA414" s="421"/>
      <c r="AB414" s="424"/>
      <c r="AC414" s="424"/>
      <c r="AD414" s="424"/>
      <c r="AE414" s="424"/>
      <c r="AF414" s="424"/>
      <c r="AG414" s="421"/>
    </row>
    <row r="415" spans="1:33" s="419" customFormat="1" ht="19.5" customHeight="1">
      <c r="A415" s="593"/>
      <c r="B415" s="596" t="s">
        <v>979</v>
      </c>
      <c r="C415" s="605" t="s">
        <v>332</v>
      </c>
      <c r="D415" s="605"/>
      <c r="E415" s="605" t="s">
        <v>49</v>
      </c>
      <c r="F415" s="360">
        <v>0.5</v>
      </c>
      <c r="G415" s="256"/>
      <c r="H415" s="360">
        <v>0.5</v>
      </c>
      <c r="I415" s="446">
        <f t="shared" si="9"/>
        <v>0</v>
      </c>
      <c r="J415" s="422"/>
      <c r="K415" s="420"/>
      <c r="L415" s="420"/>
      <c r="M415" s="422"/>
      <c r="N415" s="420">
        <v>0.5</v>
      </c>
      <c r="O415" s="422"/>
      <c r="P415" s="422"/>
      <c r="Q415" s="422"/>
      <c r="R415" s="422"/>
      <c r="S415" s="422"/>
      <c r="T415" s="422"/>
      <c r="U415" s="426"/>
      <c r="V415" s="425"/>
      <c r="W415" s="426"/>
      <c r="X415" s="425"/>
      <c r="Y415" s="425"/>
      <c r="Z415" s="421"/>
      <c r="AA415" s="421"/>
      <c r="AB415" s="424"/>
      <c r="AC415" s="424"/>
      <c r="AD415" s="424"/>
      <c r="AE415" s="424"/>
      <c r="AF415" s="424"/>
      <c r="AG415" s="421"/>
    </row>
    <row r="416" spans="1:33" s="419" customFormat="1" ht="19.5" customHeight="1">
      <c r="A416" s="593"/>
      <c r="B416" s="596" t="s">
        <v>980</v>
      </c>
      <c r="C416" s="605" t="s">
        <v>332</v>
      </c>
      <c r="D416" s="605"/>
      <c r="E416" s="605" t="s">
        <v>49</v>
      </c>
      <c r="F416" s="360">
        <v>1.5</v>
      </c>
      <c r="G416" s="256"/>
      <c r="H416" s="360">
        <v>1.5</v>
      </c>
      <c r="I416" s="446">
        <f t="shared" si="9"/>
        <v>0</v>
      </c>
      <c r="J416" s="422">
        <v>0.9</v>
      </c>
      <c r="K416" s="420"/>
      <c r="L416" s="420">
        <v>0.6</v>
      </c>
      <c r="M416" s="422"/>
      <c r="N416" s="420"/>
      <c r="O416" s="422"/>
      <c r="P416" s="422"/>
      <c r="Q416" s="422"/>
      <c r="R416" s="422"/>
      <c r="S416" s="422"/>
      <c r="T416" s="422"/>
      <c r="U416" s="426"/>
      <c r="V416" s="425"/>
      <c r="W416" s="426"/>
      <c r="X416" s="425"/>
      <c r="Y416" s="425"/>
      <c r="Z416" s="421"/>
      <c r="AA416" s="421"/>
      <c r="AB416" s="424"/>
      <c r="AC416" s="424"/>
      <c r="AD416" s="424"/>
      <c r="AE416" s="424"/>
      <c r="AF416" s="424"/>
      <c r="AG416" s="421"/>
    </row>
    <row r="417" spans="1:33" s="419" customFormat="1" ht="19.5" customHeight="1">
      <c r="A417" s="593"/>
      <c r="B417" s="596" t="s">
        <v>981</v>
      </c>
      <c r="C417" s="605" t="s">
        <v>332</v>
      </c>
      <c r="D417" s="605"/>
      <c r="E417" s="605" t="s">
        <v>49</v>
      </c>
      <c r="F417" s="360">
        <v>0.3</v>
      </c>
      <c r="G417" s="256"/>
      <c r="H417" s="360">
        <v>0.3</v>
      </c>
      <c r="I417" s="446">
        <f t="shared" si="9"/>
        <v>0</v>
      </c>
      <c r="J417" s="422"/>
      <c r="K417" s="420"/>
      <c r="L417" s="420">
        <v>0.3</v>
      </c>
      <c r="M417" s="422"/>
      <c r="N417" s="420"/>
      <c r="O417" s="422"/>
      <c r="P417" s="422"/>
      <c r="Q417" s="422"/>
      <c r="R417" s="422"/>
      <c r="S417" s="422"/>
      <c r="T417" s="422"/>
      <c r="U417" s="426"/>
      <c r="V417" s="425"/>
      <c r="W417" s="426"/>
      <c r="X417" s="425"/>
      <c r="Y417" s="425"/>
      <c r="Z417" s="421"/>
      <c r="AA417" s="421"/>
      <c r="AB417" s="424"/>
      <c r="AC417" s="424"/>
      <c r="AD417" s="424"/>
      <c r="AE417" s="424"/>
      <c r="AF417" s="424"/>
      <c r="AG417" s="421"/>
    </row>
    <row r="418" spans="1:33" s="419" customFormat="1" ht="19.5" customHeight="1">
      <c r="A418" s="593"/>
      <c r="B418" s="596" t="s">
        <v>982</v>
      </c>
      <c r="C418" s="605" t="s">
        <v>332</v>
      </c>
      <c r="D418" s="605"/>
      <c r="E418" s="605" t="s">
        <v>49</v>
      </c>
      <c r="F418" s="360">
        <v>0.3</v>
      </c>
      <c r="G418" s="256"/>
      <c r="H418" s="360">
        <v>0.3</v>
      </c>
      <c r="I418" s="446">
        <f t="shared" si="9"/>
        <v>0</v>
      </c>
      <c r="J418" s="422"/>
      <c r="K418" s="420"/>
      <c r="L418" s="420">
        <v>0.3</v>
      </c>
      <c r="M418" s="422"/>
      <c r="N418" s="420"/>
      <c r="O418" s="422"/>
      <c r="P418" s="422"/>
      <c r="Q418" s="422"/>
      <c r="R418" s="422"/>
      <c r="S418" s="422"/>
      <c r="T418" s="422"/>
      <c r="U418" s="426"/>
      <c r="V418" s="425"/>
      <c r="W418" s="426"/>
      <c r="X418" s="425"/>
      <c r="Y418" s="425"/>
      <c r="Z418" s="421"/>
      <c r="AA418" s="421"/>
      <c r="AB418" s="424"/>
      <c r="AC418" s="424"/>
      <c r="AD418" s="424"/>
      <c r="AE418" s="424"/>
      <c r="AF418" s="424"/>
      <c r="AG418" s="421"/>
    </row>
    <row r="419" spans="1:33" s="419" customFormat="1" ht="19.5" customHeight="1">
      <c r="A419" s="593"/>
      <c r="B419" s="596" t="s">
        <v>983</v>
      </c>
      <c r="C419" s="605" t="s">
        <v>332</v>
      </c>
      <c r="D419" s="605"/>
      <c r="E419" s="605" t="s">
        <v>49</v>
      </c>
      <c r="F419" s="360">
        <v>0.03</v>
      </c>
      <c r="G419" s="256"/>
      <c r="H419" s="360">
        <v>0.03</v>
      </c>
      <c r="I419" s="446">
        <f t="shared" si="9"/>
        <v>0</v>
      </c>
      <c r="J419" s="422"/>
      <c r="K419" s="420"/>
      <c r="L419" s="420">
        <v>0.03</v>
      </c>
      <c r="M419" s="422"/>
      <c r="N419" s="420"/>
      <c r="O419" s="422"/>
      <c r="P419" s="422"/>
      <c r="Q419" s="422"/>
      <c r="R419" s="422"/>
      <c r="S419" s="422"/>
      <c r="T419" s="422"/>
      <c r="U419" s="426"/>
      <c r="V419" s="425"/>
      <c r="W419" s="426"/>
      <c r="X419" s="425"/>
      <c r="Y419" s="425"/>
      <c r="Z419" s="421"/>
      <c r="AA419" s="421"/>
      <c r="AB419" s="424"/>
      <c r="AC419" s="424"/>
      <c r="AD419" s="424"/>
      <c r="AE419" s="424"/>
      <c r="AF419" s="424"/>
      <c r="AG419" s="421"/>
    </row>
    <row r="420" spans="1:33" s="419" customFormat="1" ht="19.5" customHeight="1">
      <c r="A420" s="593"/>
      <c r="B420" s="596" t="s">
        <v>984</v>
      </c>
      <c r="C420" s="605" t="s">
        <v>332</v>
      </c>
      <c r="D420" s="605"/>
      <c r="E420" s="605" t="s">
        <v>49</v>
      </c>
      <c r="F420" s="360">
        <v>0.48</v>
      </c>
      <c r="G420" s="256"/>
      <c r="H420" s="360">
        <v>0.48</v>
      </c>
      <c r="I420" s="446">
        <f t="shared" si="9"/>
        <v>0</v>
      </c>
      <c r="J420" s="422"/>
      <c r="K420" s="420">
        <v>0.28999999999999998</v>
      </c>
      <c r="L420" s="420">
        <v>0.09</v>
      </c>
      <c r="M420" s="422"/>
      <c r="N420" s="420">
        <v>0.1</v>
      </c>
      <c r="O420" s="422"/>
      <c r="P420" s="422"/>
      <c r="Q420" s="422"/>
      <c r="R420" s="422"/>
      <c r="S420" s="422"/>
      <c r="T420" s="422"/>
      <c r="U420" s="426"/>
      <c r="V420" s="425"/>
      <c r="W420" s="426"/>
      <c r="X420" s="425"/>
      <c r="Y420" s="425"/>
      <c r="Z420" s="421"/>
      <c r="AA420" s="421"/>
      <c r="AB420" s="424"/>
      <c r="AC420" s="424"/>
      <c r="AD420" s="424"/>
      <c r="AE420" s="424"/>
      <c r="AF420" s="424"/>
      <c r="AG420" s="239"/>
    </row>
    <row r="421" spans="1:33" s="419" customFormat="1" ht="19.5" customHeight="1">
      <c r="A421" s="593"/>
      <c r="B421" s="596" t="s">
        <v>985</v>
      </c>
      <c r="C421" s="605" t="s">
        <v>332</v>
      </c>
      <c r="D421" s="605"/>
      <c r="E421" s="605" t="s">
        <v>49</v>
      </c>
      <c r="F421" s="360">
        <v>0.25</v>
      </c>
      <c r="G421" s="256"/>
      <c r="H421" s="360">
        <v>0.25</v>
      </c>
      <c r="I421" s="446">
        <f t="shared" si="9"/>
        <v>0</v>
      </c>
      <c r="J421" s="422"/>
      <c r="K421" s="420"/>
      <c r="L421" s="420">
        <v>0.25</v>
      </c>
      <c r="M421" s="422"/>
      <c r="N421" s="420"/>
      <c r="O421" s="422"/>
      <c r="P421" s="422"/>
      <c r="Q421" s="422"/>
      <c r="R421" s="422"/>
      <c r="S421" s="422"/>
      <c r="T421" s="422"/>
      <c r="U421" s="426"/>
      <c r="V421" s="425"/>
      <c r="W421" s="426"/>
      <c r="X421" s="425"/>
      <c r="Y421" s="425"/>
      <c r="Z421" s="421"/>
      <c r="AA421" s="421"/>
      <c r="AB421" s="424"/>
      <c r="AC421" s="424"/>
      <c r="AD421" s="424"/>
      <c r="AE421" s="424"/>
      <c r="AF421" s="424"/>
      <c r="AG421" s="239"/>
    </row>
    <row r="422" spans="1:33" s="419" customFormat="1" ht="19.5" customHeight="1">
      <c r="A422" s="593"/>
      <c r="B422" s="596" t="s">
        <v>986</v>
      </c>
      <c r="C422" s="605" t="s">
        <v>332</v>
      </c>
      <c r="D422" s="605"/>
      <c r="E422" s="605" t="s">
        <v>49</v>
      </c>
      <c r="F422" s="360">
        <v>0.4</v>
      </c>
      <c r="G422" s="256"/>
      <c r="H422" s="360">
        <v>0.4</v>
      </c>
      <c r="I422" s="446">
        <f t="shared" si="9"/>
        <v>0</v>
      </c>
      <c r="J422" s="422"/>
      <c r="K422" s="420"/>
      <c r="L422" s="420"/>
      <c r="M422" s="422"/>
      <c r="N422" s="420">
        <v>0.4</v>
      </c>
      <c r="O422" s="422"/>
      <c r="P422" s="422"/>
      <c r="Q422" s="422"/>
      <c r="R422" s="422"/>
      <c r="S422" s="422"/>
      <c r="T422" s="422"/>
      <c r="U422" s="426"/>
      <c r="V422" s="425"/>
      <c r="W422" s="426"/>
      <c r="X422" s="425"/>
      <c r="Y422" s="425"/>
      <c r="Z422" s="421"/>
      <c r="AA422" s="421"/>
      <c r="AB422" s="424"/>
      <c r="AC422" s="424"/>
      <c r="AD422" s="424"/>
      <c r="AE422" s="424"/>
      <c r="AF422" s="424"/>
      <c r="AG422" s="239"/>
    </row>
    <row r="423" spans="1:33" s="419" customFormat="1" ht="19.5" customHeight="1">
      <c r="A423" s="593"/>
      <c r="B423" s="596" t="s">
        <v>957</v>
      </c>
      <c r="C423" s="605" t="s">
        <v>332</v>
      </c>
      <c r="D423" s="605"/>
      <c r="E423" s="605" t="s">
        <v>49</v>
      </c>
      <c r="F423" s="360">
        <v>5.26</v>
      </c>
      <c r="G423" s="256"/>
      <c r="H423" s="360">
        <v>5.26</v>
      </c>
      <c r="I423" s="446">
        <f t="shared" si="9"/>
        <v>0</v>
      </c>
      <c r="J423" s="422"/>
      <c r="K423" s="420">
        <v>0.5</v>
      </c>
      <c r="L423" s="420">
        <v>1.5</v>
      </c>
      <c r="M423" s="420">
        <v>1.75</v>
      </c>
      <c r="N423" s="420">
        <v>1.51</v>
      </c>
      <c r="O423" s="422"/>
      <c r="P423" s="422"/>
      <c r="Q423" s="422"/>
      <c r="R423" s="422"/>
      <c r="S423" s="422"/>
      <c r="T423" s="422"/>
      <c r="U423" s="426"/>
      <c r="V423" s="425"/>
      <c r="W423" s="426"/>
      <c r="X423" s="425"/>
      <c r="Y423" s="425"/>
      <c r="Z423" s="421"/>
      <c r="AA423" s="421"/>
      <c r="AB423" s="424"/>
      <c r="AC423" s="424"/>
      <c r="AD423" s="424"/>
      <c r="AE423" s="424"/>
      <c r="AF423" s="424"/>
      <c r="AG423" s="239"/>
    </row>
    <row r="424" spans="1:33" s="419" customFormat="1" ht="19.5" customHeight="1">
      <c r="A424" s="593"/>
      <c r="B424" s="596" t="s">
        <v>987</v>
      </c>
      <c r="C424" s="605" t="s">
        <v>332</v>
      </c>
      <c r="D424" s="605"/>
      <c r="E424" s="605" t="s">
        <v>49</v>
      </c>
      <c r="F424" s="353">
        <v>0.4</v>
      </c>
      <c r="G424" s="256"/>
      <c r="H424" s="353">
        <v>0.4</v>
      </c>
      <c r="I424" s="446">
        <f t="shared" si="9"/>
        <v>0</v>
      </c>
      <c r="J424" s="408"/>
      <c r="K424" s="408"/>
      <c r="L424" s="408">
        <v>0.4</v>
      </c>
      <c r="M424" s="408"/>
      <c r="N424" s="408"/>
      <c r="O424" s="408"/>
      <c r="P424" s="408"/>
      <c r="Q424" s="408"/>
      <c r="R424" s="408"/>
      <c r="S424" s="408"/>
      <c r="T424" s="408"/>
      <c r="U424" s="426"/>
      <c r="V424" s="425"/>
      <c r="W424" s="426"/>
      <c r="X424" s="425"/>
      <c r="Y424" s="425"/>
      <c r="Z424" s="414"/>
      <c r="AA424" s="414"/>
      <c r="AB424" s="414"/>
      <c r="AC424" s="414"/>
      <c r="AD424" s="424"/>
      <c r="AE424" s="424"/>
      <c r="AF424" s="424"/>
      <c r="AG424" s="414"/>
    </row>
    <row r="425" spans="1:33" s="419" customFormat="1" ht="19.5" customHeight="1">
      <c r="A425" s="593"/>
      <c r="B425" s="13" t="s">
        <v>988</v>
      </c>
      <c r="C425" s="605" t="s">
        <v>332</v>
      </c>
      <c r="D425" s="605"/>
      <c r="E425" s="605" t="s">
        <v>49</v>
      </c>
      <c r="F425" s="353">
        <v>0.09</v>
      </c>
      <c r="G425" s="256"/>
      <c r="H425" s="353">
        <v>0.09</v>
      </c>
      <c r="I425" s="446">
        <f t="shared" si="9"/>
        <v>0</v>
      </c>
      <c r="J425" s="408"/>
      <c r="K425" s="408"/>
      <c r="L425" s="408">
        <v>0.09</v>
      </c>
      <c r="M425" s="408"/>
      <c r="N425" s="408"/>
      <c r="O425" s="408"/>
      <c r="P425" s="408"/>
      <c r="Q425" s="408"/>
      <c r="R425" s="408"/>
      <c r="S425" s="408"/>
      <c r="T425" s="408"/>
      <c r="U425" s="426"/>
      <c r="V425" s="425"/>
      <c r="W425" s="426"/>
      <c r="X425" s="425"/>
      <c r="Y425" s="425"/>
      <c r="Z425" s="414"/>
      <c r="AA425" s="414"/>
      <c r="AB425" s="414"/>
      <c r="AC425" s="414"/>
      <c r="AD425" s="424"/>
      <c r="AE425" s="424"/>
      <c r="AF425" s="424"/>
      <c r="AG425" s="414"/>
    </row>
    <row r="426" spans="1:33" s="419" customFormat="1" ht="19.5" customHeight="1">
      <c r="A426" s="593"/>
      <c r="B426" s="13" t="s">
        <v>989</v>
      </c>
      <c r="C426" s="605" t="s">
        <v>332</v>
      </c>
      <c r="D426" s="605"/>
      <c r="E426" s="605" t="s">
        <v>49</v>
      </c>
      <c r="F426" s="353">
        <v>0.3</v>
      </c>
      <c r="G426" s="256"/>
      <c r="H426" s="353">
        <v>0.3</v>
      </c>
      <c r="I426" s="446">
        <f t="shared" si="9"/>
        <v>0</v>
      </c>
      <c r="J426" s="408"/>
      <c r="K426" s="408"/>
      <c r="L426" s="408">
        <v>0.2</v>
      </c>
      <c r="M426" s="408">
        <v>0.1</v>
      </c>
      <c r="N426" s="408"/>
      <c r="O426" s="408"/>
      <c r="P426" s="408"/>
      <c r="Q426" s="408"/>
      <c r="R426" s="408"/>
      <c r="S426" s="408"/>
      <c r="T426" s="408"/>
      <c r="U426" s="426"/>
      <c r="V426" s="425"/>
      <c r="W426" s="426"/>
      <c r="X426" s="425"/>
      <c r="Y426" s="425"/>
      <c r="Z426" s="414"/>
      <c r="AA426" s="414"/>
      <c r="AB426" s="414"/>
      <c r="AC426" s="414"/>
      <c r="AD426" s="424"/>
      <c r="AE426" s="424"/>
      <c r="AF426" s="424"/>
      <c r="AG426" s="414"/>
    </row>
    <row r="427" spans="1:33" s="419" customFormat="1" ht="19.5" customHeight="1">
      <c r="A427" s="593"/>
      <c r="B427" s="13" t="s">
        <v>1428</v>
      </c>
      <c r="C427" s="605" t="s">
        <v>332</v>
      </c>
      <c r="D427" s="605"/>
      <c r="E427" s="605" t="s">
        <v>49</v>
      </c>
      <c r="F427" s="353">
        <v>0.05</v>
      </c>
      <c r="G427" s="256"/>
      <c r="H427" s="353">
        <v>0.05</v>
      </c>
      <c r="I427" s="446">
        <f t="shared" si="9"/>
        <v>0</v>
      </c>
      <c r="J427" s="408"/>
      <c r="K427" s="408"/>
      <c r="L427" s="408">
        <v>0.05</v>
      </c>
      <c r="M427" s="408"/>
      <c r="N427" s="408"/>
      <c r="O427" s="408"/>
      <c r="P427" s="408"/>
      <c r="Q427" s="408"/>
      <c r="R427" s="408"/>
      <c r="S427" s="408"/>
      <c r="T427" s="408"/>
      <c r="U427" s="426"/>
      <c r="V427" s="425"/>
      <c r="W427" s="426"/>
      <c r="X427" s="425"/>
      <c r="Y427" s="425"/>
      <c r="Z427" s="414"/>
      <c r="AA427" s="414"/>
      <c r="AB427" s="414"/>
      <c r="AC427" s="414"/>
      <c r="AD427" s="424"/>
      <c r="AE427" s="424"/>
      <c r="AF427" s="424"/>
      <c r="AG427" s="414"/>
    </row>
    <row r="428" spans="1:33" s="419" customFormat="1" ht="19.5" customHeight="1">
      <c r="A428" s="593"/>
      <c r="B428" s="13" t="s">
        <v>1429</v>
      </c>
      <c r="C428" s="605" t="s">
        <v>332</v>
      </c>
      <c r="D428" s="605"/>
      <c r="E428" s="605" t="s">
        <v>49</v>
      </c>
      <c r="F428" s="353">
        <v>0.06</v>
      </c>
      <c r="G428" s="256"/>
      <c r="H428" s="353">
        <v>0.06</v>
      </c>
      <c r="I428" s="446">
        <f t="shared" si="9"/>
        <v>0</v>
      </c>
      <c r="J428" s="408"/>
      <c r="K428" s="408"/>
      <c r="L428" s="408">
        <v>0.06</v>
      </c>
      <c r="M428" s="408"/>
      <c r="N428" s="408"/>
      <c r="O428" s="408"/>
      <c r="P428" s="408"/>
      <c r="Q428" s="408"/>
      <c r="R428" s="408"/>
      <c r="S428" s="408"/>
      <c r="T428" s="408"/>
      <c r="U428" s="426"/>
      <c r="V428" s="425"/>
      <c r="W428" s="426"/>
      <c r="X428" s="425"/>
      <c r="Y428" s="425"/>
      <c r="Z428" s="414"/>
      <c r="AA428" s="414"/>
      <c r="AB428" s="414"/>
      <c r="AC428" s="414"/>
      <c r="AD428" s="424"/>
      <c r="AE428" s="424"/>
      <c r="AF428" s="424"/>
      <c r="AG428" s="414"/>
    </row>
    <row r="429" spans="1:33" s="419" customFormat="1" ht="19.5" customHeight="1">
      <c r="A429" s="593"/>
      <c r="B429" s="13" t="s">
        <v>990</v>
      </c>
      <c r="C429" s="605" t="s">
        <v>332</v>
      </c>
      <c r="D429" s="605"/>
      <c r="E429" s="605" t="s">
        <v>49</v>
      </c>
      <c r="F429" s="353">
        <v>0.06</v>
      </c>
      <c r="G429" s="256"/>
      <c r="H429" s="353">
        <v>0.06</v>
      </c>
      <c r="I429" s="446">
        <f t="shared" si="9"/>
        <v>0</v>
      </c>
      <c r="J429" s="408"/>
      <c r="K429" s="408"/>
      <c r="L429" s="408">
        <v>0.06</v>
      </c>
      <c r="M429" s="408"/>
      <c r="N429" s="408"/>
      <c r="O429" s="408"/>
      <c r="P429" s="408"/>
      <c r="Q429" s="408"/>
      <c r="R429" s="408"/>
      <c r="S429" s="408"/>
      <c r="T429" s="408"/>
      <c r="U429" s="426"/>
      <c r="V429" s="425"/>
      <c r="W429" s="426"/>
      <c r="X429" s="425"/>
      <c r="Y429" s="425"/>
      <c r="Z429" s="414"/>
      <c r="AA429" s="414"/>
      <c r="AB429" s="414"/>
      <c r="AC429" s="414"/>
      <c r="AD429" s="424"/>
      <c r="AE429" s="424"/>
      <c r="AF429" s="424"/>
      <c r="AG429" s="414"/>
    </row>
    <row r="430" spans="1:33" s="419" customFormat="1" ht="19.5" customHeight="1">
      <c r="A430" s="593"/>
      <c r="B430" s="13" t="s">
        <v>991</v>
      </c>
      <c r="C430" s="605" t="s">
        <v>332</v>
      </c>
      <c r="D430" s="605"/>
      <c r="E430" s="605" t="s">
        <v>49</v>
      </c>
      <c r="F430" s="353">
        <v>0.12</v>
      </c>
      <c r="G430" s="256"/>
      <c r="H430" s="353">
        <v>0.12</v>
      </c>
      <c r="I430" s="446">
        <f t="shared" si="9"/>
        <v>0</v>
      </c>
      <c r="J430" s="408"/>
      <c r="K430" s="408"/>
      <c r="L430" s="408">
        <v>0.12</v>
      </c>
      <c r="M430" s="408"/>
      <c r="N430" s="408"/>
      <c r="O430" s="408"/>
      <c r="P430" s="408"/>
      <c r="Q430" s="408"/>
      <c r="R430" s="408"/>
      <c r="S430" s="408"/>
      <c r="T430" s="408"/>
      <c r="U430" s="426"/>
      <c r="V430" s="425"/>
      <c r="W430" s="426"/>
      <c r="X430" s="425"/>
      <c r="Y430" s="425"/>
      <c r="Z430" s="414"/>
      <c r="AA430" s="414"/>
      <c r="AB430" s="414"/>
      <c r="AC430" s="414"/>
      <c r="AD430" s="424"/>
      <c r="AE430" s="424"/>
      <c r="AF430" s="424"/>
      <c r="AG430" s="414"/>
    </row>
    <row r="431" spans="1:33" s="419" customFormat="1" ht="19.5" customHeight="1">
      <c r="A431" s="593"/>
      <c r="B431" s="13" t="s">
        <v>992</v>
      </c>
      <c r="C431" s="605" t="s">
        <v>332</v>
      </c>
      <c r="D431" s="605"/>
      <c r="E431" s="605" t="s">
        <v>49</v>
      </c>
      <c r="F431" s="353">
        <v>0.12</v>
      </c>
      <c r="G431" s="256"/>
      <c r="H431" s="353">
        <v>0.12</v>
      </c>
      <c r="I431" s="446">
        <f t="shared" si="9"/>
        <v>0</v>
      </c>
      <c r="J431" s="408"/>
      <c r="K431" s="408"/>
      <c r="L431" s="408">
        <v>0.12</v>
      </c>
      <c r="M431" s="408"/>
      <c r="N431" s="408"/>
      <c r="O431" s="408"/>
      <c r="P431" s="408"/>
      <c r="Q431" s="408"/>
      <c r="R431" s="408"/>
      <c r="S431" s="408"/>
      <c r="T431" s="408"/>
      <c r="U431" s="426"/>
      <c r="V431" s="425"/>
      <c r="W431" s="426"/>
      <c r="X431" s="425"/>
      <c r="Y431" s="425"/>
      <c r="Z431" s="414"/>
      <c r="AA431" s="414"/>
      <c r="AB431" s="414"/>
      <c r="AC431" s="414"/>
      <c r="AD431" s="424"/>
      <c r="AE431" s="424"/>
      <c r="AF431" s="424"/>
      <c r="AG431" s="414"/>
    </row>
    <row r="432" spans="1:33" s="419" customFormat="1" ht="19.5" customHeight="1">
      <c r="A432" s="593"/>
      <c r="B432" s="13" t="s">
        <v>993</v>
      </c>
      <c r="C432" s="605" t="s">
        <v>332</v>
      </c>
      <c r="D432" s="605"/>
      <c r="E432" s="605" t="s">
        <v>49</v>
      </c>
      <c r="F432" s="353">
        <v>0.48</v>
      </c>
      <c r="G432" s="256"/>
      <c r="H432" s="353">
        <v>0.48</v>
      </c>
      <c r="I432" s="446">
        <f t="shared" si="9"/>
        <v>0</v>
      </c>
      <c r="J432" s="408">
        <v>0.2</v>
      </c>
      <c r="K432" s="408"/>
      <c r="L432" s="408">
        <v>0.28000000000000003</v>
      </c>
      <c r="M432" s="408"/>
      <c r="N432" s="408"/>
      <c r="O432" s="408"/>
      <c r="P432" s="408"/>
      <c r="Q432" s="408"/>
      <c r="R432" s="408"/>
      <c r="S432" s="408"/>
      <c r="T432" s="408"/>
      <c r="U432" s="426"/>
      <c r="V432" s="425"/>
      <c r="W432" s="426"/>
      <c r="X432" s="425"/>
      <c r="Y432" s="425"/>
      <c r="Z432" s="414"/>
      <c r="AA432" s="414"/>
      <c r="AB432" s="414"/>
      <c r="AC432" s="414"/>
      <c r="AD432" s="424"/>
      <c r="AE432" s="424"/>
      <c r="AF432" s="424"/>
      <c r="AG432" s="414"/>
    </row>
    <row r="433" spans="1:33" s="419" customFormat="1" ht="19.5" customHeight="1">
      <c r="A433" s="593"/>
      <c r="B433" s="13" t="s">
        <v>994</v>
      </c>
      <c r="C433" s="605" t="s">
        <v>332</v>
      </c>
      <c r="D433" s="605"/>
      <c r="E433" s="605" t="s">
        <v>49</v>
      </c>
      <c r="F433" s="353">
        <v>0.12</v>
      </c>
      <c r="G433" s="256"/>
      <c r="H433" s="353">
        <v>0.12</v>
      </c>
      <c r="I433" s="446">
        <f t="shared" si="9"/>
        <v>0</v>
      </c>
      <c r="J433" s="408">
        <v>0.05</v>
      </c>
      <c r="K433" s="408"/>
      <c r="L433" s="408">
        <v>7.0000000000000007E-2</v>
      </c>
      <c r="M433" s="408"/>
      <c r="N433" s="408"/>
      <c r="O433" s="408"/>
      <c r="P433" s="408"/>
      <c r="Q433" s="408"/>
      <c r="R433" s="408"/>
      <c r="S433" s="408"/>
      <c r="T433" s="408"/>
      <c r="U433" s="426"/>
      <c r="V433" s="425"/>
      <c r="W433" s="426"/>
      <c r="X433" s="425"/>
      <c r="Y433" s="425"/>
      <c r="Z433" s="414"/>
      <c r="AA433" s="414"/>
      <c r="AB433" s="414"/>
      <c r="AC433" s="414"/>
      <c r="AD433" s="424"/>
      <c r="AE433" s="424"/>
      <c r="AF433" s="424"/>
      <c r="AG433" s="414"/>
    </row>
    <row r="434" spans="1:33" s="419" customFormat="1" ht="19.5" customHeight="1">
      <c r="A434" s="595"/>
      <c r="B434" s="13" t="s">
        <v>1777</v>
      </c>
      <c r="C434" s="605" t="s">
        <v>332</v>
      </c>
      <c r="D434" s="605"/>
      <c r="E434" s="605" t="s">
        <v>49</v>
      </c>
      <c r="F434" s="474">
        <v>0.45</v>
      </c>
      <c r="G434" s="256"/>
      <c r="H434" s="353">
        <v>0.45</v>
      </c>
      <c r="I434" s="446">
        <f t="shared" si="9"/>
        <v>0</v>
      </c>
      <c r="J434" s="408"/>
      <c r="K434" s="408"/>
      <c r="L434" s="408">
        <v>0.3</v>
      </c>
      <c r="M434" s="408">
        <v>0.15</v>
      </c>
      <c r="N434" s="408"/>
      <c r="O434" s="408"/>
      <c r="P434" s="408"/>
      <c r="Q434" s="408"/>
      <c r="R434" s="408"/>
      <c r="S434" s="408"/>
      <c r="T434" s="408"/>
      <c r="U434" s="426"/>
      <c r="V434" s="425"/>
      <c r="W434" s="426"/>
      <c r="X434" s="425"/>
      <c r="Y434" s="425"/>
      <c r="Z434" s="414"/>
      <c r="AA434" s="414"/>
      <c r="AB434" s="414"/>
      <c r="AC434" s="414"/>
      <c r="AD434" s="424"/>
      <c r="AE434" s="424"/>
      <c r="AF434" s="424"/>
      <c r="AG434" s="414"/>
    </row>
    <row r="435" spans="1:33" s="419" customFormat="1" ht="19.5" customHeight="1">
      <c r="A435" s="595"/>
      <c r="B435" s="13" t="s">
        <v>1778</v>
      </c>
      <c r="C435" s="605" t="s">
        <v>332</v>
      </c>
      <c r="D435" s="605"/>
      <c r="E435" s="605" t="s">
        <v>49</v>
      </c>
      <c r="F435" s="474">
        <v>0.8</v>
      </c>
      <c r="G435" s="256"/>
      <c r="H435" s="353">
        <v>0.8</v>
      </c>
      <c r="I435" s="446">
        <f t="shared" si="9"/>
        <v>0</v>
      </c>
      <c r="J435" s="408"/>
      <c r="K435" s="408"/>
      <c r="L435" s="408">
        <v>0.5</v>
      </c>
      <c r="M435" s="408">
        <v>0.3</v>
      </c>
      <c r="N435" s="408"/>
      <c r="O435" s="408"/>
      <c r="P435" s="408"/>
      <c r="Q435" s="408"/>
      <c r="R435" s="408"/>
      <c r="S435" s="408"/>
      <c r="T435" s="408"/>
      <c r="U435" s="426"/>
      <c r="V435" s="425"/>
      <c r="W435" s="426"/>
      <c r="X435" s="425"/>
      <c r="Y435" s="425"/>
      <c r="Z435" s="414"/>
      <c r="AA435" s="414"/>
      <c r="AB435" s="414"/>
      <c r="AC435" s="414"/>
      <c r="AD435" s="424"/>
      <c r="AE435" s="424"/>
      <c r="AF435" s="424"/>
      <c r="AG435" s="414"/>
    </row>
    <row r="436" spans="1:33" s="419" customFormat="1" ht="19.5" customHeight="1">
      <c r="A436" s="593"/>
      <c r="B436" s="13" t="s">
        <v>995</v>
      </c>
      <c r="C436" s="605" t="s">
        <v>332</v>
      </c>
      <c r="D436" s="605"/>
      <c r="E436" s="605" t="s">
        <v>49</v>
      </c>
      <c r="F436" s="353">
        <v>0.05</v>
      </c>
      <c r="G436" s="256"/>
      <c r="H436" s="353">
        <v>0.05</v>
      </c>
      <c r="I436" s="446">
        <f t="shared" si="9"/>
        <v>0</v>
      </c>
      <c r="J436" s="408"/>
      <c r="K436" s="408"/>
      <c r="L436" s="408">
        <v>0.05</v>
      </c>
      <c r="M436" s="408"/>
      <c r="N436" s="408"/>
      <c r="O436" s="408"/>
      <c r="P436" s="408"/>
      <c r="Q436" s="408"/>
      <c r="R436" s="408"/>
      <c r="S436" s="408"/>
      <c r="T436" s="408"/>
      <c r="U436" s="426"/>
      <c r="V436" s="425"/>
      <c r="W436" s="426"/>
      <c r="X436" s="425"/>
      <c r="Y436" s="425"/>
      <c r="Z436" s="414"/>
      <c r="AA436" s="414"/>
      <c r="AB436" s="414"/>
      <c r="AC436" s="414"/>
      <c r="AD436" s="424"/>
      <c r="AE436" s="424"/>
      <c r="AF436" s="424"/>
      <c r="AG436" s="414"/>
    </row>
    <row r="437" spans="1:33" s="419" customFormat="1" ht="19.5" customHeight="1">
      <c r="A437" s="593"/>
      <c r="B437" s="13" t="s">
        <v>996</v>
      </c>
      <c r="C437" s="605" t="s">
        <v>332</v>
      </c>
      <c r="D437" s="605"/>
      <c r="E437" s="605" t="s">
        <v>49</v>
      </c>
      <c r="F437" s="353">
        <v>0.04</v>
      </c>
      <c r="G437" s="256"/>
      <c r="H437" s="353">
        <v>0.04</v>
      </c>
      <c r="I437" s="446">
        <f t="shared" si="9"/>
        <v>0</v>
      </c>
      <c r="J437" s="408"/>
      <c r="K437" s="408"/>
      <c r="L437" s="408">
        <v>0.04</v>
      </c>
      <c r="M437" s="408"/>
      <c r="N437" s="408"/>
      <c r="O437" s="408"/>
      <c r="P437" s="408"/>
      <c r="Q437" s="408"/>
      <c r="R437" s="408"/>
      <c r="S437" s="408"/>
      <c r="T437" s="408"/>
      <c r="U437" s="426"/>
      <c r="V437" s="425"/>
      <c r="W437" s="426"/>
      <c r="X437" s="425"/>
      <c r="Y437" s="425"/>
      <c r="Z437" s="414"/>
      <c r="AA437" s="414"/>
      <c r="AB437" s="414"/>
      <c r="AC437" s="414"/>
      <c r="AD437" s="424"/>
      <c r="AE437" s="424"/>
      <c r="AF437" s="424"/>
      <c r="AG437" s="414"/>
    </row>
    <row r="438" spans="1:33" s="419" customFormat="1" ht="19.5" customHeight="1">
      <c r="A438" s="593"/>
      <c r="B438" s="13" t="s">
        <v>997</v>
      </c>
      <c r="C438" s="605" t="s">
        <v>335</v>
      </c>
      <c r="D438" s="362"/>
      <c r="E438" s="605" t="s">
        <v>49</v>
      </c>
      <c r="F438" s="360">
        <v>0.9900000000000001</v>
      </c>
      <c r="G438" s="256"/>
      <c r="H438" s="360">
        <v>0.9900000000000001</v>
      </c>
      <c r="I438" s="446">
        <f t="shared" si="9"/>
        <v>0</v>
      </c>
      <c r="J438" s="420">
        <v>0.54</v>
      </c>
      <c r="K438" s="420"/>
      <c r="L438" s="420"/>
      <c r="M438" s="420"/>
      <c r="N438" s="420">
        <v>0.3</v>
      </c>
      <c r="O438" s="422"/>
      <c r="P438" s="422"/>
      <c r="Q438" s="422"/>
      <c r="R438" s="422"/>
      <c r="S438" s="422"/>
      <c r="T438" s="420">
        <v>0.15</v>
      </c>
      <c r="U438" s="426"/>
      <c r="V438" s="425"/>
      <c r="W438" s="426"/>
      <c r="X438" s="425"/>
      <c r="Y438" s="425"/>
      <c r="Z438" s="421"/>
      <c r="AA438" s="421"/>
      <c r="AB438" s="424"/>
      <c r="AC438" s="424"/>
      <c r="AD438" s="424"/>
      <c r="AE438" s="424"/>
      <c r="AF438" s="424"/>
      <c r="AG438" s="421"/>
    </row>
    <row r="439" spans="1:33" s="419" customFormat="1" ht="19.5" customHeight="1">
      <c r="A439" s="593"/>
      <c r="B439" s="13" t="s">
        <v>998</v>
      </c>
      <c r="C439" s="605" t="s">
        <v>335</v>
      </c>
      <c r="D439" s="362"/>
      <c r="E439" s="605" t="s">
        <v>49</v>
      </c>
      <c r="F439" s="360">
        <v>0.06</v>
      </c>
      <c r="G439" s="256"/>
      <c r="H439" s="360">
        <v>0.06</v>
      </c>
      <c r="I439" s="446">
        <f t="shared" si="9"/>
        <v>0</v>
      </c>
      <c r="J439" s="420">
        <v>0.04</v>
      </c>
      <c r="K439" s="420"/>
      <c r="L439" s="420">
        <v>0.02</v>
      </c>
      <c r="M439" s="420"/>
      <c r="N439" s="420"/>
      <c r="O439" s="422"/>
      <c r="P439" s="422"/>
      <c r="Q439" s="422"/>
      <c r="R439" s="422"/>
      <c r="S439" s="422"/>
      <c r="T439" s="420"/>
      <c r="U439" s="426"/>
      <c r="V439" s="425"/>
      <c r="W439" s="426"/>
      <c r="X439" s="425"/>
      <c r="Y439" s="425"/>
      <c r="Z439" s="421"/>
      <c r="AA439" s="421"/>
      <c r="AB439" s="424"/>
      <c r="AC439" s="424"/>
      <c r="AD439" s="424"/>
      <c r="AE439" s="424"/>
      <c r="AF439" s="424"/>
      <c r="AG439" s="421"/>
    </row>
    <row r="440" spans="1:33" s="419" customFormat="1" ht="30">
      <c r="A440" s="593"/>
      <c r="B440" s="13" t="s">
        <v>1430</v>
      </c>
      <c r="C440" s="605" t="s">
        <v>335</v>
      </c>
      <c r="D440" s="362"/>
      <c r="E440" s="605" t="s">
        <v>49</v>
      </c>
      <c r="F440" s="360">
        <v>0.03</v>
      </c>
      <c r="G440" s="256"/>
      <c r="H440" s="360">
        <v>0.03</v>
      </c>
      <c r="I440" s="446">
        <f t="shared" si="9"/>
        <v>0</v>
      </c>
      <c r="J440" s="420"/>
      <c r="K440" s="420"/>
      <c r="L440" s="420"/>
      <c r="M440" s="420">
        <v>0.03</v>
      </c>
      <c r="N440" s="420"/>
      <c r="O440" s="422"/>
      <c r="P440" s="422"/>
      <c r="Q440" s="422"/>
      <c r="R440" s="422"/>
      <c r="S440" s="422"/>
      <c r="T440" s="420"/>
      <c r="U440" s="426"/>
      <c r="V440" s="425"/>
      <c r="W440" s="426"/>
      <c r="X440" s="425"/>
      <c r="Y440" s="425"/>
      <c r="Z440" s="421"/>
      <c r="AA440" s="421"/>
      <c r="AB440" s="424"/>
      <c r="AC440" s="424"/>
      <c r="AD440" s="424"/>
      <c r="AE440" s="424"/>
      <c r="AF440" s="424"/>
      <c r="AG440" s="421"/>
    </row>
    <row r="441" spans="1:33" s="419" customFormat="1" ht="30">
      <c r="A441" s="593"/>
      <c r="B441" s="13" t="s">
        <v>1431</v>
      </c>
      <c r="C441" s="605" t="s">
        <v>335</v>
      </c>
      <c r="D441" s="362"/>
      <c r="E441" s="605" t="s">
        <v>49</v>
      </c>
      <c r="F441" s="360">
        <v>0.02</v>
      </c>
      <c r="G441" s="256"/>
      <c r="H441" s="360">
        <v>0.02</v>
      </c>
      <c r="I441" s="446">
        <f t="shared" si="9"/>
        <v>0</v>
      </c>
      <c r="J441" s="420"/>
      <c r="K441" s="420"/>
      <c r="L441" s="420"/>
      <c r="M441" s="420">
        <v>0.02</v>
      </c>
      <c r="N441" s="420"/>
      <c r="O441" s="422"/>
      <c r="P441" s="422"/>
      <c r="Q441" s="422"/>
      <c r="R441" s="422"/>
      <c r="S441" s="422"/>
      <c r="T441" s="420"/>
      <c r="U441" s="426"/>
      <c r="V441" s="425"/>
      <c r="W441" s="426"/>
      <c r="X441" s="425"/>
      <c r="Y441" s="425"/>
      <c r="Z441" s="421"/>
      <c r="AA441" s="421"/>
      <c r="AB441" s="424"/>
      <c r="AC441" s="424"/>
      <c r="AD441" s="424"/>
      <c r="AE441" s="424"/>
      <c r="AF441" s="424"/>
      <c r="AG441" s="421"/>
    </row>
    <row r="442" spans="1:33" s="419" customFormat="1" ht="19.5" customHeight="1">
      <c r="A442" s="593"/>
      <c r="B442" s="592" t="s">
        <v>999</v>
      </c>
      <c r="C442" s="605" t="s">
        <v>335</v>
      </c>
      <c r="D442" s="362"/>
      <c r="E442" s="605" t="s">
        <v>49</v>
      </c>
      <c r="F442" s="360">
        <v>0.45000000000000007</v>
      </c>
      <c r="G442" s="256"/>
      <c r="H442" s="360">
        <v>0.45000000000000007</v>
      </c>
      <c r="I442" s="446">
        <f t="shared" si="9"/>
        <v>0</v>
      </c>
      <c r="J442" s="420">
        <v>0.2</v>
      </c>
      <c r="K442" s="420"/>
      <c r="L442" s="420"/>
      <c r="M442" s="420"/>
      <c r="N442" s="420">
        <v>0.1</v>
      </c>
      <c r="O442" s="422"/>
      <c r="P442" s="422"/>
      <c r="Q442" s="422"/>
      <c r="R442" s="422"/>
      <c r="S442" s="422"/>
      <c r="T442" s="420">
        <v>0.15</v>
      </c>
      <c r="U442" s="426"/>
      <c r="V442" s="425"/>
      <c r="W442" s="426"/>
      <c r="X442" s="425"/>
      <c r="Y442" s="425"/>
      <c r="Z442" s="421"/>
      <c r="AA442" s="421"/>
      <c r="AB442" s="424"/>
      <c r="AC442" s="424"/>
      <c r="AD442" s="424"/>
      <c r="AE442" s="424"/>
      <c r="AF442" s="424"/>
      <c r="AG442" s="421"/>
    </row>
    <row r="443" spans="1:33" s="419" customFormat="1" ht="19.5" customHeight="1">
      <c r="A443" s="593"/>
      <c r="B443" s="592" t="s">
        <v>2019</v>
      </c>
      <c r="C443" s="605" t="s">
        <v>335</v>
      </c>
      <c r="D443" s="362"/>
      <c r="E443" s="605" t="s">
        <v>49</v>
      </c>
      <c r="F443" s="360">
        <v>0.4</v>
      </c>
      <c r="G443" s="256"/>
      <c r="H443" s="360">
        <v>0.4</v>
      </c>
      <c r="I443" s="446">
        <f t="shared" si="9"/>
        <v>0</v>
      </c>
      <c r="J443" s="420">
        <v>0.12</v>
      </c>
      <c r="K443" s="420"/>
      <c r="L443" s="420"/>
      <c r="M443" s="420"/>
      <c r="N443" s="420">
        <v>0.2</v>
      </c>
      <c r="O443" s="422"/>
      <c r="P443" s="422"/>
      <c r="Q443" s="422"/>
      <c r="R443" s="422"/>
      <c r="S443" s="422"/>
      <c r="T443" s="420">
        <v>0.08</v>
      </c>
      <c r="U443" s="426"/>
      <c r="V443" s="425"/>
      <c r="W443" s="426"/>
      <c r="X443" s="425"/>
      <c r="Y443" s="425"/>
      <c r="Z443" s="421"/>
      <c r="AA443" s="421"/>
      <c r="AB443" s="424"/>
      <c r="AC443" s="424"/>
      <c r="AD443" s="424"/>
      <c r="AE443" s="424"/>
      <c r="AF443" s="424"/>
      <c r="AG443" s="421"/>
    </row>
    <row r="444" spans="1:33" s="419" customFormat="1" ht="19.5" customHeight="1">
      <c r="A444" s="593"/>
      <c r="B444" s="592" t="s">
        <v>1000</v>
      </c>
      <c r="C444" s="605" t="s">
        <v>335</v>
      </c>
      <c r="D444" s="362"/>
      <c r="E444" s="605" t="s">
        <v>49</v>
      </c>
      <c r="F444" s="360">
        <v>0.21000000000000002</v>
      </c>
      <c r="G444" s="256"/>
      <c r="H444" s="360">
        <v>0.21000000000000002</v>
      </c>
      <c r="I444" s="446">
        <f t="shared" si="9"/>
        <v>0</v>
      </c>
      <c r="J444" s="420"/>
      <c r="K444" s="420"/>
      <c r="L444" s="420">
        <v>0.05</v>
      </c>
      <c r="M444" s="420"/>
      <c r="N444" s="420">
        <v>0.16</v>
      </c>
      <c r="O444" s="422"/>
      <c r="P444" s="422"/>
      <c r="Q444" s="422"/>
      <c r="R444" s="422"/>
      <c r="S444" s="422"/>
      <c r="T444" s="420"/>
      <c r="U444" s="426"/>
      <c r="V444" s="425"/>
      <c r="W444" s="426"/>
      <c r="X444" s="425"/>
      <c r="Y444" s="425"/>
      <c r="Z444" s="421"/>
      <c r="AA444" s="421"/>
      <c r="AB444" s="424"/>
      <c r="AC444" s="424"/>
      <c r="AD444" s="424"/>
      <c r="AE444" s="424"/>
      <c r="AF444" s="424"/>
      <c r="AG444" s="421"/>
    </row>
    <row r="445" spans="1:33" s="419" customFormat="1" ht="19.5" customHeight="1">
      <c r="A445" s="593"/>
      <c r="B445" s="592" t="s">
        <v>1001</v>
      </c>
      <c r="C445" s="605" t="s">
        <v>335</v>
      </c>
      <c r="D445" s="362"/>
      <c r="E445" s="605" t="s">
        <v>49</v>
      </c>
      <c r="F445" s="360">
        <v>0.08</v>
      </c>
      <c r="G445" s="256"/>
      <c r="H445" s="360">
        <v>0.08</v>
      </c>
      <c r="I445" s="446">
        <f t="shared" si="9"/>
        <v>0</v>
      </c>
      <c r="J445" s="420"/>
      <c r="K445" s="420"/>
      <c r="L445" s="420">
        <v>0.08</v>
      </c>
      <c r="M445" s="420"/>
      <c r="N445" s="420"/>
      <c r="O445" s="422"/>
      <c r="P445" s="422"/>
      <c r="Q445" s="422"/>
      <c r="R445" s="422"/>
      <c r="S445" s="422"/>
      <c r="T445" s="420"/>
      <c r="U445" s="426"/>
      <c r="V445" s="425"/>
      <c r="W445" s="426"/>
      <c r="X445" s="425"/>
      <c r="Y445" s="425"/>
      <c r="Z445" s="421"/>
      <c r="AA445" s="421"/>
      <c r="AB445" s="424"/>
      <c r="AC445" s="424"/>
      <c r="AD445" s="424"/>
      <c r="AE445" s="424"/>
      <c r="AF445" s="424"/>
      <c r="AG445" s="421"/>
    </row>
    <row r="446" spans="1:33" s="419" customFormat="1" ht="19.5" customHeight="1">
      <c r="A446" s="593"/>
      <c r="B446" s="378" t="s">
        <v>1002</v>
      </c>
      <c r="C446" s="605" t="s">
        <v>732</v>
      </c>
      <c r="D446" s="379"/>
      <c r="E446" s="605" t="s">
        <v>49</v>
      </c>
      <c r="F446" s="353">
        <v>3</v>
      </c>
      <c r="G446" s="256"/>
      <c r="H446" s="353">
        <v>3</v>
      </c>
      <c r="I446" s="446">
        <f t="shared" si="9"/>
        <v>0</v>
      </c>
      <c r="J446" s="408">
        <v>0.5</v>
      </c>
      <c r="K446" s="408"/>
      <c r="L446" s="408">
        <v>1.5</v>
      </c>
      <c r="M446" s="408">
        <v>0.5</v>
      </c>
      <c r="N446" s="408">
        <v>0.5</v>
      </c>
      <c r="O446" s="408"/>
      <c r="P446" s="408"/>
      <c r="Q446" s="408"/>
      <c r="R446" s="408"/>
      <c r="S446" s="408"/>
      <c r="T446" s="408"/>
      <c r="U446" s="426"/>
      <c r="V446" s="425"/>
      <c r="W446" s="426"/>
      <c r="X446" s="425"/>
      <c r="Y446" s="425"/>
      <c r="Z446" s="414"/>
      <c r="AA446" s="414"/>
      <c r="AB446" s="424"/>
      <c r="AC446" s="424"/>
      <c r="AD446" s="424"/>
      <c r="AE446" s="424"/>
      <c r="AF446" s="424"/>
      <c r="AG446" s="414"/>
    </row>
    <row r="447" spans="1:33" s="419" customFormat="1" ht="19.5" customHeight="1">
      <c r="A447" s="593"/>
      <c r="B447" s="592" t="s">
        <v>2020</v>
      </c>
      <c r="C447" s="605" t="s">
        <v>690</v>
      </c>
      <c r="D447" s="362"/>
      <c r="E447" s="605" t="s">
        <v>49</v>
      </c>
      <c r="F447" s="360">
        <v>2</v>
      </c>
      <c r="G447" s="256"/>
      <c r="H447" s="353">
        <v>2</v>
      </c>
      <c r="I447" s="446">
        <f t="shared" si="9"/>
        <v>0</v>
      </c>
      <c r="J447" s="420">
        <v>0.15</v>
      </c>
      <c r="K447" s="420">
        <v>0.2</v>
      </c>
      <c r="L447" s="420"/>
      <c r="M447" s="420">
        <v>0.01</v>
      </c>
      <c r="N447" s="420">
        <v>0.5</v>
      </c>
      <c r="O447" s="420"/>
      <c r="P447" s="420"/>
      <c r="Q447" s="420"/>
      <c r="R447" s="420"/>
      <c r="S447" s="408"/>
      <c r="T447" s="420"/>
      <c r="U447" s="426"/>
      <c r="V447" s="425"/>
      <c r="W447" s="426"/>
      <c r="X447" s="425"/>
      <c r="Y447" s="425"/>
      <c r="Z447" s="239"/>
      <c r="AA447" s="239"/>
      <c r="AB447" s="424"/>
      <c r="AC447" s="424"/>
      <c r="AD447" s="424"/>
      <c r="AE447" s="424"/>
      <c r="AF447" s="424"/>
      <c r="AG447" s="239">
        <v>1.1399999999999999</v>
      </c>
    </row>
    <row r="448" spans="1:33" s="419" customFormat="1" ht="19.5" customHeight="1">
      <c r="A448" s="593"/>
      <c r="B448" s="592" t="s">
        <v>2021</v>
      </c>
      <c r="C448" s="605" t="s">
        <v>690</v>
      </c>
      <c r="D448" s="362"/>
      <c r="E448" s="605" t="s">
        <v>49</v>
      </c>
      <c r="F448" s="360">
        <v>0.22</v>
      </c>
      <c r="G448" s="256"/>
      <c r="H448" s="353">
        <v>0.22</v>
      </c>
      <c r="I448" s="446">
        <f t="shared" si="9"/>
        <v>0</v>
      </c>
      <c r="J448" s="420"/>
      <c r="K448" s="420"/>
      <c r="L448" s="420">
        <v>0.19</v>
      </c>
      <c r="M448" s="420">
        <v>0.02</v>
      </c>
      <c r="N448" s="420"/>
      <c r="O448" s="420"/>
      <c r="P448" s="420"/>
      <c r="Q448" s="420"/>
      <c r="R448" s="420"/>
      <c r="S448" s="408"/>
      <c r="T448" s="420">
        <v>0.01</v>
      </c>
      <c r="U448" s="426"/>
      <c r="V448" s="425"/>
      <c r="W448" s="426"/>
      <c r="X448" s="425"/>
      <c r="Y448" s="425"/>
      <c r="Z448" s="239"/>
      <c r="AA448" s="239"/>
      <c r="AB448" s="424"/>
      <c r="AC448" s="424"/>
      <c r="AD448" s="424"/>
      <c r="AE448" s="424"/>
      <c r="AF448" s="424"/>
      <c r="AG448" s="239"/>
    </row>
    <row r="449" spans="1:33" s="419" customFormat="1" ht="19.5" customHeight="1">
      <c r="A449" s="593"/>
      <c r="B449" s="592" t="s">
        <v>2022</v>
      </c>
      <c r="C449" s="605" t="s">
        <v>690</v>
      </c>
      <c r="D449" s="362"/>
      <c r="E449" s="605" t="s">
        <v>49</v>
      </c>
      <c r="F449" s="360">
        <v>0.22</v>
      </c>
      <c r="G449" s="256"/>
      <c r="H449" s="353">
        <v>0.22</v>
      </c>
      <c r="I449" s="446">
        <f t="shared" si="9"/>
        <v>0</v>
      </c>
      <c r="J449" s="420">
        <v>0.1</v>
      </c>
      <c r="K449" s="420">
        <v>0.1</v>
      </c>
      <c r="L449" s="420"/>
      <c r="M449" s="420"/>
      <c r="N449" s="420"/>
      <c r="O449" s="420"/>
      <c r="P449" s="420"/>
      <c r="Q449" s="420"/>
      <c r="R449" s="420"/>
      <c r="S449" s="408"/>
      <c r="T449" s="420">
        <v>0.02</v>
      </c>
      <c r="U449" s="426"/>
      <c r="V449" s="425"/>
      <c r="W449" s="426"/>
      <c r="X449" s="425"/>
      <c r="Y449" s="425"/>
      <c r="Z449" s="239"/>
      <c r="AA449" s="239"/>
      <c r="AB449" s="424"/>
      <c r="AC449" s="424"/>
      <c r="AD449" s="424"/>
      <c r="AE449" s="424"/>
      <c r="AF449" s="424"/>
      <c r="AG449" s="239"/>
    </row>
    <row r="450" spans="1:33" s="419" customFormat="1" ht="19.5" customHeight="1">
      <c r="A450" s="593"/>
      <c r="B450" s="592" t="s">
        <v>2023</v>
      </c>
      <c r="C450" s="605" t="s">
        <v>690</v>
      </c>
      <c r="D450" s="362"/>
      <c r="E450" s="605" t="s">
        <v>49</v>
      </c>
      <c r="F450" s="360">
        <v>0.25</v>
      </c>
      <c r="G450" s="256"/>
      <c r="H450" s="360">
        <v>0.25</v>
      </c>
      <c r="I450" s="446">
        <f t="shared" si="9"/>
        <v>0</v>
      </c>
      <c r="J450" s="420">
        <v>0.1</v>
      </c>
      <c r="K450" s="420">
        <v>0.1</v>
      </c>
      <c r="L450" s="420"/>
      <c r="M450" s="420"/>
      <c r="N450" s="420">
        <v>0.04</v>
      </c>
      <c r="O450" s="420"/>
      <c r="P450" s="420"/>
      <c r="Q450" s="420"/>
      <c r="R450" s="420"/>
      <c r="S450" s="422"/>
      <c r="T450" s="420">
        <v>0.01</v>
      </c>
      <c r="U450" s="426"/>
      <c r="V450" s="425"/>
      <c r="W450" s="426"/>
      <c r="X450" s="425"/>
      <c r="Y450" s="425"/>
      <c r="Z450" s="239"/>
      <c r="AA450" s="239"/>
      <c r="AB450" s="424"/>
      <c r="AC450" s="424"/>
      <c r="AD450" s="424"/>
      <c r="AE450" s="424"/>
      <c r="AF450" s="424"/>
      <c r="AG450" s="239"/>
    </row>
    <row r="451" spans="1:33" s="419" customFormat="1" ht="19.5" customHeight="1">
      <c r="A451" s="593"/>
      <c r="B451" s="592" t="s">
        <v>1003</v>
      </c>
      <c r="C451" s="605" t="s">
        <v>690</v>
      </c>
      <c r="D451" s="362"/>
      <c r="E451" s="605" t="s">
        <v>49</v>
      </c>
      <c r="F451" s="360">
        <v>0.32000000000000006</v>
      </c>
      <c r="G451" s="256"/>
      <c r="H451" s="360">
        <v>0.32000000000000006</v>
      </c>
      <c r="I451" s="446">
        <f t="shared" si="9"/>
        <v>0</v>
      </c>
      <c r="J451" s="420">
        <v>0.1</v>
      </c>
      <c r="K451" s="420"/>
      <c r="L451" s="420"/>
      <c r="M451" s="420"/>
      <c r="N451" s="420">
        <v>0.2</v>
      </c>
      <c r="O451" s="420"/>
      <c r="P451" s="420"/>
      <c r="Q451" s="420"/>
      <c r="R451" s="420"/>
      <c r="S451" s="422"/>
      <c r="T451" s="420">
        <v>0.01</v>
      </c>
      <c r="U451" s="426"/>
      <c r="V451" s="425"/>
      <c r="W451" s="426"/>
      <c r="X451" s="425"/>
      <c r="Y451" s="425"/>
      <c r="Z451" s="239"/>
      <c r="AA451" s="239"/>
      <c r="AB451" s="424"/>
      <c r="AC451" s="424"/>
      <c r="AD451" s="424"/>
      <c r="AE451" s="424"/>
      <c r="AF451" s="424"/>
      <c r="AG451" s="239">
        <v>0.01</v>
      </c>
    </row>
    <row r="452" spans="1:33" s="419" customFormat="1" ht="19.5" customHeight="1">
      <c r="A452" s="593"/>
      <c r="B452" s="592" t="s">
        <v>1004</v>
      </c>
      <c r="C452" s="605" t="s">
        <v>690</v>
      </c>
      <c r="D452" s="362"/>
      <c r="E452" s="605" t="s">
        <v>49</v>
      </c>
      <c r="F452" s="360">
        <v>0.27</v>
      </c>
      <c r="G452" s="256"/>
      <c r="H452" s="360">
        <v>0.27</v>
      </c>
      <c r="I452" s="446">
        <f t="shared" si="9"/>
        <v>0</v>
      </c>
      <c r="J452" s="420">
        <v>0.11</v>
      </c>
      <c r="K452" s="420">
        <v>0.02</v>
      </c>
      <c r="L452" s="420"/>
      <c r="M452" s="420"/>
      <c r="N452" s="420"/>
      <c r="O452" s="420"/>
      <c r="P452" s="420"/>
      <c r="Q452" s="420"/>
      <c r="R452" s="420"/>
      <c r="S452" s="422"/>
      <c r="T452" s="420">
        <v>0.02</v>
      </c>
      <c r="U452" s="426"/>
      <c r="V452" s="425"/>
      <c r="W452" s="426"/>
      <c r="X452" s="425"/>
      <c r="Y452" s="425"/>
      <c r="Z452" s="239"/>
      <c r="AA452" s="239"/>
      <c r="AB452" s="424"/>
      <c r="AC452" s="424"/>
      <c r="AD452" s="424"/>
      <c r="AE452" s="424"/>
      <c r="AF452" s="424"/>
      <c r="AG452" s="239">
        <v>0.12</v>
      </c>
    </row>
    <row r="453" spans="1:33" s="419" customFormat="1" ht="19.5" customHeight="1">
      <c r="A453" s="593"/>
      <c r="B453" s="596" t="s">
        <v>1005</v>
      </c>
      <c r="C453" s="605" t="s">
        <v>690</v>
      </c>
      <c r="D453" s="605"/>
      <c r="E453" s="605" t="s">
        <v>49</v>
      </c>
      <c r="F453" s="353">
        <v>0.2</v>
      </c>
      <c r="G453" s="256"/>
      <c r="H453" s="353">
        <v>0.2</v>
      </c>
      <c r="I453" s="446">
        <f t="shared" si="9"/>
        <v>0</v>
      </c>
      <c r="J453" s="408"/>
      <c r="K453" s="408"/>
      <c r="L453" s="408">
        <v>0.2</v>
      </c>
      <c r="M453" s="408"/>
      <c r="N453" s="408"/>
      <c r="O453" s="408"/>
      <c r="P453" s="408"/>
      <c r="Q453" s="408"/>
      <c r="R453" s="408"/>
      <c r="S453" s="408"/>
      <c r="T453" s="408"/>
      <c r="U453" s="426"/>
      <c r="V453" s="425"/>
      <c r="W453" s="426"/>
      <c r="X453" s="425"/>
      <c r="Y453" s="425"/>
      <c r="Z453" s="414"/>
      <c r="AA453" s="414"/>
      <c r="AB453" s="424"/>
      <c r="AC453" s="424"/>
      <c r="AD453" s="424"/>
      <c r="AE453" s="424"/>
      <c r="AF453" s="424"/>
      <c r="AG453" s="414"/>
    </row>
    <row r="454" spans="1:33" s="419" customFormat="1" ht="19.5" customHeight="1">
      <c r="A454" s="593"/>
      <c r="B454" s="596" t="s">
        <v>1006</v>
      </c>
      <c r="C454" s="605" t="s">
        <v>690</v>
      </c>
      <c r="D454" s="605"/>
      <c r="E454" s="605" t="s">
        <v>49</v>
      </c>
      <c r="F454" s="353">
        <v>0.2</v>
      </c>
      <c r="G454" s="256"/>
      <c r="H454" s="353">
        <v>0.2</v>
      </c>
      <c r="I454" s="446">
        <f t="shared" si="9"/>
        <v>0</v>
      </c>
      <c r="J454" s="408"/>
      <c r="K454" s="408"/>
      <c r="L454" s="408">
        <v>0.2</v>
      </c>
      <c r="M454" s="408"/>
      <c r="N454" s="408"/>
      <c r="O454" s="408"/>
      <c r="P454" s="408"/>
      <c r="Q454" s="408"/>
      <c r="R454" s="408"/>
      <c r="S454" s="408"/>
      <c r="T454" s="408"/>
      <c r="U454" s="426"/>
      <c r="V454" s="425"/>
      <c r="W454" s="426"/>
      <c r="X454" s="425"/>
      <c r="Y454" s="425"/>
      <c r="Z454" s="414"/>
      <c r="AA454" s="414"/>
      <c r="AB454" s="424"/>
      <c r="AC454" s="424"/>
      <c r="AD454" s="424"/>
      <c r="AE454" s="424"/>
      <c r="AF454" s="424"/>
      <c r="AG454" s="414"/>
    </row>
    <row r="455" spans="1:33" ht="19.5" customHeight="1">
      <c r="A455" s="595"/>
      <c r="B455" s="596" t="s">
        <v>1007</v>
      </c>
      <c r="C455" s="605" t="s">
        <v>690</v>
      </c>
      <c r="D455" s="605"/>
      <c r="E455" s="605" t="s">
        <v>49</v>
      </c>
      <c r="F455" s="353">
        <v>0.5</v>
      </c>
      <c r="G455" s="256"/>
      <c r="H455" s="353">
        <v>0.5</v>
      </c>
      <c r="I455" s="446">
        <f t="shared" si="9"/>
        <v>0</v>
      </c>
      <c r="L455" s="408">
        <v>0.5</v>
      </c>
    </row>
    <row r="456" spans="1:33" ht="19.5" customHeight="1">
      <c r="A456" s="595"/>
      <c r="B456" s="596" t="s">
        <v>1741</v>
      </c>
      <c r="C456" s="605" t="s">
        <v>690</v>
      </c>
      <c r="D456" s="605"/>
      <c r="E456" s="605" t="s">
        <v>49</v>
      </c>
      <c r="F456" s="353">
        <v>0.1</v>
      </c>
      <c r="G456" s="256"/>
      <c r="H456" s="353">
        <v>0.1</v>
      </c>
      <c r="I456" s="446">
        <f t="shared" si="9"/>
        <v>0</v>
      </c>
      <c r="J456" s="408">
        <v>0.1</v>
      </c>
    </row>
    <row r="457" spans="1:33" ht="19.5" customHeight="1">
      <c r="A457" s="595"/>
      <c r="B457" s="596" t="s">
        <v>1742</v>
      </c>
      <c r="C457" s="605" t="s">
        <v>690</v>
      </c>
      <c r="D457" s="605"/>
      <c r="E457" s="605" t="s">
        <v>49</v>
      </c>
      <c r="F457" s="353">
        <v>0.11</v>
      </c>
      <c r="G457" s="256"/>
      <c r="H457" s="353">
        <v>0.11</v>
      </c>
      <c r="I457" s="446">
        <f t="shared" si="9"/>
        <v>0</v>
      </c>
      <c r="J457" s="408">
        <v>0.11</v>
      </c>
    </row>
    <row r="458" spans="1:33" ht="19.5" customHeight="1">
      <c r="A458" s="595"/>
      <c r="B458" s="596" t="s">
        <v>1743</v>
      </c>
      <c r="C458" s="605" t="s">
        <v>690</v>
      </c>
      <c r="D458" s="605" t="s">
        <v>1744</v>
      </c>
      <c r="E458" s="605" t="s">
        <v>49</v>
      </c>
      <c r="F458" s="353">
        <v>0.05</v>
      </c>
      <c r="G458" s="256"/>
      <c r="H458" s="353">
        <v>0.05</v>
      </c>
      <c r="I458" s="446">
        <f t="shared" si="9"/>
        <v>0</v>
      </c>
      <c r="J458" s="408">
        <v>0.05</v>
      </c>
    </row>
    <row r="459" spans="1:33" ht="30">
      <c r="A459" s="595"/>
      <c r="B459" s="596" t="s">
        <v>1733</v>
      </c>
      <c r="C459" s="605" t="s">
        <v>690</v>
      </c>
      <c r="D459" s="605"/>
      <c r="E459" s="605" t="s">
        <v>49</v>
      </c>
      <c r="F459" s="353">
        <v>0.2</v>
      </c>
      <c r="G459" s="256"/>
      <c r="H459" s="353">
        <v>0.2</v>
      </c>
      <c r="I459" s="446">
        <f t="shared" si="9"/>
        <v>0</v>
      </c>
      <c r="K459" s="408">
        <v>0.1</v>
      </c>
      <c r="L459" s="408">
        <v>0.1</v>
      </c>
    </row>
    <row r="460" spans="1:33" s="419" customFormat="1" ht="19.5" customHeight="1">
      <c r="A460" s="593"/>
      <c r="B460" s="596" t="s">
        <v>1008</v>
      </c>
      <c r="C460" s="604" t="s">
        <v>741</v>
      </c>
      <c r="D460" s="605"/>
      <c r="E460" s="605" t="s">
        <v>49</v>
      </c>
      <c r="F460" s="360">
        <v>1.45</v>
      </c>
      <c r="G460" s="256"/>
      <c r="H460" s="360">
        <v>1.45</v>
      </c>
      <c r="I460" s="446">
        <f t="shared" ref="I460:I523" si="10">SUM(J460:AG460)-H460</f>
        <v>0</v>
      </c>
      <c r="J460" s="420">
        <v>0.1</v>
      </c>
      <c r="K460" s="420">
        <v>0.3</v>
      </c>
      <c r="L460" s="420">
        <v>0.3</v>
      </c>
      <c r="M460" s="420"/>
      <c r="N460" s="420">
        <v>0.75</v>
      </c>
      <c r="O460" s="422"/>
      <c r="P460" s="422"/>
      <c r="Q460" s="422"/>
      <c r="R460" s="422"/>
      <c r="S460" s="422"/>
      <c r="T460" s="422"/>
      <c r="U460" s="426"/>
      <c r="V460" s="425"/>
      <c r="W460" s="426"/>
      <c r="X460" s="425"/>
      <c r="Y460" s="425"/>
      <c r="Z460" s="421"/>
      <c r="AA460" s="421"/>
      <c r="AB460" s="424"/>
      <c r="AC460" s="424"/>
      <c r="AD460" s="424"/>
      <c r="AE460" s="424"/>
      <c r="AF460" s="424"/>
      <c r="AG460" s="421"/>
    </row>
    <row r="461" spans="1:33" s="419" customFormat="1" ht="19.5" customHeight="1">
      <c r="A461" s="593"/>
      <c r="B461" s="596" t="s">
        <v>1432</v>
      </c>
      <c r="C461" s="604" t="s">
        <v>741</v>
      </c>
      <c r="D461" s="605"/>
      <c r="E461" s="605" t="s">
        <v>49</v>
      </c>
      <c r="F461" s="360">
        <v>0.34</v>
      </c>
      <c r="G461" s="256"/>
      <c r="H461" s="360">
        <v>0.34</v>
      </c>
      <c r="I461" s="446">
        <f t="shared" si="10"/>
        <v>0</v>
      </c>
      <c r="J461" s="420"/>
      <c r="K461" s="420">
        <v>0.1</v>
      </c>
      <c r="L461" s="420">
        <v>0.11</v>
      </c>
      <c r="M461" s="420">
        <v>0.13</v>
      </c>
      <c r="N461" s="420"/>
      <c r="O461" s="422"/>
      <c r="P461" s="422"/>
      <c r="Q461" s="422"/>
      <c r="R461" s="422"/>
      <c r="S461" s="422"/>
      <c r="T461" s="422"/>
      <c r="U461" s="426"/>
      <c r="V461" s="425"/>
      <c r="W461" s="426"/>
      <c r="X461" s="425"/>
      <c r="Y461" s="425"/>
      <c r="Z461" s="421"/>
      <c r="AA461" s="421"/>
      <c r="AB461" s="424"/>
      <c r="AC461" s="424"/>
      <c r="AD461" s="424"/>
      <c r="AE461" s="424"/>
      <c r="AF461" s="424"/>
      <c r="AG461" s="421"/>
    </row>
    <row r="462" spans="1:33" s="419" customFormat="1" ht="19.5" customHeight="1">
      <c r="A462" s="593"/>
      <c r="B462" s="596" t="s">
        <v>2024</v>
      </c>
      <c r="C462" s="604" t="s">
        <v>741</v>
      </c>
      <c r="D462" s="605"/>
      <c r="E462" s="605" t="s">
        <v>49</v>
      </c>
      <c r="F462" s="360">
        <v>0.32</v>
      </c>
      <c r="G462" s="256"/>
      <c r="H462" s="360">
        <v>0.32</v>
      </c>
      <c r="I462" s="446">
        <f t="shared" si="10"/>
        <v>0</v>
      </c>
      <c r="J462" s="420"/>
      <c r="K462" s="420">
        <v>0.12</v>
      </c>
      <c r="L462" s="420"/>
      <c r="M462" s="420"/>
      <c r="N462" s="420">
        <v>0.2</v>
      </c>
      <c r="O462" s="422"/>
      <c r="P462" s="422"/>
      <c r="Q462" s="422"/>
      <c r="R462" s="422"/>
      <c r="S462" s="422"/>
      <c r="T462" s="422"/>
      <c r="U462" s="426"/>
      <c r="V462" s="425"/>
      <c r="W462" s="426"/>
      <c r="X462" s="425"/>
      <c r="Y462" s="425"/>
      <c r="Z462" s="421"/>
      <c r="AA462" s="421"/>
      <c r="AB462" s="424"/>
      <c r="AC462" s="424"/>
      <c r="AD462" s="424"/>
      <c r="AE462" s="424"/>
      <c r="AF462" s="424"/>
      <c r="AG462" s="239"/>
    </row>
    <row r="463" spans="1:33" s="419" customFormat="1" ht="19.5" customHeight="1">
      <c r="A463" s="593"/>
      <c r="B463" s="596" t="s">
        <v>2025</v>
      </c>
      <c r="C463" s="604" t="s">
        <v>741</v>
      </c>
      <c r="D463" s="605"/>
      <c r="E463" s="605" t="s">
        <v>49</v>
      </c>
      <c r="F463" s="360">
        <v>0.4</v>
      </c>
      <c r="G463" s="256"/>
      <c r="H463" s="360">
        <v>0.4</v>
      </c>
      <c r="I463" s="446">
        <f t="shared" si="10"/>
        <v>0</v>
      </c>
      <c r="J463" s="420"/>
      <c r="K463" s="420">
        <v>0.21</v>
      </c>
      <c r="L463" s="420"/>
      <c r="M463" s="420"/>
      <c r="N463" s="420">
        <v>0.19</v>
      </c>
      <c r="O463" s="422"/>
      <c r="P463" s="422"/>
      <c r="Q463" s="422"/>
      <c r="R463" s="422"/>
      <c r="S463" s="422"/>
      <c r="T463" s="422"/>
      <c r="U463" s="426"/>
      <c r="V463" s="425"/>
      <c r="W463" s="426"/>
      <c r="X463" s="425"/>
      <c r="Y463" s="425"/>
      <c r="Z463" s="421"/>
      <c r="AA463" s="421"/>
      <c r="AB463" s="424"/>
      <c r="AC463" s="424"/>
      <c r="AD463" s="424"/>
      <c r="AE463" s="424"/>
      <c r="AF463" s="424"/>
      <c r="AG463" s="239"/>
    </row>
    <row r="464" spans="1:33" s="419" customFormat="1" ht="19.5" customHeight="1">
      <c r="A464" s="593"/>
      <c r="B464" s="596" t="s">
        <v>2026</v>
      </c>
      <c r="C464" s="604" t="s">
        <v>741</v>
      </c>
      <c r="D464" s="605"/>
      <c r="E464" s="605" t="s">
        <v>49</v>
      </c>
      <c r="F464" s="360">
        <v>0.35</v>
      </c>
      <c r="G464" s="256"/>
      <c r="H464" s="360">
        <v>0.35</v>
      </c>
      <c r="I464" s="446">
        <f t="shared" si="10"/>
        <v>0</v>
      </c>
      <c r="J464" s="420"/>
      <c r="K464" s="420">
        <v>0.15</v>
      </c>
      <c r="L464" s="420"/>
      <c r="M464" s="420"/>
      <c r="N464" s="420">
        <v>0.2</v>
      </c>
      <c r="O464" s="422"/>
      <c r="P464" s="422"/>
      <c r="Q464" s="422"/>
      <c r="R464" s="422"/>
      <c r="S464" s="422"/>
      <c r="T464" s="422"/>
      <c r="U464" s="426"/>
      <c r="V464" s="425"/>
      <c r="W464" s="426"/>
      <c r="X464" s="425"/>
      <c r="Y464" s="425"/>
      <c r="Z464" s="421"/>
      <c r="AA464" s="421"/>
      <c r="AB464" s="424"/>
      <c r="AC464" s="424"/>
      <c r="AD464" s="424"/>
      <c r="AE464" s="424"/>
      <c r="AF464" s="424"/>
      <c r="AG464" s="239"/>
    </row>
    <row r="465" spans="1:33" s="419" customFormat="1" ht="19.5" customHeight="1">
      <c r="A465" s="593"/>
      <c r="B465" s="596" t="s">
        <v>2027</v>
      </c>
      <c r="C465" s="604" t="s">
        <v>741</v>
      </c>
      <c r="D465" s="605"/>
      <c r="E465" s="605" t="s">
        <v>49</v>
      </c>
      <c r="F465" s="360">
        <v>0.35</v>
      </c>
      <c r="G465" s="256"/>
      <c r="H465" s="360">
        <v>0.35</v>
      </c>
      <c r="I465" s="446">
        <f t="shared" si="10"/>
        <v>0</v>
      </c>
      <c r="J465" s="420"/>
      <c r="K465" s="420">
        <v>0.15</v>
      </c>
      <c r="L465" s="420"/>
      <c r="M465" s="420"/>
      <c r="N465" s="420">
        <v>0.2</v>
      </c>
      <c r="O465" s="422"/>
      <c r="P465" s="422"/>
      <c r="Q465" s="422"/>
      <c r="R465" s="422"/>
      <c r="S465" s="422"/>
      <c r="T465" s="422"/>
      <c r="U465" s="426"/>
      <c r="V465" s="425"/>
      <c r="W465" s="426"/>
      <c r="X465" s="425"/>
      <c r="Y465" s="425"/>
      <c r="Z465" s="421"/>
      <c r="AA465" s="421"/>
      <c r="AB465" s="424"/>
      <c r="AC465" s="424"/>
      <c r="AD465" s="424"/>
      <c r="AE465" s="424"/>
      <c r="AF465" s="424"/>
      <c r="AG465" s="239"/>
    </row>
    <row r="466" spans="1:33" s="419" customFormat="1" ht="19.5" customHeight="1">
      <c r="A466" s="593"/>
      <c r="B466" s="596" t="s">
        <v>2028</v>
      </c>
      <c r="C466" s="604" t="s">
        <v>741</v>
      </c>
      <c r="D466" s="605"/>
      <c r="E466" s="605" t="s">
        <v>49</v>
      </c>
      <c r="F466" s="360">
        <v>0.35</v>
      </c>
      <c r="G466" s="256"/>
      <c r="H466" s="360">
        <v>0.35</v>
      </c>
      <c r="I466" s="446">
        <f t="shared" si="10"/>
        <v>0</v>
      </c>
      <c r="J466" s="420"/>
      <c r="K466" s="420">
        <v>0.1</v>
      </c>
      <c r="L466" s="420"/>
      <c r="M466" s="420"/>
      <c r="N466" s="420">
        <v>0.25</v>
      </c>
      <c r="O466" s="422"/>
      <c r="P466" s="422"/>
      <c r="Q466" s="422"/>
      <c r="R466" s="422"/>
      <c r="S466" s="422"/>
      <c r="T466" s="422"/>
      <c r="U466" s="426"/>
      <c r="V466" s="425"/>
      <c r="W466" s="426"/>
      <c r="X466" s="425"/>
      <c r="Y466" s="425"/>
      <c r="Z466" s="421"/>
      <c r="AA466" s="421"/>
      <c r="AB466" s="424"/>
      <c r="AC466" s="424"/>
      <c r="AD466" s="424"/>
      <c r="AE466" s="424"/>
      <c r="AF466" s="424"/>
      <c r="AG466" s="421"/>
    </row>
    <row r="467" spans="1:33" s="419" customFormat="1" ht="19.5" customHeight="1">
      <c r="A467" s="593"/>
      <c r="B467" s="596" t="s">
        <v>2029</v>
      </c>
      <c r="C467" s="604" t="s">
        <v>741</v>
      </c>
      <c r="D467" s="605"/>
      <c r="E467" s="605" t="s">
        <v>49</v>
      </c>
      <c r="F467" s="360">
        <v>0.3</v>
      </c>
      <c r="G467" s="256"/>
      <c r="H467" s="360">
        <v>0.3</v>
      </c>
      <c r="I467" s="446">
        <f t="shared" si="10"/>
        <v>0</v>
      </c>
      <c r="J467" s="420"/>
      <c r="K467" s="420">
        <v>0.15</v>
      </c>
      <c r="L467" s="420"/>
      <c r="M467" s="420"/>
      <c r="N467" s="420">
        <v>0.15</v>
      </c>
      <c r="O467" s="422"/>
      <c r="P467" s="422"/>
      <c r="Q467" s="422"/>
      <c r="R467" s="422"/>
      <c r="S467" s="422"/>
      <c r="T467" s="422"/>
      <c r="U467" s="426"/>
      <c r="V467" s="425"/>
      <c r="W467" s="426"/>
      <c r="X467" s="425"/>
      <c r="Y467" s="425"/>
      <c r="Z467" s="421"/>
      <c r="AA467" s="421"/>
      <c r="AB467" s="424"/>
      <c r="AC467" s="424"/>
      <c r="AD467" s="424"/>
      <c r="AE467" s="424"/>
      <c r="AF467" s="424"/>
      <c r="AG467" s="421"/>
    </row>
    <row r="468" spans="1:33" s="419" customFormat="1" ht="19.5" customHeight="1">
      <c r="A468" s="593"/>
      <c r="B468" s="596" t="s">
        <v>1009</v>
      </c>
      <c r="C468" s="604" t="s">
        <v>741</v>
      </c>
      <c r="D468" s="605"/>
      <c r="E468" s="605" t="s">
        <v>49</v>
      </c>
      <c r="F468" s="256">
        <v>0.5</v>
      </c>
      <c r="G468" s="256"/>
      <c r="H468" s="256">
        <v>0.5</v>
      </c>
      <c r="I468" s="446">
        <f t="shared" si="10"/>
        <v>0</v>
      </c>
      <c r="J468" s="420">
        <v>0.2</v>
      </c>
      <c r="K468" s="420"/>
      <c r="L468" s="420">
        <v>0.1</v>
      </c>
      <c r="M468" s="420"/>
      <c r="N468" s="420">
        <v>0.2</v>
      </c>
      <c r="O468" s="420"/>
      <c r="P468" s="420"/>
      <c r="Q468" s="420"/>
      <c r="R468" s="420"/>
      <c r="S468" s="420"/>
      <c r="T468" s="420"/>
      <c r="U468" s="426"/>
      <c r="V468" s="425"/>
      <c r="W468" s="426"/>
      <c r="X468" s="425"/>
      <c r="Y468" s="425"/>
      <c r="Z468" s="413"/>
      <c r="AA468" s="413"/>
      <c r="AB468" s="424"/>
      <c r="AC468" s="424"/>
      <c r="AD468" s="424"/>
      <c r="AE468" s="424"/>
      <c r="AF468" s="424"/>
      <c r="AG468" s="413"/>
    </row>
    <row r="469" spans="1:33" s="419" customFormat="1" ht="19.5" customHeight="1">
      <c r="A469" s="593"/>
      <c r="B469" s="596" t="s">
        <v>1010</v>
      </c>
      <c r="C469" s="604" t="s">
        <v>741</v>
      </c>
      <c r="D469" s="605"/>
      <c r="E469" s="605" t="s">
        <v>49</v>
      </c>
      <c r="F469" s="256">
        <v>0.4</v>
      </c>
      <c r="G469" s="256"/>
      <c r="H469" s="256">
        <v>0.4</v>
      </c>
      <c r="I469" s="446">
        <f t="shared" si="10"/>
        <v>0</v>
      </c>
      <c r="J469" s="420">
        <v>0.1</v>
      </c>
      <c r="K469" s="420"/>
      <c r="L469" s="420"/>
      <c r="M469" s="420"/>
      <c r="N469" s="420">
        <v>0.3</v>
      </c>
      <c r="O469" s="420"/>
      <c r="P469" s="420"/>
      <c r="Q469" s="420"/>
      <c r="R469" s="420"/>
      <c r="S469" s="420"/>
      <c r="T469" s="420"/>
      <c r="U469" s="426"/>
      <c r="V469" s="425"/>
      <c r="W469" s="426"/>
      <c r="X469" s="425"/>
      <c r="Y469" s="425"/>
      <c r="Z469" s="413"/>
      <c r="AA469" s="413"/>
      <c r="AB469" s="424"/>
      <c r="AC469" s="424"/>
      <c r="AD469" s="424"/>
      <c r="AE469" s="424"/>
      <c r="AF469" s="424"/>
      <c r="AG469" s="413"/>
    </row>
    <row r="470" spans="1:33" s="419" customFormat="1" ht="19.5" customHeight="1">
      <c r="A470" s="593"/>
      <c r="B470" s="596" t="s">
        <v>1011</v>
      </c>
      <c r="C470" s="604" t="s">
        <v>741</v>
      </c>
      <c r="D470" s="605"/>
      <c r="E470" s="605" t="s">
        <v>49</v>
      </c>
      <c r="F470" s="256">
        <v>0.2</v>
      </c>
      <c r="G470" s="256"/>
      <c r="H470" s="256">
        <v>0.2</v>
      </c>
      <c r="I470" s="446">
        <f t="shared" si="10"/>
        <v>0</v>
      </c>
      <c r="J470" s="420"/>
      <c r="K470" s="420"/>
      <c r="L470" s="420">
        <v>0.1</v>
      </c>
      <c r="M470" s="420"/>
      <c r="N470" s="420">
        <v>0.1</v>
      </c>
      <c r="O470" s="420"/>
      <c r="P470" s="420"/>
      <c r="Q470" s="420"/>
      <c r="R470" s="420"/>
      <c r="S470" s="420"/>
      <c r="T470" s="420"/>
      <c r="U470" s="426"/>
      <c r="V470" s="425"/>
      <c r="W470" s="426"/>
      <c r="X470" s="425"/>
      <c r="Y470" s="425"/>
      <c r="Z470" s="413"/>
      <c r="AA470" s="413"/>
      <c r="AB470" s="424"/>
      <c r="AC470" s="424"/>
      <c r="AD470" s="424"/>
      <c r="AE470" s="424"/>
      <c r="AF470" s="424"/>
      <c r="AG470" s="413"/>
    </row>
    <row r="471" spans="1:33" s="419" customFormat="1" ht="19.5" customHeight="1">
      <c r="A471" s="593"/>
      <c r="B471" s="596" t="s">
        <v>1012</v>
      </c>
      <c r="C471" s="604" t="s">
        <v>741</v>
      </c>
      <c r="D471" s="605"/>
      <c r="E471" s="605" t="s">
        <v>49</v>
      </c>
      <c r="F471" s="256">
        <v>0.2</v>
      </c>
      <c r="G471" s="256"/>
      <c r="H471" s="256">
        <v>0.2</v>
      </c>
      <c r="I471" s="446">
        <f t="shared" si="10"/>
        <v>0</v>
      </c>
      <c r="J471" s="420">
        <v>0.1</v>
      </c>
      <c r="K471" s="420"/>
      <c r="L471" s="420"/>
      <c r="M471" s="420"/>
      <c r="N471" s="420">
        <v>0.1</v>
      </c>
      <c r="O471" s="420"/>
      <c r="P471" s="420"/>
      <c r="Q471" s="420"/>
      <c r="R471" s="420"/>
      <c r="S471" s="420"/>
      <c r="T471" s="420"/>
      <c r="U471" s="426"/>
      <c r="V471" s="425"/>
      <c r="W471" s="426"/>
      <c r="X471" s="425"/>
      <c r="Y471" s="425"/>
      <c r="Z471" s="413"/>
      <c r="AA471" s="413"/>
      <c r="AB471" s="424"/>
      <c r="AC471" s="424"/>
      <c r="AD471" s="424"/>
      <c r="AE471" s="424"/>
      <c r="AF471" s="424"/>
      <c r="AG471" s="413"/>
    </row>
    <row r="472" spans="1:33" s="419" customFormat="1" ht="19.5" customHeight="1">
      <c r="A472" s="593"/>
      <c r="B472" s="596" t="s">
        <v>2030</v>
      </c>
      <c r="C472" s="604" t="s">
        <v>741</v>
      </c>
      <c r="D472" s="605"/>
      <c r="E472" s="605" t="s">
        <v>49</v>
      </c>
      <c r="F472" s="256">
        <v>0.3</v>
      </c>
      <c r="G472" s="256"/>
      <c r="H472" s="256">
        <v>0.3</v>
      </c>
      <c r="I472" s="446">
        <f t="shared" si="10"/>
        <v>0</v>
      </c>
      <c r="J472" s="420">
        <v>0.3</v>
      </c>
      <c r="K472" s="420"/>
      <c r="L472" s="420"/>
      <c r="M472" s="420"/>
      <c r="N472" s="420"/>
      <c r="O472" s="420"/>
      <c r="P472" s="420"/>
      <c r="Q472" s="420"/>
      <c r="R472" s="420"/>
      <c r="S472" s="420"/>
      <c r="T472" s="420"/>
      <c r="U472" s="426"/>
      <c r="V472" s="425"/>
      <c r="W472" s="426"/>
      <c r="X472" s="425"/>
      <c r="Y472" s="425"/>
      <c r="Z472" s="413"/>
      <c r="AA472" s="413"/>
      <c r="AB472" s="424"/>
      <c r="AC472" s="424"/>
      <c r="AD472" s="424"/>
      <c r="AE472" s="424"/>
      <c r="AF472" s="424"/>
      <c r="AG472" s="413"/>
    </row>
    <row r="473" spans="1:33" s="419" customFormat="1" ht="19.5" customHeight="1">
      <c r="A473" s="593"/>
      <c r="B473" s="596" t="s">
        <v>1013</v>
      </c>
      <c r="C473" s="604" t="s">
        <v>741</v>
      </c>
      <c r="D473" s="605"/>
      <c r="E473" s="605" t="s">
        <v>49</v>
      </c>
      <c r="F473" s="256">
        <v>0.30000000000000004</v>
      </c>
      <c r="G473" s="256"/>
      <c r="H473" s="256">
        <v>0.30000000000000004</v>
      </c>
      <c r="I473" s="446">
        <f t="shared" si="10"/>
        <v>0</v>
      </c>
      <c r="J473" s="420">
        <v>0.2</v>
      </c>
      <c r="K473" s="420"/>
      <c r="L473" s="420">
        <v>0.1</v>
      </c>
      <c r="M473" s="420"/>
      <c r="N473" s="420"/>
      <c r="O473" s="420"/>
      <c r="P473" s="420"/>
      <c r="Q473" s="420"/>
      <c r="R473" s="420"/>
      <c r="S473" s="420"/>
      <c r="T473" s="420"/>
      <c r="U473" s="426"/>
      <c r="V473" s="425"/>
      <c r="W473" s="426"/>
      <c r="X473" s="425"/>
      <c r="Y473" s="425"/>
      <c r="Z473" s="413"/>
      <c r="AA473" s="413"/>
      <c r="AB473" s="424"/>
      <c r="AC473" s="424"/>
      <c r="AD473" s="424"/>
      <c r="AE473" s="424"/>
      <c r="AF473" s="424"/>
      <c r="AG473" s="413"/>
    </row>
    <row r="474" spans="1:33" s="419" customFormat="1" ht="19.5" customHeight="1">
      <c r="A474" s="593"/>
      <c r="B474" s="596" t="s">
        <v>1014</v>
      </c>
      <c r="C474" s="604" t="s">
        <v>741</v>
      </c>
      <c r="D474" s="605"/>
      <c r="E474" s="605" t="s">
        <v>49</v>
      </c>
      <c r="F474" s="256">
        <v>0.1</v>
      </c>
      <c r="G474" s="256"/>
      <c r="H474" s="256">
        <v>0.1</v>
      </c>
      <c r="I474" s="446">
        <f t="shared" si="10"/>
        <v>0</v>
      </c>
      <c r="J474" s="420">
        <v>0.1</v>
      </c>
      <c r="K474" s="420"/>
      <c r="L474" s="420"/>
      <c r="M474" s="420"/>
      <c r="N474" s="420"/>
      <c r="O474" s="420"/>
      <c r="P474" s="420"/>
      <c r="Q474" s="420"/>
      <c r="R474" s="420"/>
      <c r="S474" s="420"/>
      <c r="T474" s="420"/>
      <c r="U474" s="426"/>
      <c r="V474" s="425"/>
      <c r="W474" s="426"/>
      <c r="X474" s="425"/>
      <c r="Y474" s="425"/>
      <c r="Z474" s="413"/>
      <c r="AA474" s="413"/>
      <c r="AB474" s="424"/>
      <c r="AC474" s="424"/>
      <c r="AD474" s="424"/>
      <c r="AE474" s="424"/>
      <c r="AF474" s="424"/>
      <c r="AG474" s="413"/>
    </row>
    <row r="475" spans="1:33" s="419" customFormat="1" ht="19.5" customHeight="1">
      <c r="A475" s="593"/>
      <c r="B475" s="596" t="s">
        <v>1015</v>
      </c>
      <c r="C475" s="604" t="s">
        <v>741</v>
      </c>
      <c r="D475" s="605"/>
      <c r="E475" s="605" t="s">
        <v>49</v>
      </c>
      <c r="F475" s="256">
        <v>0.05</v>
      </c>
      <c r="G475" s="256"/>
      <c r="H475" s="256">
        <v>0.05</v>
      </c>
      <c r="I475" s="446">
        <f t="shared" si="10"/>
        <v>0</v>
      </c>
      <c r="J475" s="420">
        <v>0.01</v>
      </c>
      <c r="K475" s="420"/>
      <c r="L475" s="420"/>
      <c r="M475" s="420">
        <v>0.04</v>
      </c>
      <c r="N475" s="420"/>
      <c r="O475" s="420"/>
      <c r="P475" s="420"/>
      <c r="Q475" s="420"/>
      <c r="R475" s="420"/>
      <c r="S475" s="420"/>
      <c r="T475" s="420"/>
      <c r="U475" s="426"/>
      <c r="V475" s="425"/>
      <c r="W475" s="426"/>
      <c r="X475" s="425"/>
      <c r="Y475" s="425"/>
      <c r="Z475" s="413"/>
      <c r="AA475" s="413"/>
      <c r="AB475" s="424"/>
      <c r="AC475" s="424"/>
      <c r="AD475" s="424"/>
      <c r="AE475" s="424"/>
      <c r="AF475" s="424"/>
      <c r="AG475" s="413"/>
    </row>
    <row r="476" spans="1:33" s="419" customFormat="1" ht="19.5" customHeight="1">
      <c r="A476" s="593"/>
      <c r="B476" s="596" t="s">
        <v>1016</v>
      </c>
      <c r="C476" s="604" t="s">
        <v>741</v>
      </c>
      <c r="D476" s="605"/>
      <c r="E476" s="605" t="s">
        <v>49</v>
      </c>
      <c r="F476" s="256">
        <v>0.3</v>
      </c>
      <c r="G476" s="256"/>
      <c r="H476" s="256">
        <v>0.3</v>
      </c>
      <c r="I476" s="446">
        <f t="shared" si="10"/>
        <v>0</v>
      </c>
      <c r="J476" s="420">
        <v>0.3</v>
      </c>
      <c r="K476" s="420"/>
      <c r="L476" s="420"/>
      <c r="M476" s="420"/>
      <c r="N476" s="420"/>
      <c r="O476" s="420"/>
      <c r="P476" s="420"/>
      <c r="Q476" s="420"/>
      <c r="R476" s="420"/>
      <c r="S476" s="420"/>
      <c r="T476" s="420"/>
      <c r="U476" s="426"/>
      <c r="V476" s="425"/>
      <c r="W476" s="426"/>
      <c r="X476" s="425"/>
      <c r="Y476" s="425"/>
      <c r="Z476" s="413"/>
      <c r="AA476" s="413"/>
      <c r="AB476" s="424"/>
      <c r="AC476" s="424"/>
      <c r="AD476" s="424"/>
      <c r="AE476" s="424"/>
      <c r="AF476" s="424"/>
      <c r="AG476" s="413"/>
    </row>
    <row r="477" spans="1:33" s="419" customFormat="1" ht="19.5" customHeight="1">
      <c r="A477" s="593"/>
      <c r="B477" s="596" t="s">
        <v>1017</v>
      </c>
      <c r="C477" s="604" t="s">
        <v>741</v>
      </c>
      <c r="D477" s="605"/>
      <c r="E477" s="605" t="s">
        <v>49</v>
      </c>
      <c r="F477" s="256">
        <v>2.5</v>
      </c>
      <c r="G477" s="256"/>
      <c r="H477" s="256">
        <v>2.5</v>
      </c>
      <c r="I477" s="446">
        <f t="shared" si="10"/>
        <v>0</v>
      </c>
      <c r="J477" s="420"/>
      <c r="K477" s="420"/>
      <c r="L477" s="420"/>
      <c r="M477" s="420"/>
      <c r="N477" s="420"/>
      <c r="O477" s="420">
        <v>2.5</v>
      </c>
      <c r="P477" s="420"/>
      <c r="Q477" s="420"/>
      <c r="R477" s="420"/>
      <c r="S477" s="420"/>
      <c r="T477" s="420"/>
      <c r="U477" s="426"/>
      <c r="V477" s="425"/>
      <c r="W477" s="426"/>
      <c r="X477" s="425"/>
      <c r="Y477" s="425"/>
      <c r="Z477" s="413"/>
      <c r="AA477" s="413"/>
      <c r="AB477" s="424"/>
      <c r="AC477" s="424"/>
      <c r="AD477" s="424"/>
      <c r="AE477" s="424"/>
      <c r="AF477" s="424"/>
      <c r="AG477" s="413"/>
    </row>
    <row r="478" spans="1:33" s="419" customFormat="1" ht="19.5" customHeight="1">
      <c r="A478" s="593"/>
      <c r="B478" s="596" t="s">
        <v>1018</v>
      </c>
      <c r="C478" s="604" t="s">
        <v>741</v>
      </c>
      <c r="D478" s="605"/>
      <c r="E478" s="605" t="s">
        <v>49</v>
      </c>
      <c r="F478" s="256">
        <v>2</v>
      </c>
      <c r="G478" s="256"/>
      <c r="H478" s="256">
        <v>2</v>
      </c>
      <c r="I478" s="446">
        <f t="shared" si="10"/>
        <v>0</v>
      </c>
      <c r="J478" s="420"/>
      <c r="K478" s="420"/>
      <c r="L478" s="420"/>
      <c r="M478" s="420"/>
      <c r="N478" s="420">
        <v>2</v>
      </c>
      <c r="O478" s="420"/>
      <c r="P478" s="420"/>
      <c r="Q478" s="420"/>
      <c r="R478" s="420"/>
      <c r="S478" s="420"/>
      <c r="T478" s="420"/>
      <c r="U478" s="426"/>
      <c r="V478" s="425"/>
      <c r="W478" s="426"/>
      <c r="X478" s="425"/>
      <c r="Y478" s="425"/>
      <c r="Z478" s="413"/>
      <c r="AA478" s="413"/>
      <c r="AB478" s="424"/>
      <c r="AC478" s="424"/>
      <c r="AD478" s="424"/>
      <c r="AE478" s="424"/>
      <c r="AF478" s="424"/>
      <c r="AG478" s="413"/>
    </row>
    <row r="479" spans="1:33" s="419" customFormat="1" ht="19.5" customHeight="1">
      <c r="A479" s="593"/>
      <c r="B479" s="596" t="s">
        <v>1019</v>
      </c>
      <c r="C479" s="604" t="s">
        <v>741</v>
      </c>
      <c r="D479" s="605"/>
      <c r="E479" s="605" t="s">
        <v>49</v>
      </c>
      <c r="F479" s="256">
        <v>1</v>
      </c>
      <c r="G479" s="256"/>
      <c r="H479" s="256">
        <v>1</v>
      </c>
      <c r="I479" s="446">
        <f t="shared" si="10"/>
        <v>0</v>
      </c>
      <c r="J479" s="420"/>
      <c r="K479" s="420"/>
      <c r="L479" s="420"/>
      <c r="M479" s="420"/>
      <c r="N479" s="420">
        <v>1</v>
      </c>
      <c r="O479" s="420"/>
      <c r="P479" s="420"/>
      <c r="Q479" s="420"/>
      <c r="R479" s="420"/>
      <c r="S479" s="420"/>
      <c r="T479" s="420"/>
      <c r="U479" s="426"/>
      <c r="V479" s="425"/>
      <c r="W479" s="426"/>
      <c r="X479" s="425"/>
      <c r="Y479" s="425"/>
      <c r="Z479" s="413"/>
      <c r="AA479" s="413"/>
      <c r="AB479" s="424"/>
      <c r="AC479" s="424"/>
      <c r="AD479" s="424"/>
      <c r="AE479" s="424"/>
      <c r="AF479" s="424"/>
      <c r="AG479" s="413"/>
    </row>
    <row r="480" spans="1:33" s="419" customFormat="1" ht="19.5" customHeight="1">
      <c r="A480" s="593"/>
      <c r="B480" s="596" t="s">
        <v>1020</v>
      </c>
      <c r="C480" s="604" t="s">
        <v>741</v>
      </c>
      <c r="D480" s="605"/>
      <c r="E480" s="605" t="s">
        <v>49</v>
      </c>
      <c r="F480" s="256">
        <v>0.8</v>
      </c>
      <c r="G480" s="256"/>
      <c r="H480" s="256">
        <v>0.8</v>
      </c>
      <c r="I480" s="446">
        <f t="shared" si="10"/>
        <v>0</v>
      </c>
      <c r="J480" s="420">
        <v>0.2</v>
      </c>
      <c r="K480" s="420"/>
      <c r="L480" s="420">
        <v>0.2</v>
      </c>
      <c r="M480" s="420"/>
      <c r="N480" s="420"/>
      <c r="O480" s="420"/>
      <c r="P480" s="420">
        <v>0.4</v>
      </c>
      <c r="Q480" s="420"/>
      <c r="R480" s="420"/>
      <c r="S480" s="420"/>
      <c r="T480" s="420"/>
      <c r="U480" s="426"/>
      <c r="V480" s="425"/>
      <c r="W480" s="426"/>
      <c r="X480" s="425"/>
      <c r="Y480" s="425"/>
      <c r="Z480" s="413"/>
      <c r="AA480" s="413"/>
      <c r="AB480" s="424"/>
      <c r="AC480" s="424"/>
      <c r="AD480" s="424"/>
      <c r="AE480" s="424"/>
      <c r="AF480" s="424"/>
      <c r="AG480" s="413"/>
    </row>
    <row r="481" spans="1:33" s="419" customFormat="1" ht="19.5" customHeight="1">
      <c r="A481" s="593"/>
      <c r="B481" s="596" t="s">
        <v>1021</v>
      </c>
      <c r="C481" s="604" t="s">
        <v>741</v>
      </c>
      <c r="D481" s="605"/>
      <c r="E481" s="605" t="s">
        <v>49</v>
      </c>
      <c r="F481" s="256">
        <v>0.2</v>
      </c>
      <c r="G481" s="256"/>
      <c r="H481" s="256">
        <v>0.2</v>
      </c>
      <c r="I481" s="446">
        <f t="shared" si="10"/>
        <v>0</v>
      </c>
      <c r="J481" s="420">
        <v>0.2</v>
      </c>
      <c r="K481" s="420"/>
      <c r="L481" s="420"/>
      <c r="M481" s="420"/>
      <c r="N481" s="420"/>
      <c r="O481" s="420"/>
      <c r="P481" s="420"/>
      <c r="Q481" s="420"/>
      <c r="R481" s="420"/>
      <c r="S481" s="420"/>
      <c r="T481" s="420"/>
      <c r="U481" s="426"/>
      <c r="V481" s="425"/>
      <c r="W481" s="426"/>
      <c r="X481" s="425"/>
      <c r="Y481" s="425"/>
      <c r="Z481" s="413"/>
      <c r="AA481" s="413"/>
      <c r="AB481" s="424"/>
      <c r="AC481" s="424"/>
      <c r="AD481" s="424"/>
      <c r="AE481" s="424"/>
      <c r="AF481" s="424"/>
      <c r="AG481" s="413"/>
    </row>
    <row r="482" spans="1:33" s="419" customFormat="1" ht="19.5" customHeight="1">
      <c r="A482" s="593"/>
      <c r="B482" s="596" t="s">
        <v>1022</v>
      </c>
      <c r="C482" s="604" t="s">
        <v>741</v>
      </c>
      <c r="D482" s="605"/>
      <c r="E482" s="605" t="s">
        <v>49</v>
      </c>
      <c r="F482" s="256">
        <v>0.2</v>
      </c>
      <c r="G482" s="256"/>
      <c r="H482" s="256">
        <v>0.2</v>
      </c>
      <c r="I482" s="446">
        <f t="shared" si="10"/>
        <v>0</v>
      </c>
      <c r="J482" s="420"/>
      <c r="K482" s="420"/>
      <c r="L482" s="420"/>
      <c r="M482" s="420"/>
      <c r="N482" s="420">
        <v>0.2</v>
      </c>
      <c r="O482" s="420"/>
      <c r="P482" s="420"/>
      <c r="Q482" s="420"/>
      <c r="R482" s="420"/>
      <c r="S482" s="420"/>
      <c r="T482" s="420"/>
      <c r="U482" s="426"/>
      <c r="V482" s="425"/>
      <c r="W482" s="426"/>
      <c r="X482" s="425"/>
      <c r="Y482" s="425"/>
      <c r="Z482" s="413"/>
      <c r="AA482" s="413"/>
      <c r="AB482" s="424"/>
      <c r="AC482" s="424"/>
      <c r="AD482" s="424"/>
      <c r="AE482" s="424"/>
      <c r="AF482" s="424"/>
      <c r="AG482" s="413"/>
    </row>
    <row r="483" spans="1:33" s="419" customFormat="1" ht="19.5" customHeight="1">
      <c r="A483" s="593"/>
      <c r="B483" s="596" t="s">
        <v>1706</v>
      </c>
      <c r="C483" s="605" t="s">
        <v>741</v>
      </c>
      <c r="D483" s="605"/>
      <c r="E483" s="605" t="s">
        <v>49</v>
      </c>
      <c r="F483" s="353">
        <v>0.12</v>
      </c>
      <c r="G483" s="256"/>
      <c r="H483" s="353">
        <v>0.12</v>
      </c>
      <c r="I483" s="446">
        <f t="shared" si="10"/>
        <v>0</v>
      </c>
      <c r="J483" s="408"/>
      <c r="K483" s="408">
        <v>0.06</v>
      </c>
      <c r="L483" s="408">
        <v>0.06</v>
      </c>
      <c r="M483" s="408"/>
      <c r="N483" s="408"/>
      <c r="O483" s="408"/>
      <c r="P483" s="408"/>
      <c r="Q483" s="408"/>
      <c r="R483" s="408"/>
      <c r="S483" s="408"/>
      <c r="T483" s="408"/>
      <c r="U483" s="426"/>
      <c r="V483" s="425"/>
      <c r="W483" s="426"/>
      <c r="X483" s="425"/>
      <c r="Y483" s="425"/>
      <c r="Z483" s="414"/>
      <c r="AA483" s="414"/>
      <c r="AB483" s="424"/>
      <c r="AC483" s="424"/>
      <c r="AD483" s="424"/>
      <c r="AE483" s="424"/>
      <c r="AF483" s="424"/>
      <c r="AG483" s="414"/>
    </row>
    <row r="484" spans="1:33" s="419" customFormat="1" ht="19.5" customHeight="1">
      <c r="A484" s="593"/>
      <c r="B484" s="596" t="s">
        <v>1707</v>
      </c>
      <c r="C484" s="605" t="s">
        <v>741</v>
      </c>
      <c r="D484" s="605"/>
      <c r="E484" s="605" t="s">
        <v>49</v>
      </c>
      <c r="F484" s="353">
        <v>0.04</v>
      </c>
      <c r="G484" s="256"/>
      <c r="H484" s="353">
        <v>0.04</v>
      </c>
      <c r="I484" s="446">
        <f t="shared" si="10"/>
        <v>0</v>
      </c>
      <c r="J484" s="408"/>
      <c r="K484" s="408">
        <v>0.04</v>
      </c>
      <c r="L484" s="408"/>
      <c r="M484" s="408"/>
      <c r="N484" s="408"/>
      <c r="O484" s="408"/>
      <c r="P484" s="408"/>
      <c r="Q484" s="408"/>
      <c r="R484" s="408"/>
      <c r="S484" s="408"/>
      <c r="T484" s="408"/>
      <c r="U484" s="426"/>
      <c r="V484" s="425"/>
      <c r="W484" s="426"/>
      <c r="X484" s="425"/>
      <c r="Y484" s="425"/>
      <c r="Z484" s="414"/>
      <c r="AA484" s="414"/>
      <c r="AB484" s="424"/>
      <c r="AC484" s="424"/>
      <c r="AD484" s="424"/>
      <c r="AE484" s="424"/>
      <c r="AF484" s="424"/>
      <c r="AG484" s="414"/>
    </row>
    <row r="485" spans="1:33" s="419" customFormat="1" ht="19.5" customHeight="1">
      <c r="A485" s="593"/>
      <c r="B485" s="384" t="s">
        <v>1023</v>
      </c>
      <c r="C485" s="351" t="s">
        <v>341</v>
      </c>
      <c r="D485" s="351"/>
      <c r="E485" s="605" t="s">
        <v>49</v>
      </c>
      <c r="F485" s="256">
        <v>1</v>
      </c>
      <c r="G485" s="256"/>
      <c r="H485" s="256">
        <v>1</v>
      </c>
      <c r="I485" s="446">
        <f t="shared" si="10"/>
        <v>0</v>
      </c>
      <c r="J485" s="420">
        <v>1</v>
      </c>
      <c r="K485" s="420"/>
      <c r="L485" s="420"/>
      <c r="M485" s="420"/>
      <c r="N485" s="420"/>
      <c r="O485" s="420"/>
      <c r="P485" s="420"/>
      <c r="Q485" s="420"/>
      <c r="R485" s="420"/>
      <c r="S485" s="420"/>
      <c r="T485" s="420"/>
      <c r="U485" s="426"/>
      <c r="V485" s="425"/>
      <c r="W485" s="426"/>
      <c r="X485" s="425"/>
      <c r="Y485" s="425"/>
      <c r="Z485" s="413"/>
      <c r="AA485" s="413"/>
      <c r="AB485" s="424"/>
      <c r="AC485" s="424"/>
      <c r="AD485" s="424"/>
      <c r="AE485" s="424"/>
      <c r="AF485" s="424"/>
      <c r="AG485" s="413"/>
    </row>
    <row r="486" spans="1:33" s="419" customFormat="1" ht="30">
      <c r="A486" s="593"/>
      <c r="B486" s="592" t="s">
        <v>1024</v>
      </c>
      <c r="C486" s="605" t="s">
        <v>341</v>
      </c>
      <c r="D486" s="362"/>
      <c r="E486" s="605" t="s">
        <v>49</v>
      </c>
      <c r="F486" s="360">
        <v>0.45</v>
      </c>
      <c r="G486" s="256"/>
      <c r="H486" s="360">
        <v>0.45</v>
      </c>
      <c r="I486" s="446">
        <f t="shared" si="10"/>
        <v>0</v>
      </c>
      <c r="J486" s="420"/>
      <c r="K486" s="420"/>
      <c r="L486" s="420">
        <v>0.45</v>
      </c>
      <c r="M486" s="420"/>
      <c r="N486" s="420"/>
      <c r="O486" s="420"/>
      <c r="P486" s="420"/>
      <c r="Q486" s="422"/>
      <c r="R486" s="422"/>
      <c r="S486" s="422"/>
      <c r="T486" s="422"/>
      <c r="U486" s="426"/>
      <c r="V486" s="425"/>
      <c r="W486" s="426"/>
      <c r="X486" s="425"/>
      <c r="Y486" s="425"/>
      <c r="Z486" s="421"/>
      <c r="AA486" s="421"/>
      <c r="AB486" s="424"/>
      <c r="AC486" s="424"/>
      <c r="AD486" s="424"/>
      <c r="AE486" s="424"/>
      <c r="AF486" s="424"/>
      <c r="AG486" s="421"/>
    </row>
    <row r="487" spans="1:33" s="419" customFormat="1" ht="19.5" customHeight="1">
      <c r="A487" s="593"/>
      <c r="B487" s="592" t="s">
        <v>1025</v>
      </c>
      <c r="C487" s="605" t="s">
        <v>341</v>
      </c>
      <c r="D487" s="362"/>
      <c r="E487" s="605" t="s">
        <v>49</v>
      </c>
      <c r="F487" s="360">
        <v>0.1</v>
      </c>
      <c r="G487" s="256"/>
      <c r="H487" s="360">
        <v>0.1</v>
      </c>
      <c r="I487" s="446">
        <f t="shared" si="10"/>
        <v>0</v>
      </c>
      <c r="J487" s="420">
        <v>0.03</v>
      </c>
      <c r="K487" s="420"/>
      <c r="L487" s="420">
        <v>7.0000000000000007E-2</v>
      </c>
      <c r="M487" s="420"/>
      <c r="N487" s="420"/>
      <c r="O487" s="420"/>
      <c r="P487" s="420"/>
      <c r="Q487" s="422"/>
      <c r="R487" s="422"/>
      <c r="S487" s="422"/>
      <c r="T487" s="422"/>
      <c r="U487" s="426"/>
      <c r="V487" s="425"/>
      <c r="W487" s="426"/>
      <c r="X487" s="425"/>
      <c r="Y487" s="425"/>
      <c r="Z487" s="421"/>
      <c r="AA487" s="421"/>
      <c r="AB487" s="424"/>
      <c r="AC487" s="424"/>
      <c r="AD487" s="424"/>
      <c r="AE487" s="424"/>
      <c r="AF487" s="424"/>
      <c r="AG487" s="421"/>
    </row>
    <row r="488" spans="1:33" s="419" customFormat="1" ht="19.5" customHeight="1">
      <c r="A488" s="593"/>
      <c r="B488" s="592" t="s">
        <v>1026</v>
      </c>
      <c r="C488" s="605" t="s">
        <v>341</v>
      </c>
      <c r="D488" s="362"/>
      <c r="E488" s="605" t="s">
        <v>49</v>
      </c>
      <c r="F488" s="360">
        <v>0.2</v>
      </c>
      <c r="G488" s="256"/>
      <c r="H488" s="360">
        <v>0.2</v>
      </c>
      <c r="I488" s="446">
        <f t="shared" si="10"/>
        <v>0</v>
      </c>
      <c r="J488" s="420"/>
      <c r="K488" s="420">
        <v>0.05</v>
      </c>
      <c r="L488" s="420">
        <v>0.1</v>
      </c>
      <c r="M488" s="420">
        <v>0.05</v>
      </c>
      <c r="N488" s="420"/>
      <c r="O488" s="420"/>
      <c r="P488" s="420"/>
      <c r="Q488" s="422"/>
      <c r="R488" s="422"/>
      <c r="S488" s="422"/>
      <c r="T488" s="422"/>
      <c r="U488" s="426"/>
      <c r="V488" s="425"/>
      <c r="W488" s="426"/>
      <c r="X488" s="425"/>
      <c r="Y488" s="425"/>
      <c r="Z488" s="421"/>
      <c r="AA488" s="421"/>
      <c r="AB488" s="424"/>
      <c r="AC488" s="424"/>
      <c r="AD488" s="424"/>
      <c r="AE488" s="424"/>
      <c r="AF488" s="424"/>
      <c r="AG488" s="421"/>
    </row>
    <row r="489" spans="1:33" s="419" customFormat="1" ht="19.5" customHeight="1">
      <c r="A489" s="593"/>
      <c r="B489" s="592" t="s">
        <v>1027</v>
      </c>
      <c r="C489" s="605" t="s">
        <v>341</v>
      </c>
      <c r="D489" s="362"/>
      <c r="E489" s="605" t="s">
        <v>49</v>
      </c>
      <c r="F489" s="360">
        <v>6.9999999999999993E-2</v>
      </c>
      <c r="G489" s="256"/>
      <c r="H489" s="360">
        <v>6.9999999999999993E-2</v>
      </c>
      <c r="I489" s="446">
        <f t="shared" si="10"/>
        <v>0</v>
      </c>
      <c r="J489" s="420">
        <v>0.02</v>
      </c>
      <c r="K489" s="420">
        <v>0.02</v>
      </c>
      <c r="L489" s="420">
        <v>0.02</v>
      </c>
      <c r="M489" s="420">
        <v>0.01</v>
      </c>
      <c r="N489" s="420"/>
      <c r="O489" s="420"/>
      <c r="P489" s="420"/>
      <c r="Q489" s="422"/>
      <c r="R489" s="422"/>
      <c r="S489" s="422"/>
      <c r="T489" s="422"/>
      <c r="U489" s="426"/>
      <c r="V489" s="425"/>
      <c r="W489" s="426"/>
      <c r="X489" s="425"/>
      <c r="Y489" s="425"/>
      <c r="Z489" s="421"/>
      <c r="AA489" s="421"/>
      <c r="AB489" s="424"/>
      <c r="AC489" s="424"/>
      <c r="AD489" s="424"/>
      <c r="AE489" s="424"/>
      <c r="AF489" s="424"/>
      <c r="AG489" s="421"/>
    </row>
    <row r="490" spans="1:33" s="419" customFormat="1" ht="19.5" customHeight="1">
      <c r="A490" s="593"/>
      <c r="B490" s="592" t="s">
        <v>1028</v>
      </c>
      <c r="C490" s="605" t="s">
        <v>341</v>
      </c>
      <c r="D490" s="362"/>
      <c r="E490" s="605" t="s">
        <v>49</v>
      </c>
      <c r="F490" s="360">
        <v>0.5</v>
      </c>
      <c r="G490" s="256"/>
      <c r="H490" s="360">
        <v>0.5</v>
      </c>
      <c r="I490" s="446">
        <f t="shared" si="10"/>
        <v>0</v>
      </c>
      <c r="J490" s="420">
        <v>0.1</v>
      </c>
      <c r="K490" s="420"/>
      <c r="L490" s="420">
        <v>0.2</v>
      </c>
      <c r="M490" s="420">
        <v>0.2</v>
      </c>
      <c r="N490" s="420"/>
      <c r="O490" s="420"/>
      <c r="P490" s="420"/>
      <c r="Q490" s="422"/>
      <c r="R490" s="422"/>
      <c r="S490" s="422"/>
      <c r="T490" s="422"/>
      <c r="U490" s="426"/>
      <c r="V490" s="425"/>
      <c r="W490" s="426"/>
      <c r="X490" s="425"/>
      <c r="Y490" s="425"/>
      <c r="Z490" s="421"/>
      <c r="AA490" s="421"/>
      <c r="AB490" s="424"/>
      <c r="AC490" s="424"/>
      <c r="AD490" s="424"/>
      <c r="AE490" s="424"/>
      <c r="AF490" s="424"/>
      <c r="AG490" s="421"/>
    </row>
    <row r="491" spans="1:33" s="419" customFormat="1" ht="30">
      <c r="A491" s="593"/>
      <c r="B491" s="592" t="s">
        <v>1029</v>
      </c>
      <c r="C491" s="605" t="s">
        <v>341</v>
      </c>
      <c r="D491" s="362"/>
      <c r="E491" s="605" t="s">
        <v>49</v>
      </c>
      <c r="F491" s="360">
        <v>0.18</v>
      </c>
      <c r="G491" s="256"/>
      <c r="H491" s="360">
        <v>0.18</v>
      </c>
      <c r="I491" s="446">
        <f t="shared" si="10"/>
        <v>0</v>
      </c>
      <c r="J491" s="420"/>
      <c r="K491" s="420"/>
      <c r="L491" s="420">
        <v>0.18</v>
      </c>
      <c r="M491" s="420"/>
      <c r="N491" s="420"/>
      <c r="O491" s="420"/>
      <c r="P491" s="420"/>
      <c r="Q491" s="422"/>
      <c r="R491" s="422"/>
      <c r="S491" s="422"/>
      <c r="T491" s="422"/>
      <c r="U491" s="426"/>
      <c r="V491" s="425"/>
      <c r="W491" s="426"/>
      <c r="X491" s="425"/>
      <c r="Y491" s="425"/>
      <c r="Z491" s="421"/>
      <c r="AA491" s="421"/>
      <c r="AB491" s="424"/>
      <c r="AC491" s="424"/>
      <c r="AD491" s="424"/>
      <c r="AE491" s="424"/>
      <c r="AF491" s="424"/>
      <c r="AG491" s="421"/>
    </row>
    <row r="492" spans="1:33" s="419" customFormat="1" ht="19.5" customHeight="1">
      <c r="A492" s="593"/>
      <c r="B492" s="592" t="s">
        <v>1030</v>
      </c>
      <c r="C492" s="605" t="s">
        <v>341</v>
      </c>
      <c r="D492" s="362"/>
      <c r="E492" s="605" t="s">
        <v>49</v>
      </c>
      <c r="F492" s="360">
        <v>0.12000000000000001</v>
      </c>
      <c r="G492" s="256"/>
      <c r="H492" s="360">
        <v>0.12000000000000001</v>
      </c>
      <c r="I492" s="446">
        <f t="shared" si="10"/>
        <v>0</v>
      </c>
      <c r="J492" s="420"/>
      <c r="K492" s="420">
        <v>0.02</v>
      </c>
      <c r="L492" s="420">
        <v>0.1</v>
      </c>
      <c r="M492" s="420"/>
      <c r="N492" s="420"/>
      <c r="O492" s="420"/>
      <c r="P492" s="420"/>
      <c r="Q492" s="422"/>
      <c r="R492" s="422"/>
      <c r="S492" s="422"/>
      <c r="T492" s="422"/>
      <c r="U492" s="426"/>
      <c r="V492" s="425"/>
      <c r="W492" s="426"/>
      <c r="X492" s="425"/>
      <c r="Y492" s="425"/>
      <c r="Z492" s="421"/>
      <c r="AA492" s="421"/>
      <c r="AB492" s="424"/>
      <c r="AC492" s="424"/>
      <c r="AD492" s="424"/>
      <c r="AE492" s="424"/>
      <c r="AF492" s="424"/>
      <c r="AG492" s="421"/>
    </row>
    <row r="493" spans="1:33" s="419" customFormat="1" ht="30">
      <c r="A493" s="593"/>
      <c r="B493" s="592" t="s">
        <v>1031</v>
      </c>
      <c r="C493" s="605" t="s">
        <v>341</v>
      </c>
      <c r="D493" s="362"/>
      <c r="E493" s="605" t="s">
        <v>49</v>
      </c>
      <c r="F493" s="360">
        <v>0.33999999999999997</v>
      </c>
      <c r="G493" s="256"/>
      <c r="H493" s="360">
        <v>0.33999999999999997</v>
      </c>
      <c r="I493" s="446">
        <f t="shared" si="10"/>
        <v>0</v>
      </c>
      <c r="J493" s="420">
        <v>0.04</v>
      </c>
      <c r="K493" s="420"/>
      <c r="L493" s="420">
        <v>0.3</v>
      </c>
      <c r="M493" s="420"/>
      <c r="N493" s="420"/>
      <c r="O493" s="420"/>
      <c r="P493" s="420"/>
      <c r="Q493" s="422"/>
      <c r="R493" s="422"/>
      <c r="S493" s="422"/>
      <c r="T493" s="422"/>
      <c r="U493" s="426"/>
      <c r="V493" s="425"/>
      <c r="W493" s="426"/>
      <c r="X493" s="425"/>
      <c r="Y493" s="425"/>
      <c r="Z493" s="421"/>
      <c r="AA493" s="421"/>
      <c r="AB493" s="424"/>
      <c r="AC493" s="424"/>
      <c r="AD493" s="424"/>
      <c r="AE493" s="424"/>
      <c r="AF493" s="424"/>
      <c r="AG493" s="421"/>
    </row>
    <row r="494" spans="1:33" s="419" customFormat="1" ht="30">
      <c r="A494" s="593"/>
      <c r="B494" s="592" t="s">
        <v>1032</v>
      </c>
      <c r="C494" s="605" t="s">
        <v>341</v>
      </c>
      <c r="D494" s="362"/>
      <c r="E494" s="605" t="s">
        <v>49</v>
      </c>
      <c r="F494" s="360">
        <v>0.22</v>
      </c>
      <c r="G494" s="256"/>
      <c r="H494" s="360">
        <v>0.22</v>
      </c>
      <c r="I494" s="446">
        <f t="shared" si="10"/>
        <v>0</v>
      </c>
      <c r="J494" s="420">
        <v>0.02</v>
      </c>
      <c r="K494" s="420"/>
      <c r="L494" s="420">
        <v>0.2</v>
      </c>
      <c r="M494" s="420"/>
      <c r="N494" s="420"/>
      <c r="O494" s="420"/>
      <c r="P494" s="420"/>
      <c r="Q494" s="422"/>
      <c r="R494" s="422"/>
      <c r="S494" s="422"/>
      <c r="T494" s="422"/>
      <c r="U494" s="426"/>
      <c r="V494" s="425"/>
      <c r="W494" s="426"/>
      <c r="X494" s="425"/>
      <c r="Y494" s="425"/>
      <c r="Z494" s="421"/>
      <c r="AA494" s="421"/>
      <c r="AB494" s="424"/>
      <c r="AC494" s="424"/>
      <c r="AD494" s="424"/>
      <c r="AE494" s="424"/>
      <c r="AF494" s="424"/>
      <c r="AG494" s="421"/>
    </row>
    <row r="495" spans="1:33" s="419" customFormat="1" ht="19.5" customHeight="1">
      <c r="A495" s="593"/>
      <c r="B495" s="592" t="s">
        <v>2031</v>
      </c>
      <c r="C495" s="605" t="s">
        <v>341</v>
      </c>
      <c r="D495" s="362"/>
      <c r="E495" s="605" t="s">
        <v>49</v>
      </c>
      <c r="F495" s="360">
        <v>0.15000000000000002</v>
      </c>
      <c r="G495" s="256"/>
      <c r="H495" s="360">
        <v>0.15000000000000002</v>
      </c>
      <c r="I495" s="446">
        <f t="shared" si="10"/>
        <v>0</v>
      </c>
      <c r="J495" s="420"/>
      <c r="K495" s="420"/>
      <c r="L495" s="420">
        <v>7.0000000000000007E-2</v>
      </c>
      <c r="M495" s="420">
        <v>0.08</v>
      </c>
      <c r="N495" s="420"/>
      <c r="O495" s="420"/>
      <c r="P495" s="420"/>
      <c r="Q495" s="422"/>
      <c r="R495" s="422"/>
      <c r="S495" s="422"/>
      <c r="T495" s="422"/>
      <c r="U495" s="426"/>
      <c r="V495" s="425"/>
      <c r="W495" s="426"/>
      <c r="X495" s="425"/>
      <c r="Y495" s="425"/>
      <c r="Z495" s="421"/>
      <c r="AA495" s="421"/>
      <c r="AB495" s="424"/>
      <c r="AC495" s="424"/>
      <c r="AD495" s="424"/>
      <c r="AE495" s="424"/>
      <c r="AF495" s="424"/>
      <c r="AG495" s="421"/>
    </row>
    <row r="496" spans="1:33" s="419" customFormat="1" ht="30">
      <c r="A496" s="593"/>
      <c r="B496" s="592" t="s">
        <v>2032</v>
      </c>
      <c r="C496" s="605" t="s">
        <v>341</v>
      </c>
      <c r="D496" s="362"/>
      <c r="E496" s="605" t="s">
        <v>49</v>
      </c>
      <c r="F496" s="360">
        <v>0.15</v>
      </c>
      <c r="G496" s="256"/>
      <c r="H496" s="360">
        <v>0.15</v>
      </c>
      <c r="I496" s="446">
        <f t="shared" si="10"/>
        <v>0</v>
      </c>
      <c r="J496" s="420"/>
      <c r="K496" s="420"/>
      <c r="L496" s="420"/>
      <c r="M496" s="420">
        <v>0.15</v>
      </c>
      <c r="N496" s="420"/>
      <c r="O496" s="420"/>
      <c r="P496" s="420"/>
      <c r="Q496" s="422"/>
      <c r="R496" s="422"/>
      <c r="S496" s="422"/>
      <c r="T496" s="422"/>
      <c r="U496" s="426"/>
      <c r="V496" s="425"/>
      <c r="W496" s="426"/>
      <c r="X496" s="425"/>
      <c r="Y496" s="425"/>
      <c r="Z496" s="421"/>
      <c r="AA496" s="421"/>
      <c r="AB496" s="424"/>
      <c r="AC496" s="424"/>
      <c r="AD496" s="424"/>
      <c r="AE496" s="424"/>
      <c r="AF496" s="424"/>
      <c r="AG496" s="421"/>
    </row>
    <row r="497" spans="1:33" s="419" customFormat="1" ht="19.5" customHeight="1">
      <c r="A497" s="593"/>
      <c r="B497" s="592" t="s">
        <v>1433</v>
      </c>
      <c r="C497" s="605" t="s">
        <v>341</v>
      </c>
      <c r="D497" s="362"/>
      <c r="E497" s="605" t="s">
        <v>49</v>
      </c>
      <c r="F497" s="360">
        <v>0.08</v>
      </c>
      <c r="G497" s="256"/>
      <c r="H497" s="360">
        <v>0.08</v>
      </c>
      <c r="I497" s="446">
        <f t="shared" si="10"/>
        <v>0</v>
      </c>
      <c r="J497" s="420">
        <v>0.08</v>
      </c>
      <c r="K497" s="420"/>
      <c r="L497" s="420"/>
      <c r="M497" s="420"/>
      <c r="N497" s="420"/>
      <c r="O497" s="420"/>
      <c r="P497" s="420"/>
      <c r="Q497" s="422"/>
      <c r="R497" s="422"/>
      <c r="S497" s="422"/>
      <c r="T497" s="422"/>
      <c r="U497" s="426"/>
      <c r="V497" s="425"/>
      <c r="W497" s="426"/>
      <c r="X497" s="425"/>
      <c r="Y497" s="425"/>
      <c r="Z497" s="421"/>
      <c r="AA497" s="421"/>
      <c r="AB497" s="424"/>
      <c r="AC497" s="424"/>
      <c r="AD497" s="424"/>
      <c r="AE497" s="424"/>
      <c r="AF497" s="424"/>
      <c r="AG497" s="421"/>
    </row>
    <row r="498" spans="1:33" s="419" customFormat="1" ht="19.5" customHeight="1">
      <c r="A498" s="593"/>
      <c r="B498" s="592" t="s">
        <v>1434</v>
      </c>
      <c r="C498" s="605" t="s">
        <v>341</v>
      </c>
      <c r="D498" s="362"/>
      <c r="E498" s="605" t="s">
        <v>49</v>
      </c>
      <c r="F498" s="360">
        <v>0.04</v>
      </c>
      <c r="G498" s="256"/>
      <c r="H498" s="360">
        <v>0.04</v>
      </c>
      <c r="I498" s="446">
        <f t="shared" si="10"/>
        <v>0</v>
      </c>
      <c r="J498" s="420"/>
      <c r="K498" s="420"/>
      <c r="L498" s="420">
        <v>0.04</v>
      </c>
      <c r="M498" s="420"/>
      <c r="N498" s="420"/>
      <c r="O498" s="420"/>
      <c r="P498" s="420"/>
      <c r="Q498" s="422"/>
      <c r="R498" s="422"/>
      <c r="S498" s="422"/>
      <c r="T498" s="422"/>
      <c r="U498" s="426"/>
      <c r="V498" s="425"/>
      <c r="W498" s="426"/>
      <c r="X498" s="425"/>
      <c r="Y498" s="425"/>
      <c r="Z498" s="421"/>
      <c r="AA498" s="421"/>
      <c r="AB498" s="424"/>
      <c r="AC498" s="424"/>
      <c r="AD498" s="424"/>
      <c r="AE498" s="424"/>
      <c r="AF498" s="424"/>
      <c r="AG498" s="421"/>
    </row>
    <row r="499" spans="1:33" s="419" customFormat="1" ht="19.5" customHeight="1">
      <c r="A499" s="593"/>
      <c r="B499" s="592" t="s">
        <v>1435</v>
      </c>
      <c r="C499" s="605" t="s">
        <v>341</v>
      </c>
      <c r="D499" s="362"/>
      <c r="E499" s="605" t="s">
        <v>49</v>
      </c>
      <c r="F499" s="360">
        <v>0.04</v>
      </c>
      <c r="G499" s="256"/>
      <c r="H499" s="360">
        <v>0.04</v>
      </c>
      <c r="I499" s="446">
        <f t="shared" si="10"/>
        <v>0</v>
      </c>
      <c r="J499" s="420"/>
      <c r="K499" s="420">
        <v>0.04</v>
      </c>
      <c r="L499" s="420"/>
      <c r="M499" s="420"/>
      <c r="N499" s="420"/>
      <c r="O499" s="420"/>
      <c r="P499" s="420"/>
      <c r="Q499" s="422"/>
      <c r="R499" s="422"/>
      <c r="S499" s="422"/>
      <c r="T499" s="422"/>
      <c r="U499" s="426"/>
      <c r="V499" s="425"/>
      <c r="W499" s="426"/>
      <c r="X499" s="425"/>
      <c r="Y499" s="425"/>
      <c r="Z499" s="421"/>
      <c r="AA499" s="421"/>
      <c r="AB499" s="424"/>
      <c r="AC499" s="424"/>
      <c r="AD499" s="424"/>
      <c r="AE499" s="424"/>
      <c r="AF499" s="424"/>
      <c r="AG499" s="421"/>
    </row>
    <row r="500" spans="1:33" s="419" customFormat="1" ht="19.5" customHeight="1">
      <c r="A500" s="593"/>
      <c r="B500" s="592" t="s">
        <v>1436</v>
      </c>
      <c r="C500" s="605" t="s">
        <v>341</v>
      </c>
      <c r="D500" s="362"/>
      <c r="E500" s="605" t="s">
        <v>49</v>
      </c>
      <c r="F500" s="360">
        <v>0.04</v>
      </c>
      <c r="G500" s="256"/>
      <c r="H500" s="360">
        <v>0.04</v>
      </c>
      <c r="I500" s="446">
        <f t="shared" si="10"/>
        <v>0</v>
      </c>
      <c r="J500" s="420"/>
      <c r="K500" s="420"/>
      <c r="L500" s="420">
        <v>0.04</v>
      </c>
      <c r="M500" s="420"/>
      <c r="N500" s="420"/>
      <c r="O500" s="420"/>
      <c r="P500" s="420"/>
      <c r="Q500" s="422"/>
      <c r="R500" s="422"/>
      <c r="S500" s="422"/>
      <c r="T500" s="422"/>
      <c r="U500" s="426"/>
      <c r="V500" s="425"/>
      <c r="W500" s="426"/>
      <c r="X500" s="425"/>
      <c r="Y500" s="425"/>
      <c r="Z500" s="421"/>
      <c r="AA500" s="421"/>
      <c r="AB500" s="424"/>
      <c r="AC500" s="424"/>
      <c r="AD500" s="424"/>
      <c r="AE500" s="424"/>
      <c r="AF500" s="424"/>
      <c r="AG500" s="421"/>
    </row>
    <row r="501" spans="1:33" s="419" customFormat="1" ht="19.5" customHeight="1">
      <c r="A501" s="593"/>
      <c r="B501" s="592" t="s">
        <v>1033</v>
      </c>
      <c r="C501" s="605" t="s">
        <v>341</v>
      </c>
      <c r="D501" s="362"/>
      <c r="E501" s="605" t="s">
        <v>49</v>
      </c>
      <c r="F501" s="360">
        <v>0.1</v>
      </c>
      <c r="G501" s="256"/>
      <c r="H501" s="360">
        <v>0.1</v>
      </c>
      <c r="I501" s="446">
        <f t="shared" si="10"/>
        <v>0</v>
      </c>
      <c r="J501" s="420"/>
      <c r="K501" s="420">
        <v>0.05</v>
      </c>
      <c r="L501" s="420">
        <v>0.05</v>
      </c>
      <c r="M501" s="420"/>
      <c r="N501" s="420"/>
      <c r="O501" s="420"/>
      <c r="P501" s="420"/>
      <c r="Q501" s="422"/>
      <c r="R501" s="422"/>
      <c r="S501" s="422"/>
      <c r="T501" s="422"/>
      <c r="U501" s="426"/>
      <c r="V501" s="425"/>
      <c r="W501" s="426"/>
      <c r="X501" s="425"/>
      <c r="Y501" s="425"/>
      <c r="Z501" s="421"/>
      <c r="AA501" s="421"/>
      <c r="AB501" s="424"/>
      <c r="AC501" s="424"/>
      <c r="AD501" s="424"/>
      <c r="AE501" s="424"/>
      <c r="AF501" s="424"/>
      <c r="AG501" s="421"/>
    </row>
    <row r="502" spans="1:33" s="419" customFormat="1" ht="19.5" customHeight="1">
      <c r="A502" s="593"/>
      <c r="B502" s="592" t="s">
        <v>1034</v>
      </c>
      <c r="C502" s="605" t="s">
        <v>341</v>
      </c>
      <c r="D502" s="362"/>
      <c r="E502" s="605" t="s">
        <v>49</v>
      </c>
      <c r="F502" s="360">
        <v>0.15000000000000002</v>
      </c>
      <c r="G502" s="256"/>
      <c r="H502" s="360">
        <v>0.15000000000000002</v>
      </c>
      <c r="I502" s="446">
        <f t="shared" si="10"/>
        <v>0</v>
      </c>
      <c r="J502" s="420"/>
      <c r="K502" s="420">
        <v>0.05</v>
      </c>
      <c r="L502" s="420">
        <v>0.1</v>
      </c>
      <c r="M502" s="420"/>
      <c r="N502" s="420"/>
      <c r="O502" s="420"/>
      <c r="P502" s="420"/>
      <c r="Q502" s="422"/>
      <c r="R502" s="422"/>
      <c r="S502" s="422"/>
      <c r="T502" s="422"/>
      <c r="U502" s="426"/>
      <c r="V502" s="425"/>
      <c r="W502" s="426"/>
      <c r="X502" s="425"/>
      <c r="Y502" s="425"/>
      <c r="Z502" s="421"/>
      <c r="AA502" s="421"/>
      <c r="AB502" s="424"/>
      <c r="AC502" s="424"/>
      <c r="AD502" s="424"/>
      <c r="AE502" s="424"/>
      <c r="AF502" s="424"/>
      <c r="AG502" s="421"/>
    </row>
    <row r="503" spans="1:33" s="419" customFormat="1" ht="19.5" customHeight="1">
      <c r="A503" s="593"/>
      <c r="B503" s="592" t="s">
        <v>1035</v>
      </c>
      <c r="C503" s="605" t="s">
        <v>341</v>
      </c>
      <c r="D503" s="362"/>
      <c r="E503" s="605" t="s">
        <v>49</v>
      </c>
      <c r="F503" s="360">
        <v>0.1</v>
      </c>
      <c r="G503" s="256"/>
      <c r="H503" s="360">
        <v>0.1</v>
      </c>
      <c r="I503" s="446">
        <f t="shared" si="10"/>
        <v>0</v>
      </c>
      <c r="J503" s="420"/>
      <c r="K503" s="420">
        <v>0.05</v>
      </c>
      <c r="L503" s="420">
        <v>0.05</v>
      </c>
      <c r="M503" s="420"/>
      <c r="N503" s="420"/>
      <c r="O503" s="420"/>
      <c r="P503" s="420"/>
      <c r="Q503" s="422"/>
      <c r="R503" s="422"/>
      <c r="S503" s="422"/>
      <c r="T503" s="422"/>
      <c r="U503" s="426"/>
      <c r="V503" s="425"/>
      <c r="W503" s="426"/>
      <c r="X503" s="425"/>
      <c r="Y503" s="425"/>
      <c r="Z503" s="421"/>
      <c r="AA503" s="421"/>
      <c r="AB503" s="424"/>
      <c r="AC503" s="424"/>
      <c r="AD503" s="424"/>
      <c r="AE503" s="424"/>
      <c r="AF503" s="424"/>
      <c r="AG503" s="421"/>
    </row>
    <row r="504" spans="1:33" s="419" customFormat="1" ht="19.5" customHeight="1">
      <c r="A504" s="593"/>
      <c r="B504" s="592" t="s">
        <v>1036</v>
      </c>
      <c r="C504" s="605" t="s">
        <v>341</v>
      </c>
      <c r="D504" s="362"/>
      <c r="E504" s="605" t="s">
        <v>49</v>
      </c>
      <c r="F504" s="360">
        <v>0.1</v>
      </c>
      <c r="G504" s="256"/>
      <c r="H504" s="360">
        <v>0.1</v>
      </c>
      <c r="I504" s="446">
        <f t="shared" si="10"/>
        <v>0</v>
      </c>
      <c r="J504" s="420"/>
      <c r="K504" s="420">
        <v>0.05</v>
      </c>
      <c r="L504" s="420">
        <v>0.05</v>
      </c>
      <c r="M504" s="420"/>
      <c r="N504" s="420"/>
      <c r="O504" s="420"/>
      <c r="P504" s="420"/>
      <c r="Q504" s="422"/>
      <c r="R504" s="422"/>
      <c r="S504" s="422"/>
      <c r="T504" s="422"/>
      <c r="U504" s="426"/>
      <c r="V504" s="425"/>
      <c r="W504" s="426"/>
      <c r="X504" s="425"/>
      <c r="Y504" s="425"/>
      <c r="Z504" s="421"/>
      <c r="AA504" s="421"/>
      <c r="AB504" s="424"/>
      <c r="AC504" s="424"/>
      <c r="AD504" s="424"/>
      <c r="AE504" s="424"/>
      <c r="AF504" s="424"/>
      <c r="AG504" s="421"/>
    </row>
    <row r="505" spans="1:33" s="419" customFormat="1" ht="19.5" customHeight="1">
      <c r="A505" s="593"/>
      <c r="B505" s="592" t="s">
        <v>1037</v>
      </c>
      <c r="C505" s="605" t="s">
        <v>341</v>
      </c>
      <c r="D505" s="362"/>
      <c r="E505" s="605" t="s">
        <v>49</v>
      </c>
      <c r="F505" s="360">
        <v>0.1</v>
      </c>
      <c r="G505" s="256"/>
      <c r="H505" s="360">
        <v>0.1</v>
      </c>
      <c r="I505" s="446">
        <f t="shared" si="10"/>
        <v>0</v>
      </c>
      <c r="J505" s="420"/>
      <c r="K505" s="420">
        <v>0.05</v>
      </c>
      <c r="L505" s="420">
        <v>0.05</v>
      </c>
      <c r="M505" s="420"/>
      <c r="N505" s="420"/>
      <c r="O505" s="420"/>
      <c r="P505" s="420"/>
      <c r="Q505" s="422"/>
      <c r="R505" s="422"/>
      <c r="S505" s="422"/>
      <c r="T505" s="422"/>
      <c r="U505" s="426"/>
      <c r="V505" s="425"/>
      <c r="W505" s="426"/>
      <c r="X505" s="425"/>
      <c r="Y505" s="425"/>
      <c r="Z505" s="421"/>
      <c r="AA505" s="421"/>
      <c r="AB505" s="424"/>
      <c r="AC505" s="424"/>
      <c r="AD505" s="424"/>
      <c r="AE505" s="424"/>
      <c r="AF505" s="424"/>
      <c r="AG505" s="421"/>
    </row>
    <row r="506" spans="1:33" s="419" customFormat="1" ht="19.5" customHeight="1">
      <c r="A506" s="593"/>
      <c r="B506" s="592" t="s">
        <v>1038</v>
      </c>
      <c r="C506" s="605" t="s">
        <v>341</v>
      </c>
      <c r="D506" s="362"/>
      <c r="E506" s="605" t="s">
        <v>49</v>
      </c>
      <c r="F506" s="360">
        <v>0.1</v>
      </c>
      <c r="G506" s="256"/>
      <c r="H506" s="360">
        <v>0.1</v>
      </c>
      <c r="I506" s="446">
        <f t="shared" si="10"/>
        <v>0</v>
      </c>
      <c r="J506" s="420"/>
      <c r="K506" s="420">
        <v>0.05</v>
      </c>
      <c r="L506" s="420">
        <v>0.05</v>
      </c>
      <c r="M506" s="420"/>
      <c r="N506" s="420"/>
      <c r="O506" s="420"/>
      <c r="P506" s="420"/>
      <c r="Q506" s="422"/>
      <c r="R506" s="422"/>
      <c r="S506" s="422"/>
      <c r="T506" s="422"/>
      <c r="U506" s="426"/>
      <c r="V506" s="425"/>
      <c r="W506" s="426"/>
      <c r="X506" s="425"/>
      <c r="Y506" s="425"/>
      <c r="Z506" s="421"/>
      <c r="AA506" s="421"/>
      <c r="AB506" s="424"/>
      <c r="AC506" s="424"/>
      <c r="AD506" s="424"/>
      <c r="AE506" s="424"/>
      <c r="AF506" s="424"/>
      <c r="AG506" s="421"/>
    </row>
    <row r="507" spans="1:33" s="419" customFormat="1" ht="19.5" customHeight="1">
      <c r="A507" s="593"/>
      <c r="B507" s="592" t="s">
        <v>1039</v>
      </c>
      <c r="C507" s="605" t="s">
        <v>341</v>
      </c>
      <c r="D507" s="362"/>
      <c r="E507" s="605" t="s">
        <v>49</v>
      </c>
      <c r="F507" s="360">
        <v>0.02</v>
      </c>
      <c r="G507" s="256"/>
      <c r="H507" s="360">
        <v>0.02</v>
      </c>
      <c r="I507" s="446">
        <f t="shared" si="10"/>
        <v>0</v>
      </c>
      <c r="J507" s="420"/>
      <c r="K507" s="420">
        <v>0.01</v>
      </c>
      <c r="L507" s="420">
        <v>0.01</v>
      </c>
      <c r="M507" s="420"/>
      <c r="N507" s="420"/>
      <c r="O507" s="420"/>
      <c r="P507" s="420"/>
      <c r="Q507" s="422"/>
      <c r="R507" s="422"/>
      <c r="S507" s="422"/>
      <c r="T507" s="422"/>
      <c r="U507" s="426"/>
      <c r="V507" s="425"/>
      <c r="W507" s="426"/>
      <c r="X507" s="425"/>
      <c r="Y507" s="425"/>
      <c r="Z507" s="421"/>
      <c r="AA507" s="421"/>
      <c r="AB507" s="424"/>
      <c r="AC507" s="424"/>
      <c r="AD507" s="424"/>
      <c r="AE507" s="424"/>
      <c r="AF507" s="424"/>
      <c r="AG507" s="421"/>
    </row>
    <row r="508" spans="1:33" s="419" customFormat="1" ht="19.5" customHeight="1">
      <c r="A508" s="593"/>
      <c r="B508" s="592" t="s">
        <v>1040</v>
      </c>
      <c r="C508" s="605" t="s">
        <v>341</v>
      </c>
      <c r="D508" s="362"/>
      <c r="E508" s="605" t="s">
        <v>49</v>
      </c>
      <c r="F508" s="360">
        <v>0.09</v>
      </c>
      <c r="G508" s="256"/>
      <c r="H508" s="360">
        <v>0.09</v>
      </c>
      <c r="I508" s="446">
        <f t="shared" si="10"/>
        <v>0</v>
      </c>
      <c r="J508" s="420"/>
      <c r="K508" s="420"/>
      <c r="L508" s="420"/>
      <c r="M508" s="420">
        <v>0.09</v>
      </c>
      <c r="N508" s="420"/>
      <c r="O508" s="420"/>
      <c r="P508" s="420"/>
      <c r="Q508" s="422"/>
      <c r="R508" s="422"/>
      <c r="S508" s="422"/>
      <c r="T508" s="422"/>
      <c r="U508" s="426"/>
      <c r="V508" s="425"/>
      <c r="W508" s="426"/>
      <c r="X508" s="425"/>
      <c r="Y508" s="425"/>
      <c r="Z508" s="421"/>
      <c r="AA508" s="421"/>
      <c r="AB508" s="424"/>
      <c r="AC508" s="424"/>
      <c r="AD508" s="424"/>
      <c r="AE508" s="424"/>
      <c r="AF508" s="424"/>
      <c r="AG508" s="421"/>
    </row>
    <row r="509" spans="1:33" s="419" customFormat="1" ht="19.5" customHeight="1">
      <c r="A509" s="593"/>
      <c r="B509" s="592" t="s">
        <v>1041</v>
      </c>
      <c r="C509" s="605" t="s">
        <v>341</v>
      </c>
      <c r="D509" s="362"/>
      <c r="E509" s="605" t="s">
        <v>49</v>
      </c>
      <c r="F509" s="360">
        <v>0.12</v>
      </c>
      <c r="G509" s="256"/>
      <c r="H509" s="360">
        <v>0.12</v>
      </c>
      <c r="I509" s="446">
        <f t="shared" si="10"/>
        <v>0</v>
      </c>
      <c r="J509" s="420">
        <v>0.12</v>
      </c>
      <c r="K509" s="420"/>
      <c r="L509" s="420"/>
      <c r="M509" s="420"/>
      <c r="N509" s="420"/>
      <c r="O509" s="420"/>
      <c r="P509" s="420"/>
      <c r="Q509" s="422"/>
      <c r="R509" s="422"/>
      <c r="S509" s="422"/>
      <c r="T509" s="422"/>
      <c r="U509" s="426"/>
      <c r="V509" s="425"/>
      <c r="W509" s="426"/>
      <c r="X509" s="425"/>
      <c r="Y509" s="425"/>
      <c r="Z509" s="421"/>
      <c r="AA509" s="421"/>
      <c r="AB509" s="424"/>
      <c r="AC509" s="424"/>
      <c r="AD509" s="424"/>
      <c r="AE509" s="424"/>
      <c r="AF509" s="424"/>
      <c r="AG509" s="421"/>
    </row>
    <row r="510" spans="1:33" s="419" customFormat="1" ht="19.5" customHeight="1">
      <c r="A510" s="593"/>
      <c r="B510" s="592" t="s">
        <v>2033</v>
      </c>
      <c r="C510" s="605" t="s">
        <v>341</v>
      </c>
      <c r="D510" s="362"/>
      <c r="E510" s="605" t="s">
        <v>49</v>
      </c>
      <c r="F510" s="360">
        <v>0.16</v>
      </c>
      <c r="G510" s="256"/>
      <c r="H510" s="360">
        <v>0.16</v>
      </c>
      <c r="I510" s="446">
        <f t="shared" si="10"/>
        <v>0</v>
      </c>
      <c r="J510" s="420"/>
      <c r="K510" s="420"/>
      <c r="L510" s="420">
        <v>0.16</v>
      </c>
      <c r="M510" s="420"/>
      <c r="N510" s="420"/>
      <c r="O510" s="420"/>
      <c r="P510" s="420"/>
      <c r="Q510" s="422"/>
      <c r="R510" s="422"/>
      <c r="S510" s="422"/>
      <c r="T510" s="422"/>
      <c r="U510" s="426"/>
      <c r="V510" s="425"/>
      <c r="W510" s="426"/>
      <c r="X510" s="425"/>
      <c r="Y510" s="425"/>
      <c r="Z510" s="421"/>
      <c r="AA510" s="421"/>
      <c r="AB510" s="424"/>
      <c r="AC510" s="424"/>
      <c r="AD510" s="424"/>
      <c r="AE510" s="424"/>
      <c r="AF510" s="424"/>
      <c r="AG510" s="421"/>
    </row>
    <row r="511" spans="1:33" s="419" customFormat="1" ht="19.5" customHeight="1">
      <c r="A511" s="593"/>
      <c r="B511" s="592" t="s">
        <v>1042</v>
      </c>
      <c r="C511" s="605" t="s">
        <v>341</v>
      </c>
      <c r="D511" s="362"/>
      <c r="E511" s="605" t="s">
        <v>49</v>
      </c>
      <c r="F511" s="360">
        <v>0.03</v>
      </c>
      <c r="G511" s="256"/>
      <c r="H511" s="360">
        <v>0.03</v>
      </c>
      <c r="I511" s="446">
        <f t="shared" si="10"/>
        <v>0</v>
      </c>
      <c r="J511" s="420">
        <v>0.01</v>
      </c>
      <c r="K511" s="420"/>
      <c r="L511" s="420">
        <v>0.02</v>
      </c>
      <c r="M511" s="420"/>
      <c r="N511" s="420"/>
      <c r="O511" s="420"/>
      <c r="P511" s="420"/>
      <c r="Q511" s="422"/>
      <c r="R511" s="422"/>
      <c r="S511" s="422"/>
      <c r="T511" s="422"/>
      <c r="U511" s="426"/>
      <c r="V511" s="425"/>
      <c r="W511" s="426"/>
      <c r="X511" s="425"/>
      <c r="Y511" s="425"/>
      <c r="Z511" s="421"/>
      <c r="AA511" s="421"/>
      <c r="AB511" s="424"/>
      <c r="AC511" s="424"/>
      <c r="AD511" s="424"/>
      <c r="AE511" s="424"/>
      <c r="AF511" s="424"/>
      <c r="AG511" s="421"/>
    </row>
    <row r="512" spans="1:33" s="419" customFormat="1" ht="19.5" customHeight="1">
      <c r="A512" s="593"/>
      <c r="B512" s="592" t="s">
        <v>1043</v>
      </c>
      <c r="C512" s="605" t="s">
        <v>341</v>
      </c>
      <c r="D512" s="362"/>
      <c r="E512" s="605" t="s">
        <v>49</v>
      </c>
      <c r="F512" s="360">
        <v>0.03</v>
      </c>
      <c r="G512" s="256"/>
      <c r="H512" s="360">
        <v>0.03</v>
      </c>
      <c r="I512" s="446">
        <f t="shared" si="10"/>
        <v>0</v>
      </c>
      <c r="J512" s="420">
        <v>0.02</v>
      </c>
      <c r="K512" s="420"/>
      <c r="L512" s="420"/>
      <c r="M512" s="420">
        <v>0.01</v>
      </c>
      <c r="N512" s="420"/>
      <c r="O512" s="420"/>
      <c r="P512" s="420"/>
      <c r="Q512" s="422"/>
      <c r="R512" s="422"/>
      <c r="S512" s="422"/>
      <c r="T512" s="422"/>
      <c r="U512" s="426"/>
      <c r="V512" s="425"/>
      <c r="W512" s="426"/>
      <c r="X512" s="425"/>
      <c r="Y512" s="425"/>
      <c r="Z512" s="421"/>
      <c r="AA512" s="421"/>
      <c r="AB512" s="424"/>
      <c r="AC512" s="424"/>
      <c r="AD512" s="424"/>
      <c r="AE512" s="424"/>
      <c r="AF512" s="424"/>
      <c r="AG512" s="421"/>
    </row>
    <row r="513" spans="1:33" s="419" customFormat="1" ht="19.5" customHeight="1">
      <c r="A513" s="593"/>
      <c r="B513" s="592" t="s">
        <v>1044</v>
      </c>
      <c r="C513" s="605" t="s">
        <v>341</v>
      </c>
      <c r="D513" s="362"/>
      <c r="E513" s="605" t="s">
        <v>49</v>
      </c>
      <c r="F513" s="360">
        <v>0.08</v>
      </c>
      <c r="G513" s="256"/>
      <c r="H513" s="360">
        <v>0.08</v>
      </c>
      <c r="I513" s="446">
        <f t="shared" si="10"/>
        <v>0</v>
      </c>
      <c r="J513" s="420">
        <v>0.08</v>
      </c>
      <c r="K513" s="420"/>
      <c r="L513" s="420"/>
      <c r="M513" s="420"/>
      <c r="N513" s="420"/>
      <c r="O513" s="420"/>
      <c r="P513" s="420"/>
      <c r="Q513" s="422"/>
      <c r="R513" s="422"/>
      <c r="S513" s="422"/>
      <c r="T513" s="422"/>
      <c r="U513" s="426"/>
      <c r="V513" s="425"/>
      <c r="W513" s="426"/>
      <c r="X513" s="425"/>
      <c r="Y513" s="425"/>
      <c r="Z513" s="421"/>
      <c r="AA513" s="421"/>
      <c r="AB513" s="424"/>
      <c r="AC513" s="424"/>
      <c r="AD513" s="424"/>
      <c r="AE513" s="424"/>
      <c r="AF513" s="424"/>
      <c r="AG513" s="421"/>
    </row>
    <row r="514" spans="1:33" s="419" customFormat="1" ht="30">
      <c r="A514" s="593"/>
      <c r="B514" s="592" t="s">
        <v>1045</v>
      </c>
      <c r="C514" s="605" t="s">
        <v>341</v>
      </c>
      <c r="D514" s="362"/>
      <c r="E514" s="605" t="s">
        <v>49</v>
      </c>
      <c r="F514" s="360">
        <v>0.02</v>
      </c>
      <c r="G514" s="256"/>
      <c r="H514" s="360">
        <v>0.02</v>
      </c>
      <c r="I514" s="446">
        <f t="shared" si="10"/>
        <v>0</v>
      </c>
      <c r="J514" s="420">
        <v>0.02</v>
      </c>
      <c r="K514" s="420"/>
      <c r="L514" s="420"/>
      <c r="M514" s="420"/>
      <c r="N514" s="420"/>
      <c r="O514" s="420"/>
      <c r="P514" s="420"/>
      <c r="Q514" s="422"/>
      <c r="R514" s="422"/>
      <c r="S514" s="422"/>
      <c r="T514" s="422"/>
      <c r="U514" s="426"/>
      <c r="V514" s="425"/>
      <c r="W514" s="426"/>
      <c r="X514" s="425"/>
      <c r="Y514" s="425"/>
      <c r="Z514" s="421"/>
      <c r="AA514" s="421"/>
      <c r="AB514" s="424"/>
      <c r="AC514" s="424"/>
      <c r="AD514" s="424"/>
      <c r="AE514" s="424"/>
      <c r="AF514" s="424"/>
      <c r="AG514" s="421"/>
    </row>
    <row r="515" spans="1:33" s="419" customFormat="1" ht="19.5" customHeight="1">
      <c r="A515" s="593"/>
      <c r="B515" s="592" t="s">
        <v>1046</v>
      </c>
      <c r="C515" s="605" t="s">
        <v>341</v>
      </c>
      <c r="D515" s="362"/>
      <c r="E515" s="605" t="s">
        <v>49</v>
      </c>
      <c r="F515" s="360">
        <v>0.04</v>
      </c>
      <c r="G515" s="256"/>
      <c r="H515" s="360">
        <v>0.04</v>
      </c>
      <c r="I515" s="446">
        <f t="shared" si="10"/>
        <v>0</v>
      </c>
      <c r="J515" s="420">
        <v>0.01</v>
      </c>
      <c r="K515" s="420"/>
      <c r="L515" s="420">
        <v>0.03</v>
      </c>
      <c r="M515" s="420"/>
      <c r="N515" s="420"/>
      <c r="O515" s="420"/>
      <c r="P515" s="420"/>
      <c r="Q515" s="422"/>
      <c r="R515" s="422"/>
      <c r="S515" s="422"/>
      <c r="T515" s="422"/>
      <c r="U515" s="426"/>
      <c r="V515" s="425"/>
      <c r="W515" s="426"/>
      <c r="X515" s="425"/>
      <c r="Y515" s="425"/>
      <c r="Z515" s="421"/>
      <c r="AA515" s="421"/>
      <c r="AB515" s="424"/>
      <c r="AC515" s="424"/>
      <c r="AD515" s="424"/>
      <c r="AE515" s="424"/>
      <c r="AF515" s="424"/>
      <c r="AG515" s="421"/>
    </row>
    <row r="516" spans="1:33" s="419" customFormat="1" ht="19.5" customHeight="1">
      <c r="A516" s="593"/>
      <c r="B516" s="592" t="s">
        <v>1047</v>
      </c>
      <c r="C516" s="605" t="s">
        <v>341</v>
      </c>
      <c r="D516" s="362"/>
      <c r="E516" s="605" t="s">
        <v>49</v>
      </c>
      <c r="F516" s="360">
        <v>0.04</v>
      </c>
      <c r="G516" s="256"/>
      <c r="H516" s="360">
        <v>0.04</v>
      </c>
      <c r="I516" s="446">
        <f t="shared" si="10"/>
        <v>0</v>
      </c>
      <c r="J516" s="420">
        <v>0.04</v>
      </c>
      <c r="K516" s="420"/>
      <c r="L516" s="420"/>
      <c r="M516" s="420"/>
      <c r="N516" s="420"/>
      <c r="O516" s="420"/>
      <c r="P516" s="420"/>
      <c r="Q516" s="422"/>
      <c r="R516" s="422"/>
      <c r="S516" s="422"/>
      <c r="T516" s="422"/>
      <c r="U516" s="426"/>
      <c r="V516" s="425"/>
      <c r="W516" s="426"/>
      <c r="X516" s="425"/>
      <c r="Y516" s="425"/>
      <c r="Z516" s="421"/>
      <c r="AA516" s="421"/>
      <c r="AB516" s="424"/>
      <c r="AC516" s="424"/>
      <c r="AD516" s="424"/>
      <c r="AE516" s="424"/>
      <c r="AF516" s="424"/>
      <c r="AG516" s="421"/>
    </row>
    <row r="517" spans="1:33" s="419" customFormat="1" ht="19.5" customHeight="1">
      <c r="A517" s="593"/>
      <c r="B517" s="592" t="s">
        <v>1048</v>
      </c>
      <c r="C517" s="605" t="s">
        <v>341</v>
      </c>
      <c r="D517" s="362"/>
      <c r="E517" s="605" t="s">
        <v>49</v>
      </c>
      <c r="F517" s="360">
        <v>0.11</v>
      </c>
      <c r="G517" s="256"/>
      <c r="H517" s="360">
        <v>0.11</v>
      </c>
      <c r="I517" s="446">
        <f t="shared" si="10"/>
        <v>0</v>
      </c>
      <c r="J517" s="420"/>
      <c r="K517" s="420"/>
      <c r="L517" s="420">
        <v>0.11</v>
      </c>
      <c r="M517" s="420"/>
      <c r="N517" s="420"/>
      <c r="O517" s="420"/>
      <c r="P517" s="420"/>
      <c r="Q517" s="422"/>
      <c r="R517" s="422"/>
      <c r="S517" s="422"/>
      <c r="T517" s="422"/>
      <c r="U517" s="426"/>
      <c r="V517" s="425"/>
      <c r="W517" s="426"/>
      <c r="X517" s="425"/>
      <c r="Y517" s="425"/>
      <c r="Z517" s="421"/>
      <c r="AA517" s="421"/>
      <c r="AB517" s="424"/>
      <c r="AC517" s="424"/>
      <c r="AD517" s="424"/>
      <c r="AE517" s="424"/>
      <c r="AF517" s="424"/>
      <c r="AG517" s="421"/>
    </row>
    <row r="518" spans="1:33" s="419" customFormat="1" ht="19.5" customHeight="1">
      <c r="A518" s="593"/>
      <c r="B518" s="592" t="s">
        <v>1049</v>
      </c>
      <c r="C518" s="605" t="s">
        <v>341</v>
      </c>
      <c r="D518" s="362"/>
      <c r="E518" s="605" t="s">
        <v>49</v>
      </c>
      <c r="F518" s="360">
        <v>0.05</v>
      </c>
      <c r="G518" s="256"/>
      <c r="H518" s="360">
        <v>0.05</v>
      </c>
      <c r="I518" s="446">
        <f t="shared" si="10"/>
        <v>0</v>
      </c>
      <c r="J518" s="420">
        <v>0.05</v>
      </c>
      <c r="K518" s="420"/>
      <c r="L518" s="420"/>
      <c r="M518" s="420"/>
      <c r="N518" s="420"/>
      <c r="O518" s="420"/>
      <c r="P518" s="420"/>
      <c r="Q518" s="422"/>
      <c r="R518" s="422"/>
      <c r="S518" s="422"/>
      <c r="T518" s="422"/>
      <c r="U518" s="426"/>
      <c r="V518" s="425"/>
      <c r="W518" s="426"/>
      <c r="X518" s="425"/>
      <c r="Y518" s="425"/>
      <c r="Z518" s="421"/>
      <c r="AA518" s="421"/>
      <c r="AB518" s="424"/>
      <c r="AC518" s="424"/>
      <c r="AD518" s="424"/>
      <c r="AE518" s="424"/>
      <c r="AF518" s="424"/>
      <c r="AG518" s="421"/>
    </row>
    <row r="519" spans="1:33" s="419" customFormat="1" ht="19.5" customHeight="1">
      <c r="A519" s="593"/>
      <c r="B519" s="592" t="s">
        <v>1050</v>
      </c>
      <c r="C519" s="605" t="s">
        <v>341</v>
      </c>
      <c r="D519" s="362"/>
      <c r="E519" s="605" t="s">
        <v>49</v>
      </c>
      <c r="F519" s="360">
        <v>6.0000000000000005E-2</v>
      </c>
      <c r="G519" s="256"/>
      <c r="H519" s="360">
        <v>6.0000000000000005E-2</v>
      </c>
      <c r="I519" s="446">
        <f t="shared" si="10"/>
        <v>0</v>
      </c>
      <c r="J519" s="420">
        <v>0.05</v>
      </c>
      <c r="K519" s="420"/>
      <c r="L519" s="420">
        <v>0.01</v>
      </c>
      <c r="M519" s="420"/>
      <c r="N519" s="420"/>
      <c r="O519" s="420"/>
      <c r="P519" s="420"/>
      <c r="Q519" s="422"/>
      <c r="R519" s="422"/>
      <c r="S519" s="422"/>
      <c r="T519" s="422"/>
      <c r="U519" s="426"/>
      <c r="V519" s="425"/>
      <c r="W519" s="426"/>
      <c r="X519" s="425"/>
      <c r="Y519" s="425"/>
      <c r="Z519" s="421"/>
      <c r="AA519" s="421"/>
      <c r="AB519" s="424"/>
      <c r="AC519" s="424"/>
      <c r="AD519" s="424"/>
      <c r="AE519" s="424"/>
      <c r="AF519" s="424"/>
      <c r="AG519" s="421"/>
    </row>
    <row r="520" spans="1:33" s="419" customFormat="1" ht="19.5" customHeight="1">
      <c r="A520" s="593"/>
      <c r="B520" s="592" t="s">
        <v>1051</v>
      </c>
      <c r="C520" s="605" t="s">
        <v>341</v>
      </c>
      <c r="D520" s="362"/>
      <c r="E520" s="605" t="s">
        <v>49</v>
      </c>
      <c r="F520" s="360">
        <v>0.03</v>
      </c>
      <c r="G520" s="256"/>
      <c r="H520" s="360">
        <v>0.03</v>
      </c>
      <c r="I520" s="446">
        <f t="shared" si="10"/>
        <v>0</v>
      </c>
      <c r="J520" s="420"/>
      <c r="K520" s="420"/>
      <c r="L520" s="420">
        <v>0.03</v>
      </c>
      <c r="M520" s="420"/>
      <c r="N520" s="420"/>
      <c r="O520" s="420"/>
      <c r="P520" s="420"/>
      <c r="Q520" s="422"/>
      <c r="R520" s="422"/>
      <c r="S520" s="422"/>
      <c r="T520" s="422"/>
      <c r="U520" s="426"/>
      <c r="V520" s="425"/>
      <c r="W520" s="426"/>
      <c r="X520" s="425"/>
      <c r="Y520" s="425"/>
      <c r="Z520" s="421"/>
      <c r="AA520" s="421"/>
      <c r="AB520" s="424"/>
      <c r="AC520" s="424"/>
      <c r="AD520" s="424"/>
      <c r="AE520" s="424"/>
      <c r="AF520" s="424"/>
      <c r="AG520" s="421"/>
    </row>
    <row r="521" spans="1:33" s="419" customFormat="1" ht="19.5" customHeight="1">
      <c r="A521" s="593"/>
      <c r="B521" s="592" t="s">
        <v>1052</v>
      </c>
      <c r="C521" s="605" t="s">
        <v>341</v>
      </c>
      <c r="D521" s="362"/>
      <c r="E521" s="605" t="s">
        <v>49</v>
      </c>
      <c r="F521" s="360">
        <v>0.25</v>
      </c>
      <c r="G521" s="256"/>
      <c r="H521" s="360">
        <v>0.25</v>
      </c>
      <c r="I521" s="446">
        <f t="shared" si="10"/>
        <v>0</v>
      </c>
      <c r="J521" s="420">
        <v>0.21</v>
      </c>
      <c r="K521" s="420"/>
      <c r="L521" s="420"/>
      <c r="M521" s="420">
        <v>0.04</v>
      </c>
      <c r="N521" s="420"/>
      <c r="O521" s="420"/>
      <c r="P521" s="420"/>
      <c r="Q521" s="422"/>
      <c r="R521" s="422"/>
      <c r="S521" s="422"/>
      <c r="T521" s="422"/>
      <c r="U521" s="426"/>
      <c r="V521" s="425"/>
      <c r="W521" s="426"/>
      <c r="X521" s="425"/>
      <c r="Y521" s="425"/>
      <c r="Z521" s="421"/>
      <c r="AA521" s="421"/>
      <c r="AB521" s="424"/>
      <c r="AC521" s="424"/>
      <c r="AD521" s="424"/>
      <c r="AE521" s="424"/>
      <c r="AF521" s="424"/>
      <c r="AG521" s="421"/>
    </row>
    <row r="522" spans="1:33" s="419" customFormat="1" ht="19.5" customHeight="1">
      <c r="A522" s="593"/>
      <c r="B522" s="592" t="s">
        <v>1053</v>
      </c>
      <c r="C522" s="605" t="s">
        <v>341</v>
      </c>
      <c r="D522" s="362"/>
      <c r="E522" s="605" t="s">
        <v>49</v>
      </c>
      <c r="F522" s="360">
        <v>0.02</v>
      </c>
      <c r="G522" s="256"/>
      <c r="H522" s="360">
        <v>0.02</v>
      </c>
      <c r="I522" s="446">
        <f t="shared" si="10"/>
        <v>0</v>
      </c>
      <c r="J522" s="420">
        <v>0.02</v>
      </c>
      <c r="K522" s="420"/>
      <c r="L522" s="420"/>
      <c r="M522" s="420"/>
      <c r="N522" s="420"/>
      <c r="O522" s="420"/>
      <c r="P522" s="420"/>
      <c r="Q522" s="422"/>
      <c r="R522" s="422"/>
      <c r="S522" s="422"/>
      <c r="T522" s="422"/>
      <c r="U522" s="426"/>
      <c r="V522" s="425"/>
      <c r="W522" s="426"/>
      <c r="X522" s="425"/>
      <c r="Y522" s="425"/>
      <c r="Z522" s="421"/>
      <c r="AA522" s="421"/>
      <c r="AB522" s="424"/>
      <c r="AC522" s="424"/>
      <c r="AD522" s="424"/>
      <c r="AE522" s="424"/>
      <c r="AF522" s="424"/>
      <c r="AG522" s="421"/>
    </row>
    <row r="523" spans="1:33" s="419" customFormat="1" ht="19.5" customHeight="1">
      <c r="A523" s="593"/>
      <c r="B523" s="592" t="s">
        <v>1054</v>
      </c>
      <c r="C523" s="605" t="s">
        <v>341</v>
      </c>
      <c r="D523" s="362"/>
      <c r="E523" s="605" t="s">
        <v>49</v>
      </c>
      <c r="F523" s="360">
        <v>0.27</v>
      </c>
      <c r="G523" s="256"/>
      <c r="H523" s="360">
        <v>0.27</v>
      </c>
      <c r="I523" s="446">
        <f t="shared" si="10"/>
        <v>0</v>
      </c>
      <c r="J523" s="420">
        <v>0.27</v>
      </c>
      <c r="K523" s="420"/>
      <c r="L523" s="420"/>
      <c r="M523" s="420"/>
      <c r="N523" s="420"/>
      <c r="O523" s="420"/>
      <c r="P523" s="420"/>
      <c r="Q523" s="422"/>
      <c r="R523" s="422"/>
      <c r="S523" s="422"/>
      <c r="T523" s="422"/>
      <c r="U523" s="426"/>
      <c r="V523" s="425"/>
      <c r="W523" s="426"/>
      <c r="X523" s="425"/>
      <c r="Y523" s="425"/>
      <c r="Z523" s="421"/>
      <c r="AA523" s="421"/>
      <c r="AB523" s="424"/>
      <c r="AC523" s="424"/>
      <c r="AD523" s="424"/>
      <c r="AE523" s="424"/>
      <c r="AF523" s="424"/>
      <c r="AG523" s="421"/>
    </row>
    <row r="524" spans="1:33" s="419" customFormat="1" ht="19.5" customHeight="1">
      <c r="A524" s="593"/>
      <c r="B524" s="592" t="s">
        <v>1055</v>
      </c>
      <c r="C524" s="605" t="s">
        <v>341</v>
      </c>
      <c r="D524" s="362"/>
      <c r="E524" s="605" t="s">
        <v>49</v>
      </c>
      <c r="F524" s="360">
        <v>0.2</v>
      </c>
      <c r="G524" s="256"/>
      <c r="H524" s="360">
        <v>0.2</v>
      </c>
      <c r="I524" s="446">
        <f t="shared" ref="I524:I587" si="11">SUM(J524:AG524)-H524</f>
        <v>0</v>
      </c>
      <c r="J524" s="420">
        <v>0.03</v>
      </c>
      <c r="K524" s="420"/>
      <c r="L524" s="420">
        <v>0.17</v>
      </c>
      <c r="M524" s="420"/>
      <c r="N524" s="420"/>
      <c r="O524" s="420"/>
      <c r="P524" s="420"/>
      <c r="Q524" s="422"/>
      <c r="R524" s="422"/>
      <c r="S524" s="422"/>
      <c r="T524" s="422"/>
      <c r="U524" s="426"/>
      <c r="V524" s="425"/>
      <c r="W524" s="426"/>
      <c r="X524" s="425"/>
      <c r="Y524" s="425"/>
      <c r="Z524" s="421"/>
      <c r="AA524" s="421"/>
      <c r="AB524" s="424"/>
      <c r="AC524" s="424"/>
      <c r="AD524" s="424"/>
      <c r="AE524" s="424"/>
      <c r="AF524" s="424"/>
      <c r="AG524" s="421"/>
    </row>
    <row r="525" spans="1:33" s="419" customFormat="1" ht="19.5" customHeight="1">
      <c r="A525" s="593"/>
      <c r="B525" s="592" t="s">
        <v>1056</v>
      </c>
      <c r="C525" s="605" t="s">
        <v>341</v>
      </c>
      <c r="D525" s="362"/>
      <c r="E525" s="605" t="s">
        <v>49</v>
      </c>
      <c r="F525" s="360">
        <v>0.1</v>
      </c>
      <c r="G525" s="256"/>
      <c r="H525" s="360">
        <v>0.1</v>
      </c>
      <c r="I525" s="446">
        <f t="shared" si="11"/>
        <v>0</v>
      </c>
      <c r="J525" s="420">
        <v>0.1</v>
      </c>
      <c r="K525" s="420"/>
      <c r="L525" s="420"/>
      <c r="M525" s="420"/>
      <c r="N525" s="420"/>
      <c r="O525" s="420"/>
      <c r="P525" s="420"/>
      <c r="Q525" s="422"/>
      <c r="R525" s="422"/>
      <c r="S525" s="422"/>
      <c r="T525" s="422"/>
      <c r="U525" s="426"/>
      <c r="V525" s="425"/>
      <c r="W525" s="426"/>
      <c r="X525" s="425"/>
      <c r="Y525" s="425"/>
      <c r="Z525" s="421"/>
      <c r="AA525" s="421"/>
      <c r="AB525" s="424"/>
      <c r="AC525" s="424"/>
      <c r="AD525" s="424"/>
      <c r="AE525" s="424"/>
      <c r="AF525" s="424"/>
      <c r="AG525" s="421"/>
    </row>
    <row r="526" spans="1:33" s="419" customFormat="1" ht="19.5" customHeight="1">
      <c r="A526" s="593"/>
      <c r="B526" s="592" t="s">
        <v>1057</v>
      </c>
      <c r="C526" s="605" t="s">
        <v>341</v>
      </c>
      <c r="D526" s="362"/>
      <c r="E526" s="605" t="s">
        <v>49</v>
      </c>
      <c r="F526" s="360">
        <v>7.0000000000000007E-2</v>
      </c>
      <c r="G526" s="256"/>
      <c r="H526" s="360">
        <v>7.0000000000000007E-2</v>
      </c>
      <c r="I526" s="446">
        <f t="shared" si="11"/>
        <v>0</v>
      </c>
      <c r="J526" s="420"/>
      <c r="K526" s="420"/>
      <c r="L526" s="420">
        <v>0.04</v>
      </c>
      <c r="M526" s="420">
        <v>0.03</v>
      </c>
      <c r="N526" s="420"/>
      <c r="O526" s="420"/>
      <c r="P526" s="420"/>
      <c r="Q526" s="422"/>
      <c r="R526" s="422"/>
      <c r="S526" s="422"/>
      <c r="T526" s="422"/>
      <c r="U526" s="426"/>
      <c r="V526" s="425"/>
      <c r="W526" s="426"/>
      <c r="X526" s="425"/>
      <c r="Y526" s="425"/>
      <c r="Z526" s="421"/>
      <c r="AA526" s="421"/>
      <c r="AB526" s="424"/>
      <c r="AC526" s="424"/>
      <c r="AD526" s="424"/>
      <c r="AE526" s="424"/>
      <c r="AF526" s="424"/>
      <c r="AG526" s="421"/>
    </row>
    <row r="527" spans="1:33" s="419" customFormat="1" ht="19.5" customHeight="1">
      <c r="A527" s="593"/>
      <c r="B527" s="592" t="s">
        <v>1058</v>
      </c>
      <c r="C527" s="605" t="s">
        <v>341</v>
      </c>
      <c r="D527" s="362"/>
      <c r="E527" s="605" t="s">
        <v>49</v>
      </c>
      <c r="F527" s="360">
        <v>0.06</v>
      </c>
      <c r="G527" s="256"/>
      <c r="H527" s="360">
        <v>0.06</v>
      </c>
      <c r="I527" s="446">
        <f t="shared" si="11"/>
        <v>0</v>
      </c>
      <c r="J527" s="420">
        <v>0.06</v>
      </c>
      <c r="K527" s="420"/>
      <c r="L527" s="420"/>
      <c r="M527" s="420"/>
      <c r="N527" s="420"/>
      <c r="O527" s="420"/>
      <c r="P527" s="420"/>
      <c r="Q527" s="422"/>
      <c r="R527" s="422"/>
      <c r="S527" s="422"/>
      <c r="T527" s="422"/>
      <c r="U527" s="426"/>
      <c r="V527" s="425"/>
      <c r="W527" s="426"/>
      <c r="X527" s="425"/>
      <c r="Y527" s="425"/>
      <c r="Z527" s="421"/>
      <c r="AA527" s="421"/>
      <c r="AB527" s="424"/>
      <c r="AC527" s="424"/>
      <c r="AD527" s="424"/>
      <c r="AE527" s="424"/>
      <c r="AF527" s="424"/>
      <c r="AG527" s="421"/>
    </row>
    <row r="528" spans="1:33" s="419" customFormat="1" ht="30">
      <c r="A528" s="593"/>
      <c r="B528" s="592" t="s">
        <v>1059</v>
      </c>
      <c r="C528" s="605" t="s">
        <v>341</v>
      </c>
      <c r="D528" s="362"/>
      <c r="E528" s="605" t="s">
        <v>49</v>
      </c>
      <c r="F528" s="360">
        <v>0.1</v>
      </c>
      <c r="G528" s="256"/>
      <c r="H528" s="360">
        <v>0.1</v>
      </c>
      <c r="I528" s="446">
        <f t="shared" si="11"/>
        <v>0</v>
      </c>
      <c r="J528" s="420">
        <v>0.1</v>
      </c>
      <c r="K528" s="420"/>
      <c r="L528" s="420"/>
      <c r="M528" s="420"/>
      <c r="N528" s="420"/>
      <c r="O528" s="420"/>
      <c r="P528" s="420"/>
      <c r="Q528" s="422"/>
      <c r="R528" s="422"/>
      <c r="S528" s="422"/>
      <c r="T528" s="422"/>
      <c r="U528" s="426"/>
      <c r="V528" s="425"/>
      <c r="W528" s="426"/>
      <c r="X528" s="425"/>
      <c r="Y528" s="425"/>
      <c r="Z528" s="421"/>
      <c r="AA528" s="421"/>
      <c r="AB528" s="424"/>
      <c r="AC528" s="424"/>
      <c r="AD528" s="424"/>
      <c r="AE528" s="424"/>
      <c r="AF528" s="424"/>
      <c r="AG528" s="421"/>
    </row>
    <row r="529" spans="1:33" s="419" customFormat="1" ht="19.5" customHeight="1">
      <c r="A529" s="593"/>
      <c r="B529" s="596" t="s">
        <v>1060</v>
      </c>
      <c r="C529" s="605" t="s">
        <v>341</v>
      </c>
      <c r="D529" s="605"/>
      <c r="E529" s="605" t="s">
        <v>49</v>
      </c>
      <c r="F529" s="256">
        <v>0.2</v>
      </c>
      <c r="G529" s="256"/>
      <c r="H529" s="256">
        <v>0.2</v>
      </c>
      <c r="I529" s="446">
        <f t="shared" si="11"/>
        <v>0</v>
      </c>
      <c r="J529" s="420"/>
      <c r="K529" s="420"/>
      <c r="L529" s="420">
        <v>0.2</v>
      </c>
      <c r="M529" s="420"/>
      <c r="N529" s="420"/>
      <c r="O529" s="420"/>
      <c r="P529" s="420"/>
      <c r="Q529" s="420"/>
      <c r="R529" s="420"/>
      <c r="S529" s="420"/>
      <c r="T529" s="420"/>
      <c r="U529" s="426"/>
      <c r="V529" s="425"/>
      <c r="W529" s="426"/>
      <c r="X529" s="425"/>
      <c r="Y529" s="425"/>
      <c r="Z529" s="413"/>
      <c r="AA529" s="413"/>
      <c r="AB529" s="424"/>
      <c r="AC529" s="424"/>
      <c r="AD529" s="424"/>
      <c r="AE529" s="424"/>
      <c r="AF529" s="424"/>
      <c r="AG529" s="413"/>
    </row>
    <row r="530" spans="1:33" s="419" customFormat="1" ht="19.5" customHeight="1">
      <c r="A530" s="593"/>
      <c r="B530" s="592" t="s">
        <v>1437</v>
      </c>
      <c r="C530" s="605" t="s">
        <v>341</v>
      </c>
      <c r="D530" s="362"/>
      <c r="E530" s="605" t="s">
        <v>49</v>
      </c>
      <c r="F530" s="256">
        <v>0.2</v>
      </c>
      <c r="G530" s="256"/>
      <c r="H530" s="256">
        <v>0.2</v>
      </c>
      <c r="I530" s="446">
        <f t="shared" si="11"/>
        <v>0</v>
      </c>
      <c r="J530" s="420">
        <v>0.2</v>
      </c>
      <c r="K530" s="420"/>
      <c r="L530" s="420"/>
      <c r="M530" s="420"/>
      <c r="N530" s="420"/>
      <c r="O530" s="420"/>
      <c r="P530" s="420"/>
      <c r="Q530" s="420"/>
      <c r="R530" s="420"/>
      <c r="S530" s="420"/>
      <c r="T530" s="420"/>
      <c r="U530" s="426"/>
      <c r="V530" s="425"/>
      <c r="W530" s="426"/>
      <c r="X530" s="425"/>
      <c r="Y530" s="425"/>
      <c r="Z530" s="413"/>
      <c r="AA530" s="413"/>
      <c r="AB530" s="424"/>
      <c r="AC530" s="424"/>
      <c r="AD530" s="424"/>
      <c r="AE530" s="424"/>
      <c r="AF530" s="424"/>
      <c r="AG530" s="413"/>
    </row>
    <row r="531" spans="1:33" s="419" customFormat="1" ht="19.5" customHeight="1">
      <c r="A531" s="593"/>
      <c r="B531" s="592" t="s">
        <v>1438</v>
      </c>
      <c r="C531" s="605" t="s">
        <v>341</v>
      </c>
      <c r="D531" s="362"/>
      <c r="E531" s="605" t="s">
        <v>49</v>
      </c>
      <c r="F531" s="256">
        <v>0.2</v>
      </c>
      <c r="G531" s="256"/>
      <c r="H531" s="256">
        <v>0.2</v>
      </c>
      <c r="I531" s="446">
        <f t="shared" si="11"/>
        <v>0</v>
      </c>
      <c r="J531" s="420">
        <v>0.2</v>
      </c>
      <c r="K531" s="420"/>
      <c r="L531" s="420"/>
      <c r="M531" s="420"/>
      <c r="N531" s="420"/>
      <c r="O531" s="420"/>
      <c r="P531" s="420"/>
      <c r="Q531" s="420"/>
      <c r="R531" s="420"/>
      <c r="S531" s="420"/>
      <c r="T531" s="420"/>
      <c r="U531" s="426"/>
      <c r="V531" s="425"/>
      <c r="W531" s="426"/>
      <c r="X531" s="425"/>
      <c r="Y531" s="425"/>
      <c r="Z531" s="413"/>
      <c r="AA531" s="413"/>
      <c r="AB531" s="424"/>
      <c r="AC531" s="424"/>
      <c r="AD531" s="424"/>
      <c r="AE531" s="424"/>
      <c r="AF531" s="424"/>
      <c r="AG531" s="413"/>
    </row>
    <row r="532" spans="1:33" s="419" customFormat="1" ht="19.5" customHeight="1">
      <c r="A532" s="593"/>
      <c r="B532" s="384" t="s">
        <v>1708</v>
      </c>
      <c r="C532" s="351" t="s">
        <v>341</v>
      </c>
      <c r="D532" s="351"/>
      <c r="E532" s="605" t="s">
        <v>49</v>
      </c>
      <c r="F532" s="256">
        <v>0.2</v>
      </c>
      <c r="G532" s="256"/>
      <c r="H532" s="256">
        <v>0.2</v>
      </c>
      <c r="I532" s="446">
        <f t="shared" si="11"/>
        <v>0</v>
      </c>
      <c r="J532" s="420">
        <v>0.2</v>
      </c>
      <c r="K532" s="420"/>
      <c r="L532" s="420"/>
      <c r="M532" s="420"/>
      <c r="N532" s="420"/>
      <c r="O532" s="420"/>
      <c r="P532" s="420"/>
      <c r="Q532" s="420"/>
      <c r="R532" s="420"/>
      <c r="S532" s="420"/>
      <c r="T532" s="420"/>
      <c r="U532" s="426"/>
      <c r="V532" s="425"/>
      <c r="W532" s="426"/>
      <c r="X532" s="425"/>
      <c r="Y532" s="425"/>
      <c r="Z532" s="413"/>
      <c r="AA532" s="413"/>
      <c r="AB532" s="424"/>
      <c r="AC532" s="424"/>
      <c r="AD532" s="424"/>
      <c r="AE532" s="424"/>
      <c r="AF532" s="424"/>
      <c r="AG532" s="413"/>
    </row>
    <row r="533" spans="1:33" s="238" customFormat="1" ht="18.75" customHeight="1">
      <c r="A533" s="595"/>
      <c r="B533" s="596" t="s">
        <v>1969</v>
      </c>
      <c r="C533" s="605" t="s">
        <v>341</v>
      </c>
      <c r="D533" s="605"/>
      <c r="E533" s="605" t="s">
        <v>49</v>
      </c>
      <c r="F533" s="256">
        <v>14.65</v>
      </c>
      <c r="G533" s="256"/>
      <c r="H533" s="256">
        <v>14.65</v>
      </c>
      <c r="I533" s="446">
        <f t="shared" si="11"/>
        <v>0</v>
      </c>
      <c r="J533" s="420">
        <v>0.5</v>
      </c>
      <c r="K533" s="420">
        <v>0.1</v>
      </c>
      <c r="L533" s="420">
        <v>2</v>
      </c>
      <c r="M533" s="420">
        <v>3.08</v>
      </c>
      <c r="N533" s="420">
        <v>8.3699999999999992</v>
      </c>
      <c r="O533" s="420"/>
      <c r="P533" s="420"/>
      <c r="Q533" s="420">
        <v>0.1</v>
      </c>
      <c r="R533" s="420"/>
      <c r="S533" s="420"/>
      <c r="T533" s="420">
        <v>0.5</v>
      </c>
      <c r="U533" s="408"/>
      <c r="V533" s="408"/>
      <c r="W533" s="408"/>
      <c r="X533" s="408"/>
      <c r="Y533" s="408"/>
      <c r="Z533" s="413"/>
      <c r="AA533" s="413"/>
      <c r="AB533" s="414"/>
      <c r="AC533" s="414"/>
      <c r="AD533" s="414"/>
      <c r="AE533" s="414"/>
      <c r="AF533" s="413"/>
      <c r="AG533" s="239"/>
    </row>
    <row r="534" spans="1:33" s="238" customFormat="1" ht="19.5" customHeight="1">
      <c r="A534" s="595"/>
      <c r="B534" s="596" t="s">
        <v>1061</v>
      </c>
      <c r="C534" s="605" t="s">
        <v>341</v>
      </c>
      <c r="D534" s="605"/>
      <c r="E534" s="605" t="s">
        <v>49</v>
      </c>
      <c r="F534" s="256">
        <v>0.1</v>
      </c>
      <c r="G534" s="256"/>
      <c r="H534" s="256">
        <v>0.1</v>
      </c>
      <c r="I534" s="446">
        <f t="shared" si="11"/>
        <v>0</v>
      </c>
      <c r="J534" s="420"/>
      <c r="K534" s="420">
        <v>0.1</v>
      </c>
      <c r="L534" s="420"/>
      <c r="M534" s="420"/>
      <c r="N534" s="420"/>
      <c r="O534" s="420"/>
      <c r="P534" s="420"/>
      <c r="Q534" s="420"/>
      <c r="R534" s="420"/>
      <c r="S534" s="420"/>
      <c r="T534" s="420"/>
      <c r="U534" s="408"/>
      <c r="V534" s="408"/>
      <c r="W534" s="408"/>
      <c r="X534" s="408"/>
      <c r="Y534" s="408"/>
      <c r="Z534" s="413"/>
      <c r="AA534" s="413"/>
      <c r="AB534" s="414"/>
      <c r="AC534" s="414"/>
      <c r="AD534" s="414"/>
      <c r="AE534" s="414"/>
      <c r="AF534" s="413"/>
      <c r="AG534" s="239"/>
    </row>
    <row r="535" spans="1:33" s="238" customFormat="1" ht="19.5" customHeight="1">
      <c r="A535" s="595"/>
      <c r="B535" s="596" t="s">
        <v>1062</v>
      </c>
      <c r="C535" s="605" t="s">
        <v>341</v>
      </c>
      <c r="D535" s="605"/>
      <c r="E535" s="605" t="s">
        <v>49</v>
      </c>
      <c r="F535" s="256">
        <v>0.1</v>
      </c>
      <c r="G535" s="256"/>
      <c r="H535" s="256">
        <v>0.1</v>
      </c>
      <c r="I535" s="446">
        <f t="shared" si="11"/>
        <v>0</v>
      </c>
      <c r="J535" s="420"/>
      <c r="K535" s="420">
        <v>0.1</v>
      </c>
      <c r="L535" s="420"/>
      <c r="M535" s="420"/>
      <c r="N535" s="420"/>
      <c r="O535" s="420"/>
      <c r="P535" s="420"/>
      <c r="Q535" s="420"/>
      <c r="R535" s="420"/>
      <c r="S535" s="420"/>
      <c r="T535" s="420"/>
      <c r="U535" s="408"/>
      <c r="V535" s="408"/>
      <c r="W535" s="408"/>
      <c r="X535" s="408"/>
      <c r="Y535" s="408"/>
      <c r="Z535" s="413"/>
      <c r="AA535" s="413"/>
      <c r="AB535" s="414"/>
      <c r="AC535" s="414"/>
      <c r="AD535" s="414"/>
      <c r="AE535" s="414"/>
      <c r="AF535" s="413"/>
      <c r="AG535" s="239"/>
    </row>
    <row r="536" spans="1:33" s="238" customFormat="1" ht="19.5" customHeight="1">
      <c r="A536" s="595"/>
      <c r="B536" s="596" t="s">
        <v>1063</v>
      </c>
      <c r="C536" s="605" t="s">
        <v>341</v>
      </c>
      <c r="D536" s="605"/>
      <c r="E536" s="605" t="s">
        <v>49</v>
      </c>
      <c r="F536" s="256">
        <v>0.1</v>
      </c>
      <c r="G536" s="256"/>
      <c r="H536" s="256">
        <v>0.1</v>
      </c>
      <c r="I536" s="446">
        <f t="shared" si="11"/>
        <v>0</v>
      </c>
      <c r="J536" s="420"/>
      <c r="K536" s="420">
        <v>0.1</v>
      </c>
      <c r="L536" s="420"/>
      <c r="M536" s="420"/>
      <c r="N536" s="420"/>
      <c r="O536" s="420"/>
      <c r="P536" s="420"/>
      <c r="Q536" s="420"/>
      <c r="R536" s="420"/>
      <c r="S536" s="420"/>
      <c r="T536" s="420"/>
      <c r="U536" s="408"/>
      <c r="V536" s="408"/>
      <c r="W536" s="408"/>
      <c r="X536" s="408"/>
      <c r="Y536" s="408"/>
      <c r="Z536" s="413"/>
      <c r="AA536" s="413"/>
      <c r="AB536" s="414"/>
      <c r="AC536" s="414"/>
      <c r="AD536" s="414"/>
      <c r="AE536" s="414"/>
      <c r="AF536" s="413"/>
      <c r="AG536" s="239"/>
    </row>
    <row r="537" spans="1:33" s="419" customFormat="1" ht="19.5" customHeight="1">
      <c r="A537" s="593"/>
      <c r="B537" s="596" t="s">
        <v>1064</v>
      </c>
      <c r="C537" s="605" t="s">
        <v>341</v>
      </c>
      <c r="D537" s="605"/>
      <c r="E537" s="605" t="s">
        <v>49</v>
      </c>
      <c r="F537" s="256">
        <v>2</v>
      </c>
      <c r="G537" s="256"/>
      <c r="H537" s="256">
        <v>2</v>
      </c>
      <c r="I537" s="446">
        <f t="shared" si="11"/>
        <v>0</v>
      </c>
      <c r="J537" s="420">
        <v>0.5</v>
      </c>
      <c r="K537" s="420"/>
      <c r="L537" s="420">
        <v>1</v>
      </c>
      <c r="M537" s="420">
        <v>0.5</v>
      </c>
      <c r="N537" s="420"/>
      <c r="O537" s="420"/>
      <c r="P537" s="420"/>
      <c r="Q537" s="420"/>
      <c r="R537" s="420"/>
      <c r="S537" s="420"/>
      <c r="T537" s="420"/>
      <c r="U537" s="426"/>
      <c r="V537" s="425"/>
      <c r="W537" s="426"/>
      <c r="X537" s="425"/>
      <c r="Y537" s="425"/>
      <c r="Z537" s="413"/>
      <c r="AA537" s="413"/>
      <c r="AB537" s="424"/>
      <c r="AC537" s="424"/>
      <c r="AD537" s="424"/>
      <c r="AE537" s="424"/>
      <c r="AF537" s="424"/>
      <c r="AG537" s="413"/>
    </row>
    <row r="538" spans="1:33" s="238" customFormat="1" ht="19.5" customHeight="1">
      <c r="A538" s="363"/>
      <c r="B538" s="356" t="s">
        <v>1065</v>
      </c>
      <c r="C538" s="351" t="s">
        <v>337</v>
      </c>
      <c r="D538" s="351"/>
      <c r="E538" s="605" t="s">
        <v>49</v>
      </c>
      <c r="F538" s="360">
        <v>3.9799999999999995</v>
      </c>
      <c r="G538" s="256"/>
      <c r="H538" s="256">
        <v>3.98</v>
      </c>
      <c r="I538" s="446">
        <f t="shared" si="11"/>
        <v>0</v>
      </c>
      <c r="J538" s="420"/>
      <c r="K538" s="420"/>
      <c r="L538" s="423">
        <v>3.02</v>
      </c>
      <c r="M538" s="423"/>
      <c r="N538" s="423">
        <v>0.92</v>
      </c>
      <c r="O538" s="420"/>
      <c r="P538" s="420"/>
      <c r="Q538" s="420"/>
      <c r="R538" s="420"/>
      <c r="S538" s="420"/>
      <c r="T538" s="423">
        <v>0.01</v>
      </c>
      <c r="U538" s="426"/>
      <c r="V538" s="425"/>
      <c r="W538" s="426"/>
      <c r="X538" s="425"/>
      <c r="Y538" s="425"/>
      <c r="Z538" s="413"/>
      <c r="AA538" s="413"/>
      <c r="AB538" s="424"/>
      <c r="AC538" s="424"/>
      <c r="AD538" s="424"/>
      <c r="AE538" s="424"/>
      <c r="AF538" s="428">
        <v>0.03</v>
      </c>
      <c r="AG538" s="239"/>
    </row>
    <row r="539" spans="1:33" s="238" customFormat="1" ht="19.5" customHeight="1">
      <c r="A539" s="363"/>
      <c r="B539" s="356" t="s">
        <v>2034</v>
      </c>
      <c r="C539" s="351" t="s">
        <v>337</v>
      </c>
      <c r="D539" s="351"/>
      <c r="E539" s="605" t="s">
        <v>49</v>
      </c>
      <c r="F539" s="438">
        <v>7.0000000000000007E-2</v>
      </c>
      <c r="G539" s="438"/>
      <c r="H539" s="360">
        <v>7.0000000000000007E-2</v>
      </c>
      <c r="I539" s="446">
        <f t="shared" si="11"/>
        <v>0</v>
      </c>
      <c r="J539" s="420"/>
      <c r="K539" s="422"/>
      <c r="L539" s="422"/>
      <c r="M539" s="422"/>
      <c r="N539" s="423">
        <v>7.0000000000000007E-2</v>
      </c>
      <c r="O539" s="422"/>
      <c r="P539" s="422"/>
      <c r="Q539" s="422"/>
      <c r="R539" s="422"/>
      <c r="S539" s="422"/>
      <c r="T539" s="423"/>
      <c r="U539" s="426"/>
      <c r="V539" s="425"/>
      <c r="W539" s="426"/>
      <c r="X539" s="425"/>
      <c r="Y539" s="425"/>
      <c r="Z539" s="421"/>
      <c r="AA539" s="421"/>
      <c r="AB539" s="424"/>
      <c r="AC539" s="424"/>
      <c r="AD539" s="424"/>
      <c r="AE539" s="424"/>
      <c r="AF539" s="421"/>
      <c r="AG539" s="239"/>
    </row>
    <row r="540" spans="1:33" s="238" customFormat="1" ht="19.5" customHeight="1">
      <c r="A540" s="363"/>
      <c r="B540" s="356" t="s">
        <v>2035</v>
      </c>
      <c r="C540" s="351" t="s">
        <v>337</v>
      </c>
      <c r="D540" s="351"/>
      <c r="E540" s="605" t="s">
        <v>49</v>
      </c>
      <c r="F540" s="360">
        <v>0.33</v>
      </c>
      <c r="G540" s="256"/>
      <c r="H540" s="360">
        <v>0.33</v>
      </c>
      <c r="I540" s="446">
        <f t="shared" si="11"/>
        <v>0</v>
      </c>
      <c r="J540" s="422"/>
      <c r="K540" s="422"/>
      <c r="L540" s="423">
        <v>0.33</v>
      </c>
      <c r="M540" s="423"/>
      <c r="N540" s="423"/>
      <c r="O540" s="422"/>
      <c r="P540" s="422"/>
      <c r="Q540" s="422"/>
      <c r="R540" s="422"/>
      <c r="S540" s="422"/>
      <c r="T540" s="423"/>
      <c r="U540" s="426"/>
      <c r="V540" s="425"/>
      <c r="W540" s="426"/>
      <c r="X540" s="425"/>
      <c r="Y540" s="425"/>
      <c r="Z540" s="421"/>
      <c r="AA540" s="421"/>
      <c r="AB540" s="424"/>
      <c r="AC540" s="424"/>
      <c r="AD540" s="424"/>
      <c r="AE540" s="424"/>
      <c r="AF540" s="421"/>
      <c r="AG540" s="239"/>
    </row>
    <row r="541" spans="1:33" s="419" customFormat="1" ht="19.5" customHeight="1">
      <c r="A541" s="593"/>
      <c r="B541" s="356" t="s">
        <v>1066</v>
      </c>
      <c r="C541" s="351" t="s">
        <v>337</v>
      </c>
      <c r="D541" s="357"/>
      <c r="E541" s="605" t="s">
        <v>49</v>
      </c>
      <c r="F541" s="360">
        <v>0.2</v>
      </c>
      <c r="G541" s="256"/>
      <c r="H541" s="360">
        <v>0.2</v>
      </c>
      <c r="I541" s="446">
        <f t="shared" si="11"/>
        <v>0</v>
      </c>
      <c r="J541" s="422"/>
      <c r="K541" s="422"/>
      <c r="L541" s="423">
        <v>0.2</v>
      </c>
      <c r="M541" s="423"/>
      <c r="N541" s="423"/>
      <c r="O541" s="422"/>
      <c r="P541" s="422"/>
      <c r="Q541" s="422"/>
      <c r="R541" s="422"/>
      <c r="S541" s="422"/>
      <c r="T541" s="423"/>
      <c r="U541" s="426"/>
      <c r="V541" s="425"/>
      <c r="W541" s="426"/>
      <c r="X541" s="425"/>
      <c r="Y541" s="425"/>
      <c r="Z541" s="421"/>
      <c r="AA541" s="421"/>
      <c r="AB541" s="424"/>
      <c r="AC541" s="424"/>
      <c r="AD541" s="424"/>
      <c r="AE541" s="424"/>
      <c r="AF541" s="424"/>
      <c r="AG541" s="421"/>
    </row>
    <row r="542" spans="1:33" s="419" customFormat="1" ht="19.5" customHeight="1">
      <c r="A542" s="593"/>
      <c r="B542" s="356" t="s">
        <v>1067</v>
      </c>
      <c r="C542" s="351" t="s">
        <v>337</v>
      </c>
      <c r="D542" s="357"/>
      <c r="E542" s="605" t="s">
        <v>49</v>
      </c>
      <c r="F542" s="360">
        <v>0.38</v>
      </c>
      <c r="G542" s="256"/>
      <c r="H542" s="360">
        <v>0.38</v>
      </c>
      <c r="I542" s="446">
        <f t="shared" si="11"/>
        <v>0</v>
      </c>
      <c r="J542" s="422"/>
      <c r="K542" s="422"/>
      <c r="L542" s="423">
        <v>0.38</v>
      </c>
      <c r="M542" s="423"/>
      <c r="N542" s="423"/>
      <c r="O542" s="422"/>
      <c r="P542" s="422"/>
      <c r="Q542" s="422"/>
      <c r="R542" s="422"/>
      <c r="S542" s="422"/>
      <c r="T542" s="423"/>
      <c r="U542" s="426"/>
      <c r="V542" s="425"/>
      <c r="W542" s="426"/>
      <c r="X542" s="425"/>
      <c r="Y542" s="425"/>
      <c r="Z542" s="421"/>
      <c r="AA542" s="421"/>
      <c r="AB542" s="424"/>
      <c r="AC542" s="424"/>
      <c r="AD542" s="424"/>
      <c r="AE542" s="424"/>
      <c r="AF542" s="424"/>
      <c r="AG542" s="421"/>
    </row>
    <row r="543" spans="1:33" s="419" customFormat="1" ht="19.5" customHeight="1">
      <c r="A543" s="593"/>
      <c r="B543" s="356" t="s">
        <v>1068</v>
      </c>
      <c r="C543" s="351" t="s">
        <v>337</v>
      </c>
      <c r="D543" s="357"/>
      <c r="E543" s="605" t="s">
        <v>49</v>
      </c>
      <c r="F543" s="360">
        <v>0.5</v>
      </c>
      <c r="G543" s="256"/>
      <c r="H543" s="360">
        <v>0.5</v>
      </c>
      <c r="I543" s="446">
        <f t="shared" si="11"/>
        <v>0</v>
      </c>
      <c r="J543" s="422"/>
      <c r="K543" s="422"/>
      <c r="L543" s="423">
        <v>0.5</v>
      </c>
      <c r="M543" s="423"/>
      <c r="N543" s="423"/>
      <c r="O543" s="422"/>
      <c r="P543" s="422"/>
      <c r="Q543" s="422"/>
      <c r="R543" s="422"/>
      <c r="S543" s="422"/>
      <c r="T543" s="423"/>
      <c r="U543" s="426"/>
      <c r="V543" s="425"/>
      <c r="W543" s="426"/>
      <c r="X543" s="425"/>
      <c r="Y543" s="425"/>
      <c r="Z543" s="421"/>
      <c r="AA543" s="421"/>
      <c r="AB543" s="424"/>
      <c r="AC543" s="424"/>
      <c r="AD543" s="424"/>
      <c r="AE543" s="424"/>
      <c r="AF543" s="424"/>
      <c r="AG543" s="421"/>
    </row>
    <row r="544" spans="1:33" s="419" customFormat="1" ht="19.5" customHeight="1">
      <c r="A544" s="593"/>
      <c r="B544" s="596" t="s">
        <v>2036</v>
      </c>
      <c r="C544" s="351" t="s">
        <v>337</v>
      </c>
      <c r="D544" s="605"/>
      <c r="E544" s="605" t="s">
        <v>49</v>
      </c>
      <c r="F544" s="256">
        <v>0.2</v>
      </c>
      <c r="G544" s="256"/>
      <c r="H544" s="256">
        <v>0.2</v>
      </c>
      <c r="I544" s="446">
        <f t="shared" si="11"/>
        <v>0</v>
      </c>
      <c r="J544" s="420"/>
      <c r="K544" s="420"/>
      <c r="L544" s="420"/>
      <c r="M544" s="420"/>
      <c r="N544" s="420">
        <v>0.2</v>
      </c>
      <c r="O544" s="420"/>
      <c r="P544" s="420"/>
      <c r="Q544" s="420"/>
      <c r="R544" s="420"/>
      <c r="S544" s="420"/>
      <c r="T544" s="420"/>
      <c r="U544" s="426"/>
      <c r="V544" s="425"/>
      <c r="W544" s="426"/>
      <c r="X544" s="425"/>
      <c r="Y544" s="425"/>
      <c r="Z544" s="413"/>
      <c r="AA544" s="413"/>
      <c r="AB544" s="424"/>
      <c r="AC544" s="424"/>
      <c r="AD544" s="424"/>
      <c r="AE544" s="424"/>
      <c r="AF544" s="424"/>
      <c r="AG544" s="413"/>
    </row>
    <row r="545" spans="1:33" s="419" customFormat="1" ht="19.5" customHeight="1">
      <c r="A545" s="593"/>
      <c r="B545" s="596" t="s">
        <v>1069</v>
      </c>
      <c r="C545" s="351" t="s">
        <v>337</v>
      </c>
      <c r="D545" s="605"/>
      <c r="E545" s="605" t="s">
        <v>49</v>
      </c>
      <c r="F545" s="256">
        <v>0.2</v>
      </c>
      <c r="G545" s="256"/>
      <c r="H545" s="256">
        <v>0.2</v>
      </c>
      <c r="I545" s="446">
        <f t="shared" si="11"/>
        <v>0</v>
      </c>
      <c r="J545" s="420"/>
      <c r="K545" s="420"/>
      <c r="L545" s="420"/>
      <c r="M545" s="420"/>
      <c r="N545" s="420">
        <v>0.2</v>
      </c>
      <c r="O545" s="420"/>
      <c r="P545" s="420"/>
      <c r="Q545" s="420"/>
      <c r="R545" s="420"/>
      <c r="S545" s="420"/>
      <c r="T545" s="420"/>
      <c r="U545" s="426"/>
      <c r="V545" s="425"/>
      <c r="W545" s="426"/>
      <c r="X545" s="425"/>
      <c r="Y545" s="425"/>
      <c r="Z545" s="413"/>
      <c r="AA545" s="413"/>
      <c r="AB545" s="424"/>
      <c r="AC545" s="424"/>
      <c r="AD545" s="424"/>
      <c r="AE545" s="424"/>
      <c r="AF545" s="424"/>
      <c r="AG545" s="413"/>
    </row>
    <row r="546" spans="1:33" s="419" customFormat="1" ht="19.5" customHeight="1">
      <c r="A546" s="593"/>
      <c r="B546" s="596" t="s">
        <v>1070</v>
      </c>
      <c r="C546" s="351" t="s">
        <v>337</v>
      </c>
      <c r="D546" s="605"/>
      <c r="E546" s="605" t="s">
        <v>49</v>
      </c>
      <c r="F546" s="256">
        <v>0.75</v>
      </c>
      <c r="G546" s="256"/>
      <c r="H546" s="256">
        <v>0.75</v>
      </c>
      <c r="I546" s="446">
        <f t="shared" si="11"/>
        <v>0</v>
      </c>
      <c r="J546" s="420"/>
      <c r="K546" s="420"/>
      <c r="L546" s="420">
        <v>0.5</v>
      </c>
      <c r="M546" s="420"/>
      <c r="N546" s="420">
        <v>0.25</v>
      </c>
      <c r="O546" s="420"/>
      <c r="P546" s="420"/>
      <c r="Q546" s="420"/>
      <c r="R546" s="420"/>
      <c r="S546" s="420"/>
      <c r="T546" s="420"/>
      <c r="U546" s="426"/>
      <c r="V546" s="425"/>
      <c r="W546" s="426"/>
      <c r="X546" s="425"/>
      <c r="Y546" s="425"/>
      <c r="Z546" s="413"/>
      <c r="AA546" s="413"/>
      <c r="AB546" s="413"/>
      <c r="AC546" s="413"/>
      <c r="AD546" s="424"/>
      <c r="AE546" s="424"/>
      <c r="AF546" s="424"/>
      <c r="AG546" s="413"/>
    </row>
    <row r="547" spans="1:33" s="419" customFormat="1" ht="19.5" customHeight="1">
      <c r="A547" s="593"/>
      <c r="B547" s="596" t="s">
        <v>2037</v>
      </c>
      <c r="C547" s="351" t="s">
        <v>337</v>
      </c>
      <c r="D547" s="605"/>
      <c r="E547" s="605" t="s">
        <v>49</v>
      </c>
      <c r="F547" s="256">
        <v>0.3</v>
      </c>
      <c r="G547" s="256"/>
      <c r="H547" s="256">
        <v>0.3</v>
      </c>
      <c r="I547" s="446">
        <f t="shared" si="11"/>
        <v>0</v>
      </c>
      <c r="J547" s="420"/>
      <c r="K547" s="420"/>
      <c r="L547" s="420">
        <v>0.2</v>
      </c>
      <c r="M547" s="420">
        <v>0.1</v>
      </c>
      <c r="N547" s="420"/>
      <c r="O547" s="420"/>
      <c r="P547" s="420"/>
      <c r="Q547" s="420"/>
      <c r="R547" s="420"/>
      <c r="S547" s="420"/>
      <c r="T547" s="420"/>
      <c r="U547" s="426"/>
      <c r="V547" s="425"/>
      <c r="W547" s="426"/>
      <c r="X547" s="425"/>
      <c r="Y547" s="425"/>
      <c r="Z547" s="413"/>
      <c r="AA547" s="413"/>
      <c r="AB547" s="424"/>
      <c r="AC547" s="424"/>
      <c r="AD547" s="424"/>
      <c r="AE547" s="424"/>
      <c r="AF547" s="424"/>
      <c r="AG547" s="413"/>
    </row>
    <row r="548" spans="1:33" s="238" customFormat="1" ht="19.5" customHeight="1">
      <c r="A548" s="381"/>
      <c r="B548" s="596" t="s">
        <v>1071</v>
      </c>
      <c r="C548" s="351" t="s">
        <v>337</v>
      </c>
      <c r="D548" s="351"/>
      <c r="E548" s="605" t="s">
        <v>49</v>
      </c>
      <c r="F548" s="256">
        <v>1</v>
      </c>
      <c r="G548" s="256"/>
      <c r="H548" s="256">
        <v>1</v>
      </c>
      <c r="I548" s="446">
        <f t="shared" si="11"/>
        <v>0</v>
      </c>
      <c r="J548" s="420"/>
      <c r="K548" s="420"/>
      <c r="L548" s="420"/>
      <c r="M548" s="420"/>
      <c r="N548" s="420">
        <v>1</v>
      </c>
      <c r="O548" s="420"/>
      <c r="P548" s="420"/>
      <c r="Q548" s="420"/>
      <c r="R548" s="420"/>
      <c r="S548" s="420"/>
      <c r="T548" s="420"/>
      <c r="U548" s="426"/>
      <c r="V548" s="425"/>
      <c r="W548" s="426"/>
      <c r="X548" s="425"/>
      <c r="Y548" s="425"/>
      <c r="Z548" s="413"/>
      <c r="AA548" s="413"/>
      <c r="AB548" s="424"/>
      <c r="AC548" s="424"/>
      <c r="AD548" s="424"/>
      <c r="AE548" s="424"/>
      <c r="AF548" s="413"/>
      <c r="AG548" s="239"/>
    </row>
    <row r="549" spans="1:33" s="238" customFormat="1" ht="19.5" customHeight="1">
      <c r="A549" s="381"/>
      <c r="B549" s="596" t="s">
        <v>1072</v>
      </c>
      <c r="C549" s="351" t="s">
        <v>337</v>
      </c>
      <c r="D549" s="351"/>
      <c r="E549" s="605" t="s">
        <v>49</v>
      </c>
      <c r="F549" s="256">
        <v>1.5</v>
      </c>
      <c r="G549" s="256"/>
      <c r="H549" s="256">
        <v>1.5</v>
      </c>
      <c r="I549" s="446">
        <f t="shared" si="11"/>
        <v>0</v>
      </c>
      <c r="J549" s="420"/>
      <c r="K549" s="420"/>
      <c r="L549" s="420"/>
      <c r="M549" s="420"/>
      <c r="N549" s="420">
        <v>1.5</v>
      </c>
      <c r="O549" s="420"/>
      <c r="P549" s="420"/>
      <c r="Q549" s="420"/>
      <c r="R549" s="420"/>
      <c r="S549" s="420"/>
      <c r="T549" s="420"/>
      <c r="U549" s="426"/>
      <c r="V549" s="425"/>
      <c r="W549" s="426"/>
      <c r="X549" s="425"/>
      <c r="Y549" s="425"/>
      <c r="Z549" s="413"/>
      <c r="AA549" s="413"/>
      <c r="AB549" s="424"/>
      <c r="AC549" s="424"/>
      <c r="AD549" s="424"/>
      <c r="AE549" s="424"/>
      <c r="AF549" s="413"/>
      <c r="AG549" s="239"/>
    </row>
    <row r="550" spans="1:33" s="238" customFormat="1" ht="19.5" customHeight="1">
      <c r="A550" s="381"/>
      <c r="B550" s="596" t="s">
        <v>1073</v>
      </c>
      <c r="C550" s="351" t="s">
        <v>337</v>
      </c>
      <c r="D550" s="351"/>
      <c r="E550" s="605" t="s">
        <v>49</v>
      </c>
      <c r="F550" s="256">
        <v>1.5</v>
      </c>
      <c r="G550" s="256"/>
      <c r="H550" s="256">
        <v>1.5</v>
      </c>
      <c r="I550" s="446">
        <f t="shared" si="11"/>
        <v>0</v>
      </c>
      <c r="J550" s="420"/>
      <c r="K550" s="420"/>
      <c r="L550" s="420"/>
      <c r="M550" s="420"/>
      <c r="N550" s="420">
        <v>1.5</v>
      </c>
      <c r="O550" s="420"/>
      <c r="P550" s="420"/>
      <c r="Q550" s="420"/>
      <c r="R550" s="420"/>
      <c r="S550" s="420"/>
      <c r="T550" s="420"/>
      <c r="U550" s="426"/>
      <c r="V550" s="425"/>
      <c r="W550" s="426"/>
      <c r="X550" s="425"/>
      <c r="Y550" s="425"/>
      <c r="Z550" s="413"/>
      <c r="AA550" s="413"/>
      <c r="AB550" s="424"/>
      <c r="AC550" s="424"/>
      <c r="AD550" s="424"/>
      <c r="AE550" s="424"/>
      <c r="AF550" s="413"/>
      <c r="AG550" s="239"/>
    </row>
    <row r="551" spans="1:33" s="238" customFormat="1" ht="19.5" customHeight="1">
      <c r="A551" s="381"/>
      <c r="B551" s="596" t="s">
        <v>1074</v>
      </c>
      <c r="C551" s="351" t="s">
        <v>337</v>
      </c>
      <c r="D551" s="351" t="s">
        <v>778</v>
      </c>
      <c r="E551" s="605" t="s">
        <v>49</v>
      </c>
      <c r="F551" s="256">
        <v>0.5</v>
      </c>
      <c r="G551" s="256"/>
      <c r="H551" s="256">
        <v>0.5</v>
      </c>
      <c r="I551" s="446">
        <f t="shared" si="11"/>
        <v>0</v>
      </c>
      <c r="J551" s="420"/>
      <c r="K551" s="420"/>
      <c r="L551" s="420">
        <v>0.5</v>
      </c>
      <c r="M551" s="420"/>
      <c r="N551" s="420"/>
      <c r="O551" s="420"/>
      <c r="P551" s="420"/>
      <c r="Q551" s="420"/>
      <c r="R551" s="420"/>
      <c r="S551" s="420"/>
      <c r="T551" s="420"/>
      <c r="U551" s="426"/>
      <c r="V551" s="425"/>
      <c r="W551" s="426"/>
      <c r="X551" s="425"/>
      <c r="Y551" s="425"/>
      <c r="Z551" s="413"/>
      <c r="AA551" s="413"/>
      <c r="AB551" s="424"/>
      <c r="AC551" s="424"/>
      <c r="AD551" s="424"/>
      <c r="AE551" s="424"/>
      <c r="AF551" s="413"/>
      <c r="AG551" s="239"/>
    </row>
    <row r="552" spans="1:33" s="419" customFormat="1" ht="19.5" customHeight="1">
      <c r="A552" s="593">
        <v>13</v>
      </c>
      <c r="B552" s="402" t="s">
        <v>162</v>
      </c>
      <c r="C552" s="398"/>
      <c r="D552" s="403"/>
      <c r="E552" s="398"/>
      <c r="F552" s="377"/>
      <c r="G552" s="400"/>
      <c r="H552" s="377"/>
      <c r="I552" s="446">
        <f t="shared" si="11"/>
        <v>0</v>
      </c>
      <c r="J552" s="425"/>
      <c r="K552" s="425"/>
      <c r="L552" s="425"/>
      <c r="M552" s="425"/>
      <c r="N552" s="425"/>
      <c r="O552" s="425"/>
      <c r="P552" s="425"/>
      <c r="Q552" s="425"/>
      <c r="R552" s="425"/>
      <c r="S552" s="425"/>
      <c r="T552" s="425"/>
      <c r="U552" s="426"/>
      <c r="V552" s="425"/>
      <c r="W552" s="426"/>
      <c r="X552" s="425"/>
      <c r="Y552" s="425"/>
      <c r="Z552" s="424"/>
      <c r="AA552" s="424"/>
      <c r="AB552" s="424"/>
      <c r="AC552" s="424"/>
      <c r="AD552" s="424"/>
      <c r="AE552" s="424"/>
      <c r="AF552" s="424"/>
      <c r="AG552" s="424"/>
    </row>
    <row r="553" spans="1:33" s="419" customFormat="1" ht="30">
      <c r="A553" s="595"/>
      <c r="B553" s="596" t="s">
        <v>2038</v>
      </c>
      <c r="C553" s="351" t="s">
        <v>738</v>
      </c>
      <c r="D553" s="605"/>
      <c r="E553" s="351" t="s">
        <v>50</v>
      </c>
      <c r="F553" s="353">
        <v>0.5</v>
      </c>
      <c r="G553" s="256"/>
      <c r="H553" s="353">
        <v>0.5</v>
      </c>
      <c r="I553" s="446">
        <f t="shared" si="11"/>
        <v>0</v>
      </c>
      <c r="J553" s="420">
        <v>0.5</v>
      </c>
      <c r="K553" s="420"/>
      <c r="L553" s="408"/>
      <c r="M553" s="408"/>
      <c r="N553" s="408"/>
      <c r="O553" s="408"/>
      <c r="P553" s="408"/>
      <c r="Q553" s="408"/>
      <c r="R553" s="408"/>
      <c r="S553" s="408"/>
      <c r="T553" s="408"/>
      <c r="U553" s="408"/>
      <c r="V553" s="408"/>
      <c r="W553" s="408"/>
      <c r="X553" s="408"/>
      <c r="Y553" s="408"/>
      <c r="Z553" s="414"/>
      <c r="AA553" s="414"/>
      <c r="AB553" s="414"/>
      <c r="AC553" s="414"/>
      <c r="AD553" s="414"/>
      <c r="AE553" s="414"/>
      <c r="AF553" s="414"/>
      <c r="AG553" s="414"/>
    </row>
    <row r="554" spans="1:33" s="419" customFormat="1" ht="19.5" customHeight="1">
      <c r="A554" s="595"/>
      <c r="B554" s="596" t="s">
        <v>1075</v>
      </c>
      <c r="C554" s="351" t="s">
        <v>738</v>
      </c>
      <c r="D554" s="605"/>
      <c r="E554" s="351" t="s">
        <v>50</v>
      </c>
      <c r="F554" s="353">
        <v>0.1</v>
      </c>
      <c r="G554" s="256"/>
      <c r="H554" s="353">
        <v>0.1</v>
      </c>
      <c r="I554" s="446">
        <f t="shared" si="11"/>
        <v>0</v>
      </c>
      <c r="J554" s="420"/>
      <c r="K554" s="420">
        <v>0.1</v>
      </c>
      <c r="L554" s="408"/>
      <c r="M554" s="408"/>
      <c r="N554" s="408"/>
      <c r="O554" s="408"/>
      <c r="P554" s="408"/>
      <c r="Q554" s="408"/>
      <c r="R554" s="408"/>
      <c r="S554" s="408"/>
      <c r="T554" s="408"/>
      <c r="U554" s="408"/>
      <c r="V554" s="408"/>
      <c r="W554" s="408"/>
      <c r="X554" s="408"/>
      <c r="Y554" s="408"/>
      <c r="Z554" s="414"/>
      <c r="AA554" s="414"/>
      <c r="AB554" s="414"/>
      <c r="AC554" s="414"/>
      <c r="AD554" s="414"/>
      <c r="AE554" s="414"/>
      <c r="AF554" s="414"/>
      <c r="AG554" s="414"/>
    </row>
    <row r="555" spans="1:33" s="419" customFormat="1" ht="30">
      <c r="A555" s="593"/>
      <c r="B555" s="13" t="s">
        <v>1439</v>
      </c>
      <c r="C555" s="351" t="s">
        <v>335</v>
      </c>
      <c r="D555" s="605"/>
      <c r="E555" s="351" t="s">
        <v>50</v>
      </c>
      <c r="F555" s="360">
        <v>0.08</v>
      </c>
      <c r="G555" s="256"/>
      <c r="H555" s="360">
        <v>0.08</v>
      </c>
      <c r="I555" s="446">
        <f t="shared" si="11"/>
        <v>0</v>
      </c>
      <c r="J555" s="420">
        <v>0.08</v>
      </c>
      <c r="K555" s="429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1"/>
      <c r="AA555" s="421"/>
      <c r="AB555" s="421"/>
      <c r="AC555" s="421"/>
      <c r="AD555" s="421"/>
      <c r="AE555" s="421"/>
      <c r="AF555" s="421"/>
      <c r="AG555" s="421"/>
    </row>
    <row r="556" spans="1:33" s="419" customFormat="1" ht="19.5" customHeight="1">
      <c r="A556" s="593"/>
      <c r="B556" s="13" t="s">
        <v>1076</v>
      </c>
      <c r="C556" s="351" t="s">
        <v>335</v>
      </c>
      <c r="D556" s="605"/>
      <c r="E556" s="351" t="s">
        <v>50</v>
      </c>
      <c r="F556" s="360">
        <v>0.15</v>
      </c>
      <c r="G556" s="256"/>
      <c r="H556" s="360">
        <v>0.15</v>
      </c>
      <c r="I556" s="446">
        <f t="shared" si="11"/>
        <v>0</v>
      </c>
      <c r="J556" s="420"/>
      <c r="K556" s="420">
        <v>0.15</v>
      </c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1"/>
      <c r="AA556" s="421"/>
      <c r="AB556" s="421"/>
      <c r="AC556" s="421"/>
      <c r="AD556" s="421"/>
      <c r="AE556" s="421"/>
      <c r="AF556" s="421"/>
      <c r="AG556" s="421"/>
    </row>
    <row r="557" spans="1:33" s="419" customFormat="1" ht="19.5" customHeight="1">
      <c r="A557" s="593"/>
      <c r="B557" s="13" t="s">
        <v>1077</v>
      </c>
      <c r="C557" s="351" t="s">
        <v>335</v>
      </c>
      <c r="D557" s="605"/>
      <c r="E557" s="351" t="s">
        <v>50</v>
      </c>
      <c r="F557" s="360">
        <v>0.05</v>
      </c>
      <c r="G557" s="256"/>
      <c r="H557" s="360">
        <v>0.05</v>
      </c>
      <c r="I557" s="446">
        <f t="shared" si="11"/>
        <v>0</v>
      </c>
      <c r="J557" s="420"/>
      <c r="K557" s="420">
        <v>0.05</v>
      </c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1"/>
      <c r="AA557" s="421"/>
      <c r="AB557" s="421"/>
      <c r="AC557" s="421"/>
      <c r="AD557" s="421"/>
      <c r="AE557" s="421"/>
      <c r="AF557" s="421"/>
      <c r="AG557" s="421"/>
    </row>
    <row r="558" spans="1:33" s="419" customFormat="1" ht="19.5" customHeight="1">
      <c r="A558" s="593"/>
      <c r="B558" s="13" t="s">
        <v>1078</v>
      </c>
      <c r="C558" s="351" t="s">
        <v>335</v>
      </c>
      <c r="D558" s="605"/>
      <c r="E558" s="351" t="s">
        <v>50</v>
      </c>
      <c r="F558" s="360">
        <v>0.04</v>
      </c>
      <c r="G558" s="256"/>
      <c r="H558" s="360">
        <v>0.04</v>
      </c>
      <c r="I558" s="446">
        <f t="shared" si="11"/>
        <v>0</v>
      </c>
      <c r="J558" s="420"/>
      <c r="K558" s="420">
        <v>0.04</v>
      </c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1"/>
      <c r="AA558" s="421"/>
      <c r="AB558" s="421"/>
      <c r="AC558" s="421"/>
      <c r="AD558" s="421"/>
      <c r="AE558" s="421"/>
      <c r="AF558" s="421"/>
      <c r="AG558" s="421"/>
    </row>
    <row r="559" spans="1:33" s="419" customFormat="1" ht="19.5" customHeight="1">
      <c r="A559" s="593"/>
      <c r="B559" s="13" t="s">
        <v>1079</v>
      </c>
      <c r="C559" s="351" t="s">
        <v>335</v>
      </c>
      <c r="D559" s="605"/>
      <c r="E559" s="351" t="s">
        <v>50</v>
      </c>
      <c r="F559" s="360">
        <v>0.06</v>
      </c>
      <c r="G559" s="256"/>
      <c r="H559" s="360">
        <v>0.06</v>
      </c>
      <c r="I559" s="446">
        <f t="shared" si="11"/>
        <v>0</v>
      </c>
      <c r="J559" s="420"/>
      <c r="K559" s="420">
        <v>0.06</v>
      </c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1"/>
      <c r="AA559" s="421"/>
      <c r="AB559" s="421"/>
      <c r="AC559" s="421"/>
      <c r="AD559" s="421"/>
      <c r="AE559" s="421"/>
      <c r="AF559" s="421"/>
      <c r="AG559" s="421"/>
    </row>
    <row r="560" spans="1:33" s="419" customFormat="1" ht="19.5" customHeight="1">
      <c r="A560" s="593"/>
      <c r="B560" s="13" t="s">
        <v>1080</v>
      </c>
      <c r="C560" s="351" t="s">
        <v>335</v>
      </c>
      <c r="D560" s="605"/>
      <c r="E560" s="351" t="s">
        <v>50</v>
      </c>
      <c r="F560" s="360">
        <v>0.16</v>
      </c>
      <c r="G560" s="256"/>
      <c r="H560" s="360">
        <v>0.16</v>
      </c>
      <c r="I560" s="446">
        <f t="shared" si="11"/>
        <v>0</v>
      </c>
      <c r="J560" s="420">
        <v>0.16</v>
      </c>
      <c r="K560" s="420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1"/>
      <c r="AA560" s="421"/>
      <c r="AB560" s="421"/>
      <c r="AC560" s="421"/>
      <c r="AD560" s="421"/>
      <c r="AE560" s="421"/>
      <c r="AF560" s="421"/>
      <c r="AG560" s="421"/>
    </row>
    <row r="561" spans="1:33" ht="19.5" customHeight="1">
      <c r="A561" s="595"/>
      <c r="B561" s="13" t="s">
        <v>1081</v>
      </c>
      <c r="C561" s="605" t="s">
        <v>732</v>
      </c>
      <c r="D561" s="605"/>
      <c r="E561" s="351" t="s">
        <v>50</v>
      </c>
      <c r="F561" s="353">
        <v>1</v>
      </c>
      <c r="G561" s="256"/>
      <c r="H561" s="353">
        <v>1</v>
      </c>
      <c r="I561" s="446">
        <f t="shared" si="11"/>
        <v>0</v>
      </c>
      <c r="J561" s="408">
        <v>1</v>
      </c>
    </row>
    <row r="562" spans="1:33" s="238" customFormat="1" ht="19.5" customHeight="1">
      <c r="A562" s="363"/>
      <c r="B562" s="385" t="s">
        <v>1082</v>
      </c>
      <c r="C562" s="605" t="s">
        <v>686</v>
      </c>
      <c r="D562" s="605"/>
      <c r="E562" s="351" t="s">
        <v>50</v>
      </c>
      <c r="F562" s="360">
        <v>0.2</v>
      </c>
      <c r="G562" s="256"/>
      <c r="H562" s="360">
        <v>0.2</v>
      </c>
      <c r="I562" s="446">
        <f t="shared" si="11"/>
        <v>0</v>
      </c>
      <c r="J562" s="423">
        <v>0.2</v>
      </c>
      <c r="K562" s="422"/>
      <c r="L562" s="423"/>
      <c r="M562" s="420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1"/>
      <c r="AA562" s="421"/>
      <c r="AB562" s="421"/>
      <c r="AC562" s="421"/>
      <c r="AD562" s="421"/>
      <c r="AE562" s="421"/>
      <c r="AF562" s="421"/>
      <c r="AG562" s="239"/>
    </row>
    <row r="563" spans="1:33" s="238" customFormat="1" ht="19.5" customHeight="1">
      <c r="A563" s="363"/>
      <c r="B563" s="597" t="s">
        <v>1440</v>
      </c>
      <c r="C563" s="355" t="s">
        <v>705</v>
      </c>
      <c r="D563" s="355"/>
      <c r="E563" s="351" t="s">
        <v>50</v>
      </c>
      <c r="F563" s="386">
        <v>1</v>
      </c>
      <c r="G563" s="256"/>
      <c r="H563" s="360">
        <v>1</v>
      </c>
      <c r="I563" s="446">
        <f t="shared" si="11"/>
        <v>0</v>
      </c>
      <c r="J563" s="422"/>
      <c r="K563" s="422"/>
      <c r="L563" s="422">
        <v>1</v>
      </c>
      <c r="M563" s="423"/>
      <c r="N563" s="423"/>
      <c r="O563" s="422"/>
      <c r="P563" s="422"/>
      <c r="Q563" s="423"/>
      <c r="R563" s="422"/>
      <c r="S563" s="422"/>
      <c r="T563" s="422"/>
      <c r="U563" s="422"/>
      <c r="V563" s="422"/>
      <c r="W563" s="422"/>
      <c r="X563" s="422"/>
      <c r="Y563" s="422"/>
      <c r="Z563" s="421"/>
      <c r="AA563" s="421"/>
      <c r="AB563" s="421"/>
      <c r="AC563" s="421"/>
      <c r="AD563" s="421"/>
      <c r="AE563" s="421"/>
      <c r="AF563" s="421"/>
      <c r="AG563" s="239"/>
    </row>
    <row r="564" spans="1:33" s="238" customFormat="1" ht="19.5" customHeight="1">
      <c r="A564" s="363"/>
      <c r="B564" s="597" t="s">
        <v>1441</v>
      </c>
      <c r="C564" s="355" t="s">
        <v>705</v>
      </c>
      <c r="D564" s="355"/>
      <c r="E564" s="351" t="s">
        <v>50</v>
      </c>
      <c r="F564" s="386">
        <v>1</v>
      </c>
      <c r="G564" s="256"/>
      <c r="H564" s="360">
        <v>1</v>
      </c>
      <c r="I564" s="446">
        <f t="shared" si="11"/>
        <v>0</v>
      </c>
      <c r="J564" s="422">
        <v>0.5</v>
      </c>
      <c r="K564" s="422"/>
      <c r="L564" s="423">
        <v>0.5</v>
      </c>
      <c r="M564" s="423"/>
      <c r="N564" s="423"/>
      <c r="O564" s="422"/>
      <c r="P564" s="422"/>
      <c r="Q564" s="423"/>
      <c r="R564" s="422"/>
      <c r="S564" s="422"/>
      <c r="T564" s="422"/>
      <c r="U564" s="422"/>
      <c r="V564" s="422"/>
      <c r="W564" s="422"/>
      <c r="X564" s="422"/>
      <c r="Y564" s="422"/>
      <c r="Z564" s="421"/>
      <c r="AA564" s="421"/>
      <c r="AB564" s="421"/>
      <c r="AC564" s="421"/>
      <c r="AD564" s="421"/>
      <c r="AE564" s="421"/>
      <c r="AF564" s="421"/>
      <c r="AG564" s="239"/>
    </row>
    <row r="565" spans="1:33" s="238" customFormat="1" ht="19.5" customHeight="1">
      <c r="A565" s="363"/>
      <c r="B565" s="597" t="s">
        <v>2039</v>
      </c>
      <c r="C565" s="355" t="s">
        <v>705</v>
      </c>
      <c r="D565" s="355"/>
      <c r="E565" s="351" t="s">
        <v>50</v>
      </c>
      <c r="F565" s="386">
        <v>1</v>
      </c>
      <c r="G565" s="256"/>
      <c r="H565" s="360">
        <v>1</v>
      </c>
      <c r="I565" s="446">
        <f t="shared" si="11"/>
        <v>0</v>
      </c>
      <c r="J565" s="422">
        <v>0.5</v>
      </c>
      <c r="K565" s="422"/>
      <c r="L565" s="423">
        <v>0.5</v>
      </c>
      <c r="M565" s="423"/>
      <c r="N565" s="423"/>
      <c r="O565" s="422"/>
      <c r="P565" s="422"/>
      <c r="Q565" s="423"/>
      <c r="R565" s="422"/>
      <c r="S565" s="422"/>
      <c r="T565" s="422"/>
      <c r="U565" s="422"/>
      <c r="V565" s="422"/>
      <c r="W565" s="422"/>
      <c r="X565" s="422"/>
      <c r="Y565" s="422"/>
      <c r="Z565" s="421"/>
      <c r="AA565" s="421"/>
      <c r="AB565" s="421"/>
      <c r="AC565" s="421"/>
      <c r="AD565" s="421"/>
      <c r="AE565" s="421"/>
      <c r="AF565" s="421"/>
      <c r="AG565" s="239"/>
    </row>
    <row r="566" spans="1:33" s="238" customFormat="1" ht="19.5" customHeight="1">
      <c r="A566" s="363"/>
      <c r="B566" s="597" t="s">
        <v>1442</v>
      </c>
      <c r="C566" s="355" t="s">
        <v>705</v>
      </c>
      <c r="D566" s="355"/>
      <c r="E566" s="351" t="s">
        <v>50</v>
      </c>
      <c r="F566" s="386">
        <v>1</v>
      </c>
      <c r="G566" s="256"/>
      <c r="H566" s="360">
        <v>1</v>
      </c>
      <c r="I566" s="446">
        <f t="shared" si="11"/>
        <v>0</v>
      </c>
      <c r="J566" s="422">
        <v>0.5</v>
      </c>
      <c r="K566" s="422"/>
      <c r="L566" s="423">
        <v>0.5</v>
      </c>
      <c r="M566" s="423"/>
      <c r="N566" s="423"/>
      <c r="O566" s="422"/>
      <c r="P566" s="422"/>
      <c r="Q566" s="423"/>
      <c r="R566" s="422"/>
      <c r="S566" s="422"/>
      <c r="T566" s="422"/>
      <c r="U566" s="422"/>
      <c r="V566" s="422"/>
      <c r="W566" s="422"/>
      <c r="X566" s="422"/>
      <c r="Y566" s="422"/>
      <c r="Z566" s="421"/>
      <c r="AA566" s="421"/>
      <c r="AB566" s="421"/>
      <c r="AC566" s="421"/>
      <c r="AD566" s="421"/>
      <c r="AE566" s="421"/>
      <c r="AF566" s="421"/>
      <c r="AG566" s="239"/>
    </row>
    <row r="567" spans="1:33" s="238" customFormat="1" ht="19.5" customHeight="1">
      <c r="A567" s="363"/>
      <c r="B567" s="597" t="s">
        <v>1443</v>
      </c>
      <c r="C567" s="355" t="s">
        <v>705</v>
      </c>
      <c r="D567" s="355"/>
      <c r="E567" s="351" t="s">
        <v>50</v>
      </c>
      <c r="F567" s="386">
        <v>1</v>
      </c>
      <c r="G567" s="256"/>
      <c r="H567" s="360">
        <v>1</v>
      </c>
      <c r="I567" s="446">
        <f t="shared" si="11"/>
        <v>0</v>
      </c>
      <c r="J567" s="422">
        <v>0.5</v>
      </c>
      <c r="K567" s="422"/>
      <c r="L567" s="423">
        <v>0.5</v>
      </c>
      <c r="M567" s="423"/>
      <c r="N567" s="423"/>
      <c r="O567" s="422"/>
      <c r="P567" s="422"/>
      <c r="Q567" s="423"/>
      <c r="R567" s="422"/>
      <c r="S567" s="422"/>
      <c r="T567" s="422"/>
      <c r="U567" s="422"/>
      <c r="V567" s="422"/>
      <c r="W567" s="422"/>
      <c r="X567" s="422"/>
      <c r="Y567" s="422"/>
      <c r="Z567" s="421"/>
      <c r="AA567" s="421"/>
      <c r="AB567" s="421"/>
      <c r="AC567" s="421"/>
      <c r="AD567" s="421"/>
      <c r="AE567" s="421"/>
      <c r="AF567" s="421"/>
      <c r="AG567" s="239"/>
    </row>
    <row r="568" spans="1:33" s="238" customFormat="1" ht="19.5" customHeight="1">
      <c r="A568" s="363"/>
      <c r="B568" s="597" t="s">
        <v>1444</v>
      </c>
      <c r="C568" s="355" t="s">
        <v>705</v>
      </c>
      <c r="D568" s="355"/>
      <c r="E568" s="351" t="s">
        <v>50</v>
      </c>
      <c r="F568" s="386">
        <v>1</v>
      </c>
      <c r="G568" s="256"/>
      <c r="H568" s="360">
        <v>1</v>
      </c>
      <c r="I568" s="446">
        <f t="shared" si="11"/>
        <v>0</v>
      </c>
      <c r="J568" s="422">
        <v>0.5</v>
      </c>
      <c r="K568" s="422"/>
      <c r="L568" s="423">
        <v>0.5</v>
      </c>
      <c r="M568" s="423"/>
      <c r="N568" s="423"/>
      <c r="O568" s="422"/>
      <c r="P568" s="422"/>
      <c r="Q568" s="423"/>
      <c r="R568" s="422"/>
      <c r="S568" s="422"/>
      <c r="T568" s="422"/>
      <c r="U568" s="422"/>
      <c r="V568" s="422"/>
      <c r="W568" s="422"/>
      <c r="X568" s="422"/>
      <c r="Y568" s="422"/>
      <c r="Z568" s="421"/>
      <c r="AA568" s="421"/>
      <c r="AB568" s="421"/>
      <c r="AC568" s="421"/>
      <c r="AD568" s="421"/>
      <c r="AE568" s="421"/>
      <c r="AF568" s="421"/>
      <c r="AG568" s="239"/>
    </row>
    <row r="569" spans="1:33" ht="30">
      <c r="A569" s="595"/>
      <c r="B569" s="13" t="s">
        <v>1083</v>
      </c>
      <c r="C569" s="355" t="s">
        <v>705</v>
      </c>
      <c r="D569" s="605"/>
      <c r="E569" s="351" t="s">
        <v>50</v>
      </c>
      <c r="F569" s="353">
        <v>0.05</v>
      </c>
      <c r="G569" s="256"/>
      <c r="H569" s="353">
        <v>0.05</v>
      </c>
      <c r="I569" s="446">
        <f t="shared" si="11"/>
        <v>0</v>
      </c>
      <c r="L569" s="408">
        <v>0.05</v>
      </c>
    </row>
    <row r="570" spans="1:33" ht="30">
      <c r="A570" s="595"/>
      <c r="B570" s="13" t="s">
        <v>1084</v>
      </c>
      <c r="C570" s="355" t="s">
        <v>705</v>
      </c>
      <c r="D570" s="605"/>
      <c r="E570" s="351" t="s">
        <v>50</v>
      </c>
      <c r="F570" s="353">
        <v>0.05</v>
      </c>
      <c r="G570" s="256"/>
      <c r="H570" s="353">
        <v>0.05</v>
      </c>
      <c r="I570" s="446">
        <f t="shared" si="11"/>
        <v>0</v>
      </c>
      <c r="L570" s="408">
        <v>0.05</v>
      </c>
    </row>
    <row r="571" spans="1:33" ht="30">
      <c r="A571" s="595"/>
      <c r="B571" s="13" t="s">
        <v>1085</v>
      </c>
      <c r="C571" s="605" t="s">
        <v>705</v>
      </c>
      <c r="D571" s="605"/>
      <c r="E571" s="351" t="s">
        <v>50</v>
      </c>
      <c r="F571" s="353">
        <v>0.05</v>
      </c>
      <c r="G571" s="256"/>
      <c r="H571" s="353">
        <v>0.05</v>
      </c>
      <c r="I571" s="446">
        <f t="shared" si="11"/>
        <v>0</v>
      </c>
      <c r="L571" s="408">
        <v>0.05</v>
      </c>
    </row>
    <row r="572" spans="1:33" ht="19.5" customHeight="1">
      <c r="A572" s="595"/>
      <c r="B572" s="13" t="s">
        <v>1086</v>
      </c>
      <c r="C572" s="605" t="s">
        <v>705</v>
      </c>
      <c r="D572" s="605"/>
      <c r="E572" s="351" t="s">
        <v>50</v>
      </c>
      <c r="F572" s="353">
        <v>0.05</v>
      </c>
      <c r="G572" s="256"/>
      <c r="H572" s="353">
        <v>0.05</v>
      </c>
      <c r="I572" s="446">
        <f t="shared" si="11"/>
        <v>0</v>
      </c>
      <c r="L572" s="408">
        <v>0.05</v>
      </c>
    </row>
    <row r="573" spans="1:33" ht="19.5" customHeight="1">
      <c r="A573" s="595"/>
      <c r="B573" s="13" t="s">
        <v>1087</v>
      </c>
      <c r="C573" s="605" t="s">
        <v>705</v>
      </c>
      <c r="D573" s="605"/>
      <c r="E573" s="351" t="s">
        <v>50</v>
      </c>
      <c r="F573" s="353">
        <v>0.05</v>
      </c>
      <c r="G573" s="256"/>
      <c r="H573" s="353">
        <v>0.05</v>
      </c>
      <c r="I573" s="446">
        <f t="shared" si="11"/>
        <v>0</v>
      </c>
      <c r="L573" s="408">
        <v>0.05</v>
      </c>
    </row>
    <row r="574" spans="1:33" ht="19.5" customHeight="1">
      <c r="A574" s="595"/>
      <c r="B574" s="13" t="s">
        <v>1088</v>
      </c>
      <c r="C574" s="605" t="s">
        <v>705</v>
      </c>
      <c r="D574" s="605"/>
      <c r="E574" s="351" t="s">
        <v>50</v>
      </c>
      <c r="F574" s="353">
        <v>0.05</v>
      </c>
      <c r="G574" s="256"/>
      <c r="H574" s="353">
        <v>0.05</v>
      </c>
      <c r="I574" s="446">
        <f t="shared" si="11"/>
        <v>0</v>
      </c>
      <c r="L574" s="408">
        <v>0.05</v>
      </c>
    </row>
    <row r="575" spans="1:33" s="238" customFormat="1" ht="19.5" customHeight="1">
      <c r="A575" s="363"/>
      <c r="B575" s="13" t="s">
        <v>1089</v>
      </c>
      <c r="C575" s="605" t="s">
        <v>705</v>
      </c>
      <c r="D575" s="605"/>
      <c r="E575" s="351" t="s">
        <v>50</v>
      </c>
      <c r="F575" s="353">
        <v>1.2</v>
      </c>
      <c r="G575" s="256"/>
      <c r="H575" s="353">
        <v>1.2</v>
      </c>
      <c r="I575" s="446">
        <f t="shared" si="11"/>
        <v>0</v>
      </c>
      <c r="J575" s="408">
        <v>0.05</v>
      </c>
      <c r="K575" s="408">
        <v>1.1499999999999999</v>
      </c>
      <c r="L575" s="408"/>
      <c r="M575" s="408"/>
      <c r="N575" s="408"/>
      <c r="O575" s="408"/>
      <c r="P575" s="408"/>
      <c r="Q575" s="408"/>
      <c r="R575" s="408"/>
      <c r="S575" s="408"/>
      <c r="T575" s="408"/>
      <c r="U575" s="408"/>
      <c r="V575" s="408"/>
      <c r="W575" s="408"/>
      <c r="X575" s="408"/>
      <c r="Y575" s="408"/>
      <c r="Z575" s="414"/>
      <c r="AA575" s="414"/>
      <c r="AB575" s="414"/>
      <c r="AC575" s="414"/>
      <c r="AD575" s="414"/>
      <c r="AE575" s="414"/>
      <c r="AF575" s="414"/>
      <c r="AG575" s="239"/>
    </row>
    <row r="576" spans="1:33" ht="19.5" customHeight="1">
      <c r="A576" s="595"/>
      <c r="B576" s="596" t="s">
        <v>1445</v>
      </c>
      <c r="C576" s="605" t="s">
        <v>741</v>
      </c>
      <c r="D576" s="605" t="s">
        <v>1090</v>
      </c>
      <c r="E576" s="351" t="s">
        <v>50</v>
      </c>
      <c r="F576" s="353">
        <v>0.02</v>
      </c>
      <c r="G576" s="256"/>
      <c r="H576" s="353">
        <v>0.02</v>
      </c>
      <c r="I576" s="446">
        <f t="shared" si="11"/>
        <v>0</v>
      </c>
      <c r="J576" s="420"/>
      <c r="K576" s="420"/>
      <c r="L576" s="420"/>
      <c r="M576" s="420">
        <v>0.02</v>
      </c>
      <c r="N576" s="420"/>
      <c r="Q576" s="420"/>
    </row>
    <row r="577" spans="1:33" ht="19.5" customHeight="1">
      <c r="A577" s="595"/>
      <c r="B577" s="596" t="s">
        <v>1446</v>
      </c>
      <c r="C577" s="605" t="s">
        <v>741</v>
      </c>
      <c r="D577" s="605" t="s">
        <v>777</v>
      </c>
      <c r="E577" s="351" t="s">
        <v>50</v>
      </c>
      <c r="F577" s="353">
        <v>0.04</v>
      </c>
      <c r="G577" s="256"/>
      <c r="H577" s="353">
        <v>0.04</v>
      </c>
      <c r="I577" s="446">
        <f t="shared" si="11"/>
        <v>0</v>
      </c>
      <c r="J577" s="420"/>
      <c r="K577" s="420"/>
      <c r="L577" s="420"/>
      <c r="M577" s="420">
        <v>0.02</v>
      </c>
      <c r="N577" s="420">
        <v>0.02</v>
      </c>
      <c r="Q577" s="420"/>
    </row>
    <row r="578" spans="1:33" ht="19.5" customHeight="1">
      <c r="A578" s="595"/>
      <c r="B578" s="13" t="s">
        <v>1091</v>
      </c>
      <c r="C578" s="605" t="s">
        <v>741</v>
      </c>
      <c r="D578" s="605" t="s">
        <v>844</v>
      </c>
      <c r="E578" s="351" t="s">
        <v>50</v>
      </c>
      <c r="F578" s="256">
        <v>0.01</v>
      </c>
      <c r="G578" s="256"/>
      <c r="H578" s="256">
        <v>0.01</v>
      </c>
      <c r="I578" s="446">
        <f t="shared" si="11"/>
        <v>0</v>
      </c>
      <c r="J578" s="420"/>
      <c r="K578" s="420"/>
      <c r="L578" s="420"/>
      <c r="M578" s="420">
        <v>0.01</v>
      </c>
      <c r="N578" s="420"/>
      <c r="O578" s="420"/>
      <c r="P578" s="420"/>
      <c r="Q578" s="420"/>
      <c r="R578" s="420"/>
      <c r="S578" s="420"/>
      <c r="T578" s="420"/>
      <c r="U578" s="420"/>
      <c r="V578" s="420"/>
      <c r="W578" s="420"/>
      <c r="X578" s="420"/>
      <c r="Y578" s="420"/>
      <c r="Z578" s="413"/>
      <c r="AA578" s="413"/>
      <c r="AB578" s="413"/>
      <c r="AC578" s="413"/>
      <c r="AD578" s="413"/>
      <c r="AE578" s="413"/>
      <c r="AF578" s="413"/>
      <c r="AG578" s="413"/>
    </row>
    <row r="579" spans="1:33" ht="19.5" customHeight="1">
      <c r="A579" s="595"/>
      <c r="B579" s="13" t="s">
        <v>1092</v>
      </c>
      <c r="C579" s="605" t="s">
        <v>741</v>
      </c>
      <c r="D579" s="605" t="s">
        <v>844</v>
      </c>
      <c r="E579" s="351" t="s">
        <v>50</v>
      </c>
      <c r="F579" s="256">
        <v>0.01</v>
      </c>
      <c r="G579" s="256"/>
      <c r="H579" s="256">
        <v>0.01</v>
      </c>
      <c r="I579" s="446">
        <f t="shared" si="11"/>
        <v>0</v>
      </c>
      <c r="J579" s="420"/>
      <c r="K579" s="420"/>
      <c r="L579" s="420"/>
      <c r="M579" s="420">
        <v>0.01</v>
      </c>
      <c r="N579" s="420"/>
      <c r="O579" s="420"/>
      <c r="P579" s="420"/>
      <c r="Q579" s="420"/>
      <c r="R579" s="420"/>
      <c r="S579" s="420"/>
      <c r="T579" s="420"/>
      <c r="U579" s="420"/>
      <c r="V579" s="420"/>
      <c r="W579" s="420"/>
      <c r="X579" s="420"/>
      <c r="Y579" s="420"/>
      <c r="Z579" s="413"/>
      <c r="AA579" s="413"/>
      <c r="AB579" s="413"/>
      <c r="AC579" s="413"/>
      <c r="AD579" s="413"/>
      <c r="AE579" s="413"/>
      <c r="AF579" s="413"/>
      <c r="AG579" s="413"/>
    </row>
    <row r="580" spans="1:33" ht="19.5" customHeight="1">
      <c r="A580" s="595"/>
      <c r="B580" s="13" t="s">
        <v>1093</v>
      </c>
      <c r="C580" s="605" t="s">
        <v>741</v>
      </c>
      <c r="D580" s="605" t="s">
        <v>844</v>
      </c>
      <c r="E580" s="351" t="s">
        <v>50</v>
      </c>
      <c r="F580" s="256">
        <v>0.2</v>
      </c>
      <c r="G580" s="256"/>
      <c r="H580" s="256">
        <v>0.2</v>
      </c>
      <c r="I580" s="446">
        <f t="shared" si="11"/>
        <v>0</v>
      </c>
      <c r="J580" s="420">
        <v>0.2</v>
      </c>
      <c r="K580" s="420"/>
      <c r="L580" s="420"/>
      <c r="M580" s="420"/>
      <c r="N580" s="420"/>
      <c r="O580" s="420"/>
      <c r="P580" s="420"/>
      <c r="Q580" s="420"/>
      <c r="R580" s="420"/>
      <c r="S580" s="420"/>
      <c r="T580" s="420"/>
      <c r="U580" s="420"/>
      <c r="V580" s="420"/>
      <c r="W580" s="420"/>
      <c r="X580" s="420"/>
      <c r="Y580" s="420"/>
      <c r="Z580" s="413"/>
      <c r="AA580" s="413"/>
      <c r="AB580" s="413"/>
      <c r="AC580" s="413"/>
      <c r="AD580" s="413"/>
      <c r="AE580" s="413"/>
      <c r="AF580" s="413"/>
      <c r="AG580" s="413"/>
    </row>
    <row r="581" spans="1:33" ht="19.5" customHeight="1">
      <c r="A581" s="595"/>
      <c r="B581" s="13" t="s">
        <v>1094</v>
      </c>
      <c r="C581" s="605" t="s">
        <v>741</v>
      </c>
      <c r="D581" s="605" t="s">
        <v>844</v>
      </c>
      <c r="E581" s="351" t="s">
        <v>50</v>
      </c>
      <c r="F581" s="256">
        <v>0.25</v>
      </c>
      <c r="G581" s="256"/>
      <c r="H581" s="256">
        <v>0.25</v>
      </c>
      <c r="I581" s="446">
        <f t="shared" si="11"/>
        <v>0</v>
      </c>
      <c r="J581" s="420">
        <v>0.25</v>
      </c>
      <c r="K581" s="420"/>
      <c r="L581" s="420"/>
      <c r="M581" s="420"/>
      <c r="N581" s="420"/>
      <c r="O581" s="420"/>
      <c r="P581" s="420"/>
      <c r="Q581" s="420"/>
      <c r="R581" s="420"/>
      <c r="S581" s="420"/>
      <c r="T581" s="420"/>
      <c r="U581" s="420"/>
      <c r="V581" s="420"/>
      <c r="W581" s="420"/>
      <c r="X581" s="420"/>
      <c r="Y581" s="420"/>
      <c r="Z581" s="413"/>
      <c r="AA581" s="413"/>
      <c r="AB581" s="413"/>
      <c r="AC581" s="413"/>
      <c r="AD581" s="413"/>
      <c r="AE581" s="413"/>
      <c r="AF581" s="413"/>
      <c r="AG581" s="413"/>
    </row>
    <row r="582" spans="1:33" ht="19.5" customHeight="1">
      <c r="A582" s="595"/>
      <c r="B582" s="13" t="s">
        <v>1095</v>
      </c>
      <c r="C582" s="605" t="s">
        <v>741</v>
      </c>
      <c r="D582" s="605" t="s">
        <v>844</v>
      </c>
      <c r="E582" s="351" t="s">
        <v>50</v>
      </c>
      <c r="F582" s="256">
        <v>0.2</v>
      </c>
      <c r="G582" s="256"/>
      <c r="H582" s="256">
        <v>0.2</v>
      </c>
      <c r="I582" s="446">
        <f t="shared" si="11"/>
        <v>0</v>
      </c>
      <c r="J582" s="420">
        <v>0.2</v>
      </c>
      <c r="K582" s="420"/>
      <c r="L582" s="420"/>
      <c r="M582" s="420"/>
      <c r="N582" s="420"/>
      <c r="O582" s="420"/>
      <c r="P582" s="420"/>
      <c r="Q582" s="420"/>
      <c r="R582" s="420"/>
      <c r="S582" s="420"/>
      <c r="T582" s="420"/>
      <c r="U582" s="420"/>
      <c r="V582" s="420"/>
      <c r="W582" s="420"/>
      <c r="X582" s="420"/>
      <c r="Y582" s="420"/>
      <c r="Z582" s="413"/>
      <c r="AA582" s="413"/>
      <c r="AB582" s="413"/>
      <c r="AC582" s="413"/>
      <c r="AD582" s="413"/>
      <c r="AE582" s="413"/>
      <c r="AF582" s="413"/>
      <c r="AG582" s="413"/>
    </row>
    <row r="583" spans="1:33" ht="19.5" customHeight="1">
      <c r="A583" s="595"/>
      <c r="B583" s="13" t="s">
        <v>1096</v>
      </c>
      <c r="C583" s="605" t="s">
        <v>741</v>
      </c>
      <c r="D583" s="605" t="s">
        <v>844</v>
      </c>
      <c r="E583" s="351" t="s">
        <v>50</v>
      </c>
      <c r="F583" s="256">
        <v>0.2</v>
      </c>
      <c r="G583" s="256"/>
      <c r="H583" s="256">
        <v>0.2</v>
      </c>
      <c r="I583" s="446">
        <f t="shared" si="11"/>
        <v>0</v>
      </c>
      <c r="J583" s="420">
        <v>0.2</v>
      </c>
      <c r="K583" s="420"/>
      <c r="L583" s="420"/>
      <c r="M583" s="420"/>
      <c r="N583" s="420"/>
      <c r="O583" s="420"/>
      <c r="P583" s="420"/>
      <c r="Q583" s="420"/>
      <c r="R583" s="420"/>
      <c r="S583" s="420"/>
      <c r="T583" s="420"/>
      <c r="U583" s="420"/>
      <c r="V583" s="420"/>
      <c r="W583" s="420"/>
      <c r="X583" s="420"/>
      <c r="Y583" s="420"/>
      <c r="Z583" s="413"/>
      <c r="AA583" s="413"/>
      <c r="AB583" s="413"/>
      <c r="AC583" s="413"/>
      <c r="AD583" s="413"/>
      <c r="AE583" s="413"/>
      <c r="AF583" s="413"/>
      <c r="AG583" s="413"/>
    </row>
    <row r="584" spans="1:33" ht="19.5" customHeight="1">
      <c r="A584" s="595"/>
      <c r="B584" s="13" t="s">
        <v>1097</v>
      </c>
      <c r="C584" s="605" t="s">
        <v>741</v>
      </c>
      <c r="D584" s="605" t="s">
        <v>844</v>
      </c>
      <c r="E584" s="351" t="s">
        <v>50</v>
      </c>
      <c r="F584" s="256">
        <v>0.2</v>
      </c>
      <c r="G584" s="256"/>
      <c r="H584" s="256">
        <v>0.2</v>
      </c>
      <c r="I584" s="446">
        <f t="shared" si="11"/>
        <v>0</v>
      </c>
      <c r="J584" s="420">
        <v>0.2</v>
      </c>
      <c r="K584" s="420"/>
      <c r="L584" s="420"/>
      <c r="M584" s="420"/>
      <c r="N584" s="420"/>
      <c r="O584" s="420"/>
      <c r="P584" s="420"/>
      <c r="Q584" s="420"/>
      <c r="R584" s="420"/>
      <c r="S584" s="420"/>
      <c r="T584" s="420"/>
      <c r="U584" s="420"/>
      <c r="V584" s="420"/>
      <c r="W584" s="420"/>
      <c r="X584" s="420"/>
      <c r="Y584" s="420"/>
      <c r="Z584" s="413"/>
      <c r="AA584" s="413"/>
      <c r="AB584" s="413"/>
      <c r="AC584" s="413"/>
      <c r="AD584" s="413"/>
      <c r="AE584" s="413"/>
      <c r="AF584" s="413"/>
      <c r="AG584" s="413"/>
    </row>
    <row r="585" spans="1:33" ht="19.5" customHeight="1">
      <c r="A585" s="595"/>
      <c r="B585" s="13" t="s">
        <v>1098</v>
      </c>
      <c r="C585" s="605" t="s">
        <v>741</v>
      </c>
      <c r="D585" s="605" t="s">
        <v>777</v>
      </c>
      <c r="E585" s="351" t="s">
        <v>50</v>
      </c>
      <c r="F585" s="256">
        <v>0.15000000000000002</v>
      </c>
      <c r="G585" s="256"/>
      <c r="H585" s="256">
        <v>0.15000000000000002</v>
      </c>
      <c r="I585" s="446">
        <f t="shared" si="11"/>
        <v>0</v>
      </c>
      <c r="J585" s="420">
        <v>0.05</v>
      </c>
      <c r="K585" s="420"/>
      <c r="L585" s="420">
        <v>0.1</v>
      </c>
      <c r="M585" s="420"/>
      <c r="N585" s="420"/>
      <c r="O585" s="420"/>
      <c r="P585" s="420"/>
      <c r="Q585" s="420"/>
      <c r="R585" s="420"/>
      <c r="S585" s="420"/>
      <c r="T585" s="420"/>
      <c r="U585" s="420"/>
      <c r="V585" s="420"/>
      <c r="W585" s="420"/>
      <c r="X585" s="420"/>
      <c r="Y585" s="420"/>
      <c r="Z585" s="413"/>
      <c r="AA585" s="413"/>
      <c r="AB585" s="413"/>
      <c r="AC585" s="413"/>
      <c r="AD585" s="413"/>
      <c r="AE585" s="413"/>
      <c r="AF585" s="413"/>
      <c r="AG585" s="413"/>
    </row>
    <row r="586" spans="1:33" ht="19.5" customHeight="1">
      <c r="A586" s="595"/>
      <c r="B586" s="13" t="s">
        <v>1099</v>
      </c>
      <c r="C586" s="605" t="s">
        <v>741</v>
      </c>
      <c r="D586" s="605" t="s">
        <v>777</v>
      </c>
      <c r="E586" s="351" t="s">
        <v>50</v>
      </c>
      <c r="F586" s="256">
        <v>0.05</v>
      </c>
      <c r="G586" s="256"/>
      <c r="H586" s="256">
        <v>0.05</v>
      </c>
      <c r="I586" s="446">
        <f t="shared" si="11"/>
        <v>0</v>
      </c>
      <c r="J586" s="420">
        <v>0.03</v>
      </c>
      <c r="K586" s="420"/>
      <c r="L586" s="420"/>
      <c r="M586" s="420">
        <v>0.02</v>
      </c>
      <c r="N586" s="420"/>
      <c r="O586" s="420"/>
      <c r="P586" s="420"/>
      <c r="Q586" s="420"/>
      <c r="R586" s="420"/>
      <c r="S586" s="420"/>
      <c r="T586" s="420"/>
      <c r="U586" s="420"/>
      <c r="V586" s="420"/>
      <c r="W586" s="420"/>
      <c r="X586" s="420"/>
      <c r="Y586" s="420"/>
      <c r="Z586" s="413"/>
      <c r="AA586" s="413"/>
      <c r="AB586" s="413"/>
      <c r="AC586" s="413"/>
      <c r="AD586" s="413"/>
      <c r="AE586" s="413"/>
      <c r="AF586" s="413"/>
      <c r="AG586" s="413"/>
    </row>
    <row r="587" spans="1:33" ht="19.5" customHeight="1">
      <c r="A587" s="595"/>
      <c r="B587" s="13" t="s">
        <v>1100</v>
      </c>
      <c r="C587" s="605" t="s">
        <v>741</v>
      </c>
      <c r="D587" s="605" t="s">
        <v>1101</v>
      </c>
      <c r="E587" s="351" t="s">
        <v>50</v>
      </c>
      <c r="F587" s="256">
        <v>0.1</v>
      </c>
      <c r="G587" s="256"/>
      <c r="H587" s="256">
        <v>0.1</v>
      </c>
      <c r="I587" s="446">
        <f t="shared" si="11"/>
        <v>0</v>
      </c>
      <c r="J587" s="420"/>
      <c r="K587" s="420"/>
      <c r="L587" s="420"/>
      <c r="M587" s="420"/>
      <c r="N587" s="420">
        <v>0.1</v>
      </c>
      <c r="O587" s="420"/>
      <c r="P587" s="420"/>
      <c r="Q587" s="420"/>
      <c r="R587" s="420"/>
      <c r="S587" s="420"/>
      <c r="T587" s="420"/>
      <c r="U587" s="420"/>
      <c r="V587" s="420"/>
      <c r="W587" s="420"/>
      <c r="X587" s="420"/>
      <c r="Y587" s="420"/>
      <c r="Z587" s="413"/>
      <c r="AA587" s="413"/>
      <c r="AB587" s="413"/>
      <c r="AC587" s="413"/>
      <c r="AD587" s="413"/>
      <c r="AE587" s="413"/>
      <c r="AF587" s="413"/>
      <c r="AG587" s="413"/>
    </row>
    <row r="588" spans="1:33" ht="19.5" customHeight="1">
      <c r="A588" s="595"/>
      <c r="B588" s="13" t="s">
        <v>1102</v>
      </c>
      <c r="C588" s="605" t="s">
        <v>741</v>
      </c>
      <c r="D588" s="605" t="s">
        <v>1101</v>
      </c>
      <c r="E588" s="351" t="s">
        <v>50</v>
      </c>
      <c r="F588" s="256">
        <v>0.05</v>
      </c>
      <c r="G588" s="256"/>
      <c r="H588" s="256">
        <v>0.05</v>
      </c>
      <c r="I588" s="446">
        <f t="shared" ref="I588:I651" si="12">SUM(J588:AG588)-H588</f>
        <v>0</v>
      </c>
      <c r="J588" s="420">
        <v>0.05</v>
      </c>
      <c r="K588" s="420"/>
      <c r="L588" s="420"/>
      <c r="M588" s="420"/>
      <c r="N588" s="420"/>
      <c r="O588" s="420"/>
      <c r="P588" s="420"/>
      <c r="Q588" s="420"/>
      <c r="R588" s="420"/>
      <c r="S588" s="420"/>
      <c r="T588" s="420"/>
      <c r="U588" s="420"/>
      <c r="V588" s="420"/>
      <c r="W588" s="420"/>
      <c r="X588" s="420"/>
      <c r="Y588" s="420"/>
      <c r="Z588" s="413"/>
      <c r="AA588" s="413"/>
      <c r="AB588" s="413"/>
      <c r="AC588" s="413"/>
      <c r="AD588" s="413"/>
      <c r="AE588" s="413"/>
      <c r="AF588" s="413"/>
      <c r="AG588" s="413"/>
    </row>
    <row r="589" spans="1:33" ht="19.5" customHeight="1">
      <c r="A589" s="595"/>
      <c r="B589" s="13" t="s">
        <v>1103</v>
      </c>
      <c r="C589" s="605" t="s">
        <v>741</v>
      </c>
      <c r="D589" s="605" t="s">
        <v>844</v>
      </c>
      <c r="E589" s="351" t="s">
        <v>50</v>
      </c>
      <c r="F589" s="256">
        <v>1.68</v>
      </c>
      <c r="G589" s="256"/>
      <c r="H589" s="256">
        <v>1.68</v>
      </c>
      <c r="I589" s="446">
        <f t="shared" si="12"/>
        <v>0</v>
      </c>
      <c r="J589" s="420">
        <v>0.6</v>
      </c>
      <c r="K589" s="420"/>
      <c r="L589" s="420">
        <v>0.68</v>
      </c>
      <c r="M589" s="420"/>
      <c r="N589" s="420"/>
      <c r="O589" s="420"/>
      <c r="P589" s="420"/>
      <c r="Q589" s="420"/>
      <c r="R589" s="420"/>
      <c r="S589" s="420"/>
      <c r="T589" s="420"/>
      <c r="U589" s="420"/>
      <c r="V589" s="420"/>
      <c r="W589" s="420"/>
      <c r="X589" s="420"/>
      <c r="Y589" s="420"/>
      <c r="Z589" s="413"/>
      <c r="AA589" s="413"/>
      <c r="AB589" s="413"/>
      <c r="AC589" s="413"/>
      <c r="AD589" s="413"/>
      <c r="AE589" s="413"/>
      <c r="AF589" s="413">
        <v>0.4</v>
      </c>
      <c r="AG589" s="413"/>
    </row>
    <row r="590" spans="1:33" ht="18.600000000000001" customHeight="1">
      <c r="A590" s="595"/>
      <c r="B590" s="596" t="s">
        <v>1104</v>
      </c>
      <c r="C590" s="605" t="s">
        <v>332</v>
      </c>
      <c r="D590" s="605"/>
      <c r="E590" s="351" t="s">
        <v>50</v>
      </c>
      <c r="F590" s="360">
        <v>0.2</v>
      </c>
      <c r="G590" s="256"/>
      <c r="H590" s="360">
        <v>0.2</v>
      </c>
      <c r="I590" s="446">
        <f t="shared" si="12"/>
        <v>0</v>
      </c>
      <c r="J590" s="420"/>
      <c r="K590" s="420"/>
      <c r="L590" s="420">
        <v>0.2</v>
      </c>
      <c r="M590" s="420"/>
      <c r="N590" s="420"/>
      <c r="O590" s="422"/>
      <c r="P590" s="422"/>
      <c r="Q590" s="420"/>
      <c r="R590" s="422"/>
      <c r="S590" s="422"/>
      <c r="T590" s="422"/>
      <c r="U590" s="422"/>
      <c r="V590" s="422"/>
      <c r="W590" s="422"/>
      <c r="X590" s="422"/>
      <c r="Y590" s="422"/>
      <c r="Z590" s="421"/>
      <c r="AA590" s="421"/>
      <c r="AB590" s="421"/>
      <c r="AC590" s="421"/>
      <c r="AD590" s="421"/>
      <c r="AE590" s="421"/>
      <c r="AF590" s="421"/>
      <c r="AG590" s="421"/>
    </row>
    <row r="591" spans="1:33" ht="18.600000000000001" customHeight="1">
      <c r="A591" s="595"/>
      <c r="B591" s="596" t="s">
        <v>1105</v>
      </c>
      <c r="C591" s="605" t="s">
        <v>332</v>
      </c>
      <c r="D591" s="605"/>
      <c r="E591" s="351" t="s">
        <v>50</v>
      </c>
      <c r="F591" s="360">
        <v>0.01</v>
      </c>
      <c r="G591" s="256"/>
      <c r="H591" s="360">
        <v>0.01</v>
      </c>
      <c r="I591" s="446">
        <f t="shared" si="12"/>
        <v>0</v>
      </c>
      <c r="J591" s="420"/>
      <c r="K591" s="420"/>
      <c r="L591" s="420"/>
      <c r="M591" s="420"/>
      <c r="N591" s="420">
        <v>0.01</v>
      </c>
      <c r="O591" s="422"/>
      <c r="P591" s="422"/>
      <c r="Q591" s="420"/>
      <c r="R591" s="422"/>
      <c r="S591" s="422"/>
      <c r="T591" s="422"/>
      <c r="U591" s="422"/>
      <c r="V591" s="422"/>
      <c r="W591" s="422"/>
      <c r="X591" s="422"/>
      <c r="Y591" s="422"/>
      <c r="Z591" s="421"/>
      <c r="AA591" s="421"/>
      <c r="AB591" s="421"/>
      <c r="AC591" s="421"/>
      <c r="AD591" s="421"/>
      <c r="AE591" s="421"/>
      <c r="AF591" s="421"/>
      <c r="AG591" s="239"/>
    </row>
    <row r="592" spans="1:33" ht="18.600000000000001" customHeight="1">
      <c r="A592" s="595"/>
      <c r="B592" s="596" t="s">
        <v>1745</v>
      </c>
      <c r="C592" s="605" t="s">
        <v>332</v>
      </c>
      <c r="D592" s="605"/>
      <c r="E592" s="351" t="s">
        <v>50</v>
      </c>
      <c r="F592" s="360">
        <v>0.05</v>
      </c>
      <c r="G592" s="256"/>
      <c r="H592" s="360">
        <v>0.05</v>
      </c>
      <c r="I592" s="446">
        <f t="shared" si="12"/>
        <v>0</v>
      </c>
      <c r="J592" s="420">
        <v>0.05</v>
      </c>
      <c r="K592" s="420"/>
      <c r="L592" s="420"/>
      <c r="M592" s="420"/>
      <c r="N592" s="420"/>
      <c r="O592" s="422"/>
      <c r="P592" s="422"/>
      <c r="Q592" s="420"/>
      <c r="R592" s="422"/>
      <c r="S592" s="422"/>
      <c r="T592" s="422"/>
      <c r="U592" s="422"/>
      <c r="V592" s="422"/>
      <c r="W592" s="422"/>
      <c r="X592" s="422"/>
      <c r="Y592" s="422"/>
      <c r="Z592" s="421"/>
      <c r="AA592" s="421"/>
      <c r="AB592" s="421"/>
      <c r="AC592" s="421"/>
      <c r="AD592" s="421"/>
      <c r="AE592" s="421"/>
      <c r="AF592" s="421"/>
      <c r="AG592" s="421"/>
    </row>
    <row r="593" spans="1:33" ht="18.600000000000001" customHeight="1">
      <c r="A593" s="595"/>
      <c r="B593" s="596" t="s">
        <v>1746</v>
      </c>
      <c r="C593" s="605" t="s">
        <v>332</v>
      </c>
      <c r="D593" s="605"/>
      <c r="E593" s="351" t="s">
        <v>50</v>
      </c>
      <c r="F593" s="360">
        <v>0.03</v>
      </c>
      <c r="G593" s="256"/>
      <c r="H593" s="360">
        <v>0.03</v>
      </c>
      <c r="I593" s="446">
        <f t="shared" si="12"/>
        <v>0</v>
      </c>
      <c r="J593" s="420">
        <v>0.02</v>
      </c>
      <c r="K593" s="420"/>
      <c r="L593" s="420"/>
      <c r="M593" s="420"/>
      <c r="N593" s="420">
        <v>0.01</v>
      </c>
      <c r="O593" s="422"/>
      <c r="P593" s="422"/>
      <c r="Q593" s="420"/>
      <c r="R593" s="422"/>
      <c r="S593" s="422"/>
      <c r="T593" s="422"/>
      <c r="U593" s="422"/>
      <c r="V593" s="422"/>
      <c r="W593" s="422"/>
      <c r="X593" s="422"/>
      <c r="Y593" s="422"/>
      <c r="Z593" s="421"/>
      <c r="AA593" s="421"/>
      <c r="AB593" s="421"/>
      <c r="AC593" s="421"/>
      <c r="AD593" s="421"/>
      <c r="AE593" s="421"/>
      <c r="AF593" s="421"/>
      <c r="AG593" s="421"/>
    </row>
    <row r="594" spans="1:33" ht="18.600000000000001" customHeight="1">
      <c r="A594" s="595"/>
      <c r="B594" s="596" t="s">
        <v>1747</v>
      </c>
      <c r="C594" s="605" t="s">
        <v>332</v>
      </c>
      <c r="D594" s="605"/>
      <c r="E594" s="351" t="s">
        <v>50</v>
      </c>
      <c r="F594" s="360">
        <v>0.22</v>
      </c>
      <c r="G594" s="256"/>
      <c r="H594" s="360">
        <v>0.22</v>
      </c>
      <c r="I594" s="446">
        <f t="shared" si="12"/>
        <v>0</v>
      </c>
      <c r="J594" s="420">
        <v>0.1</v>
      </c>
      <c r="K594" s="420"/>
      <c r="L594" s="420">
        <v>0.12</v>
      </c>
      <c r="M594" s="420"/>
      <c r="N594" s="420"/>
      <c r="O594" s="422"/>
      <c r="P594" s="422"/>
      <c r="Q594" s="420"/>
      <c r="R594" s="422"/>
      <c r="S594" s="422"/>
      <c r="T594" s="422"/>
      <c r="U594" s="422"/>
      <c r="V594" s="422"/>
      <c r="W594" s="422"/>
      <c r="X594" s="422"/>
      <c r="Y594" s="422"/>
      <c r="Z594" s="421"/>
      <c r="AA594" s="421"/>
      <c r="AB594" s="421"/>
      <c r="AC594" s="421"/>
      <c r="AD594" s="421"/>
      <c r="AE594" s="421"/>
      <c r="AF594" s="421"/>
      <c r="AG594" s="421"/>
    </row>
    <row r="595" spans="1:33" ht="18.600000000000001" customHeight="1">
      <c r="A595" s="595"/>
      <c r="B595" s="596" t="s">
        <v>1748</v>
      </c>
      <c r="C595" s="605" t="s">
        <v>332</v>
      </c>
      <c r="D595" s="605"/>
      <c r="E595" s="351" t="s">
        <v>50</v>
      </c>
      <c r="F595" s="360">
        <v>0.03</v>
      </c>
      <c r="G595" s="256"/>
      <c r="H595" s="360">
        <v>0.03</v>
      </c>
      <c r="I595" s="446">
        <f t="shared" si="12"/>
        <v>0</v>
      </c>
      <c r="J595" s="420">
        <v>0.03</v>
      </c>
      <c r="K595" s="420"/>
      <c r="L595" s="420"/>
      <c r="M595" s="420"/>
      <c r="N595" s="420"/>
      <c r="O595" s="422"/>
      <c r="P595" s="422"/>
      <c r="Q595" s="420"/>
      <c r="R595" s="422"/>
      <c r="S595" s="422"/>
      <c r="T595" s="422"/>
      <c r="U595" s="422"/>
      <c r="V595" s="422"/>
      <c r="W595" s="422"/>
      <c r="X595" s="422"/>
      <c r="Y595" s="422"/>
      <c r="Z595" s="421"/>
      <c r="AA595" s="421"/>
      <c r="AB595" s="421"/>
      <c r="AC595" s="421"/>
      <c r="AD595" s="421"/>
      <c r="AE595" s="421"/>
      <c r="AF595" s="421"/>
      <c r="AG595" s="421"/>
    </row>
    <row r="596" spans="1:33" ht="18.600000000000001" customHeight="1">
      <c r="A596" s="595"/>
      <c r="B596" s="596" t="s">
        <v>1749</v>
      </c>
      <c r="C596" s="605" t="s">
        <v>332</v>
      </c>
      <c r="D596" s="605"/>
      <c r="E596" s="351" t="s">
        <v>50</v>
      </c>
      <c r="F596" s="360">
        <v>0.05</v>
      </c>
      <c r="G596" s="256"/>
      <c r="H596" s="360">
        <v>0.05</v>
      </c>
      <c r="I596" s="446">
        <f t="shared" si="12"/>
        <v>0</v>
      </c>
      <c r="J596" s="420">
        <v>0.05</v>
      </c>
      <c r="K596" s="420"/>
      <c r="L596" s="420"/>
      <c r="M596" s="420"/>
      <c r="N596" s="420"/>
      <c r="O596" s="422"/>
      <c r="P596" s="422"/>
      <c r="Q596" s="420"/>
      <c r="R596" s="422"/>
      <c r="S596" s="422"/>
      <c r="T596" s="422"/>
      <c r="U596" s="422"/>
      <c r="V596" s="422"/>
      <c r="W596" s="422"/>
      <c r="X596" s="422"/>
      <c r="Y596" s="422"/>
      <c r="Z596" s="421"/>
      <c r="AA596" s="421"/>
      <c r="AB596" s="421"/>
      <c r="AC596" s="421"/>
      <c r="AD596" s="421"/>
      <c r="AE596" s="421"/>
      <c r="AF596" s="421"/>
      <c r="AG596" s="421"/>
    </row>
    <row r="597" spans="1:33" ht="18.600000000000001" customHeight="1">
      <c r="A597" s="595"/>
      <c r="B597" s="596" t="s">
        <v>1750</v>
      </c>
      <c r="C597" s="605" t="s">
        <v>332</v>
      </c>
      <c r="D597" s="605"/>
      <c r="E597" s="351" t="s">
        <v>50</v>
      </c>
      <c r="F597" s="360">
        <v>0.03</v>
      </c>
      <c r="G597" s="256"/>
      <c r="H597" s="360">
        <v>0.03</v>
      </c>
      <c r="I597" s="446">
        <f t="shared" si="12"/>
        <v>0</v>
      </c>
      <c r="J597" s="420">
        <v>0.03</v>
      </c>
      <c r="K597" s="420"/>
      <c r="L597" s="420"/>
      <c r="M597" s="420"/>
      <c r="N597" s="420"/>
      <c r="O597" s="422"/>
      <c r="P597" s="422"/>
      <c r="Q597" s="420"/>
      <c r="R597" s="422"/>
      <c r="S597" s="422"/>
      <c r="T597" s="422"/>
      <c r="U597" s="422"/>
      <c r="V597" s="422"/>
      <c r="W597" s="422"/>
      <c r="X597" s="422"/>
      <c r="Y597" s="422"/>
      <c r="Z597" s="421"/>
      <c r="AA597" s="421"/>
      <c r="AB597" s="421"/>
      <c r="AC597" s="421"/>
      <c r="AD597" s="421"/>
      <c r="AE597" s="421"/>
      <c r="AF597" s="421"/>
      <c r="AG597" s="421"/>
    </row>
    <row r="598" spans="1:33" ht="18.600000000000001" customHeight="1">
      <c r="A598" s="595"/>
      <c r="B598" s="596" t="s">
        <v>1751</v>
      </c>
      <c r="C598" s="605" t="s">
        <v>332</v>
      </c>
      <c r="D598" s="605"/>
      <c r="E598" s="351" t="s">
        <v>50</v>
      </c>
      <c r="F598" s="360">
        <v>0.06</v>
      </c>
      <c r="G598" s="256"/>
      <c r="H598" s="360">
        <v>0.06</v>
      </c>
      <c r="I598" s="446">
        <f t="shared" si="12"/>
        <v>0</v>
      </c>
      <c r="J598" s="420"/>
      <c r="K598" s="420">
        <v>0.03</v>
      </c>
      <c r="L598" s="420">
        <v>0.03</v>
      </c>
      <c r="M598" s="420"/>
      <c r="N598" s="420"/>
      <c r="O598" s="422"/>
      <c r="P598" s="422"/>
      <c r="Q598" s="420"/>
      <c r="R598" s="422"/>
      <c r="S598" s="422"/>
      <c r="T598" s="422"/>
      <c r="U598" s="422"/>
      <c r="V598" s="422"/>
      <c r="W598" s="422"/>
      <c r="X598" s="422"/>
      <c r="Y598" s="422"/>
      <c r="Z598" s="421"/>
      <c r="AA598" s="421"/>
      <c r="AB598" s="421"/>
      <c r="AC598" s="421"/>
      <c r="AD598" s="421"/>
      <c r="AE598" s="421"/>
      <c r="AF598" s="421"/>
      <c r="AG598" s="421"/>
    </row>
    <row r="599" spans="1:33" ht="18.600000000000001" customHeight="1">
      <c r="A599" s="595"/>
      <c r="B599" s="596" t="s">
        <v>1752</v>
      </c>
      <c r="C599" s="605" t="s">
        <v>332</v>
      </c>
      <c r="D599" s="605"/>
      <c r="E599" s="351" t="s">
        <v>50</v>
      </c>
      <c r="F599" s="360">
        <v>0.03</v>
      </c>
      <c r="G599" s="256"/>
      <c r="H599" s="360">
        <v>0.03</v>
      </c>
      <c r="I599" s="446">
        <f t="shared" si="12"/>
        <v>0</v>
      </c>
      <c r="J599" s="420"/>
      <c r="K599" s="420">
        <v>0.01</v>
      </c>
      <c r="L599" s="420">
        <v>0.02</v>
      </c>
      <c r="M599" s="420"/>
      <c r="N599" s="420"/>
      <c r="O599" s="422"/>
      <c r="P599" s="422"/>
      <c r="Q599" s="420"/>
      <c r="R599" s="422"/>
      <c r="S599" s="422"/>
      <c r="T599" s="422"/>
      <c r="U599" s="422"/>
      <c r="V599" s="422"/>
      <c r="W599" s="422"/>
      <c r="X599" s="422"/>
      <c r="Y599" s="422"/>
      <c r="Z599" s="421"/>
      <c r="AA599" s="421"/>
      <c r="AB599" s="421"/>
      <c r="AC599" s="421"/>
      <c r="AD599" s="421"/>
      <c r="AE599" s="421"/>
      <c r="AF599" s="421"/>
      <c r="AG599" s="421"/>
    </row>
    <row r="600" spans="1:33" ht="18.600000000000001" customHeight="1">
      <c r="A600" s="595"/>
      <c r="B600" s="596" t="s">
        <v>1106</v>
      </c>
      <c r="C600" s="605" t="s">
        <v>332</v>
      </c>
      <c r="D600" s="605"/>
      <c r="E600" s="351" t="s">
        <v>50</v>
      </c>
      <c r="F600" s="360">
        <v>0.05</v>
      </c>
      <c r="G600" s="256"/>
      <c r="H600" s="360">
        <v>0.05</v>
      </c>
      <c r="I600" s="446">
        <f t="shared" si="12"/>
        <v>0</v>
      </c>
      <c r="J600" s="420"/>
      <c r="K600" s="420"/>
      <c r="L600" s="420"/>
      <c r="M600" s="420"/>
      <c r="N600" s="420">
        <v>0.05</v>
      </c>
      <c r="O600" s="422"/>
      <c r="P600" s="422"/>
      <c r="Q600" s="420"/>
      <c r="R600" s="422"/>
      <c r="S600" s="422"/>
      <c r="T600" s="422"/>
      <c r="U600" s="422"/>
      <c r="V600" s="422"/>
      <c r="W600" s="422"/>
      <c r="X600" s="422"/>
      <c r="Y600" s="422"/>
      <c r="Z600" s="421"/>
      <c r="AA600" s="421"/>
      <c r="AB600" s="421"/>
      <c r="AC600" s="421"/>
      <c r="AD600" s="421"/>
      <c r="AE600" s="421"/>
      <c r="AF600" s="421"/>
      <c r="AG600" s="421"/>
    </row>
    <row r="601" spans="1:33" ht="18.600000000000001" customHeight="1">
      <c r="A601" s="595"/>
      <c r="B601" s="13" t="s">
        <v>1107</v>
      </c>
      <c r="C601" s="605" t="s">
        <v>332</v>
      </c>
      <c r="D601" s="605"/>
      <c r="E601" s="351" t="s">
        <v>50</v>
      </c>
      <c r="F601" s="360">
        <v>0.1</v>
      </c>
      <c r="G601" s="256"/>
      <c r="H601" s="360">
        <v>0.1</v>
      </c>
      <c r="I601" s="446">
        <f t="shared" si="12"/>
        <v>0</v>
      </c>
      <c r="J601" s="420"/>
      <c r="K601" s="420"/>
      <c r="L601" s="420"/>
      <c r="M601" s="420">
        <v>0.1</v>
      </c>
      <c r="N601" s="420"/>
      <c r="O601" s="422"/>
      <c r="P601" s="422"/>
      <c r="Q601" s="420"/>
      <c r="R601" s="422"/>
      <c r="S601" s="422"/>
      <c r="T601" s="422"/>
      <c r="U601" s="422"/>
      <c r="V601" s="422"/>
      <c r="W601" s="422"/>
      <c r="X601" s="422"/>
      <c r="Y601" s="422"/>
      <c r="Z601" s="421"/>
      <c r="AA601" s="421"/>
      <c r="AB601" s="421"/>
      <c r="AC601" s="421"/>
      <c r="AD601" s="421"/>
      <c r="AE601" s="421"/>
      <c r="AF601" s="421"/>
      <c r="AG601" s="421"/>
    </row>
    <row r="602" spans="1:33" ht="18.600000000000001" customHeight="1">
      <c r="A602" s="595"/>
      <c r="B602" s="13" t="s">
        <v>1447</v>
      </c>
      <c r="C602" s="605" t="s">
        <v>332</v>
      </c>
      <c r="D602" s="605"/>
      <c r="E602" s="351" t="s">
        <v>50</v>
      </c>
      <c r="F602" s="387">
        <v>0.3</v>
      </c>
      <c r="G602" s="256"/>
      <c r="H602" s="353">
        <v>0.3</v>
      </c>
      <c r="I602" s="446">
        <f t="shared" si="12"/>
        <v>0</v>
      </c>
      <c r="J602" s="420"/>
      <c r="K602" s="420"/>
      <c r="L602" s="420">
        <v>0.3</v>
      </c>
      <c r="M602" s="420"/>
      <c r="N602" s="420"/>
      <c r="O602" s="422"/>
      <c r="P602" s="422"/>
      <c r="Q602" s="420"/>
      <c r="R602" s="422"/>
      <c r="S602" s="422"/>
      <c r="T602" s="422"/>
      <c r="U602" s="422"/>
      <c r="V602" s="422"/>
      <c r="W602" s="422"/>
      <c r="X602" s="422"/>
      <c r="Y602" s="422"/>
      <c r="Z602" s="421"/>
      <c r="AA602" s="421"/>
      <c r="AB602" s="421"/>
      <c r="AC602" s="421"/>
      <c r="AD602" s="421"/>
      <c r="AE602" s="421"/>
      <c r="AF602" s="421"/>
      <c r="AG602" s="421"/>
    </row>
    <row r="603" spans="1:33" ht="18.600000000000001" customHeight="1">
      <c r="A603" s="595"/>
      <c r="B603" s="13" t="s">
        <v>2040</v>
      </c>
      <c r="C603" s="605" t="s">
        <v>332</v>
      </c>
      <c r="D603" s="605"/>
      <c r="E603" s="351" t="s">
        <v>50</v>
      </c>
      <c r="F603" s="387">
        <v>0.05</v>
      </c>
      <c r="G603" s="256"/>
      <c r="H603" s="353">
        <v>0.05</v>
      </c>
      <c r="I603" s="446">
        <f t="shared" si="12"/>
        <v>0</v>
      </c>
      <c r="J603" s="420"/>
      <c r="K603" s="420"/>
      <c r="L603" s="420"/>
      <c r="M603" s="420"/>
      <c r="N603" s="408">
        <v>0.05</v>
      </c>
      <c r="O603" s="422"/>
      <c r="P603" s="422"/>
      <c r="Q603" s="420"/>
      <c r="R603" s="422"/>
      <c r="S603" s="422"/>
      <c r="T603" s="422"/>
      <c r="U603" s="422"/>
      <c r="V603" s="422"/>
      <c r="W603" s="422"/>
      <c r="X603" s="422"/>
      <c r="Y603" s="422"/>
      <c r="Z603" s="421"/>
      <c r="AA603" s="421"/>
      <c r="AB603" s="421"/>
      <c r="AC603" s="421"/>
      <c r="AD603" s="421"/>
      <c r="AE603" s="421"/>
      <c r="AF603" s="421"/>
      <c r="AG603" s="421"/>
    </row>
    <row r="604" spans="1:33" ht="18.600000000000001" customHeight="1">
      <c r="A604" s="595"/>
      <c r="B604" s="13" t="s">
        <v>2041</v>
      </c>
      <c r="C604" s="605" t="s">
        <v>332</v>
      </c>
      <c r="D604" s="605"/>
      <c r="E604" s="351" t="s">
        <v>50</v>
      </c>
      <c r="F604" s="387">
        <v>0.05</v>
      </c>
      <c r="G604" s="256"/>
      <c r="H604" s="353">
        <v>0.05</v>
      </c>
      <c r="I604" s="446">
        <f t="shared" si="12"/>
        <v>0</v>
      </c>
      <c r="J604" s="420"/>
      <c r="K604" s="420"/>
      <c r="L604" s="420"/>
      <c r="M604" s="420"/>
      <c r="N604" s="408">
        <v>0.05</v>
      </c>
      <c r="O604" s="422"/>
      <c r="P604" s="422"/>
      <c r="Q604" s="420"/>
      <c r="R604" s="422"/>
      <c r="S604" s="422"/>
      <c r="T604" s="422"/>
      <c r="U604" s="422"/>
      <c r="V604" s="422"/>
      <c r="W604" s="422"/>
      <c r="X604" s="422"/>
      <c r="Y604" s="422"/>
      <c r="Z604" s="421"/>
      <c r="AA604" s="421"/>
      <c r="AB604" s="421"/>
      <c r="AC604" s="421"/>
      <c r="AD604" s="421"/>
      <c r="AE604" s="421"/>
      <c r="AF604" s="421"/>
      <c r="AG604" s="421"/>
    </row>
    <row r="605" spans="1:33" ht="18.600000000000001" customHeight="1">
      <c r="A605" s="595"/>
      <c r="B605" s="13" t="s">
        <v>2042</v>
      </c>
      <c r="C605" s="605" t="s">
        <v>332</v>
      </c>
      <c r="D605" s="605"/>
      <c r="E605" s="351" t="s">
        <v>50</v>
      </c>
      <c r="F605" s="387">
        <v>0.05</v>
      </c>
      <c r="G605" s="256"/>
      <c r="H605" s="353">
        <v>0.05</v>
      </c>
      <c r="I605" s="446">
        <f t="shared" si="12"/>
        <v>0</v>
      </c>
      <c r="J605" s="420"/>
      <c r="K605" s="420"/>
      <c r="L605" s="420"/>
      <c r="M605" s="420"/>
      <c r="N605" s="408">
        <v>0.05</v>
      </c>
      <c r="O605" s="422"/>
      <c r="P605" s="422"/>
      <c r="Q605" s="420"/>
      <c r="R605" s="422"/>
      <c r="S605" s="422"/>
      <c r="T605" s="422"/>
      <c r="U605" s="422"/>
      <c r="V605" s="422"/>
      <c r="W605" s="422"/>
      <c r="X605" s="422"/>
      <c r="Y605" s="422"/>
      <c r="Z605" s="421"/>
      <c r="AA605" s="421"/>
      <c r="AB605" s="421"/>
      <c r="AC605" s="421"/>
      <c r="AD605" s="421"/>
      <c r="AE605" s="421"/>
      <c r="AF605" s="421"/>
      <c r="AG605" s="421"/>
    </row>
    <row r="606" spans="1:33" ht="18.600000000000001" customHeight="1">
      <c r="A606" s="595"/>
      <c r="B606" s="354" t="s">
        <v>1448</v>
      </c>
      <c r="C606" s="605" t="s">
        <v>340</v>
      </c>
      <c r="D606" s="355"/>
      <c r="E606" s="351" t="s">
        <v>50</v>
      </c>
      <c r="F606" s="360">
        <v>0.30000000000000004</v>
      </c>
      <c r="G606" s="256"/>
      <c r="H606" s="360">
        <v>0.30000000000000004</v>
      </c>
      <c r="I606" s="446">
        <f t="shared" si="12"/>
        <v>0</v>
      </c>
      <c r="J606" s="423">
        <v>0.1</v>
      </c>
      <c r="K606" s="423"/>
      <c r="L606" s="423">
        <v>0.1</v>
      </c>
      <c r="M606" s="423"/>
      <c r="N606" s="423"/>
      <c r="O606" s="422"/>
      <c r="P606" s="422"/>
      <c r="Q606" s="423">
        <v>0.1</v>
      </c>
      <c r="R606" s="422"/>
      <c r="S606" s="422"/>
      <c r="T606" s="422"/>
      <c r="U606" s="422"/>
      <c r="V606" s="422"/>
      <c r="W606" s="422"/>
      <c r="X606" s="422"/>
      <c r="Y606" s="422"/>
      <c r="Z606" s="421"/>
      <c r="AA606" s="421"/>
      <c r="AB606" s="421"/>
      <c r="AC606" s="421"/>
      <c r="AD606" s="421"/>
      <c r="AE606" s="421"/>
      <c r="AF606" s="428"/>
      <c r="AG606" s="428"/>
    </row>
    <row r="607" spans="1:33" ht="18.600000000000001" customHeight="1">
      <c r="A607" s="595"/>
      <c r="B607" s="354" t="s">
        <v>1449</v>
      </c>
      <c r="C607" s="605" t="s">
        <v>340</v>
      </c>
      <c r="D607" s="355"/>
      <c r="E607" s="351" t="s">
        <v>50</v>
      </c>
      <c r="F607" s="360">
        <v>0.30000000000000004</v>
      </c>
      <c r="G607" s="256"/>
      <c r="H607" s="360">
        <v>0.30000000000000004</v>
      </c>
      <c r="I607" s="446">
        <f t="shared" si="12"/>
        <v>0</v>
      </c>
      <c r="J607" s="423">
        <v>0.1</v>
      </c>
      <c r="K607" s="423"/>
      <c r="L607" s="423">
        <v>0.1</v>
      </c>
      <c r="M607" s="423"/>
      <c r="N607" s="423"/>
      <c r="O607" s="422"/>
      <c r="P607" s="422"/>
      <c r="Q607" s="423">
        <v>0.1</v>
      </c>
      <c r="R607" s="422"/>
      <c r="S607" s="422"/>
      <c r="T607" s="422"/>
      <c r="U607" s="422"/>
      <c r="V607" s="422"/>
      <c r="W607" s="422"/>
      <c r="X607" s="422"/>
      <c r="Y607" s="422"/>
      <c r="Z607" s="421"/>
      <c r="AA607" s="421"/>
      <c r="AB607" s="421"/>
      <c r="AC607" s="421"/>
      <c r="AD607" s="421"/>
      <c r="AE607" s="421"/>
      <c r="AF607" s="428"/>
      <c r="AG607" s="428"/>
    </row>
    <row r="608" spans="1:33" ht="18.600000000000001" customHeight="1">
      <c r="A608" s="670"/>
      <c r="B608" s="683" t="s">
        <v>1108</v>
      </c>
      <c r="C608" s="605" t="s">
        <v>340</v>
      </c>
      <c r="D608" s="355"/>
      <c r="E608" s="351" t="s">
        <v>50</v>
      </c>
      <c r="F608" s="360">
        <v>0.55000000000000004</v>
      </c>
      <c r="G608" s="256"/>
      <c r="H608" s="360">
        <v>0.55000000000000004</v>
      </c>
      <c r="I608" s="446">
        <f t="shared" si="12"/>
        <v>0</v>
      </c>
      <c r="J608" s="423"/>
      <c r="K608" s="423"/>
      <c r="L608" s="423">
        <v>0.55000000000000004</v>
      </c>
      <c r="M608" s="423"/>
      <c r="N608" s="423"/>
      <c r="O608" s="422"/>
      <c r="P608" s="422"/>
      <c r="Q608" s="423"/>
      <c r="R608" s="422"/>
      <c r="S608" s="422"/>
      <c r="T608" s="422"/>
      <c r="U608" s="422"/>
      <c r="V608" s="422"/>
      <c r="W608" s="422"/>
      <c r="X608" s="422"/>
      <c r="Y608" s="422"/>
      <c r="Z608" s="421"/>
      <c r="AA608" s="421"/>
      <c r="AB608" s="421"/>
      <c r="AC608" s="421"/>
      <c r="AD608" s="421"/>
      <c r="AE608" s="421"/>
      <c r="AF608" s="428"/>
      <c r="AG608" s="428"/>
    </row>
    <row r="609" spans="1:33" ht="18.600000000000001" customHeight="1">
      <c r="A609" s="670"/>
      <c r="B609" s="683"/>
      <c r="C609" s="605" t="s">
        <v>341</v>
      </c>
      <c r="D609" s="355"/>
      <c r="E609" s="351" t="s">
        <v>50</v>
      </c>
      <c r="F609" s="360">
        <v>0.55000000000000004</v>
      </c>
      <c r="G609" s="256"/>
      <c r="H609" s="360">
        <v>0.55000000000000004</v>
      </c>
      <c r="I609" s="446">
        <f t="shared" si="12"/>
        <v>0</v>
      </c>
      <c r="J609" s="423">
        <v>0.05</v>
      </c>
      <c r="K609" s="423"/>
      <c r="L609" s="423">
        <v>0.3</v>
      </c>
      <c r="M609" s="423">
        <v>0.2</v>
      </c>
      <c r="N609" s="423"/>
      <c r="O609" s="422"/>
      <c r="P609" s="422"/>
      <c r="Q609" s="423"/>
      <c r="R609" s="422"/>
      <c r="S609" s="422"/>
      <c r="T609" s="422"/>
      <c r="U609" s="422"/>
      <c r="V609" s="422"/>
      <c r="W609" s="422"/>
      <c r="X609" s="422"/>
      <c r="Y609" s="422"/>
      <c r="Z609" s="421"/>
      <c r="AA609" s="421"/>
      <c r="AB609" s="421"/>
      <c r="AC609" s="421"/>
      <c r="AD609" s="421"/>
      <c r="AE609" s="421"/>
      <c r="AF609" s="428"/>
      <c r="AG609" s="428"/>
    </row>
    <row r="610" spans="1:33" ht="38.25" customHeight="1">
      <c r="A610" s="595"/>
      <c r="B610" s="592" t="s">
        <v>2043</v>
      </c>
      <c r="C610" s="355" t="s">
        <v>341</v>
      </c>
      <c r="D610" s="362"/>
      <c r="E610" s="351" t="s">
        <v>50</v>
      </c>
      <c r="F610" s="360">
        <v>0.05</v>
      </c>
      <c r="G610" s="256"/>
      <c r="H610" s="360">
        <v>0.05</v>
      </c>
      <c r="I610" s="446">
        <f t="shared" si="12"/>
        <v>0</v>
      </c>
      <c r="J610" s="420">
        <v>0.05</v>
      </c>
      <c r="K610" s="420"/>
      <c r="L610" s="420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1"/>
      <c r="AA610" s="421"/>
      <c r="AB610" s="421"/>
      <c r="AC610" s="421"/>
      <c r="AD610" s="421"/>
      <c r="AE610" s="421"/>
      <c r="AF610" s="421"/>
      <c r="AG610" s="421"/>
    </row>
    <row r="611" spans="1:33" ht="19.5" customHeight="1">
      <c r="A611" s="595"/>
      <c r="B611" s="592" t="s">
        <v>1450</v>
      </c>
      <c r="C611" s="355" t="s">
        <v>341</v>
      </c>
      <c r="D611" s="362"/>
      <c r="E611" s="351" t="s">
        <v>50</v>
      </c>
      <c r="F611" s="360">
        <v>0.09</v>
      </c>
      <c r="G611" s="256"/>
      <c r="H611" s="360">
        <v>0.09</v>
      </c>
      <c r="I611" s="446">
        <f t="shared" si="12"/>
        <v>0</v>
      </c>
      <c r="J611" s="420">
        <v>0.09</v>
      </c>
      <c r="K611" s="420"/>
      <c r="L611" s="420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1"/>
      <c r="AA611" s="421"/>
      <c r="AB611" s="421"/>
      <c r="AC611" s="421"/>
      <c r="AD611" s="421"/>
      <c r="AE611" s="421"/>
      <c r="AF611" s="421"/>
      <c r="AG611" s="421"/>
    </row>
    <row r="612" spans="1:33" ht="19.5" customHeight="1">
      <c r="A612" s="595"/>
      <c r="B612" s="592" t="s">
        <v>1109</v>
      </c>
      <c r="C612" s="355" t="s">
        <v>341</v>
      </c>
      <c r="D612" s="362"/>
      <c r="E612" s="351" t="s">
        <v>50</v>
      </c>
      <c r="F612" s="360">
        <v>0.5</v>
      </c>
      <c r="G612" s="256"/>
      <c r="H612" s="360">
        <v>0.5</v>
      </c>
      <c r="I612" s="446">
        <f t="shared" si="12"/>
        <v>0</v>
      </c>
      <c r="J612" s="420">
        <v>0.5</v>
      </c>
      <c r="K612" s="420"/>
      <c r="L612" s="420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1"/>
      <c r="AA612" s="421"/>
      <c r="AB612" s="421"/>
      <c r="AC612" s="421"/>
      <c r="AD612" s="421"/>
      <c r="AE612" s="421"/>
      <c r="AF612" s="421"/>
      <c r="AG612" s="421"/>
    </row>
    <row r="613" spans="1:33" ht="19.5" customHeight="1">
      <c r="A613" s="595"/>
      <c r="B613" s="592" t="s">
        <v>1110</v>
      </c>
      <c r="C613" s="355" t="s">
        <v>341</v>
      </c>
      <c r="D613" s="362"/>
      <c r="E613" s="351" t="s">
        <v>50</v>
      </c>
      <c r="F613" s="360">
        <v>0.21</v>
      </c>
      <c r="G613" s="256"/>
      <c r="H613" s="360">
        <v>0.21</v>
      </c>
      <c r="I613" s="446">
        <f t="shared" si="12"/>
        <v>0</v>
      </c>
      <c r="J613" s="420">
        <v>0.21</v>
      </c>
      <c r="K613" s="420"/>
      <c r="L613" s="420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1"/>
      <c r="AA613" s="421"/>
      <c r="AB613" s="421"/>
      <c r="AC613" s="421"/>
      <c r="AD613" s="421"/>
      <c r="AE613" s="421"/>
      <c r="AF613" s="421"/>
      <c r="AG613" s="421"/>
    </row>
    <row r="614" spans="1:33" ht="19.5" customHeight="1">
      <c r="A614" s="595"/>
      <c r="B614" s="592" t="s">
        <v>1111</v>
      </c>
      <c r="C614" s="355" t="s">
        <v>341</v>
      </c>
      <c r="D614" s="362"/>
      <c r="E614" s="351" t="s">
        <v>50</v>
      </c>
      <c r="F614" s="360">
        <v>0.01</v>
      </c>
      <c r="G614" s="256"/>
      <c r="H614" s="360">
        <v>0.01</v>
      </c>
      <c r="I614" s="446">
        <f t="shared" si="12"/>
        <v>0</v>
      </c>
      <c r="J614" s="420">
        <v>0.01</v>
      </c>
      <c r="K614" s="420"/>
      <c r="L614" s="420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1"/>
      <c r="AA614" s="421"/>
      <c r="AB614" s="421"/>
      <c r="AC614" s="421"/>
      <c r="AD614" s="421"/>
      <c r="AE614" s="421"/>
      <c r="AF614" s="421"/>
      <c r="AG614" s="421"/>
    </row>
    <row r="615" spans="1:33" ht="19.5" customHeight="1">
      <c r="A615" s="595"/>
      <c r="B615" s="592" t="s">
        <v>1112</v>
      </c>
      <c r="C615" s="355" t="s">
        <v>341</v>
      </c>
      <c r="D615" s="362"/>
      <c r="E615" s="351" t="s">
        <v>50</v>
      </c>
      <c r="F615" s="360">
        <v>0.03</v>
      </c>
      <c r="G615" s="256"/>
      <c r="H615" s="360">
        <v>0.03</v>
      </c>
      <c r="I615" s="446">
        <f t="shared" si="12"/>
        <v>0</v>
      </c>
      <c r="J615" s="420">
        <v>0.03</v>
      </c>
      <c r="K615" s="420"/>
      <c r="L615" s="420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1"/>
      <c r="AA615" s="421"/>
      <c r="AB615" s="421"/>
      <c r="AC615" s="421"/>
      <c r="AD615" s="421"/>
      <c r="AE615" s="421"/>
      <c r="AF615" s="421"/>
      <c r="AG615" s="421"/>
    </row>
    <row r="616" spans="1:33" ht="19.5" customHeight="1">
      <c r="A616" s="595"/>
      <c r="B616" s="592" t="s">
        <v>1113</v>
      </c>
      <c r="C616" s="355" t="s">
        <v>341</v>
      </c>
      <c r="D616" s="362"/>
      <c r="E616" s="351" t="s">
        <v>50</v>
      </c>
      <c r="F616" s="360">
        <v>0.01</v>
      </c>
      <c r="G616" s="256"/>
      <c r="H616" s="360">
        <v>0.01</v>
      </c>
      <c r="I616" s="446">
        <f t="shared" si="12"/>
        <v>0</v>
      </c>
      <c r="J616" s="420">
        <v>0.01</v>
      </c>
      <c r="K616" s="420"/>
      <c r="L616" s="420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1"/>
      <c r="AA616" s="421"/>
      <c r="AB616" s="421"/>
      <c r="AC616" s="421"/>
      <c r="AD616" s="421"/>
      <c r="AE616" s="421"/>
      <c r="AF616" s="421"/>
      <c r="AG616" s="421"/>
    </row>
    <row r="617" spans="1:33" ht="19.5" customHeight="1">
      <c r="A617" s="595"/>
      <c r="B617" s="592" t="s">
        <v>1114</v>
      </c>
      <c r="C617" s="355" t="s">
        <v>341</v>
      </c>
      <c r="D617" s="362"/>
      <c r="E617" s="351" t="s">
        <v>50</v>
      </c>
      <c r="F617" s="360">
        <v>0.02</v>
      </c>
      <c r="G617" s="256"/>
      <c r="H617" s="360">
        <v>0.02</v>
      </c>
      <c r="I617" s="446">
        <f t="shared" si="12"/>
        <v>0</v>
      </c>
      <c r="J617" s="420">
        <v>0.02</v>
      </c>
      <c r="K617" s="420"/>
      <c r="L617" s="420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1"/>
      <c r="AA617" s="421"/>
      <c r="AB617" s="421"/>
      <c r="AC617" s="421"/>
      <c r="AD617" s="421"/>
      <c r="AE617" s="421"/>
      <c r="AF617" s="421"/>
      <c r="AG617" s="421"/>
    </row>
    <row r="618" spans="1:33" ht="19.5" customHeight="1">
      <c r="A618" s="595"/>
      <c r="B618" s="592" t="s">
        <v>1115</v>
      </c>
      <c r="C618" s="355" t="s">
        <v>341</v>
      </c>
      <c r="D618" s="362"/>
      <c r="E618" s="351" t="s">
        <v>50</v>
      </c>
      <c r="F618" s="360">
        <v>0.02</v>
      </c>
      <c r="G618" s="256"/>
      <c r="H618" s="360">
        <v>0.02</v>
      </c>
      <c r="I618" s="446">
        <f t="shared" si="12"/>
        <v>0</v>
      </c>
      <c r="J618" s="420">
        <v>0.02</v>
      </c>
      <c r="K618" s="420"/>
      <c r="L618" s="420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1"/>
      <c r="AA618" s="421"/>
      <c r="AB618" s="421"/>
      <c r="AC618" s="421"/>
      <c r="AD618" s="421"/>
      <c r="AE618" s="421"/>
      <c r="AF618" s="421"/>
      <c r="AG618" s="421"/>
    </row>
    <row r="619" spans="1:33" ht="19.5" customHeight="1">
      <c r="A619" s="595"/>
      <c r="B619" s="592" t="s">
        <v>1116</v>
      </c>
      <c r="C619" s="355" t="s">
        <v>341</v>
      </c>
      <c r="D619" s="362"/>
      <c r="E619" s="351" t="s">
        <v>50</v>
      </c>
      <c r="F619" s="360">
        <v>0.01</v>
      </c>
      <c r="G619" s="256"/>
      <c r="H619" s="360">
        <v>0.01</v>
      </c>
      <c r="I619" s="446">
        <f t="shared" si="12"/>
        <v>0</v>
      </c>
      <c r="J619" s="420">
        <v>0.01</v>
      </c>
      <c r="K619" s="420"/>
      <c r="L619" s="420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1"/>
      <c r="AA619" s="421"/>
      <c r="AB619" s="421"/>
      <c r="AC619" s="421"/>
      <c r="AD619" s="421"/>
      <c r="AE619" s="421"/>
      <c r="AF619" s="421"/>
      <c r="AG619" s="421"/>
    </row>
    <row r="620" spans="1:33" ht="36.75" customHeight="1">
      <c r="A620" s="595"/>
      <c r="B620" s="592" t="s">
        <v>1117</v>
      </c>
      <c r="C620" s="355" t="s">
        <v>341</v>
      </c>
      <c r="D620" s="362"/>
      <c r="E620" s="351" t="s">
        <v>50</v>
      </c>
      <c r="F620" s="360">
        <v>0.01</v>
      </c>
      <c r="G620" s="256"/>
      <c r="H620" s="360">
        <v>0.01</v>
      </c>
      <c r="I620" s="446">
        <f t="shared" si="12"/>
        <v>0</v>
      </c>
      <c r="J620" s="420">
        <v>0.01</v>
      </c>
      <c r="K620" s="420"/>
      <c r="L620" s="420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1"/>
      <c r="AA620" s="421"/>
      <c r="AB620" s="421"/>
      <c r="AC620" s="421"/>
      <c r="AD620" s="421"/>
      <c r="AE620" s="421"/>
      <c r="AF620" s="421"/>
      <c r="AG620" s="421"/>
    </row>
    <row r="621" spans="1:33" ht="19.5" customHeight="1">
      <c r="A621" s="595"/>
      <c r="B621" s="592" t="s">
        <v>1118</v>
      </c>
      <c r="C621" s="355" t="s">
        <v>341</v>
      </c>
      <c r="D621" s="362"/>
      <c r="E621" s="351" t="s">
        <v>50</v>
      </c>
      <c r="F621" s="360">
        <v>0.01</v>
      </c>
      <c r="G621" s="256"/>
      <c r="H621" s="360">
        <v>0.01</v>
      </c>
      <c r="I621" s="446">
        <f t="shared" si="12"/>
        <v>0</v>
      </c>
      <c r="J621" s="420">
        <v>0.01</v>
      </c>
      <c r="K621" s="420"/>
      <c r="L621" s="420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1"/>
      <c r="AA621" s="421"/>
      <c r="AB621" s="421"/>
      <c r="AC621" s="421"/>
      <c r="AD621" s="421"/>
      <c r="AE621" s="421"/>
      <c r="AF621" s="421"/>
      <c r="AG621" s="421"/>
    </row>
    <row r="622" spans="1:33" ht="19.5" customHeight="1">
      <c r="A622" s="595"/>
      <c r="B622" s="592" t="s">
        <v>1119</v>
      </c>
      <c r="C622" s="355" t="s">
        <v>341</v>
      </c>
      <c r="D622" s="362"/>
      <c r="E622" s="351" t="s">
        <v>50</v>
      </c>
      <c r="F622" s="360">
        <v>0.01</v>
      </c>
      <c r="G622" s="256"/>
      <c r="H622" s="360">
        <v>0.01</v>
      </c>
      <c r="I622" s="446">
        <f t="shared" si="12"/>
        <v>0</v>
      </c>
      <c r="J622" s="420">
        <v>0.01</v>
      </c>
      <c r="K622" s="420"/>
      <c r="L622" s="420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1"/>
      <c r="AA622" s="421"/>
      <c r="AB622" s="421"/>
      <c r="AC622" s="421"/>
      <c r="AD622" s="421"/>
      <c r="AE622" s="421"/>
      <c r="AF622" s="421"/>
      <c r="AG622" s="421"/>
    </row>
    <row r="623" spans="1:33" ht="19.5" customHeight="1">
      <c r="A623" s="595"/>
      <c r="B623" s="596" t="s">
        <v>2044</v>
      </c>
      <c r="C623" s="355" t="s">
        <v>341</v>
      </c>
      <c r="D623" s="605"/>
      <c r="E623" s="351" t="s">
        <v>50</v>
      </c>
      <c r="F623" s="360">
        <v>0.01</v>
      </c>
      <c r="G623" s="256"/>
      <c r="H623" s="360">
        <v>0.01</v>
      </c>
      <c r="I623" s="446">
        <f t="shared" si="12"/>
        <v>0</v>
      </c>
      <c r="J623" s="420">
        <v>0.01</v>
      </c>
      <c r="K623" s="420"/>
      <c r="L623" s="420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1"/>
      <c r="AA623" s="421"/>
      <c r="AB623" s="421"/>
      <c r="AC623" s="421"/>
      <c r="AD623" s="421"/>
      <c r="AE623" s="421"/>
      <c r="AF623" s="421"/>
      <c r="AG623" s="421"/>
    </row>
    <row r="624" spans="1:33" ht="19.5" customHeight="1">
      <c r="A624" s="595"/>
      <c r="B624" s="596" t="s">
        <v>1120</v>
      </c>
      <c r="C624" s="355" t="s">
        <v>341</v>
      </c>
      <c r="D624" s="605"/>
      <c r="E624" s="351" t="s">
        <v>50</v>
      </c>
      <c r="F624" s="360">
        <v>0.06</v>
      </c>
      <c r="G624" s="256"/>
      <c r="H624" s="360">
        <v>0.06</v>
      </c>
      <c r="I624" s="446">
        <f t="shared" si="12"/>
        <v>0</v>
      </c>
      <c r="J624" s="420">
        <v>0.06</v>
      </c>
      <c r="K624" s="420"/>
      <c r="L624" s="420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1"/>
      <c r="AA624" s="421"/>
      <c r="AB624" s="421"/>
      <c r="AC624" s="421"/>
      <c r="AD624" s="421"/>
      <c r="AE624" s="421"/>
      <c r="AF624" s="421"/>
      <c r="AG624" s="421"/>
    </row>
    <row r="625" spans="1:33" ht="19.5" customHeight="1">
      <c r="A625" s="595"/>
      <c r="B625" s="592" t="s">
        <v>2045</v>
      </c>
      <c r="C625" s="355" t="s">
        <v>341</v>
      </c>
      <c r="D625" s="362"/>
      <c r="E625" s="351" t="s">
        <v>50</v>
      </c>
      <c r="F625" s="360">
        <v>0.03</v>
      </c>
      <c r="G625" s="256"/>
      <c r="H625" s="360">
        <v>0.03</v>
      </c>
      <c r="I625" s="446">
        <f t="shared" si="12"/>
        <v>0</v>
      </c>
      <c r="J625" s="420">
        <v>0.03</v>
      </c>
      <c r="K625" s="420"/>
      <c r="L625" s="420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1"/>
      <c r="AA625" s="421"/>
      <c r="AB625" s="421"/>
      <c r="AC625" s="421"/>
      <c r="AD625" s="421"/>
      <c r="AE625" s="421"/>
      <c r="AF625" s="421"/>
      <c r="AG625" s="421"/>
    </row>
    <row r="626" spans="1:33" ht="19.5" customHeight="1">
      <c r="A626" s="595"/>
      <c r="B626" s="596" t="s">
        <v>2046</v>
      </c>
      <c r="C626" s="355" t="s">
        <v>341</v>
      </c>
      <c r="D626" s="605"/>
      <c r="E626" s="351" t="s">
        <v>50</v>
      </c>
      <c r="F626" s="360">
        <v>0.05</v>
      </c>
      <c r="G626" s="256"/>
      <c r="H626" s="360">
        <v>0.05</v>
      </c>
      <c r="I626" s="446">
        <f t="shared" si="12"/>
        <v>0</v>
      </c>
      <c r="J626" s="420">
        <v>0.05</v>
      </c>
      <c r="K626" s="420"/>
      <c r="L626" s="420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1"/>
      <c r="AA626" s="421"/>
      <c r="AB626" s="421"/>
      <c r="AC626" s="421"/>
      <c r="AD626" s="421"/>
      <c r="AE626" s="421"/>
      <c r="AF626" s="421"/>
      <c r="AG626" s="421"/>
    </row>
    <row r="627" spans="1:33" ht="19.5" customHeight="1">
      <c r="A627" s="595"/>
      <c r="B627" s="592" t="s">
        <v>1121</v>
      </c>
      <c r="C627" s="355" t="s">
        <v>341</v>
      </c>
      <c r="D627" s="362"/>
      <c r="E627" s="351" t="s">
        <v>50</v>
      </c>
      <c r="F627" s="360">
        <v>0.09</v>
      </c>
      <c r="G627" s="256"/>
      <c r="H627" s="360">
        <v>0.09</v>
      </c>
      <c r="I627" s="446">
        <f t="shared" si="12"/>
        <v>0</v>
      </c>
      <c r="J627" s="420"/>
      <c r="K627" s="420"/>
      <c r="L627" s="420">
        <v>0.09</v>
      </c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1"/>
      <c r="AA627" s="421"/>
      <c r="AB627" s="421"/>
      <c r="AC627" s="421"/>
      <c r="AD627" s="421"/>
      <c r="AE627" s="421"/>
      <c r="AF627" s="421"/>
      <c r="AG627" s="421"/>
    </row>
    <row r="628" spans="1:33" ht="19.5" customHeight="1">
      <c r="A628" s="595"/>
      <c r="B628" s="592" t="s">
        <v>1122</v>
      </c>
      <c r="C628" s="355" t="s">
        <v>341</v>
      </c>
      <c r="D628" s="362"/>
      <c r="E628" s="351" t="s">
        <v>50</v>
      </c>
      <c r="F628" s="360">
        <v>0.03</v>
      </c>
      <c r="G628" s="256"/>
      <c r="H628" s="360">
        <v>0.03</v>
      </c>
      <c r="I628" s="446">
        <f t="shared" si="12"/>
        <v>0</v>
      </c>
      <c r="J628" s="420">
        <v>0.02</v>
      </c>
      <c r="K628" s="420"/>
      <c r="L628" s="420">
        <v>0.01</v>
      </c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1"/>
      <c r="AA628" s="421"/>
      <c r="AB628" s="421"/>
      <c r="AC628" s="421"/>
      <c r="AD628" s="421"/>
      <c r="AE628" s="421"/>
      <c r="AF628" s="421"/>
      <c r="AG628" s="421"/>
    </row>
    <row r="629" spans="1:33" ht="19.5" customHeight="1">
      <c r="A629" s="595"/>
      <c r="B629" s="13" t="s">
        <v>1123</v>
      </c>
      <c r="C629" s="355" t="s">
        <v>341</v>
      </c>
      <c r="D629" s="605"/>
      <c r="E629" s="351" t="s">
        <v>50</v>
      </c>
      <c r="F629" s="353">
        <v>0.05</v>
      </c>
      <c r="G629" s="256"/>
      <c r="H629" s="353">
        <v>0.05</v>
      </c>
      <c r="I629" s="446">
        <f t="shared" si="12"/>
        <v>0</v>
      </c>
      <c r="K629" s="408">
        <v>0.02</v>
      </c>
      <c r="L629" s="408">
        <v>0.03</v>
      </c>
    </row>
    <row r="630" spans="1:33" ht="19.5" customHeight="1">
      <c r="A630" s="595"/>
      <c r="B630" s="13" t="s">
        <v>1124</v>
      </c>
      <c r="C630" s="355" t="s">
        <v>341</v>
      </c>
      <c r="D630" s="605"/>
      <c r="E630" s="351" t="s">
        <v>50</v>
      </c>
      <c r="F630" s="353">
        <v>0.15</v>
      </c>
      <c r="G630" s="256"/>
      <c r="H630" s="353">
        <v>0.15</v>
      </c>
      <c r="I630" s="446">
        <f t="shared" si="12"/>
        <v>0</v>
      </c>
      <c r="J630" s="408">
        <v>0.15</v>
      </c>
    </row>
    <row r="631" spans="1:33" ht="19.5" customHeight="1">
      <c r="A631" s="595"/>
      <c r="B631" s="13" t="s">
        <v>1125</v>
      </c>
      <c r="C631" s="605" t="s">
        <v>341</v>
      </c>
      <c r="D631" s="605"/>
      <c r="E631" s="351" t="s">
        <v>50</v>
      </c>
      <c r="F631" s="353">
        <v>1.2</v>
      </c>
      <c r="G631" s="256"/>
      <c r="H631" s="353">
        <v>1.2</v>
      </c>
      <c r="I631" s="446">
        <f t="shared" si="12"/>
        <v>0</v>
      </c>
      <c r="J631" s="408">
        <v>1.2</v>
      </c>
    </row>
    <row r="632" spans="1:33" s="238" customFormat="1" ht="19.5" customHeight="1">
      <c r="A632" s="595"/>
      <c r="B632" s="13" t="s">
        <v>1126</v>
      </c>
      <c r="C632" s="605" t="s">
        <v>341</v>
      </c>
      <c r="D632" s="605"/>
      <c r="E632" s="351" t="s">
        <v>50</v>
      </c>
      <c r="F632" s="353">
        <v>0.05</v>
      </c>
      <c r="G632" s="256"/>
      <c r="H632" s="353">
        <v>0.05</v>
      </c>
      <c r="I632" s="446">
        <f t="shared" si="12"/>
        <v>0</v>
      </c>
      <c r="J632" s="408">
        <v>0.04</v>
      </c>
      <c r="K632" s="408"/>
      <c r="L632" s="408"/>
      <c r="M632" s="408"/>
      <c r="N632" s="408"/>
      <c r="O632" s="408"/>
      <c r="P632" s="408"/>
      <c r="Q632" s="408"/>
      <c r="R632" s="408"/>
      <c r="S632" s="408"/>
      <c r="T632" s="408">
        <v>0.01</v>
      </c>
      <c r="U632" s="408"/>
      <c r="V632" s="408"/>
      <c r="W632" s="408"/>
      <c r="X632" s="408"/>
      <c r="Y632" s="408"/>
      <c r="Z632" s="414"/>
      <c r="AA632" s="414"/>
      <c r="AB632" s="414"/>
      <c r="AC632" s="414"/>
      <c r="AD632" s="414"/>
      <c r="AE632" s="414"/>
      <c r="AF632" s="414"/>
      <c r="AG632" s="239"/>
    </row>
    <row r="633" spans="1:33" s="238" customFormat="1" ht="19.5" customHeight="1">
      <c r="A633" s="595"/>
      <c r="B633" s="13" t="s">
        <v>1127</v>
      </c>
      <c r="C633" s="605" t="s">
        <v>341</v>
      </c>
      <c r="D633" s="605"/>
      <c r="E633" s="351" t="s">
        <v>50</v>
      </c>
      <c r="F633" s="353">
        <v>0.3</v>
      </c>
      <c r="G633" s="256"/>
      <c r="H633" s="353">
        <v>0.3</v>
      </c>
      <c r="I633" s="446">
        <f t="shared" si="12"/>
        <v>0</v>
      </c>
      <c r="J633" s="408">
        <v>0.3</v>
      </c>
      <c r="K633" s="408"/>
      <c r="L633" s="408"/>
      <c r="M633" s="408"/>
      <c r="N633" s="408"/>
      <c r="O633" s="408"/>
      <c r="P633" s="408"/>
      <c r="Q633" s="408"/>
      <c r="R633" s="408"/>
      <c r="S633" s="408"/>
      <c r="T633" s="408"/>
      <c r="U633" s="408"/>
      <c r="V633" s="408"/>
      <c r="W633" s="408"/>
      <c r="X633" s="408"/>
      <c r="Y633" s="408"/>
      <c r="Z633" s="414"/>
      <c r="AA633" s="414"/>
      <c r="AB633" s="414"/>
      <c r="AC633" s="414"/>
      <c r="AD633" s="414"/>
      <c r="AE633" s="414"/>
      <c r="AF633" s="414"/>
      <c r="AG633" s="239"/>
    </row>
    <row r="634" spans="1:33" s="238" customFormat="1" ht="19.5" customHeight="1">
      <c r="A634" s="595"/>
      <c r="B634" s="13" t="s">
        <v>1128</v>
      </c>
      <c r="C634" s="605" t="s">
        <v>341</v>
      </c>
      <c r="D634" s="605"/>
      <c r="E634" s="351" t="s">
        <v>50</v>
      </c>
      <c r="F634" s="353">
        <v>0.01</v>
      </c>
      <c r="G634" s="256"/>
      <c r="H634" s="353">
        <v>0.01</v>
      </c>
      <c r="I634" s="446">
        <f t="shared" si="12"/>
        <v>0</v>
      </c>
      <c r="J634" s="408"/>
      <c r="K634" s="408"/>
      <c r="L634" s="408">
        <v>0.01</v>
      </c>
      <c r="M634" s="408"/>
      <c r="N634" s="408"/>
      <c r="O634" s="408"/>
      <c r="P634" s="408"/>
      <c r="Q634" s="408"/>
      <c r="R634" s="408"/>
      <c r="S634" s="408"/>
      <c r="T634" s="408"/>
      <c r="U634" s="408"/>
      <c r="V634" s="408"/>
      <c r="W634" s="408"/>
      <c r="X634" s="408"/>
      <c r="Y634" s="408"/>
      <c r="Z634" s="414"/>
      <c r="AA634" s="414"/>
      <c r="AB634" s="414"/>
      <c r="AC634" s="414"/>
      <c r="AD634" s="414"/>
      <c r="AE634" s="414"/>
      <c r="AF634" s="414"/>
      <c r="AG634" s="239"/>
    </row>
    <row r="635" spans="1:33" ht="19.5" customHeight="1">
      <c r="A635" s="595"/>
      <c r="B635" s="356" t="s">
        <v>1451</v>
      </c>
      <c r="C635" s="605" t="s">
        <v>337</v>
      </c>
      <c r="D635" s="357"/>
      <c r="E635" s="351" t="s">
        <v>50</v>
      </c>
      <c r="F635" s="353">
        <v>0.02</v>
      </c>
      <c r="G635" s="256"/>
      <c r="H635" s="353">
        <v>0.02</v>
      </c>
      <c r="I635" s="446">
        <f t="shared" si="12"/>
        <v>0</v>
      </c>
      <c r="J635" s="423"/>
      <c r="K635" s="423"/>
      <c r="L635" s="423">
        <v>0.02</v>
      </c>
    </row>
    <row r="636" spans="1:33" ht="19.5" customHeight="1">
      <c r="A636" s="595"/>
      <c r="B636" s="356" t="s">
        <v>1129</v>
      </c>
      <c r="C636" s="605" t="s">
        <v>337</v>
      </c>
      <c r="D636" s="357"/>
      <c r="E636" s="351" t="s">
        <v>50</v>
      </c>
      <c r="F636" s="360">
        <v>0.02</v>
      </c>
      <c r="G636" s="256"/>
      <c r="H636" s="360">
        <v>0.02</v>
      </c>
      <c r="I636" s="446">
        <f t="shared" si="12"/>
        <v>0</v>
      </c>
      <c r="J636" s="423"/>
      <c r="K636" s="423"/>
      <c r="L636" s="423">
        <v>0.02</v>
      </c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1"/>
      <c r="AA636" s="421"/>
      <c r="AB636" s="421"/>
      <c r="AC636" s="421"/>
      <c r="AD636" s="421"/>
      <c r="AE636" s="421"/>
      <c r="AF636" s="421"/>
      <c r="AG636" s="421"/>
    </row>
    <row r="637" spans="1:33" ht="19.5" customHeight="1">
      <c r="A637" s="595"/>
      <c r="B637" s="356" t="s">
        <v>1452</v>
      </c>
      <c r="C637" s="605" t="s">
        <v>337</v>
      </c>
      <c r="D637" s="357"/>
      <c r="E637" s="351" t="s">
        <v>50</v>
      </c>
      <c r="F637" s="360">
        <v>0.01</v>
      </c>
      <c r="G637" s="256"/>
      <c r="H637" s="360">
        <v>0.01</v>
      </c>
      <c r="I637" s="446">
        <f t="shared" si="12"/>
        <v>0</v>
      </c>
      <c r="J637" s="422">
        <v>0.01</v>
      </c>
      <c r="K637" s="423"/>
      <c r="L637" s="423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1"/>
      <c r="AA637" s="421"/>
      <c r="AB637" s="421"/>
      <c r="AC637" s="421"/>
      <c r="AD637" s="421"/>
      <c r="AE637" s="421"/>
      <c r="AF637" s="421"/>
      <c r="AG637" s="421"/>
    </row>
    <row r="638" spans="1:33" ht="19.5" customHeight="1">
      <c r="A638" s="595"/>
      <c r="B638" s="13" t="s">
        <v>1130</v>
      </c>
      <c r="C638" s="605" t="s">
        <v>337</v>
      </c>
      <c r="D638" s="605"/>
      <c r="E638" s="351" t="s">
        <v>50</v>
      </c>
      <c r="F638" s="360">
        <v>0.01</v>
      </c>
      <c r="G638" s="256"/>
      <c r="H638" s="360">
        <v>0.01</v>
      </c>
      <c r="I638" s="446">
        <f t="shared" si="12"/>
        <v>0</v>
      </c>
      <c r="J638" s="422">
        <v>0.01</v>
      </c>
      <c r="K638" s="423"/>
      <c r="L638" s="423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1"/>
      <c r="AA638" s="421"/>
      <c r="AB638" s="421"/>
      <c r="AC638" s="421"/>
      <c r="AD638" s="421"/>
      <c r="AE638" s="421"/>
      <c r="AF638" s="421"/>
      <c r="AG638" s="421"/>
    </row>
    <row r="639" spans="1:33" ht="19.5" customHeight="1">
      <c r="A639" s="595"/>
      <c r="B639" s="13" t="s">
        <v>1131</v>
      </c>
      <c r="C639" s="605" t="s">
        <v>337</v>
      </c>
      <c r="D639" s="605"/>
      <c r="E639" s="351" t="s">
        <v>50</v>
      </c>
      <c r="F639" s="256">
        <v>0.03</v>
      </c>
      <c r="G639" s="256"/>
      <c r="H639" s="256">
        <v>0.03</v>
      </c>
      <c r="I639" s="446">
        <f t="shared" si="12"/>
        <v>0</v>
      </c>
      <c r="J639" s="420">
        <v>0.03</v>
      </c>
      <c r="K639" s="423"/>
      <c r="L639" s="423"/>
      <c r="M639" s="420"/>
      <c r="N639" s="420"/>
      <c r="O639" s="420"/>
      <c r="P639" s="420"/>
      <c r="Q639" s="420"/>
      <c r="R639" s="420"/>
      <c r="S639" s="420"/>
      <c r="T639" s="420"/>
      <c r="U639" s="420"/>
      <c r="V639" s="420"/>
      <c r="W639" s="420"/>
      <c r="X639" s="420"/>
      <c r="Y639" s="420"/>
      <c r="Z639" s="413"/>
      <c r="AA639" s="413"/>
      <c r="AB639" s="413"/>
      <c r="AC639" s="413"/>
      <c r="AD639" s="413"/>
      <c r="AE639" s="413"/>
      <c r="AF639" s="413"/>
      <c r="AG639" s="413"/>
    </row>
    <row r="640" spans="1:33" ht="19.5" customHeight="1">
      <c r="A640" s="595"/>
      <c r="B640" s="13" t="s">
        <v>1132</v>
      </c>
      <c r="C640" s="605" t="s">
        <v>337</v>
      </c>
      <c r="D640" s="605"/>
      <c r="E640" s="351" t="s">
        <v>50</v>
      </c>
      <c r="F640" s="256">
        <v>0.05</v>
      </c>
      <c r="G640" s="256"/>
      <c r="H640" s="256">
        <v>0.05</v>
      </c>
      <c r="I640" s="446">
        <f t="shared" si="12"/>
        <v>0</v>
      </c>
      <c r="J640" s="420">
        <v>0.05</v>
      </c>
      <c r="K640" s="420"/>
      <c r="L640" s="420"/>
      <c r="M640" s="420"/>
      <c r="N640" s="420"/>
      <c r="O640" s="420"/>
      <c r="P640" s="420"/>
      <c r="Q640" s="420"/>
      <c r="R640" s="420"/>
      <c r="S640" s="420"/>
      <c r="T640" s="420"/>
      <c r="U640" s="420"/>
      <c r="V640" s="420"/>
      <c r="W640" s="420"/>
      <c r="X640" s="420"/>
      <c r="Y640" s="420"/>
      <c r="Z640" s="413"/>
      <c r="AA640" s="413"/>
      <c r="AB640" s="413"/>
      <c r="AC640" s="413"/>
      <c r="AD640" s="413"/>
      <c r="AE640" s="413"/>
      <c r="AF640" s="413"/>
      <c r="AG640" s="413"/>
    </row>
    <row r="641" spans="1:33" ht="19.5" customHeight="1">
      <c r="A641" s="595"/>
      <c r="B641" s="13" t="s">
        <v>1133</v>
      </c>
      <c r="C641" s="605" t="s">
        <v>337</v>
      </c>
      <c r="D641" s="605"/>
      <c r="E641" s="351" t="s">
        <v>50</v>
      </c>
      <c r="F641" s="256">
        <v>0.03</v>
      </c>
      <c r="G641" s="256"/>
      <c r="H641" s="256">
        <v>0.03</v>
      </c>
      <c r="I641" s="446">
        <f t="shared" si="12"/>
        <v>0</v>
      </c>
      <c r="J641" s="420">
        <v>0.03</v>
      </c>
      <c r="K641" s="420"/>
      <c r="L641" s="420"/>
      <c r="M641" s="420"/>
      <c r="N641" s="420"/>
      <c r="O641" s="420"/>
      <c r="P641" s="420"/>
      <c r="Q641" s="420"/>
      <c r="R641" s="420"/>
      <c r="S641" s="420"/>
      <c r="T641" s="420"/>
      <c r="U641" s="420"/>
      <c r="V641" s="420"/>
      <c r="W641" s="420"/>
      <c r="X641" s="420"/>
      <c r="Y641" s="420"/>
      <c r="Z641" s="413"/>
      <c r="AA641" s="413"/>
      <c r="AB641" s="413"/>
      <c r="AC641" s="413"/>
      <c r="AD641" s="413"/>
      <c r="AE641" s="413"/>
      <c r="AF641" s="413"/>
      <c r="AG641" s="413"/>
    </row>
    <row r="642" spans="1:33" ht="19.5" customHeight="1">
      <c r="A642" s="595"/>
      <c r="B642" s="13" t="s">
        <v>1134</v>
      </c>
      <c r="C642" s="605" t="s">
        <v>337</v>
      </c>
      <c r="D642" s="605"/>
      <c r="E642" s="351" t="s">
        <v>50</v>
      </c>
      <c r="F642" s="360">
        <v>0.02</v>
      </c>
      <c r="G642" s="256"/>
      <c r="H642" s="360">
        <v>0.02</v>
      </c>
      <c r="I642" s="446">
        <f t="shared" si="12"/>
        <v>0</v>
      </c>
      <c r="J642" s="422">
        <v>0.02</v>
      </c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1"/>
      <c r="AA642" s="421"/>
      <c r="AB642" s="421"/>
      <c r="AC642" s="421"/>
      <c r="AD642" s="421"/>
      <c r="AE642" s="421"/>
      <c r="AF642" s="421"/>
      <c r="AG642" s="421"/>
    </row>
    <row r="643" spans="1:33" s="419" customFormat="1" ht="19.5" customHeight="1">
      <c r="A643" s="593"/>
      <c r="B643" s="13" t="s">
        <v>1753</v>
      </c>
      <c r="C643" s="351" t="s">
        <v>337</v>
      </c>
      <c r="D643" s="605"/>
      <c r="E643" s="351" t="s">
        <v>50</v>
      </c>
      <c r="F643" s="256">
        <v>0.05</v>
      </c>
      <c r="G643" s="256"/>
      <c r="H643" s="256">
        <v>0.05</v>
      </c>
      <c r="I643" s="446">
        <f t="shared" si="12"/>
        <v>0</v>
      </c>
      <c r="J643" s="420"/>
      <c r="K643" s="420"/>
      <c r="L643" s="420"/>
      <c r="M643" s="420">
        <v>0.05</v>
      </c>
      <c r="N643" s="420"/>
      <c r="O643" s="420"/>
      <c r="P643" s="420"/>
      <c r="Q643" s="420"/>
      <c r="R643" s="420"/>
      <c r="S643" s="420"/>
      <c r="T643" s="420"/>
      <c r="U643" s="426"/>
      <c r="V643" s="425"/>
      <c r="W643" s="426"/>
      <c r="X643" s="425"/>
      <c r="Y643" s="425"/>
      <c r="Z643" s="413"/>
      <c r="AA643" s="413"/>
      <c r="AB643" s="424"/>
      <c r="AC643" s="424"/>
      <c r="AD643" s="424"/>
      <c r="AE643" s="424"/>
      <c r="AF643" s="424"/>
      <c r="AG643" s="413"/>
    </row>
    <row r="644" spans="1:33" ht="19.5" customHeight="1">
      <c r="A644" s="595"/>
      <c r="B644" s="365" t="s">
        <v>2047</v>
      </c>
      <c r="C644" s="605" t="s">
        <v>331</v>
      </c>
      <c r="D644" s="362" t="s">
        <v>1135</v>
      </c>
      <c r="E644" s="351" t="s">
        <v>50</v>
      </c>
      <c r="F644" s="360">
        <v>0.01</v>
      </c>
      <c r="G644" s="256"/>
      <c r="H644" s="360">
        <v>0.01</v>
      </c>
      <c r="I644" s="446">
        <f t="shared" si="12"/>
        <v>0</v>
      </c>
      <c r="J644" s="420"/>
      <c r="K644" s="420"/>
      <c r="L644" s="420">
        <v>0.01</v>
      </c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1"/>
      <c r="AA644" s="421"/>
      <c r="AB644" s="421"/>
      <c r="AC644" s="421"/>
      <c r="AD644" s="421"/>
      <c r="AE644" s="421"/>
      <c r="AF644" s="421"/>
      <c r="AG644" s="421"/>
    </row>
    <row r="645" spans="1:33" ht="19.5" customHeight="1">
      <c r="A645" s="595"/>
      <c r="B645" s="592" t="s">
        <v>1136</v>
      </c>
      <c r="C645" s="355" t="s">
        <v>790</v>
      </c>
      <c r="D645" s="362"/>
      <c r="E645" s="351" t="s">
        <v>50</v>
      </c>
      <c r="F645" s="360">
        <v>0.01</v>
      </c>
      <c r="G645" s="256"/>
      <c r="H645" s="360">
        <v>0.01</v>
      </c>
      <c r="I645" s="446">
        <f t="shared" si="12"/>
        <v>0</v>
      </c>
      <c r="J645" s="420"/>
      <c r="K645" s="420"/>
      <c r="L645" s="420">
        <v>0.01</v>
      </c>
      <c r="M645" s="420"/>
      <c r="N645" s="420"/>
      <c r="O645" s="422"/>
      <c r="P645" s="422"/>
      <c r="Q645" s="420"/>
      <c r="R645" s="422"/>
      <c r="S645" s="422"/>
      <c r="T645" s="422"/>
      <c r="U645" s="422"/>
      <c r="V645" s="422"/>
      <c r="W645" s="422"/>
      <c r="X645" s="422"/>
      <c r="Y645" s="422"/>
      <c r="Z645" s="421"/>
      <c r="AA645" s="421"/>
      <c r="AB645" s="421"/>
      <c r="AC645" s="421"/>
      <c r="AD645" s="421"/>
      <c r="AE645" s="421"/>
      <c r="AF645" s="239"/>
      <c r="AG645" s="421"/>
    </row>
    <row r="646" spans="1:33" ht="19.5" customHeight="1">
      <c r="A646" s="595"/>
      <c r="B646" s="592" t="s">
        <v>2048</v>
      </c>
      <c r="C646" s="355" t="s">
        <v>790</v>
      </c>
      <c r="D646" s="362"/>
      <c r="E646" s="351" t="s">
        <v>50</v>
      </c>
      <c r="F646" s="360">
        <v>0.03</v>
      </c>
      <c r="G646" s="256"/>
      <c r="H646" s="360">
        <v>0.03</v>
      </c>
      <c r="I646" s="446">
        <f t="shared" si="12"/>
        <v>0</v>
      </c>
      <c r="J646" s="420"/>
      <c r="K646" s="420"/>
      <c r="L646" s="420">
        <v>0.03</v>
      </c>
      <c r="M646" s="420"/>
      <c r="N646" s="420"/>
      <c r="O646" s="422"/>
      <c r="P646" s="422"/>
      <c r="Q646" s="420"/>
      <c r="R646" s="422"/>
      <c r="S646" s="422"/>
      <c r="T646" s="422"/>
      <c r="U646" s="422"/>
      <c r="V646" s="422"/>
      <c r="W646" s="422"/>
      <c r="X646" s="422"/>
      <c r="Y646" s="422"/>
      <c r="Z646" s="421"/>
      <c r="AA646" s="421"/>
      <c r="AB646" s="421"/>
      <c r="AC646" s="421"/>
      <c r="AD646" s="421"/>
      <c r="AE646" s="421"/>
      <c r="AF646" s="239"/>
      <c r="AG646" s="421"/>
    </row>
    <row r="647" spans="1:33" ht="19.5" customHeight="1">
      <c r="A647" s="595"/>
      <c r="B647" s="592" t="s">
        <v>1137</v>
      </c>
      <c r="C647" s="355" t="s">
        <v>790</v>
      </c>
      <c r="D647" s="362"/>
      <c r="E647" s="351" t="s">
        <v>50</v>
      </c>
      <c r="F647" s="360">
        <v>0.05</v>
      </c>
      <c r="G647" s="256"/>
      <c r="H647" s="360">
        <v>0.05</v>
      </c>
      <c r="I647" s="446">
        <f t="shared" si="12"/>
        <v>0</v>
      </c>
      <c r="J647" s="420"/>
      <c r="K647" s="420"/>
      <c r="L647" s="420">
        <v>0.05</v>
      </c>
      <c r="M647" s="420"/>
      <c r="N647" s="420"/>
      <c r="O647" s="422"/>
      <c r="P647" s="422"/>
      <c r="Q647" s="420"/>
      <c r="R647" s="422"/>
      <c r="S647" s="422"/>
      <c r="T647" s="422"/>
      <c r="U647" s="422"/>
      <c r="V647" s="422"/>
      <c r="W647" s="422"/>
      <c r="X647" s="422"/>
      <c r="Y647" s="422"/>
      <c r="Z647" s="421"/>
      <c r="AA647" s="421"/>
      <c r="AB647" s="421"/>
      <c r="AC647" s="421"/>
      <c r="AD647" s="421"/>
      <c r="AE647" s="421"/>
      <c r="AF647" s="239"/>
      <c r="AG647" s="421"/>
    </row>
    <row r="648" spans="1:33" ht="19.5" customHeight="1">
      <c r="A648" s="595"/>
      <c r="B648" s="592" t="s">
        <v>1138</v>
      </c>
      <c r="C648" s="355" t="s">
        <v>790</v>
      </c>
      <c r="D648" s="362"/>
      <c r="E648" s="351" t="s">
        <v>50</v>
      </c>
      <c r="F648" s="360">
        <v>0.04</v>
      </c>
      <c r="G648" s="256"/>
      <c r="H648" s="360">
        <v>0.04</v>
      </c>
      <c r="I648" s="446">
        <f t="shared" si="12"/>
        <v>0</v>
      </c>
      <c r="J648" s="420"/>
      <c r="K648" s="420">
        <v>0.04</v>
      </c>
      <c r="L648" s="420"/>
      <c r="M648" s="420"/>
      <c r="N648" s="420"/>
      <c r="O648" s="422"/>
      <c r="P648" s="422"/>
      <c r="Q648" s="420"/>
      <c r="R648" s="422"/>
      <c r="S648" s="422"/>
      <c r="T648" s="422"/>
      <c r="U648" s="422"/>
      <c r="V648" s="422"/>
      <c r="W648" s="422"/>
      <c r="X648" s="422"/>
      <c r="Y648" s="422"/>
      <c r="Z648" s="421"/>
      <c r="AA648" s="421"/>
      <c r="AB648" s="421"/>
      <c r="AC648" s="421"/>
      <c r="AD648" s="421"/>
      <c r="AE648" s="421"/>
      <c r="AF648" s="239"/>
      <c r="AG648" s="421"/>
    </row>
    <row r="649" spans="1:33" ht="19.5" customHeight="1">
      <c r="A649" s="595"/>
      <c r="B649" s="592" t="s">
        <v>1139</v>
      </c>
      <c r="C649" s="355" t="s">
        <v>790</v>
      </c>
      <c r="D649" s="362"/>
      <c r="E649" s="351" t="s">
        <v>50</v>
      </c>
      <c r="F649" s="360">
        <v>0.01</v>
      </c>
      <c r="G649" s="256"/>
      <c r="H649" s="360">
        <v>0.01</v>
      </c>
      <c r="I649" s="446">
        <f t="shared" si="12"/>
        <v>0</v>
      </c>
      <c r="J649" s="420"/>
      <c r="K649" s="420"/>
      <c r="L649" s="420">
        <v>0.01</v>
      </c>
      <c r="M649" s="420"/>
      <c r="N649" s="420"/>
      <c r="O649" s="422"/>
      <c r="P649" s="422"/>
      <c r="Q649" s="420"/>
      <c r="R649" s="422"/>
      <c r="S649" s="422"/>
      <c r="T649" s="422"/>
      <c r="U649" s="422"/>
      <c r="V649" s="422"/>
      <c r="W649" s="422"/>
      <c r="X649" s="422"/>
      <c r="Y649" s="422"/>
      <c r="Z649" s="421"/>
      <c r="AA649" s="421"/>
      <c r="AB649" s="421"/>
      <c r="AC649" s="421"/>
      <c r="AD649" s="421"/>
      <c r="AE649" s="421"/>
      <c r="AF649" s="239"/>
      <c r="AG649" s="421"/>
    </row>
    <row r="650" spans="1:33" ht="19.5" customHeight="1">
      <c r="A650" s="595"/>
      <c r="B650" s="592" t="s">
        <v>1140</v>
      </c>
      <c r="C650" s="355" t="s">
        <v>790</v>
      </c>
      <c r="D650" s="362"/>
      <c r="E650" s="351" t="s">
        <v>50</v>
      </c>
      <c r="F650" s="360">
        <v>0.01</v>
      </c>
      <c r="G650" s="256"/>
      <c r="H650" s="360">
        <v>0.01</v>
      </c>
      <c r="I650" s="446">
        <f t="shared" si="12"/>
        <v>0</v>
      </c>
      <c r="J650" s="420"/>
      <c r="K650" s="420"/>
      <c r="L650" s="420">
        <v>0.01</v>
      </c>
      <c r="M650" s="420"/>
      <c r="N650" s="420"/>
      <c r="O650" s="422"/>
      <c r="P650" s="422"/>
      <c r="Q650" s="420"/>
      <c r="R650" s="422"/>
      <c r="S650" s="422"/>
      <c r="T650" s="422"/>
      <c r="U650" s="422"/>
      <c r="V650" s="422"/>
      <c r="W650" s="422"/>
      <c r="X650" s="422"/>
      <c r="Y650" s="422"/>
      <c r="Z650" s="421"/>
      <c r="AA650" s="421"/>
      <c r="AB650" s="421"/>
      <c r="AC650" s="421"/>
      <c r="AD650" s="421"/>
      <c r="AE650" s="421"/>
      <c r="AF650" s="239"/>
      <c r="AG650" s="421"/>
    </row>
    <row r="651" spans="1:33" ht="19.5" customHeight="1">
      <c r="A651" s="595"/>
      <c r="B651" s="592" t="s">
        <v>1141</v>
      </c>
      <c r="C651" s="355" t="s">
        <v>790</v>
      </c>
      <c r="D651" s="362"/>
      <c r="E651" s="351" t="s">
        <v>50</v>
      </c>
      <c r="F651" s="360">
        <v>0.01</v>
      </c>
      <c r="G651" s="256"/>
      <c r="H651" s="360">
        <v>0.01</v>
      </c>
      <c r="I651" s="446">
        <f t="shared" si="12"/>
        <v>0</v>
      </c>
      <c r="J651" s="420"/>
      <c r="K651" s="420"/>
      <c r="L651" s="420">
        <v>0.01</v>
      </c>
      <c r="M651" s="420"/>
      <c r="N651" s="420"/>
      <c r="O651" s="422"/>
      <c r="P651" s="422"/>
      <c r="Q651" s="420"/>
      <c r="R651" s="422"/>
      <c r="S651" s="422"/>
      <c r="T651" s="422"/>
      <c r="U651" s="422"/>
      <c r="V651" s="422"/>
      <c r="W651" s="422"/>
      <c r="X651" s="422"/>
      <c r="Y651" s="422"/>
      <c r="Z651" s="421"/>
      <c r="AA651" s="421"/>
      <c r="AB651" s="421"/>
      <c r="AC651" s="421"/>
      <c r="AD651" s="421"/>
      <c r="AE651" s="421"/>
      <c r="AF651" s="239"/>
      <c r="AG651" s="421"/>
    </row>
    <row r="652" spans="1:33" ht="19.5" customHeight="1">
      <c r="A652" s="595"/>
      <c r="B652" s="596" t="s">
        <v>1142</v>
      </c>
      <c r="C652" s="355" t="s">
        <v>790</v>
      </c>
      <c r="D652" s="605"/>
      <c r="E652" s="351" t="s">
        <v>50</v>
      </c>
      <c r="F652" s="353">
        <v>0.5</v>
      </c>
      <c r="G652" s="256"/>
      <c r="H652" s="353">
        <v>0.5</v>
      </c>
      <c r="I652" s="446">
        <f t="shared" ref="I652:I715" si="13">SUM(J652:AG652)-H652</f>
        <v>0</v>
      </c>
      <c r="K652" s="408">
        <v>0.2</v>
      </c>
      <c r="L652" s="408">
        <v>0.3</v>
      </c>
    </row>
    <row r="653" spans="1:33" ht="19.5" customHeight="1">
      <c r="A653" s="595"/>
      <c r="B653" s="596" t="s">
        <v>1453</v>
      </c>
      <c r="C653" s="355" t="s">
        <v>328</v>
      </c>
      <c r="D653" s="355" t="s">
        <v>1143</v>
      </c>
      <c r="E653" s="351" t="s">
        <v>50</v>
      </c>
      <c r="F653" s="360">
        <v>0.33</v>
      </c>
      <c r="G653" s="256"/>
      <c r="H653" s="360">
        <v>0.33</v>
      </c>
      <c r="I653" s="446">
        <f t="shared" si="13"/>
        <v>0</v>
      </c>
      <c r="J653" s="420"/>
      <c r="K653" s="420">
        <v>0.13</v>
      </c>
      <c r="L653" s="422"/>
      <c r="M653" s="420"/>
      <c r="N653" s="420">
        <v>0.2</v>
      </c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1"/>
      <c r="AA653" s="421"/>
      <c r="AB653" s="421"/>
      <c r="AC653" s="421"/>
      <c r="AD653" s="421"/>
      <c r="AE653" s="421"/>
      <c r="AF653" s="421"/>
      <c r="AG653" s="421"/>
    </row>
    <row r="654" spans="1:33" ht="19.5" customHeight="1">
      <c r="A654" s="595"/>
      <c r="B654" s="596" t="s">
        <v>1454</v>
      </c>
      <c r="C654" s="355" t="s">
        <v>328</v>
      </c>
      <c r="D654" s="355" t="s">
        <v>1144</v>
      </c>
      <c r="E654" s="351" t="s">
        <v>50</v>
      </c>
      <c r="F654" s="360">
        <v>0.1</v>
      </c>
      <c r="G654" s="256"/>
      <c r="H654" s="360">
        <v>0.1</v>
      </c>
      <c r="I654" s="446">
        <f t="shared" si="13"/>
        <v>0</v>
      </c>
      <c r="J654" s="420"/>
      <c r="K654" s="420">
        <v>0.1</v>
      </c>
      <c r="L654" s="422"/>
      <c r="M654" s="420"/>
      <c r="N654" s="420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1"/>
      <c r="AA654" s="421"/>
      <c r="AB654" s="421"/>
      <c r="AC654" s="421"/>
      <c r="AD654" s="421"/>
      <c r="AE654" s="421"/>
      <c r="AF654" s="421"/>
      <c r="AG654" s="421"/>
    </row>
    <row r="655" spans="1:33" ht="19.5" customHeight="1">
      <c r="A655" s="595"/>
      <c r="B655" s="596" t="s">
        <v>1145</v>
      </c>
      <c r="C655" s="355" t="s">
        <v>328</v>
      </c>
      <c r="D655" s="355" t="s">
        <v>1146</v>
      </c>
      <c r="E655" s="351" t="s">
        <v>50</v>
      </c>
      <c r="F655" s="256">
        <v>0.25</v>
      </c>
      <c r="G655" s="256"/>
      <c r="H655" s="256">
        <v>0.25</v>
      </c>
      <c r="I655" s="446">
        <f t="shared" si="13"/>
        <v>0</v>
      </c>
      <c r="J655" s="420"/>
      <c r="K655" s="420"/>
      <c r="L655" s="420"/>
      <c r="M655" s="420"/>
      <c r="N655" s="420">
        <v>0.25</v>
      </c>
      <c r="O655" s="420"/>
      <c r="P655" s="420"/>
      <c r="Q655" s="420"/>
      <c r="R655" s="420"/>
      <c r="S655" s="420"/>
      <c r="T655" s="420"/>
      <c r="U655" s="420"/>
      <c r="V655" s="420"/>
      <c r="W655" s="420"/>
      <c r="X655" s="420"/>
      <c r="Y655" s="420"/>
      <c r="Z655" s="413"/>
      <c r="AA655" s="413"/>
      <c r="AB655" s="413"/>
      <c r="AC655" s="413"/>
      <c r="AD655" s="413"/>
      <c r="AE655" s="413"/>
      <c r="AF655" s="413"/>
      <c r="AG655" s="413"/>
    </row>
    <row r="656" spans="1:33" ht="19.5" customHeight="1">
      <c r="A656" s="595"/>
      <c r="B656" s="596" t="s">
        <v>1147</v>
      </c>
      <c r="C656" s="355" t="s">
        <v>328</v>
      </c>
      <c r="D656" s="355" t="s">
        <v>1148</v>
      </c>
      <c r="E656" s="351" t="s">
        <v>50</v>
      </c>
      <c r="F656" s="256">
        <v>0.22</v>
      </c>
      <c r="G656" s="256"/>
      <c r="H656" s="256">
        <v>0.22</v>
      </c>
      <c r="I656" s="446">
        <f t="shared" si="13"/>
        <v>0</v>
      </c>
      <c r="J656" s="420"/>
      <c r="K656" s="420"/>
      <c r="L656" s="420"/>
      <c r="M656" s="420"/>
      <c r="N656" s="420">
        <v>0.22</v>
      </c>
      <c r="O656" s="420"/>
      <c r="P656" s="420"/>
      <c r="Q656" s="420"/>
      <c r="R656" s="420"/>
      <c r="S656" s="420"/>
      <c r="T656" s="420"/>
      <c r="U656" s="420"/>
      <c r="V656" s="420"/>
      <c r="W656" s="420"/>
      <c r="X656" s="420"/>
      <c r="Y656" s="420"/>
      <c r="Z656" s="413"/>
      <c r="AA656" s="413"/>
      <c r="AB656" s="413"/>
      <c r="AC656" s="413"/>
      <c r="AD656" s="413"/>
      <c r="AE656" s="413"/>
      <c r="AF656" s="413"/>
      <c r="AG656" s="413"/>
    </row>
    <row r="657" spans="1:33" ht="19.5" customHeight="1">
      <c r="A657" s="595"/>
      <c r="B657" s="596" t="s">
        <v>1149</v>
      </c>
      <c r="C657" s="355" t="s">
        <v>328</v>
      </c>
      <c r="D657" s="355" t="s">
        <v>1150</v>
      </c>
      <c r="E657" s="351" t="s">
        <v>50</v>
      </c>
      <c r="F657" s="256">
        <v>0.22</v>
      </c>
      <c r="G657" s="256"/>
      <c r="H657" s="256">
        <v>0.22</v>
      </c>
      <c r="I657" s="446">
        <f t="shared" si="13"/>
        <v>0</v>
      </c>
      <c r="J657" s="420"/>
      <c r="K657" s="420"/>
      <c r="L657" s="420"/>
      <c r="M657" s="420"/>
      <c r="N657" s="420">
        <v>0.22</v>
      </c>
      <c r="O657" s="420"/>
      <c r="P657" s="420"/>
      <c r="Q657" s="420"/>
      <c r="R657" s="420"/>
      <c r="S657" s="420"/>
      <c r="T657" s="420"/>
      <c r="U657" s="420"/>
      <c r="V657" s="420"/>
      <c r="W657" s="420"/>
      <c r="X657" s="420"/>
      <c r="Y657" s="420"/>
      <c r="Z657" s="413"/>
      <c r="AA657" s="413"/>
      <c r="AB657" s="413"/>
      <c r="AC657" s="413"/>
      <c r="AD657" s="413"/>
      <c r="AE657" s="413"/>
      <c r="AF657" s="413"/>
      <c r="AG657" s="413"/>
    </row>
    <row r="658" spans="1:33" ht="19.5" customHeight="1">
      <c r="A658" s="595"/>
      <c r="B658" s="13" t="s">
        <v>1455</v>
      </c>
      <c r="C658" s="605" t="s">
        <v>689</v>
      </c>
      <c r="D658" s="605" t="s">
        <v>839</v>
      </c>
      <c r="E658" s="351" t="s">
        <v>50</v>
      </c>
      <c r="F658" s="353">
        <v>0.11</v>
      </c>
      <c r="G658" s="256"/>
      <c r="H658" s="353">
        <v>0.11</v>
      </c>
      <c r="I658" s="446">
        <f t="shared" si="13"/>
        <v>0</v>
      </c>
      <c r="M658" s="408">
        <v>0.11</v>
      </c>
    </row>
    <row r="659" spans="1:33" ht="19.5" customHeight="1">
      <c r="A659" s="595"/>
      <c r="B659" s="592" t="s">
        <v>1456</v>
      </c>
      <c r="C659" s="355" t="s">
        <v>689</v>
      </c>
      <c r="D659" s="362"/>
      <c r="E659" s="351" t="s">
        <v>50</v>
      </c>
      <c r="F659" s="360">
        <v>0.62</v>
      </c>
      <c r="G659" s="256"/>
      <c r="H659" s="360">
        <v>0.62</v>
      </c>
      <c r="I659" s="446">
        <f t="shared" si="13"/>
        <v>0</v>
      </c>
      <c r="J659" s="420"/>
      <c r="K659" s="420"/>
      <c r="L659" s="420"/>
      <c r="M659" s="420"/>
      <c r="N659" s="420"/>
      <c r="O659" s="422"/>
      <c r="P659" s="422"/>
      <c r="Q659" s="420"/>
      <c r="R659" s="422"/>
      <c r="S659" s="422"/>
      <c r="T659" s="422"/>
      <c r="U659" s="422"/>
      <c r="V659" s="422"/>
      <c r="W659" s="422"/>
      <c r="X659" s="422"/>
      <c r="Y659" s="422"/>
      <c r="Z659" s="421"/>
      <c r="AA659" s="421"/>
      <c r="AB659" s="421"/>
      <c r="AC659" s="421"/>
      <c r="AD659" s="421"/>
      <c r="AE659" s="421"/>
      <c r="AF659" s="239">
        <v>0.62</v>
      </c>
      <c r="AG659" s="239"/>
    </row>
    <row r="660" spans="1:33" ht="19.5" customHeight="1">
      <c r="A660" s="595"/>
      <c r="B660" s="592" t="s">
        <v>1457</v>
      </c>
      <c r="C660" s="355" t="s">
        <v>689</v>
      </c>
      <c r="D660" s="362"/>
      <c r="E660" s="351" t="s">
        <v>50</v>
      </c>
      <c r="F660" s="360">
        <v>0.05</v>
      </c>
      <c r="G660" s="256"/>
      <c r="H660" s="360">
        <v>0.05</v>
      </c>
      <c r="I660" s="446">
        <f t="shared" si="13"/>
        <v>0</v>
      </c>
      <c r="J660" s="420">
        <v>0.05</v>
      </c>
      <c r="K660" s="420"/>
      <c r="L660" s="420"/>
      <c r="M660" s="420"/>
      <c r="N660" s="420"/>
      <c r="O660" s="422"/>
      <c r="P660" s="422"/>
      <c r="Q660" s="420"/>
      <c r="R660" s="422"/>
      <c r="S660" s="422"/>
      <c r="T660" s="422"/>
      <c r="U660" s="422"/>
      <c r="V660" s="422"/>
      <c r="W660" s="422"/>
      <c r="X660" s="422"/>
      <c r="Y660" s="422"/>
      <c r="Z660" s="421"/>
      <c r="AA660" s="421"/>
      <c r="AB660" s="421"/>
      <c r="AC660" s="421"/>
      <c r="AD660" s="421"/>
      <c r="AE660" s="421"/>
      <c r="AF660" s="239"/>
      <c r="AG660" s="239"/>
    </row>
    <row r="661" spans="1:33" ht="19.5" customHeight="1">
      <c r="A661" s="595"/>
      <c r="B661" s="592" t="s">
        <v>1458</v>
      </c>
      <c r="C661" s="355" t="s">
        <v>689</v>
      </c>
      <c r="D661" s="362"/>
      <c r="E661" s="351" t="s">
        <v>50</v>
      </c>
      <c r="F661" s="360">
        <v>0.02</v>
      </c>
      <c r="G661" s="256"/>
      <c r="H661" s="360">
        <v>0.02</v>
      </c>
      <c r="I661" s="446">
        <f t="shared" si="13"/>
        <v>0</v>
      </c>
      <c r="J661" s="420"/>
      <c r="K661" s="420"/>
      <c r="L661" s="420"/>
      <c r="M661" s="420"/>
      <c r="N661" s="420">
        <v>0.02</v>
      </c>
      <c r="O661" s="422"/>
      <c r="P661" s="422"/>
      <c r="Q661" s="420"/>
      <c r="R661" s="422"/>
      <c r="S661" s="422"/>
      <c r="T661" s="422"/>
      <c r="U661" s="422"/>
      <c r="V661" s="422"/>
      <c r="W661" s="422"/>
      <c r="X661" s="422"/>
      <c r="Y661" s="422"/>
      <c r="Z661" s="421"/>
      <c r="AA661" s="421"/>
      <c r="AB661" s="421"/>
      <c r="AC661" s="421"/>
      <c r="AD661" s="421"/>
      <c r="AE661" s="421"/>
      <c r="AF661" s="239"/>
      <c r="AG661" s="239"/>
    </row>
    <row r="662" spans="1:33" ht="19.5" customHeight="1">
      <c r="A662" s="595"/>
      <c r="B662" s="592" t="s">
        <v>1459</v>
      </c>
      <c r="C662" s="355" t="s">
        <v>689</v>
      </c>
      <c r="D662" s="362"/>
      <c r="E662" s="351" t="s">
        <v>50</v>
      </c>
      <c r="F662" s="360">
        <v>0.3</v>
      </c>
      <c r="G662" s="256"/>
      <c r="H662" s="360">
        <v>0.3</v>
      </c>
      <c r="I662" s="446">
        <f t="shared" si="13"/>
        <v>0</v>
      </c>
      <c r="J662" s="420"/>
      <c r="K662" s="420"/>
      <c r="L662" s="420"/>
      <c r="M662" s="420"/>
      <c r="N662" s="420">
        <v>0.3</v>
      </c>
      <c r="O662" s="422"/>
      <c r="P662" s="422"/>
      <c r="Q662" s="420"/>
      <c r="R662" s="422"/>
      <c r="S662" s="422"/>
      <c r="T662" s="422"/>
      <c r="U662" s="422"/>
      <c r="V662" s="422"/>
      <c r="W662" s="422"/>
      <c r="X662" s="422"/>
      <c r="Y662" s="422"/>
      <c r="Z662" s="421"/>
      <c r="AA662" s="421"/>
      <c r="AB662" s="421"/>
      <c r="AC662" s="421"/>
      <c r="AD662" s="421"/>
      <c r="AE662" s="421"/>
      <c r="AF662" s="239"/>
      <c r="AG662" s="239"/>
    </row>
    <row r="663" spans="1:33" ht="19.5" customHeight="1">
      <c r="A663" s="595"/>
      <c r="B663" s="592" t="s">
        <v>1460</v>
      </c>
      <c r="C663" s="355" t="s">
        <v>689</v>
      </c>
      <c r="D663" s="362"/>
      <c r="E663" s="351" t="s">
        <v>50</v>
      </c>
      <c r="F663" s="360">
        <v>0.01</v>
      </c>
      <c r="G663" s="256"/>
      <c r="H663" s="360">
        <v>0.01</v>
      </c>
      <c r="I663" s="446">
        <f t="shared" si="13"/>
        <v>0</v>
      </c>
      <c r="J663" s="420"/>
      <c r="K663" s="420"/>
      <c r="L663" s="420"/>
      <c r="M663" s="420"/>
      <c r="N663" s="420">
        <v>0.01</v>
      </c>
      <c r="O663" s="422"/>
      <c r="P663" s="422"/>
      <c r="Q663" s="420"/>
      <c r="R663" s="422"/>
      <c r="S663" s="422"/>
      <c r="T663" s="422"/>
      <c r="U663" s="422"/>
      <c r="V663" s="422"/>
      <c r="W663" s="422"/>
      <c r="X663" s="422"/>
      <c r="Y663" s="422"/>
      <c r="Z663" s="421"/>
      <c r="AA663" s="421"/>
      <c r="AB663" s="421"/>
      <c r="AC663" s="421"/>
      <c r="AD663" s="421"/>
      <c r="AE663" s="421"/>
      <c r="AF663" s="239"/>
      <c r="AG663" s="239"/>
    </row>
    <row r="664" spans="1:33" ht="19.5" customHeight="1">
      <c r="A664" s="595"/>
      <c r="B664" s="592" t="s">
        <v>1461</v>
      </c>
      <c r="C664" s="355" t="s">
        <v>689</v>
      </c>
      <c r="D664" s="362"/>
      <c r="E664" s="351" t="s">
        <v>50</v>
      </c>
      <c r="F664" s="360">
        <v>0.02</v>
      </c>
      <c r="G664" s="256"/>
      <c r="H664" s="360">
        <v>0.02</v>
      </c>
      <c r="I664" s="446">
        <f t="shared" si="13"/>
        <v>0</v>
      </c>
      <c r="J664" s="420"/>
      <c r="K664" s="420"/>
      <c r="L664" s="420"/>
      <c r="M664" s="420"/>
      <c r="N664" s="420">
        <v>0.02</v>
      </c>
      <c r="O664" s="422"/>
      <c r="P664" s="422"/>
      <c r="Q664" s="420"/>
      <c r="R664" s="422"/>
      <c r="S664" s="422"/>
      <c r="T664" s="422"/>
      <c r="U664" s="422"/>
      <c r="V664" s="422"/>
      <c r="W664" s="422"/>
      <c r="X664" s="422"/>
      <c r="Y664" s="422"/>
      <c r="Z664" s="421"/>
      <c r="AA664" s="421"/>
      <c r="AB664" s="421"/>
      <c r="AC664" s="421"/>
      <c r="AD664" s="421"/>
      <c r="AE664" s="421"/>
      <c r="AF664" s="239"/>
      <c r="AG664" s="239"/>
    </row>
    <row r="665" spans="1:33" ht="19.5" customHeight="1">
      <c r="A665" s="595"/>
      <c r="B665" s="592" t="s">
        <v>1462</v>
      </c>
      <c r="C665" s="355" t="s">
        <v>689</v>
      </c>
      <c r="D665" s="362"/>
      <c r="E665" s="351" t="s">
        <v>50</v>
      </c>
      <c r="F665" s="360">
        <v>0.05</v>
      </c>
      <c r="G665" s="256"/>
      <c r="H665" s="360">
        <v>0.05</v>
      </c>
      <c r="I665" s="446">
        <f t="shared" si="13"/>
        <v>0</v>
      </c>
      <c r="J665" s="420">
        <v>0.05</v>
      </c>
      <c r="K665" s="420"/>
      <c r="L665" s="420"/>
      <c r="M665" s="420"/>
      <c r="N665" s="420"/>
      <c r="O665" s="422"/>
      <c r="P665" s="422"/>
      <c r="Q665" s="420"/>
      <c r="R665" s="422"/>
      <c r="S665" s="422"/>
      <c r="T665" s="422"/>
      <c r="U665" s="422"/>
      <c r="V665" s="422"/>
      <c r="W665" s="422"/>
      <c r="X665" s="422"/>
      <c r="Y665" s="422"/>
      <c r="Z665" s="421"/>
      <c r="AA665" s="421"/>
      <c r="AB665" s="421"/>
      <c r="AC665" s="421"/>
      <c r="AD665" s="421"/>
      <c r="AE665" s="421"/>
      <c r="AF665" s="239"/>
      <c r="AG665" s="239"/>
    </row>
    <row r="666" spans="1:33" ht="19.5" customHeight="1">
      <c r="A666" s="595"/>
      <c r="B666" s="596" t="s">
        <v>1151</v>
      </c>
      <c r="C666" s="355" t="s">
        <v>339</v>
      </c>
      <c r="D666" s="355" t="s">
        <v>700</v>
      </c>
      <c r="E666" s="351" t="s">
        <v>50</v>
      </c>
      <c r="F666" s="353">
        <v>0.08</v>
      </c>
      <c r="G666" s="256"/>
      <c r="H666" s="353">
        <v>0.08</v>
      </c>
      <c r="I666" s="446">
        <f t="shared" si="13"/>
        <v>0</v>
      </c>
      <c r="J666" s="408">
        <v>0.05</v>
      </c>
      <c r="L666" s="408">
        <v>0.03</v>
      </c>
    </row>
    <row r="667" spans="1:33" ht="19.5" customHeight="1">
      <c r="A667" s="595"/>
      <c r="B667" s="596" t="s">
        <v>1152</v>
      </c>
      <c r="C667" s="355" t="s">
        <v>339</v>
      </c>
      <c r="D667" s="355" t="s">
        <v>911</v>
      </c>
      <c r="E667" s="351" t="s">
        <v>50</v>
      </c>
      <c r="F667" s="353">
        <v>0.08</v>
      </c>
      <c r="G667" s="256"/>
      <c r="H667" s="353">
        <v>0.08</v>
      </c>
      <c r="I667" s="446">
        <f t="shared" si="13"/>
        <v>0</v>
      </c>
      <c r="J667" s="408">
        <v>0.05</v>
      </c>
      <c r="L667" s="408">
        <v>0.03</v>
      </c>
    </row>
    <row r="668" spans="1:33" ht="19.5" customHeight="1">
      <c r="A668" s="595"/>
      <c r="B668" s="596" t="s">
        <v>1153</v>
      </c>
      <c r="C668" s="355" t="s">
        <v>339</v>
      </c>
      <c r="D668" s="605" t="s">
        <v>703</v>
      </c>
      <c r="E668" s="351" t="s">
        <v>50</v>
      </c>
      <c r="F668" s="353">
        <v>0.45</v>
      </c>
      <c r="G668" s="256"/>
      <c r="H668" s="353">
        <v>0.45</v>
      </c>
      <c r="I668" s="446">
        <f t="shared" si="13"/>
        <v>0</v>
      </c>
      <c r="J668" s="420">
        <v>0.09</v>
      </c>
      <c r="L668" s="420">
        <v>0.09</v>
      </c>
      <c r="N668" s="420">
        <v>0.18</v>
      </c>
      <c r="AG668" s="239">
        <v>0.09</v>
      </c>
    </row>
    <row r="669" spans="1:33" ht="19.5" customHeight="1">
      <c r="A669" s="595"/>
      <c r="B669" s="596" t="s">
        <v>1154</v>
      </c>
      <c r="C669" s="355" t="s">
        <v>339</v>
      </c>
      <c r="D669" s="605" t="s">
        <v>701</v>
      </c>
      <c r="E669" s="351" t="s">
        <v>50</v>
      </c>
      <c r="F669" s="353">
        <v>0.05</v>
      </c>
      <c r="G669" s="256"/>
      <c r="H669" s="353">
        <v>0.05</v>
      </c>
      <c r="I669" s="446">
        <f t="shared" si="13"/>
        <v>0</v>
      </c>
      <c r="J669" s="420">
        <v>0.01</v>
      </c>
      <c r="L669" s="420">
        <v>0.02</v>
      </c>
      <c r="N669" s="420"/>
      <c r="AG669" s="239">
        <v>0.02</v>
      </c>
    </row>
    <row r="670" spans="1:33" ht="19.5" customHeight="1">
      <c r="A670" s="595"/>
      <c r="B670" s="596" t="s">
        <v>1155</v>
      </c>
      <c r="C670" s="355" t="s">
        <v>339</v>
      </c>
      <c r="D670" s="605" t="s">
        <v>697</v>
      </c>
      <c r="E670" s="351" t="s">
        <v>50</v>
      </c>
      <c r="F670" s="353">
        <v>0.05</v>
      </c>
      <c r="G670" s="256"/>
      <c r="H670" s="353">
        <v>0.05</v>
      </c>
      <c r="I670" s="446">
        <f t="shared" si="13"/>
        <v>0</v>
      </c>
      <c r="J670" s="420">
        <v>0.01</v>
      </c>
      <c r="L670" s="420">
        <v>0.02</v>
      </c>
      <c r="N670" s="420"/>
      <c r="AG670" s="239">
        <v>0.02</v>
      </c>
    </row>
    <row r="671" spans="1:33" ht="19.5" customHeight="1">
      <c r="A671" s="595"/>
      <c r="B671" s="596" t="s">
        <v>1156</v>
      </c>
      <c r="C671" s="355" t="s">
        <v>339</v>
      </c>
      <c r="D671" s="605" t="s">
        <v>919</v>
      </c>
      <c r="E671" s="351" t="s">
        <v>50</v>
      </c>
      <c r="F671" s="353">
        <v>0.02</v>
      </c>
      <c r="G671" s="256"/>
      <c r="H671" s="353">
        <v>0.02</v>
      </c>
      <c r="I671" s="446">
        <f t="shared" si="13"/>
        <v>0</v>
      </c>
      <c r="J671" s="420"/>
      <c r="L671" s="420">
        <v>0.01</v>
      </c>
      <c r="N671" s="420">
        <v>0.01</v>
      </c>
      <c r="AG671" s="239"/>
    </row>
    <row r="672" spans="1:33" ht="19.5" customHeight="1">
      <c r="A672" s="595"/>
      <c r="B672" s="13" t="s">
        <v>1157</v>
      </c>
      <c r="C672" s="355" t="s">
        <v>333</v>
      </c>
      <c r="D672" s="605"/>
      <c r="E672" s="351" t="s">
        <v>50</v>
      </c>
      <c r="F672" s="353">
        <v>0.05</v>
      </c>
      <c r="G672" s="256"/>
      <c r="H672" s="353">
        <v>0.05</v>
      </c>
      <c r="I672" s="446">
        <f t="shared" si="13"/>
        <v>0</v>
      </c>
      <c r="L672" s="408">
        <v>0.05</v>
      </c>
    </row>
    <row r="673" spans="1:33" ht="19.5" customHeight="1">
      <c r="A673" s="595"/>
      <c r="B673" s="13" t="s">
        <v>1158</v>
      </c>
      <c r="C673" s="355" t="s">
        <v>333</v>
      </c>
      <c r="D673" s="605"/>
      <c r="E673" s="351" t="s">
        <v>50</v>
      </c>
      <c r="F673" s="353">
        <v>0.05</v>
      </c>
      <c r="G673" s="256"/>
      <c r="H673" s="353">
        <v>0.05</v>
      </c>
      <c r="I673" s="446">
        <f t="shared" si="13"/>
        <v>0</v>
      </c>
      <c r="L673" s="408">
        <v>0.05</v>
      </c>
    </row>
    <row r="674" spans="1:33" ht="19.5" customHeight="1">
      <c r="A674" s="595"/>
      <c r="B674" s="13" t="s">
        <v>1159</v>
      </c>
      <c r="C674" s="355" t="s">
        <v>692</v>
      </c>
      <c r="D674" s="605"/>
      <c r="E674" s="351" t="s">
        <v>50</v>
      </c>
      <c r="F674" s="353">
        <v>20</v>
      </c>
      <c r="G674" s="256"/>
      <c r="H674" s="353">
        <v>20</v>
      </c>
      <c r="I674" s="446">
        <f t="shared" si="13"/>
        <v>0</v>
      </c>
      <c r="J674" s="408">
        <v>5</v>
      </c>
      <c r="K674" s="408">
        <v>3</v>
      </c>
      <c r="L674" s="408">
        <v>5</v>
      </c>
      <c r="N674" s="408">
        <v>5</v>
      </c>
      <c r="AF674" s="414">
        <v>1</v>
      </c>
      <c r="AG674" s="414">
        <v>1</v>
      </c>
    </row>
    <row r="675" spans="1:33" ht="19.5" customHeight="1">
      <c r="A675" s="670"/>
      <c r="B675" s="672" t="s">
        <v>1734</v>
      </c>
      <c r="C675" s="355" t="s">
        <v>341</v>
      </c>
      <c r="D675" s="605"/>
      <c r="E675" s="351" t="s">
        <v>50</v>
      </c>
      <c r="F675" s="353">
        <v>0.1</v>
      </c>
      <c r="G675" s="256"/>
      <c r="H675" s="353">
        <v>0.1</v>
      </c>
      <c r="I675" s="446">
        <f t="shared" si="13"/>
        <v>0</v>
      </c>
      <c r="L675" s="408">
        <v>0.1</v>
      </c>
    </row>
    <row r="676" spans="1:33" ht="19.5" customHeight="1">
      <c r="A676" s="670"/>
      <c r="B676" s="672"/>
      <c r="C676" s="355" t="s">
        <v>334</v>
      </c>
      <c r="D676" s="605"/>
      <c r="E676" s="351" t="s">
        <v>50</v>
      </c>
      <c r="F676" s="353">
        <v>0.3</v>
      </c>
      <c r="G676" s="256"/>
      <c r="H676" s="353">
        <v>0.3</v>
      </c>
      <c r="I676" s="446">
        <f t="shared" si="13"/>
        <v>0</v>
      </c>
      <c r="L676" s="408">
        <v>0.2</v>
      </c>
      <c r="N676" s="408">
        <v>0.1</v>
      </c>
    </row>
    <row r="677" spans="1:33" ht="19.5" customHeight="1">
      <c r="A677" s="670"/>
      <c r="B677" s="672"/>
      <c r="C677" s="355" t="s">
        <v>340</v>
      </c>
      <c r="D677" s="605"/>
      <c r="E677" s="351" t="s">
        <v>50</v>
      </c>
      <c r="F677" s="353">
        <v>0.3</v>
      </c>
      <c r="G677" s="256"/>
      <c r="H677" s="353">
        <v>0.3</v>
      </c>
      <c r="I677" s="446">
        <f t="shared" si="13"/>
        <v>0</v>
      </c>
      <c r="L677" s="408">
        <v>0.2</v>
      </c>
      <c r="N677" s="408">
        <v>0.1</v>
      </c>
    </row>
    <row r="678" spans="1:33" ht="19.5" customHeight="1">
      <c r="A678" s="670"/>
      <c r="B678" s="672"/>
      <c r="C678" s="355" t="s">
        <v>335</v>
      </c>
      <c r="D678" s="605"/>
      <c r="E678" s="351" t="s">
        <v>50</v>
      </c>
      <c r="F678" s="353">
        <v>0.3</v>
      </c>
      <c r="G678" s="256"/>
      <c r="H678" s="353">
        <v>0.3</v>
      </c>
      <c r="I678" s="446">
        <f t="shared" si="13"/>
        <v>0</v>
      </c>
      <c r="L678" s="408">
        <v>0.2</v>
      </c>
      <c r="N678" s="408">
        <v>0.1</v>
      </c>
    </row>
    <row r="679" spans="1:33" ht="19.5" customHeight="1">
      <c r="A679" s="670"/>
      <c r="B679" s="672"/>
      <c r="C679" s="355" t="s">
        <v>336</v>
      </c>
      <c r="D679" s="605"/>
      <c r="E679" s="351" t="s">
        <v>50</v>
      </c>
      <c r="F679" s="353">
        <v>0.3</v>
      </c>
      <c r="G679" s="256"/>
      <c r="H679" s="353">
        <v>0.3</v>
      </c>
      <c r="I679" s="446">
        <f t="shared" si="13"/>
        <v>0</v>
      </c>
      <c r="L679" s="408">
        <v>0.2</v>
      </c>
      <c r="N679" s="408">
        <v>0.1</v>
      </c>
    </row>
    <row r="680" spans="1:33" ht="19.5" customHeight="1">
      <c r="A680" s="670"/>
      <c r="B680" s="672"/>
      <c r="C680" s="355" t="s">
        <v>339</v>
      </c>
      <c r="D680" s="605"/>
      <c r="E680" s="351" t="s">
        <v>50</v>
      </c>
      <c r="F680" s="353">
        <v>0.3</v>
      </c>
      <c r="G680" s="256"/>
      <c r="H680" s="353">
        <v>0.3</v>
      </c>
      <c r="I680" s="446">
        <f t="shared" si="13"/>
        <v>0</v>
      </c>
      <c r="L680" s="408">
        <v>0.2</v>
      </c>
      <c r="N680" s="408">
        <v>0.1</v>
      </c>
    </row>
    <row r="681" spans="1:33" ht="19.5" customHeight="1">
      <c r="A681" s="670"/>
      <c r="B681" s="672"/>
      <c r="C681" s="355" t="s">
        <v>329</v>
      </c>
      <c r="D681" s="605"/>
      <c r="E681" s="351" t="s">
        <v>50</v>
      </c>
      <c r="F681" s="353">
        <v>0.3</v>
      </c>
      <c r="G681" s="256"/>
      <c r="H681" s="353">
        <v>0.3</v>
      </c>
      <c r="I681" s="446">
        <f t="shared" si="13"/>
        <v>0</v>
      </c>
      <c r="L681" s="408">
        <v>0.2</v>
      </c>
      <c r="N681" s="408">
        <v>0.1</v>
      </c>
    </row>
    <row r="682" spans="1:33" ht="19.5" customHeight="1">
      <c r="A682" s="670"/>
      <c r="B682" s="672"/>
      <c r="C682" s="355" t="s">
        <v>333</v>
      </c>
      <c r="D682" s="605"/>
      <c r="E682" s="351" t="s">
        <v>50</v>
      </c>
      <c r="F682" s="353">
        <v>0.3</v>
      </c>
      <c r="G682" s="256"/>
      <c r="H682" s="353">
        <v>0.3</v>
      </c>
      <c r="I682" s="446">
        <f t="shared" si="13"/>
        <v>0</v>
      </c>
      <c r="L682" s="408">
        <v>0.2</v>
      </c>
      <c r="N682" s="408">
        <v>0.1</v>
      </c>
    </row>
    <row r="683" spans="1:33" ht="19.5" customHeight="1">
      <c r="A683" s="670"/>
      <c r="B683" s="672"/>
      <c r="C683" s="355" t="s">
        <v>338</v>
      </c>
      <c r="D683" s="605"/>
      <c r="E683" s="351" t="s">
        <v>50</v>
      </c>
      <c r="F683" s="353">
        <v>0.3</v>
      </c>
      <c r="G683" s="256"/>
      <c r="H683" s="353">
        <v>0.3</v>
      </c>
      <c r="I683" s="446">
        <f t="shared" si="13"/>
        <v>0</v>
      </c>
      <c r="L683" s="408">
        <v>0.2</v>
      </c>
      <c r="N683" s="408">
        <v>0.1</v>
      </c>
    </row>
    <row r="684" spans="1:33" ht="19.5" customHeight="1">
      <c r="A684" s="670"/>
      <c r="B684" s="672"/>
      <c r="C684" s="355" t="s">
        <v>328</v>
      </c>
      <c r="D684" s="605"/>
      <c r="E684" s="351" t="s">
        <v>50</v>
      </c>
      <c r="F684" s="353">
        <v>0.3</v>
      </c>
      <c r="G684" s="256"/>
      <c r="H684" s="353">
        <v>0.3</v>
      </c>
      <c r="I684" s="446">
        <f t="shared" si="13"/>
        <v>0</v>
      </c>
      <c r="L684" s="408">
        <v>0.2</v>
      </c>
      <c r="N684" s="408">
        <v>0.1</v>
      </c>
    </row>
    <row r="685" spans="1:33" ht="19.5" customHeight="1">
      <c r="A685" s="670"/>
      <c r="B685" s="672"/>
      <c r="C685" s="355" t="s">
        <v>330</v>
      </c>
      <c r="D685" s="605"/>
      <c r="E685" s="351" t="s">
        <v>50</v>
      </c>
      <c r="F685" s="353">
        <v>0.3</v>
      </c>
      <c r="G685" s="256"/>
      <c r="H685" s="353">
        <v>0.3</v>
      </c>
      <c r="I685" s="446">
        <f t="shared" si="13"/>
        <v>0</v>
      </c>
      <c r="L685" s="408">
        <v>0.2</v>
      </c>
      <c r="N685" s="408">
        <v>0.1</v>
      </c>
    </row>
    <row r="686" spans="1:33" ht="19.5" customHeight="1">
      <c r="A686" s="670"/>
      <c r="B686" s="672"/>
      <c r="C686" s="355" t="s">
        <v>332</v>
      </c>
      <c r="D686" s="605"/>
      <c r="E686" s="351" t="s">
        <v>50</v>
      </c>
      <c r="F686" s="353">
        <v>0.3</v>
      </c>
      <c r="G686" s="256"/>
      <c r="H686" s="353">
        <v>0.3</v>
      </c>
      <c r="I686" s="446">
        <f t="shared" si="13"/>
        <v>0</v>
      </c>
      <c r="L686" s="408">
        <v>0.2</v>
      </c>
      <c r="N686" s="408">
        <v>0.1</v>
      </c>
    </row>
    <row r="687" spans="1:33" ht="19.5" customHeight="1">
      <c r="A687" s="670"/>
      <c r="B687" s="672"/>
      <c r="C687" s="355" t="s">
        <v>337</v>
      </c>
      <c r="D687" s="605"/>
      <c r="E687" s="351" t="s">
        <v>50</v>
      </c>
      <c r="F687" s="353">
        <v>0.3</v>
      </c>
      <c r="G687" s="256"/>
      <c r="H687" s="353">
        <v>0.3</v>
      </c>
      <c r="I687" s="446">
        <f t="shared" si="13"/>
        <v>0</v>
      </c>
      <c r="L687" s="408">
        <v>0.2</v>
      </c>
      <c r="N687" s="408">
        <v>0.1</v>
      </c>
    </row>
    <row r="688" spans="1:33" ht="19.5" customHeight="1">
      <c r="A688" s="670"/>
      <c r="B688" s="672"/>
      <c r="C688" s="355" t="s">
        <v>331</v>
      </c>
      <c r="D688" s="605"/>
      <c r="E688" s="351" t="s">
        <v>50</v>
      </c>
      <c r="F688" s="353">
        <v>0.3</v>
      </c>
      <c r="G688" s="256"/>
      <c r="H688" s="353">
        <v>0.3</v>
      </c>
      <c r="I688" s="446">
        <f t="shared" si="13"/>
        <v>0</v>
      </c>
      <c r="L688" s="408">
        <v>0.2</v>
      </c>
      <c r="N688" s="408">
        <v>0.1</v>
      </c>
    </row>
    <row r="689" spans="1:33" s="419" customFormat="1" ht="19.5" customHeight="1">
      <c r="A689" s="593">
        <v>14</v>
      </c>
      <c r="B689" s="397" t="s">
        <v>166</v>
      </c>
      <c r="C689" s="398"/>
      <c r="D689" s="399"/>
      <c r="E689" s="398"/>
      <c r="F689" s="400"/>
      <c r="G689" s="400"/>
      <c r="H689" s="400"/>
      <c r="I689" s="446">
        <f t="shared" si="13"/>
        <v>0</v>
      </c>
      <c r="J689" s="407"/>
      <c r="K689" s="407"/>
      <c r="L689" s="407"/>
      <c r="M689" s="407"/>
      <c r="N689" s="407"/>
      <c r="O689" s="407"/>
      <c r="P689" s="407"/>
      <c r="Q689" s="417"/>
      <c r="R689" s="417"/>
      <c r="S689" s="417"/>
      <c r="T689" s="417"/>
      <c r="U689" s="418"/>
      <c r="V689" s="417"/>
      <c r="W689" s="418"/>
      <c r="X689" s="417"/>
      <c r="Y689" s="417"/>
      <c r="Z689" s="415"/>
      <c r="AA689" s="415"/>
      <c r="AB689" s="415"/>
      <c r="AC689" s="415"/>
      <c r="AD689" s="415"/>
      <c r="AE689" s="415"/>
      <c r="AF689" s="415"/>
      <c r="AG689" s="415"/>
    </row>
    <row r="690" spans="1:33" ht="19.5" customHeight="1">
      <c r="A690" s="595"/>
      <c r="B690" s="13" t="s">
        <v>523</v>
      </c>
      <c r="C690" s="605" t="s">
        <v>775</v>
      </c>
      <c r="D690" s="605"/>
      <c r="E690" s="605" t="s">
        <v>53</v>
      </c>
      <c r="F690" s="353">
        <v>0.34</v>
      </c>
      <c r="G690" s="256"/>
      <c r="H690" s="353">
        <v>0.34</v>
      </c>
      <c r="I690" s="446">
        <f t="shared" si="13"/>
        <v>0</v>
      </c>
      <c r="J690" s="408">
        <v>0.34</v>
      </c>
    </row>
    <row r="691" spans="1:33" ht="19.5" customHeight="1">
      <c r="A691" s="595"/>
      <c r="B691" s="13" t="s">
        <v>1160</v>
      </c>
      <c r="C691" s="605" t="s">
        <v>775</v>
      </c>
      <c r="D691" s="605"/>
      <c r="E691" s="605" t="s">
        <v>53</v>
      </c>
      <c r="F691" s="353">
        <v>0.15</v>
      </c>
      <c r="G691" s="256"/>
      <c r="H691" s="353">
        <v>0.15</v>
      </c>
      <c r="I691" s="446">
        <f t="shared" si="13"/>
        <v>0</v>
      </c>
      <c r="J691" s="408">
        <v>0.15</v>
      </c>
    </row>
    <row r="692" spans="1:33" ht="19.5" customHeight="1">
      <c r="A692" s="595"/>
      <c r="B692" s="592" t="s">
        <v>525</v>
      </c>
      <c r="C692" s="605" t="s">
        <v>775</v>
      </c>
      <c r="D692" s="362"/>
      <c r="E692" s="605" t="s">
        <v>53</v>
      </c>
      <c r="F692" s="360">
        <v>0.12</v>
      </c>
      <c r="G692" s="256"/>
      <c r="H692" s="360">
        <v>0.12</v>
      </c>
      <c r="I692" s="446">
        <f t="shared" si="13"/>
        <v>0</v>
      </c>
      <c r="J692" s="422"/>
      <c r="K692" s="422"/>
      <c r="L692" s="422"/>
      <c r="M692" s="422"/>
      <c r="N692" s="420">
        <v>0.12</v>
      </c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1"/>
      <c r="AA692" s="421"/>
      <c r="AB692" s="421"/>
      <c r="AC692" s="421"/>
      <c r="AD692" s="421"/>
      <c r="AE692" s="421"/>
      <c r="AF692" s="421"/>
      <c r="AG692" s="421"/>
    </row>
    <row r="693" spans="1:33" ht="19.5" customHeight="1">
      <c r="A693" s="595"/>
      <c r="B693" s="592" t="s">
        <v>1463</v>
      </c>
      <c r="C693" s="605" t="s">
        <v>775</v>
      </c>
      <c r="D693" s="362"/>
      <c r="E693" s="605" t="s">
        <v>53</v>
      </c>
      <c r="F693" s="360">
        <v>0.3</v>
      </c>
      <c r="G693" s="256"/>
      <c r="H693" s="360">
        <v>0.3</v>
      </c>
      <c r="I693" s="446">
        <f t="shared" si="13"/>
        <v>0</v>
      </c>
      <c r="J693" s="422">
        <v>0.3</v>
      </c>
      <c r="K693" s="422"/>
      <c r="L693" s="420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1"/>
      <c r="AA693" s="421"/>
      <c r="AB693" s="421"/>
      <c r="AC693" s="421"/>
      <c r="AD693" s="421"/>
      <c r="AE693" s="421"/>
      <c r="AF693" s="421"/>
      <c r="AG693" s="421"/>
    </row>
    <row r="694" spans="1:33" ht="19.5" customHeight="1">
      <c r="A694" s="595"/>
      <c r="B694" s="592" t="s">
        <v>2049</v>
      </c>
      <c r="C694" s="605" t="s">
        <v>775</v>
      </c>
      <c r="D694" s="362"/>
      <c r="E694" s="605" t="s">
        <v>53</v>
      </c>
      <c r="F694" s="360">
        <v>0.06</v>
      </c>
      <c r="G694" s="256"/>
      <c r="H694" s="360">
        <v>0.06</v>
      </c>
      <c r="I694" s="446">
        <f t="shared" si="13"/>
        <v>0</v>
      </c>
      <c r="J694" s="420">
        <v>0.06</v>
      </c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1"/>
      <c r="AA694" s="421"/>
      <c r="AB694" s="421"/>
      <c r="AC694" s="421"/>
      <c r="AD694" s="421"/>
      <c r="AE694" s="421"/>
      <c r="AF694" s="421"/>
      <c r="AG694" s="421"/>
    </row>
    <row r="695" spans="1:33" ht="19.5" customHeight="1">
      <c r="A695" s="595"/>
      <c r="B695" s="592" t="s">
        <v>1464</v>
      </c>
      <c r="C695" s="605" t="s">
        <v>775</v>
      </c>
      <c r="D695" s="362"/>
      <c r="E695" s="605" t="s">
        <v>53</v>
      </c>
      <c r="F695" s="360">
        <v>0.04</v>
      </c>
      <c r="G695" s="256"/>
      <c r="H695" s="360">
        <v>0.04</v>
      </c>
      <c r="I695" s="446">
        <f t="shared" si="13"/>
        <v>0</v>
      </c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1"/>
      <c r="AA695" s="421">
        <v>0.04</v>
      </c>
      <c r="AB695" s="421"/>
      <c r="AC695" s="421"/>
      <c r="AD695" s="421"/>
      <c r="AE695" s="421"/>
      <c r="AF695" s="421"/>
      <c r="AG695" s="421"/>
    </row>
    <row r="696" spans="1:33" ht="19.5" customHeight="1">
      <c r="A696" s="595"/>
      <c r="B696" s="592" t="s">
        <v>1465</v>
      </c>
      <c r="C696" s="605" t="s">
        <v>775</v>
      </c>
      <c r="D696" s="362"/>
      <c r="E696" s="605" t="s">
        <v>53</v>
      </c>
      <c r="F696" s="360">
        <v>0.04</v>
      </c>
      <c r="G696" s="256"/>
      <c r="H696" s="360">
        <v>0.04</v>
      </c>
      <c r="I696" s="446">
        <f t="shared" si="13"/>
        <v>0</v>
      </c>
      <c r="J696" s="422"/>
      <c r="K696" s="422"/>
      <c r="L696" s="422"/>
      <c r="M696" s="422"/>
      <c r="N696" s="420">
        <v>0.04</v>
      </c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1"/>
      <c r="AA696" s="421"/>
      <c r="AB696" s="421"/>
      <c r="AC696" s="421"/>
      <c r="AD696" s="421"/>
      <c r="AE696" s="421"/>
      <c r="AF696" s="421"/>
      <c r="AG696" s="421"/>
    </row>
    <row r="697" spans="1:33" ht="19.5" customHeight="1">
      <c r="A697" s="595"/>
      <c r="B697" s="592" t="s">
        <v>1466</v>
      </c>
      <c r="C697" s="605" t="s">
        <v>775</v>
      </c>
      <c r="D697" s="362" t="s">
        <v>1161</v>
      </c>
      <c r="E697" s="605" t="s">
        <v>53</v>
      </c>
      <c r="F697" s="360">
        <v>0.1</v>
      </c>
      <c r="G697" s="256"/>
      <c r="H697" s="360">
        <v>0.1</v>
      </c>
      <c r="I697" s="446">
        <f t="shared" si="13"/>
        <v>0</v>
      </c>
      <c r="J697" s="422"/>
      <c r="K697" s="422"/>
      <c r="L697" s="422">
        <v>0.1</v>
      </c>
      <c r="M697" s="422"/>
      <c r="N697" s="420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1"/>
      <c r="AA697" s="421"/>
      <c r="AB697" s="421"/>
      <c r="AC697" s="421"/>
      <c r="AD697" s="421"/>
      <c r="AE697" s="421"/>
      <c r="AF697" s="421"/>
      <c r="AG697" s="421"/>
    </row>
    <row r="698" spans="1:33" s="238" customFormat="1" ht="19.5" customHeight="1">
      <c r="A698" s="363"/>
      <c r="B698" s="356" t="s">
        <v>1203</v>
      </c>
      <c r="C698" s="605" t="s">
        <v>738</v>
      </c>
      <c r="D698" s="605" t="s">
        <v>729</v>
      </c>
      <c r="E698" s="605" t="s">
        <v>53</v>
      </c>
      <c r="F698" s="360">
        <v>0.02</v>
      </c>
      <c r="G698" s="256"/>
      <c r="H698" s="360">
        <v>0.02</v>
      </c>
      <c r="I698" s="446">
        <f t="shared" si="13"/>
        <v>0</v>
      </c>
      <c r="J698" s="422"/>
      <c r="K698" s="422"/>
      <c r="L698" s="422"/>
      <c r="M698" s="422">
        <v>0.02</v>
      </c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1"/>
      <c r="AA698" s="421"/>
      <c r="AB698" s="421"/>
      <c r="AC698" s="421"/>
      <c r="AD698" s="421"/>
      <c r="AE698" s="421"/>
      <c r="AF698" s="421"/>
      <c r="AG698" s="239"/>
    </row>
    <row r="699" spans="1:33" s="238" customFormat="1" ht="19.5" customHeight="1">
      <c r="A699" s="595"/>
      <c r="B699" s="592" t="s">
        <v>1162</v>
      </c>
      <c r="C699" s="605" t="s">
        <v>341</v>
      </c>
      <c r="D699" s="605" t="s">
        <v>1163</v>
      </c>
      <c r="E699" s="605" t="s">
        <v>53</v>
      </c>
      <c r="F699" s="256">
        <v>0.1</v>
      </c>
      <c r="G699" s="256"/>
      <c r="H699" s="256">
        <v>0.1</v>
      </c>
      <c r="I699" s="446">
        <f t="shared" si="13"/>
        <v>0</v>
      </c>
      <c r="J699" s="420"/>
      <c r="K699" s="420"/>
      <c r="L699" s="420"/>
      <c r="M699" s="420">
        <v>0.1</v>
      </c>
      <c r="N699" s="420"/>
      <c r="O699" s="420"/>
      <c r="P699" s="420"/>
      <c r="Q699" s="420"/>
      <c r="R699" s="420"/>
      <c r="S699" s="420"/>
      <c r="T699" s="420"/>
      <c r="U699" s="420"/>
      <c r="V699" s="420"/>
      <c r="W699" s="420"/>
      <c r="X699" s="420"/>
      <c r="Y699" s="420"/>
      <c r="Z699" s="413"/>
      <c r="AA699" s="413"/>
      <c r="AB699" s="413"/>
      <c r="AC699" s="413"/>
      <c r="AD699" s="413"/>
      <c r="AE699" s="413"/>
      <c r="AF699" s="413"/>
      <c r="AG699" s="239"/>
    </row>
    <row r="700" spans="1:33" s="238" customFormat="1" ht="19.5" customHeight="1">
      <c r="A700" s="595"/>
      <c r="B700" s="592" t="s">
        <v>1164</v>
      </c>
      <c r="C700" s="605" t="s">
        <v>341</v>
      </c>
      <c r="D700" s="605" t="s">
        <v>1165</v>
      </c>
      <c r="E700" s="605" t="s">
        <v>53</v>
      </c>
      <c r="F700" s="256">
        <v>0.1</v>
      </c>
      <c r="G700" s="256"/>
      <c r="H700" s="256">
        <v>0.1</v>
      </c>
      <c r="I700" s="446">
        <f t="shared" si="13"/>
        <v>0</v>
      </c>
      <c r="J700" s="420"/>
      <c r="K700" s="420"/>
      <c r="L700" s="420">
        <v>0.1</v>
      </c>
      <c r="M700" s="420"/>
      <c r="N700" s="420"/>
      <c r="O700" s="420"/>
      <c r="P700" s="420"/>
      <c r="Q700" s="420"/>
      <c r="R700" s="420"/>
      <c r="S700" s="420"/>
      <c r="T700" s="420"/>
      <c r="U700" s="420"/>
      <c r="V700" s="420"/>
      <c r="W700" s="420"/>
      <c r="X700" s="420"/>
      <c r="Y700" s="420"/>
      <c r="Z700" s="413"/>
      <c r="AA700" s="413"/>
      <c r="AB700" s="413"/>
      <c r="AC700" s="413"/>
      <c r="AD700" s="413"/>
      <c r="AE700" s="413"/>
      <c r="AF700" s="413"/>
      <c r="AG700" s="239"/>
    </row>
    <row r="701" spans="1:33" s="238" customFormat="1" ht="19.5" customHeight="1">
      <c r="A701" s="595"/>
      <c r="B701" s="592" t="s">
        <v>1166</v>
      </c>
      <c r="C701" s="605" t="s">
        <v>341</v>
      </c>
      <c r="D701" s="605" t="s">
        <v>1167</v>
      </c>
      <c r="E701" s="605" t="s">
        <v>53</v>
      </c>
      <c r="F701" s="256">
        <v>0.1</v>
      </c>
      <c r="G701" s="256"/>
      <c r="H701" s="256">
        <v>0.1</v>
      </c>
      <c r="I701" s="446">
        <f t="shared" si="13"/>
        <v>0</v>
      </c>
      <c r="J701" s="420"/>
      <c r="K701" s="420"/>
      <c r="L701" s="420"/>
      <c r="M701" s="420">
        <v>0.1</v>
      </c>
      <c r="N701" s="420"/>
      <c r="O701" s="420"/>
      <c r="P701" s="420"/>
      <c r="Q701" s="420"/>
      <c r="R701" s="420"/>
      <c r="S701" s="420"/>
      <c r="T701" s="420"/>
      <c r="U701" s="420"/>
      <c r="V701" s="420"/>
      <c r="W701" s="420"/>
      <c r="X701" s="420"/>
      <c r="Y701" s="420"/>
      <c r="Z701" s="413"/>
      <c r="AA701" s="413"/>
      <c r="AB701" s="413"/>
      <c r="AC701" s="413"/>
      <c r="AD701" s="413"/>
      <c r="AE701" s="413"/>
      <c r="AF701" s="413"/>
      <c r="AG701" s="239"/>
    </row>
    <row r="702" spans="1:33" s="238" customFormat="1" ht="19.5" customHeight="1">
      <c r="A702" s="595"/>
      <c r="B702" s="596" t="s">
        <v>1168</v>
      </c>
      <c r="C702" s="605" t="s">
        <v>341</v>
      </c>
      <c r="D702" s="605" t="s">
        <v>1169</v>
      </c>
      <c r="E702" s="605" t="s">
        <v>53</v>
      </c>
      <c r="F702" s="256">
        <v>0.1</v>
      </c>
      <c r="G702" s="256"/>
      <c r="H702" s="256">
        <v>0.1</v>
      </c>
      <c r="I702" s="446">
        <f t="shared" si="13"/>
        <v>0</v>
      </c>
      <c r="J702" s="420">
        <v>0.1</v>
      </c>
      <c r="K702" s="420"/>
      <c r="L702" s="420"/>
      <c r="M702" s="420"/>
      <c r="N702" s="420"/>
      <c r="O702" s="420"/>
      <c r="P702" s="420"/>
      <c r="Q702" s="420"/>
      <c r="R702" s="420"/>
      <c r="S702" s="420"/>
      <c r="T702" s="420"/>
      <c r="U702" s="420"/>
      <c r="V702" s="420"/>
      <c r="W702" s="420"/>
      <c r="X702" s="420"/>
      <c r="Y702" s="420"/>
      <c r="Z702" s="413"/>
      <c r="AA702" s="413"/>
      <c r="AB702" s="413"/>
      <c r="AC702" s="413"/>
      <c r="AD702" s="413"/>
      <c r="AE702" s="413"/>
      <c r="AF702" s="413"/>
      <c r="AG702" s="239"/>
    </row>
    <row r="703" spans="1:33" s="238" customFormat="1" ht="19.5" customHeight="1">
      <c r="A703" s="595"/>
      <c r="B703" s="596" t="s">
        <v>1170</v>
      </c>
      <c r="C703" s="605" t="s">
        <v>341</v>
      </c>
      <c r="D703" s="605" t="s">
        <v>1171</v>
      </c>
      <c r="E703" s="605" t="s">
        <v>53</v>
      </c>
      <c r="F703" s="256">
        <v>0.1</v>
      </c>
      <c r="G703" s="256"/>
      <c r="H703" s="256">
        <v>0.1</v>
      </c>
      <c r="I703" s="446">
        <f t="shared" si="13"/>
        <v>0</v>
      </c>
      <c r="J703" s="420">
        <v>0.09</v>
      </c>
      <c r="K703" s="420"/>
      <c r="L703" s="420">
        <v>0.01</v>
      </c>
      <c r="M703" s="420"/>
      <c r="N703" s="420"/>
      <c r="O703" s="420"/>
      <c r="P703" s="420"/>
      <c r="Q703" s="420"/>
      <c r="R703" s="420"/>
      <c r="S703" s="420"/>
      <c r="T703" s="420"/>
      <c r="U703" s="420"/>
      <c r="V703" s="420"/>
      <c r="W703" s="420"/>
      <c r="X703" s="420"/>
      <c r="Y703" s="420"/>
      <c r="Z703" s="413"/>
      <c r="AA703" s="413"/>
      <c r="AB703" s="413"/>
      <c r="AC703" s="413"/>
      <c r="AD703" s="413"/>
      <c r="AE703" s="413"/>
      <c r="AF703" s="413"/>
      <c r="AG703" s="239"/>
    </row>
    <row r="704" spans="1:33" s="238" customFormat="1" ht="19.5" customHeight="1">
      <c r="A704" s="595"/>
      <c r="B704" s="592" t="s">
        <v>1172</v>
      </c>
      <c r="C704" s="605" t="s">
        <v>341</v>
      </c>
      <c r="D704" s="605" t="s">
        <v>1173</v>
      </c>
      <c r="E704" s="605" t="s">
        <v>53</v>
      </c>
      <c r="F704" s="256">
        <v>0.1</v>
      </c>
      <c r="G704" s="256"/>
      <c r="H704" s="256">
        <v>0.1</v>
      </c>
      <c r="I704" s="446">
        <f t="shared" si="13"/>
        <v>0</v>
      </c>
      <c r="J704" s="420"/>
      <c r="K704" s="420"/>
      <c r="L704" s="420">
        <v>0.1</v>
      </c>
      <c r="M704" s="420"/>
      <c r="N704" s="420"/>
      <c r="O704" s="420"/>
      <c r="P704" s="420"/>
      <c r="Q704" s="420"/>
      <c r="R704" s="420"/>
      <c r="S704" s="420"/>
      <c r="T704" s="420"/>
      <c r="U704" s="420"/>
      <c r="V704" s="420"/>
      <c r="W704" s="420"/>
      <c r="X704" s="420"/>
      <c r="Y704" s="420"/>
      <c r="Z704" s="413"/>
      <c r="AA704" s="413"/>
      <c r="AB704" s="413"/>
      <c r="AC704" s="413"/>
      <c r="AD704" s="413"/>
      <c r="AE704" s="413"/>
      <c r="AF704" s="413"/>
      <c r="AG704" s="239"/>
    </row>
    <row r="705" spans="1:33" s="238" customFormat="1" ht="19.5" customHeight="1">
      <c r="A705" s="595"/>
      <c r="B705" s="592" t="s">
        <v>1174</v>
      </c>
      <c r="C705" s="605" t="s">
        <v>341</v>
      </c>
      <c r="D705" s="605" t="s">
        <v>1175</v>
      </c>
      <c r="E705" s="605" t="s">
        <v>53</v>
      </c>
      <c r="F705" s="256">
        <v>0.1</v>
      </c>
      <c r="G705" s="256"/>
      <c r="H705" s="256">
        <v>0.1</v>
      </c>
      <c r="I705" s="446">
        <f t="shared" si="13"/>
        <v>0</v>
      </c>
      <c r="J705" s="420">
        <v>7.0000000000000007E-2</v>
      </c>
      <c r="K705" s="420"/>
      <c r="L705" s="420">
        <v>0.03</v>
      </c>
      <c r="M705" s="420"/>
      <c r="N705" s="420"/>
      <c r="O705" s="420"/>
      <c r="P705" s="420"/>
      <c r="Q705" s="420"/>
      <c r="R705" s="420"/>
      <c r="S705" s="420"/>
      <c r="T705" s="420"/>
      <c r="U705" s="420"/>
      <c r="V705" s="420"/>
      <c r="W705" s="420"/>
      <c r="X705" s="420"/>
      <c r="Y705" s="420"/>
      <c r="Z705" s="413"/>
      <c r="AA705" s="413"/>
      <c r="AB705" s="413"/>
      <c r="AC705" s="413"/>
      <c r="AD705" s="413"/>
      <c r="AE705" s="413"/>
      <c r="AF705" s="413"/>
      <c r="AG705" s="239"/>
    </row>
    <row r="706" spans="1:33" s="238" customFormat="1" ht="19.5" customHeight="1">
      <c r="A706" s="595"/>
      <c r="B706" s="592" t="s">
        <v>1176</v>
      </c>
      <c r="C706" s="605" t="s">
        <v>341</v>
      </c>
      <c r="D706" s="605" t="s">
        <v>1177</v>
      </c>
      <c r="E706" s="605" t="s">
        <v>53</v>
      </c>
      <c r="F706" s="256">
        <v>0.1</v>
      </c>
      <c r="G706" s="256"/>
      <c r="H706" s="256">
        <v>0.1</v>
      </c>
      <c r="I706" s="446">
        <f t="shared" si="13"/>
        <v>0</v>
      </c>
      <c r="J706" s="420"/>
      <c r="K706" s="420"/>
      <c r="L706" s="420">
        <v>0.1</v>
      </c>
      <c r="M706" s="420"/>
      <c r="N706" s="420"/>
      <c r="O706" s="420"/>
      <c r="P706" s="420"/>
      <c r="Q706" s="420"/>
      <c r="R706" s="420"/>
      <c r="S706" s="420"/>
      <c r="T706" s="420"/>
      <c r="U706" s="420"/>
      <c r="V706" s="420"/>
      <c r="W706" s="420"/>
      <c r="X706" s="420"/>
      <c r="Y706" s="420"/>
      <c r="Z706" s="413"/>
      <c r="AA706" s="413"/>
      <c r="AB706" s="413"/>
      <c r="AC706" s="413"/>
      <c r="AD706" s="413"/>
      <c r="AE706" s="413"/>
      <c r="AF706" s="413"/>
      <c r="AG706" s="239"/>
    </row>
    <row r="707" spans="1:33" s="238" customFormat="1" ht="19.5" customHeight="1">
      <c r="A707" s="595"/>
      <c r="B707" s="592" t="s">
        <v>1178</v>
      </c>
      <c r="C707" s="605" t="s">
        <v>341</v>
      </c>
      <c r="D707" s="605" t="s">
        <v>735</v>
      </c>
      <c r="E707" s="605" t="s">
        <v>53</v>
      </c>
      <c r="F707" s="256">
        <v>0.1</v>
      </c>
      <c r="G707" s="256"/>
      <c r="H707" s="256">
        <v>0.1</v>
      </c>
      <c r="I707" s="446">
        <f t="shared" si="13"/>
        <v>0</v>
      </c>
      <c r="J707" s="420"/>
      <c r="K707" s="420"/>
      <c r="L707" s="420">
        <v>0.1</v>
      </c>
      <c r="M707" s="420"/>
      <c r="N707" s="420"/>
      <c r="O707" s="420"/>
      <c r="P707" s="420"/>
      <c r="Q707" s="420"/>
      <c r="R707" s="420"/>
      <c r="S707" s="420"/>
      <c r="T707" s="420"/>
      <c r="U707" s="420"/>
      <c r="V707" s="420"/>
      <c r="W707" s="420"/>
      <c r="X707" s="420"/>
      <c r="Y707" s="420"/>
      <c r="Z707" s="413"/>
      <c r="AA707" s="413"/>
      <c r="AB707" s="413"/>
      <c r="AC707" s="413"/>
      <c r="AD707" s="413"/>
      <c r="AE707" s="413"/>
      <c r="AF707" s="413"/>
      <c r="AG707" s="239"/>
    </row>
    <row r="708" spans="1:33" s="238" customFormat="1" ht="19.5" customHeight="1">
      <c r="A708" s="595"/>
      <c r="B708" s="592" t="s">
        <v>1179</v>
      </c>
      <c r="C708" s="605" t="s">
        <v>341</v>
      </c>
      <c r="D708" s="605" t="s">
        <v>1180</v>
      </c>
      <c r="E708" s="605" t="s">
        <v>53</v>
      </c>
      <c r="F708" s="256">
        <v>0.1</v>
      </c>
      <c r="G708" s="256"/>
      <c r="H708" s="256">
        <v>0.1</v>
      </c>
      <c r="I708" s="446">
        <f t="shared" si="13"/>
        <v>0</v>
      </c>
      <c r="J708" s="420"/>
      <c r="K708" s="420"/>
      <c r="L708" s="420"/>
      <c r="M708" s="420">
        <v>0.1</v>
      </c>
      <c r="N708" s="420"/>
      <c r="O708" s="420"/>
      <c r="P708" s="420"/>
      <c r="Q708" s="420"/>
      <c r="R708" s="420"/>
      <c r="S708" s="420"/>
      <c r="T708" s="420"/>
      <c r="U708" s="420"/>
      <c r="V708" s="420"/>
      <c r="W708" s="420"/>
      <c r="X708" s="420"/>
      <c r="Y708" s="420"/>
      <c r="Z708" s="413"/>
      <c r="AA708" s="413"/>
      <c r="AB708" s="413"/>
      <c r="AC708" s="413"/>
      <c r="AD708" s="413"/>
      <c r="AE708" s="413"/>
      <c r="AF708" s="413"/>
      <c r="AG708" s="239"/>
    </row>
    <row r="709" spans="1:33" s="238" customFormat="1" ht="19.5" customHeight="1">
      <c r="A709" s="595"/>
      <c r="B709" s="592" t="s">
        <v>1181</v>
      </c>
      <c r="C709" s="605" t="s">
        <v>341</v>
      </c>
      <c r="D709" s="605" t="s">
        <v>1182</v>
      </c>
      <c r="E709" s="605" t="s">
        <v>53</v>
      </c>
      <c r="F709" s="256">
        <v>0.1</v>
      </c>
      <c r="G709" s="256"/>
      <c r="H709" s="256">
        <v>0.1</v>
      </c>
      <c r="I709" s="446">
        <f t="shared" si="13"/>
        <v>0</v>
      </c>
      <c r="J709" s="420"/>
      <c r="K709" s="420">
        <v>0.1</v>
      </c>
      <c r="L709" s="420"/>
      <c r="M709" s="420"/>
      <c r="N709" s="420"/>
      <c r="O709" s="420"/>
      <c r="P709" s="420"/>
      <c r="Q709" s="420"/>
      <c r="R709" s="420"/>
      <c r="S709" s="420"/>
      <c r="T709" s="420"/>
      <c r="U709" s="420"/>
      <c r="V709" s="420"/>
      <c r="W709" s="420"/>
      <c r="X709" s="420"/>
      <c r="Y709" s="420"/>
      <c r="Z709" s="413"/>
      <c r="AA709" s="413"/>
      <c r="AB709" s="413"/>
      <c r="AC709" s="413"/>
      <c r="AD709" s="413"/>
      <c r="AE709" s="413"/>
      <c r="AF709" s="413"/>
      <c r="AG709" s="239"/>
    </row>
    <row r="710" spans="1:33" s="238" customFormat="1" ht="19.5" customHeight="1">
      <c r="A710" s="595"/>
      <c r="B710" s="596" t="s">
        <v>1183</v>
      </c>
      <c r="C710" s="605" t="s">
        <v>341</v>
      </c>
      <c r="D710" s="605" t="s">
        <v>1184</v>
      </c>
      <c r="E710" s="605" t="s">
        <v>53</v>
      </c>
      <c r="F710" s="256">
        <v>0.1</v>
      </c>
      <c r="G710" s="256"/>
      <c r="H710" s="256">
        <v>0.1</v>
      </c>
      <c r="I710" s="446">
        <f t="shared" si="13"/>
        <v>0</v>
      </c>
      <c r="J710" s="420"/>
      <c r="K710" s="420"/>
      <c r="L710" s="420"/>
      <c r="M710" s="420">
        <v>0.1</v>
      </c>
      <c r="N710" s="420"/>
      <c r="O710" s="420"/>
      <c r="P710" s="420"/>
      <c r="Q710" s="420"/>
      <c r="R710" s="420"/>
      <c r="S710" s="420"/>
      <c r="T710" s="420"/>
      <c r="U710" s="420"/>
      <c r="V710" s="420"/>
      <c r="W710" s="420"/>
      <c r="X710" s="420"/>
      <c r="Y710" s="420"/>
      <c r="Z710" s="413"/>
      <c r="AA710" s="413"/>
      <c r="AB710" s="413"/>
      <c r="AC710" s="413"/>
      <c r="AD710" s="413"/>
      <c r="AE710" s="413"/>
      <c r="AF710" s="413"/>
      <c r="AG710" s="239"/>
    </row>
    <row r="711" spans="1:33" s="238" customFormat="1" ht="19.5" customHeight="1">
      <c r="A711" s="595"/>
      <c r="B711" s="596" t="s">
        <v>1185</v>
      </c>
      <c r="C711" s="605" t="s">
        <v>341</v>
      </c>
      <c r="D711" s="605" t="s">
        <v>1186</v>
      </c>
      <c r="E711" s="605" t="s">
        <v>53</v>
      </c>
      <c r="F711" s="256">
        <v>0.1</v>
      </c>
      <c r="G711" s="256"/>
      <c r="H711" s="256">
        <v>0.1</v>
      </c>
      <c r="I711" s="446">
        <f t="shared" si="13"/>
        <v>0</v>
      </c>
      <c r="J711" s="420"/>
      <c r="K711" s="420"/>
      <c r="L711" s="420"/>
      <c r="M711" s="420">
        <v>0.1</v>
      </c>
      <c r="N711" s="420"/>
      <c r="O711" s="420"/>
      <c r="P711" s="420"/>
      <c r="Q711" s="420"/>
      <c r="R711" s="420"/>
      <c r="S711" s="420"/>
      <c r="T711" s="420"/>
      <c r="U711" s="420"/>
      <c r="V711" s="420"/>
      <c r="W711" s="420"/>
      <c r="X711" s="420"/>
      <c r="Y711" s="420"/>
      <c r="Z711" s="413"/>
      <c r="AA711" s="413"/>
      <c r="AB711" s="413"/>
      <c r="AC711" s="413"/>
      <c r="AD711" s="413"/>
      <c r="AE711" s="413"/>
      <c r="AF711" s="413"/>
      <c r="AG711" s="239"/>
    </row>
    <row r="712" spans="1:33" s="238" customFormat="1" ht="19.5" customHeight="1">
      <c r="A712" s="595"/>
      <c r="B712" s="592" t="s">
        <v>1187</v>
      </c>
      <c r="C712" s="605" t="s">
        <v>341</v>
      </c>
      <c r="D712" s="605" t="s">
        <v>765</v>
      </c>
      <c r="E712" s="605" t="s">
        <v>53</v>
      </c>
      <c r="F712" s="256">
        <v>0.1</v>
      </c>
      <c r="G712" s="256"/>
      <c r="H712" s="256">
        <v>0.1</v>
      </c>
      <c r="I712" s="446">
        <f t="shared" si="13"/>
        <v>0</v>
      </c>
      <c r="J712" s="420"/>
      <c r="K712" s="420"/>
      <c r="L712" s="420"/>
      <c r="M712" s="420">
        <v>0.1</v>
      </c>
      <c r="N712" s="420"/>
      <c r="O712" s="420"/>
      <c r="P712" s="420"/>
      <c r="Q712" s="420"/>
      <c r="R712" s="420"/>
      <c r="S712" s="420"/>
      <c r="T712" s="420"/>
      <c r="U712" s="420"/>
      <c r="V712" s="420"/>
      <c r="W712" s="420"/>
      <c r="X712" s="420"/>
      <c r="Y712" s="420"/>
      <c r="Z712" s="413"/>
      <c r="AA712" s="413"/>
      <c r="AB712" s="413"/>
      <c r="AC712" s="413"/>
      <c r="AD712" s="413"/>
      <c r="AE712" s="413"/>
      <c r="AF712" s="413"/>
      <c r="AG712" s="239"/>
    </row>
    <row r="713" spans="1:33" s="238" customFormat="1" ht="19.5" customHeight="1">
      <c r="A713" s="595"/>
      <c r="B713" s="592" t="s">
        <v>1188</v>
      </c>
      <c r="C713" s="605" t="s">
        <v>341</v>
      </c>
      <c r="D713" s="605" t="s">
        <v>1189</v>
      </c>
      <c r="E713" s="605" t="s">
        <v>53</v>
      </c>
      <c r="F713" s="256">
        <v>0.1</v>
      </c>
      <c r="G713" s="256"/>
      <c r="H713" s="256">
        <v>0.1</v>
      </c>
      <c r="I713" s="446">
        <f t="shared" si="13"/>
        <v>0</v>
      </c>
      <c r="J713" s="420"/>
      <c r="K713" s="420"/>
      <c r="L713" s="420"/>
      <c r="M713" s="420">
        <v>0.1</v>
      </c>
      <c r="N713" s="420"/>
      <c r="O713" s="420"/>
      <c r="P713" s="420"/>
      <c r="Q713" s="420"/>
      <c r="R713" s="420"/>
      <c r="S713" s="420"/>
      <c r="T713" s="420"/>
      <c r="U713" s="420"/>
      <c r="V713" s="420"/>
      <c r="W713" s="420"/>
      <c r="X713" s="420"/>
      <c r="Y713" s="420"/>
      <c r="Z713" s="413"/>
      <c r="AA713" s="413"/>
      <c r="AB713" s="413"/>
      <c r="AC713" s="413"/>
      <c r="AD713" s="413"/>
      <c r="AE713" s="413"/>
      <c r="AF713" s="413"/>
      <c r="AG713" s="239"/>
    </row>
    <row r="714" spans="1:33" s="238" customFormat="1" ht="19.5" customHeight="1">
      <c r="A714" s="595"/>
      <c r="B714" s="592" t="s">
        <v>1190</v>
      </c>
      <c r="C714" s="605" t="s">
        <v>341</v>
      </c>
      <c r="D714" s="605" t="s">
        <v>1191</v>
      </c>
      <c r="E714" s="605" t="s">
        <v>53</v>
      </c>
      <c r="F714" s="256">
        <v>0.1</v>
      </c>
      <c r="G714" s="256"/>
      <c r="H714" s="256">
        <v>0.1</v>
      </c>
      <c r="I714" s="446">
        <f t="shared" si="13"/>
        <v>0</v>
      </c>
      <c r="J714" s="420"/>
      <c r="K714" s="420"/>
      <c r="L714" s="420"/>
      <c r="M714" s="420">
        <v>0.1</v>
      </c>
      <c r="N714" s="420"/>
      <c r="O714" s="420"/>
      <c r="P714" s="420"/>
      <c r="Q714" s="420"/>
      <c r="R714" s="420"/>
      <c r="S714" s="420"/>
      <c r="T714" s="420"/>
      <c r="U714" s="420"/>
      <c r="V714" s="420"/>
      <c r="W714" s="420"/>
      <c r="X714" s="420"/>
      <c r="Y714" s="420"/>
      <c r="Z714" s="413"/>
      <c r="AA714" s="413"/>
      <c r="AB714" s="413"/>
      <c r="AC714" s="413"/>
      <c r="AD714" s="413"/>
      <c r="AE714" s="413"/>
      <c r="AF714" s="413"/>
      <c r="AG714" s="239"/>
    </row>
    <row r="715" spans="1:33" s="238" customFormat="1" ht="19.5" customHeight="1">
      <c r="A715" s="595"/>
      <c r="B715" s="592" t="s">
        <v>2050</v>
      </c>
      <c r="C715" s="605" t="s">
        <v>341</v>
      </c>
      <c r="D715" s="605" t="s">
        <v>1192</v>
      </c>
      <c r="E715" s="605" t="s">
        <v>53</v>
      </c>
      <c r="F715" s="256">
        <v>0.1</v>
      </c>
      <c r="G715" s="256"/>
      <c r="H715" s="256">
        <v>0.1</v>
      </c>
      <c r="I715" s="446">
        <f t="shared" si="13"/>
        <v>0</v>
      </c>
      <c r="J715" s="420"/>
      <c r="K715" s="420"/>
      <c r="L715" s="420">
        <v>0.1</v>
      </c>
      <c r="M715" s="420"/>
      <c r="N715" s="420"/>
      <c r="O715" s="420"/>
      <c r="P715" s="420"/>
      <c r="Q715" s="420"/>
      <c r="R715" s="420"/>
      <c r="S715" s="420"/>
      <c r="T715" s="420"/>
      <c r="U715" s="420"/>
      <c r="V715" s="420"/>
      <c r="W715" s="420"/>
      <c r="X715" s="420"/>
      <c r="Y715" s="420"/>
      <c r="Z715" s="413"/>
      <c r="AA715" s="413"/>
      <c r="AB715" s="413"/>
      <c r="AC715" s="413"/>
      <c r="AD715" s="413"/>
      <c r="AE715" s="413"/>
      <c r="AF715" s="413"/>
      <c r="AG715" s="239"/>
    </row>
    <row r="716" spans="1:33" s="238" customFormat="1" ht="19.5" customHeight="1">
      <c r="A716" s="595"/>
      <c r="B716" s="13" t="s">
        <v>1193</v>
      </c>
      <c r="C716" s="605" t="s">
        <v>341</v>
      </c>
      <c r="D716" s="605" t="s">
        <v>1194</v>
      </c>
      <c r="E716" s="605" t="s">
        <v>53</v>
      </c>
      <c r="F716" s="256">
        <v>0.12</v>
      </c>
      <c r="G716" s="256"/>
      <c r="H716" s="256">
        <v>0.12</v>
      </c>
      <c r="I716" s="446">
        <f t="shared" ref="I716:I779" si="14">SUM(J716:AG716)-H716</f>
        <v>0</v>
      </c>
      <c r="J716" s="420"/>
      <c r="K716" s="420"/>
      <c r="L716" s="420">
        <v>0.12</v>
      </c>
      <c r="M716" s="420"/>
      <c r="N716" s="420"/>
      <c r="O716" s="420"/>
      <c r="P716" s="420"/>
      <c r="Q716" s="420"/>
      <c r="R716" s="420"/>
      <c r="S716" s="420"/>
      <c r="T716" s="420"/>
      <c r="U716" s="420"/>
      <c r="V716" s="420"/>
      <c r="W716" s="420"/>
      <c r="X716" s="420"/>
      <c r="Y716" s="420"/>
      <c r="Z716" s="413"/>
      <c r="AA716" s="413"/>
      <c r="AB716" s="413"/>
      <c r="AC716" s="413"/>
      <c r="AD716" s="413"/>
      <c r="AE716" s="413"/>
      <c r="AF716" s="413"/>
      <c r="AG716" s="239"/>
    </row>
    <row r="717" spans="1:33" s="238" customFormat="1" ht="19.5" customHeight="1">
      <c r="A717" s="595"/>
      <c r="B717" s="13" t="s">
        <v>668</v>
      </c>
      <c r="C717" s="605" t="s">
        <v>341</v>
      </c>
      <c r="D717" s="605"/>
      <c r="E717" s="605" t="s">
        <v>53</v>
      </c>
      <c r="F717" s="256">
        <v>0.12</v>
      </c>
      <c r="G717" s="256"/>
      <c r="H717" s="256">
        <v>0.12</v>
      </c>
      <c r="I717" s="446">
        <f t="shared" si="14"/>
        <v>0</v>
      </c>
      <c r="J717" s="420"/>
      <c r="K717" s="420"/>
      <c r="L717" s="420"/>
      <c r="M717" s="420">
        <v>0.12</v>
      </c>
      <c r="N717" s="420"/>
      <c r="O717" s="420"/>
      <c r="P717" s="420"/>
      <c r="Q717" s="420"/>
      <c r="R717" s="420"/>
      <c r="S717" s="420"/>
      <c r="T717" s="420"/>
      <c r="U717" s="420"/>
      <c r="V717" s="420"/>
      <c r="W717" s="420"/>
      <c r="X717" s="420"/>
      <c r="Y717" s="420"/>
      <c r="Z717" s="413"/>
      <c r="AA717" s="413"/>
      <c r="AB717" s="413"/>
      <c r="AC717" s="413"/>
      <c r="AD717" s="413"/>
      <c r="AE717" s="413"/>
      <c r="AF717" s="413"/>
      <c r="AG717" s="239"/>
    </row>
    <row r="718" spans="1:33" ht="19.5" customHeight="1">
      <c r="A718" s="363"/>
      <c r="B718" s="592" t="s">
        <v>1195</v>
      </c>
      <c r="C718" s="605" t="s">
        <v>334</v>
      </c>
      <c r="D718" s="605" t="s">
        <v>758</v>
      </c>
      <c r="E718" s="605" t="s">
        <v>53</v>
      </c>
      <c r="F718" s="360">
        <v>0.08</v>
      </c>
      <c r="G718" s="256"/>
      <c r="H718" s="360">
        <v>0.08</v>
      </c>
      <c r="I718" s="446">
        <f t="shared" si="14"/>
        <v>0</v>
      </c>
      <c r="J718" s="422"/>
      <c r="K718" s="422"/>
      <c r="L718" s="422">
        <v>0.08</v>
      </c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1"/>
      <c r="AA718" s="421"/>
      <c r="AB718" s="421"/>
      <c r="AC718" s="421"/>
      <c r="AD718" s="421"/>
      <c r="AE718" s="421"/>
      <c r="AF718" s="421"/>
      <c r="AG718" s="421"/>
    </row>
    <row r="719" spans="1:33" ht="19.5" customHeight="1">
      <c r="A719" s="363"/>
      <c r="B719" s="592" t="s">
        <v>1467</v>
      </c>
      <c r="C719" s="605" t="s">
        <v>334</v>
      </c>
      <c r="D719" s="605" t="s">
        <v>839</v>
      </c>
      <c r="E719" s="605" t="s">
        <v>53</v>
      </c>
      <c r="F719" s="360">
        <v>0.14000000000000001</v>
      </c>
      <c r="G719" s="256"/>
      <c r="H719" s="360">
        <v>0.14000000000000001</v>
      </c>
      <c r="I719" s="446">
        <f t="shared" si="14"/>
        <v>0</v>
      </c>
      <c r="J719" s="422"/>
      <c r="K719" s="420"/>
      <c r="L719" s="422">
        <v>0.14000000000000001</v>
      </c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1"/>
      <c r="AA719" s="421"/>
      <c r="AB719" s="421"/>
      <c r="AC719" s="421"/>
      <c r="AD719" s="421"/>
      <c r="AE719" s="421"/>
      <c r="AF719" s="421"/>
      <c r="AG719" s="421"/>
    </row>
    <row r="720" spans="1:33" ht="19.5" customHeight="1">
      <c r="A720" s="363"/>
      <c r="B720" s="592" t="s">
        <v>1468</v>
      </c>
      <c r="C720" s="605" t="s">
        <v>334</v>
      </c>
      <c r="D720" s="605" t="s">
        <v>758</v>
      </c>
      <c r="E720" s="605" t="s">
        <v>53</v>
      </c>
      <c r="F720" s="360">
        <v>0.23</v>
      </c>
      <c r="G720" s="256"/>
      <c r="H720" s="360">
        <v>0.23</v>
      </c>
      <c r="I720" s="446">
        <f t="shared" si="14"/>
        <v>0</v>
      </c>
      <c r="J720" s="422">
        <v>0.2</v>
      </c>
      <c r="K720" s="422"/>
      <c r="L720" s="422">
        <v>0.03</v>
      </c>
      <c r="M720" s="422"/>
      <c r="N720" s="422"/>
      <c r="O720" s="422"/>
      <c r="P720" s="422"/>
      <c r="Q720" s="422"/>
      <c r="R720" s="422"/>
      <c r="S720" s="422"/>
      <c r="T720" s="420"/>
      <c r="U720" s="422"/>
      <c r="V720" s="422"/>
      <c r="W720" s="422"/>
      <c r="X720" s="420"/>
      <c r="Y720" s="422"/>
      <c r="Z720" s="421"/>
      <c r="AA720" s="421"/>
      <c r="AB720" s="421"/>
      <c r="AC720" s="421"/>
      <c r="AD720" s="239"/>
      <c r="AE720" s="239"/>
      <c r="AF720" s="421"/>
      <c r="AG720" s="421"/>
    </row>
    <row r="721" spans="1:33" ht="19.5" customHeight="1">
      <c r="A721" s="363"/>
      <c r="B721" s="592" t="s">
        <v>1469</v>
      </c>
      <c r="C721" s="605" t="s">
        <v>334</v>
      </c>
      <c r="D721" s="605" t="s">
        <v>1196</v>
      </c>
      <c r="E721" s="605" t="s">
        <v>53</v>
      </c>
      <c r="F721" s="360">
        <v>0.2</v>
      </c>
      <c r="G721" s="256"/>
      <c r="H721" s="360">
        <v>0.2</v>
      </c>
      <c r="I721" s="446">
        <f t="shared" si="14"/>
        <v>0</v>
      </c>
      <c r="J721" s="422">
        <v>0.2</v>
      </c>
      <c r="K721" s="422"/>
      <c r="L721" s="420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1"/>
      <c r="AA721" s="421"/>
      <c r="AB721" s="421"/>
      <c r="AC721" s="421"/>
      <c r="AD721" s="421"/>
      <c r="AE721" s="421"/>
      <c r="AF721" s="421"/>
      <c r="AG721" s="421"/>
    </row>
    <row r="722" spans="1:33" ht="19.5" customHeight="1">
      <c r="A722" s="363"/>
      <c r="B722" s="592" t="s">
        <v>1470</v>
      </c>
      <c r="C722" s="605" t="s">
        <v>334</v>
      </c>
      <c r="D722" s="605" t="s">
        <v>841</v>
      </c>
      <c r="E722" s="605" t="s">
        <v>53</v>
      </c>
      <c r="F722" s="360">
        <v>0.18</v>
      </c>
      <c r="G722" s="256"/>
      <c r="H722" s="360">
        <v>0.18</v>
      </c>
      <c r="I722" s="446">
        <f t="shared" si="14"/>
        <v>0</v>
      </c>
      <c r="J722" s="422">
        <v>0.18</v>
      </c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1"/>
      <c r="AA722" s="421"/>
      <c r="AB722" s="421"/>
      <c r="AC722" s="421"/>
      <c r="AD722" s="421"/>
      <c r="AE722" s="421"/>
      <c r="AF722" s="421"/>
      <c r="AG722" s="421"/>
    </row>
    <row r="723" spans="1:33" ht="19.5" customHeight="1">
      <c r="A723" s="595"/>
      <c r="B723" s="592" t="s">
        <v>1471</v>
      </c>
      <c r="C723" s="605" t="s">
        <v>334</v>
      </c>
      <c r="D723" s="362"/>
      <c r="E723" s="605" t="s">
        <v>53</v>
      </c>
      <c r="F723" s="360">
        <v>7.0000000000000007E-2</v>
      </c>
      <c r="G723" s="256">
        <v>0.02</v>
      </c>
      <c r="H723" s="360">
        <v>0.05</v>
      </c>
      <c r="I723" s="446">
        <f t="shared" si="14"/>
        <v>0</v>
      </c>
      <c r="J723" s="422"/>
      <c r="K723" s="422"/>
      <c r="L723" s="422"/>
      <c r="M723" s="422"/>
      <c r="N723" s="422">
        <v>0.05</v>
      </c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1"/>
      <c r="AA723" s="421"/>
      <c r="AB723" s="421"/>
      <c r="AC723" s="421"/>
      <c r="AD723" s="421"/>
      <c r="AE723" s="421"/>
      <c r="AF723" s="421"/>
      <c r="AG723" s="421"/>
    </row>
    <row r="724" spans="1:33" ht="19.5" customHeight="1">
      <c r="A724" s="595"/>
      <c r="B724" s="596" t="s">
        <v>554</v>
      </c>
      <c r="C724" s="605" t="s">
        <v>339</v>
      </c>
      <c r="D724" s="605"/>
      <c r="E724" s="605" t="s">
        <v>53</v>
      </c>
      <c r="F724" s="256">
        <v>0.06</v>
      </c>
      <c r="G724" s="256"/>
      <c r="H724" s="256">
        <v>0.06</v>
      </c>
      <c r="I724" s="446">
        <f t="shared" si="14"/>
        <v>0</v>
      </c>
      <c r="J724" s="420"/>
      <c r="K724" s="420"/>
      <c r="L724" s="420"/>
      <c r="M724" s="420">
        <v>0.06</v>
      </c>
      <c r="N724" s="420"/>
      <c r="O724" s="420"/>
      <c r="P724" s="420"/>
      <c r="Q724" s="420"/>
      <c r="R724" s="420"/>
      <c r="S724" s="420"/>
      <c r="T724" s="420"/>
      <c r="U724" s="420"/>
      <c r="V724" s="420"/>
      <c r="W724" s="420"/>
      <c r="X724" s="420"/>
      <c r="Y724" s="420"/>
      <c r="Z724" s="413"/>
      <c r="AA724" s="413"/>
      <c r="AB724" s="413"/>
      <c r="AC724" s="413"/>
      <c r="AD724" s="413"/>
      <c r="AE724" s="413"/>
      <c r="AF724" s="413"/>
      <c r="AG724" s="413"/>
    </row>
    <row r="725" spans="1:33" ht="19.5" customHeight="1">
      <c r="A725" s="595"/>
      <c r="B725" s="596" t="s">
        <v>555</v>
      </c>
      <c r="C725" s="605" t="s">
        <v>339</v>
      </c>
      <c r="D725" s="605"/>
      <c r="E725" s="605" t="s">
        <v>53</v>
      </c>
      <c r="F725" s="256">
        <v>0.1</v>
      </c>
      <c r="G725" s="256"/>
      <c r="H725" s="256">
        <v>0.1</v>
      </c>
      <c r="I725" s="446">
        <f t="shared" si="14"/>
        <v>0</v>
      </c>
      <c r="J725" s="420"/>
      <c r="K725" s="420"/>
      <c r="L725" s="420"/>
      <c r="M725" s="420"/>
      <c r="N725" s="420">
        <v>0.1</v>
      </c>
      <c r="O725" s="420"/>
      <c r="P725" s="420"/>
      <c r="Q725" s="420"/>
      <c r="R725" s="420"/>
      <c r="S725" s="420"/>
      <c r="T725" s="420"/>
      <c r="U725" s="420"/>
      <c r="V725" s="420"/>
      <c r="W725" s="420"/>
      <c r="X725" s="420"/>
      <c r="Y725" s="420"/>
      <c r="Z725" s="413"/>
      <c r="AA725" s="413"/>
      <c r="AB725" s="413"/>
      <c r="AC725" s="413"/>
      <c r="AD725" s="413"/>
      <c r="AE725" s="413"/>
      <c r="AF725" s="413"/>
      <c r="AG725" s="413"/>
    </row>
    <row r="726" spans="1:33" ht="19.5" customHeight="1">
      <c r="A726" s="595"/>
      <c r="B726" s="596" t="s">
        <v>556</v>
      </c>
      <c r="C726" s="605" t="s">
        <v>339</v>
      </c>
      <c r="D726" s="605"/>
      <c r="E726" s="605" t="s">
        <v>53</v>
      </c>
      <c r="F726" s="256">
        <v>0.05</v>
      </c>
      <c r="G726" s="256"/>
      <c r="H726" s="256">
        <v>0.05</v>
      </c>
      <c r="I726" s="446">
        <f t="shared" si="14"/>
        <v>0</v>
      </c>
      <c r="J726" s="420"/>
      <c r="K726" s="420"/>
      <c r="L726" s="420">
        <v>0.05</v>
      </c>
      <c r="M726" s="420"/>
      <c r="N726" s="420"/>
      <c r="O726" s="420"/>
      <c r="P726" s="420"/>
      <c r="Q726" s="420"/>
      <c r="R726" s="420"/>
      <c r="S726" s="420"/>
      <c r="T726" s="420"/>
      <c r="U726" s="420"/>
      <c r="V726" s="420"/>
      <c r="W726" s="420"/>
      <c r="X726" s="420"/>
      <c r="Y726" s="420"/>
      <c r="Z726" s="413"/>
      <c r="AA726" s="413"/>
      <c r="AB726" s="413"/>
      <c r="AC726" s="413"/>
      <c r="AD726" s="413"/>
      <c r="AE726" s="413"/>
      <c r="AF726" s="413"/>
      <c r="AG726" s="413"/>
    </row>
    <row r="727" spans="1:33" ht="19.5" customHeight="1">
      <c r="A727" s="595"/>
      <c r="B727" s="596" t="s">
        <v>557</v>
      </c>
      <c r="C727" s="605" t="s">
        <v>339</v>
      </c>
      <c r="D727" s="605"/>
      <c r="E727" s="605" t="s">
        <v>53</v>
      </c>
      <c r="F727" s="256">
        <v>7.0000000000000007E-2</v>
      </c>
      <c r="G727" s="256"/>
      <c r="H727" s="256">
        <v>7.0000000000000007E-2</v>
      </c>
      <c r="I727" s="446">
        <f t="shared" si="14"/>
        <v>0</v>
      </c>
      <c r="J727" s="420"/>
      <c r="K727" s="420"/>
      <c r="L727" s="420">
        <v>7.0000000000000007E-2</v>
      </c>
      <c r="M727" s="420"/>
      <c r="N727" s="420"/>
      <c r="O727" s="420"/>
      <c r="P727" s="420"/>
      <c r="Q727" s="420"/>
      <c r="R727" s="420"/>
      <c r="S727" s="420"/>
      <c r="T727" s="420"/>
      <c r="U727" s="420"/>
      <c r="V727" s="420"/>
      <c r="W727" s="420"/>
      <c r="X727" s="420"/>
      <c r="Y727" s="420"/>
      <c r="Z727" s="413"/>
      <c r="AA727" s="413"/>
      <c r="AB727" s="413"/>
      <c r="AC727" s="413"/>
      <c r="AD727" s="413"/>
      <c r="AE727" s="413"/>
      <c r="AF727" s="413"/>
      <c r="AG727" s="413"/>
    </row>
    <row r="728" spans="1:33" ht="19.5" customHeight="1">
      <c r="A728" s="595"/>
      <c r="B728" s="592" t="s">
        <v>1472</v>
      </c>
      <c r="C728" s="605" t="s">
        <v>339</v>
      </c>
      <c r="D728" s="362"/>
      <c r="E728" s="605" t="s">
        <v>53</v>
      </c>
      <c r="F728" s="256">
        <v>0.08</v>
      </c>
      <c r="G728" s="256"/>
      <c r="H728" s="256">
        <v>0.08</v>
      </c>
      <c r="I728" s="446">
        <f t="shared" si="14"/>
        <v>0</v>
      </c>
      <c r="J728" s="420">
        <v>0.03</v>
      </c>
      <c r="K728" s="420">
        <v>0.05</v>
      </c>
      <c r="L728" s="420"/>
      <c r="M728" s="420"/>
      <c r="N728" s="420"/>
      <c r="O728" s="420"/>
      <c r="P728" s="420"/>
      <c r="Q728" s="420"/>
      <c r="R728" s="420"/>
      <c r="S728" s="420"/>
      <c r="T728" s="420"/>
      <c r="U728" s="420"/>
      <c r="V728" s="420"/>
      <c r="W728" s="420"/>
      <c r="X728" s="420"/>
      <c r="Y728" s="420"/>
      <c r="Z728" s="413"/>
      <c r="AA728" s="413"/>
      <c r="AB728" s="413"/>
      <c r="AC728" s="413"/>
      <c r="AD728" s="413"/>
      <c r="AE728" s="413"/>
      <c r="AF728" s="413"/>
      <c r="AG728" s="413"/>
    </row>
    <row r="729" spans="1:33" ht="19.5" customHeight="1">
      <c r="A729" s="595"/>
      <c r="B729" s="592" t="s">
        <v>1473</v>
      </c>
      <c r="C729" s="605" t="s">
        <v>339</v>
      </c>
      <c r="D729" s="362"/>
      <c r="E729" s="605" t="s">
        <v>53</v>
      </c>
      <c r="F729" s="256">
        <v>0.08</v>
      </c>
      <c r="G729" s="256"/>
      <c r="H729" s="256">
        <v>0.08</v>
      </c>
      <c r="I729" s="446">
        <f t="shared" si="14"/>
        <v>0</v>
      </c>
      <c r="J729" s="420"/>
      <c r="K729" s="420"/>
      <c r="L729" s="420"/>
      <c r="M729" s="420"/>
      <c r="N729" s="420">
        <v>0.06</v>
      </c>
      <c r="O729" s="420"/>
      <c r="P729" s="420"/>
      <c r="Q729" s="420">
        <v>0.02</v>
      </c>
      <c r="R729" s="420"/>
      <c r="S729" s="420"/>
      <c r="T729" s="420"/>
      <c r="U729" s="420"/>
      <c r="V729" s="420"/>
      <c r="W729" s="420"/>
      <c r="X729" s="420"/>
      <c r="Y729" s="420"/>
      <c r="Z729" s="413"/>
      <c r="AA729" s="413"/>
      <c r="AB729" s="413"/>
      <c r="AC729" s="413"/>
      <c r="AD729" s="413"/>
      <c r="AE729" s="413"/>
      <c r="AF729" s="413"/>
      <c r="AG729" s="413"/>
    </row>
    <row r="730" spans="1:33" ht="19.5" customHeight="1">
      <c r="A730" s="595"/>
      <c r="B730" s="592" t="s">
        <v>560</v>
      </c>
      <c r="C730" s="605" t="s">
        <v>339</v>
      </c>
      <c r="D730" s="362"/>
      <c r="E730" s="605" t="s">
        <v>53</v>
      </c>
      <c r="F730" s="256">
        <v>0.08</v>
      </c>
      <c r="G730" s="256"/>
      <c r="H730" s="256">
        <v>0.08</v>
      </c>
      <c r="I730" s="446">
        <f t="shared" si="14"/>
        <v>0</v>
      </c>
      <c r="J730" s="420"/>
      <c r="K730" s="420"/>
      <c r="L730" s="420"/>
      <c r="M730" s="420"/>
      <c r="N730" s="420">
        <v>0.08</v>
      </c>
      <c r="O730" s="420"/>
      <c r="P730" s="420"/>
      <c r="Q730" s="420"/>
      <c r="R730" s="420"/>
      <c r="S730" s="420"/>
      <c r="T730" s="420"/>
      <c r="U730" s="420"/>
      <c r="V730" s="420"/>
      <c r="W730" s="420"/>
      <c r="X730" s="420"/>
      <c r="Y730" s="420"/>
      <c r="Z730" s="413"/>
      <c r="AA730" s="413"/>
      <c r="AB730" s="413"/>
      <c r="AC730" s="413"/>
      <c r="AD730" s="413"/>
      <c r="AE730" s="413"/>
      <c r="AF730" s="413"/>
      <c r="AG730" s="413"/>
    </row>
    <row r="731" spans="1:33" ht="19.5" customHeight="1">
      <c r="A731" s="595"/>
      <c r="B731" s="592" t="s">
        <v>561</v>
      </c>
      <c r="C731" s="605" t="s">
        <v>339</v>
      </c>
      <c r="D731" s="362"/>
      <c r="E731" s="605" t="s">
        <v>53</v>
      </c>
      <c r="F731" s="256">
        <v>0.1</v>
      </c>
      <c r="G731" s="256"/>
      <c r="H731" s="256">
        <v>0.1</v>
      </c>
      <c r="I731" s="446">
        <f t="shared" si="14"/>
        <v>0</v>
      </c>
      <c r="J731" s="420"/>
      <c r="K731" s="420"/>
      <c r="L731" s="420"/>
      <c r="M731" s="420">
        <v>0.1</v>
      </c>
      <c r="N731" s="420"/>
      <c r="O731" s="420"/>
      <c r="P731" s="420"/>
      <c r="Q731" s="420"/>
      <c r="R731" s="420"/>
      <c r="S731" s="420"/>
      <c r="T731" s="420"/>
      <c r="U731" s="420"/>
      <c r="V731" s="420"/>
      <c r="W731" s="420"/>
      <c r="X731" s="420"/>
      <c r="Y731" s="420"/>
      <c r="Z731" s="413"/>
      <c r="AA731" s="413"/>
      <c r="AB731" s="413"/>
      <c r="AC731" s="413"/>
      <c r="AD731" s="413"/>
      <c r="AE731" s="413"/>
      <c r="AF731" s="413"/>
      <c r="AG731" s="413"/>
    </row>
    <row r="732" spans="1:33" ht="19.5" customHeight="1">
      <c r="A732" s="595"/>
      <c r="B732" s="592" t="s">
        <v>2051</v>
      </c>
      <c r="C732" s="605" t="s">
        <v>339</v>
      </c>
      <c r="D732" s="362"/>
      <c r="E732" s="605" t="s">
        <v>53</v>
      </c>
      <c r="F732" s="256">
        <v>0.1</v>
      </c>
      <c r="G732" s="256"/>
      <c r="H732" s="256">
        <v>0.1</v>
      </c>
      <c r="I732" s="446">
        <f t="shared" si="14"/>
        <v>0</v>
      </c>
      <c r="J732" s="420">
        <v>0.03</v>
      </c>
      <c r="K732" s="420">
        <v>7.0000000000000007E-2</v>
      </c>
      <c r="L732" s="420"/>
      <c r="M732" s="420"/>
      <c r="N732" s="420"/>
      <c r="O732" s="420"/>
      <c r="P732" s="420"/>
      <c r="Q732" s="420"/>
      <c r="R732" s="420"/>
      <c r="S732" s="420"/>
      <c r="T732" s="420"/>
      <c r="U732" s="420"/>
      <c r="V732" s="420"/>
      <c r="W732" s="420"/>
      <c r="X732" s="420"/>
      <c r="Y732" s="420"/>
      <c r="Z732" s="413"/>
      <c r="AA732" s="413"/>
      <c r="AB732" s="413"/>
      <c r="AC732" s="413"/>
      <c r="AD732" s="413"/>
      <c r="AE732" s="413"/>
      <c r="AF732" s="413"/>
      <c r="AG732" s="413"/>
    </row>
    <row r="733" spans="1:33" ht="19.5" customHeight="1">
      <c r="A733" s="595"/>
      <c r="B733" s="365" t="s">
        <v>1474</v>
      </c>
      <c r="C733" s="605" t="s">
        <v>335</v>
      </c>
      <c r="D733" s="362"/>
      <c r="E733" s="605" t="s">
        <v>53</v>
      </c>
      <c r="F733" s="256">
        <v>0.05</v>
      </c>
      <c r="G733" s="256"/>
      <c r="H733" s="256">
        <v>0.05</v>
      </c>
      <c r="I733" s="446">
        <f t="shared" si="14"/>
        <v>0</v>
      </c>
      <c r="J733" s="420"/>
      <c r="K733" s="420"/>
      <c r="L733" s="420"/>
      <c r="M733" s="420"/>
      <c r="N733" s="420">
        <v>0.05</v>
      </c>
      <c r="O733" s="420"/>
      <c r="P733" s="420"/>
      <c r="Q733" s="420"/>
      <c r="R733" s="420"/>
      <c r="S733" s="420"/>
      <c r="T733" s="420"/>
      <c r="U733" s="420"/>
      <c r="V733" s="420"/>
      <c r="W733" s="420"/>
      <c r="X733" s="420"/>
      <c r="Y733" s="420"/>
      <c r="Z733" s="413"/>
      <c r="AA733" s="413"/>
      <c r="AB733" s="413"/>
      <c r="AC733" s="413"/>
      <c r="AD733" s="413"/>
      <c r="AE733" s="413"/>
      <c r="AF733" s="413"/>
      <c r="AG733" s="413"/>
    </row>
    <row r="734" spans="1:33" ht="19.5" customHeight="1">
      <c r="A734" s="595"/>
      <c r="B734" s="365" t="s">
        <v>1475</v>
      </c>
      <c r="C734" s="605" t="s">
        <v>335</v>
      </c>
      <c r="D734" s="362"/>
      <c r="E734" s="605" t="s">
        <v>53</v>
      </c>
      <c r="F734" s="256">
        <v>0.05</v>
      </c>
      <c r="G734" s="256"/>
      <c r="H734" s="256">
        <v>0.05</v>
      </c>
      <c r="I734" s="446">
        <f t="shared" si="14"/>
        <v>0</v>
      </c>
      <c r="J734" s="420"/>
      <c r="K734" s="420"/>
      <c r="L734" s="420"/>
      <c r="M734" s="420">
        <v>0.05</v>
      </c>
      <c r="N734" s="420"/>
      <c r="O734" s="420"/>
      <c r="P734" s="420"/>
      <c r="Q734" s="420"/>
      <c r="R734" s="420"/>
      <c r="S734" s="420"/>
      <c r="T734" s="420"/>
      <c r="U734" s="420"/>
      <c r="V734" s="420"/>
      <c r="W734" s="420"/>
      <c r="X734" s="420"/>
      <c r="Y734" s="420"/>
      <c r="Z734" s="413"/>
      <c r="AA734" s="413"/>
      <c r="AB734" s="413"/>
      <c r="AC734" s="413"/>
      <c r="AD734" s="413"/>
      <c r="AE734" s="413"/>
      <c r="AF734" s="413"/>
      <c r="AG734" s="413"/>
    </row>
    <row r="735" spans="1:33" ht="19.5" customHeight="1">
      <c r="A735" s="595"/>
      <c r="B735" s="365" t="s">
        <v>1476</v>
      </c>
      <c r="C735" s="605" t="s">
        <v>335</v>
      </c>
      <c r="D735" s="362"/>
      <c r="E735" s="605" t="s">
        <v>53</v>
      </c>
      <c r="F735" s="256">
        <v>0.05</v>
      </c>
      <c r="G735" s="256"/>
      <c r="H735" s="256">
        <v>0.05</v>
      </c>
      <c r="I735" s="446">
        <f t="shared" si="14"/>
        <v>0</v>
      </c>
      <c r="J735" s="420">
        <v>0.05</v>
      </c>
      <c r="K735" s="420"/>
      <c r="L735" s="420"/>
      <c r="M735" s="420"/>
      <c r="N735" s="420"/>
      <c r="O735" s="420"/>
      <c r="P735" s="420"/>
      <c r="Q735" s="420"/>
      <c r="R735" s="420"/>
      <c r="S735" s="420"/>
      <c r="T735" s="420"/>
      <c r="U735" s="420"/>
      <c r="V735" s="420"/>
      <c r="W735" s="420"/>
      <c r="X735" s="420"/>
      <c r="Y735" s="420"/>
      <c r="Z735" s="413"/>
      <c r="AA735" s="413"/>
      <c r="AB735" s="413"/>
      <c r="AC735" s="413"/>
      <c r="AD735" s="413"/>
      <c r="AE735" s="413"/>
      <c r="AF735" s="413"/>
      <c r="AG735" s="413"/>
    </row>
    <row r="736" spans="1:33" ht="19.5" customHeight="1">
      <c r="A736" s="595"/>
      <c r="B736" s="365" t="s">
        <v>1477</v>
      </c>
      <c r="C736" s="605" t="s">
        <v>335</v>
      </c>
      <c r="D736" s="362"/>
      <c r="E736" s="605" t="s">
        <v>53</v>
      </c>
      <c r="F736" s="256">
        <v>0.05</v>
      </c>
      <c r="G736" s="256"/>
      <c r="H736" s="256">
        <v>0.05</v>
      </c>
      <c r="I736" s="446">
        <f t="shared" si="14"/>
        <v>0</v>
      </c>
      <c r="J736" s="420">
        <v>0.05</v>
      </c>
      <c r="K736" s="420"/>
      <c r="L736" s="420"/>
      <c r="M736" s="420"/>
      <c r="N736" s="420"/>
      <c r="O736" s="420"/>
      <c r="P736" s="420"/>
      <c r="Q736" s="420"/>
      <c r="R736" s="420"/>
      <c r="S736" s="420"/>
      <c r="T736" s="420"/>
      <c r="U736" s="420"/>
      <c r="V736" s="420"/>
      <c r="W736" s="420"/>
      <c r="X736" s="420"/>
      <c r="Y736" s="420"/>
      <c r="Z736" s="413"/>
      <c r="AA736" s="413"/>
      <c r="AB736" s="413"/>
      <c r="AC736" s="413"/>
      <c r="AD736" s="413"/>
      <c r="AE736" s="413"/>
      <c r="AF736" s="413"/>
      <c r="AG736" s="413"/>
    </row>
    <row r="737" spans="1:33" ht="19.5" customHeight="1">
      <c r="A737" s="595"/>
      <c r="B737" s="365" t="s">
        <v>1478</v>
      </c>
      <c r="C737" s="605" t="s">
        <v>335</v>
      </c>
      <c r="D737" s="362"/>
      <c r="E737" s="605" t="s">
        <v>53</v>
      </c>
      <c r="F737" s="256">
        <v>0.05</v>
      </c>
      <c r="G737" s="256"/>
      <c r="H737" s="256">
        <v>0.05</v>
      </c>
      <c r="I737" s="446">
        <f t="shared" si="14"/>
        <v>0</v>
      </c>
      <c r="J737" s="420"/>
      <c r="K737" s="420"/>
      <c r="L737" s="420"/>
      <c r="M737" s="420"/>
      <c r="N737" s="420"/>
      <c r="O737" s="420"/>
      <c r="P737" s="420"/>
      <c r="Q737" s="420"/>
      <c r="R737" s="420"/>
      <c r="S737" s="420"/>
      <c r="T737" s="420"/>
      <c r="U737" s="420">
        <v>0.05</v>
      </c>
      <c r="V737" s="420"/>
      <c r="W737" s="420"/>
      <c r="X737" s="420"/>
      <c r="Y737" s="420"/>
      <c r="Z737" s="413"/>
      <c r="AA737" s="413"/>
      <c r="AB737" s="413"/>
      <c r="AC737" s="413"/>
      <c r="AD737" s="413"/>
      <c r="AE737" s="413"/>
      <c r="AF737" s="413"/>
      <c r="AG737" s="413"/>
    </row>
    <row r="738" spans="1:33" ht="19.5" customHeight="1">
      <c r="A738" s="595"/>
      <c r="B738" s="365" t="s">
        <v>1479</v>
      </c>
      <c r="C738" s="605" t="s">
        <v>335</v>
      </c>
      <c r="D738" s="362"/>
      <c r="E738" s="605" t="s">
        <v>53</v>
      </c>
      <c r="F738" s="256">
        <v>0.05</v>
      </c>
      <c r="G738" s="256"/>
      <c r="H738" s="256">
        <v>0.05</v>
      </c>
      <c r="I738" s="446">
        <f t="shared" si="14"/>
        <v>0</v>
      </c>
      <c r="J738" s="420">
        <v>0.05</v>
      </c>
      <c r="K738" s="420"/>
      <c r="L738" s="420"/>
      <c r="M738" s="420"/>
      <c r="N738" s="420"/>
      <c r="O738" s="420"/>
      <c r="P738" s="420"/>
      <c r="Q738" s="420"/>
      <c r="R738" s="420"/>
      <c r="S738" s="420"/>
      <c r="T738" s="420"/>
      <c r="U738" s="420"/>
      <c r="V738" s="420"/>
      <c r="W738" s="420"/>
      <c r="X738" s="420"/>
      <c r="Y738" s="420"/>
      <c r="Z738" s="413"/>
      <c r="AA738" s="413"/>
      <c r="AB738" s="413"/>
      <c r="AC738" s="413"/>
      <c r="AD738" s="413"/>
      <c r="AE738" s="413"/>
      <c r="AF738" s="413"/>
      <c r="AG738" s="413"/>
    </row>
    <row r="739" spans="1:33" ht="19.5" customHeight="1">
      <c r="A739" s="595"/>
      <c r="B739" s="365" t="s">
        <v>1480</v>
      </c>
      <c r="C739" s="605" t="s">
        <v>335</v>
      </c>
      <c r="D739" s="362"/>
      <c r="E739" s="605" t="s">
        <v>53</v>
      </c>
      <c r="F739" s="256">
        <v>0.05</v>
      </c>
      <c r="G739" s="256"/>
      <c r="H739" s="256">
        <v>0.05</v>
      </c>
      <c r="I739" s="446">
        <f t="shared" si="14"/>
        <v>0</v>
      </c>
      <c r="J739" s="420"/>
      <c r="K739" s="420"/>
      <c r="L739" s="420"/>
      <c r="M739" s="420">
        <v>0.05</v>
      </c>
      <c r="N739" s="420"/>
      <c r="O739" s="420"/>
      <c r="P739" s="420"/>
      <c r="Q739" s="420"/>
      <c r="R739" s="420"/>
      <c r="S739" s="420"/>
      <c r="T739" s="420"/>
      <c r="U739" s="420"/>
      <c r="V739" s="420"/>
      <c r="W739" s="420"/>
      <c r="X739" s="420"/>
      <c r="Y739" s="420"/>
      <c r="Z739" s="413"/>
      <c r="AA739" s="413"/>
      <c r="AB739" s="413"/>
      <c r="AC739" s="413"/>
      <c r="AD739" s="413"/>
      <c r="AE739" s="413"/>
      <c r="AF739" s="413"/>
      <c r="AG739" s="413"/>
    </row>
    <row r="740" spans="1:33" ht="19.5" customHeight="1">
      <c r="A740" s="595"/>
      <c r="B740" s="365" t="s">
        <v>1481</v>
      </c>
      <c r="C740" s="605" t="s">
        <v>335</v>
      </c>
      <c r="D740" s="362"/>
      <c r="E740" s="605" t="s">
        <v>53</v>
      </c>
      <c r="F740" s="256">
        <v>0.05</v>
      </c>
      <c r="G740" s="256"/>
      <c r="H740" s="256">
        <v>0.05</v>
      </c>
      <c r="I740" s="446">
        <f t="shared" si="14"/>
        <v>0</v>
      </c>
      <c r="J740" s="420"/>
      <c r="K740" s="420"/>
      <c r="L740" s="420">
        <v>0.05</v>
      </c>
      <c r="M740" s="420"/>
      <c r="N740" s="420"/>
      <c r="O740" s="420"/>
      <c r="P740" s="420"/>
      <c r="Q740" s="420"/>
      <c r="R740" s="420"/>
      <c r="S740" s="420"/>
      <c r="T740" s="420"/>
      <c r="U740" s="420"/>
      <c r="V740" s="420"/>
      <c r="W740" s="420"/>
      <c r="X740" s="420"/>
      <c r="Y740" s="420"/>
      <c r="Z740" s="413"/>
      <c r="AA740" s="413"/>
      <c r="AB740" s="413"/>
      <c r="AC740" s="413"/>
      <c r="AD740" s="413"/>
      <c r="AE740" s="413"/>
      <c r="AF740" s="413"/>
      <c r="AG740" s="413"/>
    </row>
    <row r="741" spans="1:33" ht="19.5" customHeight="1">
      <c r="A741" s="595"/>
      <c r="B741" s="365" t="s">
        <v>1482</v>
      </c>
      <c r="C741" s="605" t="s">
        <v>335</v>
      </c>
      <c r="D741" s="362"/>
      <c r="E741" s="605" t="s">
        <v>53</v>
      </c>
      <c r="F741" s="256">
        <v>0.05</v>
      </c>
      <c r="G741" s="256"/>
      <c r="H741" s="256">
        <v>0.05</v>
      </c>
      <c r="I741" s="446">
        <f t="shared" si="14"/>
        <v>0</v>
      </c>
      <c r="J741" s="420">
        <v>0.05</v>
      </c>
      <c r="K741" s="420"/>
      <c r="L741" s="420"/>
      <c r="M741" s="420"/>
      <c r="N741" s="420"/>
      <c r="O741" s="420"/>
      <c r="P741" s="420"/>
      <c r="Q741" s="420"/>
      <c r="R741" s="420"/>
      <c r="S741" s="420"/>
      <c r="T741" s="420"/>
      <c r="U741" s="420"/>
      <c r="V741" s="420"/>
      <c r="W741" s="420"/>
      <c r="X741" s="420"/>
      <c r="Y741" s="420"/>
      <c r="Z741" s="413"/>
      <c r="AA741" s="413"/>
      <c r="AB741" s="413"/>
      <c r="AC741" s="413"/>
      <c r="AD741" s="413"/>
      <c r="AE741" s="413"/>
      <c r="AF741" s="413"/>
      <c r="AG741" s="413"/>
    </row>
    <row r="742" spans="1:33" ht="19.5" customHeight="1">
      <c r="A742" s="595"/>
      <c r="B742" s="365" t="s">
        <v>1483</v>
      </c>
      <c r="C742" s="605" t="s">
        <v>335</v>
      </c>
      <c r="D742" s="362"/>
      <c r="E742" s="605" t="s">
        <v>53</v>
      </c>
      <c r="F742" s="256">
        <v>0.05</v>
      </c>
      <c r="G742" s="256"/>
      <c r="H742" s="256">
        <v>0.05</v>
      </c>
      <c r="I742" s="446">
        <f t="shared" si="14"/>
        <v>0</v>
      </c>
      <c r="J742" s="420">
        <v>0.05</v>
      </c>
      <c r="K742" s="420"/>
      <c r="L742" s="420"/>
      <c r="M742" s="420"/>
      <c r="N742" s="420"/>
      <c r="O742" s="420"/>
      <c r="P742" s="420"/>
      <c r="Q742" s="420"/>
      <c r="R742" s="420"/>
      <c r="S742" s="420"/>
      <c r="T742" s="420"/>
      <c r="U742" s="420"/>
      <c r="V742" s="420"/>
      <c r="W742" s="420"/>
      <c r="X742" s="420"/>
      <c r="Y742" s="420"/>
      <c r="Z742" s="413"/>
      <c r="AA742" s="413"/>
      <c r="AB742" s="413"/>
      <c r="AC742" s="413"/>
      <c r="AD742" s="413"/>
      <c r="AE742" s="413"/>
      <c r="AF742" s="413"/>
      <c r="AG742" s="413"/>
    </row>
    <row r="743" spans="1:33" ht="19.5" customHeight="1">
      <c r="A743" s="595"/>
      <c r="B743" s="365" t="s">
        <v>1484</v>
      </c>
      <c r="C743" s="605" t="s">
        <v>335</v>
      </c>
      <c r="D743" s="362"/>
      <c r="E743" s="605" t="s">
        <v>53</v>
      </c>
      <c r="F743" s="256">
        <v>0.05</v>
      </c>
      <c r="G743" s="256"/>
      <c r="H743" s="256">
        <v>0.05</v>
      </c>
      <c r="I743" s="446">
        <f t="shared" si="14"/>
        <v>0</v>
      </c>
      <c r="J743" s="420">
        <v>0.05</v>
      </c>
      <c r="K743" s="420"/>
      <c r="L743" s="420"/>
      <c r="M743" s="420"/>
      <c r="N743" s="420"/>
      <c r="O743" s="420"/>
      <c r="P743" s="420"/>
      <c r="Q743" s="420"/>
      <c r="R743" s="420"/>
      <c r="S743" s="420"/>
      <c r="T743" s="420"/>
      <c r="U743" s="420"/>
      <c r="V743" s="420"/>
      <c r="W743" s="420"/>
      <c r="X743" s="420"/>
      <c r="Y743" s="420"/>
      <c r="Z743" s="413"/>
      <c r="AA743" s="413"/>
      <c r="AB743" s="413"/>
      <c r="AC743" s="413"/>
      <c r="AD743" s="413"/>
      <c r="AE743" s="413"/>
      <c r="AF743" s="413"/>
      <c r="AG743" s="413"/>
    </row>
    <row r="744" spans="1:33" ht="19.5" customHeight="1">
      <c r="A744" s="595"/>
      <c r="B744" s="365" t="s">
        <v>1485</v>
      </c>
      <c r="C744" s="605" t="s">
        <v>335</v>
      </c>
      <c r="D744" s="362"/>
      <c r="E744" s="605" t="s">
        <v>53</v>
      </c>
      <c r="F744" s="256">
        <v>0.05</v>
      </c>
      <c r="G744" s="256"/>
      <c r="H744" s="256">
        <v>0.05</v>
      </c>
      <c r="I744" s="446">
        <f t="shared" si="14"/>
        <v>0</v>
      </c>
      <c r="J744" s="420">
        <v>0.05</v>
      </c>
      <c r="K744" s="420"/>
      <c r="L744" s="420"/>
      <c r="M744" s="420"/>
      <c r="N744" s="420"/>
      <c r="O744" s="420"/>
      <c r="P744" s="420"/>
      <c r="Q744" s="420"/>
      <c r="R744" s="420"/>
      <c r="S744" s="420"/>
      <c r="T744" s="420"/>
      <c r="U744" s="420"/>
      <c r="V744" s="420"/>
      <c r="W744" s="420"/>
      <c r="X744" s="420"/>
      <c r="Y744" s="420"/>
      <c r="Z744" s="413"/>
      <c r="AA744" s="413"/>
      <c r="AB744" s="413"/>
      <c r="AC744" s="413"/>
      <c r="AD744" s="413"/>
      <c r="AE744" s="413"/>
      <c r="AF744" s="413"/>
      <c r="AG744" s="413"/>
    </row>
    <row r="745" spans="1:33" ht="19.5" customHeight="1">
      <c r="A745" s="595"/>
      <c r="B745" s="365" t="s">
        <v>1486</v>
      </c>
      <c r="C745" s="605" t="s">
        <v>335</v>
      </c>
      <c r="D745" s="362"/>
      <c r="E745" s="605" t="s">
        <v>53</v>
      </c>
      <c r="F745" s="256">
        <v>0.05</v>
      </c>
      <c r="G745" s="256"/>
      <c r="H745" s="256">
        <v>0.05</v>
      </c>
      <c r="I745" s="446">
        <f t="shared" si="14"/>
        <v>0</v>
      </c>
      <c r="J745" s="420">
        <v>0.05</v>
      </c>
      <c r="K745" s="420"/>
      <c r="L745" s="420"/>
      <c r="M745" s="420"/>
      <c r="N745" s="420"/>
      <c r="O745" s="420"/>
      <c r="P745" s="420"/>
      <c r="Q745" s="420"/>
      <c r="R745" s="420"/>
      <c r="S745" s="420"/>
      <c r="T745" s="420"/>
      <c r="U745" s="420"/>
      <c r="V745" s="420"/>
      <c r="W745" s="420"/>
      <c r="X745" s="420"/>
      <c r="Y745" s="420"/>
      <c r="Z745" s="413"/>
      <c r="AA745" s="413"/>
      <c r="AB745" s="413"/>
      <c r="AC745" s="413"/>
      <c r="AD745" s="413"/>
      <c r="AE745" s="413"/>
      <c r="AF745" s="413"/>
      <c r="AG745" s="413"/>
    </row>
    <row r="746" spans="1:33" ht="19.5" customHeight="1">
      <c r="A746" s="595"/>
      <c r="B746" s="365" t="s">
        <v>1487</v>
      </c>
      <c r="C746" s="605" t="s">
        <v>335</v>
      </c>
      <c r="D746" s="362"/>
      <c r="E746" s="605" t="s">
        <v>53</v>
      </c>
      <c r="F746" s="256">
        <v>0.05</v>
      </c>
      <c r="G746" s="256"/>
      <c r="H746" s="256">
        <v>0.05</v>
      </c>
      <c r="I746" s="446">
        <f t="shared" si="14"/>
        <v>0</v>
      </c>
      <c r="J746" s="420">
        <v>0.05</v>
      </c>
      <c r="K746" s="420"/>
      <c r="L746" s="420"/>
      <c r="M746" s="420"/>
      <c r="N746" s="420"/>
      <c r="O746" s="420"/>
      <c r="P746" s="420"/>
      <c r="Q746" s="420"/>
      <c r="R746" s="420"/>
      <c r="S746" s="420"/>
      <c r="T746" s="420"/>
      <c r="U746" s="420"/>
      <c r="V746" s="420"/>
      <c r="W746" s="420"/>
      <c r="X746" s="420"/>
      <c r="Y746" s="420"/>
      <c r="Z746" s="413"/>
      <c r="AA746" s="413"/>
      <c r="AB746" s="413"/>
      <c r="AC746" s="413"/>
      <c r="AD746" s="413"/>
      <c r="AE746" s="413"/>
      <c r="AF746" s="413"/>
      <c r="AG746" s="413"/>
    </row>
    <row r="747" spans="1:33" ht="19.5" customHeight="1">
      <c r="A747" s="595"/>
      <c r="B747" s="365" t="s">
        <v>1488</v>
      </c>
      <c r="C747" s="605" t="s">
        <v>335</v>
      </c>
      <c r="D747" s="362"/>
      <c r="E747" s="605" t="s">
        <v>53</v>
      </c>
      <c r="F747" s="256">
        <v>0.05</v>
      </c>
      <c r="G747" s="256"/>
      <c r="H747" s="256">
        <v>0.05</v>
      </c>
      <c r="I747" s="446">
        <f t="shared" si="14"/>
        <v>0</v>
      </c>
      <c r="J747" s="420">
        <v>0.05</v>
      </c>
      <c r="K747" s="420"/>
      <c r="L747" s="420"/>
      <c r="M747" s="420"/>
      <c r="N747" s="420"/>
      <c r="O747" s="420"/>
      <c r="P747" s="420"/>
      <c r="Q747" s="420"/>
      <c r="R747" s="420"/>
      <c r="S747" s="420"/>
      <c r="T747" s="420"/>
      <c r="U747" s="420"/>
      <c r="V747" s="420"/>
      <c r="W747" s="420"/>
      <c r="X747" s="420"/>
      <c r="Y747" s="420"/>
      <c r="Z747" s="413"/>
      <c r="AA747" s="413"/>
      <c r="AB747" s="413"/>
      <c r="AC747" s="413"/>
      <c r="AD747" s="413"/>
      <c r="AE747" s="413"/>
      <c r="AF747" s="413"/>
      <c r="AG747" s="413"/>
    </row>
    <row r="748" spans="1:33" ht="19.5" customHeight="1">
      <c r="A748" s="595"/>
      <c r="B748" s="365" t="s">
        <v>1489</v>
      </c>
      <c r="C748" s="605" t="s">
        <v>335</v>
      </c>
      <c r="D748" s="362"/>
      <c r="E748" s="605" t="s">
        <v>53</v>
      </c>
      <c r="F748" s="256">
        <v>0.05</v>
      </c>
      <c r="G748" s="256"/>
      <c r="H748" s="256">
        <v>0.05</v>
      </c>
      <c r="I748" s="446">
        <f t="shared" si="14"/>
        <v>0</v>
      </c>
      <c r="J748" s="420"/>
      <c r="K748" s="420"/>
      <c r="L748" s="420"/>
      <c r="M748" s="420">
        <v>0.05</v>
      </c>
      <c r="N748" s="420"/>
      <c r="O748" s="420"/>
      <c r="P748" s="420"/>
      <c r="Q748" s="420"/>
      <c r="R748" s="420"/>
      <c r="S748" s="420"/>
      <c r="T748" s="420"/>
      <c r="U748" s="420"/>
      <c r="V748" s="420"/>
      <c r="W748" s="420"/>
      <c r="X748" s="420"/>
      <c r="Y748" s="420"/>
      <c r="Z748" s="413"/>
      <c r="AA748" s="413"/>
      <c r="AB748" s="413"/>
      <c r="AC748" s="413"/>
      <c r="AD748" s="413"/>
      <c r="AE748" s="413"/>
      <c r="AF748" s="413"/>
      <c r="AG748" s="413"/>
    </row>
    <row r="749" spans="1:33" ht="19.5" customHeight="1">
      <c r="A749" s="595"/>
      <c r="B749" s="365" t="s">
        <v>1754</v>
      </c>
      <c r="C749" s="605" t="s">
        <v>335</v>
      </c>
      <c r="D749" s="362"/>
      <c r="E749" s="605" t="s">
        <v>53</v>
      </c>
      <c r="F749" s="256">
        <v>0.03</v>
      </c>
      <c r="G749" s="256"/>
      <c r="H749" s="256">
        <v>0.03</v>
      </c>
      <c r="I749" s="446">
        <f t="shared" si="14"/>
        <v>0</v>
      </c>
      <c r="J749" s="420"/>
      <c r="K749" s="420"/>
      <c r="L749" s="420"/>
      <c r="M749" s="420">
        <v>0.03</v>
      </c>
      <c r="N749" s="420"/>
      <c r="O749" s="420"/>
      <c r="P749" s="420"/>
      <c r="Q749" s="420"/>
      <c r="R749" s="420"/>
      <c r="S749" s="420"/>
      <c r="T749" s="420"/>
      <c r="U749" s="420"/>
      <c r="V749" s="420"/>
      <c r="W749" s="420"/>
      <c r="X749" s="420"/>
      <c r="Y749" s="420"/>
      <c r="Z749" s="413"/>
      <c r="AA749" s="413"/>
      <c r="AB749" s="413"/>
      <c r="AC749" s="413"/>
      <c r="AD749" s="413"/>
      <c r="AE749" s="413"/>
      <c r="AF749" s="413"/>
      <c r="AG749" s="413"/>
    </row>
    <row r="750" spans="1:33" s="238" customFormat="1" ht="19.5" customHeight="1">
      <c r="A750" s="363"/>
      <c r="B750" s="356" t="s">
        <v>2052</v>
      </c>
      <c r="C750" s="605" t="s">
        <v>336</v>
      </c>
      <c r="D750" s="605" t="s">
        <v>1197</v>
      </c>
      <c r="E750" s="605" t="s">
        <v>53</v>
      </c>
      <c r="F750" s="360">
        <v>0.15</v>
      </c>
      <c r="G750" s="256"/>
      <c r="H750" s="360">
        <v>0.15</v>
      </c>
      <c r="I750" s="446">
        <f t="shared" si="14"/>
        <v>0</v>
      </c>
      <c r="J750" s="423">
        <v>0.15</v>
      </c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1"/>
      <c r="AA750" s="421"/>
      <c r="AB750" s="421"/>
      <c r="AC750" s="421"/>
      <c r="AD750" s="421"/>
      <c r="AE750" s="421"/>
      <c r="AF750" s="421"/>
      <c r="AG750" s="239"/>
    </row>
    <row r="751" spans="1:33" s="238" customFormat="1" ht="19.5" customHeight="1">
      <c r="A751" s="363"/>
      <c r="B751" s="356" t="s">
        <v>1490</v>
      </c>
      <c r="C751" s="605" t="s">
        <v>336</v>
      </c>
      <c r="D751" s="605" t="s">
        <v>1198</v>
      </c>
      <c r="E751" s="605" t="s">
        <v>53</v>
      </c>
      <c r="F751" s="360">
        <v>0.1</v>
      </c>
      <c r="G751" s="256"/>
      <c r="H751" s="360">
        <v>0.1</v>
      </c>
      <c r="I751" s="446">
        <f t="shared" si="14"/>
        <v>0</v>
      </c>
      <c r="J751" s="423">
        <v>0.1</v>
      </c>
      <c r="K751" s="420"/>
      <c r="L751" s="422"/>
      <c r="M751" s="420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1"/>
      <c r="AA751" s="421"/>
      <c r="AB751" s="421"/>
      <c r="AC751" s="421"/>
      <c r="AD751" s="421"/>
      <c r="AE751" s="421"/>
      <c r="AF751" s="421"/>
      <c r="AG751" s="239"/>
    </row>
    <row r="752" spans="1:33" s="238" customFormat="1" ht="19.5" customHeight="1">
      <c r="A752" s="363"/>
      <c r="B752" s="356" t="s">
        <v>1199</v>
      </c>
      <c r="C752" s="605" t="s">
        <v>336</v>
      </c>
      <c r="D752" s="605" t="s">
        <v>1200</v>
      </c>
      <c r="E752" s="605" t="s">
        <v>53</v>
      </c>
      <c r="F752" s="360">
        <v>0.05</v>
      </c>
      <c r="G752" s="256"/>
      <c r="H752" s="360">
        <v>0.05</v>
      </c>
      <c r="I752" s="446">
        <f t="shared" si="14"/>
        <v>0</v>
      </c>
      <c r="J752" s="422"/>
      <c r="K752" s="423">
        <v>0.05</v>
      </c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1"/>
      <c r="AA752" s="421"/>
      <c r="AB752" s="421"/>
      <c r="AC752" s="421"/>
      <c r="AD752" s="421"/>
      <c r="AE752" s="421"/>
      <c r="AF752" s="421"/>
      <c r="AG752" s="239"/>
    </row>
    <row r="753" spans="1:33" s="238" customFormat="1" ht="19.5" customHeight="1">
      <c r="A753" s="363"/>
      <c r="B753" s="356" t="s">
        <v>1491</v>
      </c>
      <c r="C753" s="605" t="s">
        <v>336</v>
      </c>
      <c r="D753" s="605" t="s">
        <v>739</v>
      </c>
      <c r="E753" s="605" t="s">
        <v>53</v>
      </c>
      <c r="F753" s="360">
        <v>0.1</v>
      </c>
      <c r="G753" s="256"/>
      <c r="H753" s="360">
        <v>0.1</v>
      </c>
      <c r="I753" s="446">
        <f t="shared" si="14"/>
        <v>0</v>
      </c>
      <c r="J753" s="422"/>
      <c r="K753" s="422"/>
      <c r="L753" s="422"/>
      <c r="M753" s="423">
        <v>0.1</v>
      </c>
      <c r="N753" s="420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1"/>
      <c r="AA753" s="421"/>
      <c r="AB753" s="421"/>
      <c r="AC753" s="421"/>
      <c r="AD753" s="421"/>
      <c r="AE753" s="421"/>
      <c r="AF753" s="421"/>
      <c r="AG753" s="239"/>
    </row>
    <row r="754" spans="1:33" s="238" customFormat="1" ht="19.5" customHeight="1">
      <c r="A754" s="363"/>
      <c r="B754" s="356" t="s">
        <v>1201</v>
      </c>
      <c r="C754" s="605" t="s">
        <v>336</v>
      </c>
      <c r="D754" s="605" t="s">
        <v>1202</v>
      </c>
      <c r="E754" s="605" t="s">
        <v>53</v>
      </c>
      <c r="F754" s="360">
        <v>0.1</v>
      </c>
      <c r="G754" s="256"/>
      <c r="H754" s="360">
        <v>0.1</v>
      </c>
      <c r="I754" s="446">
        <f t="shared" si="14"/>
        <v>0</v>
      </c>
      <c r="J754" s="423"/>
      <c r="K754" s="422"/>
      <c r="L754" s="422">
        <v>0.1</v>
      </c>
      <c r="M754" s="423"/>
      <c r="N754" s="420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1"/>
      <c r="AA754" s="421"/>
      <c r="AB754" s="421"/>
      <c r="AC754" s="421"/>
      <c r="AD754" s="421"/>
      <c r="AE754" s="421"/>
      <c r="AF754" s="421"/>
      <c r="AG754" s="239"/>
    </row>
    <row r="755" spans="1:33" s="238" customFormat="1" ht="19.5" customHeight="1">
      <c r="A755" s="363"/>
      <c r="B755" s="356" t="s">
        <v>2053</v>
      </c>
      <c r="C755" s="605" t="s">
        <v>336</v>
      </c>
      <c r="D755" s="605" t="s">
        <v>728</v>
      </c>
      <c r="E755" s="605" t="s">
        <v>53</v>
      </c>
      <c r="F755" s="360">
        <v>0.1</v>
      </c>
      <c r="G755" s="256"/>
      <c r="H755" s="360">
        <v>0.1</v>
      </c>
      <c r="I755" s="446">
        <f t="shared" si="14"/>
        <v>0</v>
      </c>
      <c r="J755" s="422">
        <v>0.1</v>
      </c>
      <c r="K755" s="422"/>
      <c r="L755" s="420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1"/>
      <c r="AA755" s="421"/>
      <c r="AB755" s="421"/>
      <c r="AC755" s="421"/>
      <c r="AD755" s="421"/>
      <c r="AE755" s="421"/>
      <c r="AF755" s="421"/>
      <c r="AG755" s="239"/>
    </row>
    <row r="756" spans="1:33" s="238" customFormat="1" ht="19.5" customHeight="1">
      <c r="A756" s="363"/>
      <c r="B756" s="356" t="s">
        <v>669</v>
      </c>
      <c r="C756" s="605" t="s">
        <v>336</v>
      </c>
      <c r="D756" s="605" t="s">
        <v>1204</v>
      </c>
      <c r="E756" s="605" t="s">
        <v>53</v>
      </c>
      <c r="F756" s="360">
        <v>0.1</v>
      </c>
      <c r="G756" s="256"/>
      <c r="H756" s="360">
        <v>0.1</v>
      </c>
      <c r="I756" s="446">
        <f t="shared" si="14"/>
        <v>0</v>
      </c>
      <c r="J756" s="422"/>
      <c r="K756" s="422"/>
      <c r="L756" s="422"/>
      <c r="M756" s="422">
        <v>0.1</v>
      </c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1"/>
      <c r="AA756" s="421"/>
      <c r="AB756" s="421"/>
      <c r="AC756" s="421"/>
      <c r="AD756" s="421"/>
      <c r="AE756" s="421"/>
      <c r="AF756" s="421"/>
      <c r="AG756" s="239"/>
    </row>
    <row r="757" spans="1:33" s="238" customFormat="1" ht="19.5" customHeight="1">
      <c r="A757" s="363"/>
      <c r="B757" s="356" t="s">
        <v>670</v>
      </c>
      <c r="C757" s="605" t="s">
        <v>336</v>
      </c>
      <c r="D757" s="605" t="s">
        <v>849</v>
      </c>
      <c r="E757" s="605" t="s">
        <v>53</v>
      </c>
      <c r="F757" s="360">
        <v>0.02</v>
      </c>
      <c r="G757" s="256"/>
      <c r="H757" s="360">
        <v>0.02</v>
      </c>
      <c r="I757" s="446">
        <f t="shared" si="14"/>
        <v>0</v>
      </c>
      <c r="J757" s="422"/>
      <c r="K757" s="422"/>
      <c r="L757" s="422"/>
      <c r="M757" s="422">
        <v>0.02</v>
      </c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1"/>
      <c r="AA757" s="421"/>
      <c r="AB757" s="421"/>
      <c r="AC757" s="421"/>
      <c r="AD757" s="421"/>
      <c r="AE757" s="421"/>
      <c r="AF757" s="421"/>
      <c r="AG757" s="239"/>
    </row>
    <row r="758" spans="1:33" s="238" customFormat="1" ht="19.5" customHeight="1">
      <c r="A758" s="363"/>
      <c r="B758" s="356" t="s">
        <v>671</v>
      </c>
      <c r="C758" s="605" t="s">
        <v>336</v>
      </c>
      <c r="D758" s="605" t="s">
        <v>851</v>
      </c>
      <c r="E758" s="605" t="s">
        <v>53</v>
      </c>
      <c r="F758" s="360">
        <v>0.02</v>
      </c>
      <c r="G758" s="256"/>
      <c r="H758" s="360">
        <v>0.02</v>
      </c>
      <c r="I758" s="446">
        <f t="shared" si="14"/>
        <v>0</v>
      </c>
      <c r="J758" s="422"/>
      <c r="K758" s="422"/>
      <c r="L758" s="422"/>
      <c r="M758" s="422">
        <v>0.02</v>
      </c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1"/>
      <c r="AA758" s="421"/>
      <c r="AB758" s="421"/>
      <c r="AC758" s="421"/>
      <c r="AD758" s="421"/>
      <c r="AE758" s="421"/>
      <c r="AF758" s="421"/>
      <c r="AG758" s="239"/>
    </row>
    <row r="759" spans="1:33" s="238" customFormat="1" ht="19.5" customHeight="1">
      <c r="A759" s="363"/>
      <c r="B759" s="356" t="s">
        <v>2054</v>
      </c>
      <c r="C759" s="605" t="s">
        <v>336</v>
      </c>
      <c r="D759" s="605" t="s">
        <v>1205</v>
      </c>
      <c r="E759" s="605" t="s">
        <v>53</v>
      </c>
      <c r="F759" s="360">
        <v>0.1</v>
      </c>
      <c r="G759" s="256"/>
      <c r="H759" s="360">
        <v>0.1</v>
      </c>
      <c r="I759" s="446">
        <f t="shared" si="14"/>
        <v>0</v>
      </c>
      <c r="J759" s="422"/>
      <c r="K759" s="422"/>
      <c r="L759" s="422"/>
      <c r="M759" s="422">
        <v>0.1</v>
      </c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1"/>
      <c r="AA759" s="421"/>
      <c r="AB759" s="421"/>
      <c r="AC759" s="421"/>
      <c r="AD759" s="421"/>
      <c r="AE759" s="421"/>
      <c r="AF759" s="421"/>
      <c r="AG759" s="239"/>
    </row>
    <row r="760" spans="1:33" ht="19.5" customHeight="1">
      <c r="A760" s="595"/>
      <c r="B760" s="592" t="s">
        <v>1492</v>
      </c>
      <c r="C760" s="605" t="s">
        <v>331</v>
      </c>
      <c r="D760" s="362" t="s">
        <v>722</v>
      </c>
      <c r="E760" s="605" t="s">
        <v>53</v>
      </c>
      <c r="F760" s="256">
        <v>0.08</v>
      </c>
      <c r="G760" s="256"/>
      <c r="H760" s="256">
        <v>0.08</v>
      </c>
      <c r="I760" s="446">
        <f t="shared" si="14"/>
        <v>0</v>
      </c>
      <c r="J760" s="420"/>
      <c r="K760" s="420"/>
      <c r="L760" s="420"/>
      <c r="M760" s="420"/>
      <c r="N760" s="420">
        <v>0.08</v>
      </c>
      <c r="O760" s="420"/>
      <c r="P760" s="420"/>
      <c r="Q760" s="420"/>
      <c r="R760" s="420"/>
      <c r="S760" s="420"/>
      <c r="T760" s="420"/>
      <c r="U760" s="420"/>
      <c r="V760" s="420"/>
      <c r="W760" s="420"/>
      <c r="X760" s="420"/>
      <c r="Y760" s="420"/>
      <c r="Z760" s="413"/>
      <c r="AA760" s="413"/>
      <c r="AB760" s="413"/>
      <c r="AC760" s="413"/>
      <c r="AD760" s="413"/>
      <c r="AE760" s="413"/>
      <c r="AF760" s="413"/>
      <c r="AG760" s="413"/>
    </row>
    <row r="761" spans="1:33" ht="19.5" customHeight="1">
      <c r="A761" s="595"/>
      <c r="B761" s="592" t="s">
        <v>1493</v>
      </c>
      <c r="C761" s="605" t="s">
        <v>331</v>
      </c>
      <c r="D761" s="362" t="s">
        <v>762</v>
      </c>
      <c r="E761" s="605" t="s">
        <v>53</v>
      </c>
      <c r="F761" s="256">
        <v>0.11</v>
      </c>
      <c r="G761" s="256"/>
      <c r="H761" s="256">
        <v>0.11</v>
      </c>
      <c r="I761" s="446">
        <f t="shared" si="14"/>
        <v>0</v>
      </c>
      <c r="J761" s="420"/>
      <c r="K761" s="420"/>
      <c r="L761" s="420"/>
      <c r="M761" s="420">
        <v>0.11</v>
      </c>
      <c r="N761" s="420"/>
      <c r="O761" s="420"/>
      <c r="P761" s="420"/>
      <c r="Q761" s="420"/>
      <c r="R761" s="420"/>
      <c r="S761" s="420"/>
      <c r="T761" s="420"/>
      <c r="U761" s="420"/>
      <c r="V761" s="420"/>
      <c r="W761" s="420"/>
      <c r="X761" s="420"/>
      <c r="Y761" s="420"/>
      <c r="Z761" s="413"/>
      <c r="AA761" s="413"/>
      <c r="AB761" s="413"/>
      <c r="AC761" s="413"/>
      <c r="AD761" s="413"/>
      <c r="AE761" s="413"/>
      <c r="AF761" s="413"/>
      <c r="AG761" s="413"/>
    </row>
    <row r="762" spans="1:33" ht="19.5" customHeight="1">
      <c r="A762" s="595"/>
      <c r="B762" s="592" t="s">
        <v>1494</v>
      </c>
      <c r="C762" s="605" t="s">
        <v>331</v>
      </c>
      <c r="D762" s="362" t="s">
        <v>1206</v>
      </c>
      <c r="E762" s="605" t="s">
        <v>53</v>
      </c>
      <c r="F762" s="256">
        <v>0.1</v>
      </c>
      <c r="G762" s="256"/>
      <c r="H762" s="256">
        <v>0.1</v>
      </c>
      <c r="I762" s="446">
        <f t="shared" si="14"/>
        <v>0</v>
      </c>
      <c r="J762" s="420"/>
      <c r="K762" s="420"/>
      <c r="L762" s="420"/>
      <c r="M762" s="420"/>
      <c r="N762" s="420">
        <v>0.1</v>
      </c>
      <c r="O762" s="420"/>
      <c r="P762" s="420"/>
      <c r="Q762" s="420"/>
      <c r="R762" s="420"/>
      <c r="S762" s="420"/>
      <c r="T762" s="420"/>
      <c r="U762" s="420"/>
      <c r="V762" s="420"/>
      <c r="W762" s="420"/>
      <c r="X762" s="420"/>
      <c r="Y762" s="420"/>
      <c r="Z762" s="413"/>
      <c r="AA762" s="413"/>
      <c r="AB762" s="413"/>
      <c r="AC762" s="413"/>
      <c r="AD762" s="413"/>
      <c r="AE762" s="413"/>
      <c r="AF762" s="413"/>
      <c r="AG762" s="413"/>
    </row>
    <row r="763" spans="1:33" ht="19.5" customHeight="1">
      <c r="A763" s="595"/>
      <c r="B763" s="592" t="s">
        <v>1495</v>
      </c>
      <c r="C763" s="605" t="s">
        <v>331</v>
      </c>
      <c r="D763" s="362" t="s">
        <v>1207</v>
      </c>
      <c r="E763" s="605" t="s">
        <v>53</v>
      </c>
      <c r="F763" s="256">
        <v>0.09</v>
      </c>
      <c r="G763" s="256"/>
      <c r="H763" s="256">
        <v>0.09</v>
      </c>
      <c r="I763" s="446">
        <f t="shared" si="14"/>
        <v>0</v>
      </c>
      <c r="J763" s="420"/>
      <c r="K763" s="420"/>
      <c r="L763" s="420"/>
      <c r="M763" s="420">
        <v>0.09</v>
      </c>
      <c r="N763" s="420"/>
      <c r="O763" s="420"/>
      <c r="P763" s="420"/>
      <c r="Q763" s="420"/>
      <c r="R763" s="420"/>
      <c r="S763" s="420"/>
      <c r="T763" s="420"/>
      <c r="U763" s="420"/>
      <c r="V763" s="420"/>
      <c r="W763" s="420"/>
      <c r="X763" s="420"/>
      <c r="Y763" s="420"/>
      <c r="Z763" s="413"/>
      <c r="AA763" s="413"/>
      <c r="AB763" s="413"/>
      <c r="AC763" s="413"/>
      <c r="AD763" s="413"/>
      <c r="AE763" s="413"/>
      <c r="AF763" s="413"/>
      <c r="AG763" s="413"/>
    </row>
    <row r="764" spans="1:33" ht="19.5" customHeight="1">
      <c r="A764" s="595"/>
      <c r="B764" s="592" t="s">
        <v>1496</v>
      </c>
      <c r="C764" s="605" t="s">
        <v>331</v>
      </c>
      <c r="D764" s="362" t="s">
        <v>1208</v>
      </c>
      <c r="E764" s="605" t="s">
        <v>53</v>
      </c>
      <c r="F764" s="256">
        <v>0.04</v>
      </c>
      <c r="G764" s="256"/>
      <c r="H764" s="256">
        <v>0.04</v>
      </c>
      <c r="I764" s="446">
        <f t="shared" si="14"/>
        <v>0</v>
      </c>
      <c r="J764" s="420"/>
      <c r="K764" s="420"/>
      <c r="L764" s="420"/>
      <c r="M764" s="420">
        <v>0.04</v>
      </c>
      <c r="N764" s="420"/>
      <c r="O764" s="420"/>
      <c r="P764" s="420"/>
      <c r="Q764" s="420"/>
      <c r="R764" s="420"/>
      <c r="S764" s="420"/>
      <c r="T764" s="420"/>
      <c r="U764" s="420"/>
      <c r="V764" s="420"/>
      <c r="W764" s="420"/>
      <c r="X764" s="420"/>
      <c r="Y764" s="420"/>
      <c r="Z764" s="413"/>
      <c r="AA764" s="413"/>
      <c r="AB764" s="413"/>
      <c r="AC764" s="413"/>
      <c r="AD764" s="413"/>
      <c r="AE764" s="413"/>
      <c r="AF764" s="413"/>
      <c r="AG764" s="413"/>
    </row>
    <row r="765" spans="1:33" ht="19.5" customHeight="1">
      <c r="A765" s="595"/>
      <c r="B765" s="592" t="s">
        <v>1497</v>
      </c>
      <c r="C765" s="605" t="s">
        <v>331</v>
      </c>
      <c r="D765" s="362" t="s">
        <v>1209</v>
      </c>
      <c r="E765" s="605" t="s">
        <v>53</v>
      </c>
      <c r="F765" s="256">
        <v>0.06</v>
      </c>
      <c r="G765" s="256"/>
      <c r="H765" s="256">
        <v>0.06</v>
      </c>
      <c r="I765" s="446">
        <f t="shared" si="14"/>
        <v>0</v>
      </c>
      <c r="J765" s="420"/>
      <c r="K765" s="420"/>
      <c r="L765" s="420"/>
      <c r="M765" s="420">
        <v>0.06</v>
      </c>
      <c r="N765" s="420"/>
      <c r="O765" s="420"/>
      <c r="P765" s="420"/>
      <c r="Q765" s="420"/>
      <c r="R765" s="420"/>
      <c r="S765" s="420"/>
      <c r="T765" s="420"/>
      <c r="U765" s="420"/>
      <c r="V765" s="420"/>
      <c r="W765" s="420"/>
      <c r="X765" s="420"/>
      <c r="Y765" s="420"/>
      <c r="Z765" s="413"/>
      <c r="AA765" s="413"/>
      <c r="AB765" s="413"/>
      <c r="AC765" s="413"/>
      <c r="AD765" s="413"/>
      <c r="AE765" s="413"/>
      <c r="AF765" s="413"/>
      <c r="AG765" s="413"/>
    </row>
    <row r="766" spans="1:33" ht="19.5" customHeight="1">
      <c r="A766" s="595"/>
      <c r="B766" s="592" t="s">
        <v>1498</v>
      </c>
      <c r="C766" s="605" t="s">
        <v>331</v>
      </c>
      <c r="D766" s="362" t="s">
        <v>1210</v>
      </c>
      <c r="E766" s="605" t="s">
        <v>53</v>
      </c>
      <c r="F766" s="256">
        <v>7.0000000000000007E-2</v>
      </c>
      <c r="G766" s="256"/>
      <c r="H766" s="256">
        <v>7.0000000000000007E-2</v>
      </c>
      <c r="I766" s="446">
        <f t="shared" si="14"/>
        <v>0</v>
      </c>
      <c r="J766" s="420"/>
      <c r="K766" s="420"/>
      <c r="L766" s="420"/>
      <c r="M766" s="420"/>
      <c r="N766" s="420">
        <v>7.0000000000000007E-2</v>
      </c>
      <c r="O766" s="420"/>
      <c r="P766" s="420"/>
      <c r="Q766" s="420"/>
      <c r="R766" s="420"/>
      <c r="S766" s="420"/>
      <c r="T766" s="420"/>
      <c r="U766" s="420"/>
      <c r="V766" s="420"/>
      <c r="W766" s="420"/>
      <c r="X766" s="420"/>
      <c r="Y766" s="420"/>
      <c r="Z766" s="413"/>
      <c r="AA766" s="413"/>
      <c r="AB766" s="413"/>
      <c r="AC766" s="413"/>
      <c r="AD766" s="413"/>
      <c r="AE766" s="413"/>
      <c r="AF766" s="413"/>
      <c r="AG766" s="413"/>
    </row>
    <row r="767" spans="1:33" ht="19.5" customHeight="1">
      <c r="A767" s="595"/>
      <c r="B767" s="592" t="s">
        <v>1499</v>
      </c>
      <c r="C767" s="605" t="s">
        <v>331</v>
      </c>
      <c r="D767" s="362" t="s">
        <v>1211</v>
      </c>
      <c r="E767" s="605" t="s">
        <v>53</v>
      </c>
      <c r="F767" s="256">
        <v>0.1</v>
      </c>
      <c r="G767" s="256"/>
      <c r="H767" s="256">
        <v>0.1</v>
      </c>
      <c r="I767" s="446">
        <f t="shared" si="14"/>
        <v>0</v>
      </c>
      <c r="J767" s="420"/>
      <c r="K767" s="420"/>
      <c r="L767" s="420"/>
      <c r="M767" s="420"/>
      <c r="N767" s="420">
        <v>0.1</v>
      </c>
      <c r="O767" s="420"/>
      <c r="P767" s="420"/>
      <c r="Q767" s="420"/>
      <c r="R767" s="420"/>
      <c r="S767" s="420"/>
      <c r="T767" s="420"/>
      <c r="U767" s="420"/>
      <c r="V767" s="420"/>
      <c r="W767" s="420"/>
      <c r="X767" s="420"/>
      <c r="Y767" s="420"/>
      <c r="Z767" s="413"/>
      <c r="AA767" s="413"/>
      <c r="AB767" s="413"/>
      <c r="AC767" s="413"/>
      <c r="AD767" s="413"/>
      <c r="AE767" s="413"/>
      <c r="AF767" s="413"/>
      <c r="AG767" s="413"/>
    </row>
    <row r="768" spans="1:33" ht="19.5" customHeight="1">
      <c r="A768" s="595"/>
      <c r="B768" s="592" t="s">
        <v>1802</v>
      </c>
      <c r="C768" s="605" t="s">
        <v>331</v>
      </c>
      <c r="D768" s="362" t="s">
        <v>1212</v>
      </c>
      <c r="E768" s="605" t="s">
        <v>53</v>
      </c>
      <c r="F768" s="256">
        <v>7.0000000000000007E-2</v>
      </c>
      <c r="G768" s="256"/>
      <c r="H768" s="256">
        <v>7.0000000000000007E-2</v>
      </c>
      <c r="I768" s="446">
        <f t="shared" si="14"/>
        <v>0</v>
      </c>
      <c r="J768" s="420"/>
      <c r="K768" s="420"/>
      <c r="L768" s="420"/>
      <c r="M768" s="420">
        <v>7.0000000000000007E-2</v>
      </c>
      <c r="N768" s="420"/>
      <c r="O768" s="420"/>
      <c r="P768" s="420"/>
      <c r="Q768" s="420"/>
      <c r="R768" s="420"/>
      <c r="S768" s="420"/>
      <c r="T768" s="420"/>
      <c r="U768" s="420"/>
      <c r="V768" s="420"/>
      <c r="W768" s="420"/>
      <c r="X768" s="420"/>
      <c r="Y768" s="420"/>
      <c r="Z768" s="413"/>
      <c r="AA768" s="413"/>
      <c r="AB768" s="413"/>
      <c r="AC768" s="413"/>
      <c r="AD768" s="413"/>
      <c r="AE768" s="413"/>
      <c r="AF768" s="413"/>
      <c r="AG768" s="413"/>
    </row>
    <row r="769" spans="1:33" ht="19.5" customHeight="1">
      <c r="A769" s="595"/>
      <c r="B769" s="13" t="s">
        <v>668</v>
      </c>
      <c r="C769" s="355" t="s">
        <v>790</v>
      </c>
      <c r="D769" s="605" t="s">
        <v>825</v>
      </c>
      <c r="E769" s="605" t="s">
        <v>53</v>
      </c>
      <c r="F769" s="353">
        <v>0.15</v>
      </c>
      <c r="G769" s="256"/>
      <c r="H769" s="353">
        <v>0.15</v>
      </c>
      <c r="I769" s="446">
        <f t="shared" si="14"/>
        <v>0</v>
      </c>
      <c r="K769" s="408">
        <v>0.1</v>
      </c>
      <c r="L769" s="408">
        <v>0.05</v>
      </c>
    </row>
    <row r="770" spans="1:33" ht="19.5" customHeight="1">
      <c r="A770" s="595"/>
      <c r="B770" s="596" t="s">
        <v>2055</v>
      </c>
      <c r="C770" s="605" t="s">
        <v>338</v>
      </c>
      <c r="D770" s="605"/>
      <c r="E770" s="605" t="s">
        <v>53</v>
      </c>
      <c r="F770" s="360">
        <v>0.08</v>
      </c>
      <c r="G770" s="256"/>
      <c r="H770" s="360">
        <v>0.08</v>
      </c>
      <c r="I770" s="446">
        <f t="shared" si="14"/>
        <v>0</v>
      </c>
      <c r="J770" s="422"/>
      <c r="K770" s="422"/>
      <c r="L770" s="422">
        <v>0.08</v>
      </c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1"/>
      <c r="AA770" s="421"/>
      <c r="AB770" s="421"/>
      <c r="AC770" s="421"/>
      <c r="AD770" s="421"/>
      <c r="AE770" s="421"/>
      <c r="AF770" s="421"/>
      <c r="AG770" s="421"/>
    </row>
    <row r="771" spans="1:33" ht="19.5" customHeight="1">
      <c r="A771" s="595"/>
      <c r="B771" s="596" t="s">
        <v>2056</v>
      </c>
      <c r="C771" s="605" t="s">
        <v>338</v>
      </c>
      <c r="D771" s="605"/>
      <c r="E771" s="605" t="s">
        <v>53</v>
      </c>
      <c r="F771" s="360">
        <v>0.08</v>
      </c>
      <c r="G771" s="256"/>
      <c r="H771" s="360">
        <v>0.08</v>
      </c>
      <c r="I771" s="446">
        <f t="shared" si="14"/>
        <v>0</v>
      </c>
      <c r="J771" s="422"/>
      <c r="K771" s="422"/>
      <c r="L771" s="422"/>
      <c r="M771" s="422"/>
      <c r="N771" s="422">
        <v>0.08</v>
      </c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1"/>
      <c r="AA771" s="421"/>
      <c r="AB771" s="421"/>
      <c r="AC771" s="421"/>
      <c r="AD771" s="421"/>
      <c r="AE771" s="421"/>
      <c r="AF771" s="421"/>
      <c r="AG771" s="421"/>
    </row>
    <row r="772" spans="1:33" ht="19.5" customHeight="1">
      <c r="A772" s="595"/>
      <c r="B772" s="596" t="s">
        <v>2057</v>
      </c>
      <c r="C772" s="605" t="s">
        <v>338</v>
      </c>
      <c r="D772" s="605" t="s">
        <v>1213</v>
      </c>
      <c r="E772" s="605" t="s">
        <v>53</v>
      </c>
      <c r="F772" s="360">
        <v>0.08</v>
      </c>
      <c r="G772" s="256"/>
      <c r="H772" s="360">
        <v>0.08</v>
      </c>
      <c r="I772" s="446">
        <f t="shared" si="14"/>
        <v>0</v>
      </c>
      <c r="J772" s="422"/>
      <c r="K772" s="422"/>
      <c r="L772" s="422"/>
      <c r="M772" s="422">
        <v>0.08</v>
      </c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1"/>
      <c r="AA772" s="421"/>
      <c r="AB772" s="421"/>
      <c r="AC772" s="421"/>
      <c r="AD772" s="421"/>
      <c r="AE772" s="421"/>
      <c r="AF772" s="421"/>
      <c r="AG772" s="421"/>
    </row>
    <row r="773" spans="1:33" ht="19.5" customHeight="1">
      <c r="A773" s="595"/>
      <c r="B773" s="596" t="s">
        <v>2058</v>
      </c>
      <c r="C773" s="605" t="s">
        <v>338</v>
      </c>
      <c r="D773" s="605" t="s">
        <v>1202</v>
      </c>
      <c r="E773" s="605" t="s">
        <v>53</v>
      </c>
      <c r="F773" s="360">
        <v>0.08</v>
      </c>
      <c r="G773" s="256"/>
      <c r="H773" s="360">
        <v>0.08</v>
      </c>
      <c r="I773" s="446">
        <f t="shared" si="14"/>
        <v>0</v>
      </c>
      <c r="J773" s="422"/>
      <c r="K773" s="422"/>
      <c r="L773" s="422">
        <v>0.05</v>
      </c>
      <c r="M773" s="422">
        <v>0.03</v>
      </c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1"/>
      <c r="AA773" s="421"/>
      <c r="AB773" s="421"/>
      <c r="AC773" s="421"/>
      <c r="AD773" s="421"/>
      <c r="AE773" s="421"/>
      <c r="AF773" s="421"/>
      <c r="AG773" s="421"/>
    </row>
    <row r="774" spans="1:33" ht="19.5" customHeight="1">
      <c r="A774" s="595"/>
      <c r="B774" s="596" t="s">
        <v>2059</v>
      </c>
      <c r="C774" s="605" t="s">
        <v>338</v>
      </c>
      <c r="D774" s="605" t="s">
        <v>709</v>
      </c>
      <c r="E774" s="605" t="s">
        <v>53</v>
      </c>
      <c r="F774" s="360">
        <v>0.08</v>
      </c>
      <c r="G774" s="256"/>
      <c r="H774" s="360">
        <v>0.08</v>
      </c>
      <c r="I774" s="446">
        <f t="shared" si="14"/>
        <v>0</v>
      </c>
      <c r="J774" s="422"/>
      <c r="K774" s="422"/>
      <c r="L774" s="422">
        <v>0.05</v>
      </c>
      <c r="M774" s="422">
        <v>0.03</v>
      </c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1"/>
      <c r="AA774" s="421"/>
      <c r="AB774" s="421"/>
      <c r="AC774" s="421"/>
      <c r="AD774" s="421"/>
      <c r="AE774" s="421"/>
      <c r="AF774" s="421"/>
      <c r="AG774" s="421"/>
    </row>
    <row r="775" spans="1:33" ht="19.5" customHeight="1">
      <c r="A775" s="595"/>
      <c r="B775" s="596" t="s">
        <v>2060</v>
      </c>
      <c r="C775" s="605" t="s">
        <v>338</v>
      </c>
      <c r="D775" s="605" t="s">
        <v>1214</v>
      </c>
      <c r="E775" s="605" t="s">
        <v>53</v>
      </c>
      <c r="F775" s="360">
        <v>0.08</v>
      </c>
      <c r="G775" s="256"/>
      <c r="H775" s="360">
        <v>0.08</v>
      </c>
      <c r="I775" s="446">
        <f t="shared" si="14"/>
        <v>0</v>
      </c>
      <c r="J775" s="422"/>
      <c r="K775" s="422"/>
      <c r="L775" s="422">
        <v>0.08</v>
      </c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1"/>
      <c r="AA775" s="421"/>
      <c r="AB775" s="421"/>
      <c r="AC775" s="421"/>
      <c r="AD775" s="421"/>
      <c r="AE775" s="421"/>
      <c r="AF775" s="421"/>
      <c r="AG775" s="421"/>
    </row>
    <row r="776" spans="1:33" ht="19.5" customHeight="1">
      <c r="A776" s="595"/>
      <c r="B776" s="596" t="s">
        <v>2061</v>
      </c>
      <c r="C776" s="605" t="s">
        <v>338</v>
      </c>
      <c r="D776" s="605" t="s">
        <v>1215</v>
      </c>
      <c r="E776" s="605" t="s">
        <v>53</v>
      </c>
      <c r="F776" s="360">
        <v>0.06</v>
      </c>
      <c r="G776" s="256"/>
      <c r="H776" s="360">
        <v>0.06</v>
      </c>
      <c r="I776" s="446">
        <f t="shared" si="14"/>
        <v>0</v>
      </c>
      <c r="J776" s="422"/>
      <c r="K776" s="422"/>
      <c r="L776" s="422"/>
      <c r="M776" s="422"/>
      <c r="N776" s="422">
        <v>0.06</v>
      </c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1"/>
      <c r="AA776" s="421"/>
      <c r="AB776" s="421"/>
      <c r="AC776" s="421"/>
      <c r="AD776" s="421"/>
      <c r="AE776" s="421"/>
      <c r="AF776" s="421"/>
      <c r="AG776" s="421"/>
    </row>
    <row r="777" spans="1:33" ht="19.5" customHeight="1">
      <c r="A777" s="595"/>
      <c r="B777" s="596" t="s">
        <v>1500</v>
      </c>
      <c r="C777" s="605" t="s">
        <v>338</v>
      </c>
      <c r="D777" s="605" t="s">
        <v>1215</v>
      </c>
      <c r="E777" s="605" t="s">
        <v>53</v>
      </c>
      <c r="F777" s="360">
        <v>0.06</v>
      </c>
      <c r="G777" s="256"/>
      <c r="H777" s="360">
        <v>0.06</v>
      </c>
      <c r="I777" s="446">
        <f t="shared" si="14"/>
        <v>0</v>
      </c>
      <c r="J777" s="422"/>
      <c r="K777" s="422"/>
      <c r="L777" s="422">
        <v>0.06</v>
      </c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1"/>
      <c r="AA777" s="421"/>
      <c r="AB777" s="421"/>
      <c r="AC777" s="421"/>
      <c r="AD777" s="421"/>
      <c r="AE777" s="421"/>
      <c r="AF777" s="421"/>
      <c r="AG777" s="421"/>
    </row>
    <row r="778" spans="1:33" ht="19.5" customHeight="1">
      <c r="A778" s="595"/>
      <c r="B778" s="596" t="s">
        <v>2062</v>
      </c>
      <c r="C778" s="605" t="s">
        <v>338</v>
      </c>
      <c r="D778" s="605"/>
      <c r="E778" s="605" t="s">
        <v>53</v>
      </c>
      <c r="F778" s="360">
        <v>0.11</v>
      </c>
      <c r="G778" s="256"/>
      <c r="H778" s="360">
        <v>0.11</v>
      </c>
      <c r="I778" s="446">
        <f t="shared" si="14"/>
        <v>0</v>
      </c>
      <c r="J778" s="422"/>
      <c r="K778" s="422"/>
      <c r="L778" s="422"/>
      <c r="M778" s="422">
        <v>0.11</v>
      </c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1"/>
      <c r="AA778" s="421"/>
      <c r="AB778" s="421"/>
      <c r="AC778" s="421"/>
      <c r="AD778" s="421"/>
      <c r="AE778" s="421"/>
      <c r="AF778" s="421"/>
      <c r="AG778" s="421"/>
    </row>
    <row r="779" spans="1:33" ht="19.5" customHeight="1">
      <c r="A779" s="595"/>
      <c r="B779" s="592" t="s">
        <v>2063</v>
      </c>
      <c r="C779" s="605" t="s">
        <v>338</v>
      </c>
      <c r="D779" s="605" t="s">
        <v>713</v>
      </c>
      <c r="E779" s="605" t="s">
        <v>53</v>
      </c>
      <c r="F779" s="360">
        <v>0.06</v>
      </c>
      <c r="G779" s="256"/>
      <c r="H779" s="360">
        <v>0.06</v>
      </c>
      <c r="I779" s="446">
        <f t="shared" si="14"/>
        <v>0</v>
      </c>
      <c r="J779" s="422"/>
      <c r="K779" s="420">
        <v>0.06</v>
      </c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1"/>
      <c r="AA779" s="421"/>
      <c r="AB779" s="421"/>
      <c r="AC779" s="421"/>
      <c r="AD779" s="421"/>
      <c r="AE779" s="421"/>
      <c r="AF779" s="421"/>
      <c r="AG779" s="421"/>
    </row>
    <row r="780" spans="1:33" ht="19.5" customHeight="1">
      <c r="A780" s="595"/>
      <c r="B780" s="596" t="s">
        <v>2064</v>
      </c>
      <c r="C780" s="605" t="s">
        <v>338</v>
      </c>
      <c r="D780" s="605" t="s">
        <v>1216</v>
      </c>
      <c r="E780" s="605" t="s">
        <v>53</v>
      </c>
      <c r="F780" s="360">
        <v>0.08</v>
      </c>
      <c r="G780" s="256"/>
      <c r="H780" s="360">
        <v>0.08</v>
      </c>
      <c r="I780" s="446">
        <f t="shared" ref="I780:I843" si="15">SUM(J780:AG780)-H780</f>
        <v>0</v>
      </c>
      <c r="J780" s="422"/>
      <c r="K780" s="422"/>
      <c r="L780" s="422">
        <v>0.08</v>
      </c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1"/>
      <c r="AA780" s="421"/>
      <c r="AB780" s="421"/>
      <c r="AC780" s="421"/>
      <c r="AD780" s="421"/>
      <c r="AE780" s="421"/>
      <c r="AF780" s="421"/>
      <c r="AG780" s="421"/>
    </row>
    <row r="781" spans="1:33" ht="19.5" customHeight="1">
      <c r="A781" s="595"/>
      <c r="B781" s="596" t="s">
        <v>2065</v>
      </c>
      <c r="C781" s="605" t="s">
        <v>338</v>
      </c>
      <c r="D781" s="605" t="s">
        <v>825</v>
      </c>
      <c r="E781" s="605" t="s">
        <v>53</v>
      </c>
      <c r="F781" s="360">
        <v>0.06</v>
      </c>
      <c r="G781" s="256"/>
      <c r="H781" s="360">
        <v>0.06</v>
      </c>
      <c r="I781" s="446">
        <f t="shared" si="15"/>
        <v>0</v>
      </c>
      <c r="J781" s="422"/>
      <c r="K781" s="422"/>
      <c r="L781" s="422">
        <v>0.02</v>
      </c>
      <c r="M781" s="422"/>
      <c r="N781" s="422">
        <v>0.04</v>
      </c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1"/>
      <c r="AA781" s="421"/>
      <c r="AB781" s="421"/>
      <c r="AC781" s="421"/>
      <c r="AD781" s="421"/>
      <c r="AE781" s="421"/>
      <c r="AF781" s="421"/>
      <c r="AG781" s="421"/>
    </row>
    <row r="782" spans="1:33" ht="19.5" customHeight="1">
      <c r="A782" s="595"/>
      <c r="B782" s="596" t="s">
        <v>2066</v>
      </c>
      <c r="C782" s="605" t="s">
        <v>338</v>
      </c>
      <c r="D782" s="605" t="s">
        <v>823</v>
      </c>
      <c r="E782" s="605" t="s">
        <v>53</v>
      </c>
      <c r="F782" s="360">
        <v>0.08</v>
      </c>
      <c r="G782" s="256"/>
      <c r="H782" s="360">
        <v>0.08</v>
      </c>
      <c r="I782" s="446">
        <f t="shared" si="15"/>
        <v>0</v>
      </c>
      <c r="J782" s="422"/>
      <c r="K782" s="422"/>
      <c r="L782" s="422"/>
      <c r="M782" s="422">
        <v>0.08</v>
      </c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1"/>
      <c r="AA782" s="421"/>
      <c r="AB782" s="421"/>
      <c r="AC782" s="421"/>
      <c r="AD782" s="421"/>
      <c r="AE782" s="421"/>
      <c r="AF782" s="421"/>
      <c r="AG782" s="421"/>
    </row>
    <row r="783" spans="1:33" ht="19.5" customHeight="1">
      <c r="A783" s="595"/>
      <c r="B783" s="596" t="s">
        <v>2067</v>
      </c>
      <c r="C783" s="605" t="s">
        <v>338</v>
      </c>
      <c r="D783" s="605" t="s">
        <v>1217</v>
      </c>
      <c r="E783" s="605" t="s">
        <v>53</v>
      </c>
      <c r="F783" s="360">
        <v>0.08</v>
      </c>
      <c r="G783" s="256"/>
      <c r="H783" s="360">
        <v>0.08</v>
      </c>
      <c r="I783" s="446">
        <f t="shared" si="15"/>
        <v>0</v>
      </c>
      <c r="J783" s="422"/>
      <c r="K783" s="422"/>
      <c r="L783" s="420"/>
      <c r="M783" s="422">
        <v>0.08</v>
      </c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1"/>
      <c r="AA783" s="421"/>
      <c r="AB783" s="421"/>
      <c r="AC783" s="421"/>
      <c r="AD783" s="421"/>
      <c r="AE783" s="421"/>
      <c r="AF783" s="421"/>
      <c r="AG783" s="421"/>
    </row>
    <row r="784" spans="1:33" ht="19.5" customHeight="1">
      <c r="A784" s="595"/>
      <c r="B784" s="596" t="s">
        <v>2068</v>
      </c>
      <c r="C784" s="605" t="s">
        <v>338</v>
      </c>
      <c r="D784" s="605" t="s">
        <v>766</v>
      </c>
      <c r="E784" s="605" t="s">
        <v>53</v>
      </c>
      <c r="F784" s="360">
        <v>0.15</v>
      </c>
      <c r="G784" s="256"/>
      <c r="H784" s="360">
        <v>0.15</v>
      </c>
      <c r="I784" s="446">
        <f t="shared" si="15"/>
        <v>0</v>
      </c>
      <c r="J784" s="422"/>
      <c r="K784" s="422"/>
      <c r="L784" s="422">
        <v>0.15</v>
      </c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1"/>
      <c r="AA784" s="421"/>
      <c r="AB784" s="421"/>
      <c r="AC784" s="421"/>
      <c r="AD784" s="421"/>
      <c r="AE784" s="421"/>
      <c r="AF784" s="421"/>
      <c r="AG784" s="421"/>
    </row>
    <row r="785" spans="1:33" ht="19.5" customHeight="1">
      <c r="A785" s="595"/>
      <c r="B785" s="592" t="s">
        <v>1501</v>
      </c>
      <c r="C785" s="605" t="s">
        <v>328</v>
      </c>
      <c r="D785" s="362"/>
      <c r="E785" s="605" t="s">
        <v>53</v>
      </c>
      <c r="F785" s="353">
        <v>0.05</v>
      </c>
      <c r="G785" s="256"/>
      <c r="H785" s="353">
        <v>0.05</v>
      </c>
      <c r="I785" s="446">
        <f t="shared" si="15"/>
        <v>0</v>
      </c>
      <c r="L785" s="420">
        <v>0.05</v>
      </c>
    </row>
    <row r="786" spans="1:33" ht="19.5" customHeight="1">
      <c r="A786" s="595"/>
      <c r="B786" s="592" t="s">
        <v>1502</v>
      </c>
      <c r="C786" s="605" t="s">
        <v>328</v>
      </c>
      <c r="D786" s="362"/>
      <c r="E786" s="605" t="s">
        <v>53</v>
      </c>
      <c r="F786" s="353">
        <v>0.05</v>
      </c>
      <c r="G786" s="256"/>
      <c r="H786" s="353">
        <v>0.05</v>
      </c>
      <c r="I786" s="446">
        <f t="shared" si="15"/>
        <v>0</v>
      </c>
      <c r="L786" s="420">
        <v>0.05</v>
      </c>
    </row>
    <row r="787" spans="1:33" ht="30">
      <c r="A787" s="595"/>
      <c r="B787" s="592" t="s">
        <v>1503</v>
      </c>
      <c r="C787" s="605" t="s">
        <v>328</v>
      </c>
      <c r="D787" s="362"/>
      <c r="E787" s="605" t="s">
        <v>53</v>
      </c>
      <c r="F787" s="353">
        <v>0.48</v>
      </c>
      <c r="G787" s="256"/>
      <c r="H787" s="353">
        <v>0.48</v>
      </c>
      <c r="I787" s="446">
        <f t="shared" si="15"/>
        <v>0</v>
      </c>
      <c r="N787" s="420">
        <v>0.48</v>
      </c>
    </row>
    <row r="788" spans="1:33" ht="19.5" customHeight="1">
      <c r="A788" s="595"/>
      <c r="B788" s="592" t="s">
        <v>1504</v>
      </c>
      <c r="C788" s="605" t="s">
        <v>328</v>
      </c>
      <c r="D788" s="605" t="s">
        <v>1218</v>
      </c>
      <c r="E788" s="605" t="s">
        <v>53</v>
      </c>
      <c r="F788" s="353">
        <v>0.03</v>
      </c>
      <c r="G788" s="256"/>
      <c r="H788" s="353">
        <v>0.03</v>
      </c>
      <c r="I788" s="446">
        <f t="shared" si="15"/>
        <v>0</v>
      </c>
      <c r="L788" s="420"/>
      <c r="Y788" s="408">
        <v>0.03</v>
      </c>
    </row>
    <row r="789" spans="1:33" ht="19.5" customHeight="1">
      <c r="A789" s="595"/>
      <c r="B789" s="592" t="s">
        <v>1505</v>
      </c>
      <c r="C789" s="605" t="s">
        <v>328</v>
      </c>
      <c r="D789" s="605" t="s">
        <v>1219</v>
      </c>
      <c r="E789" s="605" t="s">
        <v>53</v>
      </c>
      <c r="F789" s="353">
        <v>0.06</v>
      </c>
      <c r="G789" s="256"/>
      <c r="H789" s="353">
        <v>0.06</v>
      </c>
      <c r="I789" s="446">
        <f t="shared" si="15"/>
        <v>0</v>
      </c>
      <c r="L789" s="420">
        <v>0.06</v>
      </c>
    </row>
    <row r="790" spans="1:33" ht="19.5" customHeight="1">
      <c r="A790" s="595"/>
      <c r="B790" s="592" t="s">
        <v>2069</v>
      </c>
      <c r="C790" s="605" t="s">
        <v>333</v>
      </c>
      <c r="D790" s="362" t="s">
        <v>1220</v>
      </c>
      <c r="E790" s="605" t="s">
        <v>53</v>
      </c>
      <c r="F790" s="360">
        <v>0.15</v>
      </c>
      <c r="G790" s="256"/>
      <c r="H790" s="360">
        <v>0.15</v>
      </c>
      <c r="I790" s="446">
        <f t="shared" si="15"/>
        <v>0</v>
      </c>
      <c r="J790" s="422"/>
      <c r="K790" s="422"/>
      <c r="L790" s="422"/>
      <c r="M790" s="422"/>
      <c r="N790" s="420">
        <v>0.15</v>
      </c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1"/>
      <c r="AA790" s="421"/>
      <c r="AB790" s="421"/>
      <c r="AC790" s="421"/>
      <c r="AD790" s="421"/>
      <c r="AE790" s="421"/>
      <c r="AF790" s="421"/>
      <c r="AG790" s="421"/>
    </row>
    <row r="791" spans="1:33" ht="19.5" customHeight="1">
      <c r="A791" s="595"/>
      <c r="B791" s="592" t="s">
        <v>1506</v>
      </c>
      <c r="C791" s="605" t="s">
        <v>333</v>
      </c>
      <c r="D791" s="362" t="s">
        <v>1221</v>
      </c>
      <c r="E791" s="605" t="s">
        <v>53</v>
      </c>
      <c r="F791" s="360">
        <v>0.06</v>
      </c>
      <c r="G791" s="256"/>
      <c r="H791" s="360">
        <v>0.06</v>
      </c>
      <c r="I791" s="446">
        <f t="shared" si="15"/>
        <v>0</v>
      </c>
      <c r="J791" s="422"/>
      <c r="K791" s="422"/>
      <c r="L791" s="420">
        <v>0.06</v>
      </c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1"/>
      <c r="AA791" s="421"/>
      <c r="AB791" s="421"/>
      <c r="AC791" s="421"/>
      <c r="AD791" s="421"/>
      <c r="AE791" s="421"/>
      <c r="AF791" s="421"/>
      <c r="AG791" s="421"/>
    </row>
    <row r="792" spans="1:33" ht="19.5" customHeight="1">
      <c r="A792" s="595"/>
      <c r="B792" s="592" t="s">
        <v>2070</v>
      </c>
      <c r="C792" s="605" t="s">
        <v>333</v>
      </c>
      <c r="D792" s="362" t="s">
        <v>1222</v>
      </c>
      <c r="E792" s="605" t="s">
        <v>53</v>
      </c>
      <c r="F792" s="360">
        <v>7.0000000000000007E-2</v>
      </c>
      <c r="G792" s="256"/>
      <c r="H792" s="360">
        <v>7.0000000000000007E-2</v>
      </c>
      <c r="I792" s="446">
        <f t="shared" si="15"/>
        <v>0</v>
      </c>
      <c r="J792" s="422">
        <v>7.0000000000000007E-2</v>
      </c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1"/>
      <c r="AA792" s="421"/>
      <c r="AB792" s="421"/>
      <c r="AC792" s="421"/>
      <c r="AD792" s="421"/>
      <c r="AE792" s="421"/>
      <c r="AF792" s="421"/>
      <c r="AG792" s="421"/>
    </row>
    <row r="793" spans="1:33" ht="19.5" customHeight="1">
      <c r="A793" s="595"/>
      <c r="B793" s="13" t="s">
        <v>2071</v>
      </c>
      <c r="C793" s="605" t="s">
        <v>333</v>
      </c>
      <c r="D793" s="605" t="s">
        <v>769</v>
      </c>
      <c r="E793" s="605" t="s">
        <v>53</v>
      </c>
      <c r="F793" s="353">
        <v>7.0000000000000007E-2</v>
      </c>
      <c r="G793" s="256"/>
      <c r="H793" s="353">
        <v>7.0000000000000007E-2</v>
      </c>
      <c r="I793" s="446">
        <f t="shared" si="15"/>
        <v>0</v>
      </c>
      <c r="K793" s="408">
        <v>7.0000000000000007E-2</v>
      </c>
    </row>
    <row r="794" spans="1:33" ht="19.5" customHeight="1">
      <c r="A794" s="595"/>
      <c r="B794" s="13" t="s">
        <v>2072</v>
      </c>
      <c r="C794" s="605" t="s">
        <v>333</v>
      </c>
      <c r="D794" s="605" t="s">
        <v>1223</v>
      </c>
      <c r="E794" s="605" t="s">
        <v>53</v>
      </c>
      <c r="F794" s="353">
        <v>0.12</v>
      </c>
      <c r="G794" s="256"/>
      <c r="H794" s="353">
        <v>0.12</v>
      </c>
      <c r="I794" s="446">
        <f t="shared" si="15"/>
        <v>0</v>
      </c>
      <c r="AD794" s="414">
        <v>0.12</v>
      </c>
    </row>
    <row r="795" spans="1:33" ht="19.5" customHeight="1">
      <c r="A795" s="595"/>
      <c r="B795" s="13" t="s">
        <v>2073</v>
      </c>
      <c r="C795" s="605" t="s">
        <v>333</v>
      </c>
      <c r="D795" s="605" t="s">
        <v>1224</v>
      </c>
      <c r="E795" s="605" t="s">
        <v>53</v>
      </c>
      <c r="F795" s="353">
        <v>0.09</v>
      </c>
      <c r="G795" s="256"/>
      <c r="H795" s="353">
        <v>0.09</v>
      </c>
      <c r="I795" s="446">
        <f t="shared" si="15"/>
        <v>0</v>
      </c>
      <c r="M795" s="408">
        <v>0.09</v>
      </c>
    </row>
    <row r="796" spans="1:33" ht="19.5" customHeight="1">
      <c r="A796" s="595"/>
      <c r="B796" s="13" t="s">
        <v>1507</v>
      </c>
      <c r="C796" s="605" t="s">
        <v>333</v>
      </c>
      <c r="D796" s="605" t="s">
        <v>1225</v>
      </c>
      <c r="E796" s="605" t="s">
        <v>53</v>
      </c>
      <c r="F796" s="353">
        <v>0.06</v>
      </c>
      <c r="G796" s="256"/>
      <c r="H796" s="353">
        <v>0.06</v>
      </c>
      <c r="I796" s="446">
        <f t="shared" si="15"/>
        <v>0</v>
      </c>
      <c r="L796" s="408">
        <v>0.06</v>
      </c>
    </row>
    <row r="797" spans="1:33" ht="19.5" customHeight="1">
      <c r="A797" s="595"/>
      <c r="B797" s="13" t="s">
        <v>2074</v>
      </c>
      <c r="C797" s="605" t="s">
        <v>333</v>
      </c>
      <c r="D797" s="605" t="s">
        <v>771</v>
      </c>
      <c r="E797" s="605" t="s">
        <v>53</v>
      </c>
      <c r="F797" s="353">
        <v>0.12</v>
      </c>
      <c r="G797" s="256"/>
      <c r="H797" s="353">
        <v>0.12</v>
      </c>
      <c r="I797" s="446">
        <f t="shared" si="15"/>
        <v>0</v>
      </c>
      <c r="M797" s="408">
        <v>0.12</v>
      </c>
    </row>
    <row r="798" spans="1:33" ht="19.5" customHeight="1">
      <c r="A798" s="595"/>
      <c r="B798" s="13" t="s">
        <v>2075</v>
      </c>
      <c r="C798" s="605" t="s">
        <v>333</v>
      </c>
      <c r="D798" s="605" t="s">
        <v>768</v>
      </c>
      <c r="E798" s="605" t="s">
        <v>53</v>
      </c>
      <c r="F798" s="353">
        <v>0.09</v>
      </c>
      <c r="G798" s="256"/>
      <c r="H798" s="353">
        <v>0.09</v>
      </c>
      <c r="I798" s="446">
        <f t="shared" si="15"/>
        <v>0</v>
      </c>
      <c r="M798" s="408">
        <v>0.09</v>
      </c>
    </row>
    <row r="799" spans="1:33" ht="19.5" customHeight="1">
      <c r="A799" s="595"/>
      <c r="B799" s="13" t="s">
        <v>2076</v>
      </c>
      <c r="C799" s="605" t="s">
        <v>333</v>
      </c>
      <c r="D799" s="605" t="s">
        <v>1226</v>
      </c>
      <c r="E799" s="605" t="s">
        <v>53</v>
      </c>
      <c r="F799" s="353">
        <v>0.1</v>
      </c>
      <c r="G799" s="256"/>
      <c r="H799" s="353">
        <v>0.1</v>
      </c>
      <c r="I799" s="446">
        <f t="shared" si="15"/>
        <v>0</v>
      </c>
      <c r="N799" s="408">
        <v>0.1</v>
      </c>
    </row>
    <row r="800" spans="1:33" ht="19.5" customHeight="1">
      <c r="A800" s="595"/>
      <c r="B800" s="13" t="s">
        <v>1227</v>
      </c>
      <c r="C800" s="605" t="s">
        <v>333</v>
      </c>
      <c r="D800" s="605"/>
      <c r="E800" s="605" t="s">
        <v>53</v>
      </c>
      <c r="F800" s="353">
        <v>0.05</v>
      </c>
      <c r="G800" s="256"/>
      <c r="H800" s="353">
        <v>0.05</v>
      </c>
      <c r="I800" s="446">
        <f t="shared" si="15"/>
        <v>0</v>
      </c>
      <c r="Y800" s="408">
        <v>0.05</v>
      </c>
    </row>
    <row r="801" spans="1:33" ht="19.5" customHeight="1">
      <c r="A801" s="363"/>
      <c r="B801" s="13" t="s">
        <v>617</v>
      </c>
      <c r="C801" s="605" t="s">
        <v>706</v>
      </c>
      <c r="D801" s="605" t="s">
        <v>1228</v>
      </c>
      <c r="E801" s="605" t="s">
        <v>53</v>
      </c>
      <c r="F801" s="256">
        <v>0.41</v>
      </c>
      <c r="G801" s="256"/>
      <c r="H801" s="256">
        <v>0.41</v>
      </c>
      <c r="I801" s="446">
        <f t="shared" si="15"/>
        <v>0</v>
      </c>
      <c r="L801" s="256">
        <v>0.41</v>
      </c>
    </row>
    <row r="802" spans="1:33" ht="19.5" customHeight="1">
      <c r="A802" s="363"/>
      <c r="B802" s="13" t="s">
        <v>618</v>
      </c>
      <c r="C802" s="605" t="s">
        <v>706</v>
      </c>
      <c r="D802" s="605" t="s">
        <v>784</v>
      </c>
      <c r="E802" s="605" t="s">
        <v>53</v>
      </c>
      <c r="F802" s="256">
        <v>0.08</v>
      </c>
      <c r="G802" s="256"/>
      <c r="H802" s="256">
        <v>0.08</v>
      </c>
      <c r="I802" s="446">
        <f t="shared" si="15"/>
        <v>0</v>
      </c>
      <c r="N802" s="256">
        <v>0.08</v>
      </c>
    </row>
    <row r="803" spans="1:33" ht="19.5" customHeight="1">
      <c r="A803" s="363"/>
      <c r="B803" s="13" t="s">
        <v>619</v>
      </c>
      <c r="C803" s="605" t="s">
        <v>706</v>
      </c>
      <c r="D803" s="605" t="s">
        <v>808</v>
      </c>
      <c r="E803" s="605" t="s">
        <v>53</v>
      </c>
      <c r="F803" s="353">
        <v>7.0000000000000007E-2</v>
      </c>
      <c r="G803" s="256"/>
      <c r="H803" s="353">
        <v>7.0000000000000007E-2</v>
      </c>
      <c r="I803" s="446">
        <f t="shared" si="15"/>
        <v>0</v>
      </c>
      <c r="J803" s="353">
        <v>7.0000000000000007E-2</v>
      </c>
    </row>
    <row r="804" spans="1:33" ht="19.5" customHeight="1">
      <c r="A804" s="363"/>
      <c r="B804" s="13" t="s">
        <v>620</v>
      </c>
      <c r="C804" s="605" t="s">
        <v>706</v>
      </c>
      <c r="D804" s="605" t="s">
        <v>1229</v>
      </c>
      <c r="E804" s="605" t="s">
        <v>53</v>
      </c>
      <c r="F804" s="353">
        <v>0.11</v>
      </c>
      <c r="G804" s="256"/>
      <c r="H804" s="353">
        <v>0.11</v>
      </c>
      <c r="I804" s="446">
        <f t="shared" si="15"/>
        <v>0</v>
      </c>
      <c r="J804" s="420"/>
      <c r="N804" s="408">
        <v>0.11</v>
      </c>
    </row>
    <row r="805" spans="1:33" ht="19.5" customHeight="1">
      <c r="A805" s="595"/>
      <c r="B805" s="13" t="s">
        <v>621</v>
      </c>
      <c r="C805" s="605" t="s">
        <v>706</v>
      </c>
      <c r="D805" s="605" t="s">
        <v>1230</v>
      </c>
      <c r="E805" s="605" t="s">
        <v>53</v>
      </c>
      <c r="F805" s="256">
        <v>0.08</v>
      </c>
      <c r="G805" s="256"/>
      <c r="H805" s="256">
        <v>0.08</v>
      </c>
      <c r="I805" s="446">
        <f t="shared" si="15"/>
        <v>0</v>
      </c>
      <c r="J805" s="420"/>
      <c r="K805" s="420"/>
      <c r="L805" s="420"/>
      <c r="M805" s="420">
        <v>0.08</v>
      </c>
      <c r="N805" s="420"/>
      <c r="O805" s="420"/>
      <c r="P805" s="420"/>
      <c r="Q805" s="420"/>
      <c r="R805" s="420"/>
      <c r="S805" s="420"/>
      <c r="T805" s="420"/>
      <c r="U805" s="420"/>
      <c r="V805" s="420"/>
      <c r="W805" s="420"/>
      <c r="X805" s="420"/>
      <c r="Y805" s="420"/>
      <c r="Z805" s="413"/>
      <c r="AA805" s="413"/>
      <c r="AB805" s="413"/>
      <c r="AC805" s="413"/>
      <c r="AD805" s="413"/>
      <c r="AE805" s="413"/>
      <c r="AF805" s="413"/>
      <c r="AG805" s="413"/>
    </row>
    <row r="806" spans="1:33" ht="19.5" customHeight="1">
      <c r="A806" s="363"/>
      <c r="B806" s="13" t="s">
        <v>622</v>
      </c>
      <c r="C806" s="605" t="s">
        <v>706</v>
      </c>
      <c r="D806" s="605" t="s">
        <v>1231</v>
      </c>
      <c r="E806" s="605" t="s">
        <v>53</v>
      </c>
      <c r="F806" s="256">
        <v>0.09</v>
      </c>
      <c r="G806" s="256"/>
      <c r="H806" s="256">
        <v>0.09</v>
      </c>
      <c r="I806" s="446">
        <f t="shared" si="15"/>
        <v>0</v>
      </c>
      <c r="J806" s="420"/>
      <c r="K806" s="420"/>
      <c r="L806" s="420">
        <v>0.09</v>
      </c>
      <c r="M806" s="420"/>
      <c r="N806" s="420"/>
      <c r="O806" s="420"/>
      <c r="P806" s="420"/>
      <c r="Q806" s="420"/>
      <c r="R806" s="420"/>
      <c r="S806" s="420"/>
      <c r="T806" s="420"/>
      <c r="U806" s="420"/>
      <c r="V806" s="420"/>
      <c r="W806" s="420"/>
      <c r="X806" s="420"/>
      <c r="Y806" s="420"/>
      <c r="Z806" s="413"/>
      <c r="AA806" s="413"/>
      <c r="AB806" s="413"/>
      <c r="AC806" s="413"/>
      <c r="AD806" s="413"/>
      <c r="AE806" s="413"/>
      <c r="AF806" s="413"/>
      <c r="AG806" s="413"/>
    </row>
    <row r="807" spans="1:33" ht="19.5" customHeight="1">
      <c r="A807" s="363"/>
      <c r="B807" s="13" t="s">
        <v>623</v>
      </c>
      <c r="C807" s="605" t="s">
        <v>706</v>
      </c>
      <c r="D807" s="605" t="s">
        <v>1232</v>
      </c>
      <c r="E807" s="605" t="s">
        <v>53</v>
      </c>
      <c r="F807" s="256">
        <v>0.04</v>
      </c>
      <c r="G807" s="256"/>
      <c r="H807" s="256">
        <v>0.04</v>
      </c>
      <c r="I807" s="446">
        <f t="shared" si="15"/>
        <v>0</v>
      </c>
      <c r="J807" s="420"/>
      <c r="K807" s="420"/>
      <c r="L807" s="420">
        <v>0.04</v>
      </c>
      <c r="M807" s="420"/>
      <c r="N807" s="420"/>
      <c r="O807" s="420"/>
      <c r="P807" s="420"/>
      <c r="Q807" s="420"/>
      <c r="R807" s="420"/>
      <c r="S807" s="420"/>
      <c r="T807" s="420"/>
      <c r="U807" s="420"/>
      <c r="V807" s="420"/>
      <c r="W807" s="420"/>
      <c r="X807" s="420"/>
      <c r="Y807" s="420"/>
      <c r="Z807" s="413"/>
      <c r="AA807" s="413"/>
      <c r="AB807" s="413"/>
      <c r="AC807" s="413"/>
      <c r="AD807" s="413"/>
      <c r="AE807" s="413"/>
      <c r="AF807" s="413"/>
      <c r="AG807" s="413"/>
    </row>
    <row r="808" spans="1:33" ht="19.5" customHeight="1">
      <c r="A808" s="595"/>
      <c r="B808" s="596" t="s">
        <v>2077</v>
      </c>
      <c r="C808" s="605" t="s">
        <v>706</v>
      </c>
      <c r="D808" s="605"/>
      <c r="E808" s="605" t="s">
        <v>53</v>
      </c>
      <c r="F808" s="353">
        <v>0.3</v>
      </c>
      <c r="G808" s="256"/>
      <c r="H808" s="353">
        <v>0.3</v>
      </c>
      <c r="I808" s="446">
        <f t="shared" si="15"/>
        <v>0</v>
      </c>
      <c r="N808" s="408">
        <v>0.3</v>
      </c>
    </row>
    <row r="809" spans="1:33" ht="19.5" customHeight="1">
      <c r="A809" s="595"/>
      <c r="B809" s="596" t="s">
        <v>1508</v>
      </c>
      <c r="C809" s="605" t="s">
        <v>330</v>
      </c>
      <c r="D809" s="605"/>
      <c r="E809" s="605" t="s">
        <v>53</v>
      </c>
      <c r="F809" s="353">
        <v>0.1</v>
      </c>
      <c r="G809" s="256"/>
      <c r="H809" s="353">
        <v>0.1</v>
      </c>
      <c r="I809" s="446">
        <f t="shared" si="15"/>
        <v>0</v>
      </c>
      <c r="L809" s="408">
        <v>0.1</v>
      </c>
    </row>
    <row r="810" spans="1:33" ht="19.5" customHeight="1">
      <c r="A810" s="595"/>
      <c r="B810" s="596" t="s">
        <v>1509</v>
      </c>
      <c r="C810" s="605" t="s">
        <v>330</v>
      </c>
      <c r="D810" s="605" t="s">
        <v>1233</v>
      </c>
      <c r="E810" s="605" t="s">
        <v>53</v>
      </c>
      <c r="F810" s="360">
        <v>0.05</v>
      </c>
      <c r="G810" s="256"/>
      <c r="H810" s="360">
        <v>0.05</v>
      </c>
      <c r="I810" s="446">
        <f t="shared" si="15"/>
        <v>0</v>
      </c>
      <c r="J810" s="422"/>
      <c r="K810" s="422"/>
      <c r="L810" s="422"/>
      <c r="M810" s="420">
        <v>0.05</v>
      </c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1"/>
      <c r="AA810" s="421"/>
      <c r="AB810" s="421"/>
      <c r="AC810" s="421"/>
      <c r="AD810" s="421"/>
      <c r="AE810" s="421"/>
      <c r="AF810" s="421"/>
      <c r="AG810" s="421"/>
    </row>
    <row r="811" spans="1:33" ht="19.5" customHeight="1">
      <c r="A811" s="363"/>
      <c r="B811" s="596" t="s">
        <v>1510</v>
      </c>
      <c r="C811" s="605" t="s">
        <v>330</v>
      </c>
      <c r="D811" s="605" t="s">
        <v>1234</v>
      </c>
      <c r="E811" s="605" t="s">
        <v>53</v>
      </c>
      <c r="F811" s="360">
        <v>0.12</v>
      </c>
      <c r="G811" s="256"/>
      <c r="H811" s="360">
        <v>0.12</v>
      </c>
      <c r="I811" s="446">
        <f t="shared" si="15"/>
        <v>0</v>
      </c>
      <c r="J811" s="422">
        <v>0.12</v>
      </c>
      <c r="K811" s="422"/>
      <c r="L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1"/>
      <c r="AA811" s="421"/>
      <c r="AB811" s="421"/>
      <c r="AC811" s="421"/>
      <c r="AD811" s="421"/>
      <c r="AE811" s="421"/>
      <c r="AF811" s="421"/>
      <c r="AG811" s="421"/>
    </row>
    <row r="812" spans="1:33" ht="19.5" customHeight="1">
      <c r="A812" s="363"/>
      <c r="B812" s="596" t="s">
        <v>1511</v>
      </c>
      <c r="C812" s="605" t="s">
        <v>330</v>
      </c>
      <c r="D812" s="605" t="s">
        <v>1235</v>
      </c>
      <c r="E812" s="605" t="s">
        <v>53</v>
      </c>
      <c r="F812" s="360">
        <v>0.1</v>
      </c>
      <c r="G812" s="256"/>
      <c r="H812" s="360">
        <v>0.1</v>
      </c>
      <c r="I812" s="446">
        <f t="shared" si="15"/>
        <v>0</v>
      </c>
      <c r="J812" s="422"/>
      <c r="K812" s="422"/>
      <c r="L812" s="420"/>
      <c r="N812" s="422">
        <v>0.1</v>
      </c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1"/>
      <c r="AA812" s="421"/>
      <c r="AB812" s="421"/>
      <c r="AC812" s="421"/>
      <c r="AD812" s="421"/>
      <c r="AE812" s="421"/>
      <c r="AF812" s="421"/>
      <c r="AG812" s="421"/>
    </row>
    <row r="813" spans="1:33" ht="19.5" customHeight="1">
      <c r="A813" s="595"/>
      <c r="B813" s="13" t="s">
        <v>2078</v>
      </c>
      <c r="C813" s="605" t="s">
        <v>330</v>
      </c>
      <c r="D813" s="605" t="s">
        <v>1236</v>
      </c>
      <c r="E813" s="605" t="s">
        <v>53</v>
      </c>
      <c r="F813" s="256">
        <v>0.11</v>
      </c>
      <c r="G813" s="256"/>
      <c r="H813" s="256">
        <v>0.11</v>
      </c>
      <c r="I813" s="446">
        <f t="shared" si="15"/>
        <v>0</v>
      </c>
      <c r="J813" s="420"/>
      <c r="K813" s="420"/>
      <c r="L813" s="420"/>
      <c r="M813" s="420">
        <v>0.11</v>
      </c>
      <c r="N813" s="420"/>
      <c r="O813" s="420"/>
      <c r="P813" s="420"/>
      <c r="Q813" s="420"/>
      <c r="R813" s="420"/>
      <c r="S813" s="420"/>
      <c r="T813" s="420"/>
      <c r="U813" s="420"/>
      <c r="V813" s="420"/>
      <c r="W813" s="420"/>
      <c r="X813" s="420"/>
      <c r="Y813" s="420"/>
      <c r="Z813" s="413"/>
      <c r="AA813" s="413"/>
      <c r="AB813" s="413"/>
      <c r="AC813" s="413"/>
      <c r="AD813" s="413"/>
      <c r="AE813" s="413"/>
      <c r="AF813" s="413"/>
      <c r="AG813" s="413"/>
    </row>
    <row r="814" spans="1:33" ht="19.5" customHeight="1">
      <c r="A814" s="595"/>
      <c r="B814" s="13" t="s">
        <v>1237</v>
      </c>
      <c r="C814" s="605" t="s">
        <v>330</v>
      </c>
      <c r="D814" s="605" t="s">
        <v>1101</v>
      </c>
      <c r="E814" s="605" t="s">
        <v>53</v>
      </c>
      <c r="F814" s="256">
        <v>0.12</v>
      </c>
      <c r="G814" s="256"/>
      <c r="H814" s="256">
        <v>0.12</v>
      </c>
      <c r="I814" s="446">
        <f t="shared" si="15"/>
        <v>0</v>
      </c>
      <c r="J814" s="420">
        <v>0.12</v>
      </c>
      <c r="K814" s="420"/>
      <c r="L814" s="420"/>
      <c r="M814" s="420"/>
      <c r="N814" s="420"/>
      <c r="O814" s="420"/>
      <c r="P814" s="420"/>
      <c r="Q814" s="420"/>
      <c r="R814" s="420"/>
      <c r="S814" s="420"/>
      <c r="T814" s="420"/>
      <c r="U814" s="420"/>
      <c r="V814" s="420"/>
      <c r="W814" s="420"/>
      <c r="X814" s="420"/>
      <c r="Y814" s="420"/>
      <c r="Z814" s="413"/>
      <c r="AA814" s="413"/>
      <c r="AB814" s="413"/>
      <c r="AC814" s="413"/>
      <c r="AD814" s="413"/>
      <c r="AE814" s="413"/>
      <c r="AF814" s="413"/>
      <c r="AG814" s="413"/>
    </row>
    <row r="815" spans="1:33" ht="19.5" customHeight="1">
      <c r="A815" s="595"/>
      <c r="B815" s="13" t="s">
        <v>1238</v>
      </c>
      <c r="C815" s="605" t="s">
        <v>330</v>
      </c>
      <c r="D815" s="605" t="s">
        <v>1239</v>
      </c>
      <c r="E815" s="605" t="s">
        <v>53</v>
      </c>
      <c r="F815" s="256">
        <v>0.1</v>
      </c>
      <c r="G815" s="256"/>
      <c r="H815" s="256">
        <v>0.1</v>
      </c>
      <c r="I815" s="446">
        <f t="shared" si="15"/>
        <v>0</v>
      </c>
      <c r="J815" s="420"/>
      <c r="K815" s="420"/>
      <c r="L815" s="420">
        <v>0.1</v>
      </c>
      <c r="M815" s="420"/>
      <c r="N815" s="420"/>
      <c r="O815" s="420"/>
      <c r="P815" s="420"/>
      <c r="Q815" s="420"/>
      <c r="R815" s="420"/>
      <c r="S815" s="420"/>
      <c r="T815" s="420"/>
      <c r="U815" s="420"/>
      <c r="V815" s="420"/>
      <c r="W815" s="420"/>
      <c r="X815" s="420"/>
      <c r="Y815" s="420"/>
      <c r="Z815" s="413"/>
      <c r="AA815" s="413"/>
      <c r="AB815" s="413"/>
      <c r="AC815" s="413"/>
      <c r="AD815" s="413"/>
      <c r="AE815" s="413"/>
      <c r="AF815" s="413"/>
      <c r="AG815" s="413"/>
    </row>
    <row r="816" spans="1:33" ht="19.5" customHeight="1">
      <c r="A816" s="595"/>
      <c r="B816" s="13" t="s">
        <v>1240</v>
      </c>
      <c r="C816" s="605" t="s">
        <v>330</v>
      </c>
      <c r="D816" s="605" t="s">
        <v>1241</v>
      </c>
      <c r="E816" s="605" t="s">
        <v>53</v>
      </c>
      <c r="F816" s="256">
        <v>0.1</v>
      </c>
      <c r="G816" s="256"/>
      <c r="H816" s="256">
        <v>0.1</v>
      </c>
      <c r="I816" s="446">
        <f t="shared" si="15"/>
        <v>0</v>
      </c>
      <c r="J816" s="420"/>
      <c r="K816" s="420"/>
      <c r="L816" s="420">
        <v>0.04</v>
      </c>
      <c r="M816" s="420"/>
      <c r="N816" s="420">
        <v>0.06</v>
      </c>
      <c r="O816" s="420"/>
      <c r="P816" s="420"/>
      <c r="Q816" s="420"/>
      <c r="R816" s="420"/>
      <c r="S816" s="420"/>
      <c r="T816" s="420"/>
      <c r="U816" s="420"/>
      <c r="V816" s="420"/>
      <c r="W816" s="420"/>
      <c r="X816" s="420"/>
      <c r="Y816" s="420"/>
      <c r="Z816" s="413"/>
      <c r="AA816" s="413"/>
      <c r="AB816" s="413"/>
      <c r="AC816" s="413"/>
      <c r="AD816" s="413"/>
      <c r="AE816" s="413"/>
      <c r="AF816" s="413"/>
      <c r="AG816" s="413"/>
    </row>
    <row r="817" spans="1:33" ht="19.5" customHeight="1">
      <c r="A817" s="595"/>
      <c r="B817" s="13" t="s">
        <v>1242</v>
      </c>
      <c r="C817" s="605" t="s">
        <v>330</v>
      </c>
      <c r="D817" s="605" t="s">
        <v>1090</v>
      </c>
      <c r="E817" s="605" t="s">
        <v>53</v>
      </c>
      <c r="F817" s="256">
        <v>7.0000000000000007E-2</v>
      </c>
      <c r="G817" s="256"/>
      <c r="H817" s="256">
        <v>7.0000000000000007E-2</v>
      </c>
      <c r="I817" s="446">
        <f t="shared" si="15"/>
        <v>0</v>
      </c>
      <c r="J817" s="420">
        <v>7.0000000000000007E-2</v>
      </c>
      <c r="K817" s="420"/>
      <c r="L817" s="420"/>
      <c r="M817" s="420"/>
      <c r="N817" s="420"/>
      <c r="O817" s="420"/>
      <c r="P817" s="420"/>
      <c r="Q817" s="420"/>
      <c r="R817" s="420"/>
      <c r="S817" s="420"/>
      <c r="T817" s="420"/>
      <c r="U817" s="420"/>
      <c r="V817" s="420"/>
      <c r="W817" s="420"/>
      <c r="X817" s="420"/>
      <c r="Y817" s="420"/>
      <c r="Z817" s="413"/>
      <c r="AA817" s="413"/>
      <c r="AB817" s="413"/>
      <c r="AC817" s="413"/>
      <c r="AD817" s="413"/>
      <c r="AE817" s="413"/>
      <c r="AF817" s="413"/>
      <c r="AG817" s="413"/>
    </row>
    <row r="818" spans="1:33" ht="19.5" customHeight="1">
      <c r="A818" s="595"/>
      <c r="B818" s="13" t="s">
        <v>1243</v>
      </c>
      <c r="C818" s="605" t="s">
        <v>330</v>
      </c>
      <c r="D818" s="605" t="s">
        <v>1244</v>
      </c>
      <c r="E818" s="605" t="s">
        <v>53</v>
      </c>
      <c r="F818" s="256">
        <v>0.09</v>
      </c>
      <c r="G818" s="256"/>
      <c r="H818" s="256">
        <v>0.09</v>
      </c>
      <c r="I818" s="446">
        <f t="shared" si="15"/>
        <v>0</v>
      </c>
      <c r="J818" s="420">
        <v>0.05</v>
      </c>
      <c r="K818" s="420"/>
      <c r="L818" s="420">
        <v>0.04</v>
      </c>
      <c r="M818" s="420"/>
      <c r="N818" s="420"/>
      <c r="O818" s="420"/>
      <c r="P818" s="420"/>
      <c r="Q818" s="420"/>
      <c r="R818" s="420"/>
      <c r="S818" s="420"/>
      <c r="T818" s="420"/>
      <c r="U818" s="420"/>
      <c r="V818" s="420"/>
      <c r="W818" s="420"/>
      <c r="X818" s="420"/>
      <c r="Y818" s="420"/>
      <c r="Z818" s="413"/>
      <c r="AA818" s="413"/>
      <c r="AB818" s="413"/>
      <c r="AC818" s="413"/>
      <c r="AD818" s="413"/>
      <c r="AE818" s="413"/>
      <c r="AF818" s="413"/>
      <c r="AG818" s="413"/>
    </row>
    <row r="819" spans="1:33" s="238" customFormat="1" ht="19.5" customHeight="1">
      <c r="A819" s="363"/>
      <c r="B819" s="364" t="s">
        <v>629</v>
      </c>
      <c r="C819" s="605" t="s">
        <v>340</v>
      </c>
      <c r="D819" s="605"/>
      <c r="E819" s="605" t="s">
        <v>53</v>
      </c>
      <c r="F819" s="380">
        <v>0.05</v>
      </c>
      <c r="G819" s="256"/>
      <c r="H819" s="380">
        <v>0.05</v>
      </c>
      <c r="I819" s="446">
        <f t="shared" si="15"/>
        <v>0</v>
      </c>
      <c r="J819" s="420"/>
      <c r="K819" s="423">
        <v>0.05</v>
      </c>
      <c r="L819" s="423"/>
      <c r="M819" s="423"/>
      <c r="N819" s="423"/>
      <c r="O819" s="423"/>
      <c r="P819" s="423"/>
      <c r="Q819" s="423"/>
      <c r="R819" s="423"/>
      <c r="S819" s="423"/>
      <c r="T819" s="423"/>
      <c r="U819" s="423"/>
      <c r="V819" s="423"/>
      <c r="W819" s="423"/>
      <c r="X819" s="423"/>
      <c r="Y819" s="423"/>
      <c r="Z819" s="427"/>
      <c r="AA819" s="427"/>
      <c r="AB819" s="427"/>
      <c r="AC819" s="427"/>
      <c r="AD819" s="427"/>
      <c r="AE819" s="427"/>
      <c r="AF819" s="427"/>
      <c r="AG819" s="239"/>
    </row>
    <row r="820" spans="1:33" s="238" customFormat="1" ht="19.5" customHeight="1">
      <c r="A820" s="363"/>
      <c r="B820" s="364" t="s">
        <v>630</v>
      </c>
      <c r="C820" s="605" t="s">
        <v>340</v>
      </c>
      <c r="D820" s="605"/>
      <c r="E820" s="605" t="s">
        <v>53</v>
      </c>
      <c r="F820" s="380">
        <v>0.05</v>
      </c>
      <c r="G820" s="256"/>
      <c r="H820" s="380">
        <v>0.05</v>
      </c>
      <c r="I820" s="446">
        <f t="shared" si="15"/>
        <v>0</v>
      </c>
      <c r="J820" s="423">
        <v>0.05</v>
      </c>
      <c r="K820" s="423"/>
      <c r="L820" s="423"/>
      <c r="M820" s="423"/>
      <c r="N820" s="423"/>
      <c r="O820" s="423"/>
      <c r="P820" s="423"/>
      <c r="Q820" s="423"/>
      <c r="R820" s="423"/>
      <c r="S820" s="423"/>
      <c r="T820" s="423"/>
      <c r="U820" s="423"/>
      <c r="V820" s="423"/>
      <c r="W820" s="423"/>
      <c r="X820" s="423"/>
      <c r="Y820" s="423"/>
      <c r="Z820" s="427"/>
      <c r="AA820" s="427"/>
      <c r="AB820" s="427"/>
      <c r="AC820" s="427"/>
      <c r="AD820" s="427"/>
      <c r="AE820" s="427"/>
      <c r="AF820" s="427"/>
      <c r="AG820" s="239"/>
    </row>
    <row r="821" spans="1:33" s="238" customFormat="1" ht="19.5" customHeight="1">
      <c r="A821" s="363"/>
      <c r="B821" s="364" t="s">
        <v>631</v>
      </c>
      <c r="C821" s="605" t="s">
        <v>340</v>
      </c>
      <c r="D821" s="605"/>
      <c r="E821" s="605" t="s">
        <v>53</v>
      </c>
      <c r="F821" s="380">
        <v>0.1</v>
      </c>
      <c r="G821" s="256"/>
      <c r="H821" s="380">
        <v>0.1</v>
      </c>
      <c r="I821" s="446">
        <f t="shared" si="15"/>
        <v>0</v>
      </c>
      <c r="J821" s="423"/>
      <c r="K821" s="423"/>
      <c r="L821" s="423">
        <v>0.1</v>
      </c>
      <c r="M821" s="423"/>
      <c r="N821" s="423"/>
      <c r="O821" s="423"/>
      <c r="P821" s="423"/>
      <c r="Q821" s="423"/>
      <c r="R821" s="423"/>
      <c r="S821" s="423"/>
      <c r="T821" s="423"/>
      <c r="U821" s="423"/>
      <c r="V821" s="423"/>
      <c r="W821" s="423"/>
      <c r="X821" s="423"/>
      <c r="Y821" s="423"/>
      <c r="Z821" s="427"/>
      <c r="AA821" s="427"/>
      <c r="AB821" s="427"/>
      <c r="AC821" s="427"/>
      <c r="AD821" s="427"/>
      <c r="AE821" s="427"/>
      <c r="AF821" s="427"/>
      <c r="AG821" s="239"/>
    </row>
    <row r="822" spans="1:33" s="238" customFormat="1" ht="19.5" customHeight="1">
      <c r="A822" s="363"/>
      <c r="B822" s="356" t="s">
        <v>632</v>
      </c>
      <c r="C822" s="605" t="s">
        <v>340</v>
      </c>
      <c r="D822" s="605"/>
      <c r="E822" s="605" t="s">
        <v>53</v>
      </c>
      <c r="F822" s="360">
        <v>0.05</v>
      </c>
      <c r="G822" s="256"/>
      <c r="H822" s="360">
        <v>0.05</v>
      </c>
      <c r="I822" s="446">
        <f t="shared" si="15"/>
        <v>0</v>
      </c>
      <c r="J822" s="422"/>
      <c r="K822" s="422"/>
      <c r="L822" s="422"/>
      <c r="M822" s="422"/>
      <c r="N822" s="422"/>
      <c r="O822" s="422"/>
      <c r="P822" s="422"/>
      <c r="Q822" s="422">
        <v>0.05</v>
      </c>
      <c r="R822" s="422"/>
      <c r="S822" s="422"/>
      <c r="T822" s="422"/>
      <c r="U822" s="422"/>
      <c r="V822" s="422"/>
      <c r="W822" s="422"/>
      <c r="X822" s="423"/>
      <c r="Y822" s="422"/>
      <c r="Z822" s="421"/>
      <c r="AA822" s="421"/>
      <c r="AB822" s="421"/>
      <c r="AC822" s="421"/>
      <c r="AD822" s="428"/>
      <c r="AE822" s="421"/>
      <c r="AF822" s="421"/>
      <c r="AG822" s="239"/>
    </row>
    <row r="823" spans="1:33" s="238" customFormat="1" ht="19.5" customHeight="1">
      <c r="A823" s="363"/>
      <c r="B823" s="364" t="s">
        <v>1245</v>
      </c>
      <c r="C823" s="605" t="s">
        <v>340</v>
      </c>
      <c r="D823" s="605"/>
      <c r="E823" s="605" t="s">
        <v>53</v>
      </c>
      <c r="F823" s="380">
        <v>0.05</v>
      </c>
      <c r="G823" s="256"/>
      <c r="H823" s="380">
        <v>0.05</v>
      </c>
      <c r="I823" s="446">
        <f t="shared" si="15"/>
        <v>0</v>
      </c>
      <c r="J823" s="423"/>
      <c r="K823" s="423"/>
      <c r="L823" s="423">
        <v>0.05</v>
      </c>
      <c r="M823" s="423"/>
      <c r="N823" s="423"/>
      <c r="O823" s="423"/>
      <c r="P823" s="423"/>
      <c r="Q823" s="423"/>
      <c r="R823" s="423"/>
      <c r="S823" s="423"/>
      <c r="T823" s="423"/>
      <c r="U823" s="423"/>
      <c r="V823" s="423"/>
      <c r="W823" s="423"/>
      <c r="X823" s="423"/>
      <c r="Y823" s="423"/>
      <c r="Z823" s="427"/>
      <c r="AA823" s="427"/>
      <c r="AB823" s="427"/>
      <c r="AC823" s="427"/>
      <c r="AD823" s="427"/>
      <c r="AE823" s="427"/>
      <c r="AF823" s="427"/>
      <c r="AG823" s="239"/>
    </row>
    <row r="824" spans="1:33" s="238" customFormat="1" ht="19.5" customHeight="1">
      <c r="A824" s="363"/>
      <c r="B824" s="364" t="s">
        <v>1246</v>
      </c>
      <c r="C824" s="605" t="s">
        <v>340</v>
      </c>
      <c r="D824" s="605"/>
      <c r="E824" s="605" t="s">
        <v>53</v>
      </c>
      <c r="F824" s="380">
        <v>0.04</v>
      </c>
      <c r="G824" s="256"/>
      <c r="H824" s="380">
        <v>0.04</v>
      </c>
      <c r="I824" s="446">
        <f t="shared" si="15"/>
        <v>0</v>
      </c>
      <c r="J824" s="423"/>
      <c r="K824" s="423"/>
      <c r="L824" s="423">
        <v>0.04</v>
      </c>
      <c r="M824" s="423"/>
      <c r="N824" s="423"/>
      <c r="O824" s="423"/>
      <c r="P824" s="423"/>
      <c r="Q824" s="423"/>
      <c r="R824" s="423"/>
      <c r="S824" s="423"/>
      <c r="T824" s="423"/>
      <c r="U824" s="423"/>
      <c r="V824" s="423"/>
      <c r="W824" s="423"/>
      <c r="X824" s="423"/>
      <c r="Y824" s="423"/>
      <c r="Z824" s="427"/>
      <c r="AA824" s="427"/>
      <c r="AB824" s="427"/>
      <c r="AC824" s="427"/>
      <c r="AD824" s="427"/>
      <c r="AE824" s="427"/>
      <c r="AF824" s="427"/>
      <c r="AG824" s="239"/>
    </row>
    <row r="825" spans="1:33" s="238" customFormat="1" ht="19.5" customHeight="1">
      <c r="A825" s="363"/>
      <c r="B825" s="364" t="s">
        <v>1247</v>
      </c>
      <c r="C825" s="605" t="s">
        <v>340</v>
      </c>
      <c r="D825" s="605"/>
      <c r="E825" s="605" t="s">
        <v>53</v>
      </c>
      <c r="F825" s="380">
        <v>0.04</v>
      </c>
      <c r="G825" s="256"/>
      <c r="H825" s="380">
        <v>0.04</v>
      </c>
      <c r="I825" s="446">
        <f t="shared" si="15"/>
        <v>0</v>
      </c>
      <c r="J825" s="423"/>
      <c r="K825" s="423"/>
      <c r="L825" s="423"/>
      <c r="M825" s="423">
        <v>0.04</v>
      </c>
      <c r="N825" s="423"/>
      <c r="O825" s="423"/>
      <c r="P825" s="423"/>
      <c r="Q825" s="423"/>
      <c r="R825" s="423"/>
      <c r="S825" s="423"/>
      <c r="T825" s="423"/>
      <c r="U825" s="423"/>
      <c r="V825" s="423"/>
      <c r="W825" s="423"/>
      <c r="X825" s="423"/>
      <c r="Y825" s="423"/>
      <c r="Z825" s="427"/>
      <c r="AA825" s="427"/>
      <c r="AB825" s="427"/>
      <c r="AC825" s="427"/>
      <c r="AD825" s="427"/>
      <c r="AE825" s="427"/>
      <c r="AF825" s="427"/>
      <c r="AG825" s="416"/>
    </row>
    <row r="826" spans="1:33" s="238" customFormat="1" ht="19.5" customHeight="1">
      <c r="A826" s="363"/>
      <c r="B826" s="364" t="s">
        <v>1248</v>
      </c>
      <c r="C826" s="605" t="s">
        <v>340</v>
      </c>
      <c r="D826" s="605"/>
      <c r="E826" s="605" t="s">
        <v>53</v>
      </c>
      <c r="F826" s="380">
        <v>0.04</v>
      </c>
      <c r="G826" s="256"/>
      <c r="H826" s="380">
        <v>0.04</v>
      </c>
      <c r="I826" s="446">
        <f t="shared" si="15"/>
        <v>0</v>
      </c>
      <c r="J826" s="423"/>
      <c r="K826" s="423"/>
      <c r="L826" s="423"/>
      <c r="M826" s="423">
        <v>0.04</v>
      </c>
      <c r="N826" s="423"/>
      <c r="O826" s="423"/>
      <c r="P826" s="423"/>
      <c r="Q826" s="423"/>
      <c r="R826" s="423"/>
      <c r="S826" s="423"/>
      <c r="T826" s="423"/>
      <c r="U826" s="423"/>
      <c r="V826" s="423"/>
      <c r="W826" s="423"/>
      <c r="X826" s="423"/>
      <c r="Y826" s="423"/>
      <c r="Z826" s="427"/>
      <c r="AA826" s="427"/>
      <c r="AB826" s="427"/>
      <c r="AC826" s="427"/>
      <c r="AD826" s="427"/>
      <c r="AE826" s="427"/>
      <c r="AF826" s="427"/>
      <c r="AG826" s="416"/>
    </row>
    <row r="827" spans="1:33" s="238" customFormat="1" ht="19.5" customHeight="1">
      <c r="A827" s="363"/>
      <c r="B827" s="364" t="s">
        <v>1249</v>
      </c>
      <c r="C827" s="605" t="s">
        <v>340</v>
      </c>
      <c r="D827" s="605"/>
      <c r="E827" s="605" t="s">
        <v>53</v>
      </c>
      <c r="F827" s="380">
        <v>0.1</v>
      </c>
      <c r="G827" s="256"/>
      <c r="H827" s="380">
        <v>0.1</v>
      </c>
      <c r="I827" s="446">
        <f t="shared" si="15"/>
        <v>0</v>
      </c>
      <c r="J827" s="423"/>
      <c r="K827" s="423"/>
      <c r="L827" s="423"/>
      <c r="M827" s="423">
        <v>0.1</v>
      </c>
      <c r="N827" s="423"/>
      <c r="O827" s="423"/>
      <c r="P827" s="423"/>
      <c r="Q827" s="423"/>
      <c r="R827" s="423"/>
      <c r="S827" s="423"/>
      <c r="T827" s="423"/>
      <c r="U827" s="423"/>
      <c r="V827" s="423"/>
      <c r="W827" s="423"/>
      <c r="X827" s="423"/>
      <c r="Y827" s="423"/>
      <c r="Z827" s="427"/>
      <c r="AA827" s="427"/>
      <c r="AB827" s="427"/>
      <c r="AC827" s="427"/>
      <c r="AD827" s="427"/>
      <c r="AE827" s="427"/>
      <c r="AF827" s="427"/>
      <c r="AG827" s="239"/>
    </row>
    <row r="828" spans="1:33" s="238" customFormat="1" ht="19.5" customHeight="1">
      <c r="A828" s="363"/>
      <c r="B828" s="364" t="s">
        <v>1250</v>
      </c>
      <c r="C828" s="605" t="s">
        <v>340</v>
      </c>
      <c r="D828" s="605"/>
      <c r="E828" s="605" t="s">
        <v>53</v>
      </c>
      <c r="F828" s="380">
        <v>7.0000000000000007E-2</v>
      </c>
      <c r="G828" s="256"/>
      <c r="H828" s="380">
        <v>7.0000000000000007E-2</v>
      </c>
      <c r="I828" s="446">
        <f t="shared" si="15"/>
        <v>0</v>
      </c>
      <c r="J828" s="423"/>
      <c r="K828" s="423"/>
      <c r="L828" s="423">
        <v>7.0000000000000007E-2</v>
      </c>
      <c r="M828" s="423"/>
      <c r="N828" s="423"/>
      <c r="O828" s="423"/>
      <c r="P828" s="423"/>
      <c r="Q828" s="423"/>
      <c r="R828" s="423"/>
      <c r="S828" s="423"/>
      <c r="T828" s="423"/>
      <c r="U828" s="423"/>
      <c r="V828" s="423"/>
      <c r="W828" s="423"/>
      <c r="X828" s="423"/>
      <c r="Y828" s="423"/>
      <c r="Z828" s="427"/>
      <c r="AA828" s="427"/>
      <c r="AB828" s="427"/>
      <c r="AC828" s="427"/>
      <c r="AD828" s="427"/>
      <c r="AE828" s="427"/>
      <c r="AF828" s="427"/>
      <c r="AG828" s="239"/>
    </row>
    <row r="829" spans="1:33" s="238" customFormat="1" ht="19.5" customHeight="1">
      <c r="A829" s="363"/>
      <c r="B829" s="364" t="s">
        <v>1251</v>
      </c>
      <c r="C829" s="605" t="s">
        <v>340</v>
      </c>
      <c r="D829" s="605"/>
      <c r="E829" s="605" t="s">
        <v>53</v>
      </c>
      <c r="F829" s="380">
        <v>0.06</v>
      </c>
      <c r="G829" s="256"/>
      <c r="H829" s="380">
        <v>0.06</v>
      </c>
      <c r="I829" s="446">
        <f t="shared" si="15"/>
        <v>0</v>
      </c>
      <c r="J829" s="423"/>
      <c r="K829" s="423"/>
      <c r="L829" s="423"/>
      <c r="M829" s="423">
        <v>0.06</v>
      </c>
      <c r="N829" s="423"/>
      <c r="O829" s="423"/>
      <c r="P829" s="423"/>
      <c r="Q829" s="423"/>
      <c r="R829" s="423"/>
      <c r="S829" s="423"/>
      <c r="T829" s="423"/>
      <c r="U829" s="423"/>
      <c r="V829" s="423"/>
      <c r="W829" s="423"/>
      <c r="X829" s="423"/>
      <c r="Y829" s="423"/>
      <c r="Z829" s="427"/>
      <c r="AA829" s="427"/>
      <c r="AB829" s="427"/>
      <c r="AC829" s="427"/>
      <c r="AD829" s="427"/>
      <c r="AE829" s="427"/>
      <c r="AF829" s="427"/>
      <c r="AG829" s="239"/>
    </row>
    <row r="830" spans="1:33" s="238" customFormat="1" ht="19.5" customHeight="1">
      <c r="A830" s="363"/>
      <c r="B830" s="356" t="s">
        <v>1252</v>
      </c>
      <c r="C830" s="605" t="s">
        <v>340</v>
      </c>
      <c r="D830" s="605"/>
      <c r="E830" s="605" t="s">
        <v>53</v>
      </c>
      <c r="F830" s="360">
        <v>0.03</v>
      </c>
      <c r="G830" s="256"/>
      <c r="H830" s="360">
        <v>0.03</v>
      </c>
      <c r="I830" s="446">
        <f t="shared" si="15"/>
        <v>0</v>
      </c>
      <c r="J830" s="422"/>
      <c r="K830" s="422"/>
      <c r="L830" s="422"/>
      <c r="M830" s="422">
        <v>0.03</v>
      </c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3"/>
      <c r="Y830" s="422"/>
      <c r="Z830" s="421"/>
      <c r="AA830" s="421"/>
      <c r="AB830" s="421"/>
      <c r="AC830" s="421"/>
      <c r="AD830" s="428"/>
      <c r="AE830" s="421"/>
      <c r="AF830" s="421"/>
      <c r="AG830" s="239"/>
    </row>
    <row r="831" spans="1:33" s="238" customFormat="1" ht="19.5" customHeight="1">
      <c r="A831" s="363"/>
      <c r="B831" s="597" t="s">
        <v>2079</v>
      </c>
      <c r="C831" s="605" t="s">
        <v>329</v>
      </c>
      <c r="D831" s="355"/>
      <c r="E831" s="605" t="s">
        <v>53</v>
      </c>
      <c r="F831" s="360">
        <v>0.04</v>
      </c>
      <c r="G831" s="256"/>
      <c r="H831" s="360">
        <v>0.04</v>
      </c>
      <c r="I831" s="446">
        <f t="shared" si="15"/>
        <v>0</v>
      </c>
      <c r="J831" s="422"/>
      <c r="K831" s="422"/>
      <c r="L831" s="422">
        <v>0.04</v>
      </c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1"/>
      <c r="AA831" s="421"/>
      <c r="AB831" s="421"/>
      <c r="AC831" s="421"/>
      <c r="AD831" s="421"/>
      <c r="AE831" s="421"/>
      <c r="AF831" s="421"/>
      <c r="AG831" s="239"/>
    </row>
    <row r="832" spans="1:33" s="238" customFormat="1" ht="19.5" customHeight="1">
      <c r="A832" s="363"/>
      <c r="B832" s="597" t="s">
        <v>634</v>
      </c>
      <c r="C832" s="605" t="s">
        <v>329</v>
      </c>
      <c r="D832" s="355"/>
      <c r="E832" s="605" t="s">
        <v>53</v>
      </c>
      <c r="F832" s="360">
        <v>0.04</v>
      </c>
      <c r="G832" s="256"/>
      <c r="H832" s="360">
        <v>0.04</v>
      </c>
      <c r="I832" s="446">
        <f t="shared" si="15"/>
        <v>0</v>
      </c>
      <c r="J832" s="422">
        <v>0.04</v>
      </c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1"/>
      <c r="AA832" s="421"/>
      <c r="AB832" s="421"/>
      <c r="AC832" s="421"/>
      <c r="AD832" s="421"/>
      <c r="AE832" s="421"/>
      <c r="AF832" s="421"/>
      <c r="AG832" s="239"/>
    </row>
    <row r="833" spans="1:33" s="238" customFormat="1" ht="19.5" customHeight="1">
      <c r="A833" s="363"/>
      <c r="B833" s="597" t="s">
        <v>635</v>
      </c>
      <c r="C833" s="605" t="s">
        <v>329</v>
      </c>
      <c r="D833" s="388"/>
      <c r="E833" s="605" t="s">
        <v>53</v>
      </c>
      <c r="F833" s="360">
        <v>0.04</v>
      </c>
      <c r="G833" s="255"/>
      <c r="H833" s="360">
        <v>0.04</v>
      </c>
      <c r="I833" s="446">
        <f t="shared" si="15"/>
        <v>0</v>
      </c>
      <c r="J833" s="422">
        <v>0.04</v>
      </c>
      <c r="K833" s="422"/>
      <c r="L833" s="420"/>
      <c r="M833" s="422"/>
      <c r="N833" s="422"/>
      <c r="O833" s="431"/>
      <c r="P833" s="431"/>
      <c r="Q833" s="431"/>
      <c r="R833" s="431"/>
      <c r="S833" s="431"/>
      <c r="T833" s="431"/>
      <c r="U833" s="431"/>
      <c r="V833" s="431"/>
      <c r="W833" s="431"/>
      <c r="X833" s="431"/>
      <c r="Y833" s="431"/>
      <c r="Z833" s="430"/>
      <c r="AA833" s="430"/>
      <c r="AB833" s="430"/>
      <c r="AC833" s="430"/>
      <c r="AD833" s="430"/>
      <c r="AE833" s="430"/>
      <c r="AF833" s="430"/>
      <c r="AG833" s="239"/>
    </row>
    <row r="834" spans="1:33" s="238" customFormat="1" ht="19.5" customHeight="1">
      <c r="A834" s="363"/>
      <c r="B834" s="597" t="s">
        <v>636</v>
      </c>
      <c r="C834" s="605" t="s">
        <v>329</v>
      </c>
      <c r="D834" s="355"/>
      <c r="E834" s="605" t="s">
        <v>53</v>
      </c>
      <c r="F834" s="360">
        <v>0.04</v>
      </c>
      <c r="G834" s="256"/>
      <c r="H834" s="360">
        <v>0.04</v>
      </c>
      <c r="I834" s="446">
        <f t="shared" si="15"/>
        <v>0</v>
      </c>
      <c r="J834" s="422"/>
      <c r="K834" s="422"/>
      <c r="L834" s="422">
        <v>0.04</v>
      </c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1"/>
      <c r="AA834" s="421"/>
      <c r="AB834" s="421"/>
      <c r="AC834" s="421"/>
      <c r="AD834" s="421"/>
      <c r="AE834" s="421"/>
      <c r="AF834" s="421"/>
      <c r="AG834" s="239"/>
    </row>
    <row r="835" spans="1:33" s="238" customFormat="1" ht="19.5" customHeight="1">
      <c r="A835" s="363"/>
      <c r="B835" s="597" t="s">
        <v>637</v>
      </c>
      <c r="C835" s="605" t="s">
        <v>329</v>
      </c>
      <c r="D835" s="388"/>
      <c r="E835" s="605" t="s">
        <v>53</v>
      </c>
      <c r="F835" s="360">
        <v>0.04</v>
      </c>
      <c r="G835" s="255"/>
      <c r="H835" s="360">
        <v>0.04</v>
      </c>
      <c r="I835" s="446">
        <f t="shared" si="15"/>
        <v>0</v>
      </c>
      <c r="J835" s="422"/>
      <c r="K835" s="422"/>
      <c r="L835" s="420"/>
      <c r="M835" s="422">
        <v>0.04</v>
      </c>
      <c r="N835" s="422"/>
      <c r="O835" s="431"/>
      <c r="P835" s="431"/>
      <c r="Q835" s="431"/>
      <c r="R835" s="431"/>
      <c r="S835" s="431"/>
      <c r="T835" s="431"/>
      <c r="U835" s="431"/>
      <c r="V835" s="431"/>
      <c r="W835" s="431"/>
      <c r="X835" s="431"/>
      <c r="Y835" s="431"/>
      <c r="Z835" s="430"/>
      <c r="AA835" s="430"/>
      <c r="AB835" s="430"/>
      <c r="AC835" s="430"/>
      <c r="AD835" s="430"/>
      <c r="AE835" s="430"/>
      <c r="AF835" s="430"/>
      <c r="AG835" s="239"/>
    </row>
    <row r="836" spans="1:33" s="238" customFormat="1" ht="19.5" customHeight="1">
      <c r="A836" s="363"/>
      <c r="B836" s="597" t="s">
        <v>638</v>
      </c>
      <c r="C836" s="605" t="s">
        <v>329</v>
      </c>
      <c r="D836" s="355"/>
      <c r="E836" s="605" t="s">
        <v>53</v>
      </c>
      <c r="F836" s="360">
        <v>0.04</v>
      </c>
      <c r="G836" s="255"/>
      <c r="H836" s="360">
        <v>0.04</v>
      </c>
      <c r="I836" s="446">
        <f t="shared" si="15"/>
        <v>0</v>
      </c>
      <c r="J836" s="422"/>
      <c r="K836" s="422"/>
      <c r="L836" s="420"/>
      <c r="M836" s="422">
        <v>0.04</v>
      </c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1"/>
      <c r="AA836" s="421"/>
      <c r="AB836" s="421"/>
      <c r="AC836" s="421"/>
      <c r="AD836" s="421"/>
      <c r="AE836" s="421"/>
      <c r="AF836" s="421"/>
      <c r="AG836" s="239"/>
    </row>
    <row r="837" spans="1:33" s="238" customFormat="1" ht="19.5" customHeight="1">
      <c r="A837" s="363"/>
      <c r="B837" s="597" t="s">
        <v>639</v>
      </c>
      <c r="C837" s="605" t="s">
        <v>329</v>
      </c>
      <c r="D837" s="355"/>
      <c r="E837" s="605" t="s">
        <v>53</v>
      </c>
      <c r="F837" s="360">
        <v>0.04</v>
      </c>
      <c r="G837" s="256"/>
      <c r="H837" s="360">
        <v>0.04</v>
      </c>
      <c r="I837" s="446">
        <f t="shared" si="15"/>
        <v>0</v>
      </c>
      <c r="J837" s="422"/>
      <c r="K837" s="422"/>
      <c r="L837" s="422"/>
      <c r="M837" s="422">
        <v>0.04</v>
      </c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1"/>
      <c r="AA837" s="421"/>
      <c r="AB837" s="421"/>
      <c r="AC837" s="421"/>
      <c r="AD837" s="421"/>
      <c r="AE837" s="421"/>
      <c r="AF837" s="421"/>
      <c r="AG837" s="239"/>
    </row>
    <row r="838" spans="1:33" s="238" customFormat="1" ht="19.5" customHeight="1">
      <c r="A838" s="363"/>
      <c r="B838" s="597" t="s">
        <v>640</v>
      </c>
      <c r="C838" s="605" t="s">
        <v>329</v>
      </c>
      <c r="D838" s="355"/>
      <c r="E838" s="605" t="s">
        <v>53</v>
      </c>
      <c r="F838" s="360">
        <v>0.04</v>
      </c>
      <c r="G838" s="256"/>
      <c r="H838" s="360">
        <v>0.04</v>
      </c>
      <c r="I838" s="446">
        <f t="shared" si="15"/>
        <v>0</v>
      </c>
      <c r="J838" s="422"/>
      <c r="K838" s="422"/>
      <c r="L838" s="422">
        <v>0.04</v>
      </c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1"/>
      <c r="AA838" s="421"/>
      <c r="AB838" s="421"/>
      <c r="AC838" s="421"/>
      <c r="AD838" s="421"/>
      <c r="AE838" s="421"/>
      <c r="AF838" s="421"/>
      <c r="AG838" s="239"/>
    </row>
    <row r="839" spans="1:33" s="238" customFormat="1" ht="19.5" customHeight="1">
      <c r="A839" s="363"/>
      <c r="B839" s="597" t="s">
        <v>641</v>
      </c>
      <c r="C839" s="605" t="s">
        <v>329</v>
      </c>
      <c r="D839" s="355"/>
      <c r="E839" s="605" t="s">
        <v>53</v>
      </c>
      <c r="F839" s="360">
        <v>0.04</v>
      </c>
      <c r="G839" s="256"/>
      <c r="H839" s="360">
        <v>0.04</v>
      </c>
      <c r="I839" s="446">
        <f t="shared" si="15"/>
        <v>0</v>
      </c>
      <c r="J839" s="422"/>
      <c r="K839" s="422">
        <v>0.04</v>
      </c>
      <c r="L839" s="420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1"/>
      <c r="AA839" s="421"/>
      <c r="AB839" s="421"/>
      <c r="AC839" s="421"/>
      <c r="AD839" s="421"/>
      <c r="AE839" s="421"/>
      <c r="AF839" s="421"/>
      <c r="AG839" s="239"/>
    </row>
    <row r="840" spans="1:33" s="238" customFormat="1" ht="19.5" customHeight="1">
      <c r="A840" s="363"/>
      <c r="B840" s="597" t="s">
        <v>642</v>
      </c>
      <c r="C840" s="605" t="s">
        <v>329</v>
      </c>
      <c r="D840" s="355"/>
      <c r="E840" s="605" t="s">
        <v>53</v>
      </c>
      <c r="F840" s="360">
        <v>0.04</v>
      </c>
      <c r="G840" s="256"/>
      <c r="H840" s="360">
        <v>0.04</v>
      </c>
      <c r="I840" s="446">
        <f t="shared" si="15"/>
        <v>0</v>
      </c>
      <c r="J840" s="422"/>
      <c r="K840" s="422"/>
      <c r="L840" s="420"/>
      <c r="M840" s="422">
        <v>0.04</v>
      </c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1"/>
      <c r="AA840" s="421"/>
      <c r="AB840" s="421"/>
      <c r="AC840" s="421"/>
      <c r="AD840" s="421"/>
      <c r="AE840" s="421"/>
      <c r="AF840" s="421"/>
      <c r="AG840" s="239"/>
    </row>
    <row r="841" spans="1:33" s="238" customFormat="1" ht="19.5" customHeight="1">
      <c r="A841" s="363"/>
      <c r="B841" s="597" t="s">
        <v>643</v>
      </c>
      <c r="C841" s="605" t="s">
        <v>329</v>
      </c>
      <c r="D841" s="355"/>
      <c r="E841" s="605" t="s">
        <v>53</v>
      </c>
      <c r="F841" s="360">
        <v>0.04</v>
      </c>
      <c r="G841" s="256"/>
      <c r="H841" s="360">
        <v>0.04</v>
      </c>
      <c r="I841" s="446">
        <f t="shared" si="15"/>
        <v>0</v>
      </c>
      <c r="J841" s="422"/>
      <c r="K841" s="422"/>
      <c r="L841" s="422">
        <v>0.04</v>
      </c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1"/>
      <c r="AA841" s="421"/>
      <c r="AB841" s="421"/>
      <c r="AC841" s="421"/>
      <c r="AD841" s="421"/>
      <c r="AE841" s="421"/>
      <c r="AF841" s="421"/>
      <c r="AG841" s="239"/>
    </row>
    <row r="842" spans="1:33" s="238" customFormat="1" ht="19.5" customHeight="1">
      <c r="A842" s="363"/>
      <c r="B842" s="597" t="s">
        <v>644</v>
      </c>
      <c r="C842" s="605" t="s">
        <v>329</v>
      </c>
      <c r="D842" s="355"/>
      <c r="E842" s="605" t="s">
        <v>53</v>
      </c>
      <c r="F842" s="360">
        <v>0.05</v>
      </c>
      <c r="G842" s="256"/>
      <c r="H842" s="360">
        <v>0.05</v>
      </c>
      <c r="I842" s="446">
        <f t="shared" si="15"/>
        <v>0</v>
      </c>
      <c r="J842" s="422"/>
      <c r="K842" s="422"/>
      <c r="L842" s="422">
        <v>0.05</v>
      </c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1"/>
      <c r="AA842" s="421"/>
      <c r="AB842" s="421"/>
      <c r="AC842" s="421"/>
      <c r="AD842" s="421"/>
      <c r="AE842" s="421"/>
      <c r="AF842" s="421"/>
      <c r="AG842" s="239"/>
    </row>
    <row r="843" spans="1:33" s="238" customFormat="1" ht="19.5" customHeight="1">
      <c r="A843" s="363"/>
      <c r="B843" s="597" t="s">
        <v>668</v>
      </c>
      <c r="C843" s="605" t="s">
        <v>329</v>
      </c>
      <c r="D843" s="355"/>
      <c r="E843" s="605" t="s">
        <v>53</v>
      </c>
      <c r="F843" s="360">
        <v>0.02</v>
      </c>
      <c r="G843" s="256"/>
      <c r="H843" s="360">
        <v>0.02</v>
      </c>
      <c r="I843" s="446">
        <f t="shared" si="15"/>
        <v>0</v>
      </c>
      <c r="J843" s="422"/>
      <c r="K843" s="422"/>
      <c r="L843" s="422"/>
      <c r="M843" s="422"/>
      <c r="N843" s="422">
        <v>0.02</v>
      </c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1"/>
      <c r="AA843" s="421"/>
      <c r="AB843" s="421"/>
      <c r="AC843" s="421"/>
      <c r="AD843" s="421"/>
      <c r="AE843" s="421"/>
      <c r="AF843" s="421"/>
      <c r="AG843" s="239"/>
    </row>
    <row r="844" spans="1:33" ht="19.5" customHeight="1">
      <c r="A844" s="595"/>
      <c r="B844" s="356" t="s">
        <v>645</v>
      </c>
      <c r="C844" s="605" t="s">
        <v>337</v>
      </c>
      <c r="D844" s="357"/>
      <c r="E844" s="605" t="s">
        <v>53</v>
      </c>
      <c r="F844" s="360">
        <v>7.0000000000000007E-2</v>
      </c>
      <c r="G844" s="256"/>
      <c r="H844" s="360">
        <v>7.0000000000000007E-2</v>
      </c>
      <c r="I844" s="446">
        <f t="shared" ref="I844:I907" si="16">SUM(J844:AG844)-H844</f>
        <v>0</v>
      </c>
      <c r="J844" s="422"/>
      <c r="K844" s="422"/>
      <c r="L844" s="422">
        <v>7.0000000000000007E-2</v>
      </c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1"/>
      <c r="AA844" s="421"/>
      <c r="AB844" s="421"/>
      <c r="AC844" s="421"/>
      <c r="AD844" s="421"/>
      <c r="AE844" s="421"/>
      <c r="AF844" s="421"/>
      <c r="AG844" s="421"/>
    </row>
    <row r="845" spans="1:33" s="238" customFormat="1" ht="19.5" customHeight="1">
      <c r="A845" s="363"/>
      <c r="B845" s="356" t="s">
        <v>646</v>
      </c>
      <c r="C845" s="605" t="s">
        <v>337</v>
      </c>
      <c r="D845" s="605"/>
      <c r="E845" s="605" t="s">
        <v>53</v>
      </c>
      <c r="F845" s="360">
        <v>0.08</v>
      </c>
      <c r="G845" s="256"/>
      <c r="H845" s="360">
        <v>0.08</v>
      </c>
      <c r="I845" s="446">
        <f t="shared" si="16"/>
        <v>0</v>
      </c>
      <c r="J845" s="422"/>
      <c r="K845" s="422"/>
      <c r="L845" s="422"/>
      <c r="M845" s="422">
        <v>0.08</v>
      </c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1"/>
      <c r="AA845" s="421"/>
      <c r="AB845" s="421"/>
      <c r="AC845" s="421"/>
      <c r="AD845" s="421"/>
      <c r="AE845" s="421"/>
      <c r="AF845" s="421"/>
      <c r="AG845" s="239"/>
    </row>
    <row r="846" spans="1:33" s="238" customFormat="1" ht="19.5" customHeight="1">
      <c r="A846" s="363"/>
      <c r="B846" s="356" t="s">
        <v>2080</v>
      </c>
      <c r="C846" s="605" t="s">
        <v>337</v>
      </c>
      <c r="D846" s="605"/>
      <c r="E846" s="605" t="s">
        <v>53</v>
      </c>
      <c r="F846" s="360">
        <v>0.05</v>
      </c>
      <c r="G846" s="256"/>
      <c r="H846" s="360">
        <v>0.05</v>
      </c>
      <c r="I846" s="446">
        <f t="shared" si="16"/>
        <v>0</v>
      </c>
      <c r="J846" s="422"/>
      <c r="K846" s="422"/>
      <c r="L846" s="420"/>
      <c r="M846" s="422">
        <v>0.05</v>
      </c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1"/>
      <c r="AA846" s="421"/>
      <c r="AB846" s="421"/>
      <c r="AC846" s="421"/>
      <c r="AD846" s="421"/>
      <c r="AE846" s="421"/>
      <c r="AF846" s="421"/>
      <c r="AG846" s="239"/>
    </row>
    <row r="847" spans="1:33" s="238" customFormat="1" ht="19.5" customHeight="1">
      <c r="A847" s="363"/>
      <c r="B847" s="356" t="s">
        <v>648</v>
      </c>
      <c r="C847" s="605" t="s">
        <v>337</v>
      </c>
      <c r="D847" s="605"/>
      <c r="E847" s="605" t="s">
        <v>53</v>
      </c>
      <c r="F847" s="360">
        <v>0.05</v>
      </c>
      <c r="G847" s="256"/>
      <c r="H847" s="360">
        <v>0.05</v>
      </c>
      <c r="I847" s="446">
        <f t="shared" si="16"/>
        <v>0</v>
      </c>
      <c r="J847" s="422"/>
      <c r="K847" s="422"/>
      <c r="L847" s="420"/>
      <c r="M847" s="422">
        <v>0.05</v>
      </c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1"/>
      <c r="AA847" s="421"/>
      <c r="AB847" s="421"/>
      <c r="AC847" s="421"/>
      <c r="AD847" s="421"/>
      <c r="AE847" s="421"/>
      <c r="AF847" s="421"/>
      <c r="AG847" s="239"/>
    </row>
    <row r="848" spans="1:33" ht="19.5" customHeight="1">
      <c r="A848" s="595"/>
      <c r="B848" s="356" t="s">
        <v>649</v>
      </c>
      <c r="C848" s="605" t="s">
        <v>337</v>
      </c>
      <c r="D848" s="357"/>
      <c r="E848" s="605" t="s">
        <v>53</v>
      </c>
      <c r="F848" s="360">
        <v>0.05</v>
      </c>
      <c r="G848" s="256"/>
      <c r="H848" s="360">
        <v>0.05</v>
      </c>
      <c r="I848" s="446">
        <f t="shared" si="16"/>
        <v>0</v>
      </c>
      <c r="J848" s="422"/>
      <c r="K848" s="422"/>
      <c r="L848" s="422">
        <v>0.05</v>
      </c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1"/>
      <c r="AA848" s="421"/>
      <c r="AB848" s="421"/>
      <c r="AC848" s="421"/>
      <c r="AD848" s="421"/>
      <c r="AE848" s="421"/>
      <c r="AF848" s="421"/>
      <c r="AG848" s="421"/>
    </row>
    <row r="849" spans="1:33" ht="19.5" customHeight="1">
      <c r="A849" s="595"/>
      <c r="B849" s="356" t="s">
        <v>650</v>
      </c>
      <c r="C849" s="605" t="s">
        <v>337</v>
      </c>
      <c r="D849" s="357"/>
      <c r="E849" s="605" t="s">
        <v>53</v>
      </c>
      <c r="F849" s="360">
        <v>0.05</v>
      </c>
      <c r="G849" s="256"/>
      <c r="H849" s="360">
        <v>0.05</v>
      </c>
      <c r="I849" s="446">
        <f t="shared" si="16"/>
        <v>0</v>
      </c>
      <c r="J849" s="422"/>
      <c r="K849" s="422"/>
      <c r="L849" s="422">
        <v>0.05</v>
      </c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1"/>
      <c r="AA849" s="421"/>
      <c r="AB849" s="421"/>
      <c r="AC849" s="421"/>
      <c r="AD849" s="421"/>
      <c r="AE849" s="421"/>
      <c r="AF849" s="421"/>
      <c r="AG849" s="421"/>
    </row>
    <row r="850" spans="1:33" s="238" customFormat="1" ht="19.5" customHeight="1">
      <c r="A850" s="363"/>
      <c r="B850" s="356" t="s">
        <v>651</v>
      </c>
      <c r="C850" s="605" t="s">
        <v>337</v>
      </c>
      <c r="D850" s="605"/>
      <c r="E850" s="605" t="s">
        <v>53</v>
      </c>
      <c r="F850" s="360">
        <v>7.0000000000000007E-2</v>
      </c>
      <c r="G850" s="256"/>
      <c r="H850" s="360">
        <v>7.0000000000000007E-2</v>
      </c>
      <c r="I850" s="446">
        <f t="shared" si="16"/>
        <v>0</v>
      </c>
      <c r="J850" s="422"/>
      <c r="K850" s="422"/>
      <c r="L850" s="422">
        <v>0.02</v>
      </c>
      <c r="M850" s="422"/>
      <c r="N850" s="422"/>
      <c r="O850" s="422"/>
      <c r="P850" s="422"/>
      <c r="Q850" s="422"/>
      <c r="R850" s="422"/>
      <c r="S850" s="422"/>
      <c r="T850" s="420"/>
      <c r="U850" s="422"/>
      <c r="V850" s="422"/>
      <c r="W850" s="422"/>
      <c r="X850" s="422"/>
      <c r="Y850" s="422"/>
      <c r="Z850" s="421"/>
      <c r="AA850" s="421"/>
      <c r="AB850" s="421"/>
      <c r="AC850" s="421"/>
      <c r="AD850" s="421">
        <v>0.05</v>
      </c>
      <c r="AE850" s="421"/>
      <c r="AF850" s="421"/>
      <c r="AG850" s="239"/>
    </row>
    <row r="851" spans="1:33" s="238" customFormat="1" ht="19.5" customHeight="1">
      <c r="A851" s="363"/>
      <c r="B851" s="356" t="s">
        <v>652</v>
      </c>
      <c r="C851" s="605" t="s">
        <v>337</v>
      </c>
      <c r="D851" s="605"/>
      <c r="E851" s="605" t="s">
        <v>53</v>
      </c>
      <c r="F851" s="360">
        <v>0.06</v>
      </c>
      <c r="G851" s="256"/>
      <c r="H851" s="360">
        <v>0.06</v>
      </c>
      <c r="I851" s="446">
        <f t="shared" si="16"/>
        <v>0</v>
      </c>
      <c r="J851" s="422"/>
      <c r="K851" s="422"/>
      <c r="L851" s="420"/>
      <c r="M851" s="422">
        <v>0.06</v>
      </c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1"/>
      <c r="AA851" s="421"/>
      <c r="AB851" s="421"/>
      <c r="AC851" s="421"/>
      <c r="AD851" s="421"/>
      <c r="AE851" s="421"/>
      <c r="AF851" s="421"/>
      <c r="AG851" s="239"/>
    </row>
    <row r="852" spans="1:33" s="238" customFormat="1" ht="19.5" customHeight="1">
      <c r="A852" s="363"/>
      <c r="B852" s="356" t="s">
        <v>653</v>
      </c>
      <c r="C852" s="605" t="s">
        <v>337</v>
      </c>
      <c r="D852" s="605"/>
      <c r="E852" s="605" t="s">
        <v>53</v>
      </c>
      <c r="F852" s="360">
        <v>0.05</v>
      </c>
      <c r="G852" s="256"/>
      <c r="H852" s="360">
        <v>0.05</v>
      </c>
      <c r="I852" s="446">
        <f t="shared" si="16"/>
        <v>0</v>
      </c>
      <c r="J852" s="422">
        <v>0.05</v>
      </c>
      <c r="K852" s="422"/>
      <c r="L852" s="420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1"/>
      <c r="AA852" s="421"/>
      <c r="AB852" s="421"/>
      <c r="AC852" s="421"/>
      <c r="AD852" s="421"/>
      <c r="AE852" s="421"/>
      <c r="AF852" s="421"/>
      <c r="AG852" s="239"/>
    </row>
    <row r="853" spans="1:33" ht="19.5" customHeight="1">
      <c r="A853" s="595"/>
      <c r="B853" s="356" t="s">
        <v>654</v>
      </c>
      <c r="C853" s="605" t="s">
        <v>337</v>
      </c>
      <c r="D853" s="357"/>
      <c r="E853" s="605" t="s">
        <v>53</v>
      </c>
      <c r="F853" s="360">
        <v>0.04</v>
      </c>
      <c r="G853" s="256"/>
      <c r="H853" s="360">
        <v>0.04</v>
      </c>
      <c r="I853" s="446">
        <f t="shared" si="16"/>
        <v>0</v>
      </c>
      <c r="J853" s="422"/>
      <c r="K853" s="422"/>
      <c r="L853" s="422">
        <v>0.04</v>
      </c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1"/>
      <c r="AA853" s="421"/>
      <c r="AB853" s="421"/>
      <c r="AC853" s="421"/>
      <c r="AD853" s="421"/>
      <c r="AE853" s="421"/>
      <c r="AF853" s="421"/>
      <c r="AG853" s="421"/>
    </row>
    <row r="854" spans="1:33" ht="19.5" customHeight="1">
      <c r="A854" s="595"/>
      <c r="B854" s="356" t="s">
        <v>655</v>
      </c>
      <c r="C854" s="605" t="s">
        <v>337</v>
      </c>
      <c r="D854" s="357"/>
      <c r="E854" s="605" t="s">
        <v>53</v>
      </c>
      <c r="F854" s="360">
        <v>0.04</v>
      </c>
      <c r="G854" s="256"/>
      <c r="H854" s="360">
        <v>0.04</v>
      </c>
      <c r="I854" s="446">
        <f t="shared" si="16"/>
        <v>0</v>
      </c>
      <c r="J854" s="422"/>
      <c r="K854" s="422"/>
      <c r="L854" s="422">
        <v>0.04</v>
      </c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1"/>
      <c r="AA854" s="421"/>
      <c r="AB854" s="421"/>
      <c r="AC854" s="421"/>
      <c r="AD854" s="421"/>
      <c r="AE854" s="421"/>
      <c r="AF854" s="421"/>
      <c r="AG854" s="421"/>
    </row>
    <row r="855" spans="1:33" ht="19.5" customHeight="1">
      <c r="A855" s="595"/>
      <c r="B855" s="356" t="s">
        <v>656</v>
      </c>
      <c r="C855" s="605" t="s">
        <v>337</v>
      </c>
      <c r="D855" s="357"/>
      <c r="E855" s="605" t="s">
        <v>53</v>
      </c>
      <c r="F855" s="360">
        <v>0.05</v>
      </c>
      <c r="G855" s="256"/>
      <c r="H855" s="360">
        <v>0.05</v>
      </c>
      <c r="I855" s="446">
        <f t="shared" si="16"/>
        <v>0</v>
      </c>
      <c r="J855" s="422"/>
      <c r="K855" s="422"/>
      <c r="L855" s="422">
        <v>0.05</v>
      </c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1"/>
      <c r="AA855" s="421"/>
      <c r="AB855" s="421"/>
      <c r="AC855" s="421"/>
      <c r="AD855" s="421"/>
      <c r="AE855" s="421"/>
      <c r="AF855" s="421"/>
      <c r="AG855" s="421"/>
    </row>
    <row r="856" spans="1:33" s="238" customFormat="1" ht="19.5" customHeight="1">
      <c r="A856" s="363"/>
      <c r="B856" s="356" t="s">
        <v>657</v>
      </c>
      <c r="C856" s="605" t="s">
        <v>337</v>
      </c>
      <c r="D856" s="605"/>
      <c r="E856" s="605" t="s">
        <v>53</v>
      </c>
      <c r="F856" s="360">
        <v>0.05</v>
      </c>
      <c r="G856" s="256"/>
      <c r="H856" s="360">
        <v>0.05</v>
      </c>
      <c r="I856" s="446">
        <f t="shared" si="16"/>
        <v>0</v>
      </c>
      <c r="J856" s="422"/>
      <c r="K856" s="423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>
        <v>0.05</v>
      </c>
      <c r="Z856" s="421"/>
      <c r="AA856" s="421"/>
      <c r="AB856" s="421"/>
      <c r="AC856" s="421"/>
      <c r="AD856" s="421"/>
      <c r="AE856" s="421"/>
      <c r="AF856" s="421"/>
      <c r="AG856" s="239"/>
    </row>
    <row r="857" spans="1:33" s="238" customFormat="1" ht="19.5" customHeight="1">
      <c r="A857" s="363"/>
      <c r="B857" s="356" t="s">
        <v>658</v>
      </c>
      <c r="C857" s="605" t="s">
        <v>337</v>
      </c>
      <c r="D857" s="605"/>
      <c r="E857" s="605" t="s">
        <v>53</v>
      </c>
      <c r="F857" s="360">
        <v>0.04</v>
      </c>
      <c r="G857" s="256"/>
      <c r="H857" s="360">
        <v>0.04</v>
      </c>
      <c r="I857" s="446">
        <f t="shared" si="16"/>
        <v>0</v>
      </c>
      <c r="J857" s="423">
        <v>0.04</v>
      </c>
      <c r="K857" s="420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1"/>
      <c r="AA857" s="421"/>
      <c r="AB857" s="421"/>
      <c r="AC857" s="421"/>
      <c r="AD857" s="421"/>
      <c r="AE857" s="421"/>
      <c r="AF857" s="421"/>
      <c r="AG857" s="239"/>
    </row>
    <row r="858" spans="1:33" s="238" customFormat="1" ht="19.5" customHeight="1">
      <c r="A858" s="363"/>
      <c r="B858" s="356" t="s">
        <v>659</v>
      </c>
      <c r="C858" s="605" t="s">
        <v>337</v>
      </c>
      <c r="D858" s="605"/>
      <c r="E858" s="605" t="s">
        <v>53</v>
      </c>
      <c r="F858" s="360">
        <v>0.05</v>
      </c>
      <c r="G858" s="256"/>
      <c r="H858" s="360">
        <v>0.05</v>
      </c>
      <c r="I858" s="446">
        <f t="shared" si="16"/>
        <v>0</v>
      </c>
      <c r="J858" s="422">
        <v>0.05</v>
      </c>
      <c r="K858" s="420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1"/>
      <c r="AA858" s="421"/>
      <c r="AB858" s="421"/>
      <c r="AC858" s="421"/>
      <c r="AD858" s="421"/>
      <c r="AE858" s="421"/>
      <c r="AF858" s="421"/>
      <c r="AG858" s="239"/>
    </row>
    <row r="859" spans="1:33" ht="19.5" customHeight="1">
      <c r="A859" s="595"/>
      <c r="B859" s="356" t="s">
        <v>660</v>
      </c>
      <c r="C859" s="605" t="s">
        <v>337</v>
      </c>
      <c r="D859" s="357"/>
      <c r="E859" s="605" t="s">
        <v>53</v>
      </c>
      <c r="F859" s="360">
        <v>0.05</v>
      </c>
      <c r="G859" s="256"/>
      <c r="H859" s="360">
        <v>0.05</v>
      </c>
      <c r="I859" s="446">
        <f t="shared" si="16"/>
        <v>0</v>
      </c>
      <c r="J859" s="422"/>
      <c r="K859" s="422"/>
      <c r="L859" s="422">
        <v>0.05</v>
      </c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1"/>
      <c r="AA859" s="421"/>
      <c r="AB859" s="421"/>
      <c r="AC859" s="421"/>
      <c r="AD859" s="421"/>
      <c r="AE859" s="421"/>
      <c r="AF859" s="421"/>
      <c r="AG859" s="421"/>
    </row>
    <row r="860" spans="1:33" ht="19.5" customHeight="1">
      <c r="A860" s="595"/>
      <c r="B860" s="356" t="s">
        <v>661</v>
      </c>
      <c r="C860" s="605" t="s">
        <v>337</v>
      </c>
      <c r="D860" s="357"/>
      <c r="E860" s="605" t="s">
        <v>53</v>
      </c>
      <c r="F860" s="360">
        <v>0.05</v>
      </c>
      <c r="G860" s="256"/>
      <c r="H860" s="360">
        <v>0.05</v>
      </c>
      <c r="I860" s="446">
        <f t="shared" si="16"/>
        <v>0</v>
      </c>
      <c r="J860" s="422"/>
      <c r="K860" s="422"/>
      <c r="L860" s="422">
        <v>0.05</v>
      </c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1"/>
      <c r="AA860" s="421"/>
      <c r="AB860" s="421"/>
      <c r="AC860" s="421"/>
      <c r="AD860" s="421"/>
      <c r="AE860" s="421"/>
      <c r="AF860" s="421"/>
      <c r="AG860" s="421"/>
    </row>
    <row r="861" spans="1:33" ht="19.5" customHeight="1">
      <c r="A861" s="595"/>
      <c r="B861" s="356" t="s">
        <v>662</v>
      </c>
      <c r="C861" s="605" t="s">
        <v>337</v>
      </c>
      <c r="D861" s="357"/>
      <c r="E861" s="605" t="s">
        <v>53</v>
      </c>
      <c r="F861" s="360">
        <v>0.05</v>
      </c>
      <c r="G861" s="256"/>
      <c r="H861" s="360">
        <v>0.05</v>
      </c>
      <c r="I861" s="446">
        <f t="shared" si="16"/>
        <v>0</v>
      </c>
      <c r="J861" s="422"/>
      <c r="K861" s="422"/>
      <c r="L861" s="422">
        <v>0.05</v>
      </c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1"/>
      <c r="AA861" s="421"/>
      <c r="AB861" s="421"/>
      <c r="AC861" s="421"/>
      <c r="AD861" s="421"/>
      <c r="AE861" s="421"/>
      <c r="AF861" s="421"/>
      <c r="AG861" s="421"/>
    </row>
    <row r="862" spans="1:33" ht="19.5" customHeight="1">
      <c r="A862" s="595"/>
      <c r="B862" s="356" t="s">
        <v>663</v>
      </c>
      <c r="C862" s="605" t="s">
        <v>337</v>
      </c>
      <c r="D862" s="357"/>
      <c r="E862" s="605" t="s">
        <v>53</v>
      </c>
      <c r="F862" s="360">
        <v>0.05</v>
      </c>
      <c r="G862" s="256"/>
      <c r="H862" s="360">
        <v>0.05</v>
      </c>
      <c r="I862" s="446">
        <f t="shared" si="16"/>
        <v>0</v>
      </c>
      <c r="J862" s="422"/>
      <c r="K862" s="422"/>
      <c r="L862" s="422">
        <v>0.05</v>
      </c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1"/>
      <c r="AA862" s="421"/>
      <c r="AB862" s="421"/>
      <c r="AC862" s="421"/>
      <c r="AD862" s="421"/>
      <c r="AE862" s="421"/>
      <c r="AF862" s="421"/>
      <c r="AG862" s="421"/>
    </row>
    <row r="863" spans="1:33" s="238" customFormat="1" ht="19.5" customHeight="1">
      <c r="A863" s="363"/>
      <c r="B863" s="356" t="s">
        <v>1253</v>
      </c>
      <c r="C863" s="605" t="s">
        <v>337</v>
      </c>
      <c r="D863" s="605"/>
      <c r="E863" s="605" t="s">
        <v>53</v>
      </c>
      <c r="F863" s="360">
        <v>0.12</v>
      </c>
      <c r="G863" s="256"/>
      <c r="H863" s="360">
        <v>0.12</v>
      </c>
      <c r="I863" s="446">
        <f t="shared" si="16"/>
        <v>0</v>
      </c>
      <c r="J863" s="422"/>
      <c r="K863" s="422"/>
      <c r="L863" s="422"/>
      <c r="M863" s="422"/>
      <c r="N863" s="422">
        <v>0.12</v>
      </c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1"/>
      <c r="AA863" s="421"/>
      <c r="AB863" s="421"/>
      <c r="AC863" s="421"/>
      <c r="AD863" s="421"/>
      <c r="AE863" s="421"/>
      <c r="AF863" s="421"/>
      <c r="AG863" s="239"/>
    </row>
    <row r="864" spans="1:33" s="419" customFormat="1" ht="19.5" customHeight="1">
      <c r="A864" s="593">
        <v>15</v>
      </c>
      <c r="B864" s="397" t="s">
        <v>168</v>
      </c>
      <c r="C864" s="398"/>
      <c r="D864" s="399"/>
      <c r="E864" s="398"/>
      <c r="F864" s="400"/>
      <c r="G864" s="400"/>
      <c r="H864" s="400"/>
      <c r="I864" s="446">
        <f t="shared" si="16"/>
        <v>0</v>
      </c>
      <c r="J864" s="417"/>
      <c r="K864" s="417"/>
      <c r="L864" s="417"/>
      <c r="M864" s="417"/>
      <c r="N864" s="417"/>
      <c r="O864" s="417"/>
      <c r="P864" s="417"/>
      <c r="Q864" s="417"/>
      <c r="R864" s="417"/>
      <c r="S864" s="417"/>
      <c r="T864" s="417"/>
      <c r="U864" s="418"/>
      <c r="V864" s="417"/>
      <c r="W864" s="418"/>
      <c r="X864" s="417"/>
      <c r="Y864" s="417"/>
      <c r="Z864" s="415"/>
      <c r="AA864" s="415"/>
      <c r="AB864" s="415"/>
      <c r="AC864" s="415"/>
      <c r="AD864" s="415"/>
      <c r="AE864" s="415"/>
      <c r="AF864" s="415"/>
      <c r="AG864" s="415"/>
    </row>
    <row r="865" spans="1:33" s="419" customFormat="1" ht="19.5" customHeight="1">
      <c r="A865" s="593"/>
      <c r="B865" s="592" t="s">
        <v>1512</v>
      </c>
      <c r="C865" s="351" t="s">
        <v>334</v>
      </c>
      <c r="D865" s="351" t="s">
        <v>758</v>
      </c>
      <c r="E865" s="351" t="s">
        <v>54</v>
      </c>
      <c r="F865" s="256">
        <v>0.28000000000000003</v>
      </c>
      <c r="G865" s="256">
        <v>0.22</v>
      </c>
      <c r="H865" s="256">
        <v>0.06</v>
      </c>
      <c r="I865" s="446">
        <f t="shared" si="16"/>
        <v>0</v>
      </c>
      <c r="J865" s="420"/>
      <c r="K865" s="420">
        <v>0.04</v>
      </c>
      <c r="L865" s="420">
        <v>0.02</v>
      </c>
      <c r="M865" s="420"/>
      <c r="N865" s="420"/>
      <c r="O865" s="420"/>
      <c r="P865" s="420"/>
      <c r="Q865" s="420"/>
      <c r="R865" s="420"/>
      <c r="S865" s="420"/>
      <c r="T865" s="420"/>
      <c r="U865" s="420"/>
      <c r="V865" s="420"/>
      <c r="W865" s="420"/>
      <c r="X865" s="420"/>
      <c r="Y865" s="420"/>
      <c r="Z865" s="413"/>
      <c r="AA865" s="413"/>
      <c r="AB865" s="413"/>
      <c r="AC865" s="413"/>
      <c r="AD865" s="413"/>
      <c r="AE865" s="413"/>
      <c r="AF865" s="413"/>
      <c r="AG865" s="413"/>
    </row>
    <row r="866" spans="1:33" ht="19.5" customHeight="1">
      <c r="A866" s="595"/>
      <c r="B866" s="592" t="s">
        <v>1254</v>
      </c>
      <c r="C866" s="351" t="s">
        <v>738</v>
      </c>
      <c r="D866" s="362"/>
      <c r="E866" s="351" t="s">
        <v>54</v>
      </c>
      <c r="F866" s="256">
        <v>0.03</v>
      </c>
      <c r="G866" s="256"/>
      <c r="H866" s="256">
        <v>0.03</v>
      </c>
      <c r="I866" s="446">
        <f t="shared" si="16"/>
        <v>0</v>
      </c>
      <c r="J866" s="420">
        <v>0.03</v>
      </c>
      <c r="K866" s="420"/>
      <c r="L866" s="420"/>
      <c r="M866" s="420"/>
      <c r="N866" s="420"/>
      <c r="O866" s="420"/>
      <c r="P866" s="420"/>
      <c r="R866" s="420"/>
      <c r="S866" s="420"/>
      <c r="T866" s="420"/>
      <c r="U866" s="420"/>
      <c r="V866" s="420"/>
      <c r="W866" s="420"/>
      <c r="X866" s="420"/>
      <c r="Y866" s="420"/>
      <c r="Z866" s="413"/>
      <c r="AA866" s="413"/>
      <c r="AB866" s="413"/>
      <c r="AC866" s="413"/>
      <c r="AD866" s="413"/>
      <c r="AE866" s="413"/>
      <c r="AF866" s="413"/>
      <c r="AG866" s="413"/>
    </row>
    <row r="867" spans="1:33" ht="19.5" customHeight="1">
      <c r="A867" s="595"/>
      <c r="B867" s="592" t="s">
        <v>1512</v>
      </c>
      <c r="C867" s="351" t="s">
        <v>331</v>
      </c>
      <c r="D867" s="362" t="s">
        <v>762</v>
      </c>
      <c r="E867" s="351" t="s">
        <v>54</v>
      </c>
      <c r="F867" s="256">
        <v>0.25</v>
      </c>
      <c r="G867" s="256">
        <v>0.21</v>
      </c>
      <c r="H867" s="256">
        <v>0.04</v>
      </c>
      <c r="I867" s="446">
        <f t="shared" si="16"/>
        <v>0</v>
      </c>
      <c r="J867" s="420"/>
      <c r="K867" s="420"/>
      <c r="L867" s="420"/>
      <c r="M867" s="420"/>
      <c r="N867" s="420"/>
      <c r="O867" s="420"/>
      <c r="P867" s="420"/>
      <c r="R867" s="420"/>
      <c r="S867" s="420"/>
      <c r="T867" s="420"/>
      <c r="U867" s="420"/>
      <c r="V867" s="420"/>
      <c r="W867" s="420"/>
      <c r="X867" s="420"/>
      <c r="Y867" s="420"/>
      <c r="Z867" s="413"/>
      <c r="AA867" s="413"/>
      <c r="AB867" s="413"/>
      <c r="AC867" s="413"/>
      <c r="AD867" s="413">
        <v>0.04</v>
      </c>
      <c r="AE867" s="413"/>
      <c r="AF867" s="413"/>
      <c r="AG867" s="413"/>
    </row>
    <row r="868" spans="1:33" s="238" customFormat="1" ht="19.5" customHeight="1">
      <c r="A868" s="363"/>
      <c r="B868" s="592" t="s">
        <v>1255</v>
      </c>
      <c r="C868" s="605" t="s">
        <v>705</v>
      </c>
      <c r="D868" s="362"/>
      <c r="E868" s="351" t="s">
        <v>54</v>
      </c>
      <c r="F868" s="438">
        <v>0.25</v>
      </c>
      <c r="G868" s="256"/>
      <c r="H868" s="256">
        <v>0.25</v>
      </c>
      <c r="I868" s="446">
        <f t="shared" si="16"/>
        <v>0</v>
      </c>
      <c r="J868" s="420"/>
      <c r="K868" s="420"/>
      <c r="L868" s="420"/>
      <c r="M868" s="420">
        <v>0.25</v>
      </c>
      <c r="N868" s="420"/>
      <c r="O868" s="420"/>
      <c r="P868" s="420"/>
      <c r="Q868" s="408"/>
      <c r="R868" s="420"/>
      <c r="S868" s="420"/>
      <c r="T868" s="420"/>
      <c r="U868" s="420"/>
      <c r="V868" s="420"/>
      <c r="W868" s="420"/>
      <c r="X868" s="420"/>
      <c r="Y868" s="420"/>
      <c r="Z868" s="413"/>
      <c r="AA868" s="413"/>
      <c r="AB868" s="413"/>
      <c r="AC868" s="413"/>
      <c r="AD868" s="413"/>
      <c r="AE868" s="413"/>
      <c r="AF868" s="413"/>
      <c r="AG868" s="239"/>
    </row>
    <row r="869" spans="1:33" ht="19.5" customHeight="1">
      <c r="A869" s="670"/>
      <c r="B869" s="672" t="s">
        <v>1709</v>
      </c>
      <c r="C869" s="669" t="s">
        <v>749</v>
      </c>
      <c r="D869" s="604" t="s">
        <v>753</v>
      </c>
      <c r="E869" s="351" t="s">
        <v>54</v>
      </c>
      <c r="F869" s="353">
        <v>7</v>
      </c>
      <c r="G869" s="256"/>
      <c r="H869" s="353">
        <v>7</v>
      </c>
      <c r="I869" s="446">
        <f t="shared" si="16"/>
        <v>-7</v>
      </c>
    </row>
    <row r="870" spans="1:33" ht="19.5" customHeight="1">
      <c r="A870" s="670"/>
      <c r="B870" s="672"/>
      <c r="C870" s="669"/>
      <c r="D870" s="604" t="s">
        <v>717</v>
      </c>
      <c r="E870" s="351" t="s">
        <v>54</v>
      </c>
      <c r="F870" s="353">
        <v>2</v>
      </c>
      <c r="G870" s="256"/>
      <c r="H870" s="353">
        <v>2</v>
      </c>
      <c r="I870" s="446">
        <f t="shared" si="16"/>
        <v>-2</v>
      </c>
    </row>
    <row r="871" spans="1:33" ht="19.5" customHeight="1">
      <c r="A871" s="670"/>
      <c r="B871" s="672"/>
      <c r="C871" s="669"/>
      <c r="D871" s="604" t="s">
        <v>1672</v>
      </c>
      <c r="E871" s="351" t="s">
        <v>54</v>
      </c>
      <c r="F871" s="353">
        <v>2</v>
      </c>
      <c r="G871" s="256"/>
      <c r="H871" s="353">
        <v>2</v>
      </c>
      <c r="I871" s="446">
        <f t="shared" si="16"/>
        <v>-2</v>
      </c>
    </row>
    <row r="872" spans="1:33" s="419" customFormat="1" ht="19.5" customHeight="1">
      <c r="A872" s="593">
        <v>16</v>
      </c>
      <c r="B872" s="397" t="s">
        <v>169</v>
      </c>
      <c r="C872" s="398"/>
      <c r="D872" s="399"/>
      <c r="E872" s="398"/>
      <c r="F872" s="400"/>
      <c r="G872" s="400"/>
      <c r="H872" s="400"/>
      <c r="I872" s="446">
        <f t="shared" si="16"/>
        <v>0</v>
      </c>
      <c r="J872" s="417"/>
      <c r="K872" s="417"/>
      <c r="L872" s="417"/>
      <c r="M872" s="417"/>
      <c r="N872" s="417"/>
      <c r="O872" s="417"/>
      <c r="P872" s="417"/>
      <c r="Q872" s="408"/>
      <c r="R872" s="417"/>
      <c r="S872" s="417"/>
      <c r="T872" s="417"/>
      <c r="U872" s="418"/>
      <c r="V872" s="417"/>
      <c r="W872" s="418"/>
      <c r="X872" s="417"/>
      <c r="Y872" s="417"/>
      <c r="Z872" s="415"/>
      <c r="AA872" s="415"/>
      <c r="AB872" s="415"/>
      <c r="AC872" s="415"/>
      <c r="AD872" s="415"/>
      <c r="AE872" s="415"/>
      <c r="AF872" s="415"/>
      <c r="AG872" s="415"/>
    </row>
    <row r="873" spans="1:33" s="419" customFormat="1" ht="19.5" customHeight="1">
      <c r="A873" s="593"/>
      <c r="B873" s="592" t="s">
        <v>1755</v>
      </c>
      <c r="C873" s="351" t="s">
        <v>738</v>
      </c>
      <c r="D873" s="398"/>
      <c r="E873" s="133" t="s">
        <v>55</v>
      </c>
      <c r="F873" s="256">
        <v>0.37</v>
      </c>
      <c r="G873" s="256"/>
      <c r="H873" s="256">
        <v>0.37</v>
      </c>
      <c r="I873" s="446">
        <f t="shared" si="16"/>
        <v>0</v>
      </c>
      <c r="J873" s="417">
        <v>0.37</v>
      </c>
      <c r="K873" s="417"/>
      <c r="L873" s="417"/>
      <c r="M873" s="417"/>
      <c r="N873" s="417"/>
      <c r="O873" s="417"/>
      <c r="P873" s="417"/>
      <c r="Q873" s="408"/>
      <c r="R873" s="417"/>
      <c r="S873" s="417"/>
      <c r="T873" s="417"/>
      <c r="U873" s="418"/>
      <c r="V873" s="417"/>
      <c r="W873" s="418"/>
      <c r="X873" s="417"/>
      <c r="Y873" s="417"/>
      <c r="Z873" s="415"/>
      <c r="AA873" s="415"/>
      <c r="AB873" s="415"/>
      <c r="AC873" s="415"/>
      <c r="AD873" s="415"/>
      <c r="AE873" s="415"/>
      <c r="AF873" s="415"/>
      <c r="AG873" s="415"/>
    </row>
    <row r="874" spans="1:33" ht="19.5" customHeight="1">
      <c r="A874" s="595"/>
      <c r="B874" s="596" t="s">
        <v>477</v>
      </c>
      <c r="C874" s="133" t="s">
        <v>763</v>
      </c>
      <c r="D874" s="605"/>
      <c r="E874" s="133" t="s">
        <v>55</v>
      </c>
      <c r="F874" s="353">
        <v>7.0000000000000007E-2</v>
      </c>
      <c r="G874" s="256"/>
      <c r="H874" s="353">
        <v>7.0000000000000007E-2</v>
      </c>
      <c r="I874" s="446">
        <f t="shared" si="16"/>
        <v>0</v>
      </c>
      <c r="L874" s="408">
        <v>7.0000000000000007E-2</v>
      </c>
    </row>
    <row r="875" spans="1:33" ht="19.5" customHeight="1">
      <c r="A875" s="595"/>
      <c r="B875" s="13" t="s">
        <v>478</v>
      </c>
      <c r="C875" s="133" t="s">
        <v>763</v>
      </c>
      <c r="D875" s="605"/>
      <c r="E875" s="133" t="s">
        <v>55</v>
      </c>
      <c r="F875" s="353">
        <v>0.25</v>
      </c>
      <c r="G875" s="256"/>
      <c r="H875" s="353">
        <v>0.25</v>
      </c>
      <c r="I875" s="446">
        <f t="shared" si="16"/>
        <v>0</v>
      </c>
      <c r="J875" s="420"/>
      <c r="L875" s="408">
        <v>0.25</v>
      </c>
    </row>
    <row r="876" spans="1:33" ht="19.5" customHeight="1">
      <c r="A876" s="595"/>
      <c r="B876" s="13" t="s">
        <v>1756</v>
      </c>
      <c r="C876" s="133" t="s">
        <v>749</v>
      </c>
      <c r="D876" s="605"/>
      <c r="E876" s="133" t="s">
        <v>55</v>
      </c>
      <c r="F876" s="353">
        <v>0.1</v>
      </c>
      <c r="G876" s="256"/>
      <c r="H876" s="353">
        <v>0.1</v>
      </c>
      <c r="I876" s="446">
        <f t="shared" si="16"/>
        <v>0</v>
      </c>
      <c r="J876" s="423">
        <v>0.1</v>
      </c>
    </row>
    <row r="877" spans="1:33" s="238" customFormat="1" ht="18.95" customHeight="1">
      <c r="A877" s="363"/>
      <c r="B877" s="364" t="s">
        <v>1256</v>
      </c>
      <c r="C877" s="133" t="s">
        <v>749</v>
      </c>
      <c r="D877" s="133" t="s">
        <v>1257</v>
      </c>
      <c r="E877" s="133" t="s">
        <v>55</v>
      </c>
      <c r="F877" s="353">
        <v>0.15</v>
      </c>
      <c r="G877" s="256"/>
      <c r="H877" s="353">
        <v>0.15</v>
      </c>
      <c r="I877" s="446">
        <f t="shared" si="16"/>
        <v>0</v>
      </c>
      <c r="J877" s="408"/>
      <c r="K877" s="408"/>
      <c r="L877" s="420"/>
      <c r="M877" s="423">
        <v>0.15</v>
      </c>
      <c r="N877" s="408"/>
      <c r="O877" s="408"/>
      <c r="P877" s="408"/>
      <c r="Q877" s="408"/>
      <c r="R877" s="408"/>
      <c r="S877" s="408"/>
      <c r="T877" s="408"/>
      <c r="U877" s="408"/>
      <c r="V877" s="408"/>
      <c r="W877" s="408"/>
      <c r="X877" s="408"/>
      <c r="Y877" s="408"/>
      <c r="Z877" s="414"/>
      <c r="AA877" s="414"/>
      <c r="AB877" s="414"/>
      <c r="AC877" s="414"/>
      <c r="AD877" s="414"/>
      <c r="AE877" s="414"/>
      <c r="AF877" s="414"/>
      <c r="AG877" s="239"/>
    </row>
    <row r="878" spans="1:33" ht="18.95" customHeight="1">
      <c r="A878" s="595"/>
      <c r="B878" s="368" t="s">
        <v>481</v>
      </c>
      <c r="C878" s="605" t="s">
        <v>749</v>
      </c>
      <c r="D878" s="605" t="s">
        <v>755</v>
      </c>
      <c r="E878" s="133" t="s">
        <v>55</v>
      </c>
      <c r="F878" s="353">
        <v>0.3</v>
      </c>
      <c r="G878" s="256"/>
      <c r="H878" s="353">
        <v>0.3</v>
      </c>
      <c r="I878" s="446">
        <f t="shared" si="16"/>
        <v>0</v>
      </c>
      <c r="M878" s="408">
        <v>0.3</v>
      </c>
    </row>
    <row r="879" spans="1:33" s="238" customFormat="1" ht="18.95" customHeight="1">
      <c r="A879" s="363"/>
      <c r="B879" s="368" t="s">
        <v>1513</v>
      </c>
      <c r="C879" s="605" t="s">
        <v>749</v>
      </c>
      <c r="D879" s="605" t="s">
        <v>1258</v>
      </c>
      <c r="E879" s="133" t="s">
        <v>55</v>
      </c>
      <c r="F879" s="353">
        <v>0.04</v>
      </c>
      <c r="G879" s="256"/>
      <c r="H879" s="353">
        <v>0.04</v>
      </c>
      <c r="I879" s="446">
        <f t="shared" si="16"/>
        <v>0</v>
      </c>
      <c r="J879" s="408"/>
      <c r="K879" s="408"/>
      <c r="L879" s="408">
        <v>0.04</v>
      </c>
      <c r="M879" s="408"/>
      <c r="N879" s="408"/>
      <c r="O879" s="408"/>
      <c r="P879" s="408"/>
      <c r="Q879" s="408"/>
      <c r="R879" s="408"/>
      <c r="S879" s="408"/>
      <c r="T879" s="408"/>
      <c r="U879" s="408"/>
      <c r="V879" s="408"/>
      <c r="W879" s="408"/>
      <c r="X879" s="408"/>
      <c r="Y879" s="408"/>
      <c r="Z879" s="414"/>
      <c r="AA879" s="414"/>
      <c r="AB879" s="414"/>
      <c r="AC879" s="414"/>
      <c r="AD879" s="414"/>
      <c r="AE879" s="414"/>
      <c r="AF879" s="414"/>
      <c r="AG879" s="239"/>
    </row>
    <row r="880" spans="1:33" s="238" customFormat="1" ht="18.95" customHeight="1">
      <c r="A880" s="363"/>
      <c r="B880" s="368" t="s">
        <v>1514</v>
      </c>
      <c r="C880" s="605" t="s">
        <v>749</v>
      </c>
      <c r="D880" s="605" t="s">
        <v>755</v>
      </c>
      <c r="E880" s="133" t="s">
        <v>55</v>
      </c>
      <c r="F880" s="353">
        <v>0.06</v>
      </c>
      <c r="G880" s="256"/>
      <c r="H880" s="353">
        <v>0.06</v>
      </c>
      <c r="I880" s="446">
        <f t="shared" si="16"/>
        <v>0</v>
      </c>
      <c r="J880" s="408"/>
      <c r="K880" s="408"/>
      <c r="L880" s="408"/>
      <c r="M880" s="408">
        <v>0.06</v>
      </c>
      <c r="N880" s="408"/>
      <c r="O880" s="408"/>
      <c r="P880" s="408"/>
      <c r="Q880" s="408"/>
      <c r="R880" s="408"/>
      <c r="S880" s="408"/>
      <c r="T880" s="408"/>
      <c r="U880" s="408"/>
      <c r="V880" s="408"/>
      <c r="W880" s="408"/>
      <c r="X880" s="408"/>
      <c r="Y880" s="408"/>
      <c r="Z880" s="414"/>
      <c r="AA880" s="414"/>
      <c r="AB880" s="414"/>
      <c r="AC880" s="414"/>
      <c r="AD880" s="414"/>
      <c r="AE880" s="414"/>
      <c r="AF880" s="414"/>
      <c r="AG880" s="239"/>
    </row>
    <row r="881" spans="1:33" s="238" customFormat="1" ht="18.95" customHeight="1">
      <c r="A881" s="363"/>
      <c r="B881" s="368" t="s">
        <v>1515</v>
      </c>
      <c r="C881" s="605" t="s">
        <v>749</v>
      </c>
      <c r="D881" s="605" t="s">
        <v>1259</v>
      </c>
      <c r="E881" s="133" t="s">
        <v>55</v>
      </c>
      <c r="F881" s="353">
        <v>0.04</v>
      </c>
      <c r="G881" s="256"/>
      <c r="H881" s="353">
        <v>0.04</v>
      </c>
      <c r="I881" s="446">
        <f t="shared" si="16"/>
        <v>0</v>
      </c>
      <c r="J881" s="408"/>
      <c r="K881" s="408"/>
      <c r="L881" s="408">
        <v>0.04</v>
      </c>
      <c r="M881" s="408"/>
      <c r="N881" s="408"/>
      <c r="O881" s="408"/>
      <c r="P881" s="408"/>
      <c r="Q881" s="408"/>
      <c r="R881" s="408"/>
      <c r="S881" s="408"/>
      <c r="T881" s="408"/>
      <c r="U881" s="408"/>
      <c r="V881" s="408"/>
      <c r="W881" s="408"/>
      <c r="X881" s="408"/>
      <c r="Y881" s="408"/>
      <c r="Z881" s="414"/>
      <c r="AA881" s="414"/>
      <c r="AB881" s="414"/>
      <c r="AC881" s="414"/>
      <c r="AD881" s="414"/>
      <c r="AE881" s="414"/>
      <c r="AF881" s="414"/>
      <c r="AG881" s="239"/>
    </row>
    <row r="882" spans="1:33" s="238" customFormat="1" ht="18.95" customHeight="1">
      <c r="A882" s="363"/>
      <c r="B882" s="13" t="s">
        <v>1260</v>
      </c>
      <c r="C882" s="605" t="s">
        <v>749</v>
      </c>
      <c r="D882" s="605" t="s">
        <v>753</v>
      </c>
      <c r="E882" s="133" t="s">
        <v>55</v>
      </c>
      <c r="F882" s="353">
        <v>0.02</v>
      </c>
      <c r="G882" s="256"/>
      <c r="H882" s="353">
        <v>0.02</v>
      </c>
      <c r="I882" s="446">
        <f t="shared" si="16"/>
        <v>0</v>
      </c>
      <c r="J882" s="408"/>
      <c r="K882" s="408"/>
      <c r="L882" s="408"/>
      <c r="M882" s="408">
        <v>0.02</v>
      </c>
      <c r="N882" s="408"/>
      <c r="O882" s="408"/>
      <c r="P882" s="408"/>
      <c r="Q882" s="408"/>
      <c r="R882" s="408"/>
      <c r="S882" s="408"/>
      <c r="T882" s="408"/>
      <c r="U882" s="408"/>
      <c r="V882" s="408"/>
      <c r="W882" s="408"/>
      <c r="X882" s="408"/>
      <c r="Y882" s="408"/>
      <c r="Z882" s="414"/>
      <c r="AA882" s="414"/>
      <c r="AB882" s="414"/>
      <c r="AC882" s="414"/>
      <c r="AD882" s="414"/>
      <c r="AE882" s="414"/>
      <c r="AF882" s="414"/>
      <c r="AG882" s="239"/>
    </row>
    <row r="883" spans="1:33" s="238" customFormat="1" ht="18.95" customHeight="1">
      <c r="A883" s="363"/>
      <c r="B883" s="13" t="s">
        <v>1757</v>
      </c>
      <c r="C883" s="605" t="s">
        <v>749</v>
      </c>
      <c r="D883" s="605"/>
      <c r="E883" s="133" t="s">
        <v>55</v>
      </c>
      <c r="F883" s="353">
        <v>0.26</v>
      </c>
      <c r="G883" s="256"/>
      <c r="H883" s="353">
        <v>0.26</v>
      </c>
      <c r="I883" s="446">
        <f t="shared" si="16"/>
        <v>0</v>
      </c>
      <c r="J883" s="408"/>
      <c r="K883" s="408"/>
      <c r="L883" s="408">
        <v>0.26</v>
      </c>
      <c r="M883" s="408"/>
      <c r="N883" s="408"/>
      <c r="O883" s="408"/>
      <c r="P883" s="408"/>
      <c r="Q883" s="408"/>
      <c r="R883" s="408"/>
      <c r="S883" s="408"/>
      <c r="T883" s="408"/>
      <c r="U883" s="408"/>
      <c r="V883" s="408"/>
      <c r="W883" s="408"/>
      <c r="X883" s="408"/>
      <c r="Y883" s="408"/>
      <c r="Z883" s="414"/>
      <c r="AA883" s="414"/>
      <c r="AB883" s="414"/>
      <c r="AC883" s="414"/>
      <c r="AD883" s="414"/>
      <c r="AE883" s="414"/>
      <c r="AF883" s="414"/>
      <c r="AG883" s="239"/>
    </row>
    <row r="884" spans="1:33" s="238" customFormat="1" ht="18.95" customHeight="1">
      <c r="A884" s="363"/>
      <c r="B884" s="356" t="s">
        <v>1261</v>
      </c>
      <c r="C884" s="605" t="s">
        <v>686</v>
      </c>
      <c r="D884" s="605" t="s">
        <v>1204</v>
      </c>
      <c r="E884" s="133" t="s">
        <v>55</v>
      </c>
      <c r="F884" s="360">
        <v>0.2</v>
      </c>
      <c r="G884" s="256"/>
      <c r="H884" s="360">
        <v>0.2</v>
      </c>
      <c r="I884" s="446">
        <f t="shared" si="16"/>
        <v>0</v>
      </c>
      <c r="J884" s="422"/>
      <c r="K884" s="420"/>
      <c r="L884" s="422">
        <v>0.2</v>
      </c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1"/>
      <c r="AA884" s="421"/>
      <c r="AB884" s="421"/>
      <c r="AC884" s="421"/>
      <c r="AD884" s="421"/>
      <c r="AE884" s="421"/>
      <c r="AF884" s="421"/>
      <c r="AG884" s="239"/>
    </row>
    <row r="885" spans="1:33" s="238" customFormat="1" ht="18.95" customHeight="1">
      <c r="A885" s="363"/>
      <c r="B885" s="356" t="s">
        <v>1516</v>
      </c>
      <c r="C885" s="605" t="s">
        <v>686</v>
      </c>
      <c r="D885" s="605" t="s">
        <v>1204</v>
      </c>
      <c r="E885" s="133" t="s">
        <v>55</v>
      </c>
      <c r="F885" s="360">
        <v>0.4</v>
      </c>
      <c r="G885" s="256"/>
      <c r="H885" s="360">
        <v>0.4</v>
      </c>
      <c r="I885" s="446">
        <f t="shared" si="16"/>
        <v>0</v>
      </c>
      <c r="J885" s="422">
        <v>0.31</v>
      </c>
      <c r="K885" s="422"/>
      <c r="L885" s="422"/>
      <c r="M885" s="422">
        <v>0.09</v>
      </c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1"/>
      <c r="AA885" s="421"/>
      <c r="AB885" s="421"/>
      <c r="AC885" s="421"/>
      <c r="AD885" s="421"/>
      <c r="AE885" s="421"/>
      <c r="AF885" s="421"/>
      <c r="AG885" s="239"/>
    </row>
    <row r="886" spans="1:33" s="238" customFormat="1" ht="18.95" customHeight="1">
      <c r="A886" s="363"/>
      <c r="B886" s="13" t="s">
        <v>484</v>
      </c>
      <c r="C886" s="605" t="s">
        <v>705</v>
      </c>
      <c r="D886" s="605"/>
      <c r="E886" s="133" t="s">
        <v>55</v>
      </c>
      <c r="F886" s="353">
        <v>0.4</v>
      </c>
      <c r="G886" s="256"/>
      <c r="H886" s="353">
        <v>0.4</v>
      </c>
      <c r="I886" s="446">
        <f t="shared" si="16"/>
        <v>0</v>
      </c>
      <c r="J886" s="408"/>
      <c r="K886" s="408"/>
      <c r="L886" s="408">
        <v>0.4</v>
      </c>
      <c r="M886" s="408"/>
      <c r="N886" s="408"/>
      <c r="O886" s="408"/>
      <c r="P886" s="408"/>
      <c r="Q886" s="408"/>
      <c r="R886" s="408"/>
      <c r="S886" s="408"/>
      <c r="T886" s="408"/>
      <c r="U886" s="408"/>
      <c r="V886" s="408"/>
      <c r="W886" s="408"/>
      <c r="X886" s="408"/>
      <c r="Y886" s="408"/>
      <c r="Z886" s="414"/>
      <c r="AA886" s="414"/>
      <c r="AB886" s="414"/>
      <c r="AC886" s="414"/>
      <c r="AD886" s="414"/>
      <c r="AE886" s="414"/>
      <c r="AF886" s="414"/>
      <c r="AG886" s="239"/>
    </row>
    <row r="887" spans="1:33" s="238" customFormat="1" ht="18.95" customHeight="1">
      <c r="A887" s="363"/>
      <c r="B887" s="356" t="s">
        <v>1262</v>
      </c>
      <c r="C887" s="605" t="s">
        <v>705</v>
      </c>
      <c r="D887" s="357"/>
      <c r="E887" s="133" t="s">
        <v>55</v>
      </c>
      <c r="F887" s="353">
        <v>0.15</v>
      </c>
      <c r="G887" s="256"/>
      <c r="H887" s="353">
        <v>0.15</v>
      </c>
      <c r="I887" s="446">
        <f t="shared" si="16"/>
        <v>0</v>
      </c>
      <c r="J887" s="408"/>
      <c r="K887" s="408"/>
      <c r="L887" s="408"/>
      <c r="M887" s="408"/>
      <c r="N887" s="408"/>
      <c r="O887" s="408"/>
      <c r="P887" s="408"/>
      <c r="Q887" s="408"/>
      <c r="R887" s="408"/>
      <c r="S887" s="408"/>
      <c r="T887" s="408"/>
      <c r="U887" s="408"/>
      <c r="V887" s="408"/>
      <c r="W887" s="408"/>
      <c r="X887" s="408"/>
      <c r="Y887" s="408"/>
      <c r="Z887" s="414"/>
      <c r="AA887" s="414"/>
      <c r="AB887" s="414"/>
      <c r="AC887" s="414"/>
      <c r="AD887" s="414"/>
      <c r="AE887" s="414"/>
      <c r="AF887" s="414">
        <v>0.15</v>
      </c>
      <c r="AG887" s="239"/>
    </row>
    <row r="888" spans="1:33" s="238" customFormat="1" ht="18.95" customHeight="1">
      <c r="A888" s="363"/>
      <c r="B888" s="356" t="s">
        <v>1263</v>
      </c>
      <c r="C888" s="605" t="s">
        <v>705</v>
      </c>
      <c r="D888" s="357"/>
      <c r="E888" s="133" t="s">
        <v>55</v>
      </c>
      <c r="F888" s="353">
        <v>0.06</v>
      </c>
      <c r="G888" s="256"/>
      <c r="H888" s="353">
        <v>0.06</v>
      </c>
      <c r="I888" s="446">
        <f t="shared" si="16"/>
        <v>0</v>
      </c>
      <c r="J888" s="408"/>
      <c r="K888" s="408"/>
      <c r="L888" s="408"/>
      <c r="M888" s="408">
        <v>0.06</v>
      </c>
      <c r="N888" s="408"/>
      <c r="O888" s="408"/>
      <c r="P888" s="408"/>
      <c r="Q888" s="408"/>
      <c r="R888" s="408"/>
      <c r="S888" s="408"/>
      <c r="T888" s="408"/>
      <c r="U888" s="408"/>
      <c r="V888" s="408"/>
      <c r="W888" s="408"/>
      <c r="X888" s="408"/>
      <c r="Y888" s="408"/>
      <c r="Z888" s="414"/>
      <c r="AA888" s="414"/>
      <c r="AB888" s="414"/>
      <c r="AC888" s="414"/>
      <c r="AD888" s="414"/>
      <c r="AE888" s="414"/>
      <c r="AF888" s="414"/>
      <c r="AG888" s="239"/>
    </row>
    <row r="889" spans="1:33" ht="18.95" customHeight="1">
      <c r="A889" s="595"/>
      <c r="B889" s="592" t="s">
        <v>1517</v>
      </c>
      <c r="C889" s="605" t="s">
        <v>339</v>
      </c>
      <c r="D889" s="362"/>
      <c r="E889" s="133" t="s">
        <v>55</v>
      </c>
      <c r="F889" s="256">
        <v>0.3</v>
      </c>
      <c r="G889" s="256"/>
      <c r="H889" s="256">
        <v>0.3</v>
      </c>
      <c r="I889" s="446">
        <f t="shared" si="16"/>
        <v>0</v>
      </c>
      <c r="J889" s="420"/>
      <c r="K889" s="420"/>
      <c r="L889" s="408">
        <v>0.3</v>
      </c>
      <c r="M889" s="420"/>
      <c r="N889" s="420"/>
      <c r="O889" s="420"/>
      <c r="P889" s="420"/>
      <c r="Q889" s="420"/>
      <c r="R889" s="420"/>
      <c r="S889" s="420"/>
      <c r="T889" s="420"/>
      <c r="U889" s="420"/>
      <c r="V889" s="420"/>
      <c r="W889" s="420"/>
      <c r="X889" s="420"/>
      <c r="Y889" s="420"/>
      <c r="Z889" s="413"/>
      <c r="AA889" s="413"/>
      <c r="AB889" s="413"/>
      <c r="AC889" s="413"/>
      <c r="AD889" s="413"/>
      <c r="AE889" s="413"/>
      <c r="AF889" s="413"/>
      <c r="AG889" s="413"/>
    </row>
    <row r="890" spans="1:33" ht="18.95" customHeight="1">
      <c r="A890" s="595"/>
      <c r="B890" s="592" t="s">
        <v>1518</v>
      </c>
      <c r="C890" s="605" t="s">
        <v>339</v>
      </c>
      <c r="D890" s="362"/>
      <c r="E890" s="133" t="s">
        <v>55</v>
      </c>
      <c r="F890" s="256">
        <v>0.2</v>
      </c>
      <c r="G890" s="256"/>
      <c r="H890" s="256">
        <v>0.2</v>
      </c>
      <c r="I890" s="446">
        <f t="shared" si="16"/>
        <v>0</v>
      </c>
      <c r="J890" s="420"/>
      <c r="K890" s="420"/>
      <c r="L890" s="420">
        <v>0.2</v>
      </c>
      <c r="M890" s="420"/>
      <c r="N890" s="420"/>
      <c r="O890" s="420"/>
      <c r="P890" s="420"/>
      <c r="Q890" s="420"/>
      <c r="R890" s="420"/>
      <c r="S890" s="420"/>
      <c r="T890" s="420"/>
      <c r="U890" s="420"/>
      <c r="V890" s="420"/>
      <c r="W890" s="420"/>
      <c r="X890" s="420"/>
      <c r="Y890" s="420"/>
      <c r="Z890" s="413"/>
      <c r="AA890" s="413"/>
      <c r="AB890" s="413"/>
      <c r="AC890" s="413"/>
      <c r="AD890" s="413"/>
      <c r="AE890" s="413"/>
      <c r="AF890" s="413"/>
      <c r="AG890" s="413"/>
    </row>
    <row r="891" spans="1:33" ht="18.95" customHeight="1">
      <c r="A891" s="595"/>
      <c r="B891" s="592" t="s">
        <v>1264</v>
      </c>
      <c r="C891" s="605" t="s">
        <v>339</v>
      </c>
      <c r="D891" s="362" t="s">
        <v>700</v>
      </c>
      <c r="E891" s="133" t="s">
        <v>55</v>
      </c>
      <c r="F891" s="256">
        <v>0.05</v>
      </c>
      <c r="G891" s="256"/>
      <c r="H891" s="256">
        <v>0.05</v>
      </c>
      <c r="I891" s="446">
        <f t="shared" si="16"/>
        <v>0</v>
      </c>
      <c r="J891" s="420"/>
      <c r="K891" s="420">
        <v>0.05</v>
      </c>
      <c r="L891" s="420"/>
      <c r="M891" s="420"/>
      <c r="N891" s="420"/>
      <c r="O891" s="420"/>
      <c r="P891" s="420"/>
      <c r="Q891" s="420"/>
      <c r="R891" s="420"/>
      <c r="S891" s="420"/>
      <c r="T891" s="420"/>
      <c r="U891" s="420"/>
      <c r="V891" s="420"/>
      <c r="W891" s="420"/>
      <c r="X891" s="420"/>
      <c r="Y891" s="420"/>
      <c r="Z891" s="413"/>
      <c r="AA891" s="413"/>
      <c r="AB891" s="413"/>
      <c r="AC891" s="413"/>
      <c r="AD891" s="413"/>
      <c r="AE891" s="413"/>
      <c r="AF891" s="413"/>
      <c r="AG891" s="413"/>
    </row>
    <row r="892" spans="1:33" ht="18.95" customHeight="1">
      <c r="A892" s="595"/>
      <c r="B892" s="592" t="s">
        <v>1265</v>
      </c>
      <c r="C892" s="605" t="s">
        <v>339</v>
      </c>
      <c r="D892" s="605" t="s">
        <v>697</v>
      </c>
      <c r="E892" s="133" t="s">
        <v>55</v>
      </c>
      <c r="F892" s="256">
        <v>0.06</v>
      </c>
      <c r="G892" s="256"/>
      <c r="H892" s="256">
        <v>0.06</v>
      </c>
      <c r="I892" s="446">
        <f t="shared" si="16"/>
        <v>0</v>
      </c>
      <c r="J892" s="420"/>
      <c r="K892" s="420"/>
      <c r="L892" s="420"/>
      <c r="M892" s="420">
        <v>0.06</v>
      </c>
      <c r="N892" s="420"/>
      <c r="O892" s="420"/>
      <c r="P892" s="420"/>
      <c r="Q892" s="420"/>
      <c r="R892" s="420"/>
      <c r="S892" s="420"/>
      <c r="T892" s="420"/>
      <c r="U892" s="420"/>
      <c r="V892" s="420"/>
      <c r="W892" s="420"/>
      <c r="X892" s="420"/>
      <c r="Y892" s="420"/>
      <c r="Z892" s="413"/>
      <c r="AA892" s="413"/>
      <c r="AB892" s="413"/>
      <c r="AC892" s="413"/>
      <c r="AD892" s="413"/>
      <c r="AE892" s="413"/>
      <c r="AF892" s="413"/>
      <c r="AG892" s="413"/>
    </row>
    <row r="893" spans="1:33" ht="18.95" customHeight="1">
      <c r="A893" s="595"/>
      <c r="B893" s="592" t="s">
        <v>1519</v>
      </c>
      <c r="C893" s="605" t="s">
        <v>339</v>
      </c>
      <c r="D893" s="605" t="s">
        <v>701</v>
      </c>
      <c r="E893" s="133" t="s">
        <v>55</v>
      </c>
      <c r="F893" s="256">
        <v>0.05</v>
      </c>
      <c r="G893" s="256"/>
      <c r="H893" s="256">
        <v>0.05</v>
      </c>
      <c r="I893" s="446">
        <f t="shared" si="16"/>
        <v>0</v>
      </c>
      <c r="J893" s="420"/>
      <c r="K893" s="420">
        <v>0.05</v>
      </c>
      <c r="L893" s="420"/>
      <c r="M893" s="420"/>
      <c r="N893" s="420"/>
      <c r="O893" s="420"/>
      <c r="P893" s="420"/>
      <c r="Q893" s="420"/>
      <c r="R893" s="420"/>
      <c r="S893" s="420"/>
      <c r="T893" s="420"/>
      <c r="U893" s="420"/>
      <c r="V893" s="420"/>
      <c r="W893" s="420"/>
      <c r="X893" s="420"/>
      <c r="Y893" s="420"/>
      <c r="Z893" s="413"/>
      <c r="AA893" s="413"/>
      <c r="AB893" s="413"/>
      <c r="AC893" s="413"/>
      <c r="AD893" s="413"/>
      <c r="AE893" s="413"/>
      <c r="AF893" s="413"/>
      <c r="AG893" s="413"/>
    </row>
    <row r="894" spans="1:33" ht="18.95" customHeight="1">
      <c r="A894" s="595"/>
      <c r="B894" s="592" t="s">
        <v>1266</v>
      </c>
      <c r="C894" s="605" t="s">
        <v>339</v>
      </c>
      <c r="D894" s="605" t="s">
        <v>703</v>
      </c>
      <c r="E894" s="133" t="s">
        <v>55</v>
      </c>
      <c r="F894" s="256">
        <v>0.05</v>
      </c>
      <c r="G894" s="256"/>
      <c r="H894" s="256">
        <v>0.05</v>
      </c>
      <c r="I894" s="446">
        <f t="shared" si="16"/>
        <v>0</v>
      </c>
      <c r="J894" s="420"/>
      <c r="K894" s="420"/>
      <c r="L894" s="420"/>
      <c r="M894" s="420"/>
      <c r="N894" s="420">
        <v>0.05</v>
      </c>
      <c r="O894" s="420"/>
      <c r="P894" s="420"/>
      <c r="Q894" s="420"/>
      <c r="R894" s="420"/>
      <c r="S894" s="420"/>
      <c r="T894" s="420"/>
      <c r="U894" s="420"/>
      <c r="V894" s="420"/>
      <c r="W894" s="420"/>
      <c r="X894" s="420"/>
      <c r="Y894" s="420"/>
      <c r="Z894" s="413"/>
      <c r="AA894" s="413"/>
      <c r="AB894" s="413"/>
      <c r="AC894" s="413"/>
      <c r="AD894" s="413"/>
      <c r="AE894" s="413"/>
      <c r="AF894" s="413"/>
      <c r="AG894" s="413"/>
    </row>
    <row r="895" spans="1:33" ht="18.95" customHeight="1">
      <c r="A895" s="595"/>
      <c r="B895" s="592" t="s">
        <v>1520</v>
      </c>
      <c r="C895" s="605" t="s">
        <v>339</v>
      </c>
      <c r="D895" s="362"/>
      <c r="E895" s="133" t="s">
        <v>55</v>
      </c>
      <c r="F895" s="256">
        <v>7.0000000000000007E-2</v>
      </c>
      <c r="G895" s="256"/>
      <c r="H895" s="256">
        <v>7.0000000000000007E-2</v>
      </c>
      <c r="I895" s="446">
        <f t="shared" si="16"/>
        <v>0</v>
      </c>
      <c r="J895" s="420"/>
      <c r="K895" s="420"/>
      <c r="L895" s="420">
        <v>7.0000000000000007E-2</v>
      </c>
      <c r="M895" s="420"/>
      <c r="N895" s="420"/>
      <c r="O895" s="420"/>
      <c r="P895" s="420"/>
      <c r="Q895" s="420"/>
      <c r="R895" s="420"/>
      <c r="S895" s="420"/>
      <c r="T895" s="420"/>
      <c r="U895" s="420"/>
      <c r="V895" s="420"/>
      <c r="W895" s="420"/>
      <c r="X895" s="420"/>
      <c r="Y895" s="420"/>
      <c r="Z895" s="413"/>
      <c r="AA895" s="413"/>
      <c r="AB895" s="413"/>
      <c r="AC895" s="413"/>
      <c r="AD895" s="413"/>
      <c r="AE895" s="413"/>
      <c r="AF895" s="413"/>
      <c r="AG895" s="413"/>
    </row>
    <row r="896" spans="1:33" ht="18.95" customHeight="1">
      <c r="A896" s="595"/>
      <c r="B896" s="592" t="s">
        <v>1804</v>
      </c>
      <c r="C896" s="605" t="s">
        <v>339</v>
      </c>
      <c r="D896" s="362"/>
      <c r="E896" s="133" t="s">
        <v>55</v>
      </c>
      <c r="F896" s="256">
        <v>0.9</v>
      </c>
      <c r="G896" s="256"/>
      <c r="H896" s="256">
        <v>0.9</v>
      </c>
      <c r="I896" s="446">
        <f t="shared" si="16"/>
        <v>0</v>
      </c>
      <c r="J896" s="420"/>
      <c r="K896" s="420"/>
      <c r="L896" s="420"/>
      <c r="M896" s="420"/>
      <c r="N896" s="420">
        <v>0.9</v>
      </c>
      <c r="O896" s="420"/>
      <c r="P896" s="420"/>
      <c r="Q896" s="420"/>
      <c r="R896" s="420"/>
      <c r="S896" s="420"/>
      <c r="T896" s="420"/>
      <c r="U896" s="420"/>
      <c r="V896" s="420"/>
      <c r="W896" s="420"/>
      <c r="X896" s="420"/>
      <c r="Y896" s="420"/>
      <c r="Z896" s="413"/>
      <c r="AA896" s="413"/>
      <c r="AB896" s="413"/>
      <c r="AC896" s="413"/>
      <c r="AD896" s="413"/>
      <c r="AE896" s="413"/>
      <c r="AF896" s="413"/>
      <c r="AG896" s="413"/>
    </row>
    <row r="897" spans="1:33" ht="18.95" customHeight="1">
      <c r="A897" s="595"/>
      <c r="B897" s="592" t="s">
        <v>1521</v>
      </c>
      <c r="C897" s="605" t="s">
        <v>732</v>
      </c>
      <c r="D897" s="362" t="s">
        <v>1267</v>
      </c>
      <c r="E897" s="133" t="s">
        <v>55</v>
      </c>
      <c r="F897" s="360">
        <v>0.02</v>
      </c>
      <c r="G897" s="256"/>
      <c r="H897" s="360">
        <v>0.02</v>
      </c>
      <c r="I897" s="446">
        <f t="shared" si="16"/>
        <v>0</v>
      </c>
      <c r="J897" s="422"/>
      <c r="K897" s="422"/>
      <c r="L897" s="422"/>
      <c r="M897" s="422">
        <v>0.02</v>
      </c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1"/>
      <c r="AA897" s="421"/>
      <c r="AB897" s="421"/>
      <c r="AC897" s="421"/>
      <c r="AD897" s="421"/>
      <c r="AE897" s="421"/>
      <c r="AF897" s="421"/>
      <c r="AG897" s="421"/>
    </row>
    <row r="898" spans="1:33" ht="18.95" customHeight="1">
      <c r="A898" s="595"/>
      <c r="B898" s="592" t="s">
        <v>1522</v>
      </c>
      <c r="C898" s="605" t="s">
        <v>732</v>
      </c>
      <c r="D898" s="362" t="s">
        <v>1268</v>
      </c>
      <c r="E898" s="133" t="s">
        <v>55</v>
      </c>
      <c r="F898" s="360">
        <v>7.0000000000000007E-2</v>
      </c>
      <c r="G898" s="256"/>
      <c r="H898" s="360">
        <v>7.0000000000000007E-2</v>
      </c>
      <c r="I898" s="446">
        <f t="shared" si="16"/>
        <v>0</v>
      </c>
      <c r="J898" s="422"/>
      <c r="K898" s="422"/>
      <c r="L898" s="422">
        <v>7.0000000000000007E-2</v>
      </c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1"/>
      <c r="AA898" s="421"/>
      <c r="AB898" s="421"/>
      <c r="AC898" s="421"/>
      <c r="AD898" s="421"/>
      <c r="AE898" s="421"/>
      <c r="AF898" s="421"/>
      <c r="AG898" s="421"/>
    </row>
    <row r="899" spans="1:33" ht="18.95" customHeight="1">
      <c r="A899" s="595"/>
      <c r="B899" s="13" t="s">
        <v>1523</v>
      </c>
      <c r="C899" s="605" t="s">
        <v>732</v>
      </c>
      <c r="D899" s="362" t="s">
        <v>1269</v>
      </c>
      <c r="E899" s="133" t="s">
        <v>55</v>
      </c>
      <c r="F899" s="353">
        <v>0.3</v>
      </c>
      <c r="G899" s="256"/>
      <c r="H899" s="353">
        <v>0.3</v>
      </c>
      <c r="I899" s="446">
        <f t="shared" si="16"/>
        <v>0</v>
      </c>
      <c r="J899" s="408">
        <v>0.3</v>
      </c>
    </row>
    <row r="900" spans="1:33" ht="18.95" customHeight="1">
      <c r="A900" s="595"/>
      <c r="B900" s="13" t="s">
        <v>496</v>
      </c>
      <c r="C900" s="605" t="s">
        <v>732</v>
      </c>
      <c r="D900" s="362" t="s">
        <v>1269</v>
      </c>
      <c r="E900" s="133" t="s">
        <v>55</v>
      </c>
      <c r="F900" s="353">
        <v>0.1</v>
      </c>
      <c r="G900" s="256"/>
      <c r="H900" s="353">
        <v>0.1</v>
      </c>
      <c r="I900" s="446">
        <f t="shared" si="16"/>
        <v>0</v>
      </c>
      <c r="M900" s="408">
        <v>0.09</v>
      </c>
      <c r="W900" s="408">
        <v>0.01</v>
      </c>
    </row>
    <row r="901" spans="1:33" ht="18.95" customHeight="1">
      <c r="A901" s="595"/>
      <c r="B901" s="596" t="s">
        <v>1270</v>
      </c>
      <c r="C901" s="605" t="s">
        <v>732</v>
      </c>
      <c r="D901" s="362" t="s">
        <v>1268</v>
      </c>
      <c r="E901" s="133" t="s">
        <v>55</v>
      </c>
      <c r="F901" s="353">
        <v>0.06</v>
      </c>
      <c r="G901" s="256"/>
      <c r="H901" s="353">
        <v>0.06</v>
      </c>
      <c r="I901" s="446">
        <f t="shared" si="16"/>
        <v>0</v>
      </c>
      <c r="Q901" s="408">
        <v>0.06</v>
      </c>
    </row>
    <row r="902" spans="1:33" ht="18.95" customHeight="1">
      <c r="A902" s="363"/>
      <c r="B902" s="13" t="s">
        <v>1524</v>
      </c>
      <c r="C902" s="605" t="s">
        <v>706</v>
      </c>
      <c r="D902" s="605"/>
      <c r="E902" s="133" t="s">
        <v>55</v>
      </c>
      <c r="F902" s="353">
        <v>0.41</v>
      </c>
      <c r="G902" s="256"/>
      <c r="H902" s="353">
        <v>0.41</v>
      </c>
      <c r="I902" s="446">
        <f t="shared" si="16"/>
        <v>0</v>
      </c>
      <c r="L902" s="353">
        <v>0.41</v>
      </c>
      <c r="M902" s="406"/>
    </row>
    <row r="903" spans="1:33" ht="18.95" customHeight="1">
      <c r="A903" s="595"/>
      <c r="B903" s="596" t="s">
        <v>2081</v>
      </c>
      <c r="C903" s="605" t="s">
        <v>332</v>
      </c>
      <c r="D903" s="605" t="s">
        <v>1271</v>
      </c>
      <c r="E903" s="133" t="s">
        <v>55</v>
      </c>
      <c r="F903" s="360">
        <v>0.2</v>
      </c>
      <c r="G903" s="256"/>
      <c r="H903" s="360">
        <v>0.2</v>
      </c>
      <c r="I903" s="446">
        <f t="shared" si="16"/>
        <v>0</v>
      </c>
      <c r="J903" s="422"/>
      <c r="K903" s="422"/>
      <c r="L903" s="422">
        <v>0.2</v>
      </c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1"/>
      <c r="AA903" s="421"/>
      <c r="AB903" s="421"/>
      <c r="AC903" s="421"/>
      <c r="AD903" s="421"/>
      <c r="AE903" s="421"/>
      <c r="AF903" s="421"/>
      <c r="AG903" s="421"/>
    </row>
    <row r="904" spans="1:33" ht="18.95" customHeight="1">
      <c r="A904" s="595"/>
      <c r="B904" s="596" t="s">
        <v>2082</v>
      </c>
      <c r="C904" s="605" t="s">
        <v>332</v>
      </c>
      <c r="D904" s="605" t="s">
        <v>1272</v>
      </c>
      <c r="E904" s="133" t="s">
        <v>55</v>
      </c>
      <c r="F904" s="360">
        <v>0.16</v>
      </c>
      <c r="G904" s="256"/>
      <c r="H904" s="360">
        <v>0.16</v>
      </c>
      <c r="I904" s="446">
        <f t="shared" si="16"/>
        <v>0</v>
      </c>
      <c r="J904" s="422"/>
      <c r="K904" s="422"/>
      <c r="L904" s="422">
        <v>0.16</v>
      </c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1"/>
      <c r="AA904" s="421"/>
      <c r="AB904" s="421"/>
      <c r="AC904" s="421"/>
      <c r="AD904" s="421"/>
      <c r="AE904" s="421"/>
      <c r="AF904" s="421"/>
      <c r="AG904" s="421"/>
    </row>
    <row r="905" spans="1:33" ht="18.95" customHeight="1">
      <c r="A905" s="595"/>
      <c r="B905" s="596" t="s">
        <v>2083</v>
      </c>
      <c r="C905" s="605" t="s">
        <v>332</v>
      </c>
      <c r="D905" s="605" t="s">
        <v>1273</v>
      </c>
      <c r="E905" s="133" t="s">
        <v>55</v>
      </c>
      <c r="F905" s="360">
        <v>0.1</v>
      </c>
      <c r="G905" s="256"/>
      <c r="H905" s="360">
        <v>0.1</v>
      </c>
      <c r="I905" s="446">
        <f t="shared" si="16"/>
        <v>0</v>
      </c>
      <c r="J905" s="422"/>
      <c r="K905" s="422"/>
      <c r="L905" s="422">
        <v>0.1</v>
      </c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1"/>
      <c r="AA905" s="421"/>
      <c r="AB905" s="421"/>
      <c r="AC905" s="421"/>
      <c r="AD905" s="421"/>
      <c r="AE905" s="421"/>
      <c r="AF905" s="421"/>
      <c r="AG905" s="421"/>
    </row>
    <row r="906" spans="1:33" ht="18.95" customHeight="1">
      <c r="A906" s="595"/>
      <c r="B906" s="596" t="s">
        <v>2084</v>
      </c>
      <c r="C906" s="605" t="s">
        <v>332</v>
      </c>
      <c r="D906" s="605" t="s">
        <v>1274</v>
      </c>
      <c r="E906" s="133" t="s">
        <v>55</v>
      </c>
      <c r="F906" s="360">
        <v>0.26</v>
      </c>
      <c r="G906" s="256"/>
      <c r="H906" s="360">
        <v>0.26</v>
      </c>
      <c r="I906" s="446">
        <f t="shared" si="16"/>
        <v>0</v>
      </c>
      <c r="J906" s="422"/>
      <c r="K906" s="422"/>
      <c r="L906" s="422">
        <v>0.26</v>
      </c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1"/>
      <c r="AA906" s="421"/>
      <c r="AB906" s="421"/>
      <c r="AC906" s="421"/>
      <c r="AD906" s="421"/>
      <c r="AE906" s="421"/>
      <c r="AF906" s="421"/>
      <c r="AG906" s="421"/>
    </row>
    <row r="907" spans="1:33" ht="18.95" customHeight="1">
      <c r="A907" s="595"/>
      <c r="B907" s="13" t="s">
        <v>498</v>
      </c>
      <c r="C907" s="605" t="s">
        <v>790</v>
      </c>
      <c r="D907" s="605"/>
      <c r="E907" s="133" t="s">
        <v>55</v>
      </c>
      <c r="F907" s="353">
        <v>0.36</v>
      </c>
      <c r="G907" s="256"/>
      <c r="H907" s="353">
        <v>0.36</v>
      </c>
      <c r="I907" s="446">
        <f t="shared" si="16"/>
        <v>0</v>
      </c>
      <c r="J907" s="420"/>
      <c r="K907" s="408">
        <v>0.01</v>
      </c>
      <c r="L907" s="408">
        <v>0.32</v>
      </c>
      <c r="T907" s="408">
        <v>0.03</v>
      </c>
    </row>
    <row r="908" spans="1:33" ht="18.95" customHeight="1">
      <c r="A908" s="595"/>
      <c r="B908" s="596" t="s">
        <v>1525</v>
      </c>
      <c r="C908" s="605" t="s">
        <v>790</v>
      </c>
      <c r="D908" s="605" t="s">
        <v>823</v>
      </c>
      <c r="E908" s="133" t="s">
        <v>55</v>
      </c>
      <c r="F908" s="353">
        <v>0.25</v>
      </c>
      <c r="G908" s="256"/>
      <c r="H908" s="353">
        <v>0.25</v>
      </c>
      <c r="I908" s="446">
        <f t="shared" ref="I908:I971" si="17">SUM(J908:AG908)-H908</f>
        <v>0</v>
      </c>
      <c r="J908" s="408">
        <v>0.2</v>
      </c>
      <c r="K908" s="408">
        <v>0.05</v>
      </c>
    </row>
    <row r="909" spans="1:33" ht="18.95" customHeight="1">
      <c r="A909" s="595"/>
      <c r="B909" s="592" t="s">
        <v>1526</v>
      </c>
      <c r="C909" s="605" t="s">
        <v>790</v>
      </c>
      <c r="D909" s="605" t="s">
        <v>709</v>
      </c>
      <c r="E909" s="133" t="s">
        <v>55</v>
      </c>
      <c r="F909" s="353">
        <v>0.65</v>
      </c>
      <c r="G909" s="256">
        <v>0.39</v>
      </c>
      <c r="H909" s="353">
        <v>0.26</v>
      </c>
      <c r="I909" s="446">
        <f t="shared" si="17"/>
        <v>0</v>
      </c>
      <c r="J909" s="408">
        <v>0.1</v>
      </c>
      <c r="K909" s="408">
        <v>0.05</v>
      </c>
      <c r="L909" s="408">
        <v>0.05</v>
      </c>
      <c r="M909" s="408">
        <v>0.06</v>
      </c>
    </row>
    <row r="910" spans="1:33" s="238" customFormat="1" ht="18.95" customHeight="1">
      <c r="A910" s="363"/>
      <c r="B910" s="356" t="s">
        <v>2085</v>
      </c>
      <c r="C910" s="605" t="s">
        <v>743</v>
      </c>
      <c r="D910" s="605"/>
      <c r="E910" s="133" t="s">
        <v>55</v>
      </c>
      <c r="F910" s="353">
        <v>0.01</v>
      </c>
      <c r="G910" s="256"/>
      <c r="H910" s="353">
        <v>0.01</v>
      </c>
      <c r="I910" s="446">
        <f t="shared" si="17"/>
        <v>0</v>
      </c>
      <c r="J910" s="408">
        <v>0.01</v>
      </c>
      <c r="K910" s="408"/>
      <c r="L910" s="420"/>
      <c r="M910" s="408"/>
      <c r="N910" s="408"/>
      <c r="O910" s="408"/>
      <c r="P910" s="408"/>
      <c r="Q910" s="408"/>
      <c r="R910" s="408"/>
      <c r="S910" s="408"/>
      <c r="T910" s="408"/>
      <c r="U910" s="408"/>
      <c r="V910" s="408"/>
      <c r="W910" s="408"/>
      <c r="X910" s="408"/>
      <c r="Y910" s="408"/>
      <c r="Z910" s="414"/>
      <c r="AA910" s="414"/>
      <c r="AB910" s="414"/>
      <c r="AC910" s="414"/>
      <c r="AD910" s="414"/>
      <c r="AE910" s="414"/>
      <c r="AF910" s="414"/>
      <c r="AG910" s="239"/>
    </row>
    <row r="911" spans="1:33" s="238" customFormat="1" ht="18.95" customHeight="1">
      <c r="A911" s="363"/>
      <c r="B911" s="356" t="s">
        <v>1758</v>
      </c>
      <c r="C911" s="605" t="s">
        <v>337</v>
      </c>
      <c r="D911" s="605"/>
      <c r="E911" s="133" t="s">
        <v>55</v>
      </c>
      <c r="F911" s="353">
        <v>0.16</v>
      </c>
      <c r="G911" s="256"/>
      <c r="H911" s="353">
        <v>0.16</v>
      </c>
      <c r="I911" s="446">
        <f t="shared" si="17"/>
        <v>0</v>
      </c>
      <c r="J911" s="408"/>
      <c r="K911" s="408"/>
      <c r="L911" s="420"/>
      <c r="M911" s="408">
        <v>0.16</v>
      </c>
      <c r="N911" s="408"/>
      <c r="O911" s="408"/>
      <c r="P911" s="408"/>
      <c r="Q911" s="408"/>
      <c r="R911" s="408"/>
      <c r="S911" s="408"/>
      <c r="T911" s="408"/>
      <c r="U911" s="408"/>
      <c r="V911" s="408"/>
      <c r="W911" s="408"/>
      <c r="X911" s="408"/>
      <c r="Y911" s="408"/>
      <c r="Z911" s="414"/>
      <c r="AA911" s="414"/>
      <c r="AB911" s="414"/>
      <c r="AC911" s="414"/>
      <c r="AD911" s="414"/>
      <c r="AE911" s="414"/>
      <c r="AF911" s="414"/>
      <c r="AG911" s="239"/>
    </row>
    <row r="912" spans="1:33" s="238" customFormat="1" ht="18.95" customHeight="1">
      <c r="A912" s="363"/>
      <c r="B912" s="356" t="s">
        <v>2086</v>
      </c>
      <c r="C912" s="605" t="s">
        <v>743</v>
      </c>
      <c r="D912" s="605"/>
      <c r="E912" s="133" t="s">
        <v>55</v>
      </c>
      <c r="F912" s="353">
        <v>0.06</v>
      </c>
      <c r="G912" s="256"/>
      <c r="H912" s="353">
        <v>0.06</v>
      </c>
      <c r="I912" s="446">
        <f t="shared" si="17"/>
        <v>0</v>
      </c>
      <c r="J912" s="408"/>
      <c r="K912" s="408"/>
      <c r="L912" s="420"/>
      <c r="M912" s="408">
        <v>0.06</v>
      </c>
      <c r="N912" s="408"/>
      <c r="O912" s="408"/>
      <c r="P912" s="408"/>
      <c r="Q912" s="408"/>
      <c r="R912" s="408"/>
      <c r="S912" s="408"/>
      <c r="T912" s="408"/>
      <c r="U912" s="408"/>
      <c r="V912" s="408"/>
      <c r="W912" s="408"/>
      <c r="X912" s="408"/>
      <c r="Y912" s="408"/>
      <c r="Z912" s="414"/>
      <c r="AA912" s="414"/>
      <c r="AB912" s="414"/>
      <c r="AC912" s="414"/>
      <c r="AD912" s="414"/>
      <c r="AE912" s="414"/>
      <c r="AF912" s="414"/>
      <c r="AG912" s="239"/>
    </row>
    <row r="913" spans="1:33" s="238" customFormat="1" ht="18.95" customHeight="1">
      <c r="A913" s="363"/>
      <c r="B913" s="356" t="s">
        <v>2087</v>
      </c>
      <c r="C913" s="605" t="s">
        <v>743</v>
      </c>
      <c r="D913" s="605"/>
      <c r="E913" s="133" t="s">
        <v>55</v>
      </c>
      <c r="F913" s="353">
        <v>1.8</v>
      </c>
      <c r="G913" s="256"/>
      <c r="H913" s="353">
        <v>1.8</v>
      </c>
      <c r="I913" s="446">
        <f t="shared" si="17"/>
        <v>0</v>
      </c>
      <c r="J913" s="408"/>
      <c r="K913" s="408"/>
      <c r="L913" s="408">
        <v>0.8</v>
      </c>
      <c r="M913" s="408">
        <v>1</v>
      </c>
      <c r="N913" s="408"/>
      <c r="O913" s="408"/>
      <c r="P913" s="408"/>
      <c r="Q913" s="408"/>
      <c r="R913" s="408"/>
      <c r="S913" s="408"/>
      <c r="T913" s="408"/>
      <c r="U913" s="408"/>
      <c r="V913" s="408"/>
      <c r="W913" s="408"/>
      <c r="X913" s="408"/>
      <c r="Y913" s="408"/>
      <c r="Z913" s="414"/>
      <c r="AA913" s="414"/>
      <c r="AB913" s="414"/>
      <c r="AC913" s="414"/>
      <c r="AD913" s="414"/>
      <c r="AE913" s="414"/>
      <c r="AF913" s="414"/>
      <c r="AG913" s="239"/>
    </row>
    <row r="914" spans="1:33" ht="18.95" customHeight="1">
      <c r="A914" s="595"/>
      <c r="B914" s="592" t="s">
        <v>1527</v>
      </c>
      <c r="C914" s="605" t="s">
        <v>1275</v>
      </c>
      <c r="D914" s="605" t="s">
        <v>1218</v>
      </c>
      <c r="E914" s="133" t="s">
        <v>55</v>
      </c>
      <c r="F914" s="353">
        <v>0.59</v>
      </c>
      <c r="G914" s="256"/>
      <c r="H914" s="353">
        <v>0.59</v>
      </c>
      <c r="I914" s="446">
        <f t="shared" si="17"/>
        <v>0</v>
      </c>
      <c r="L914" s="408">
        <v>0.59</v>
      </c>
    </row>
    <row r="915" spans="1:33" ht="30">
      <c r="A915" s="595"/>
      <c r="B915" s="592" t="s">
        <v>1528</v>
      </c>
      <c r="C915" s="605" t="s">
        <v>1275</v>
      </c>
      <c r="D915" s="605" t="s">
        <v>1276</v>
      </c>
      <c r="E915" s="133" t="s">
        <v>55</v>
      </c>
      <c r="F915" s="353">
        <v>0.37</v>
      </c>
      <c r="G915" s="256"/>
      <c r="H915" s="353">
        <v>0.37</v>
      </c>
      <c r="I915" s="446">
        <f t="shared" si="17"/>
        <v>0</v>
      </c>
      <c r="N915" s="408">
        <v>0.37</v>
      </c>
    </row>
    <row r="916" spans="1:33" ht="18.95" customHeight="1">
      <c r="A916" s="595"/>
      <c r="B916" s="592" t="s">
        <v>1529</v>
      </c>
      <c r="C916" s="605" t="s">
        <v>333</v>
      </c>
      <c r="D916" s="362" t="s">
        <v>1226</v>
      </c>
      <c r="E916" s="133" t="s">
        <v>55</v>
      </c>
      <c r="F916" s="353">
        <v>0.2</v>
      </c>
      <c r="G916" s="256"/>
      <c r="H916" s="353">
        <v>0.2</v>
      </c>
      <c r="I916" s="446">
        <f t="shared" si="17"/>
        <v>0</v>
      </c>
      <c r="M916" s="408">
        <v>0.2</v>
      </c>
    </row>
    <row r="917" spans="1:33" ht="18.95" customHeight="1">
      <c r="A917" s="595"/>
      <c r="B917" s="13" t="s">
        <v>2088</v>
      </c>
      <c r="C917" s="605" t="s">
        <v>741</v>
      </c>
      <c r="D917" s="605" t="s">
        <v>1277</v>
      </c>
      <c r="E917" s="133" t="s">
        <v>55</v>
      </c>
      <c r="F917" s="353">
        <v>0.5</v>
      </c>
      <c r="G917" s="256"/>
      <c r="H917" s="353">
        <v>0.5</v>
      </c>
      <c r="I917" s="446">
        <f t="shared" si="17"/>
        <v>0</v>
      </c>
      <c r="O917" s="408">
        <v>0.5</v>
      </c>
    </row>
    <row r="918" spans="1:33" ht="18.95" customHeight="1">
      <c r="A918" s="595"/>
      <c r="B918" s="596" t="s">
        <v>2089</v>
      </c>
      <c r="C918" s="605" t="s">
        <v>741</v>
      </c>
      <c r="D918" s="605" t="s">
        <v>1235</v>
      </c>
      <c r="E918" s="133" t="s">
        <v>55</v>
      </c>
      <c r="F918" s="353">
        <v>0.3</v>
      </c>
      <c r="G918" s="256"/>
      <c r="H918" s="353">
        <v>0.3</v>
      </c>
      <c r="I918" s="446">
        <f t="shared" si="17"/>
        <v>0</v>
      </c>
      <c r="L918" s="408">
        <v>0.3</v>
      </c>
    </row>
    <row r="919" spans="1:33" ht="18.95" customHeight="1">
      <c r="A919" s="595"/>
      <c r="B919" s="596" t="s">
        <v>1530</v>
      </c>
      <c r="C919" s="605" t="s">
        <v>741</v>
      </c>
      <c r="D919" s="605" t="s">
        <v>1278</v>
      </c>
      <c r="E919" s="133" t="s">
        <v>55</v>
      </c>
      <c r="F919" s="353">
        <v>0.1</v>
      </c>
      <c r="G919" s="256"/>
      <c r="H919" s="353">
        <v>0.1</v>
      </c>
      <c r="I919" s="446">
        <f t="shared" si="17"/>
        <v>0</v>
      </c>
      <c r="L919" s="408">
        <v>0.06</v>
      </c>
      <c r="M919" s="408">
        <v>0.04</v>
      </c>
    </row>
    <row r="920" spans="1:33" ht="18.95" customHeight="1">
      <c r="A920" s="595"/>
      <c r="B920" s="13" t="s">
        <v>1531</v>
      </c>
      <c r="C920" s="605" t="s">
        <v>741</v>
      </c>
      <c r="D920" s="605" t="s">
        <v>1277</v>
      </c>
      <c r="E920" s="133" t="s">
        <v>55</v>
      </c>
      <c r="F920" s="256">
        <v>0.05</v>
      </c>
      <c r="G920" s="256"/>
      <c r="H920" s="256">
        <v>0.05</v>
      </c>
      <c r="I920" s="446">
        <f t="shared" si="17"/>
        <v>0</v>
      </c>
      <c r="J920" s="420"/>
      <c r="K920" s="420"/>
      <c r="L920" s="420"/>
      <c r="M920" s="420"/>
      <c r="N920" s="420"/>
      <c r="O920" s="420">
        <v>0.05</v>
      </c>
      <c r="P920" s="420"/>
      <c r="Q920" s="420"/>
      <c r="R920" s="420"/>
      <c r="S920" s="420"/>
      <c r="T920" s="420"/>
      <c r="U920" s="420"/>
      <c r="V920" s="420"/>
      <c r="W920" s="420"/>
      <c r="X920" s="420"/>
      <c r="Y920" s="420"/>
      <c r="Z920" s="413"/>
      <c r="AA920" s="413"/>
      <c r="AB920" s="413"/>
      <c r="AC920" s="413"/>
      <c r="AD920" s="413"/>
      <c r="AE920" s="413"/>
      <c r="AF920" s="413"/>
      <c r="AG920" s="413"/>
    </row>
    <row r="921" spans="1:33" ht="18.95" customHeight="1">
      <c r="A921" s="595"/>
      <c r="B921" s="13" t="s">
        <v>1532</v>
      </c>
      <c r="C921" s="605" t="s">
        <v>741</v>
      </c>
      <c r="D921" s="605" t="s">
        <v>1279</v>
      </c>
      <c r="E921" s="133" t="s">
        <v>55</v>
      </c>
      <c r="F921" s="256">
        <v>0.08</v>
      </c>
      <c r="G921" s="256"/>
      <c r="H921" s="256">
        <v>0.08</v>
      </c>
      <c r="I921" s="446">
        <f t="shared" si="17"/>
        <v>0</v>
      </c>
      <c r="J921" s="420">
        <v>0.08</v>
      </c>
      <c r="K921" s="420"/>
      <c r="L921" s="420"/>
      <c r="M921" s="420"/>
      <c r="N921" s="420"/>
      <c r="O921" s="420"/>
      <c r="P921" s="420"/>
      <c r="Q921" s="420"/>
      <c r="R921" s="420"/>
      <c r="S921" s="420"/>
      <c r="T921" s="420"/>
      <c r="U921" s="420"/>
      <c r="V921" s="420"/>
      <c r="W921" s="420"/>
      <c r="X921" s="420"/>
      <c r="Y921" s="420"/>
      <c r="Z921" s="413"/>
      <c r="AA921" s="413"/>
      <c r="AB921" s="413"/>
      <c r="AC921" s="413"/>
      <c r="AD921" s="413"/>
      <c r="AE921" s="413"/>
      <c r="AF921" s="413"/>
      <c r="AG921" s="413"/>
    </row>
    <row r="922" spans="1:33" ht="18.95" customHeight="1">
      <c r="A922" s="595"/>
      <c r="B922" s="374" t="s">
        <v>511</v>
      </c>
      <c r="C922" s="605" t="s">
        <v>741</v>
      </c>
      <c r="D922" s="605" t="s">
        <v>777</v>
      </c>
      <c r="E922" s="133" t="s">
        <v>55</v>
      </c>
      <c r="F922" s="256">
        <v>0.2</v>
      </c>
      <c r="G922" s="256"/>
      <c r="H922" s="256">
        <v>0.2</v>
      </c>
      <c r="I922" s="446">
        <f t="shared" si="17"/>
        <v>0</v>
      </c>
      <c r="J922" s="420"/>
      <c r="K922" s="420"/>
      <c r="L922" s="420"/>
      <c r="M922" s="420"/>
      <c r="N922" s="420">
        <v>0.2</v>
      </c>
      <c r="O922" s="420"/>
      <c r="P922" s="420"/>
      <c r="Q922" s="420"/>
      <c r="R922" s="420"/>
      <c r="S922" s="420"/>
      <c r="T922" s="420"/>
      <c r="U922" s="420"/>
      <c r="V922" s="420"/>
      <c r="W922" s="420"/>
      <c r="X922" s="420"/>
      <c r="Y922" s="420"/>
      <c r="Z922" s="413"/>
      <c r="AA922" s="413"/>
      <c r="AB922" s="413"/>
      <c r="AC922" s="413"/>
      <c r="AD922" s="413"/>
      <c r="AE922" s="413"/>
      <c r="AF922" s="413"/>
      <c r="AG922" s="413"/>
    </row>
    <row r="923" spans="1:33" ht="18.95" customHeight="1">
      <c r="A923" s="595"/>
      <c r="B923" s="374" t="s">
        <v>1280</v>
      </c>
      <c r="C923" s="605" t="s">
        <v>741</v>
      </c>
      <c r="D923" s="605" t="s">
        <v>777</v>
      </c>
      <c r="E923" s="133" t="s">
        <v>55</v>
      </c>
      <c r="F923" s="256">
        <v>0.31</v>
      </c>
      <c r="G923" s="256"/>
      <c r="H923" s="256">
        <v>0.31</v>
      </c>
      <c r="I923" s="446">
        <f t="shared" si="17"/>
        <v>0</v>
      </c>
      <c r="J923" s="420"/>
      <c r="K923" s="420"/>
      <c r="L923" s="420"/>
      <c r="M923" s="420"/>
      <c r="N923" s="420"/>
      <c r="O923" s="420"/>
      <c r="P923" s="420"/>
      <c r="Q923" s="420"/>
      <c r="R923" s="420"/>
      <c r="S923" s="420"/>
      <c r="T923" s="420"/>
      <c r="U923" s="420"/>
      <c r="V923" s="420"/>
      <c r="W923" s="420"/>
      <c r="X923" s="420"/>
      <c r="Y923" s="420"/>
      <c r="Z923" s="413"/>
      <c r="AA923" s="413"/>
      <c r="AB923" s="413"/>
      <c r="AC923" s="413"/>
      <c r="AD923" s="413">
        <v>0.31</v>
      </c>
      <c r="AE923" s="413"/>
      <c r="AF923" s="413"/>
      <c r="AG923" s="413"/>
    </row>
    <row r="924" spans="1:33" ht="18.95" customHeight="1">
      <c r="A924" s="595"/>
      <c r="B924" s="592" t="s">
        <v>1533</v>
      </c>
      <c r="C924" s="605" t="s">
        <v>689</v>
      </c>
      <c r="D924" s="605" t="s">
        <v>839</v>
      </c>
      <c r="E924" s="133" t="s">
        <v>55</v>
      </c>
      <c r="F924" s="353">
        <v>0.06</v>
      </c>
      <c r="G924" s="256"/>
      <c r="H924" s="353">
        <v>0.06</v>
      </c>
      <c r="I924" s="446">
        <f t="shared" si="17"/>
        <v>0</v>
      </c>
      <c r="K924" s="408">
        <v>0.06</v>
      </c>
    </row>
    <row r="925" spans="1:33" ht="18.95" customHeight="1">
      <c r="A925" s="595"/>
      <c r="B925" s="592" t="s">
        <v>513</v>
      </c>
      <c r="C925" s="605" t="s">
        <v>689</v>
      </c>
      <c r="D925" s="605" t="s">
        <v>758</v>
      </c>
      <c r="E925" s="133" t="s">
        <v>55</v>
      </c>
      <c r="F925" s="353">
        <v>0.28000000000000003</v>
      </c>
      <c r="G925" s="256"/>
      <c r="H925" s="353">
        <v>0.28000000000000003</v>
      </c>
      <c r="I925" s="446">
        <f t="shared" si="17"/>
        <v>0</v>
      </c>
      <c r="L925" s="408">
        <v>0.23</v>
      </c>
      <c r="AF925" s="414">
        <v>0.05</v>
      </c>
    </row>
    <row r="926" spans="1:33" ht="18.95" customHeight="1">
      <c r="A926" s="595"/>
      <c r="B926" s="592" t="s">
        <v>1534</v>
      </c>
      <c r="C926" s="605" t="s">
        <v>689</v>
      </c>
      <c r="D926" s="605" t="s">
        <v>758</v>
      </c>
      <c r="E926" s="133" t="s">
        <v>55</v>
      </c>
      <c r="F926" s="353">
        <v>0.05</v>
      </c>
      <c r="G926" s="256"/>
      <c r="H926" s="353">
        <v>0.05</v>
      </c>
      <c r="I926" s="446">
        <f t="shared" si="17"/>
        <v>0</v>
      </c>
      <c r="L926" s="408">
        <v>0.05</v>
      </c>
    </row>
    <row r="927" spans="1:33" ht="18.95" customHeight="1">
      <c r="A927" s="595"/>
      <c r="B927" s="592" t="s">
        <v>1535</v>
      </c>
      <c r="C927" s="605" t="s">
        <v>689</v>
      </c>
      <c r="D927" s="605" t="s">
        <v>839</v>
      </c>
      <c r="E927" s="133" t="s">
        <v>55</v>
      </c>
      <c r="F927" s="353">
        <v>0.87</v>
      </c>
      <c r="G927" s="256"/>
      <c r="H927" s="353">
        <v>0.87</v>
      </c>
      <c r="I927" s="446">
        <f t="shared" si="17"/>
        <v>0</v>
      </c>
      <c r="L927" s="408">
        <v>0.87</v>
      </c>
    </row>
    <row r="928" spans="1:33" ht="18.95" customHeight="1">
      <c r="A928" s="595"/>
      <c r="B928" s="592" t="s">
        <v>516</v>
      </c>
      <c r="C928" s="605" t="s">
        <v>331</v>
      </c>
      <c r="D928" s="362" t="s">
        <v>1210</v>
      </c>
      <c r="E928" s="133" t="s">
        <v>55</v>
      </c>
      <c r="F928" s="256">
        <v>0.05</v>
      </c>
      <c r="G928" s="256"/>
      <c r="H928" s="256">
        <v>0.05</v>
      </c>
      <c r="I928" s="446">
        <f t="shared" si="17"/>
        <v>0</v>
      </c>
      <c r="J928" s="420"/>
      <c r="K928" s="420"/>
      <c r="L928" s="420"/>
      <c r="M928" s="420">
        <v>0.05</v>
      </c>
      <c r="N928" s="420"/>
      <c r="O928" s="420"/>
      <c r="P928" s="420"/>
      <c r="Q928" s="420"/>
      <c r="R928" s="420"/>
      <c r="S928" s="420"/>
      <c r="T928" s="420"/>
      <c r="U928" s="420"/>
      <c r="V928" s="420"/>
      <c r="W928" s="420"/>
      <c r="X928" s="420"/>
      <c r="Y928" s="420"/>
      <c r="Z928" s="413"/>
      <c r="AA928" s="413"/>
      <c r="AB928" s="413"/>
      <c r="AC928" s="413"/>
      <c r="AD928" s="413"/>
      <c r="AE928" s="413"/>
      <c r="AF928" s="413"/>
      <c r="AG928" s="413"/>
    </row>
    <row r="929" spans="1:33" ht="18.95" customHeight="1">
      <c r="A929" s="595"/>
      <c r="B929" s="592" t="s">
        <v>517</v>
      </c>
      <c r="C929" s="605" t="s">
        <v>331</v>
      </c>
      <c r="D929" s="362"/>
      <c r="E929" s="133" t="s">
        <v>55</v>
      </c>
      <c r="F929" s="256">
        <v>0.16</v>
      </c>
      <c r="G929" s="256"/>
      <c r="H929" s="256">
        <v>0.16</v>
      </c>
      <c r="I929" s="446">
        <f t="shared" si="17"/>
        <v>0</v>
      </c>
      <c r="J929" s="420"/>
      <c r="K929" s="420"/>
      <c r="L929" s="420"/>
      <c r="M929" s="420">
        <v>0.16</v>
      </c>
      <c r="N929" s="420"/>
      <c r="O929" s="420"/>
      <c r="P929" s="420"/>
      <c r="Q929" s="420"/>
      <c r="R929" s="420"/>
      <c r="S929" s="420"/>
      <c r="T929" s="420"/>
      <c r="U929" s="420"/>
      <c r="V929" s="420"/>
      <c r="W929" s="420"/>
      <c r="X929" s="420"/>
      <c r="Y929" s="420"/>
      <c r="Z929" s="413"/>
      <c r="AA929" s="413"/>
      <c r="AB929" s="413"/>
      <c r="AC929" s="413"/>
      <c r="AD929" s="413"/>
      <c r="AE929" s="413"/>
      <c r="AF929" s="413"/>
      <c r="AG929" s="413"/>
    </row>
    <row r="930" spans="1:33" s="419" customFormat="1" ht="18.95" customHeight="1">
      <c r="A930" s="595"/>
      <c r="B930" s="592" t="s">
        <v>518</v>
      </c>
      <c r="C930" s="605" t="s">
        <v>331</v>
      </c>
      <c r="D930" s="362"/>
      <c r="E930" s="133" t="s">
        <v>55</v>
      </c>
      <c r="F930" s="256">
        <v>7.0000000000000007E-2</v>
      </c>
      <c r="G930" s="256"/>
      <c r="H930" s="256">
        <v>7.0000000000000007E-2</v>
      </c>
      <c r="I930" s="446">
        <f t="shared" si="17"/>
        <v>0</v>
      </c>
      <c r="J930" s="420"/>
      <c r="K930" s="420"/>
      <c r="L930" s="420">
        <v>7.0000000000000007E-2</v>
      </c>
      <c r="M930" s="420"/>
      <c r="N930" s="420"/>
      <c r="O930" s="420"/>
      <c r="P930" s="420"/>
      <c r="Q930" s="420"/>
      <c r="R930" s="420"/>
      <c r="S930" s="420"/>
      <c r="T930" s="420"/>
      <c r="U930" s="420"/>
      <c r="V930" s="420"/>
      <c r="W930" s="420"/>
      <c r="X930" s="420"/>
      <c r="Y930" s="420"/>
      <c r="Z930" s="413"/>
      <c r="AA930" s="413"/>
      <c r="AB930" s="413"/>
      <c r="AC930" s="413"/>
      <c r="AD930" s="413"/>
      <c r="AE930" s="413"/>
      <c r="AF930" s="413"/>
      <c r="AG930" s="413"/>
    </row>
    <row r="931" spans="1:33" ht="18.95" customHeight="1">
      <c r="A931" s="595"/>
      <c r="B931" s="13" t="s">
        <v>519</v>
      </c>
      <c r="C931" s="605" t="s">
        <v>331</v>
      </c>
      <c r="D931" s="605"/>
      <c r="E931" s="133" t="s">
        <v>55</v>
      </c>
      <c r="F931" s="353">
        <v>0.2</v>
      </c>
      <c r="G931" s="256"/>
      <c r="H931" s="353">
        <v>0.2</v>
      </c>
      <c r="I931" s="446">
        <f t="shared" si="17"/>
        <v>0</v>
      </c>
      <c r="J931" s="408">
        <v>0.2</v>
      </c>
    </row>
    <row r="932" spans="1:33" ht="19.5" customHeight="1">
      <c r="A932" s="593">
        <v>17</v>
      </c>
      <c r="B932" s="397" t="s">
        <v>170</v>
      </c>
      <c r="C932" s="398"/>
      <c r="D932" s="399"/>
      <c r="E932" s="398"/>
      <c r="F932" s="400"/>
      <c r="G932" s="400"/>
      <c r="H932" s="400"/>
      <c r="I932" s="446">
        <f t="shared" si="17"/>
        <v>0</v>
      </c>
      <c r="J932" s="417"/>
      <c r="K932" s="417"/>
      <c r="L932" s="417"/>
      <c r="M932" s="417"/>
      <c r="N932" s="417"/>
      <c r="O932" s="417"/>
      <c r="P932" s="417"/>
      <c r="Q932" s="417"/>
      <c r="R932" s="417"/>
      <c r="S932" s="417"/>
      <c r="T932" s="417"/>
      <c r="U932" s="418"/>
      <c r="V932" s="417"/>
      <c r="W932" s="418"/>
      <c r="X932" s="417"/>
      <c r="Y932" s="417"/>
      <c r="Z932" s="415"/>
      <c r="AA932" s="415"/>
      <c r="AB932" s="415"/>
      <c r="AC932" s="415"/>
      <c r="AD932" s="415"/>
      <c r="AE932" s="415"/>
      <c r="AF932" s="415"/>
      <c r="AG932" s="415"/>
    </row>
    <row r="933" spans="1:33" ht="19.5" customHeight="1">
      <c r="A933" s="595"/>
      <c r="B933" s="358" t="s">
        <v>1536</v>
      </c>
      <c r="C933" s="351" t="s">
        <v>738</v>
      </c>
      <c r="D933" s="359"/>
      <c r="E933" s="351" t="s">
        <v>56</v>
      </c>
      <c r="F933" s="256">
        <v>7</v>
      </c>
      <c r="G933" s="256"/>
      <c r="H933" s="256">
        <v>7</v>
      </c>
      <c r="I933" s="446">
        <f t="shared" si="17"/>
        <v>0</v>
      </c>
      <c r="J933" s="420">
        <v>7</v>
      </c>
      <c r="K933" s="420"/>
      <c r="L933" s="420"/>
      <c r="M933" s="420"/>
      <c r="N933" s="420"/>
      <c r="O933" s="420"/>
      <c r="P933" s="420"/>
      <c r="Q933" s="420"/>
      <c r="R933" s="420"/>
      <c r="S933" s="420"/>
      <c r="T933" s="420"/>
      <c r="U933" s="420"/>
      <c r="V933" s="420"/>
      <c r="W933" s="420"/>
      <c r="X933" s="420"/>
      <c r="Y933" s="420"/>
      <c r="Z933" s="413"/>
      <c r="AA933" s="413"/>
      <c r="AB933" s="413"/>
      <c r="AC933" s="413"/>
      <c r="AD933" s="413"/>
      <c r="AE933" s="413"/>
      <c r="AF933" s="413"/>
      <c r="AG933" s="413"/>
    </row>
    <row r="934" spans="1:33" ht="19.5" customHeight="1">
      <c r="A934" s="595"/>
      <c r="B934" s="13" t="s">
        <v>444</v>
      </c>
      <c r="C934" s="605" t="s">
        <v>341</v>
      </c>
      <c r="D934" s="605"/>
      <c r="E934" s="351" t="s">
        <v>56</v>
      </c>
      <c r="F934" s="353">
        <v>1</v>
      </c>
      <c r="G934" s="256"/>
      <c r="H934" s="353">
        <v>1</v>
      </c>
      <c r="I934" s="446">
        <f t="shared" si="17"/>
        <v>0</v>
      </c>
      <c r="J934" s="408">
        <v>1</v>
      </c>
    </row>
    <row r="935" spans="1:33" s="238" customFormat="1" ht="19.5" customHeight="1">
      <c r="A935" s="595"/>
      <c r="B935" s="597" t="s">
        <v>1808</v>
      </c>
      <c r="C935" s="605" t="s">
        <v>705</v>
      </c>
      <c r="D935" s="355"/>
      <c r="E935" s="351" t="s">
        <v>56</v>
      </c>
      <c r="F935" s="353">
        <v>1.2</v>
      </c>
      <c r="G935" s="256"/>
      <c r="H935" s="353">
        <v>1.2</v>
      </c>
      <c r="I935" s="446">
        <f t="shared" si="17"/>
        <v>0</v>
      </c>
      <c r="J935" s="408"/>
      <c r="K935" s="420">
        <v>0.01</v>
      </c>
      <c r="L935" s="408"/>
      <c r="M935" s="408"/>
      <c r="N935" s="408">
        <v>1.19</v>
      </c>
      <c r="O935" s="408"/>
      <c r="P935" s="408"/>
      <c r="Q935" s="408"/>
      <c r="R935" s="408"/>
      <c r="S935" s="408"/>
      <c r="T935" s="408"/>
      <c r="U935" s="408"/>
      <c r="V935" s="408"/>
      <c r="W935" s="408"/>
      <c r="X935" s="408"/>
      <c r="Y935" s="408"/>
      <c r="Z935" s="414"/>
      <c r="AA935" s="414"/>
      <c r="AB935" s="414"/>
      <c r="AC935" s="414"/>
      <c r="AD935" s="414"/>
      <c r="AE935" s="414"/>
      <c r="AF935" s="414"/>
      <c r="AG935" s="239"/>
    </row>
    <row r="936" spans="1:33" ht="19.5" customHeight="1">
      <c r="A936" s="595"/>
      <c r="B936" s="368" t="s">
        <v>1809</v>
      </c>
      <c r="C936" s="605" t="s">
        <v>790</v>
      </c>
      <c r="D936" s="605" t="s">
        <v>823</v>
      </c>
      <c r="E936" s="351" t="s">
        <v>56</v>
      </c>
      <c r="F936" s="353">
        <v>1.5</v>
      </c>
      <c r="G936" s="256"/>
      <c r="H936" s="353">
        <v>1.5</v>
      </c>
      <c r="I936" s="446">
        <f t="shared" si="17"/>
        <v>0</v>
      </c>
      <c r="K936" s="408">
        <v>0.8</v>
      </c>
      <c r="L936" s="408">
        <v>0.7</v>
      </c>
    </row>
    <row r="937" spans="1:33" ht="19.5" customHeight="1">
      <c r="A937" s="595"/>
      <c r="B937" s="368" t="s">
        <v>1810</v>
      </c>
      <c r="C937" s="605" t="s">
        <v>760</v>
      </c>
      <c r="D937" s="604" t="s">
        <v>762</v>
      </c>
      <c r="E937" s="351" t="s">
        <v>56</v>
      </c>
      <c r="F937" s="353">
        <v>1.5</v>
      </c>
      <c r="G937" s="256"/>
      <c r="H937" s="353">
        <v>1.5</v>
      </c>
      <c r="I937" s="446">
        <f t="shared" si="17"/>
        <v>0</v>
      </c>
      <c r="N937" s="408">
        <v>1.5</v>
      </c>
    </row>
    <row r="938" spans="1:33" ht="19.5" customHeight="1">
      <c r="A938" s="595"/>
      <c r="B938" s="368" t="s">
        <v>459</v>
      </c>
      <c r="C938" s="605" t="s">
        <v>689</v>
      </c>
      <c r="D938" s="605" t="s">
        <v>758</v>
      </c>
      <c r="E938" s="351" t="s">
        <v>56</v>
      </c>
      <c r="F938" s="353">
        <v>3.25</v>
      </c>
      <c r="G938" s="256"/>
      <c r="H938" s="353">
        <v>3.25</v>
      </c>
      <c r="I938" s="446">
        <f t="shared" si="17"/>
        <v>0</v>
      </c>
      <c r="N938" s="408">
        <v>3.25</v>
      </c>
    </row>
    <row r="939" spans="1:33" ht="19.5" customHeight="1">
      <c r="A939" s="595"/>
      <c r="B939" s="368" t="s">
        <v>1547</v>
      </c>
      <c r="C939" s="605" t="s">
        <v>689</v>
      </c>
      <c r="D939" s="605" t="s">
        <v>839</v>
      </c>
      <c r="E939" s="351" t="s">
        <v>56</v>
      </c>
      <c r="F939" s="353">
        <v>0.27</v>
      </c>
      <c r="G939" s="256"/>
      <c r="H939" s="353">
        <v>0.27</v>
      </c>
      <c r="I939" s="446">
        <f t="shared" si="17"/>
        <v>0</v>
      </c>
      <c r="L939" s="408">
        <v>0.27</v>
      </c>
    </row>
    <row r="940" spans="1:33" ht="19.5" customHeight="1">
      <c r="A940" s="595"/>
      <c r="B940" s="596" t="s">
        <v>1811</v>
      </c>
      <c r="C940" s="605" t="s">
        <v>1275</v>
      </c>
      <c r="D940" s="605" t="s">
        <v>772</v>
      </c>
      <c r="E940" s="351" t="s">
        <v>56</v>
      </c>
      <c r="F940" s="353">
        <v>1</v>
      </c>
      <c r="G940" s="256"/>
      <c r="H940" s="353">
        <v>1</v>
      </c>
      <c r="I940" s="446">
        <f t="shared" si="17"/>
        <v>0</v>
      </c>
      <c r="L940" s="408">
        <v>1</v>
      </c>
    </row>
    <row r="941" spans="1:33" ht="19.5" customHeight="1">
      <c r="A941" s="595"/>
      <c r="B941" s="354" t="s">
        <v>1814</v>
      </c>
      <c r="C941" s="605" t="s">
        <v>690</v>
      </c>
      <c r="D941" s="355"/>
      <c r="E941" s="351" t="s">
        <v>56</v>
      </c>
      <c r="F941" s="353">
        <v>1.1000000000000001</v>
      </c>
      <c r="G941" s="256"/>
      <c r="H941" s="353">
        <v>1.1000000000000001</v>
      </c>
      <c r="I941" s="446">
        <f t="shared" si="17"/>
        <v>0</v>
      </c>
      <c r="J941" s="408">
        <v>1.1000000000000001</v>
      </c>
    </row>
    <row r="942" spans="1:33" ht="19.5" customHeight="1">
      <c r="A942" s="595"/>
      <c r="B942" s="368" t="s">
        <v>1282</v>
      </c>
      <c r="C942" s="605" t="s">
        <v>332</v>
      </c>
      <c r="D942" s="604" t="s">
        <v>1231</v>
      </c>
      <c r="E942" s="351" t="s">
        <v>56</v>
      </c>
      <c r="F942" s="360">
        <v>1.6</v>
      </c>
      <c r="G942" s="256"/>
      <c r="H942" s="360">
        <v>1.6</v>
      </c>
      <c r="I942" s="446">
        <f t="shared" si="17"/>
        <v>0</v>
      </c>
      <c r="J942" s="422"/>
      <c r="K942" s="422"/>
      <c r="L942" s="422"/>
      <c r="M942" s="422"/>
      <c r="N942" s="422">
        <v>1.6</v>
      </c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1"/>
      <c r="AA942" s="421"/>
      <c r="AB942" s="421"/>
      <c r="AC942" s="421"/>
      <c r="AD942" s="421"/>
      <c r="AE942" s="421"/>
      <c r="AF942" s="421"/>
      <c r="AG942" s="421"/>
    </row>
    <row r="943" spans="1:33" ht="19.5" customHeight="1">
      <c r="A943" s="595"/>
      <c r="B943" s="356" t="s">
        <v>1812</v>
      </c>
      <c r="C943" s="605" t="s">
        <v>336</v>
      </c>
      <c r="D943" s="605" t="s">
        <v>1198</v>
      </c>
      <c r="E943" s="351" t="s">
        <v>56</v>
      </c>
      <c r="F943" s="360">
        <v>1.7000000000000002</v>
      </c>
      <c r="G943" s="256"/>
      <c r="H943" s="360">
        <v>1.7000000000000002</v>
      </c>
      <c r="I943" s="446">
        <f t="shared" si="17"/>
        <v>0</v>
      </c>
      <c r="J943" s="422"/>
      <c r="K943" s="422"/>
      <c r="L943" s="422">
        <v>0.2</v>
      </c>
      <c r="M943" s="422">
        <v>0.2</v>
      </c>
      <c r="N943" s="422">
        <v>1.3</v>
      </c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1"/>
      <c r="AA943" s="421"/>
      <c r="AB943" s="421"/>
      <c r="AC943" s="421"/>
      <c r="AD943" s="421"/>
      <c r="AE943" s="421"/>
      <c r="AF943" s="421"/>
      <c r="AG943" s="421"/>
    </row>
    <row r="944" spans="1:33" ht="19.5" customHeight="1">
      <c r="A944" s="595"/>
      <c r="B944" s="592" t="s">
        <v>1813</v>
      </c>
      <c r="C944" s="605" t="s">
        <v>741</v>
      </c>
      <c r="D944" s="362"/>
      <c r="E944" s="351" t="s">
        <v>56</v>
      </c>
      <c r="F944" s="360">
        <v>1.2100000000000002</v>
      </c>
      <c r="G944" s="256"/>
      <c r="H944" s="360">
        <v>1.2100000000000002</v>
      </c>
      <c r="I944" s="446">
        <f t="shared" si="17"/>
        <v>0</v>
      </c>
      <c r="J944" s="422"/>
      <c r="K944" s="422"/>
      <c r="L944" s="422">
        <v>1.1000000000000001</v>
      </c>
      <c r="M944" s="422">
        <v>0.03</v>
      </c>
      <c r="N944" s="422"/>
      <c r="O944" s="422"/>
      <c r="P944" s="422"/>
      <c r="Q944" s="422">
        <v>0.08</v>
      </c>
      <c r="R944" s="422"/>
      <c r="S944" s="422"/>
      <c r="T944" s="422"/>
      <c r="U944" s="422"/>
      <c r="V944" s="422"/>
      <c r="W944" s="422"/>
      <c r="X944" s="422"/>
      <c r="Y944" s="422"/>
      <c r="Z944" s="421"/>
      <c r="AA944" s="421"/>
      <c r="AB944" s="421"/>
      <c r="AC944" s="421"/>
      <c r="AD944" s="421"/>
      <c r="AE944" s="421"/>
      <c r="AF944" s="421"/>
      <c r="AG944" s="421"/>
    </row>
    <row r="945" spans="1:33" ht="19.5" customHeight="1">
      <c r="A945" s="595"/>
      <c r="B945" s="358" t="s">
        <v>1726</v>
      </c>
      <c r="C945" s="351" t="s">
        <v>337</v>
      </c>
      <c r="D945" s="351"/>
      <c r="E945" s="351" t="s">
        <v>56</v>
      </c>
      <c r="F945" s="256">
        <v>0.95</v>
      </c>
      <c r="G945" s="256"/>
      <c r="H945" s="256">
        <v>0.95</v>
      </c>
      <c r="I945" s="446">
        <f t="shared" si="17"/>
        <v>0</v>
      </c>
      <c r="J945" s="133">
        <v>0.95</v>
      </c>
      <c r="K945" s="133"/>
      <c r="L945" s="133"/>
      <c r="M945" s="133"/>
      <c r="N945" s="133"/>
      <c r="O945" s="133"/>
      <c r="P945" s="133"/>
      <c r="Q945" s="133"/>
    </row>
    <row r="946" spans="1:33" s="419" customFormat="1" ht="19.5" customHeight="1">
      <c r="A946" s="595"/>
      <c r="B946" s="370" t="s">
        <v>1289</v>
      </c>
      <c r="C946" s="605" t="s">
        <v>732</v>
      </c>
      <c r="D946" s="357" t="s">
        <v>722</v>
      </c>
      <c r="E946" s="351" t="s">
        <v>56</v>
      </c>
      <c r="F946" s="256">
        <v>1.04</v>
      </c>
      <c r="G946" s="256">
        <v>0.62</v>
      </c>
      <c r="H946" s="256">
        <v>0.42</v>
      </c>
      <c r="I946" s="446">
        <f t="shared" si="17"/>
        <v>0</v>
      </c>
      <c r="J946" s="422"/>
      <c r="K946" s="422">
        <v>0.02</v>
      </c>
      <c r="L946" s="423">
        <v>0.04</v>
      </c>
      <c r="M946" s="422">
        <v>0.28999999999999998</v>
      </c>
      <c r="N946" s="422"/>
      <c r="O946" s="422"/>
      <c r="P946" s="422"/>
      <c r="Q946" s="422"/>
      <c r="R946" s="422"/>
      <c r="S946" s="422"/>
      <c r="T946" s="422"/>
      <c r="U946" s="422"/>
      <c r="V946" s="422"/>
      <c r="W946" s="422">
        <v>7.0000000000000007E-2</v>
      </c>
      <c r="X946" s="422"/>
      <c r="Y946" s="422"/>
      <c r="Z946" s="421"/>
      <c r="AA946" s="421"/>
      <c r="AB946" s="421"/>
      <c r="AC946" s="421"/>
      <c r="AD946" s="421"/>
      <c r="AE946" s="421"/>
      <c r="AF946" s="421"/>
      <c r="AG946" s="421"/>
    </row>
    <row r="947" spans="1:33" ht="19.5" customHeight="1">
      <c r="A947" s="593">
        <v>18</v>
      </c>
      <c r="B947" s="404" t="s">
        <v>173</v>
      </c>
      <c r="C947" s="398"/>
      <c r="D947" s="405"/>
      <c r="E947" s="398"/>
      <c r="F947" s="400"/>
      <c r="G947" s="400"/>
      <c r="H947" s="400"/>
      <c r="I947" s="446">
        <f t="shared" si="17"/>
        <v>0</v>
      </c>
      <c r="J947" s="417"/>
      <c r="K947" s="417"/>
      <c r="L947" s="417"/>
      <c r="M947" s="417"/>
      <c r="N947" s="417"/>
      <c r="O947" s="417"/>
      <c r="P947" s="417"/>
      <c r="Q947" s="417"/>
      <c r="R947" s="417"/>
      <c r="S947" s="417"/>
      <c r="T947" s="417"/>
      <c r="U947" s="418"/>
      <c r="V947" s="417"/>
      <c r="W947" s="418"/>
      <c r="X947" s="417"/>
      <c r="Y947" s="417"/>
      <c r="Z947" s="415"/>
      <c r="AA947" s="415"/>
      <c r="AB947" s="415"/>
      <c r="AC947" s="415"/>
      <c r="AD947" s="415"/>
      <c r="AE947" s="415"/>
      <c r="AF947" s="415"/>
      <c r="AG947" s="415"/>
    </row>
    <row r="948" spans="1:33" ht="19.5" customHeight="1">
      <c r="A948" s="670"/>
      <c r="B948" s="671" t="s">
        <v>1759</v>
      </c>
      <c r="C948" s="372" t="s">
        <v>333</v>
      </c>
      <c r="D948" s="367"/>
      <c r="E948" s="372" t="s">
        <v>51</v>
      </c>
      <c r="F948" s="353">
        <v>0.25</v>
      </c>
      <c r="G948" s="256"/>
      <c r="H948" s="353">
        <v>0.25</v>
      </c>
      <c r="I948" s="446">
        <f t="shared" si="17"/>
        <v>0</v>
      </c>
      <c r="J948" s="432">
        <v>0.09</v>
      </c>
      <c r="M948" s="408">
        <v>0.1</v>
      </c>
      <c r="O948" s="420">
        <v>0.06</v>
      </c>
    </row>
    <row r="949" spans="1:33" ht="19.5" customHeight="1">
      <c r="A949" s="670"/>
      <c r="B949" s="671"/>
      <c r="C949" s="372" t="s">
        <v>760</v>
      </c>
      <c r="D949" s="367"/>
      <c r="E949" s="372" t="s">
        <v>51</v>
      </c>
      <c r="F949" s="353">
        <v>0.44</v>
      </c>
      <c r="G949" s="256"/>
      <c r="H949" s="353">
        <v>0.44</v>
      </c>
      <c r="I949" s="446">
        <f t="shared" si="17"/>
        <v>0</v>
      </c>
      <c r="J949" s="432">
        <v>0.1</v>
      </c>
      <c r="K949" s="408">
        <v>0.05</v>
      </c>
      <c r="L949" s="408">
        <v>7.0000000000000007E-2</v>
      </c>
      <c r="M949" s="408">
        <v>0.1</v>
      </c>
      <c r="N949" s="408">
        <v>0.1</v>
      </c>
      <c r="O949" s="420"/>
      <c r="T949" s="408">
        <v>0.02</v>
      </c>
    </row>
    <row r="950" spans="1:33" s="238" customFormat="1" ht="19.5" customHeight="1">
      <c r="A950" s="595"/>
      <c r="B950" s="592" t="s">
        <v>2090</v>
      </c>
      <c r="C950" s="372" t="s">
        <v>341</v>
      </c>
      <c r="D950" s="372"/>
      <c r="E950" s="372" t="s">
        <v>51</v>
      </c>
      <c r="F950" s="353">
        <v>0.02</v>
      </c>
      <c r="G950" s="256"/>
      <c r="H950" s="353">
        <v>0.02</v>
      </c>
      <c r="I950" s="446">
        <f t="shared" si="17"/>
        <v>0</v>
      </c>
      <c r="J950" s="408"/>
      <c r="K950" s="408">
        <v>0.02</v>
      </c>
      <c r="L950" s="408"/>
      <c r="M950" s="408"/>
      <c r="N950" s="408"/>
      <c r="O950" s="408"/>
      <c r="P950" s="408"/>
      <c r="Q950" s="408"/>
      <c r="R950" s="408"/>
      <c r="S950" s="408"/>
      <c r="T950" s="408"/>
      <c r="U950" s="408"/>
      <c r="V950" s="408"/>
      <c r="W950" s="408"/>
      <c r="X950" s="408"/>
      <c r="Y950" s="408"/>
      <c r="Z950" s="414"/>
      <c r="AA950" s="414"/>
      <c r="AB950" s="414"/>
      <c r="AC950" s="414"/>
      <c r="AD950" s="414"/>
      <c r="AE950" s="414"/>
      <c r="AF950" s="414"/>
      <c r="AG950" s="239"/>
    </row>
    <row r="951" spans="1:33" s="238" customFormat="1" ht="19.5" customHeight="1">
      <c r="A951" s="595"/>
      <c r="B951" s="13" t="s">
        <v>1290</v>
      </c>
      <c r="C951" s="372" t="s">
        <v>341</v>
      </c>
      <c r="D951" s="372"/>
      <c r="E951" s="372" t="s">
        <v>51</v>
      </c>
      <c r="F951" s="353">
        <v>0.01</v>
      </c>
      <c r="G951" s="256"/>
      <c r="H951" s="353">
        <v>0.01</v>
      </c>
      <c r="I951" s="446">
        <f t="shared" si="17"/>
        <v>0</v>
      </c>
      <c r="J951" s="408"/>
      <c r="K951" s="408"/>
      <c r="L951" s="420"/>
      <c r="M951" s="408">
        <v>0.01</v>
      </c>
      <c r="N951" s="408"/>
      <c r="O951" s="408"/>
      <c r="P951" s="408"/>
      <c r="Q951" s="408"/>
      <c r="R951" s="408"/>
      <c r="S951" s="408"/>
      <c r="T951" s="408"/>
      <c r="U951" s="408"/>
      <c r="V951" s="408"/>
      <c r="W951" s="408"/>
      <c r="X951" s="408"/>
      <c r="Y951" s="408"/>
      <c r="Z951" s="414"/>
      <c r="AA951" s="414"/>
      <c r="AB951" s="414"/>
      <c r="AC951" s="414"/>
      <c r="AD951" s="414"/>
      <c r="AE951" s="414"/>
      <c r="AF951" s="414"/>
      <c r="AG951" s="239"/>
    </row>
    <row r="952" spans="1:33" s="238" customFormat="1" ht="19.5" customHeight="1">
      <c r="A952" s="595"/>
      <c r="B952" s="13" t="s">
        <v>1291</v>
      </c>
      <c r="C952" s="372" t="s">
        <v>341</v>
      </c>
      <c r="D952" s="372"/>
      <c r="E952" s="372" t="s">
        <v>51</v>
      </c>
      <c r="F952" s="353">
        <v>0.01</v>
      </c>
      <c r="G952" s="256"/>
      <c r="H952" s="353">
        <v>0.01</v>
      </c>
      <c r="I952" s="446">
        <f t="shared" si="17"/>
        <v>0</v>
      </c>
      <c r="J952" s="408"/>
      <c r="K952" s="408"/>
      <c r="L952" s="420"/>
      <c r="M952" s="408">
        <v>0.01</v>
      </c>
      <c r="N952" s="408"/>
      <c r="O952" s="408"/>
      <c r="P952" s="408"/>
      <c r="Q952" s="408"/>
      <c r="R952" s="408"/>
      <c r="S952" s="408"/>
      <c r="T952" s="408"/>
      <c r="U952" s="408"/>
      <c r="V952" s="408"/>
      <c r="W952" s="408"/>
      <c r="X952" s="408"/>
      <c r="Y952" s="408"/>
      <c r="Z952" s="414"/>
      <c r="AA952" s="414"/>
      <c r="AB952" s="414"/>
      <c r="AC952" s="414"/>
      <c r="AD952" s="414"/>
      <c r="AE952" s="414"/>
      <c r="AF952" s="414"/>
      <c r="AG952" s="239"/>
    </row>
    <row r="953" spans="1:33" ht="19.5" customHeight="1">
      <c r="A953" s="595"/>
      <c r="B953" s="592" t="s">
        <v>1551</v>
      </c>
      <c r="C953" s="372" t="s">
        <v>334</v>
      </c>
      <c r="D953" s="362"/>
      <c r="E953" s="372" t="s">
        <v>51</v>
      </c>
      <c r="F953" s="360">
        <v>1.1499999999999999</v>
      </c>
      <c r="G953" s="256"/>
      <c r="H953" s="360">
        <v>1.1499999999999999</v>
      </c>
      <c r="I953" s="446">
        <f t="shared" si="17"/>
        <v>0</v>
      </c>
      <c r="J953" s="422"/>
      <c r="K953" s="420">
        <v>0.25</v>
      </c>
      <c r="L953" s="420">
        <v>0.15</v>
      </c>
      <c r="M953" s="420">
        <v>0.04</v>
      </c>
      <c r="N953" s="420">
        <v>0.71</v>
      </c>
      <c r="O953" s="420"/>
      <c r="P953" s="420"/>
      <c r="Q953" s="422"/>
      <c r="R953" s="422"/>
      <c r="S953" s="422"/>
      <c r="T953" s="422"/>
      <c r="U953" s="422"/>
      <c r="V953" s="422"/>
      <c r="W953" s="422"/>
      <c r="X953" s="422"/>
      <c r="Y953" s="422"/>
      <c r="Z953" s="421"/>
      <c r="AA953" s="421"/>
      <c r="AB953" s="421"/>
      <c r="AC953" s="421"/>
      <c r="AD953" s="421"/>
      <c r="AE953" s="421"/>
      <c r="AF953" s="421"/>
      <c r="AG953" s="421"/>
    </row>
    <row r="954" spans="1:33" ht="19.5" customHeight="1">
      <c r="A954" s="595"/>
      <c r="B954" s="592" t="s">
        <v>2091</v>
      </c>
      <c r="C954" s="372" t="s">
        <v>334</v>
      </c>
      <c r="D954" s="362"/>
      <c r="E954" s="372" t="s">
        <v>51</v>
      </c>
      <c r="F954" s="360">
        <v>0.01</v>
      </c>
      <c r="G954" s="256"/>
      <c r="H954" s="360">
        <v>0.01</v>
      </c>
      <c r="I954" s="446">
        <f t="shared" si="17"/>
        <v>0</v>
      </c>
      <c r="J954" s="422"/>
      <c r="K954" s="422"/>
      <c r="L954" s="422">
        <v>0.01</v>
      </c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1"/>
      <c r="AA954" s="421"/>
      <c r="AB954" s="421"/>
      <c r="AC954" s="421"/>
      <c r="AD954" s="421"/>
      <c r="AE954" s="421"/>
      <c r="AF954" s="421"/>
      <c r="AG954" s="421"/>
    </row>
    <row r="955" spans="1:33" ht="19.5" customHeight="1">
      <c r="A955" s="595"/>
      <c r="B955" s="592" t="s">
        <v>2092</v>
      </c>
      <c r="C955" s="372" t="s">
        <v>334</v>
      </c>
      <c r="D955" s="362"/>
      <c r="E955" s="372" t="s">
        <v>51</v>
      </c>
      <c r="F955" s="360">
        <v>0.01</v>
      </c>
      <c r="G955" s="256"/>
      <c r="H955" s="360">
        <v>0.01</v>
      </c>
      <c r="I955" s="446">
        <f t="shared" si="17"/>
        <v>0</v>
      </c>
      <c r="J955" s="422"/>
      <c r="K955" s="422"/>
      <c r="L955" s="422">
        <v>0.01</v>
      </c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1"/>
      <c r="AA955" s="421"/>
      <c r="AB955" s="421"/>
      <c r="AC955" s="421"/>
      <c r="AD955" s="421"/>
      <c r="AE955" s="421"/>
      <c r="AF955" s="421"/>
      <c r="AG955" s="421"/>
    </row>
    <row r="956" spans="1:33" ht="19.5" customHeight="1">
      <c r="A956" s="595"/>
      <c r="B956" s="592" t="s">
        <v>1552</v>
      </c>
      <c r="C956" s="372" t="s">
        <v>339</v>
      </c>
      <c r="D956" s="362"/>
      <c r="E956" s="372" t="s">
        <v>51</v>
      </c>
      <c r="F956" s="360">
        <v>0.2</v>
      </c>
      <c r="G956" s="256"/>
      <c r="H956" s="360">
        <v>0.2</v>
      </c>
      <c r="I956" s="446">
        <f t="shared" si="17"/>
        <v>0</v>
      </c>
      <c r="J956" s="422"/>
      <c r="K956" s="422"/>
      <c r="L956" s="420"/>
      <c r="M956" s="420">
        <v>0.03</v>
      </c>
      <c r="N956" s="420">
        <v>0.17</v>
      </c>
      <c r="O956" s="420"/>
      <c r="P956" s="420"/>
      <c r="Q956" s="422"/>
      <c r="R956" s="422"/>
      <c r="S956" s="422"/>
      <c r="T956" s="422"/>
      <c r="U956" s="422"/>
      <c r="V956" s="422"/>
      <c r="W956" s="422"/>
      <c r="X956" s="422"/>
      <c r="Y956" s="422"/>
      <c r="Z956" s="421"/>
      <c r="AA956" s="421"/>
      <c r="AB956" s="421"/>
      <c r="AC956" s="421"/>
      <c r="AD956" s="421"/>
      <c r="AE956" s="421"/>
      <c r="AF956" s="421"/>
      <c r="AG956" s="421"/>
    </row>
    <row r="957" spans="1:33" ht="19.5" customHeight="1">
      <c r="A957" s="595"/>
      <c r="B957" s="592" t="s">
        <v>1553</v>
      </c>
      <c r="C957" s="372" t="s">
        <v>339</v>
      </c>
      <c r="D957" s="362"/>
      <c r="E957" s="372" t="s">
        <v>51</v>
      </c>
      <c r="F957" s="360">
        <v>0.12000000000000001</v>
      </c>
      <c r="G957" s="256"/>
      <c r="H957" s="360">
        <v>0.12000000000000001</v>
      </c>
      <c r="I957" s="446">
        <f t="shared" si="17"/>
        <v>0</v>
      </c>
      <c r="J957" s="422"/>
      <c r="K957" s="422"/>
      <c r="L957" s="420"/>
      <c r="M957" s="420">
        <v>0.05</v>
      </c>
      <c r="N957" s="420">
        <v>7.0000000000000007E-2</v>
      </c>
      <c r="O957" s="420"/>
      <c r="P957" s="420"/>
      <c r="Q957" s="422"/>
      <c r="R957" s="422"/>
      <c r="S957" s="422"/>
      <c r="T957" s="422"/>
      <c r="U957" s="422"/>
      <c r="V957" s="422"/>
      <c r="W957" s="422"/>
      <c r="X957" s="422"/>
      <c r="Y957" s="422"/>
      <c r="Z957" s="421"/>
      <c r="AA957" s="421"/>
      <c r="AB957" s="421"/>
      <c r="AC957" s="421"/>
      <c r="AD957" s="421"/>
      <c r="AE957" s="421"/>
      <c r="AF957" s="421"/>
      <c r="AG957" s="421"/>
    </row>
    <row r="958" spans="1:33" ht="19.5" customHeight="1">
      <c r="A958" s="595"/>
      <c r="B958" s="592" t="s">
        <v>1554</v>
      </c>
      <c r="C958" s="372" t="s">
        <v>339</v>
      </c>
      <c r="D958" s="362"/>
      <c r="E958" s="372" t="s">
        <v>51</v>
      </c>
      <c r="F958" s="360">
        <v>0.1</v>
      </c>
      <c r="G958" s="256"/>
      <c r="H958" s="360">
        <v>0.1</v>
      </c>
      <c r="I958" s="446">
        <f t="shared" si="17"/>
        <v>0</v>
      </c>
      <c r="J958" s="422"/>
      <c r="K958" s="422"/>
      <c r="L958" s="420">
        <v>0.03</v>
      </c>
      <c r="M958" s="420"/>
      <c r="N958" s="420">
        <v>7.0000000000000007E-2</v>
      </c>
      <c r="O958" s="420"/>
      <c r="P958" s="420"/>
      <c r="Q958" s="422"/>
      <c r="R958" s="422"/>
      <c r="S958" s="422"/>
      <c r="T958" s="422"/>
      <c r="U958" s="422"/>
      <c r="V958" s="422"/>
      <c r="W958" s="422"/>
      <c r="X958" s="422"/>
      <c r="Y958" s="422"/>
      <c r="Z958" s="421"/>
      <c r="AA958" s="421"/>
      <c r="AB958" s="421"/>
      <c r="AC958" s="421"/>
      <c r="AD958" s="421"/>
      <c r="AE958" s="421"/>
      <c r="AF958" s="421"/>
      <c r="AG958" s="421"/>
    </row>
    <row r="959" spans="1:33" ht="18.95" customHeight="1">
      <c r="A959" s="595"/>
      <c r="B959" s="596" t="s">
        <v>1292</v>
      </c>
      <c r="C959" s="605" t="s">
        <v>698</v>
      </c>
      <c r="D959" s="133" t="s">
        <v>703</v>
      </c>
      <c r="E959" s="372" t="s">
        <v>51</v>
      </c>
      <c r="F959" s="256">
        <v>0.2</v>
      </c>
      <c r="G959" s="256"/>
      <c r="H959" s="256">
        <v>0.2</v>
      </c>
      <c r="I959" s="446">
        <f t="shared" si="17"/>
        <v>0</v>
      </c>
      <c r="J959" s="432"/>
      <c r="K959" s="420"/>
      <c r="L959" s="420">
        <v>0.05</v>
      </c>
      <c r="M959" s="420"/>
      <c r="N959" s="420">
        <v>0.15</v>
      </c>
      <c r="O959" s="420"/>
      <c r="P959" s="420"/>
      <c r="Q959" s="420"/>
      <c r="R959" s="420"/>
      <c r="S959" s="420"/>
      <c r="T959" s="420"/>
      <c r="U959" s="420"/>
      <c r="V959" s="420"/>
      <c r="W959" s="420"/>
      <c r="X959" s="420"/>
      <c r="Y959" s="420"/>
      <c r="Z959" s="413"/>
      <c r="AA959" s="413"/>
      <c r="AB959" s="413"/>
      <c r="AC959" s="413"/>
      <c r="AD959" s="413"/>
      <c r="AE959" s="413"/>
      <c r="AF959" s="413"/>
      <c r="AG959" s="413"/>
    </row>
    <row r="960" spans="1:33" ht="18.95" customHeight="1">
      <c r="A960" s="595"/>
      <c r="B960" s="596" t="s">
        <v>1293</v>
      </c>
      <c r="C960" s="372" t="s">
        <v>339</v>
      </c>
      <c r="D960" s="372" t="s">
        <v>703</v>
      </c>
      <c r="E960" s="372" t="s">
        <v>51</v>
      </c>
      <c r="F960" s="256">
        <v>0.01</v>
      </c>
      <c r="G960" s="256"/>
      <c r="H960" s="256">
        <v>0.01</v>
      </c>
      <c r="I960" s="446">
        <f t="shared" si="17"/>
        <v>0</v>
      </c>
      <c r="J960" s="420"/>
      <c r="K960" s="420"/>
      <c r="L960" s="420"/>
      <c r="M960" s="420">
        <v>0.01</v>
      </c>
      <c r="N960" s="420"/>
      <c r="O960" s="420"/>
      <c r="P960" s="420"/>
      <c r="Q960" s="420"/>
      <c r="R960" s="420"/>
      <c r="S960" s="420"/>
      <c r="T960" s="420"/>
      <c r="U960" s="420"/>
      <c r="V960" s="420"/>
      <c r="W960" s="420"/>
      <c r="X960" s="420"/>
      <c r="Y960" s="420"/>
      <c r="Z960" s="413"/>
      <c r="AA960" s="413"/>
      <c r="AB960" s="413"/>
      <c r="AC960" s="413"/>
      <c r="AD960" s="413"/>
      <c r="AE960" s="413"/>
      <c r="AF960" s="413"/>
      <c r="AG960" s="413"/>
    </row>
    <row r="961" spans="1:33" ht="18.95" customHeight="1">
      <c r="A961" s="595"/>
      <c r="B961" s="596" t="s">
        <v>1294</v>
      </c>
      <c r="C961" s="372" t="s">
        <v>339</v>
      </c>
      <c r="D961" s="605"/>
      <c r="E961" s="372" t="s">
        <v>51</v>
      </c>
      <c r="F961" s="256">
        <v>0.01</v>
      </c>
      <c r="G961" s="256"/>
      <c r="H961" s="256">
        <v>0.01</v>
      </c>
      <c r="I961" s="446">
        <f t="shared" si="17"/>
        <v>0</v>
      </c>
      <c r="J961" s="420"/>
      <c r="K961" s="420"/>
      <c r="L961" s="420">
        <v>0.01</v>
      </c>
      <c r="M961" s="420"/>
      <c r="N961" s="420"/>
      <c r="O961" s="420"/>
      <c r="P961" s="420"/>
      <c r="Q961" s="420"/>
      <c r="R961" s="420"/>
      <c r="S961" s="420"/>
      <c r="T961" s="420"/>
      <c r="U961" s="420"/>
      <c r="V961" s="420"/>
      <c r="W961" s="420"/>
      <c r="X961" s="420"/>
      <c r="Y961" s="420"/>
      <c r="Z961" s="413"/>
      <c r="AA961" s="413"/>
      <c r="AB961" s="413"/>
      <c r="AC961" s="413"/>
      <c r="AD961" s="413"/>
      <c r="AE961" s="413"/>
      <c r="AF961" s="413"/>
      <c r="AG961" s="413"/>
    </row>
    <row r="962" spans="1:33" ht="30">
      <c r="A962" s="595"/>
      <c r="B962" s="592" t="s">
        <v>1555</v>
      </c>
      <c r="C962" s="372" t="s">
        <v>331</v>
      </c>
      <c r="D962" s="362"/>
      <c r="E962" s="372" t="s">
        <v>51</v>
      </c>
      <c r="F962" s="353">
        <v>7.0000000000000007E-2</v>
      </c>
      <c r="G962" s="256"/>
      <c r="H962" s="353">
        <v>7.0000000000000007E-2</v>
      </c>
      <c r="I962" s="446">
        <f t="shared" si="17"/>
        <v>0</v>
      </c>
      <c r="N962" s="408">
        <v>7.0000000000000007E-2</v>
      </c>
    </row>
    <row r="963" spans="1:33" s="419" customFormat="1" ht="18.95" customHeight="1">
      <c r="A963" s="595"/>
      <c r="B963" s="13" t="s">
        <v>1556</v>
      </c>
      <c r="C963" s="372" t="s">
        <v>332</v>
      </c>
      <c r="D963" s="372"/>
      <c r="E963" s="372" t="s">
        <v>51</v>
      </c>
      <c r="F963" s="256">
        <v>0.02</v>
      </c>
      <c r="G963" s="256"/>
      <c r="H963" s="256">
        <v>0.02</v>
      </c>
      <c r="I963" s="446">
        <f t="shared" si="17"/>
        <v>0</v>
      </c>
      <c r="J963" s="432"/>
      <c r="K963" s="420"/>
      <c r="L963" s="420">
        <v>0.02</v>
      </c>
      <c r="M963" s="432"/>
      <c r="N963" s="432"/>
      <c r="O963" s="420"/>
      <c r="P963" s="420"/>
      <c r="Q963" s="420"/>
      <c r="R963" s="420"/>
      <c r="S963" s="420"/>
      <c r="T963" s="420"/>
      <c r="U963" s="420"/>
      <c r="V963" s="420"/>
      <c r="W963" s="420"/>
      <c r="X963" s="420"/>
      <c r="Y963" s="420"/>
      <c r="Z963" s="413"/>
      <c r="AA963" s="413"/>
      <c r="AB963" s="413"/>
      <c r="AC963" s="413"/>
      <c r="AD963" s="413"/>
      <c r="AE963" s="413"/>
      <c r="AF963" s="413"/>
      <c r="AG963" s="413"/>
    </row>
    <row r="964" spans="1:33" s="419" customFormat="1" ht="18.95" customHeight="1">
      <c r="A964" s="670"/>
      <c r="B964" s="672" t="s">
        <v>1760</v>
      </c>
      <c r="C964" s="372" t="s">
        <v>337</v>
      </c>
      <c r="D964" s="372"/>
      <c r="E964" s="372" t="s">
        <v>51</v>
      </c>
      <c r="F964" s="256">
        <v>0.71</v>
      </c>
      <c r="G964" s="256"/>
      <c r="H964" s="256">
        <v>0.71</v>
      </c>
      <c r="I964" s="446">
        <f t="shared" si="17"/>
        <v>0</v>
      </c>
      <c r="J964" s="432">
        <v>0.1</v>
      </c>
      <c r="K964" s="420">
        <v>0.1</v>
      </c>
      <c r="L964" s="420">
        <v>0.15</v>
      </c>
      <c r="M964" s="432">
        <v>0.15</v>
      </c>
      <c r="N964" s="432">
        <v>0.16</v>
      </c>
      <c r="O964" s="420"/>
      <c r="P964" s="420"/>
      <c r="Q964" s="420"/>
      <c r="R964" s="420"/>
      <c r="S964" s="420"/>
      <c r="T964" s="420">
        <v>0.05</v>
      </c>
      <c r="U964" s="420"/>
      <c r="V964" s="420"/>
      <c r="W964" s="420"/>
      <c r="X964" s="420"/>
      <c r="Y964" s="420"/>
      <c r="Z964" s="413"/>
      <c r="AA964" s="413"/>
      <c r="AB964" s="413"/>
      <c r="AC964" s="413"/>
      <c r="AD964" s="413"/>
      <c r="AE964" s="413"/>
      <c r="AF964" s="413"/>
      <c r="AG964" s="413"/>
    </row>
    <row r="965" spans="1:33" s="419" customFormat="1" ht="18.95" customHeight="1">
      <c r="A965" s="670"/>
      <c r="B965" s="672"/>
      <c r="C965" s="372" t="s">
        <v>339</v>
      </c>
      <c r="D965" s="372"/>
      <c r="E965" s="372" t="s">
        <v>51</v>
      </c>
      <c r="F965" s="256">
        <v>0.71</v>
      </c>
      <c r="G965" s="256"/>
      <c r="H965" s="256">
        <v>0.71</v>
      </c>
      <c r="I965" s="446">
        <f t="shared" si="17"/>
        <v>0</v>
      </c>
      <c r="J965" s="432">
        <v>0.05</v>
      </c>
      <c r="K965" s="420">
        <v>0.1</v>
      </c>
      <c r="L965" s="420">
        <v>0.2</v>
      </c>
      <c r="M965" s="432">
        <v>0.15</v>
      </c>
      <c r="N965" s="432">
        <v>0.16</v>
      </c>
      <c r="O965" s="420"/>
      <c r="P965" s="420"/>
      <c r="Q965" s="420"/>
      <c r="R965" s="420"/>
      <c r="S965" s="420"/>
      <c r="T965" s="420">
        <v>0.05</v>
      </c>
      <c r="U965" s="420"/>
      <c r="V965" s="420"/>
      <c r="W965" s="420"/>
      <c r="X965" s="420"/>
      <c r="Y965" s="420"/>
      <c r="Z965" s="413"/>
      <c r="AA965" s="413"/>
      <c r="AB965" s="413"/>
      <c r="AC965" s="413"/>
      <c r="AD965" s="413"/>
      <c r="AE965" s="413"/>
      <c r="AF965" s="413"/>
      <c r="AG965" s="413"/>
    </row>
    <row r="966" spans="1:33" s="419" customFormat="1" ht="18.95" customHeight="1">
      <c r="A966" s="670"/>
      <c r="B966" s="672"/>
      <c r="C966" s="372" t="s">
        <v>334</v>
      </c>
      <c r="D966" s="372"/>
      <c r="E966" s="372" t="s">
        <v>51</v>
      </c>
      <c r="F966" s="256">
        <v>0.71</v>
      </c>
      <c r="G966" s="256"/>
      <c r="H966" s="256">
        <v>0.71</v>
      </c>
      <c r="I966" s="446">
        <f t="shared" si="17"/>
        <v>0</v>
      </c>
      <c r="J966" s="432">
        <v>0.1</v>
      </c>
      <c r="K966" s="420">
        <v>0.1</v>
      </c>
      <c r="L966" s="420">
        <v>0.15</v>
      </c>
      <c r="M966" s="432">
        <v>0.15</v>
      </c>
      <c r="N966" s="432">
        <v>0.16</v>
      </c>
      <c r="O966" s="420"/>
      <c r="P966" s="420"/>
      <c r="Q966" s="420"/>
      <c r="R966" s="420"/>
      <c r="S966" s="420"/>
      <c r="T966" s="420">
        <v>0.05</v>
      </c>
      <c r="U966" s="420"/>
      <c r="V966" s="420"/>
      <c r="W966" s="420"/>
      <c r="X966" s="420"/>
      <c r="Y966" s="420"/>
      <c r="Z966" s="413"/>
      <c r="AA966" s="413"/>
      <c r="AB966" s="413"/>
      <c r="AC966" s="413"/>
      <c r="AD966" s="413"/>
      <c r="AE966" s="413"/>
      <c r="AF966" s="413"/>
      <c r="AG966" s="413"/>
    </row>
    <row r="967" spans="1:33" s="419" customFormat="1" ht="18.95" customHeight="1">
      <c r="A967" s="670"/>
      <c r="B967" s="672"/>
      <c r="C967" s="372" t="s">
        <v>330</v>
      </c>
      <c r="D967" s="372"/>
      <c r="E967" s="372" t="s">
        <v>51</v>
      </c>
      <c r="F967" s="256">
        <v>0.71</v>
      </c>
      <c r="G967" s="256"/>
      <c r="H967" s="256">
        <v>0.71</v>
      </c>
      <c r="I967" s="446">
        <f t="shared" si="17"/>
        <v>0</v>
      </c>
      <c r="J967" s="432"/>
      <c r="K967" s="420">
        <v>0.15</v>
      </c>
      <c r="L967" s="420">
        <v>0.1</v>
      </c>
      <c r="M967" s="432">
        <v>0.2</v>
      </c>
      <c r="N967" s="432">
        <v>0.21</v>
      </c>
      <c r="O967" s="420"/>
      <c r="P967" s="420"/>
      <c r="Q967" s="420"/>
      <c r="R967" s="420"/>
      <c r="S967" s="420"/>
      <c r="T967" s="420">
        <v>0.05</v>
      </c>
      <c r="U967" s="420"/>
      <c r="V967" s="420"/>
      <c r="W967" s="420"/>
      <c r="X967" s="420"/>
      <c r="Y967" s="420"/>
      <c r="Z967" s="413"/>
      <c r="AA967" s="413"/>
      <c r="AB967" s="413"/>
      <c r="AC967" s="413"/>
      <c r="AD967" s="413"/>
      <c r="AE967" s="413"/>
      <c r="AF967" s="413"/>
      <c r="AG967" s="413"/>
    </row>
    <row r="968" spans="1:33" s="419" customFormat="1" ht="18.95" customHeight="1">
      <c r="A968" s="670"/>
      <c r="B968" s="672"/>
      <c r="C968" s="372" t="s">
        <v>340</v>
      </c>
      <c r="D968" s="372"/>
      <c r="E968" s="372" t="s">
        <v>51</v>
      </c>
      <c r="F968" s="256">
        <v>0.71</v>
      </c>
      <c r="G968" s="256"/>
      <c r="H968" s="256">
        <v>0.71</v>
      </c>
      <c r="I968" s="446">
        <f t="shared" si="17"/>
        <v>0</v>
      </c>
      <c r="J968" s="432">
        <v>0.1</v>
      </c>
      <c r="K968" s="420">
        <v>0.1</v>
      </c>
      <c r="L968" s="420">
        <v>0.15</v>
      </c>
      <c r="M968" s="432">
        <v>0.15</v>
      </c>
      <c r="N968" s="432">
        <v>0.16</v>
      </c>
      <c r="O968" s="420"/>
      <c r="P968" s="420"/>
      <c r="Q968" s="420"/>
      <c r="R968" s="420"/>
      <c r="S968" s="420"/>
      <c r="T968" s="420">
        <v>0.05</v>
      </c>
      <c r="U968" s="420"/>
      <c r="V968" s="420"/>
      <c r="W968" s="420"/>
      <c r="X968" s="420"/>
      <c r="Y968" s="420"/>
      <c r="Z968" s="413"/>
      <c r="AA968" s="413"/>
      <c r="AB968" s="413"/>
      <c r="AC968" s="413"/>
      <c r="AD968" s="413"/>
      <c r="AE968" s="413"/>
      <c r="AF968" s="413"/>
      <c r="AG968" s="413"/>
    </row>
    <row r="969" spans="1:33" s="419" customFormat="1" ht="18.95" customHeight="1">
      <c r="A969" s="670"/>
      <c r="B969" s="672"/>
      <c r="C969" s="372" t="s">
        <v>341</v>
      </c>
      <c r="D969" s="372"/>
      <c r="E969" s="372" t="s">
        <v>51</v>
      </c>
      <c r="F969" s="256">
        <v>0.71</v>
      </c>
      <c r="G969" s="256"/>
      <c r="H969" s="256">
        <v>0.71</v>
      </c>
      <c r="I969" s="446">
        <f t="shared" si="17"/>
        <v>0</v>
      </c>
      <c r="J969" s="432">
        <v>0.1</v>
      </c>
      <c r="K969" s="420">
        <v>0.1</v>
      </c>
      <c r="L969" s="420">
        <v>0.15</v>
      </c>
      <c r="M969" s="432">
        <v>0.15</v>
      </c>
      <c r="N969" s="432">
        <v>0.16</v>
      </c>
      <c r="O969" s="420"/>
      <c r="P969" s="420"/>
      <c r="Q969" s="420"/>
      <c r="R969" s="420"/>
      <c r="S969" s="420"/>
      <c r="T969" s="420">
        <v>0.05</v>
      </c>
      <c r="U969" s="420"/>
      <c r="V969" s="420"/>
      <c r="W969" s="420"/>
      <c r="X969" s="420"/>
      <c r="Y969" s="420"/>
      <c r="Z969" s="413"/>
      <c r="AA969" s="413"/>
      <c r="AB969" s="413"/>
      <c r="AC969" s="413"/>
      <c r="AD969" s="413"/>
      <c r="AE969" s="413"/>
      <c r="AF969" s="413"/>
      <c r="AG969" s="413"/>
    </row>
    <row r="970" spans="1:33" s="419" customFormat="1" ht="18.95" customHeight="1">
      <c r="A970" s="670"/>
      <c r="B970" s="672"/>
      <c r="C970" s="372" t="s">
        <v>327</v>
      </c>
      <c r="D970" s="372"/>
      <c r="E970" s="372" t="s">
        <v>51</v>
      </c>
      <c r="F970" s="256">
        <v>0.71</v>
      </c>
      <c r="G970" s="256"/>
      <c r="H970" s="256">
        <v>0.71</v>
      </c>
      <c r="I970" s="446">
        <f t="shared" si="17"/>
        <v>0</v>
      </c>
      <c r="J970" s="432">
        <v>0.1</v>
      </c>
      <c r="K970" s="420">
        <v>0.1</v>
      </c>
      <c r="L970" s="420">
        <v>0.15</v>
      </c>
      <c r="M970" s="432">
        <v>0.15</v>
      </c>
      <c r="N970" s="432">
        <v>0.16</v>
      </c>
      <c r="O970" s="420"/>
      <c r="P970" s="420"/>
      <c r="Q970" s="420"/>
      <c r="R970" s="420"/>
      <c r="S970" s="420">
        <v>0.05</v>
      </c>
      <c r="T970" s="420"/>
      <c r="U970" s="420"/>
      <c r="V970" s="420"/>
      <c r="W970" s="420"/>
      <c r="X970" s="420"/>
      <c r="Y970" s="420"/>
      <c r="Z970" s="413"/>
      <c r="AA970" s="413"/>
      <c r="AB970" s="413"/>
      <c r="AC970" s="413"/>
      <c r="AD970" s="413"/>
      <c r="AE970" s="413"/>
      <c r="AF970" s="413"/>
      <c r="AG970" s="413"/>
    </row>
    <row r="971" spans="1:33" s="419" customFormat="1" ht="18.95" customHeight="1">
      <c r="A971" s="670"/>
      <c r="B971" s="672"/>
      <c r="C971" s="372" t="s">
        <v>336</v>
      </c>
      <c r="D971" s="372"/>
      <c r="E971" s="372" t="s">
        <v>51</v>
      </c>
      <c r="F971" s="256">
        <v>0.71</v>
      </c>
      <c r="G971" s="256"/>
      <c r="H971" s="256">
        <v>0.71</v>
      </c>
      <c r="I971" s="446">
        <f t="shared" si="17"/>
        <v>0</v>
      </c>
      <c r="J971" s="432">
        <v>0.05</v>
      </c>
      <c r="K971" s="420">
        <v>0.1</v>
      </c>
      <c r="L971" s="420">
        <v>0.1</v>
      </c>
      <c r="M971" s="432">
        <v>0.2</v>
      </c>
      <c r="N971" s="432">
        <v>0.21</v>
      </c>
      <c r="O971" s="420"/>
      <c r="P971" s="420"/>
      <c r="Q971" s="420"/>
      <c r="R971" s="420"/>
      <c r="S971" s="420"/>
      <c r="T971" s="420">
        <v>0.05</v>
      </c>
      <c r="U971" s="420"/>
      <c r="V971" s="420"/>
      <c r="W971" s="420"/>
      <c r="X971" s="420"/>
      <c r="Y971" s="420"/>
      <c r="Z971" s="413"/>
      <c r="AA971" s="413"/>
      <c r="AB971" s="413"/>
      <c r="AC971" s="413"/>
      <c r="AD971" s="413"/>
      <c r="AE971" s="413"/>
      <c r="AF971" s="413"/>
      <c r="AG971" s="413"/>
    </row>
    <row r="972" spans="1:33" s="419" customFormat="1" ht="18.95" customHeight="1">
      <c r="A972" s="670"/>
      <c r="B972" s="672"/>
      <c r="C972" s="372" t="s">
        <v>338</v>
      </c>
      <c r="D972" s="372"/>
      <c r="E972" s="372" t="s">
        <v>51</v>
      </c>
      <c r="F972" s="256">
        <v>0.71</v>
      </c>
      <c r="G972" s="256"/>
      <c r="H972" s="256">
        <v>0.71</v>
      </c>
      <c r="I972" s="446">
        <f t="shared" ref="I972:I1035" si="18">SUM(J972:AG972)-H972</f>
        <v>0</v>
      </c>
      <c r="J972" s="432">
        <v>0.1</v>
      </c>
      <c r="K972" s="420">
        <v>0.1</v>
      </c>
      <c r="L972" s="420">
        <v>0.15</v>
      </c>
      <c r="M972" s="432">
        <v>0.15</v>
      </c>
      <c r="N972" s="432">
        <v>0.16</v>
      </c>
      <c r="O972" s="420"/>
      <c r="P972" s="420"/>
      <c r="Q972" s="420"/>
      <c r="R972" s="420"/>
      <c r="S972" s="420"/>
      <c r="T972" s="420">
        <v>0.05</v>
      </c>
      <c r="U972" s="420"/>
      <c r="V972" s="420"/>
      <c r="W972" s="420"/>
      <c r="X972" s="420"/>
      <c r="Y972" s="420"/>
      <c r="Z972" s="413"/>
      <c r="AA972" s="413"/>
      <c r="AB972" s="413"/>
      <c r="AC972" s="413"/>
      <c r="AD972" s="413"/>
      <c r="AE972" s="413"/>
      <c r="AF972" s="413"/>
      <c r="AG972" s="413"/>
    </row>
    <row r="973" spans="1:33" s="419" customFormat="1" ht="18.95" customHeight="1">
      <c r="A973" s="670"/>
      <c r="B973" s="672"/>
      <c r="C973" s="372" t="s">
        <v>333</v>
      </c>
      <c r="D973" s="372"/>
      <c r="E973" s="372" t="s">
        <v>51</v>
      </c>
      <c r="F973" s="256">
        <v>0.71</v>
      </c>
      <c r="G973" s="256"/>
      <c r="H973" s="256">
        <v>0.71</v>
      </c>
      <c r="I973" s="446">
        <f t="shared" si="18"/>
        <v>0</v>
      </c>
      <c r="J973" s="432">
        <v>0.05</v>
      </c>
      <c r="K973" s="420">
        <v>0.1</v>
      </c>
      <c r="L973" s="420">
        <v>0.1</v>
      </c>
      <c r="M973" s="432">
        <v>0.2</v>
      </c>
      <c r="N973" s="432">
        <v>0.21</v>
      </c>
      <c r="O973" s="420"/>
      <c r="P973" s="420"/>
      <c r="Q973" s="420"/>
      <c r="R973" s="420"/>
      <c r="S973" s="420"/>
      <c r="T973" s="420">
        <v>0.05</v>
      </c>
      <c r="U973" s="420"/>
      <c r="V973" s="420"/>
      <c r="W973" s="420"/>
      <c r="X973" s="420"/>
      <c r="Y973" s="420"/>
      <c r="Z973" s="413"/>
      <c r="AA973" s="413"/>
      <c r="AB973" s="413"/>
      <c r="AC973" s="413"/>
      <c r="AD973" s="413"/>
      <c r="AE973" s="413"/>
      <c r="AF973" s="413"/>
      <c r="AG973" s="413"/>
    </row>
    <row r="974" spans="1:33" s="419" customFormat="1" ht="18.95" customHeight="1">
      <c r="A974" s="670"/>
      <c r="B974" s="672"/>
      <c r="C974" s="372" t="s">
        <v>335</v>
      </c>
      <c r="D974" s="372"/>
      <c r="E974" s="372" t="s">
        <v>51</v>
      </c>
      <c r="F974" s="256">
        <v>0.71</v>
      </c>
      <c r="G974" s="256"/>
      <c r="H974" s="256">
        <v>0.71</v>
      </c>
      <c r="I974" s="446">
        <f t="shared" si="18"/>
        <v>0</v>
      </c>
      <c r="J974" s="432">
        <v>0.05</v>
      </c>
      <c r="K974" s="420">
        <v>0.1</v>
      </c>
      <c r="L974" s="420">
        <v>0.1</v>
      </c>
      <c r="M974" s="432">
        <v>0.2</v>
      </c>
      <c r="N974" s="432">
        <v>0.21</v>
      </c>
      <c r="O974" s="420"/>
      <c r="P974" s="420"/>
      <c r="Q974" s="420"/>
      <c r="R974" s="420"/>
      <c r="S974" s="420"/>
      <c r="T974" s="420">
        <v>0.05</v>
      </c>
      <c r="U974" s="420"/>
      <c r="V974" s="420"/>
      <c r="W974" s="420"/>
      <c r="X974" s="420"/>
      <c r="Y974" s="420"/>
      <c r="Z974" s="413"/>
      <c r="AA974" s="413"/>
      <c r="AB974" s="413"/>
      <c r="AC974" s="413"/>
      <c r="AD974" s="413"/>
      <c r="AE974" s="413"/>
      <c r="AF974" s="413"/>
      <c r="AG974" s="413"/>
    </row>
    <row r="975" spans="1:33" s="419" customFormat="1" ht="18.95" customHeight="1">
      <c r="A975" s="670"/>
      <c r="B975" s="672"/>
      <c r="C975" s="372" t="s">
        <v>331</v>
      </c>
      <c r="D975" s="372"/>
      <c r="E975" s="372" t="s">
        <v>51</v>
      </c>
      <c r="F975" s="256">
        <v>0.71</v>
      </c>
      <c r="G975" s="256"/>
      <c r="H975" s="256">
        <v>0.71</v>
      </c>
      <c r="I975" s="446">
        <f t="shared" si="18"/>
        <v>0</v>
      </c>
      <c r="J975" s="432">
        <v>0.1</v>
      </c>
      <c r="K975" s="420">
        <v>0.1</v>
      </c>
      <c r="L975" s="420">
        <v>0.15</v>
      </c>
      <c r="M975" s="432">
        <v>0.15</v>
      </c>
      <c r="N975" s="432">
        <v>0.16</v>
      </c>
      <c r="O975" s="420"/>
      <c r="P975" s="420"/>
      <c r="Q975" s="420"/>
      <c r="R975" s="420"/>
      <c r="S975" s="420"/>
      <c r="T975" s="420">
        <v>0.05</v>
      </c>
      <c r="U975" s="420"/>
      <c r="V975" s="420"/>
      <c r="W975" s="420"/>
      <c r="X975" s="420"/>
      <c r="Y975" s="420"/>
      <c r="Z975" s="413"/>
      <c r="AA975" s="413"/>
      <c r="AB975" s="413"/>
      <c r="AC975" s="413"/>
      <c r="AD975" s="413"/>
      <c r="AE975" s="413"/>
      <c r="AF975" s="413"/>
      <c r="AG975" s="413"/>
    </row>
    <row r="976" spans="1:33" s="419" customFormat="1" ht="18.95" customHeight="1">
      <c r="A976" s="670"/>
      <c r="B976" s="672"/>
      <c r="C976" s="372" t="s">
        <v>329</v>
      </c>
      <c r="D976" s="372"/>
      <c r="E976" s="372" t="s">
        <v>51</v>
      </c>
      <c r="F976" s="256">
        <v>0.71</v>
      </c>
      <c r="G976" s="256"/>
      <c r="H976" s="256">
        <v>0.71</v>
      </c>
      <c r="I976" s="446">
        <f t="shared" si="18"/>
        <v>0</v>
      </c>
      <c r="J976" s="432">
        <v>0.1</v>
      </c>
      <c r="K976" s="420">
        <v>0.1</v>
      </c>
      <c r="L976" s="420">
        <v>0.15</v>
      </c>
      <c r="M976" s="432">
        <v>0.15</v>
      </c>
      <c r="N976" s="432">
        <v>0.16</v>
      </c>
      <c r="O976" s="420"/>
      <c r="P976" s="420"/>
      <c r="Q976" s="420"/>
      <c r="R976" s="420"/>
      <c r="S976" s="420"/>
      <c r="T976" s="420">
        <v>0.05</v>
      </c>
      <c r="U976" s="420"/>
      <c r="V976" s="420"/>
      <c r="W976" s="420"/>
      <c r="X976" s="420"/>
      <c r="Y976" s="420"/>
      <c r="Z976" s="413"/>
      <c r="AA976" s="413"/>
      <c r="AB976" s="413"/>
      <c r="AC976" s="413"/>
      <c r="AD976" s="413"/>
      <c r="AE976" s="413"/>
      <c r="AF976" s="413"/>
      <c r="AG976" s="413"/>
    </row>
    <row r="977" spans="1:33" s="419" customFormat="1" ht="18.95" customHeight="1">
      <c r="A977" s="670"/>
      <c r="B977" s="672"/>
      <c r="C977" s="372" t="s">
        <v>328</v>
      </c>
      <c r="D977" s="372"/>
      <c r="E977" s="372" t="s">
        <v>51</v>
      </c>
      <c r="F977" s="256">
        <v>0.71</v>
      </c>
      <c r="G977" s="256"/>
      <c r="H977" s="256">
        <v>0.71</v>
      </c>
      <c r="I977" s="446">
        <f t="shared" si="18"/>
        <v>0</v>
      </c>
      <c r="J977" s="432">
        <v>0.05</v>
      </c>
      <c r="K977" s="420">
        <v>0.1</v>
      </c>
      <c r="L977" s="420">
        <v>0.1</v>
      </c>
      <c r="M977" s="432">
        <v>0.2</v>
      </c>
      <c r="N977" s="432">
        <v>0.21</v>
      </c>
      <c r="O977" s="420"/>
      <c r="P977" s="420"/>
      <c r="Q977" s="420"/>
      <c r="R977" s="420"/>
      <c r="S977" s="420"/>
      <c r="T977" s="420">
        <v>0.05</v>
      </c>
      <c r="U977" s="420"/>
      <c r="V977" s="420"/>
      <c r="W977" s="420"/>
      <c r="X977" s="420"/>
      <c r="Y977" s="420"/>
      <c r="Z977" s="413"/>
      <c r="AA977" s="413"/>
      <c r="AB977" s="413"/>
      <c r="AC977" s="413"/>
      <c r="AD977" s="413"/>
      <c r="AE977" s="413"/>
      <c r="AF977" s="413"/>
      <c r="AG977" s="413"/>
    </row>
    <row r="978" spans="1:33" s="419" customFormat="1" ht="18.95" customHeight="1">
      <c r="A978" s="670"/>
      <c r="B978" s="672" t="s">
        <v>1760</v>
      </c>
      <c r="C978" s="372" t="s">
        <v>339</v>
      </c>
      <c r="D978" s="372"/>
      <c r="E978" s="372" t="s">
        <v>51</v>
      </c>
      <c r="F978" s="256">
        <v>0.71</v>
      </c>
      <c r="G978" s="256"/>
      <c r="H978" s="256">
        <v>0.71</v>
      </c>
      <c r="I978" s="446">
        <f t="shared" si="18"/>
        <v>0</v>
      </c>
      <c r="J978" s="432">
        <v>0.1</v>
      </c>
      <c r="K978" s="420">
        <v>0.1</v>
      </c>
      <c r="L978" s="420">
        <v>0.15</v>
      </c>
      <c r="M978" s="432">
        <v>0.15</v>
      </c>
      <c r="N978" s="432">
        <v>0.16</v>
      </c>
      <c r="O978" s="420"/>
      <c r="P978" s="420"/>
      <c r="Q978" s="420"/>
      <c r="R978" s="420"/>
      <c r="S978" s="420"/>
      <c r="T978" s="420">
        <v>0.05</v>
      </c>
      <c r="U978" s="420"/>
      <c r="V978" s="420"/>
      <c r="W978" s="420"/>
      <c r="X978" s="420"/>
      <c r="Y978" s="420"/>
      <c r="Z978" s="413"/>
      <c r="AA978" s="413"/>
      <c r="AB978" s="413"/>
      <c r="AC978" s="413"/>
      <c r="AD978" s="413"/>
      <c r="AE978" s="413"/>
      <c r="AF978" s="413"/>
      <c r="AG978" s="413"/>
    </row>
    <row r="979" spans="1:33" s="419" customFormat="1" ht="18.95" customHeight="1">
      <c r="A979" s="670"/>
      <c r="B979" s="672"/>
      <c r="C979" s="372" t="s">
        <v>341</v>
      </c>
      <c r="D979" s="372"/>
      <c r="E979" s="372" t="s">
        <v>51</v>
      </c>
      <c r="F979" s="256">
        <v>0.35</v>
      </c>
      <c r="G979" s="256"/>
      <c r="H979" s="256">
        <v>0.35</v>
      </c>
      <c r="I979" s="446">
        <f t="shared" si="18"/>
        <v>0</v>
      </c>
      <c r="J979" s="432">
        <v>0.1</v>
      </c>
      <c r="K979" s="420"/>
      <c r="L979" s="420">
        <v>0.1</v>
      </c>
      <c r="M979" s="432">
        <v>0.15</v>
      </c>
      <c r="N979" s="432"/>
      <c r="O979" s="420"/>
      <c r="P979" s="420"/>
      <c r="Q979" s="420"/>
      <c r="R979" s="420"/>
      <c r="S979" s="420"/>
      <c r="T979" s="420"/>
      <c r="U979" s="420"/>
      <c r="V979" s="420"/>
      <c r="W979" s="420"/>
      <c r="X979" s="420"/>
      <c r="Y979" s="420"/>
      <c r="Z979" s="413"/>
      <c r="AA979" s="413"/>
      <c r="AB979" s="413"/>
      <c r="AC979" s="413"/>
      <c r="AD979" s="413"/>
      <c r="AE979" s="413"/>
      <c r="AF979" s="413"/>
      <c r="AG979" s="413"/>
    </row>
    <row r="980" spans="1:33" s="419" customFormat="1" ht="18.95" customHeight="1">
      <c r="A980" s="670"/>
      <c r="B980" s="672"/>
      <c r="C980" s="372" t="s">
        <v>340</v>
      </c>
      <c r="D980" s="372"/>
      <c r="E980" s="372" t="s">
        <v>51</v>
      </c>
      <c r="F980" s="256">
        <v>0.56000000000000005</v>
      </c>
      <c r="G980" s="256"/>
      <c r="H980" s="256">
        <v>0.56000000000000005</v>
      </c>
      <c r="I980" s="446">
        <f t="shared" si="18"/>
        <v>0</v>
      </c>
      <c r="J980" s="432">
        <v>0.1</v>
      </c>
      <c r="K980" s="420">
        <v>0.1</v>
      </c>
      <c r="L980" s="420">
        <v>0.1</v>
      </c>
      <c r="M980" s="432">
        <v>0.1</v>
      </c>
      <c r="N980" s="432">
        <v>0.1</v>
      </c>
      <c r="O980" s="420"/>
      <c r="P980" s="420"/>
      <c r="Q980" s="420"/>
      <c r="R980" s="420"/>
      <c r="S980" s="420"/>
      <c r="T980" s="420">
        <v>0.06</v>
      </c>
      <c r="U980" s="420"/>
      <c r="V980" s="420"/>
      <c r="W980" s="420"/>
      <c r="X980" s="420"/>
      <c r="Y980" s="420"/>
      <c r="Z980" s="413"/>
      <c r="AA980" s="413"/>
      <c r="AB980" s="413"/>
      <c r="AC980" s="413"/>
      <c r="AD980" s="413"/>
      <c r="AE980" s="413"/>
      <c r="AF980" s="413"/>
      <c r="AG980" s="413"/>
    </row>
    <row r="981" spans="1:33" s="419" customFormat="1" ht="18.95" customHeight="1">
      <c r="A981" s="670"/>
      <c r="B981" s="672"/>
      <c r="C981" s="372" t="s">
        <v>336</v>
      </c>
      <c r="D981" s="372"/>
      <c r="E981" s="372" t="s">
        <v>51</v>
      </c>
      <c r="F981" s="256">
        <v>0.55000000000000004</v>
      </c>
      <c r="G981" s="256"/>
      <c r="H981" s="256">
        <v>0.55000000000000004</v>
      </c>
      <c r="I981" s="446">
        <f t="shared" si="18"/>
        <v>0</v>
      </c>
      <c r="J981" s="432">
        <v>0.1</v>
      </c>
      <c r="K981" s="420">
        <v>0.1</v>
      </c>
      <c r="L981" s="420">
        <v>0.1</v>
      </c>
      <c r="M981" s="432">
        <v>0.1</v>
      </c>
      <c r="N981" s="432">
        <v>0.09</v>
      </c>
      <c r="O981" s="420"/>
      <c r="P981" s="420"/>
      <c r="Q981" s="420"/>
      <c r="R981" s="420"/>
      <c r="S981" s="420"/>
      <c r="T981" s="420">
        <v>0.06</v>
      </c>
      <c r="U981" s="420"/>
      <c r="V981" s="420"/>
      <c r="W981" s="420"/>
      <c r="X981" s="420"/>
      <c r="Y981" s="420"/>
      <c r="Z981" s="413"/>
      <c r="AA981" s="413"/>
      <c r="AB981" s="413"/>
      <c r="AC981" s="413"/>
      <c r="AD981" s="413"/>
      <c r="AE981" s="413"/>
      <c r="AF981" s="413"/>
      <c r="AG981" s="413"/>
    </row>
    <row r="982" spans="1:33" s="419" customFormat="1" ht="18.95" customHeight="1">
      <c r="A982" s="670"/>
      <c r="B982" s="672"/>
      <c r="C982" s="372" t="s">
        <v>332</v>
      </c>
      <c r="D982" s="372"/>
      <c r="E982" s="372" t="s">
        <v>51</v>
      </c>
      <c r="F982" s="256">
        <v>0.36</v>
      </c>
      <c r="G982" s="256"/>
      <c r="H982" s="256">
        <v>0.36</v>
      </c>
      <c r="I982" s="446">
        <f t="shared" si="18"/>
        <v>0</v>
      </c>
      <c r="J982" s="432">
        <v>0.05</v>
      </c>
      <c r="K982" s="420">
        <v>0.05</v>
      </c>
      <c r="L982" s="420">
        <v>0.1</v>
      </c>
      <c r="M982" s="432">
        <v>0.1</v>
      </c>
      <c r="N982" s="432">
        <v>0.06</v>
      </c>
      <c r="O982" s="420"/>
      <c r="P982" s="420"/>
      <c r="Q982" s="420"/>
      <c r="R982" s="420"/>
      <c r="S982" s="420"/>
      <c r="T982" s="420"/>
      <c r="U982" s="420"/>
      <c r="V982" s="420"/>
      <c r="W982" s="420"/>
      <c r="X982" s="420"/>
      <c r="Y982" s="420"/>
      <c r="Z982" s="413"/>
      <c r="AA982" s="413"/>
      <c r="AB982" s="413"/>
      <c r="AC982" s="413"/>
      <c r="AD982" s="413"/>
      <c r="AE982" s="413"/>
      <c r="AF982" s="413"/>
      <c r="AG982" s="413"/>
    </row>
    <row r="983" spans="1:33" s="419" customFormat="1" ht="18.95" customHeight="1">
      <c r="A983" s="670"/>
      <c r="B983" s="672"/>
      <c r="C983" s="372" t="s">
        <v>328</v>
      </c>
      <c r="D983" s="372"/>
      <c r="E983" s="372" t="s">
        <v>51</v>
      </c>
      <c r="F983" s="256">
        <v>0.12</v>
      </c>
      <c r="G983" s="256"/>
      <c r="H983" s="256">
        <v>0.12</v>
      </c>
      <c r="I983" s="446">
        <f t="shared" si="18"/>
        <v>0</v>
      </c>
      <c r="J983" s="432">
        <v>0.01</v>
      </c>
      <c r="K983" s="420"/>
      <c r="L983" s="420">
        <v>0.05</v>
      </c>
      <c r="M983" s="432">
        <v>0.02</v>
      </c>
      <c r="N983" s="432">
        <v>0.04</v>
      </c>
      <c r="O983" s="420"/>
      <c r="P983" s="420"/>
      <c r="Q983" s="420"/>
      <c r="R983" s="420"/>
      <c r="S983" s="420"/>
      <c r="T983" s="420"/>
      <c r="U983" s="420"/>
      <c r="V983" s="420"/>
      <c r="W983" s="420"/>
      <c r="X983" s="420"/>
      <c r="Y983" s="420"/>
      <c r="Z983" s="413"/>
      <c r="AA983" s="413"/>
      <c r="AB983" s="413"/>
      <c r="AC983" s="413"/>
      <c r="AD983" s="413"/>
      <c r="AE983" s="413"/>
      <c r="AF983" s="413"/>
      <c r="AG983" s="413"/>
    </row>
    <row r="984" spans="1:33" s="419" customFormat="1" ht="18.95" customHeight="1">
      <c r="A984" s="670"/>
      <c r="B984" s="672"/>
      <c r="C984" s="372" t="s">
        <v>337</v>
      </c>
      <c r="D984" s="372"/>
      <c r="E984" s="372" t="s">
        <v>51</v>
      </c>
      <c r="F984" s="256">
        <v>0.46</v>
      </c>
      <c r="G984" s="256"/>
      <c r="H984" s="256">
        <v>0.46</v>
      </c>
      <c r="I984" s="446">
        <f t="shared" si="18"/>
        <v>0</v>
      </c>
      <c r="J984" s="432">
        <v>0.05</v>
      </c>
      <c r="K984" s="420">
        <v>0.05</v>
      </c>
      <c r="L984" s="420">
        <v>0.1</v>
      </c>
      <c r="M984" s="432">
        <v>0.1</v>
      </c>
      <c r="N984" s="432">
        <v>0.11</v>
      </c>
      <c r="O984" s="420"/>
      <c r="P984" s="420"/>
      <c r="Q984" s="420"/>
      <c r="R984" s="420"/>
      <c r="S984" s="420"/>
      <c r="T984" s="420">
        <v>0.05</v>
      </c>
      <c r="U984" s="420"/>
      <c r="V984" s="420"/>
      <c r="W984" s="420"/>
      <c r="X984" s="420"/>
      <c r="Y984" s="420"/>
      <c r="Z984" s="413"/>
      <c r="AA984" s="413"/>
      <c r="AB984" s="413"/>
      <c r="AC984" s="413"/>
      <c r="AD984" s="413"/>
      <c r="AE984" s="413"/>
      <c r="AF984" s="413"/>
      <c r="AG984" s="413"/>
    </row>
    <row r="985" spans="1:33" s="419" customFormat="1" ht="18.95" customHeight="1">
      <c r="A985" s="670"/>
      <c r="B985" s="672"/>
      <c r="C985" s="372" t="s">
        <v>338</v>
      </c>
      <c r="D985" s="372"/>
      <c r="E985" s="372" t="s">
        <v>51</v>
      </c>
      <c r="F985" s="256">
        <v>0.28000000000000003</v>
      </c>
      <c r="G985" s="256"/>
      <c r="H985" s="256">
        <v>0.28000000000000003</v>
      </c>
      <c r="I985" s="446">
        <f t="shared" si="18"/>
        <v>0</v>
      </c>
      <c r="J985" s="432">
        <v>0.05</v>
      </c>
      <c r="K985" s="420">
        <v>0.05</v>
      </c>
      <c r="L985" s="420">
        <v>0.05</v>
      </c>
      <c r="M985" s="432">
        <v>0.05</v>
      </c>
      <c r="N985" s="432">
        <v>0.04</v>
      </c>
      <c r="O985" s="420"/>
      <c r="P985" s="420"/>
      <c r="Q985" s="420"/>
      <c r="R985" s="420"/>
      <c r="S985" s="420"/>
      <c r="T985" s="420">
        <v>0.04</v>
      </c>
      <c r="U985" s="420"/>
      <c r="V985" s="420"/>
      <c r="W985" s="420"/>
      <c r="X985" s="420"/>
      <c r="Y985" s="420"/>
      <c r="Z985" s="413"/>
      <c r="AA985" s="413"/>
      <c r="AB985" s="413"/>
      <c r="AC985" s="413"/>
      <c r="AD985" s="413"/>
      <c r="AE985" s="413"/>
      <c r="AF985" s="413"/>
      <c r="AG985" s="413"/>
    </row>
    <row r="986" spans="1:33" s="419" customFormat="1" ht="21" customHeight="1">
      <c r="A986" s="595"/>
      <c r="B986" s="594" t="s">
        <v>1761</v>
      </c>
      <c r="C986" s="372" t="s">
        <v>692</v>
      </c>
      <c r="D986" s="372"/>
      <c r="E986" s="372" t="s">
        <v>51</v>
      </c>
      <c r="F986" s="256">
        <v>46.5</v>
      </c>
      <c r="G986" s="256"/>
      <c r="H986" s="256">
        <v>46.5</v>
      </c>
      <c r="I986" s="446">
        <f t="shared" si="18"/>
        <v>0</v>
      </c>
      <c r="J986" s="432">
        <v>5</v>
      </c>
      <c r="K986" s="420">
        <v>5</v>
      </c>
      <c r="L986" s="420">
        <v>10</v>
      </c>
      <c r="M986" s="432">
        <v>13</v>
      </c>
      <c r="N986" s="432">
        <v>12.5</v>
      </c>
      <c r="O986" s="420"/>
      <c r="P986" s="420"/>
      <c r="Q986" s="420"/>
      <c r="R986" s="420"/>
      <c r="S986" s="420"/>
      <c r="T986" s="420">
        <v>1</v>
      </c>
      <c r="U986" s="420"/>
      <c r="V986" s="420"/>
      <c r="W986" s="420"/>
      <c r="X986" s="420"/>
      <c r="Y986" s="420"/>
      <c r="Z986" s="413"/>
      <c r="AA986" s="413"/>
      <c r="AB986" s="413"/>
      <c r="AC986" s="413"/>
      <c r="AD986" s="413"/>
      <c r="AE986" s="413"/>
      <c r="AF986" s="413"/>
      <c r="AG986" s="413"/>
    </row>
    <row r="987" spans="1:33" ht="21" customHeight="1">
      <c r="A987" s="595"/>
      <c r="B987" s="594" t="s">
        <v>1295</v>
      </c>
      <c r="C987" s="372" t="s">
        <v>790</v>
      </c>
      <c r="D987" s="372"/>
      <c r="E987" s="372" t="s">
        <v>51</v>
      </c>
      <c r="F987" s="256">
        <v>0.04</v>
      </c>
      <c r="G987" s="256"/>
      <c r="H987" s="256">
        <v>0.04</v>
      </c>
      <c r="I987" s="446">
        <f t="shared" si="18"/>
        <v>0</v>
      </c>
      <c r="J987" s="432"/>
      <c r="K987" s="420"/>
      <c r="L987" s="420">
        <v>0.01</v>
      </c>
      <c r="M987" s="432">
        <v>0.01</v>
      </c>
      <c r="N987" s="432">
        <v>0.02</v>
      </c>
      <c r="O987" s="420"/>
      <c r="P987" s="420"/>
      <c r="Q987" s="420"/>
      <c r="R987" s="420"/>
      <c r="S987" s="420"/>
      <c r="T987" s="420"/>
      <c r="U987" s="420"/>
      <c r="V987" s="420"/>
      <c r="W987" s="432"/>
      <c r="X987" s="420"/>
      <c r="Y987" s="420"/>
      <c r="Z987" s="413"/>
      <c r="AA987" s="413"/>
      <c r="AB987" s="413"/>
      <c r="AC987" s="413"/>
      <c r="AD987" s="413"/>
      <c r="AE987" s="413"/>
      <c r="AF987" s="413"/>
      <c r="AG987" s="413"/>
    </row>
    <row r="988" spans="1:33" ht="21" customHeight="1">
      <c r="A988" s="595"/>
      <c r="B988" s="594" t="s">
        <v>1295</v>
      </c>
      <c r="C988" s="372" t="s">
        <v>1296</v>
      </c>
      <c r="D988" s="372"/>
      <c r="E988" s="372" t="s">
        <v>51</v>
      </c>
      <c r="F988" s="256">
        <v>0.14000000000000001</v>
      </c>
      <c r="G988" s="256"/>
      <c r="H988" s="256">
        <v>0.14000000000000001</v>
      </c>
      <c r="I988" s="446">
        <f t="shared" si="18"/>
        <v>0</v>
      </c>
      <c r="J988" s="432">
        <v>0.03</v>
      </c>
      <c r="K988" s="420"/>
      <c r="L988" s="420">
        <v>0.01</v>
      </c>
      <c r="M988" s="432">
        <v>0.01</v>
      </c>
      <c r="N988" s="432">
        <v>0.09</v>
      </c>
      <c r="O988" s="420"/>
      <c r="P988" s="420"/>
      <c r="Q988" s="420"/>
      <c r="R988" s="420"/>
      <c r="S988" s="420"/>
      <c r="T988" s="420"/>
      <c r="U988" s="420"/>
      <c r="V988" s="420"/>
      <c r="W988" s="420"/>
      <c r="X988" s="420"/>
      <c r="Y988" s="420"/>
      <c r="Z988" s="413"/>
      <c r="AA988" s="413"/>
      <c r="AB988" s="413"/>
      <c r="AC988" s="413"/>
      <c r="AD988" s="413"/>
      <c r="AE988" s="413"/>
      <c r="AF988" s="413"/>
      <c r="AG988" s="413"/>
    </row>
    <row r="989" spans="1:33" ht="21" customHeight="1">
      <c r="A989" s="595"/>
      <c r="B989" s="594" t="s">
        <v>1295</v>
      </c>
      <c r="C989" s="372" t="s">
        <v>333</v>
      </c>
      <c r="D989" s="372"/>
      <c r="E989" s="372" t="s">
        <v>51</v>
      </c>
      <c r="F989" s="256">
        <v>0.01</v>
      </c>
      <c r="G989" s="256"/>
      <c r="H989" s="256">
        <v>0.01</v>
      </c>
      <c r="I989" s="446">
        <f t="shared" si="18"/>
        <v>0</v>
      </c>
      <c r="J989" s="432"/>
      <c r="K989" s="420"/>
      <c r="L989" s="420"/>
      <c r="M989" s="432">
        <v>0.01</v>
      </c>
      <c r="N989" s="432"/>
      <c r="O989" s="420"/>
      <c r="P989" s="420"/>
      <c r="Q989" s="420"/>
      <c r="R989" s="420"/>
      <c r="S989" s="420"/>
      <c r="T989" s="420"/>
      <c r="U989" s="420"/>
      <c r="V989" s="420"/>
      <c r="W989" s="420"/>
      <c r="X989" s="420"/>
      <c r="Y989" s="420"/>
      <c r="Z989" s="413"/>
      <c r="AA989" s="413"/>
      <c r="AB989" s="413"/>
      <c r="AC989" s="413"/>
      <c r="AD989" s="413"/>
      <c r="AE989" s="413"/>
      <c r="AF989" s="413"/>
      <c r="AG989" s="413"/>
    </row>
    <row r="990" spans="1:33" ht="21" customHeight="1">
      <c r="A990" s="595"/>
      <c r="B990" s="594" t="s">
        <v>1295</v>
      </c>
      <c r="C990" s="372" t="s">
        <v>705</v>
      </c>
      <c r="D990" s="372"/>
      <c r="E990" s="372" t="s">
        <v>51</v>
      </c>
      <c r="F990" s="256">
        <v>0.04</v>
      </c>
      <c r="G990" s="256"/>
      <c r="H990" s="256">
        <v>0.04</v>
      </c>
      <c r="I990" s="446">
        <f t="shared" si="18"/>
        <v>0</v>
      </c>
      <c r="J990" s="432">
        <v>0.01</v>
      </c>
      <c r="K990" s="420"/>
      <c r="L990" s="420">
        <v>0.01</v>
      </c>
      <c r="M990" s="432">
        <v>0.01</v>
      </c>
      <c r="N990" s="432">
        <v>0.01</v>
      </c>
      <c r="O990" s="420"/>
      <c r="P990" s="420"/>
      <c r="Q990" s="420"/>
      <c r="R990" s="420"/>
      <c r="S990" s="420"/>
      <c r="T990" s="420"/>
      <c r="U990" s="420"/>
      <c r="V990" s="420"/>
      <c r="W990" s="420"/>
      <c r="X990" s="420"/>
      <c r="Y990" s="420"/>
      <c r="Z990" s="413"/>
      <c r="AA990" s="413"/>
      <c r="AB990" s="413"/>
      <c r="AC990" s="413"/>
      <c r="AD990" s="413"/>
      <c r="AE990" s="413"/>
      <c r="AF990" s="413"/>
      <c r="AG990" s="413"/>
    </row>
    <row r="991" spans="1:33" ht="21" customHeight="1">
      <c r="A991" s="595"/>
      <c r="B991" s="594" t="s">
        <v>1295</v>
      </c>
      <c r="C991" s="372" t="s">
        <v>760</v>
      </c>
      <c r="D991" s="372"/>
      <c r="E991" s="372" t="s">
        <v>51</v>
      </c>
      <c r="F991" s="256">
        <v>7.0000000000000007E-2</v>
      </c>
      <c r="G991" s="256"/>
      <c r="H991" s="256">
        <v>7.0000000000000007E-2</v>
      </c>
      <c r="I991" s="446">
        <f t="shared" si="18"/>
        <v>0</v>
      </c>
      <c r="J991" s="432">
        <v>0.01</v>
      </c>
      <c r="K991" s="420"/>
      <c r="L991" s="420">
        <v>0.01</v>
      </c>
      <c r="M991" s="432">
        <v>0.02</v>
      </c>
      <c r="N991" s="432">
        <v>0.03</v>
      </c>
      <c r="O991" s="420"/>
      <c r="P991" s="420"/>
      <c r="Q991" s="420"/>
      <c r="R991" s="420"/>
      <c r="S991" s="420"/>
      <c r="T991" s="420"/>
      <c r="U991" s="420"/>
      <c r="V991" s="420"/>
      <c r="W991" s="420"/>
      <c r="X991" s="420"/>
      <c r="Y991" s="420"/>
      <c r="Z991" s="413"/>
      <c r="AA991" s="413"/>
      <c r="AB991" s="413"/>
      <c r="AC991" s="413"/>
      <c r="AD991" s="413"/>
      <c r="AE991" s="413"/>
      <c r="AF991" s="413"/>
      <c r="AG991" s="413"/>
    </row>
    <row r="992" spans="1:33" ht="21" customHeight="1">
      <c r="A992" s="595"/>
      <c r="B992" s="594" t="s">
        <v>1295</v>
      </c>
      <c r="C992" s="372" t="s">
        <v>689</v>
      </c>
      <c r="D992" s="372"/>
      <c r="E992" s="372" t="s">
        <v>51</v>
      </c>
      <c r="F992" s="256">
        <v>0.05</v>
      </c>
      <c r="G992" s="256"/>
      <c r="H992" s="256">
        <v>0.05</v>
      </c>
      <c r="I992" s="446">
        <f t="shared" si="18"/>
        <v>0</v>
      </c>
      <c r="J992" s="432">
        <v>0.01</v>
      </c>
      <c r="K992" s="420"/>
      <c r="L992" s="420"/>
      <c r="M992" s="432">
        <v>0.01</v>
      </c>
      <c r="N992" s="432">
        <v>0.03</v>
      </c>
      <c r="O992" s="420"/>
      <c r="P992" s="420"/>
      <c r="Q992" s="420"/>
      <c r="R992" s="420"/>
      <c r="S992" s="420"/>
      <c r="T992" s="420"/>
      <c r="U992" s="420"/>
      <c r="V992" s="420"/>
      <c r="W992" s="420"/>
      <c r="X992" s="420"/>
      <c r="Y992" s="420"/>
      <c r="Z992" s="413"/>
      <c r="AA992" s="413"/>
      <c r="AB992" s="413"/>
      <c r="AC992" s="413"/>
      <c r="AD992" s="413"/>
      <c r="AE992" s="413"/>
      <c r="AF992" s="413"/>
      <c r="AG992" s="413"/>
    </row>
    <row r="993" spans="1:33" ht="30" customHeight="1">
      <c r="A993" s="595"/>
      <c r="B993" s="594" t="s">
        <v>1295</v>
      </c>
      <c r="C993" s="372" t="s">
        <v>1275</v>
      </c>
      <c r="D993" s="372"/>
      <c r="E993" s="372" t="s">
        <v>51</v>
      </c>
      <c r="F993" s="256">
        <v>7.0000000000000007E-2</v>
      </c>
      <c r="G993" s="256"/>
      <c r="H993" s="256">
        <v>7.0000000000000007E-2</v>
      </c>
      <c r="I993" s="446">
        <f t="shared" si="18"/>
        <v>0</v>
      </c>
      <c r="J993" s="432">
        <v>0.02</v>
      </c>
      <c r="K993" s="420"/>
      <c r="L993" s="420">
        <v>0.01</v>
      </c>
      <c r="M993" s="432">
        <v>0.01</v>
      </c>
      <c r="N993" s="432">
        <v>0.03</v>
      </c>
      <c r="O993" s="420"/>
      <c r="P993" s="420"/>
      <c r="Q993" s="420"/>
      <c r="R993" s="420"/>
      <c r="S993" s="420"/>
      <c r="T993" s="420"/>
      <c r="U993" s="420"/>
      <c r="V993" s="420"/>
      <c r="W993" s="420"/>
      <c r="X993" s="420"/>
      <c r="Y993" s="420"/>
      <c r="Z993" s="413"/>
      <c r="AA993" s="413"/>
      <c r="AB993" s="413"/>
      <c r="AC993" s="413"/>
      <c r="AD993" s="413"/>
      <c r="AE993" s="413"/>
      <c r="AF993" s="413"/>
      <c r="AG993" s="413"/>
    </row>
    <row r="994" spans="1:33" ht="49.5" customHeight="1">
      <c r="A994" s="595"/>
      <c r="B994" s="594" t="s">
        <v>1295</v>
      </c>
      <c r="C994" s="372" t="s">
        <v>741</v>
      </c>
      <c r="D994" s="372"/>
      <c r="E994" s="372" t="s">
        <v>51</v>
      </c>
      <c r="F994" s="256">
        <v>0.04</v>
      </c>
      <c r="G994" s="256"/>
      <c r="H994" s="256">
        <v>0.04</v>
      </c>
      <c r="I994" s="446">
        <f t="shared" si="18"/>
        <v>0</v>
      </c>
      <c r="J994" s="432"/>
      <c r="K994" s="420"/>
      <c r="L994" s="420">
        <v>0.01</v>
      </c>
      <c r="M994" s="432"/>
      <c r="N994" s="432">
        <v>0.03</v>
      </c>
      <c r="O994" s="420"/>
      <c r="P994" s="420"/>
      <c r="Q994" s="420"/>
      <c r="R994" s="420"/>
      <c r="S994" s="420"/>
      <c r="T994" s="420"/>
      <c r="U994" s="420"/>
      <c r="V994" s="420"/>
      <c r="W994" s="420"/>
      <c r="X994" s="420"/>
      <c r="Y994" s="420"/>
      <c r="Z994" s="413"/>
      <c r="AA994" s="413"/>
      <c r="AB994" s="413"/>
      <c r="AC994" s="413"/>
      <c r="AD994" s="413"/>
      <c r="AE994" s="413"/>
      <c r="AF994" s="413"/>
      <c r="AG994" s="413"/>
    </row>
    <row r="995" spans="1:33" s="238" customFormat="1" ht="49.5" customHeight="1">
      <c r="A995" s="363"/>
      <c r="B995" s="594" t="s">
        <v>1295</v>
      </c>
      <c r="C995" s="372" t="s">
        <v>743</v>
      </c>
      <c r="D995" s="372" t="s">
        <v>784</v>
      </c>
      <c r="E995" s="372" t="s">
        <v>51</v>
      </c>
      <c r="F995" s="256">
        <v>0.01</v>
      </c>
      <c r="G995" s="256"/>
      <c r="H995" s="256">
        <v>0.01</v>
      </c>
      <c r="I995" s="446">
        <f t="shared" si="18"/>
        <v>0</v>
      </c>
      <c r="J995" s="432"/>
      <c r="K995" s="420"/>
      <c r="L995" s="420"/>
      <c r="M995" s="432"/>
      <c r="N995" s="432"/>
      <c r="O995" s="420"/>
      <c r="P995" s="420"/>
      <c r="Q995" s="420"/>
      <c r="R995" s="420"/>
      <c r="S995" s="420"/>
      <c r="T995" s="420">
        <v>0.01</v>
      </c>
      <c r="U995" s="420"/>
      <c r="V995" s="420"/>
      <c r="W995" s="420"/>
      <c r="X995" s="420"/>
      <c r="Y995" s="420"/>
      <c r="Z995" s="413"/>
      <c r="AA995" s="413"/>
      <c r="AB995" s="413"/>
      <c r="AC995" s="413"/>
      <c r="AD995" s="413"/>
      <c r="AE995" s="413"/>
      <c r="AF995" s="413"/>
      <c r="AG995" s="239"/>
    </row>
    <row r="996" spans="1:33" s="419" customFormat="1" ht="49.5" customHeight="1">
      <c r="A996" s="595"/>
      <c r="B996" s="594" t="s">
        <v>1295</v>
      </c>
      <c r="C996" s="372" t="s">
        <v>738</v>
      </c>
      <c r="D996" s="372"/>
      <c r="E996" s="372" t="s">
        <v>51</v>
      </c>
      <c r="F996" s="256">
        <v>0.01</v>
      </c>
      <c r="G996" s="256"/>
      <c r="H996" s="256">
        <v>0.01</v>
      </c>
      <c r="I996" s="446">
        <f t="shared" si="18"/>
        <v>0</v>
      </c>
      <c r="J996" s="432"/>
      <c r="K996" s="420"/>
      <c r="L996" s="420"/>
      <c r="M996" s="432"/>
      <c r="N996" s="432">
        <v>0.01</v>
      </c>
      <c r="O996" s="420"/>
      <c r="P996" s="420"/>
      <c r="Q996" s="420"/>
      <c r="R996" s="420"/>
      <c r="S996" s="420"/>
      <c r="T996" s="420"/>
      <c r="U996" s="420"/>
      <c r="V996" s="420"/>
      <c r="W996" s="420"/>
      <c r="X996" s="420"/>
      <c r="Y996" s="420"/>
      <c r="Z996" s="413"/>
      <c r="AA996" s="413"/>
      <c r="AB996" s="413"/>
      <c r="AC996" s="413"/>
      <c r="AD996" s="413"/>
      <c r="AE996" s="413"/>
      <c r="AF996" s="413"/>
      <c r="AG996" s="413"/>
    </row>
    <row r="997" spans="1:33" ht="49.5" customHeight="1">
      <c r="A997" s="593">
        <v>19</v>
      </c>
      <c r="B997" s="404" t="s">
        <v>163</v>
      </c>
      <c r="C997" s="398"/>
      <c r="D997" s="405"/>
      <c r="E997" s="398"/>
      <c r="F997" s="400"/>
      <c r="G997" s="400"/>
      <c r="H997" s="400"/>
      <c r="I997" s="446">
        <f t="shared" si="18"/>
        <v>0</v>
      </c>
      <c r="J997" s="417"/>
      <c r="K997" s="417"/>
      <c r="L997" s="417"/>
      <c r="M997" s="417"/>
      <c r="N997" s="417"/>
      <c r="O997" s="417"/>
      <c r="P997" s="417"/>
      <c r="Q997" s="417"/>
      <c r="R997" s="417"/>
      <c r="S997" s="417"/>
      <c r="T997" s="417"/>
      <c r="U997" s="418"/>
      <c r="V997" s="417"/>
      <c r="W997" s="418"/>
      <c r="X997" s="417"/>
      <c r="Y997" s="417"/>
      <c r="Z997" s="415"/>
      <c r="AA997" s="415"/>
      <c r="AB997" s="415"/>
      <c r="AC997" s="415"/>
      <c r="AD997" s="415"/>
      <c r="AE997" s="415"/>
      <c r="AF997" s="415"/>
      <c r="AG997" s="415"/>
    </row>
    <row r="998" spans="1:33" ht="49.5" customHeight="1">
      <c r="A998" s="595"/>
      <c r="B998" s="368" t="s">
        <v>1297</v>
      </c>
      <c r="C998" s="355" t="s">
        <v>741</v>
      </c>
      <c r="D998" s="604"/>
      <c r="E998" s="355" t="s">
        <v>59</v>
      </c>
      <c r="F998" s="353">
        <v>0.41</v>
      </c>
      <c r="G998" s="256"/>
      <c r="H998" s="353">
        <v>0.41</v>
      </c>
      <c r="I998" s="446">
        <f t="shared" si="18"/>
        <v>0</v>
      </c>
      <c r="J998" s="408">
        <v>0.2</v>
      </c>
      <c r="L998" s="408">
        <v>0.21</v>
      </c>
    </row>
    <row r="999" spans="1:33" ht="49.5" customHeight="1">
      <c r="A999" s="595"/>
      <c r="B999" s="368" t="s">
        <v>1298</v>
      </c>
      <c r="C999" s="355" t="s">
        <v>706</v>
      </c>
      <c r="D999" s="604"/>
      <c r="E999" s="355" t="s">
        <v>59</v>
      </c>
      <c r="F999" s="353">
        <v>0.61</v>
      </c>
      <c r="G999" s="256"/>
      <c r="H999" s="353">
        <v>0.61</v>
      </c>
      <c r="I999" s="446">
        <f t="shared" si="18"/>
        <v>0</v>
      </c>
      <c r="K999" s="408">
        <v>0.3</v>
      </c>
      <c r="M999" s="408">
        <v>0.31</v>
      </c>
    </row>
    <row r="1000" spans="1:33" ht="49.5" customHeight="1">
      <c r="A1000" s="595"/>
      <c r="B1000" s="368" t="s">
        <v>1299</v>
      </c>
      <c r="C1000" s="355" t="s">
        <v>732</v>
      </c>
      <c r="D1000" s="604" t="s">
        <v>735</v>
      </c>
      <c r="E1000" s="355" t="s">
        <v>59</v>
      </c>
      <c r="F1000" s="353">
        <v>1</v>
      </c>
      <c r="G1000" s="256"/>
      <c r="H1000" s="353">
        <v>1</v>
      </c>
      <c r="I1000" s="446">
        <f t="shared" si="18"/>
        <v>0</v>
      </c>
      <c r="K1000" s="408">
        <v>0.66</v>
      </c>
      <c r="M1000" s="408">
        <v>0.34</v>
      </c>
    </row>
    <row r="1001" spans="1:33" ht="49.5" customHeight="1">
      <c r="A1001" s="595"/>
      <c r="B1001" s="594" t="s">
        <v>1300</v>
      </c>
      <c r="C1001" s="355" t="s">
        <v>899</v>
      </c>
      <c r="D1001" s="372"/>
      <c r="E1001" s="355" t="s">
        <v>59</v>
      </c>
      <c r="F1001" s="353">
        <v>0.74</v>
      </c>
      <c r="G1001" s="256"/>
      <c r="H1001" s="353">
        <v>0.74</v>
      </c>
      <c r="I1001" s="446">
        <f t="shared" si="18"/>
        <v>0</v>
      </c>
      <c r="J1001" s="408">
        <v>0.6</v>
      </c>
      <c r="K1001" s="408">
        <v>0.14000000000000001</v>
      </c>
    </row>
    <row r="1002" spans="1:33" ht="49.5" customHeight="1">
      <c r="A1002" s="595"/>
      <c r="B1002" s="13" t="s">
        <v>1762</v>
      </c>
      <c r="C1002" s="605" t="s">
        <v>749</v>
      </c>
      <c r="D1002" s="605"/>
      <c r="E1002" s="355" t="s">
        <v>59</v>
      </c>
      <c r="F1002" s="353">
        <v>0.3</v>
      </c>
      <c r="G1002" s="256"/>
      <c r="H1002" s="353">
        <v>0.3</v>
      </c>
      <c r="I1002" s="446">
        <f t="shared" si="18"/>
        <v>0</v>
      </c>
      <c r="L1002" s="408">
        <v>0.3</v>
      </c>
    </row>
    <row r="1003" spans="1:33" ht="49.5" customHeight="1">
      <c r="A1003" s="595"/>
      <c r="B1003" s="13" t="s">
        <v>1301</v>
      </c>
      <c r="C1003" s="605" t="s">
        <v>760</v>
      </c>
      <c r="D1003" s="605" t="s">
        <v>762</v>
      </c>
      <c r="E1003" s="355" t="s">
        <v>59</v>
      </c>
      <c r="F1003" s="353">
        <v>0.5</v>
      </c>
      <c r="G1003" s="256"/>
      <c r="H1003" s="353">
        <v>0.5</v>
      </c>
      <c r="I1003" s="446">
        <f t="shared" si="18"/>
        <v>0</v>
      </c>
      <c r="J1003" s="408">
        <v>0.5</v>
      </c>
    </row>
    <row r="1004" spans="1:33" ht="49.5" customHeight="1">
      <c r="A1004" s="595"/>
      <c r="B1004" s="368" t="s">
        <v>1302</v>
      </c>
      <c r="C1004" s="605" t="s">
        <v>338</v>
      </c>
      <c r="D1004" s="604"/>
      <c r="E1004" s="355" t="s">
        <v>59</v>
      </c>
      <c r="F1004" s="353">
        <v>0.9</v>
      </c>
      <c r="G1004" s="256"/>
      <c r="H1004" s="353">
        <v>0.9</v>
      </c>
      <c r="I1004" s="446">
        <f t="shared" si="18"/>
        <v>0</v>
      </c>
      <c r="L1004" s="408">
        <v>0.9</v>
      </c>
    </row>
    <row r="1005" spans="1:33" s="238" customFormat="1" ht="49.5" customHeight="1">
      <c r="A1005" s="363"/>
      <c r="B1005" s="13" t="s">
        <v>1303</v>
      </c>
      <c r="C1005" s="605" t="s">
        <v>743</v>
      </c>
      <c r="D1005" s="605" t="s">
        <v>786</v>
      </c>
      <c r="E1005" s="355" t="s">
        <v>59</v>
      </c>
      <c r="F1005" s="353">
        <v>1</v>
      </c>
      <c r="G1005" s="256"/>
      <c r="H1005" s="353">
        <v>1</v>
      </c>
      <c r="I1005" s="446">
        <f t="shared" si="18"/>
        <v>0</v>
      </c>
      <c r="J1005" s="408">
        <v>1</v>
      </c>
      <c r="K1005" s="408"/>
      <c r="L1005" s="408"/>
      <c r="M1005" s="408"/>
      <c r="N1005" s="408"/>
      <c r="O1005" s="408"/>
      <c r="P1005" s="408"/>
      <c r="Q1005" s="408"/>
      <c r="R1005" s="408"/>
      <c r="S1005" s="408"/>
      <c r="T1005" s="408"/>
      <c r="U1005" s="408"/>
      <c r="V1005" s="408"/>
      <c r="W1005" s="408"/>
      <c r="X1005" s="408"/>
      <c r="Y1005" s="408"/>
      <c r="Z1005" s="414"/>
      <c r="AA1005" s="414"/>
      <c r="AB1005" s="414"/>
      <c r="AC1005" s="414"/>
      <c r="AD1005" s="414"/>
      <c r="AE1005" s="414"/>
      <c r="AF1005" s="414"/>
      <c r="AG1005" s="239"/>
    </row>
    <row r="1006" spans="1:33" ht="49.5" customHeight="1">
      <c r="A1006" s="595"/>
      <c r="B1006" s="13" t="s">
        <v>1304</v>
      </c>
      <c r="C1006" s="605" t="s">
        <v>334</v>
      </c>
      <c r="D1006" s="605"/>
      <c r="E1006" s="355" t="s">
        <v>59</v>
      </c>
      <c r="F1006" s="353">
        <v>0.2</v>
      </c>
      <c r="G1006" s="256"/>
      <c r="H1006" s="353">
        <v>0.2</v>
      </c>
      <c r="I1006" s="446">
        <f t="shared" si="18"/>
        <v>0</v>
      </c>
      <c r="L1006" s="408">
        <v>0.2</v>
      </c>
      <c r="P1006" s="420"/>
    </row>
    <row r="1007" spans="1:33" ht="49.5" customHeight="1">
      <c r="A1007" s="595"/>
      <c r="B1007" s="596" t="s">
        <v>1305</v>
      </c>
      <c r="C1007" s="605" t="s">
        <v>339</v>
      </c>
      <c r="D1007" s="605" t="s">
        <v>697</v>
      </c>
      <c r="E1007" s="355" t="s">
        <v>59</v>
      </c>
      <c r="F1007" s="353">
        <v>0.6</v>
      </c>
      <c r="G1007" s="256"/>
      <c r="H1007" s="353">
        <v>0.6</v>
      </c>
      <c r="I1007" s="446">
        <f t="shared" si="18"/>
        <v>0</v>
      </c>
      <c r="J1007" s="408">
        <v>0.08</v>
      </c>
      <c r="L1007" s="408">
        <v>0.46</v>
      </c>
      <c r="M1007" s="408">
        <v>0.02</v>
      </c>
      <c r="T1007" s="408">
        <v>0.04</v>
      </c>
    </row>
    <row r="1008" spans="1:33" ht="26.25" customHeight="1">
      <c r="A1008" s="595"/>
      <c r="B1008" s="596" t="s">
        <v>1557</v>
      </c>
      <c r="C1008" s="605" t="s">
        <v>328</v>
      </c>
      <c r="D1008" s="605"/>
      <c r="E1008" s="355" t="s">
        <v>59</v>
      </c>
      <c r="F1008" s="353">
        <v>0.3</v>
      </c>
      <c r="G1008" s="256"/>
      <c r="H1008" s="353">
        <v>0.3</v>
      </c>
      <c r="I1008" s="446">
        <f t="shared" si="18"/>
        <v>0</v>
      </c>
      <c r="L1008" s="408">
        <v>0.3</v>
      </c>
    </row>
    <row r="1009" spans="1:33" s="419" customFormat="1" ht="31.5" customHeight="1">
      <c r="A1009" s="595"/>
      <c r="B1009" s="356" t="s">
        <v>1558</v>
      </c>
      <c r="C1009" s="355" t="s">
        <v>336</v>
      </c>
      <c r="D1009" s="357"/>
      <c r="E1009" s="355" t="s">
        <v>59</v>
      </c>
      <c r="F1009" s="353">
        <v>1.1200000000000001</v>
      </c>
      <c r="G1009" s="256"/>
      <c r="H1009" s="353">
        <v>1.1200000000000001</v>
      </c>
      <c r="I1009" s="446">
        <f t="shared" si="18"/>
        <v>0</v>
      </c>
      <c r="J1009" s="423">
        <v>0.43</v>
      </c>
      <c r="K1009" s="423">
        <v>0.55000000000000004</v>
      </c>
      <c r="L1009" s="408">
        <v>0.13</v>
      </c>
      <c r="M1009" s="408"/>
      <c r="N1009" s="408"/>
      <c r="O1009" s="408"/>
      <c r="P1009" s="408"/>
      <c r="Q1009" s="408"/>
      <c r="R1009" s="408"/>
      <c r="S1009" s="408"/>
      <c r="T1009" s="408"/>
      <c r="U1009" s="408"/>
      <c r="V1009" s="408"/>
      <c r="W1009" s="408"/>
      <c r="X1009" s="408">
        <v>0.01</v>
      </c>
      <c r="Y1009" s="408"/>
      <c r="Z1009" s="414"/>
      <c r="AA1009" s="414"/>
      <c r="AB1009" s="414"/>
      <c r="AC1009" s="414"/>
      <c r="AD1009" s="414"/>
      <c r="AE1009" s="414"/>
      <c r="AF1009" s="414"/>
      <c r="AG1009" s="414"/>
    </row>
    <row r="1010" spans="1:33" s="238" customFormat="1" ht="30" customHeight="1">
      <c r="A1010" s="363"/>
      <c r="B1010" s="13" t="s">
        <v>1559</v>
      </c>
      <c r="C1010" s="372" t="s">
        <v>705</v>
      </c>
      <c r="D1010" s="605"/>
      <c r="E1010" s="355" t="s">
        <v>59</v>
      </c>
      <c r="F1010" s="353">
        <v>0.6</v>
      </c>
      <c r="G1010" s="256"/>
      <c r="H1010" s="353">
        <v>0.6</v>
      </c>
      <c r="I1010" s="446">
        <f t="shared" si="18"/>
        <v>0</v>
      </c>
      <c r="J1010" s="408"/>
      <c r="K1010" s="408"/>
      <c r="L1010" s="408"/>
      <c r="M1010" s="408"/>
      <c r="N1010" s="408">
        <v>0.6</v>
      </c>
      <c r="O1010" s="408"/>
      <c r="P1010" s="408"/>
      <c r="Q1010" s="408"/>
      <c r="R1010" s="408"/>
      <c r="S1010" s="408"/>
      <c r="T1010" s="408"/>
      <c r="U1010" s="408"/>
      <c r="V1010" s="408"/>
      <c r="W1010" s="408"/>
      <c r="X1010" s="408"/>
      <c r="Y1010" s="408"/>
      <c r="Z1010" s="414"/>
      <c r="AA1010" s="414"/>
      <c r="AB1010" s="414"/>
      <c r="AC1010" s="414"/>
      <c r="AD1010" s="414"/>
      <c r="AE1010" s="414"/>
      <c r="AF1010" s="414"/>
      <c r="AG1010" s="239"/>
    </row>
    <row r="1011" spans="1:33" s="419" customFormat="1" ht="19.5" customHeight="1">
      <c r="A1011" s="593">
        <v>20</v>
      </c>
      <c r="B1011" s="397" t="s">
        <v>146</v>
      </c>
      <c r="C1011" s="398"/>
      <c r="D1011" s="399"/>
      <c r="E1011" s="398"/>
      <c r="F1011" s="400"/>
      <c r="G1011" s="400"/>
      <c r="H1011" s="400"/>
      <c r="I1011" s="446">
        <f t="shared" si="18"/>
        <v>0</v>
      </c>
      <c r="J1011" s="417"/>
      <c r="K1011" s="417"/>
      <c r="L1011" s="417"/>
      <c r="M1011" s="417"/>
      <c r="N1011" s="417"/>
      <c r="O1011" s="417"/>
      <c r="P1011" s="417"/>
      <c r="Q1011" s="417"/>
      <c r="R1011" s="417"/>
      <c r="S1011" s="417"/>
      <c r="T1011" s="417"/>
      <c r="U1011" s="418"/>
      <c r="V1011" s="417"/>
      <c r="W1011" s="418"/>
      <c r="X1011" s="417"/>
      <c r="Y1011" s="417"/>
      <c r="Z1011" s="415"/>
      <c r="AA1011" s="415"/>
      <c r="AB1011" s="415"/>
      <c r="AC1011" s="415"/>
      <c r="AD1011" s="415"/>
      <c r="AE1011" s="415"/>
      <c r="AF1011" s="415"/>
      <c r="AG1011" s="415"/>
    </row>
    <row r="1012" spans="1:33" ht="19.5" customHeight="1">
      <c r="A1012" s="595">
        <v>1</v>
      </c>
      <c r="B1012" s="356" t="s">
        <v>1981</v>
      </c>
      <c r="C1012" s="605" t="s">
        <v>686</v>
      </c>
      <c r="D1012" s="357"/>
      <c r="E1012" s="605" t="s">
        <v>64</v>
      </c>
      <c r="F1012" s="360">
        <v>0.75</v>
      </c>
      <c r="G1012" s="256"/>
      <c r="H1012" s="360">
        <v>0.75</v>
      </c>
      <c r="I1012" s="446">
        <f t="shared" si="18"/>
        <v>0</v>
      </c>
      <c r="J1012" s="422"/>
      <c r="K1012" s="423">
        <v>0.75</v>
      </c>
      <c r="L1012" s="422"/>
      <c r="M1012" s="422"/>
      <c r="N1012" s="422"/>
      <c r="O1012" s="422"/>
      <c r="P1012" s="422"/>
      <c r="Q1012" s="422"/>
      <c r="R1012" s="422"/>
      <c r="S1012" s="422"/>
      <c r="T1012" s="422"/>
      <c r="U1012" s="422"/>
      <c r="V1012" s="422"/>
      <c r="W1012" s="422"/>
      <c r="X1012" s="422"/>
      <c r="Y1012" s="422"/>
      <c r="Z1012" s="421"/>
      <c r="AA1012" s="421"/>
      <c r="AB1012" s="421"/>
      <c r="AC1012" s="421"/>
      <c r="AD1012" s="421"/>
      <c r="AE1012" s="421"/>
      <c r="AF1012" s="421"/>
      <c r="AG1012" s="421"/>
    </row>
    <row r="1013" spans="1:33" ht="19.5" customHeight="1">
      <c r="A1013" s="595">
        <v>2</v>
      </c>
      <c r="B1013" s="356" t="s">
        <v>1982</v>
      </c>
      <c r="C1013" s="605" t="s">
        <v>686</v>
      </c>
      <c r="D1013" s="357"/>
      <c r="E1013" s="605" t="s">
        <v>64</v>
      </c>
      <c r="F1013" s="360">
        <v>0.7</v>
      </c>
      <c r="G1013" s="256"/>
      <c r="H1013" s="360">
        <v>0.7</v>
      </c>
      <c r="I1013" s="446">
        <f t="shared" si="18"/>
        <v>0</v>
      </c>
      <c r="J1013" s="422"/>
      <c r="K1013" s="423">
        <v>0.6</v>
      </c>
      <c r="L1013" s="422">
        <v>0.09</v>
      </c>
      <c r="M1013" s="422"/>
      <c r="N1013" s="422"/>
      <c r="O1013" s="422"/>
      <c r="P1013" s="422"/>
      <c r="Q1013" s="422"/>
      <c r="R1013" s="422"/>
      <c r="S1013" s="422"/>
      <c r="T1013" s="422"/>
      <c r="U1013" s="422"/>
      <c r="V1013" s="422"/>
      <c r="W1013" s="422"/>
      <c r="X1013" s="422">
        <v>0.01</v>
      </c>
      <c r="Y1013" s="422"/>
      <c r="Z1013" s="421"/>
      <c r="AA1013" s="421"/>
      <c r="AB1013" s="421"/>
      <c r="AC1013" s="421"/>
      <c r="AD1013" s="421"/>
      <c r="AE1013" s="421"/>
      <c r="AF1013" s="421"/>
      <c r="AG1013" s="421"/>
    </row>
    <row r="1014" spans="1:33" ht="19.5" customHeight="1">
      <c r="A1014" s="607">
        <v>3</v>
      </c>
      <c r="B1014" s="356" t="s">
        <v>1560</v>
      </c>
      <c r="C1014" s="605" t="s">
        <v>686</v>
      </c>
      <c r="D1014" s="357"/>
      <c r="E1014" s="605" t="s">
        <v>64</v>
      </c>
      <c r="F1014" s="360">
        <v>0.8</v>
      </c>
      <c r="G1014" s="256"/>
      <c r="H1014" s="360">
        <v>0.8</v>
      </c>
      <c r="I1014" s="446">
        <f t="shared" si="18"/>
        <v>0</v>
      </c>
      <c r="J1014" s="422"/>
      <c r="K1014" s="422">
        <v>0.3</v>
      </c>
      <c r="L1014" s="422">
        <v>0.3</v>
      </c>
      <c r="M1014" s="422">
        <v>0.2</v>
      </c>
      <c r="N1014" s="422"/>
      <c r="O1014" s="422"/>
      <c r="P1014" s="422"/>
      <c r="Q1014" s="422"/>
      <c r="R1014" s="422"/>
      <c r="S1014" s="422"/>
      <c r="T1014" s="422"/>
      <c r="U1014" s="422"/>
      <c r="V1014" s="422"/>
      <c r="W1014" s="422"/>
      <c r="X1014" s="422"/>
      <c r="Y1014" s="422"/>
      <c r="Z1014" s="421"/>
      <c r="AA1014" s="421"/>
      <c r="AB1014" s="421"/>
      <c r="AC1014" s="421"/>
      <c r="AD1014" s="421"/>
      <c r="AE1014" s="421"/>
      <c r="AF1014" s="421"/>
      <c r="AG1014" s="421"/>
    </row>
    <row r="1015" spans="1:33" ht="19.5" customHeight="1">
      <c r="A1015" s="607">
        <v>4</v>
      </c>
      <c r="B1015" s="385" t="s">
        <v>1561</v>
      </c>
      <c r="C1015" s="605" t="s">
        <v>686</v>
      </c>
      <c r="D1015" s="357"/>
      <c r="E1015" s="605" t="s">
        <v>64</v>
      </c>
      <c r="F1015" s="360">
        <v>1</v>
      </c>
      <c r="G1015" s="256"/>
      <c r="H1015" s="360">
        <v>1</v>
      </c>
      <c r="I1015" s="446">
        <f t="shared" si="18"/>
        <v>0</v>
      </c>
      <c r="J1015" s="422"/>
      <c r="K1015" s="422"/>
      <c r="L1015" s="422">
        <v>1</v>
      </c>
      <c r="M1015" s="422"/>
      <c r="N1015" s="422"/>
      <c r="O1015" s="422"/>
      <c r="P1015" s="422"/>
      <c r="Q1015" s="422"/>
      <c r="R1015" s="422"/>
      <c r="S1015" s="422"/>
      <c r="T1015" s="422"/>
      <c r="U1015" s="422"/>
      <c r="V1015" s="422"/>
      <c r="W1015" s="422"/>
      <c r="X1015" s="422"/>
      <c r="Y1015" s="422"/>
      <c r="Z1015" s="421"/>
      <c r="AA1015" s="421"/>
      <c r="AB1015" s="421"/>
      <c r="AC1015" s="421"/>
      <c r="AD1015" s="421"/>
      <c r="AE1015" s="421"/>
      <c r="AF1015" s="421"/>
      <c r="AG1015" s="421"/>
    </row>
    <row r="1016" spans="1:33" ht="19.5" customHeight="1">
      <c r="A1016" s="607">
        <v>5</v>
      </c>
      <c r="B1016" s="356" t="s">
        <v>1562</v>
      </c>
      <c r="C1016" s="605" t="s">
        <v>686</v>
      </c>
      <c r="D1016" s="357"/>
      <c r="E1016" s="605" t="s">
        <v>64</v>
      </c>
      <c r="F1016" s="360">
        <v>0.7</v>
      </c>
      <c r="G1016" s="256"/>
      <c r="H1016" s="360">
        <v>0.7</v>
      </c>
      <c r="I1016" s="446">
        <f t="shared" si="18"/>
        <v>0</v>
      </c>
      <c r="J1016" s="422"/>
      <c r="K1016" s="422">
        <v>0.2</v>
      </c>
      <c r="L1016" s="422"/>
      <c r="M1016" s="422">
        <v>0.5</v>
      </c>
      <c r="N1016" s="422"/>
      <c r="O1016" s="422"/>
      <c r="P1016" s="422"/>
      <c r="Q1016" s="422"/>
      <c r="R1016" s="422"/>
      <c r="S1016" s="422"/>
      <c r="T1016" s="422"/>
      <c r="U1016" s="422"/>
      <c r="V1016" s="422"/>
      <c r="W1016" s="422"/>
      <c r="X1016" s="422"/>
      <c r="Y1016" s="422"/>
      <c r="Z1016" s="421"/>
      <c r="AA1016" s="421"/>
      <c r="AB1016" s="421"/>
      <c r="AC1016" s="421"/>
      <c r="AD1016" s="421"/>
      <c r="AE1016" s="421"/>
      <c r="AF1016" s="421"/>
      <c r="AG1016" s="421"/>
    </row>
    <row r="1017" spans="1:33" ht="19.5" customHeight="1">
      <c r="A1017" s="607">
        <v>6</v>
      </c>
      <c r="B1017" s="597" t="s">
        <v>1563</v>
      </c>
      <c r="C1017" s="605" t="s">
        <v>686</v>
      </c>
      <c r="D1017" s="355"/>
      <c r="E1017" s="605" t="s">
        <v>64</v>
      </c>
      <c r="F1017" s="360">
        <v>0.5</v>
      </c>
      <c r="G1017" s="256"/>
      <c r="H1017" s="360">
        <v>0.5</v>
      </c>
      <c r="I1017" s="446">
        <f t="shared" si="18"/>
        <v>0</v>
      </c>
      <c r="J1017" s="422"/>
      <c r="K1017" s="422">
        <v>0.4</v>
      </c>
      <c r="L1017" s="422"/>
      <c r="M1017" s="422">
        <v>0.1</v>
      </c>
      <c r="N1017" s="422"/>
      <c r="O1017" s="422"/>
      <c r="P1017" s="422"/>
      <c r="Q1017" s="422"/>
      <c r="R1017" s="422"/>
      <c r="S1017" s="422"/>
      <c r="T1017" s="422"/>
      <c r="U1017" s="422"/>
      <c r="V1017" s="422"/>
      <c r="W1017" s="422"/>
      <c r="X1017" s="422"/>
      <c r="Y1017" s="422"/>
      <c r="Z1017" s="421"/>
      <c r="AA1017" s="421"/>
      <c r="AB1017" s="421"/>
      <c r="AC1017" s="421"/>
      <c r="AD1017" s="421"/>
      <c r="AE1017" s="421"/>
      <c r="AF1017" s="421"/>
      <c r="AG1017" s="421"/>
    </row>
    <row r="1018" spans="1:33" ht="19.5" customHeight="1">
      <c r="A1018" s="607">
        <v>7</v>
      </c>
      <c r="B1018" s="597" t="s">
        <v>2094</v>
      </c>
      <c r="C1018" s="605" t="s">
        <v>686</v>
      </c>
      <c r="D1018" s="355"/>
      <c r="E1018" s="605" t="s">
        <v>64</v>
      </c>
      <c r="F1018" s="360">
        <v>0.5</v>
      </c>
      <c r="G1018" s="256"/>
      <c r="H1018" s="360">
        <v>0.5</v>
      </c>
      <c r="I1018" s="446">
        <f t="shared" si="18"/>
        <v>0</v>
      </c>
      <c r="J1018" s="422">
        <v>0.2</v>
      </c>
      <c r="K1018" s="422">
        <v>0.3</v>
      </c>
      <c r="L1018" s="422"/>
      <c r="M1018" s="422"/>
      <c r="N1018" s="422"/>
      <c r="O1018" s="422"/>
      <c r="P1018" s="422"/>
      <c r="Q1018" s="422"/>
      <c r="R1018" s="422"/>
      <c r="S1018" s="422"/>
      <c r="T1018" s="422"/>
      <c r="U1018" s="422"/>
      <c r="V1018" s="422"/>
      <c r="W1018" s="422"/>
      <c r="X1018" s="422"/>
      <c r="Y1018" s="422"/>
      <c r="Z1018" s="421"/>
      <c r="AA1018" s="421"/>
      <c r="AB1018" s="421"/>
      <c r="AC1018" s="421"/>
      <c r="AD1018" s="421"/>
      <c r="AE1018" s="421"/>
      <c r="AF1018" s="421"/>
      <c r="AG1018" s="421"/>
    </row>
    <row r="1019" spans="1:33" ht="19.5" customHeight="1">
      <c r="A1019" s="607">
        <v>8</v>
      </c>
      <c r="B1019" s="597" t="s">
        <v>2095</v>
      </c>
      <c r="C1019" s="605" t="s">
        <v>686</v>
      </c>
      <c r="D1019" s="355"/>
      <c r="E1019" s="605" t="s">
        <v>64</v>
      </c>
      <c r="F1019" s="360">
        <v>0.5</v>
      </c>
      <c r="G1019" s="256"/>
      <c r="H1019" s="360">
        <v>0.5</v>
      </c>
      <c r="I1019" s="446">
        <f t="shared" si="18"/>
        <v>0</v>
      </c>
      <c r="J1019" s="422">
        <v>0.2</v>
      </c>
      <c r="K1019" s="422">
        <v>0.3</v>
      </c>
      <c r="L1019" s="422"/>
      <c r="M1019" s="422"/>
      <c r="N1019" s="422"/>
      <c r="O1019" s="422"/>
      <c r="P1019" s="422"/>
      <c r="Q1019" s="422"/>
      <c r="R1019" s="422"/>
      <c r="S1019" s="422"/>
      <c r="T1019" s="422"/>
      <c r="U1019" s="422"/>
      <c r="V1019" s="422"/>
      <c r="W1019" s="422"/>
      <c r="X1019" s="422"/>
      <c r="Y1019" s="422"/>
      <c r="Z1019" s="421"/>
      <c r="AA1019" s="421"/>
      <c r="AB1019" s="421"/>
      <c r="AC1019" s="421"/>
      <c r="AD1019" s="421"/>
      <c r="AE1019" s="421"/>
      <c r="AF1019" s="421"/>
      <c r="AG1019" s="421"/>
    </row>
    <row r="1020" spans="1:33" ht="19.5" customHeight="1">
      <c r="A1020" s="607">
        <v>9</v>
      </c>
      <c r="B1020" s="356" t="s">
        <v>2093</v>
      </c>
      <c r="C1020" s="605" t="s">
        <v>686</v>
      </c>
      <c r="D1020" s="357"/>
      <c r="E1020" s="605" t="s">
        <v>64</v>
      </c>
      <c r="F1020" s="360">
        <v>0.6</v>
      </c>
      <c r="G1020" s="256"/>
      <c r="H1020" s="360">
        <v>0.6</v>
      </c>
      <c r="I1020" s="446">
        <f t="shared" si="18"/>
        <v>0</v>
      </c>
      <c r="J1020" s="422"/>
      <c r="K1020" s="422">
        <v>0.3</v>
      </c>
      <c r="L1020" s="422">
        <v>0.2</v>
      </c>
      <c r="M1020" s="422">
        <v>0.1</v>
      </c>
      <c r="N1020" s="422"/>
      <c r="O1020" s="422"/>
      <c r="P1020" s="422"/>
      <c r="Q1020" s="422"/>
      <c r="R1020" s="422"/>
      <c r="S1020" s="422"/>
      <c r="T1020" s="422"/>
      <c r="U1020" s="422"/>
      <c r="V1020" s="422"/>
      <c r="W1020" s="422"/>
      <c r="X1020" s="422"/>
      <c r="Y1020" s="422"/>
      <c r="Z1020" s="421"/>
      <c r="AA1020" s="421"/>
      <c r="AB1020" s="421"/>
      <c r="AC1020" s="421"/>
      <c r="AD1020" s="421"/>
      <c r="AE1020" s="421"/>
      <c r="AF1020" s="421"/>
      <c r="AG1020" s="421"/>
    </row>
    <row r="1021" spans="1:33" ht="19.5" customHeight="1">
      <c r="A1021" s="607">
        <v>10</v>
      </c>
      <c r="B1021" s="356" t="s">
        <v>2096</v>
      </c>
      <c r="C1021" s="605" t="s">
        <v>686</v>
      </c>
      <c r="D1021" s="357"/>
      <c r="E1021" s="605" t="s">
        <v>64</v>
      </c>
      <c r="F1021" s="360">
        <v>0.5</v>
      </c>
      <c r="G1021" s="256"/>
      <c r="H1021" s="360">
        <v>0.5</v>
      </c>
      <c r="I1021" s="446">
        <f t="shared" si="18"/>
        <v>0</v>
      </c>
      <c r="J1021" s="422"/>
      <c r="K1021" s="422">
        <v>0.4</v>
      </c>
      <c r="L1021" s="422">
        <v>0.1</v>
      </c>
      <c r="M1021" s="422"/>
      <c r="N1021" s="422"/>
      <c r="O1021" s="422"/>
      <c r="P1021" s="422"/>
      <c r="Q1021" s="422"/>
      <c r="R1021" s="422"/>
      <c r="S1021" s="422"/>
      <c r="T1021" s="422"/>
      <c r="U1021" s="422"/>
      <c r="V1021" s="422"/>
      <c r="W1021" s="422"/>
      <c r="X1021" s="422"/>
      <c r="Y1021" s="422"/>
      <c r="Z1021" s="421"/>
      <c r="AA1021" s="421"/>
      <c r="AB1021" s="421"/>
      <c r="AC1021" s="421"/>
      <c r="AD1021" s="421"/>
      <c r="AE1021" s="421"/>
      <c r="AF1021" s="421"/>
      <c r="AG1021" s="421"/>
    </row>
    <row r="1022" spans="1:33" ht="19.5" customHeight="1">
      <c r="A1022" s="607">
        <v>11</v>
      </c>
      <c r="B1022" s="356" t="s">
        <v>2097</v>
      </c>
      <c r="C1022" s="605" t="s">
        <v>686</v>
      </c>
      <c r="D1022" s="357"/>
      <c r="E1022" s="605" t="s">
        <v>64</v>
      </c>
      <c r="F1022" s="360">
        <v>0.5</v>
      </c>
      <c r="G1022" s="256"/>
      <c r="H1022" s="360">
        <v>0.5</v>
      </c>
      <c r="I1022" s="446">
        <f t="shared" si="18"/>
        <v>0</v>
      </c>
      <c r="J1022" s="422"/>
      <c r="K1022" s="422">
        <v>0.3</v>
      </c>
      <c r="L1022" s="422">
        <v>0.2</v>
      </c>
      <c r="M1022" s="422"/>
      <c r="N1022" s="422"/>
      <c r="O1022" s="422"/>
      <c r="P1022" s="422"/>
      <c r="Q1022" s="422"/>
      <c r="R1022" s="422"/>
      <c r="S1022" s="422"/>
      <c r="T1022" s="422"/>
      <c r="U1022" s="422"/>
      <c r="V1022" s="422"/>
      <c r="W1022" s="422"/>
      <c r="X1022" s="422"/>
      <c r="Y1022" s="422"/>
      <c r="Z1022" s="421"/>
      <c r="AA1022" s="421"/>
      <c r="AB1022" s="421"/>
      <c r="AC1022" s="421"/>
      <c r="AD1022" s="421"/>
      <c r="AE1022" s="421"/>
      <c r="AF1022" s="421"/>
      <c r="AG1022" s="421"/>
    </row>
    <row r="1023" spans="1:33" ht="19.5" customHeight="1">
      <c r="A1023" s="607">
        <v>12</v>
      </c>
      <c r="B1023" s="385" t="s">
        <v>2098</v>
      </c>
      <c r="C1023" s="605" t="s">
        <v>686</v>
      </c>
      <c r="D1023" s="357"/>
      <c r="E1023" s="605" t="s">
        <v>64</v>
      </c>
      <c r="F1023" s="360">
        <v>0.5</v>
      </c>
      <c r="G1023" s="256"/>
      <c r="H1023" s="360">
        <v>0.5</v>
      </c>
      <c r="I1023" s="446">
        <f t="shared" si="18"/>
        <v>0</v>
      </c>
      <c r="J1023" s="422"/>
      <c r="K1023" s="422">
        <v>0.5</v>
      </c>
      <c r="L1023" s="422"/>
      <c r="M1023" s="422"/>
      <c r="N1023" s="422"/>
      <c r="O1023" s="422"/>
      <c r="P1023" s="422"/>
      <c r="Q1023" s="422"/>
      <c r="R1023" s="422"/>
      <c r="S1023" s="422"/>
      <c r="T1023" s="422"/>
      <c r="U1023" s="422"/>
      <c r="V1023" s="422"/>
      <c r="W1023" s="422"/>
      <c r="X1023" s="422"/>
      <c r="Y1023" s="422"/>
      <c r="Z1023" s="421"/>
      <c r="AA1023" s="421"/>
      <c r="AB1023" s="421"/>
      <c r="AC1023" s="421"/>
      <c r="AD1023" s="421"/>
      <c r="AE1023" s="421"/>
      <c r="AF1023" s="421"/>
      <c r="AG1023" s="421"/>
    </row>
    <row r="1024" spans="1:33" ht="19.5" customHeight="1">
      <c r="A1024" s="607">
        <v>13</v>
      </c>
      <c r="B1024" s="356" t="s">
        <v>1983</v>
      </c>
      <c r="C1024" s="605" t="s">
        <v>686</v>
      </c>
      <c r="D1024" s="357"/>
      <c r="E1024" s="605" t="s">
        <v>64</v>
      </c>
      <c r="F1024" s="360">
        <v>0.5</v>
      </c>
      <c r="G1024" s="256"/>
      <c r="H1024" s="360">
        <v>0.5</v>
      </c>
      <c r="I1024" s="446">
        <f t="shared" si="18"/>
        <v>0</v>
      </c>
      <c r="J1024" s="422"/>
      <c r="K1024" s="422">
        <v>0.5</v>
      </c>
      <c r="L1024" s="422"/>
      <c r="M1024" s="422"/>
      <c r="N1024" s="422"/>
      <c r="O1024" s="422"/>
      <c r="P1024" s="422"/>
      <c r="Q1024" s="422"/>
      <c r="R1024" s="422"/>
      <c r="S1024" s="422"/>
      <c r="T1024" s="422"/>
      <c r="U1024" s="422"/>
      <c r="V1024" s="422"/>
      <c r="W1024" s="422"/>
      <c r="X1024" s="422"/>
      <c r="Y1024" s="422"/>
      <c r="Z1024" s="421"/>
      <c r="AA1024" s="421"/>
      <c r="AB1024" s="421"/>
      <c r="AC1024" s="421"/>
      <c r="AD1024" s="421"/>
      <c r="AE1024" s="421"/>
      <c r="AF1024" s="421"/>
      <c r="AG1024" s="421"/>
    </row>
    <row r="1025" spans="1:33" ht="19.5" customHeight="1">
      <c r="A1025" s="607">
        <v>14</v>
      </c>
      <c r="B1025" s="592" t="s">
        <v>1564</v>
      </c>
      <c r="C1025" s="605" t="s">
        <v>686</v>
      </c>
      <c r="D1025" s="362"/>
      <c r="E1025" s="605" t="s">
        <v>64</v>
      </c>
      <c r="F1025" s="353">
        <v>3.5</v>
      </c>
      <c r="G1025" s="256"/>
      <c r="H1025" s="353">
        <v>3.5</v>
      </c>
      <c r="I1025" s="446">
        <f t="shared" si="18"/>
        <v>0</v>
      </c>
      <c r="J1025" s="408">
        <v>0.55000000000000004</v>
      </c>
      <c r="K1025" s="408">
        <v>1</v>
      </c>
      <c r="L1025" s="408">
        <v>1</v>
      </c>
      <c r="M1025" s="408">
        <v>0.7</v>
      </c>
      <c r="N1025" s="408">
        <v>0.2</v>
      </c>
      <c r="Q1025" s="408">
        <v>0.05</v>
      </c>
    </row>
    <row r="1026" spans="1:33" ht="19.5" customHeight="1">
      <c r="A1026" s="607">
        <v>15</v>
      </c>
      <c r="B1026" s="597" t="s">
        <v>1565</v>
      </c>
      <c r="C1026" s="605" t="s">
        <v>329</v>
      </c>
      <c r="D1026" s="355"/>
      <c r="E1026" s="605" t="s">
        <v>64</v>
      </c>
      <c r="F1026" s="360">
        <v>2.5</v>
      </c>
      <c r="G1026" s="256"/>
      <c r="H1026" s="360">
        <v>2.5</v>
      </c>
      <c r="I1026" s="446">
        <f t="shared" si="18"/>
        <v>0</v>
      </c>
      <c r="J1026" s="422">
        <v>0.3</v>
      </c>
      <c r="K1026" s="422">
        <v>0.2</v>
      </c>
      <c r="L1026" s="422">
        <v>1</v>
      </c>
      <c r="M1026" s="422">
        <v>0.5</v>
      </c>
      <c r="N1026" s="422">
        <v>0.5</v>
      </c>
      <c r="O1026" s="422"/>
      <c r="P1026" s="422"/>
      <c r="Q1026" s="422"/>
      <c r="R1026" s="422"/>
      <c r="S1026" s="422"/>
      <c r="T1026" s="422"/>
      <c r="U1026" s="422"/>
      <c r="V1026" s="422"/>
      <c r="W1026" s="422"/>
      <c r="X1026" s="422"/>
      <c r="Y1026" s="422"/>
      <c r="Z1026" s="421"/>
      <c r="AA1026" s="421"/>
      <c r="AB1026" s="421"/>
      <c r="AC1026" s="421"/>
      <c r="AD1026" s="421"/>
      <c r="AE1026" s="421"/>
      <c r="AF1026" s="421"/>
      <c r="AG1026" s="421"/>
    </row>
    <row r="1027" spans="1:33" ht="19.5" customHeight="1">
      <c r="A1027" s="607">
        <v>16</v>
      </c>
      <c r="B1027" s="597" t="s">
        <v>1566</v>
      </c>
      <c r="C1027" s="605" t="s">
        <v>329</v>
      </c>
      <c r="D1027" s="355"/>
      <c r="E1027" s="605" t="s">
        <v>64</v>
      </c>
      <c r="F1027" s="360">
        <v>2</v>
      </c>
      <c r="G1027" s="256"/>
      <c r="H1027" s="360">
        <v>2</v>
      </c>
      <c r="I1027" s="446">
        <f t="shared" si="18"/>
        <v>0</v>
      </c>
      <c r="J1027" s="422"/>
      <c r="K1027" s="422"/>
      <c r="L1027" s="422">
        <v>0.5</v>
      </c>
      <c r="M1027" s="422">
        <v>0.5</v>
      </c>
      <c r="N1027" s="422">
        <v>1</v>
      </c>
      <c r="O1027" s="422"/>
      <c r="P1027" s="422"/>
      <c r="Q1027" s="422"/>
      <c r="R1027" s="422"/>
      <c r="S1027" s="422"/>
      <c r="T1027" s="422"/>
      <c r="U1027" s="422"/>
      <c r="V1027" s="422"/>
      <c r="W1027" s="422"/>
      <c r="X1027" s="422"/>
      <c r="Y1027" s="422"/>
      <c r="Z1027" s="421"/>
      <c r="AA1027" s="421"/>
      <c r="AB1027" s="421"/>
      <c r="AC1027" s="421"/>
      <c r="AD1027" s="421"/>
      <c r="AE1027" s="421"/>
      <c r="AF1027" s="421"/>
      <c r="AG1027" s="421"/>
    </row>
    <row r="1028" spans="1:33" ht="19.5" customHeight="1">
      <c r="A1028" s="607">
        <v>17</v>
      </c>
      <c r="B1028" s="597" t="s">
        <v>1567</v>
      </c>
      <c r="C1028" s="605" t="s">
        <v>329</v>
      </c>
      <c r="D1028" s="355"/>
      <c r="E1028" s="605" t="s">
        <v>64</v>
      </c>
      <c r="F1028" s="360">
        <v>2</v>
      </c>
      <c r="G1028" s="256"/>
      <c r="H1028" s="360">
        <v>2</v>
      </c>
      <c r="I1028" s="446">
        <f t="shared" si="18"/>
        <v>0</v>
      </c>
      <c r="J1028" s="422"/>
      <c r="K1028" s="422"/>
      <c r="L1028" s="422">
        <v>0.5</v>
      </c>
      <c r="M1028" s="422">
        <v>0.5</v>
      </c>
      <c r="N1028" s="422">
        <v>1</v>
      </c>
      <c r="O1028" s="422"/>
      <c r="P1028" s="422"/>
      <c r="Q1028" s="422"/>
      <c r="R1028" s="422"/>
      <c r="S1028" s="422"/>
      <c r="T1028" s="422"/>
      <c r="U1028" s="422"/>
      <c r="V1028" s="422"/>
      <c r="W1028" s="422"/>
      <c r="X1028" s="422"/>
      <c r="Y1028" s="422"/>
      <c r="Z1028" s="421"/>
      <c r="AA1028" s="421"/>
      <c r="AB1028" s="421"/>
      <c r="AC1028" s="421"/>
      <c r="AD1028" s="421"/>
      <c r="AE1028" s="421"/>
      <c r="AF1028" s="421"/>
      <c r="AG1028" s="421"/>
    </row>
    <row r="1029" spans="1:33" ht="19.5" customHeight="1">
      <c r="A1029" s="607">
        <v>18</v>
      </c>
      <c r="B1029" s="592" t="s">
        <v>1568</v>
      </c>
      <c r="C1029" s="605" t="s">
        <v>331</v>
      </c>
      <c r="D1029" s="362" t="s">
        <v>1211</v>
      </c>
      <c r="E1029" s="605" t="s">
        <v>64</v>
      </c>
      <c r="F1029" s="256">
        <v>0.8</v>
      </c>
      <c r="G1029" s="256"/>
      <c r="H1029" s="256">
        <v>0.8</v>
      </c>
      <c r="I1029" s="446">
        <f t="shared" si="18"/>
        <v>0</v>
      </c>
      <c r="J1029" s="420">
        <v>0.1</v>
      </c>
      <c r="K1029" s="420">
        <v>0.2</v>
      </c>
      <c r="L1029" s="420">
        <v>0.5</v>
      </c>
      <c r="M1029" s="420"/>
      <c r="N1029" s="420"/>
      <c r="O1029" s="420"/>
      <c r="P1029" s="420"/>
      <c r="Q1029" s="420"/>
      <c r="R1029" s="420"/>
      <c r="S1029" s="420"/>
      <c r="T1029" s="420"/>
      <c r="U1029" s="420"/>
      <c r="V1029" s="420"/>
      <c r="W1029" s="420"/>
      <c r="X1029" s="420"/>
      <c r="Y1029" s="420"/>
      <c r="Z1029" s="413"/>
      <c r="AA1029" s="413"/>
      <c r="AB1029" s="413"/>
      <c r="AC1029" s="413"/>
      <c r="AD1029" s="413"/>
      <c r="AE1029" s="413"/>
      <c r="AF1029" s="413"/>
      <c r="AG1029" s="413"/>
    </row>
    <row r="1030" spans="1:33" ht="19.5" customHeight="1">
      <c r="A1030" s="607">
        <v>19</v>
      </c>
      <c r="B1030" s="592" t="s">
        <v>1569</v>
      </c>
      <c r="C1030" s="605" t="s">
        <v>331</v>
      </c>
      <c r="D1030" s="362" t="s">
        <v>1212</v>
      </c>
      <c r="E1030" s="605" t="s">
        <v>64</v>
      </c>
      <c r="F1030" s="256">
        <v>1.5</v>
      </c>
      <c r="G1030" s="256"/>
      <c r="H1030" s="256">
        <v>1.5</v>
      </c>
      <c r="I1030" s="446">
        <f t="shared" si="18"/>
        <v>0</v>
      </c>
      <c r="J1030" s="420">
        <v>0.2</v>
      </c>
      <c r="K1030" s="420">
        <v>0.2</v>
      </c>
      <c r="L1030" s="420">
        <v>0.2</v>
      </c>
      <c r="M1030" s="420">
        <v>0.1</v>
      </c>
      <c r="N1030" s="420">
        <v>0.8</v>
      </c>
      <c r="O1030" s="420"/>
      <c r="P1030" s="420"/>
      <c r="Q1030" s="420"/>
      <c r="R1030" s="420"/>
      <c r="S1030" s="420"/>
      <c r="T1030" s="420"/>
      <c r="U1030" s="420"/>
      <c r="V1030" s="420"/>
      <c r="W1030" s="420"/>
      <c r="X1030" s="420"/>
      <c r="Y1030" s="420"/>
      <c r="Z1030" s="413"/>
      <c r="AA1030" s="413"/>
      <c r="AB1030" s="413"/>
      <c r="AC1030" s="413"/>
      <c r="AD1030" s="413"/>
      <c r="AE1030" s="413"/>
      <c r="AF1030" s="413"/>
      <c r="AG1030" s="413"/>
    </row>
    <row r="1031" spans="1:33" ht="19.5" customHeight="1">
      <c r="A1031" s="607">
        <v>20</v>
      </c>
      <c r="B1031" s="592" t="s">
        <v>1570</v>
      </c>
      <c r="C1031" s="605" t="s">
        <v>331</v>
      </c>
      <c r="D1031" s="362" t="s">
        <v>1209</v>
      </c>
      <c r="E1031" s="605" t="s">
        <v>64</v>
      </c>
      <c r="F1031" s="256">
        <v>0.8</v>
      </c>
      <c r="G1031" s="256"/>
      <c r="H1031" s="256">
        <v>0.8</v>
      </c>
      <c r="I1031" s="446">
        <f t="shared" si="18"/>
        <v>0</v>
      </c>
      <c r="J1031" s="420"/>
      <c r="K1031" s="420">
        <v>0.1</v>
      </c>
      <c r="L1031" s="420">
        <v>0.2</v>
      </c>
      <c r="M1031" s="420">
        <v>0.2</v>
      </c>
      <c r="N1031" s="420">
        <v>0.3</v>
      </c>
      <c r="O1031" s="420"/>
      <c r="P1031" s="420"/>
      <c r="Q1031" s="420"/>
      <c r="R1031" s="420"/>
      <c r="S1031" s="420"/>
      <c r="T1031" s="420"/>
      <c r="U1031" s="420"/>
      <c r="V1031" s="420"/>
      <c r="W1031" s="420"/>
      <c r="X1031" s="420"/>
      <c r="Y1031" s="420"/>
      <c r="Z1031" s="413"/>
      <c r="AA1031" s="413"/>
      <c r="AB1031" s="413"/>
      <c r="AC1031" s="413"/>
      <c r="AD1031" s="413"/>
      <c r="AE1031" s="413"/>
      <c r="AF1031" s="413"/>
      <c r="AG1031" s="413"/>
    </row>
    <row r="1032" spans="1:33" ht="19.5" customHeight="1">
      <c r="A1032" s="607">
        <v>21</v>
      </c>
      <c r="B1032" s="592" t="s">
        <v>1571</v>
      </c>
      <c r="C1032" s="605" t="s">
        <v>331</v>
      </c>
      <c r="D1032" s="362" t="s">
        <v>1207</v>
      </c>
      <c r="E1032" s="605" t="s">
        <v>64</v>
      </c>
      <c r="F1032" s="256">
        <v>0.7</v>
      </c>
      <c r="G1032" s="256"/>
      <c r="H1032" s="256">
        <v>0.7</v>
      </c>
      <c r="I1032" s="446">
        <f t="shared" si="18"/>
        <v>0</v>
      </c>
      <c r="J1032" s="420"/>
      <c r="K1032" s="420">
        <v>0.1</v>
      </c>
      <c r="L1032" s="420">
        <v>0.1</v>
      </c>
      <c r="M1032" s="420">
        <v>0.1</v>
      </c>
      <c r="N1032" s="420">
        <v>0.4</v>
      </c>
      <c r="O1032" s="420"/>
      <c r="P1032" s="420"/>
      <c r="Q1032" s="420"/>
      <c r="R1032" s="420"/>
      <c r="S1032" s="420"/>
      <c r="T1032" s="420"/>
      <c r="U1032" s="420"/>
      <c r="V1032" s="420"/>
      <c r="W1032" s="420"/>
      <c r="X1032" s="420"/>
      <c r="Y1032" s="420"/>
      <c r="Z1032" s="413"/>
      <c r="AA1032" s="413"/>
      <c r="AB1032" s="413"/>
      <c r="AC1032" s="413"/>
      <c r="AD1032" s="413"/>
      <c r="AE1032" s="413"/>
      <c r="AF1032" s="413"/>
      <c r="AG1032" s="413"/>
    </row>
    <row r="1033" spans="1:33" ht="19.5" customHeight="1">
      <c r="A1033" s="607">
        <v>22</v>
      </c>
      <c r="B1033" s="592" t="s">
        <v>1572</v>
      </c>
      <c r="C1033" s="605" t="s">
        <v>331</v>
      </c>
      <c r="D1033" s="362" t="s">
        <v>1210</v>
      </c>
      <c r="E1033" s="605" t="s">
        <v>64</v>
      </c>
      <c r="F1033" s="256">
        <v>0.7</v>
      </c>
      <c r="G1033" s="256"/>
      <c r="H1033" s="256">
        <v>0.7</v>
      </c>
      <c r="I1033" s="446">
        <f t="shared" si="18"/>
        <v>0</v>
      </c>
      <c r="J1033" s="420"/>
      <c r="K1033" s="420">
        <v>0.1</v>
      </c>
      <c r="L1033" s="420">
        <v>0.1</v>
      </c>
      <c r="M1033" s="420">
        <v>0.1</v>
      </c>
      <c r="N1033" s="420">
        <v>0.4</v>
      </c>
      <c r="O1033" s="420"/>
      <c r="P1033" s="420"/>
      <c r="Q1033" s="420"/>
      <c r="R1033" s="420"/>
      <c r="S1033" s="420"/>
      <c r="T1033" s="420"/>
      <c r="U1033" s="420"/>
      <c r="V1033" s="420"/>
      <c r="W1033" s="420"/>
      <c r="X1033" s="420"/>
      <c r="Y1033" s="420"/>
      <c r="Z1033" s="413"/>
      <c r="AA1033" s="413"/>
      <c r="AB1033" s="413"/>
      <c r="AC1033" s="413"/>
      <c r="AD1033" s="413"/>
      <c r="AE1033" s="413"/>
      <c r="AF1033" s="413"/>
      <c r="AG1033" s="413"/>
    </row>
    <row r="1034" spans="1:33" ht="19.5" customHeight="1">
      <c r="A1034" s="607">
        <v>23</v>
      </c>
      <c r="B1034" s="592" t="s">
        <v>1573</v>
      </c>
      <c r="C1034" s="605" t="s">
        <v>331</v>
      </c>
      <c r="D1034" s="362" t="s">
        <v>762</v>
      </c>
      <c r="E1034" s="605" t="s">
        <v>64</v>
      </c>
      <c r="F1034" s="256">
        <v>2</v>
      </c>
      <c r="G1034" s="256"/>
      <c r="H1034" s="256">
        <v>2</v>
      </c>
      <c r="I1034" s="446">
        <f t="shared" si="18"/>
        <v>0</v>
      </c>
      <c r="J1034" s="420">
        <v>0.3</v>
      </c>
      <c r="K1034" s="420">
        <v>0.2</v>
      </c>
      <c r="L1034" s="420">
        <v>0.3</v>
      </c>
      <c r="M1034" s="420">
        <v>0.2</v>
      </c>
      <c r="N1034" s="420">
        <v>1</v>
      </c>
      <c r="O1034" s="420"/>
      <c r="P1034" s="420"/>
      <c r="Q1034" s="420"/>
      <c r="R1034" s="420"/>
      <c r="S1034" s="420"/>
      <c r="T1034" s="420"/>
      <c r="U1034" s="420"/>
      <c r="V1034" s="420"/>
      <c r="W1034" s="420"/>
      <c r="X1034" s="420"/>
      <c r="Y1034" s="420"/>
      <c r="Z1034" s="413"/>
      <c r="AA1034" s="413"/>
      <c r="AB1034" s="413"/>
      <c r="AC1034" s="413"/>
      <c r="AD1034" s="413"/>
      <c r="AE1034" s="413"/>
      <c r="AF1034" s="413"/>
      <c r="AG1034" s="413"/>
    </row>
    <row r="1035" spans="1:33" ht="19.5" customHeight="1">
      <c r="A1035" s="607">
        <v>24</v>
      </c>
      <c r="B1035" s="592" t="s">
        <v>1574</v>
      </c>
      <c r="C1035" s="605" t="s">
        <v>331</v>
      </c>
      <c r="D1035" s="362" t="s">
        <v>1306</v>
      </c>
      <c r="E1035" s="605" t="s">
        <v>64</v>
      </c>
      <c r="F1035" s="256">
        <v>2</v>
      </c>
      <c r="G1035" s="256"/>
      <c r="H1035" s="256">
        <v>2</v>
      </c>
      <c r="I1035" s="446">
        <f t="shared" si="18"/>
        <v>0</v>
      </c>
      <c r="J1035" s="420">
        <v>0.3</v>
      </c>
      <c r="K1035" s="420">
        <v>0.2</v>
      </c>
      <c r="L1035" s="420">
        <v>0.3</v>
      </c>
      <c r="M1035" s="420">
        <v>0.2</v>
      </c>
      <c r="N1035" s="420">
        <v>1</v>
      </c>
      <c r="O1035" s="420"/>
      <c r="P1035" s="420"/>
      <c r="Q1035" s="420"/>
      <c r="R1035" s="420"/>
      <c r="S1035" s="420"/>
      <c r="T1035" s="420"/>
      <c r="U1035" s="420"/>
      <c r="V1035" s="420"/>
      <c r="W1035" s="420"/>
      <c r="X1035" s="420"/>
      <c r="Y1035" s="420"/>
      <c r="Z1035" s="413"/>
      <c r="AA1035" s="413"/>
      <c r="AB1035" s="413"/>
      <c r="AC1035" s="413"/>
      <c r="AD1035" s="413"/>
      <c r="AE1035" s="413"/>
      <c r="AF1035" s="413"/>
      <c r="AG1035" s="413"/>
    </row>
    <row r="1036" spans="1:33" ht="19.5" customHeight="1">
      <c r="A1036" s="607">
        <v>25</v>
      </c>
      <c r="B1036" s="592" t="s">
        <v>1575</v>
      </c>
      <c r="C1036" s="605" t="s">
        <v>331</v>
      </c>
      <c r="D1036" s="362" t="s">
        <v>722</v>
      </c>
      <c r="E1036" s="605" t="s">
        <v>64</v>
      </c>
      <c r="F1036" s="256">
        <v>2</v>
      </c>
      <c r="G1036" s="256"/>
      <c r="H1036" s="256">
        <v>2</v>
      </c>
      <c r="I1036" s="446">
        <f t="shared" ref="I1036:I1099" si="19">SUM(J1036:AG1036)-H1036</f>
        <v>0</v>
      </c>
      <c r="J1036" s="420">
        <v>0.8</v>
      </c>
      <c r="K1036" s="420">
        <v>0.5</v>
      </c>
      <c r="L1036" s="420">
        <v>0.2</v>
      </c>
      <c r="M1036" s="420">
        <v>0.3</v>
      </c>
      <c r="N1036" s="420">
        <v>0.2</v>
      </c>
      <c r="O1036" s="420"/>
      <c r="P1036" s="420"/>
      <c r="Q1036" s="420"/>
      <c r="R1036" s="420"/>
      <c r="S1036" s="420"/>
      <c r="T1036" s="420"/>
      <c r="U1036" s="420"/>
      <c r="V1036" s="420"/>
      <c r="W1036" s="420"/>
      <c r="X1036" s="420"/>
      <c r="Y1036" s="420"/>
      <c r="Z1036" s="413"/>
      <c r="AA1036" s="413"/>
      <c r="AB1036" s="413"/>
      <c r="AC1036" s="413"/>
      <c r="AD1036" s="413"/>
      <c r="AE1036" s="413"/>
      <c r="AF1036" s="413"/>
      <c r="AG1036" s="413"/>
    </row>
    <row r="1037" spans="1:33" ht="19.5" customHeight="1">
      <c r="A1037" s="607">
        <v>26</v>
      </c>
      <c r="B1037" s="13" t="s">
        <v>1972</v>
      </c>
      <c r="C1037" s="605" t="s">
        <v>790</v>
      </c>
      <c r="D1037" s="605"/>
      <c r="E1037" s="605" t="s">
        <v>64</v>
      </c>
      <c r="F1037" s="353">
        <v>2.31</v>
      </c>
      <c r="G1037" s="256"/>
      <c r="H1037" s="353">
        <v>2.31</v>
      </c>
      <c r="I1037" s="446">
        <f t="shared" si="19"/>
        <v>0</v>
      </c>
      <c r="L1037" s="453">
        <v>2.2599999999999998</v>
      </c>
      <c r="AB1037" s="414">
        <v>0.02</v>
      </c>
      <c r="AG1037" s="414">
        <v>0.03</v>
      </c>
    </row>
    <row r="1038" spans="1:33" ht="19.5" customHeight="1">
      <c r="A1038" s="607">
        <v>27</v>
      </c>
      <c r="B1038" s="592" t="s">
        <v>1564</v>
      </c>
      <c r="C1038" s="605" t="s">
        <v>790</v>
      </c>
      <c r="D1038" s="362"/>
      <c r="E1038" s="605" t="s">
        <v>64</v>
      </c>
      <c r="F1038" s="353">
        <v>5.6</v>
      </c>
      <c r="G1038" s="256"/>
      <c r="H1038" s="353">
        <v>5.6</v>
      </c>
      <c r="I1038" s="446">
        <f t="shared" si="19"/>
        <v>0</v>
      </c>
      <c r="J1038" s="408">
        <v>0.8</v>
      </c>
      <c r="K1038" s="408">
        <v>0.6</v>
      </c>
      <c r="L1038" s="408">
        <v>2.9</v>
      </c>
      <c r="M1038" s="408">
        <v>0.5</v>
      </c>
      <c r="N1038" s="408">
        <v>0.8</v>
      </c>
    </row>
    <row r="1039" spans="1:33" ht="19.5" customHeight="1">
      <c r="A1039" s="607">
        <v>28</v>
      </c>
      <c r="B1039" s="368" t="s">
        <v>1984</v>
      </c>
      <c r="C1039" s="605" t="s">
        <v>698</v>
      </c>
      <c r="D1039" s="605" t="s">
        <v>697</v>
      </c>
      <c r="E1039" s="605" t="s">
        <v>64</v>
      </c>
      <c r="F1039" s="353">
        <v>1.1299999999999999</v>
      </c>
      <c r="G1039" s="256"/>
      <c r="H1039" s="353">
        <v>1.1299999999999999</v>
      </c>
      <c r="I1039" s="446">
        <f t="shared" si="19"/>
        <v>0</v>
      </c>
      <c r="J1039" s="408">
        <v>1.1299999999999999</v>
      </c>
    </row>
    <row r="1040" spans="1:33" ht="19.5" customHeight="1">
      <c r="A1040" s="607">
        <v>29</v>
      </c>
      <c r="B1040" s="592" t="s">
        <v>146</v>
      </c>
      <c r="C1040" s="605" t="s">
        <v>698</v>
      </c>
      <c r="D1040" s="351"/>
      <c r="E1040" s="605" t="s">
        <v>64</v>
      </c>
      <c r="F1040" s="353">
        <v>10.5</v>
      </c>
      <c r="G1040" s="256"/>
      <c r="H1040" s="353">
        <v>10.5</v>
      </c>
      <c r="I1040" s="446">
        <f t="shared" si="19"/>
        <v>0</v>
      </c>
      <c r="J1040" s="408">
        <v>2</v>
      </c>
      <c r="K1040" s="408">
        <v>1</v>
      </c>
      <c r="L1040" s="408">
        <v>3</v>
      </c>
      <c r="M1040" s="408">
        <v>1</v>
      </c>
      <c r="N1040" s="408">
        <v>3</v>
      </c>
      <c r="Q1040" s="408">
        <v>0.5</v>
      </c>
    </row>
    <row r="1041" spans="1:33" ht="19.5" customHeight="1">
      <c r="A1041" s="607">
        <v>30</v>
      </c>
      <c r="B1041" s="592" t="s">
        <v>1985</v>
      </c>
      <c r="C1041" s="355" t="s">
        <v>689</v>
      </c>
      <c r="D1041" s="362"/>
      <c r="E1041" s="605" t="s">
        <v>64</v>
      </c>
      <c r="F1041" s="360">
        <v>2.1</v>
      </c>
      <c r="G1041" s="256"/>
      <c r="H1041" s="360">
        <v>2.1</v>
      </c>
      <c r="I1041" s="446">
        <f t="shared" si="19"/>
        <v>0</v>
      </c>
      <c r="J1041" s="422"/>
      <c r="K1041" s="422">
        <v>0.48</v>
      </c>
      <c r="L1041" s="422">
        <v>0.3</v>
      </c>
      <c r="M1041" s="422"/>
      <c r="N1041" s="422">
        <v>0.5</v>
      </c>
      <c r="O1041" s="422"/>
      <c r="P1041" s="422"/>
      <c r="Q1041" s="422"/>
      <c r="R1041" s="422"/>
      <c r="S1041" s="422"/>
      <c r="T1041" s="422">
        <v>0.82</v>
      </c>
      <c r="U1041" s="422"/>
      <c r="V1041" s="422"/>
      <c r="W1041" s="422"/>
      <c r="X1041" s="422"/>
      <c r="Y1041" s="422"/>
      <c r="Z1041" s="421"/>
      <c r="AA1041" s="421"/>
      <c r="AB1041" s="421"/>
      <c r="AC1041" s="421"/>
      <c r="AD1041" s="421"/>
      <c r="AE1041" s="421"/>
      <c r="AF1041" s="421"/>
      <c r="AG1041" s="421"/>
    </row>
    <row r="1042" spans="1:33" ht="19.5" customHeight="1">
      <c r="A1042" s="607">
        <v>31</v>
      </c>
      <c r="B1042" s="592" t="s">
        <v>1986</v>
      </c>
      <c r="C1042" s="355" t="s">
        <v>689</v>
      </c>
      <c r="D1042" s="362"/>
      <c r="E1042" s="605" t="s">
        <v>64</v>
      </c>
      <c r="F1042" s="360">
        <v>5.2</v>
      </c>
      <c r="G1042" s="256"/>
      <c r="H1042" s="360">
        <v>5.2</v>
      </c>
      <c r="I1042" s="446">
        <f t="shared" si="19"/>
        <v>0</v>
      </c>
      <c r="J1042" s="422">
        <v>3.34</v>
      </c>
      <c r="K1042" s="422">
        <v>0.03</v>
      </c>
      <c r="L1042" s="422">
        <v>0.2</v>
      </c>
      <c r="M1042" s="422">
        <v>0.15</v>
      </c>
      <c r="N1042" s="422">
        <v>0.01</v>
      </c>
      <c r="O1042" s="422"/>
      <c r="P1042" s="422"/>
      <c r="Q1042" s="422">
        <v>0.1</v>
      </c>
      <c r="R1042" s="422"/>
      <c r="S1042" s="422"/>
      <c r="T1042" s="422">
        <v>0.69</v>
      </c>
      <c r="U1042" s="422"/>
      <c r="V1042" s="422"/>
      <c r="W1042" s="422">
        <v>0.66</v>
      </c>
      <c r="X1042" s="422"/>
      <c r="Y1042" s="422"/>
      <c r="Z1042" s="421"/>
      <c r="AA1042" s="421"/>
      <c r="AB1042" s="421">
        <v>0.02</v>
      </c>
      <c r="AC1042" s="421"/>
      <c r="AD1042" s="421"/>
      <c r="AE1042" s="421"/>
      <c r="AF1042" s="421"/>
      <c r="AG1042" s="421"/>
    </row>
    <row r="1043" spans="1:33" ht="19.5" customHeight="1">
      <c r="A1043" s="607">
        <v>32</v>
      </c>
      <c r="B1043" s="592" t="s">
        <v>1987</v>
      </c>
      <c r="C1043" s="355" t="s">
        <v>689</v>
      </c>
      <c r="D1043" s="362"/>
      <c r="E1043" s="605" t="s">
        <v>64</v>
      </c>
      <c r="F1043" s="360">
        <v>6.36</v>
      </c>
      <c r="G1043" s="256"/>
      <c r="H1043" s="360">
        <v>6.36</v>
      </c>
      <c r="I1043" s="446">
        <f t="shared" si="19"/>
        <v>0</v>
      </c>
      <c r="J1043" s="422">
        <v>0.52</v>
      </c>
      <c r="K1043" s="422">
        <v>0.5</v>
      </c>
      <c r="L1043" s="422">
        <v>1.36</v>
      </c>
      <c r="M1043" s="422">
        <v>1.4</v>
      </c>
      <c r="N1043" s="422">
        <v>0.28999999999999998</v>
      </c>
      <c r="O1043" s="422"/>
      <c r="P1043" s="422"/>
      <c r="Q1043" s="422">
        <v>0.06</v>
      </c>
      <c r="R1043" s="422"/>
      <c r="S1043" s="422"/>
      <c r="T1043" s="422">
        <v>1.5</v>
      </c>
      <c r="U1043" s="422"/>
      <c r="V1043" s="422"/>
      <c r="W1043" s="422">
        <v>0.73</v>
      </c>
      <c r="X1043" s="422"/>
      <c r="Y1043" s="422"/>
      <c r="Z1043" s="421"/>
      <c r="AA1043" s="421"/>
      <c r="AB1043" s="421"/>
      <c r="AC1043" s="421"/>
      <c r="AD1043" s="421"/>
      <c r="AE1043" s="421"/>
      <c r="AF1043" s="421"/>
      <c r="AG1043" s="421"/>
    </row>
    <row r="1044" spans="1:33" ht="19.5" customHeight="1">
      <c r="A1044" s="607">
        <v>33</v>
      </c>
      <c r="B1044" s="13" t="s">
        <v>1970</v>
      </c>
      <c r="C1044" s="355" t="s">
        <v>689</v>
      </c>
      <c r="D1044" s="604"/>
      <c r="E1044" s="605" t="s">
        <v>64</v>
      </c>
      <c r="F1044" s="353">
        <v>0.02</v>
      </c>
      <c r="G1044" s="256"/>
      <c r="H1044" s="353">
        <v>0.02</v>
      </c>
      <c r="I1044" s="446">
        <f t="shared" si="19"/>
        <v>0</v>
      </c>
      <c r="J1044" s="422"/>
      <c r="K1044" s="422"/>
      <c r="L1044" s="422"/>
      <c r="M1044" s="422"/>
      <c r="N1044" s="422"/>
      <c r="O1044" s="422"/>
      <c r="P1044" s="422"/>
      <c r="Q1044" s="422"/>
      <c r="R1044" s="422"/>
      <c r="S1044" s="422"/>
      <c r="T1044" s="422"/>
      <c r="U1044" s="422"/>
      <c r="V1044" s="422"/>
      <c r="W1044" s="422"/>
      <c r="X1044" s="422"/>
      <c r="Y1044" s="422"/>
      <c r="Z1044" s="421"/>
      <c r="AA1044" s="421"/>
      <c r="AB1044" s="421"/>
      <c r="AC1044" s="421"/>
      <c r="AD1044" s="421">
        <v>0.02</v>
      </c>
      <c r="AE1044" s="421"/>
      <c r="AF1044" s="421"/>
      <c r="AG1044" s="421"/>
    </row>
    <row r="1045" spans="1:33" ht="19.5" customHeight="1">
      <c r="A1045" s="607">
        <v>34</v>
      </c>
      <c r="B1045" s="373" t="s">
        <v>1576</v>
      </c>
      <c r="C1045" s="355" t="s">
        <v>689</v>
      </c>
      <c r="D1045" s="604"/>
      <c r="E1045" s="605" t="s">
        <v>64</v>
      </c>
      <c r="F1045" s="353">
        <v>8</v>
      </c>
      <c r="G1045" s="256"/>
      <c r="H1045" s="353">
        <v>8</v>
      </c>
      <c r="I1045" s="446">
        <f t="shared" si="19"/>
        <v>0</v>
      </c>
      <c r="J1045" s="408">
        <v>4</v>
      </c>
      <c r="L1045" s="408">
        <v>1</v>
      </c>
      <c r="M1045" s="408">
        <v>2</v>
      </c>
      <c r="N1045" s="408">
        <v>1</v>
      </c>
    </row>
    <row r="1046" spans="1:33" ht="19.5" customHeight="1">
      <c r="A1046" s="607">
        <v>35</v>
      </c>
      <c r="B1046" s="592" t="s">
        <v>1577</v>
      </c>
      <c r="C1046" s="605" t="s">
        <v>732</v>
      </c>
      <c r="D1046" s="362"/>
      <c r="E1046" s="605" t="s">
        <v>64</v>
      </c>
      <c r="F1046" s="256">
        <v>0.5</v>
      </c>
      <c r="G1046" s="256"/>
      <c r="H1046" s="256">
        <v>0.5</v>
      </c>
      <c r="I1046" s="446">
        <f t="shared" si="19"/>
        <v>0</v>
      </c>
      <c r="J1046" s="420"/>
      <c r="K1046" s="420"/>
      <c r="L1046" s="420"/>
      <c r="M1046" s="420">
        <v>0.5</v>
      </c>
      <c r="N1046" s="420"/>
      <c r="O1046" s="420"/>
      <c r="P1046" s="420"/>
      <c r="Q1046" s="420"/>
      <c r="R1046" s="420"/>
      <c r="S1046" s="420"/>
      <c r="T1046" s="420"/>
      <c r="U1046" s="420"/>
      <c r="V1046" s="420"/>
      <c r="W1046" s="420"/>
      <c r="X1046" s="420"/>
      <c r="Y1046" s="420"/>
      <c r="Z1046" s="413"/>
      <c r="AA1046" s="413"/>
      <c r="AB1046" s="413"/>
      <c r="AC1046" s="413"/>
      <c r="AD1046" s="413"/>
      <c r="AE1046" s="413"/>
      <c r="AF1046" s="413"/>
      <c r="AG1046" s="413"/>
    </row>
    <row r="1047" spans="1:33" ht="19.5" customHeight="1">
      <c r="A1047" s="607">
        <v>36</v>
      </c>
      <c r="B1047" s="365" t="s">
        <v>1578</v>
      </c>
      <c r="C1047" s="605" t="s">
        <v>732</v>
      </c>
      <c r="D1047" s="362"/>
      <c r="E1047" s="605" t="s">
        <v>64</v>
      </c>
      <c r="F1047" s="256">
        <v>1</v>
      </c>
      <c r="G1047" s="256"/>
      <c r="H1047" s="256">
        <v>1</v>
      </c>
      <c r="I1047" s="446">
        <f t="shared" si="19"/>
        <v>0</v>
      </c>
      <c r="J1047" s="420">
        <v>1</v>
      </c>
      <c r="K1047" s="420"/>
      <c r="L1047" s="420"/>
      <c r="M1047" s="420"/>
      <c r="N1047" s="420"/>
      <c r="O1047" s="420"/>
      <c r="P1047" s="420"/>
      <c r="Q1047" s="420"/>
      <c r="R1047" s="420"/>
      <c r="S1047" s="420"/>
      <c r="T1047" s="420"/>
      <c r="U1047" s="420"/>
      <c r="V1047" s="420"/>
      <c r="W1047" s="420"/>
      <c r="X1047" s="420"/>
      <c r="Y1047" s="420"/>
      <c r="Z1047" s="413"/>
      <c r="AA1047" s="413"/>
      <c r="AB1047" s="413"/>
      <c r="AC1047" s="413"/>
      <c r="AD1047" s="413"/>
      <c r="AE1047" s="413"/>
      <c r="AF1047" s="413"/>
      <c r="AG1047" s="413"/>
    </row>
    <row r="1048" spans="1:33" ht="19.5" customHeight="1">
      <c r="A1048" s="607">
        <v>37</v>
      </c>
      <c r="B1048" s="592" t="s">
        <v>1579</v>
      </c>
      <c r="C1048" s="605" t="s">
        <v>732</v>
      </c>
      <c r="D1048" s="362"/>
      <c r="E1048" s="605" t="s">
        <v>64</v>
      </c>
      <c r="F1048" s="256">
        <f>H1048+G1048</f>
        <v>1.0999999999999999</v>
      </c>
      <c r="G1048" s="256"/>
      <c r="H1048" s="256">
        <f t="shared" ref="H1048:H1060" si="20">SUM(J1048:AG1048)</f>
        <v>1.0999999999999999</v>
      </c>
      <c r="I1048" s="446">
        <f t="shared" si="19"/>
        <v>0</v>
      </c>
      <c r="J1048" s="420">
        <v>0.2</v>
      </c>
      <c r="K1048" s="420">
        <v>0.5</v>
      </c>
      <c r="L1048" s="420">
        <v>0.2</v>
      </c>
      <c r="M1048" s="420">
        <v>0.2</v>
      </c>
      <c r="N1048" s="420"/>
      <c r="O1048" s="420"/>
      <c r="P1048" s="420"/>
      <c r="Q1048" s="420"/>
      <c r="R1048" s="420"/>
      <c r="S1048" s="420"/>
      <c r="T1048" s="420"/>
      <c r="U1048" s="420"/>
      <c r="V1048" s="420"/>
      <c r="W1048" s="420"/>
      <c r="X1048" s="420"/>
      <c r="Y1048" s="420"/>
      <c r="Z1048" s="413"/>
      <c r="AA1048" s="413"/>
      <c r="AB1048" s="413"/>
      <c r="AC1048" s="413"/>
      <c r="AD1048" s="413"/>
      <c r="AE1048" s="413"/>
      <c r="AF1048" s="413"/>
      <c r="AG1048" s="413"/>
    </row>
    <row r="1049" spans="1:33" ht="19.5" customHeight="1">
      <c r="A1049" s="607">
        <v>38</v>
      </c>
      <c r="B1049" s="592" t="s">
        <v>1580</v>
      </c>
      <c r="C1049" s="605" t="s">
        <v>732</v>
      </c>
      <c r="D1049" s="362"/>
      <c r="E1049" s="605" t="s">
        <v>64</v>
      </c>
      <c r="F1049" s="256">
        <f t="shared" ref="F1049:F1060" si="21">H1049+G1049</f>
        <v>1.1000000000000001</v>
      </c>
      <c r="G1049" s="256"/>
      <c r="H1049" s="256">
        <f t="shared" si="20"/>
        <v>1.1000000000000001</v>
      </c>
      <c r="I1049" s="446">
        <f t="shared" si="19"/>
        <v>0</v>
      </c>
      <c r="J1049" s="420">
        <v>0.5</v>
      </c>
      <c r="K1049" s="420">
        <v>0.3</v>
      </c>
      <c r="L1049" s="420">
        <v>0.1</v>
      </c>
      <c r="M1049" s="420">
        <v>0.2</v>
      </c>
      <c r="N1049" s="420"/>
      <c r="O1049" s="420"/>
      <c r="P1049" s="420"/>
      <c r="Q1049" s="420"/>
      <c r="R1049" s="420"/>
      <c r="S1049" s="420"/>
      <c r="T1049" s="420"/>
      <c r="U1049" s="420"/>
      <c r="V1049" s="420"/>
      <c r="W1049" s="420"/>
      <c r="X1049" s="420"/>
      <c r="Y1049" s="420"/>
      <c r="Z1049" s="413"/>
      <c r="AA1049" s="413"/>
      <c r="AB1049" s="413"/>
      <c r="AC1049" s="413"/>
      <c r="AD1049" s="413"/>
      <c r="AE1049" s="413"/>
      <c r="AF1049" s="413"/>
      <c r="AG1049" s="413"/>
    </row>
    <row r="1050" spans="1:33" ht="19.5" customHeight="1">
      <c r="A1050" s="607">
        <v>39</v>
      </c>
      <c r="B1050" s="592" t="s">
        <v>1581</v>
      </c>
      <c r="C1050" s="605" t="s">
        <v>732</v>
      </c>
      <c r="D1050" s="362"/>
      <c r="E1050" s="605" t="s">
        <v>64</v>
      </c>
      <c r="F1050" s="256">
        <f t="shared" si="21"/>
        <v>1</v>
      </c>
      <c r="G1050" s="256"/>
      <c r="H1050" s="256">
        <f t="shared" si="20"/>
        <v>1</v>
      </c>
      <c r="I1050" s="446">
        <f t="shared" si="19"/>
        <v>0</v>
      </c>
      <c r="J1050" s="420">
        <v>0.5</v>
      </c>
      <c r="K1050" s="420">
        <v>0.3</v>
      </c>
      <c r="L1050" s="420">
        <v>0.1</v>
      </c>
      <c r="M1050" s="420">
        <v>0.1</v>
      </c>
      <c r="N1050" s="420"/>
      <c r="O1050" s="420"/>
      <c r="P1050" s="420"/>
      <c r="Q1050" s="420"/>
      <c r="R1050" s="420"/>
      <c r="S1050" s="420"/>
      <c r="T1050" s="420"/>
      <c r="U1050" s="420"/>
      <c r="V1050" s="420"/>
      <c r="W1050" s="420"/>
      <c r="X1050" s="420"/>
      <c r="Y1050" s="420"/>
      <c r="Z1050" s="413"/>
      <c r="AA1050" s="413"/>
      <c r="AB1050" s="413"/>
      <c r="AC1050" s="413"/>
      <c r="AD1050" s="413"/>
      <c r="AE1050" s="413"/>
      <c r="AF1050" s="413"/>
      <c r="AG1050" s="413"/>
    </row>
    <row r="1051" spans="1:33" ht="19.5" customHeight="1">
      <c r="A1051" s="607">
        <v>40</v>
      </c>
      <c r="B1051" s="592" t="s">
        <v>1582</v>
      </c>
      <c r="C1051" s="605" t="s">
        <v>732</v>
      </c>
      <c r="D1051" s="362"/>
      <c r="E1051" s="605" t="s">
        <v>64</v>
      </c>
      <c r="F1051" s="256">
        <f t="shared" si="21"/>
        <v>0.9</v>
      </c>
      <c r="G1051" s="256"/>
      <c r="H1051" s="256">
        <f t="shared" si="20"/>
        <v>0.9</v>
      </c>
      <c r="I1051" s="446">
        <f t="shared" si="19"/>
        <v>0</v>
      </c>
      <c r="J1051" s="420">
        <v>0.4</v>
      </c>
      <c r="K1051" s="420">
        <v>0.2</v>
      </c>
      <c r="L1051" s="420">
        <v>0.2</v>
      </c>
      <c r="M1051" s="420">
        <v>0.1</v>
      </c>
      <c r="N1051" s="420"/>
      <c r="O1051" s="420"/>
      <c r="P1051" s="420"/>
      <c r="Q1051" s="420"/>
      <c r="R1051" s="420"/>
      <c r="S1051" s="420"/>
      <c r="T1051" s="420"/>
      <c r="U1051" s="420"/>
      <c r="V1051" s="420"/>
      <c r="W1051" s="420"/>
      <c r="X1051" s="420"/>
      <c r="Y1051" s="420"/>
      <c r="Z1051" s="413"/>
      <c r="AA1051" s="413"/>
      <c r="AB1051" s="413"/>
      <c r="AC1051" s="413"/>
      <c r="AD1051" s="413"/>
      <c r="AE1051" s="413"/>
      <c r="AF1051" s="413"/>
      <c r="AG1051" s="413"/>
    </row>
    <row r="1052" spans="1:33" ht="19.5" customHeight="1">
      <c r="A1052" s="607">
        <v>41</v>
      </c>
      <c r="B1052" s="592" t="s">
        <v>1583</v>
      </c>
      <c r="C1052" s="605" t="s">
        <v>732</v>
      </c>
      <c r="D1052" s="362"/>
      <c r="E1052" s="605" t="s">
        <v>64</v>
      </c>
      <c r="F1052" s="256">
        <f t="shared" si="21"/>
        <v>0.90000000000000013</v>
      </c>
      <c r="G1052" s="256"/>
      <c r="H1052" s="256">
        <f t="shared" si="20"/>
        <v>0.90000000000000013</v>
      </c>
      <c r="I1052" s="446">
        <f t="shared" si="19"/>
        <v>0</v>
      </c>
      <c r="J1052" s="420">
        <v>0.4</v>
      </c>
      <c r="K1052" s="420">
        <v>0.2</v>
      </c>
      <c r="L1052" s="420">
        <v>0.1</v>
      </c>
      <c r="M1052" s="420">
        <v>0.2</v>
      </c>
      <c r="N1052" s="420"/>
      <c r="O1052" s="420"/>
      <c r="P1052" s="420"/>
      <c r="Q1052" s="420"/>
      <c r="R1052" s="420"/>
      <c r="S1052" s="420"/>
      <c r="T1052" s="420"/>
      <c r="U1052" s="420"/>
      <c r="V1052" s="420"/>
      <c r="W1052" s="420"/>
      <c r="X1052" s="420"/>
      <c r="Y1052" s="420"/>
      <c r="Z1052" s="413"/>
      <c r="AA1052" s="413"/>
      <c r="AB1052" s="413"/>
      <c r="AC1052" s="413"/>
      <c r="AD1052" s="413"/>
      <c r="AE1052" s="413"/>
      <c r="AF1052" s="413"/>
      <c r="AG1052" s="413"/>
    </row>
    <row r="1053" spans="1:33" ht="19.5" customHeight="1">
      <c r="A1053" s="607">
        <v>42</v>
      </c>
      <c r="B1053" s="592" t="s">
        <v>1584</v>
      </c>
      <c r="C1053" s="605" t="s">
        <v>732</v>
      </c>
      <c r="D1053" s="362"/>
      <c r="E1053" s="605" t="s">
        <v>64</v>
      </c>
      <c r="F1053" s="256">
        <f t="shared" si="21"/>
        <v>0.8</v>
      </c>
      <c r="G1053" s="256"/>
      <c r="H1053" s="256">
        <f t="shared" si="20"/>
        <v>0.8</v>
      </c>
      <c r="I1053" s="446">
        <f t="shared" si="19"/>
        <v>0</v>
      </c>
      <c r="J1053" s="420">
        <v>0.4</v>
      </c>
      <c r="K1053" s="420">
        <v>0.2</v>
      </c>
      <c r="L1053" s="420">
        <v>0.1</v>
      </c>
      <c r="M1053" s="420">
        <v>0.1</v>
      </c>
      <c r="N1053" s="420"/>
      <c r="O1053" s="420"/>
      <c r="P1053" s="420"/>
      <c r="Q1053" s="420"/>
      <c r="R1053" s="420"/>
      <c r="S1053" s="420"/>
      <c r="T1053" s="420"/>
      <c r="U1053" s="420"/>
      <c r="V1053" s="420"/>
      <c r="W1053" s="420"/>
      <c r="X1053" s="420"/>
      <c r="Y1053" s="420"/>
      <c r="Z1053" s="413"/>
      <c r="AA1053" s="413"/>
      <c r="AB1053" s="413"/>
      <c r="AC1053" s="413"/>
      <c r="AD1053" s="413"/>
      <c r="AE1053" s="413"/>
      <c r="AF1053" s="413"/>
      <c r="AG1053" s="413"/>
    </row>
    <row r="1054" spans="1:33" ht="19.5" customHeight="1">
      <c r="A1054" s="607">
        <v>43</v>
      </c>
      <c r="B1054" s="592" t="s">
        <v>1585</v>
      </c>
      <c r="C1054" s="605" t="s">
        <v>732</v>
      </c>
      <c r="D1054" s="362"/>
      <c r="E1054" s="605" t="s">
        <v>64</v>
      </c>
      <c r="F1054" s="256">
        <f t="shared" si="21"/>
        <v>1.1000000000000001</v>
      </c>
      <c r="G1054" s="256"/>
      <c r="H1054" s="256">
        <f t="shared" si="20"/>
        <v>1.1000000000000001</v>
      </c>
      <c r="I1054" s="446">
        <f t="shared" si="19"/>
        <v>0</v>
      </c>
      <c r="J1054" s="420">
        <v>0.5</v>
      </c>
      <c r="K1054" s="420">
        <v>0.3</v>
      </c>
      <c r="L1054" s="420">
        <v>0.2</v>
      </c>
      <c r="M1054" s="420">
        <v>0.1</v>
      </c>
      <c r="N1054" s="420"/>
      <c r="O1054" s="420"/>
      <c r="P1054" s="420"/>
      <c r="Q1054" s="420"/>
      <c r="R1054" s="420"/>
      <c r="S1054" s="420"/>
      <c r="T1054" s="420"/>
      <c r="U1054" s="420"/>
      <c r="V1054" s="420"/>
      <c r="W1054" s="420"/>
      <c r="X1054" s="420"/>
      <c r="Y1054" s="420"/>
      <c r="Z1054" s="413"/>
      <c r="AA1054" s="413"/>
      <c r="AB1054" s="413"/>
      <c r="AC1054" s="413"/>
      <c r="AD1054" s="413"/>
      <c r="AE1054" s="413"/>
      <c r="AF1054" s="413"/>
      <c r="AG1054" s="413"/>
    </row>
    <row r="1055" spans="1:33" ht="19.5" customHeight="1">
      <c r="A1055" s="607">
        <v>44</v>
      </c>
      <c r="B1055" s="592" t="s">
        <v>1586</v>
      </c>
      <c r="C1055" s="605" t="s">
        <v>732</v>
      </c>
      <c r="D1055" s="362"/>
      <c r="E1055" s="605" t="s">
        <v>64</v>
      </c>
      <c r="F1055" s="256">
        <f t="shared" si="21"/>
        <v>1</v>
      </c>
      <c r="G1055" s="256"/>
      <c r="H1055" s="256">
        <f t="shared" si="20"/>
        <v>1</v>
      </c>
      <c r="I1055" s="446">
        <f t="shared" si="19"/>
        <v>0</v>
      </c>
      <c r="J1055" s="420">
        <v>0.2</v>
      </c>
      <c r="K1055" s="420">
        <v>0.5</v>
      </c>
      <c r="L1055" s="420">
        <v>0.1</v>
      </c>
      <c r="M1055" s="420">
        <v>0.2</v>
      </c>
      <c r="N1055" s="420"/>
      <c r="O1055" s="420"/>
      <c r="P1055" s="420"/>
      <c r="Q1055" s="420"/>
      <c r="R1055" s="420"/>
      <c r="S1055" s="420"/>
      <c r="T1055" s="420"/>
      <c r="U1055" s="420"/>
      <c r="V1055" s="420"/>
      <c r="W1055" s="420"/>
      <c r="X1055" s="420"/>
      <c r="Y1055" s="420"/>
      <c r="Z1055" s="413"/>
      <c r="AA1055" s="413"/>
      <c r="AB1055" s="413"/>
      <c r="AC1055" s="413"/>
      <c r="AD1055" s="413"/>
      <c r="AE1055" s="413"/>
      <c r="AF1055" s="413"/>
      <c r="AG1055" s="413"/>
    </row>
    <row r="1056" spans="1:33" ht="19.5" customHeight="1">
      <c r="A1056" s="607">
        <v>45</v>
      </c>
      <c r="B1056" s="592" t="s">
        <v>1587</v>
      </c>
      <c r="C1056" s="605" t="s">
        <v>732</v>
      </c>
      <c r="D1056" s="362"/>
      <c r="E1056" s="605" t="s">
        <v>64</v>
      </c>
      <c r="F1056" s="256">
        <f t="shared" si="21"/>
        <v>1</v>
      </c>
      <c r="G1056" s="256"/>
      <c r="H1056" s="256">
        <f t="shared" si="20"/>
        <v>1</v>
      </c>
      <c r="I1056" s="446">
        <f t="shared" si="19"/>
        <v>0</v>
      </c>
      <c r="J1056" s="420">
        <v>0.4</v>
      </c>
      <c r="K1056" s="420">
        <v>0.4</v>
      </c>
      <c r="L1056" s="420">
        <v>0.1</v>
      </c>
      <c r="M1056" s="420">
        <v>0.1</v>
      </c>
      <c r="N1056" s="420"/>
      <c r="O1056" s="420"/>
      <c r="P1056" s="420"/>
      <c r="Q1056" s="420"/>
      <c r="R1056" s="420"/>
      <c r="S1056" s="420"/>
      <c r="T1056" s="420"/>
      <c r="U1056" s="420"/>
      <c r="V1056" s="420"/>
      <c r="W1056" s="420"/>
      <c r="X1056" s="420"/>
      <c r="Y1056" s="420"/>
      <c r="Z1056" s="413"/>
      <c r="AA1056" s="413"/>
      <c r="AB1056" s="413"/>
      <c r="AC1056" s="413"/>
      <c r="AD1056" s="413"/>
      <c r="AE1056" s="413"/>
      <c r="AF1056" s="413"/>
      <c r="AG1056" s="413"/>
    </row>
    <row r="1057" spans="1:33" ht="19.5" customHeight="1">
      <c r="A1057" s="607">
        <v>46</v>
      </c>
      <c r="B1057" s="592" t="s">
        <v>1588</v>
      </c>
      <c r="C1057" s="605" t="s">
        <v>732</v>
      </c>
      <c r="D1057" s="362"/>
      <c r="E1057" s="605" t="s">
        <v>64</v>
      </c>
      <c r="F1057" s="256">
        <f t="shared" si="21"/>
        <v>0.6</v>
      </c>
      <c r="G1057" s="256"/>
      <c r="H1057" s="256">
        <f t="shared" si="20"/>
        <v>0.6</v>
      </c>
      <c r="I1057" s="446">
        <f t="shared" si="19"/>
        <v>0</v>
      </c>
      <c r="J1057" s="420">
        <v>0.2</v>
      </c>
      <c r="K1057" s="420">
        <v>0.2</v>
      </c>
      <c r="L1057" s="420">
        <v>0.1</v>
      </c>
      <c r="M1057" s="420">
        <v>0.1</v>
      </c>
      <c r="N1057" s="420"/>
      <c r="O1057" s="420"/>
      <c r="P1057" s="420"/>
      <c r="Q1057" s="420"/>
      <c r="R1057" s="420"/>
      <c r="S1057" s="420"/>
      <c r="T1057" s="420"/>
      <c r="U1057" s="420"/>
      <c r="V1057" s="420"/>
      <c r="W1057" s="420"/>
      <c r="X1057" s="420"/>
      <c r="Y1057" s="420"/>
      <c r="Z1057" s="413"/>
      <c r="AA1057" s="413"/>
      <c r="AB1057" s="413"/>
      <c r="AC1057" s="413"/>
      <c r="AD1057" s="413"/>
      <c r="AE1057" s="413"/>
      <c r="AF1057" s="413"/>
      <c r="AG1057" s="413"/>
    </row>
    <row r="1058" spans="1:33" ht="19.5" customHeight="1">
      <c r="A1058" s="607">
        <v>47</v>
      </c>
      <c r="B1058" s="592" t="s">
        <v>1589</v>
      </c>
      <c r="C1058" s="605" t="s">
        <v>732</v>
      </c>
      <c r="D1058" s="362"/>
      <c r="E1058" s="605" t="s">
        <v>64</v>
      </c>
      <c r="F1058" s="256">
        <f t="shared" si="21"/>
        <v>0.7</v>
      </c>
      <c r="G1058" s="256"/>
      <c r="H1058" s="256">
        <f t="shared" si="20"/>
        <v>0.7</v>
      </c>
      <c r="I1058" s="446">
        <f t="shared" si="19"/>
        <v>0</v>
      </c>
      <c r="J1058" s="420">
        <v>0.2</v>
      </c>
      <c r="K1058" s="420">
        <v>0.2</v>
      </c>
      <c r="L1058" s="420">
        <v>0.1</v>
      </c>
      <c r="M1058" s="420">
        <v>0.1</v>
      </c>
      <c r="N1058" s="420">
        <v>0.1</v>
      </c>
      <c r="O1058" s="420"/>
      <c r="P1058" s="420"/>
      <c r="Q1058" s="420"/>
      <c r="R1058" s="420"/>
      <c r="S1058" s="420"/>
      <c r="T1058" s="420"/>
      <c r="U1058" s="420"/>
      <c r="V1058" s="420"/>
      <c r="W1058" s="420"/>
      <c r="X1058" s="420"/>
      <c r="Y1058" s="420"/>
      <c r="Z1058" s="413"/>
      <c r="AA1058" s="413"/>
      <c r="AB1058" s="413"/>
      <c r="AC1058" s="413"/>
      <c r="AD1058" s="413"/>
      <c r="AE1058" s="413"/>
      <c r="AF1058" s="413"/>
      <c r="AG1058" s="413"/>
    </row>
    <row r="1059" spans="1:33" ht="19.5" customHeight="1">
      <c r="A1059" s="607">
        <v>48</v>
      </c>
      <c r="B1059" s="592" t="s">
        <v>1590</v>
      </c>
      <c r="C1059" s="605" t="s">
        <v>732</v>
      </c>
      <c r="D1059" s="362"/>
      <c r="E1059" s="605" t="s">
        <v>64</v>
      </c>
      <c r="F1059" s="256">
        <f t="shared" si="21"/>
        <v>0.5</v>
      </c>
      <c r="G1059" s="256"/>
      <c r="H1059" s="256">
        <f t="shared" si="20"/>
        <v>0.5</v>
      </c>
      <c r="I1059" s="446">
        <f t="shared" si="19"/>
        <v>0</v>
      </c>
      <c r="J1059" s="420">
        <v>0.2</v>
      </c>
      <c r="K1059" s="420">
        <v>0.1</v>
      </c>
      <c r="L1059" s="420">
        <v>0.1</v>
      </c>
      <c r="M1059" s="420">
        <v>0.1</v>
      </c>
      <c r="N1059" s="420"/>
      <c r="O1059" s="420"/>
      <c r="P1059" s="420"/>
      <c r="Q1059" s="420"/>
      <c r="R1059" s="420"/>
      <c r="S1059" s="420"/>
      <c r="T1059" s="420"/>
      <c r="U1059" s="420"/>
      <c r="V1059" s="420"/>
      <c r="W1059" s="420"/>
      <c r="X1059" s="420"/>
      <c r="Y1059" s="420"/>
      <c r="Z1059" s="413"/>
      <c r="AA1059" s="413"/>
      <c r="AB1059" s="413"/>
      <c r="AC1059" s="413"/>
      <c r="AD1059" s="413"/>
      <c r="AE1059" s="413"/>
      <c r="AF1059" s="413"/>
      <c r="AG1059" s="413"/>
    </row>
    <row r="1060" spans="1:33" ht="19.5" customHeight="1">
      <c r="A1060" s="607">
        <v>49</v>
      </c>
      <c r="B1060" s="592" t="s">
        <v>1591</v>
      </c>
      <c r="C1060" s="605" t="s">
        <v>732</v>
      </c>
      <c r="D1060" s="362"/>
      <c r="E1060" s="605" t="s">
        <v>64</v>
      </c>
      <c r="F1060" s="256">
        <f t="shared" si="21"/>
        <v>0.9</v>
      </c>
      <c r="G1060" s="256"/>
      <c r="H1060" s="256">
        <f t="shared" si="20"/>
        <v>0.9</v>
      </c>
      <c r="I1060" s="446">
        <f t="shared" si="19"/>
        <v>0</v>
      </c>
      <c r="J1060" s="420">
        <v>0.4</v>
      </c>
      <c r="K1060" s="420">
        <v>0.2</v>
      </c>
      <c r="L1060" s="420">
        <v>0.2</v>
      </c>
      <c r="M1060" s="420">
        <v>0.1</v>
      </c>
      <c r="N1060" s="420"/>
      <c r="O1060" s="420"/>
      <c r="P1060" s="420"/>
      <c r="Q1060" s="420"/>
      <c r="R1060" s="420"/>
      <c r="S1060" s="420"/>
      <c r="T1060" s="420"/>
      <c r="U1060" s="420"/>
      <c r="V1060" s="420"/>
      <c r="W1060" s="420"/>
      <c r="X1060" s="420"/>
      <c r="Y1060" s="420"/>
      <c r="Z1060" s="413"/>
      <c r="AA1060" s="413"/>
      <c r="AB1060" s="413"/>
      <c r="AC1060" s="413"/>
      <c r="AD1060" s="413"/>
      <c r="AE1060" s="413"/>
      <c r="AF1060" s="413"/>
      <c r="AG1060" s="413"/>
    </row>
    <row r="1061" spans="1:33" ht="19.5" customHeight="1">
      <c r="A1061" s="607">
        <v>50</v>
      </c>
      <c r="B1061" s="592" t="s">
        <v>1988</v>
      </c>
      <c r="C1061" s="605" t="s">
        <v>732</v>
      </c>
      <c r="D1061" s="362"/>
      <c r="E1061" s="605" t="s">
        <v>64</v>
      </c>
      <c r="F1061" s="256">
        <v>6.5</v>
      </c>
      <c r="G1061" s="256"/>
      <c r="H1061" s="256">
        <v>6.5</v>
      </c>
      <c r="I1061" s="446">
        <f t="shared" si="19"/>
        <v>0</v>
      </c>
      <c r="J1061" s="420">
        <v>6.5</v>
      </c>
      <c r="K1061" s="420"/>
      <c r="L1061" s="420"/>
      <c r="M1061" s="420"/>
      <c r="N1061" s="420"/>
      <c r="O1061" s="420"/>
      <c r="P1061" s="420"/>
      <c r="Q1061" s="420"/>
      <c r="R1061" s="420"/>
      <c r="S1061" s="420"/>
      <c r="T1061" s="420"/>
      <c r="U1061" s="420"/>
      <c r="V1061" s="420"/>
      <c r="W1061" s="420"/>
      <c r="X1061" s="420"/>
      <c r="Y1061" s="420"/>
      <c r="Z1061" s="413"/>
      <c r="AA1061" s="413"/>
      <c r="AB1061" s="413"/>
      <c r="AC1061" s="413"/>
      <c r="AD1061" s="413"/>
      <c r="AE1061" s="413"/>
      <c r="AF1061" s="413"/>
      <c r="AG1061" s="413"/>
    </row>
    <row r="1062" spans="1:33" ht="19.5" customHeight="1">
      <c r="A1062" s="607">
        <v>51</v>
      </c>
      <c r="B1062" s="592" t="s">
        <v>1989</v>
      </c>
      <c r="C1062" s="605" t="s">
        <v>690</v>
      </c>
      <c r="D1062" s="362"/>
      <c r="E1062" s="605" t="s">
        <v>64</v>
      </c>
      <c r="F1062" s="256">
        <v>10</v>
      </c>
      <c r="G1062" s="256"/>
      <c r="H1062" s="256">
        <v>10</v>
      </c>
      <c r="I1062" s="446">
        <f t="shared" si="19"/>
        <v>0</v>
      </c>
      <c r="J1062" s="420">
        <v>8.34</v>
      </c>
      <c r="K1062" s="420"/>
      <c r="L1062" s="420">
        <v>1.3</v>
      </c>
      <c r="M1062" s="420"/>
      <c r="N1062" s="420"/>
      <c r="O1062" s="420"/>
      <c r="P1062" s="420"/>
      <c r="Q1062" s="420">
        <v>0.16</v>
      </c>
      <c r="R1062" s="420"/>
      <c r="S1062" s="420"/>
      <c r="T1062" s="420">
        <v>0.2</v>
      </c>
      <c r="U1062" s="420"/>
      <c r="V1062" s="420"/>
      <c r="W1062" s="420"/>
      <c r="X1062" s="420"/>
      <c r="Y1062" s="420"/>
      <c r="Z1062" s="413"/>
      <c r="AA1062" s="413"/>
      <c r="AB1062" s="413"/>
      <c r="AC1062" s="413"/>
      <c r="AD1062" s="413"/>
      <c r="AE1062" s="413"/>
      <c r="AF1062" s="413"/>
      <c r="AG1062" s="413"/>
    </row>
    <row r="1063" spans="1:33" ht="19.5" customHeight="1">
      <c r="A1063" s="607">
        <v>52</v>
      </c>
      <c r="B1063" s="592" t="s">
        <v>1564</v>
      </c>
      <c r="C1063" s="605" t="s">
        <v>690</v>
      </c>
      <c r="D1063" s="362"/>
      <c r="E1063" s="605" t="s">
        <v>64</v>
      </c>
      <c r="F1063" s="353">
        <v>8.1999999999999993</v>
      </c>
      <c r="G1063" s="256"/>
      <c r="H1063" s="353">
        <v>8.1999999999999993</v>
      </c>
      <c r="I1063" s="446">
        <f t="shared" si="19"/>
        <v>0</v>
      </c>
      <c r="J1063" s="408">
        <v>2</v>
      </c>
      <c r="K1063" s="408">
        <v>2</v>
      </c>
      <c r="L1063" s="408">
        <v>1.7</v>
      </c>
      <c r="M1063" s="408">
        <v>2</v>
      </c>
      <c r="N1063" s="408">
        <v>0.5</v>
      </c>
    </row>
    <row r="1064" spans="1:33" ht="19.5" customHeight="1">
      <c r="A1064" s="607">
        <v>53</v>
      </c>
      <c r="B1064" s="13" t="s">
        <v>1592</v>
      </c>
      <c r="C1064" s="605" t="s">
        <v>690</v>
      </c>
      <c r="D1064" s="605" t="s">
        <v>1307</v>
      </c>
      <c r="E1064" s="605" t="s">
        <v>64</v>
      </c>
      <c r="F1064" s="353">
        <v>0.05</v>
      </c>
      <c r="G1064" s="256"/>
      <c r="H1064" s="353">
        <v>0.05</v>
      </c>
      <c r="I1064" s="446">
        <f t="shared" si="19"/>
        <v>0</v>
      </c>
      <c r="Y1064" s="408">
        <v>0.05</v>
      </c>
    </row>
    <row r="1065" spans="1:33" ht="19.5" customHeight="1">
      <c r="A1065" s="607">
        <v>54</v>
      </c>
      <c r="B1065" s="13" t="s">
        <v>1990</v>
      </c>
      <c r="C1065" s="605" t="s">
        <v>690</v>
      </c>
      <c r="D1065" s="605" t="s">
        <v>1308</v>
      </c>
      <c r="E1065" s="605" t="s">
        <v>64</v>
      </c>
      <c r="F1065" s="353">
        <v>3</v>
      </c>
      <c r="G1065" s="256"/>
      <c r="H1065" s="353">
        <v>3</v>
      </c>
      <c r="I1065" s="446">
        <f t="shared" si="19"/>
        <v>0</v>
      </c>
      <c r="J1065" s="408">
        <v>2.5</v>
      </c>
      <c r="L1065" s="408">
        <v>0.5</v>
      </c>
    </row>
    <row r="1066" spans="1:33" ht="19.5" customHeight="1">
      <c r="A1066" s="607">
        <v>55</v>
      </c>
      <c r="B1066" s="13" t="s">
        <v>1593</v>
      </c>
      <c r="C1066" s="605" t="s">
        <v>690</v>
      </c>
      <c r="D1066" s="605" t="s">
        <v>1309</v>
      </c>
      <c r="E1066" s="605" t="s">
        <v>64</v>
      </c>
      <c r="F1066" s="353">
        <v>0.06</v>
      </c>
      <c r="G1066" s="256"/>
      <c r="H1066" s="353">
        <v>0.06</v>
      </c>
      <c r="I1066" s="446">
        <f t="shared" si="19"/>
        <v>0</v>
      </c>
      <c r="AB1066" s="414">
        <v>0.06</v>
      </c>
    </row>
    <row r="1067" spans="1:33" ht="19.5" customHeight="1">
      <c r="A1067" s="607">
        <v>56</v>
      </c>
      <c r="B1067" s="13" t="s">
        <v>1991</v>
      </c>
      <c r="C1067" s="605" t="s">
        <v>741</v>
      </c>
      <c r="D1067" s="605" t="s">
        <v>777</v>
      </c>
      <c r="E1067" s="605" t="s">
        <v>64</v>
      </c>
      <c r="F1067" s="353">
        <v>1.7</v>
      </c>
      <c r="G1067" s="256"/>
      <c r="H1067" s="353">
        <v>1.7</v>
      </c>
      <c r="I1067" s="446">
        <f t="shared" si="19"/>
        <v>0</v>
      </c>
      <c r="K1067" s="408">
        <v>0.3</v>
      </c>
      <c r="L1067" s="408">
        <v>0.1</v>
      </c>
      <c r="M1067" s="408">
        <v>0.2</v>
      </c>
      <c r="N1067" s="408">
        <v>1</v>
      </c>
      <c r="Q1067" s="408">
        <v>0.1</v>
      </c>
    </row>
    <row r="1068" spans="1:33" ht="19.5" customHeight="1">
      <c r="A1068" s="607">
        <v>57</v>
      </c>
      <c r="B1068" s="596" t="s">
        <v>1992</v>
      </c>
      <c r="C1068" s="605" t="s">
        <v>741</v>
      </c>
      <c r="D1068" s="605" t="s">
        <v>844</v>
      </c>
      <c r="E1068" s="605" t="s">
        <v>64</v>
      </c>
      <c r="F1068" s="353">
        <v>2.2999999999999998</v>
      </c>
      <c r="G1068" s="256"/>
      <c r="H1068" s="353">
        <v>2.2999999999999998</v>
      </c>
      <c r="I1068" s="446">
        <f t="shared" si="19"/>
        <v>0</v>
      </c>
      <c r="K1068" s="408">
        <v>0.3</v>
      </c>
      <c r="L1068" s="408">
        <v>0.3</v>
      </c>
      <c r="M1068" s="408">
        <v>0.2</v>
      </c>
      <c r="N1068" s="408">
        <v>1.5</v>
      </c>
    </row>
    <row r="1069" spans="1:33" ht="19.5" customHeight="1">
      <c r="A1069" s="607">
        <v>58</v>
      </c>
      <c r="B1069" s="596" t="s">
        <v>1993</v>
      </c>
      <c r="C1069" s="605" t="s">
        <v>741</v>
      </c>
      <c r="D1069" s="605" t="s">
        <v>844</v>
      </c>
      <c r="E1069" s="605" t="s">
        <v>64</v>
      </c>
      <c r="F1069" s="353">
        <v>1.5</v>
      </c>
      <c r="G1069" s="256"/>
      <c r="H1069" s="353">
        <v>1.5</v>
      </c>
      <c r="I1069" s="446">
        <f t="shared" si="19"/>
        <v>0</v>
      </c>
      <c r="K1069" s="408">
        <v>0.2</v>
      </c>
      <c r="L1069" s="408">
        <v>0.1</v>
      </c>
      <c r="M1069" s="408">
        <v>0.2</v>
      </c>
      <c r="N1069" s="408">
        <v>1</v>
      </c>
    </row>
    <row r="1070" spans="1:33" ht="19.5" customHeight="1">
      <c r="A1070" s="607">
        <v>59</v>
      </c>
      <c r="B1070" s="592" t="s">
        <v>2099</v>
      </c>
      <c r="C1070" s="605" t="s">
        <v>741</v>
      </c>
      <c r="D1070" s="605" t="s">
        <v>844</v>
      </c>
      <c r="E1070" s="605" t="s">
        <v>64</v>
      </c>
      <c r="F1070" s="353">
        <v>0.3</v>
      </c>
      <c r="G1070" s="256"/>
      <c r="H1070" s="353">
        <v>0.3</v>
      </c>
      <c r="I1070" s="446">
        <f t="shared" si="19"/>
        <v>0</v>
      </c>
      <c r="K1070" s="408">
        <v>0.1</v>
      </c>
      <c r="L1070" s="408">
        <v>0.2</v>
      </c>
    </row>
    <row r="1071" spans="1:33" ht="19.5" customHeight="1">
      <c r="A1071" s="607">
        <v>60</v>
      </c>
      <c r="B1071" s="592" t="s">
        <v>1310</v>
      </c>
      <c r="C1071" s="605" t="s">
        <v>741</v>
      </c>
      <c r="D1071" s="605" t="s">
        <v>813</v>
      </c>
      <c r="E1071" s="605" t="s">
        <v>64</v>
      </c>
      <c r="F1071" s="353">
        <v>4.5999999999999996</v>
      </c>
      <c r="G1071" s="256"/>
      <c r="H1071" s="353">
        <v>4.5999999999999996</v>
      </c>
      <c r="I1071" s="446">
        <f t="shared" si="19"/>
        <v>0</v>
      </c>
      <c r="N1071" s="414">
        <v>4.5999999999999996</v>
      </c>
    </row>
    <row r="1072" spans="1:33" ht="19.5" customHeight="1">
      <c r="A1072" s="607">
        <v>61</v>
      </c>
      <c r="B1072" s="13" t="s">
        <v>1994</v>
      </c>
      <c r="C1072" s="605" t="s">
        <v>741</v>
      </c>
      <c r="D1072" s="605" t="s">
        <v>777</v>
      </c>
      <c r="E1072" s="605" t="s">
        <v>64</v>
      </c>
      <c r="F1072" s="256">
        <v>0.89999999999999991</v>
      </c>
      <c r="G1072" s="256"/>
      <c r="H1072" s="256">
        <v>0.89999999999999991</v>
      </c>
      <c r="I1072" s="446">
        <f t="shared" si="19"/>
        <v>0</v>
      </c>
      <c r="J1072" s="420">
        <v>0.1</v>
      </c>
      <c r="K1072" s="420">
        <v>0.3</v>
      </c>
      <c r="L1072" s="420">
        <v>0.3</v>
      </c>
      <c r="M1072" s="420">
        <v>0.2</v>
      </c>
      <c r="N1072" s="420"/>
      <c r="O1072" s="420"/>
      <c r="P1072" s="420"/>
      <c r="Q1072" s="420"/>
      <c r="R1072" s="420"/>
      <c r="S1072" s="420"/>
      <c r="T1072" s="420"/>
      <c r="U1072" s="420"/>
      <c r="V1072" s="420"/>
      <c r="W1072" s="420"/>
      <c r="X1072" s="420"/>
      <c r="Y1072" s="420"/>
      <c r="Z1072" s="413"/>
      <c r="AA1072" s="413"/>
      <c r="AB1072" s="413"/>
      <c r="AC1072" s="413"/>
      <c r="AD1072" s="413"/>
      <c r="AE1072" s="413"/>
      <c r="AF1072" s="413"/>
      <c r="AG1072" s="413"/>
    </row>
    <row r="1073" spans="1:33" ht="19.5" customHeight="1">
      <c r="A1073" s="607">
        <v>62</v>
      </c>
      <c r="B1073" s="13" t="s">
        <v>1311</v>
      </c>
      <c r="C1073" s="605" t="s">
        <v>741</v>
      </c>
      <c r="D1073" s="605" t="s">
        <v>1239</v>
      </c>
      <c r="E1073" s="605" t="s">
        <v>64</v>
      </c>
      <c r="F1073" s="256">
        <v>6.6</v>
      </c>
      <c r="G1073" s="256"/>
      <c r="H1073" s="256">
        <v>6.6</v>
      </c>
      <c r="I1073" s="446">
        <f t="shared" si="19"/>
        <v>0</v>
      </c>
      <c r="J1073" s="420"/>
      <c r="K1073" s="420"/>
      <c r="L1073" s="420"/>
      <c r="M1073" s="420"/>
      <c r="N1073" s="420"/>
      <c r="O1073" s="420">
        <v>6.6</v>
      </c>
      <c r="P1073" s="413"/>
      <c r="Q1073" s="420"/>
      <c r="R1073" s="420"/>
      <c r="S1073" s="420"/>
      <c r="T1073" s="420"/>
      <c r="U1073" s="420"/>
      <c r="V1073" s="420"/>
      <c r="W1073" s="420"/>
      <c r="X1073" s="420"/>
      <c r="Y1073" s="420"/>
      <c r="Z1073" s="413"/>
      <c r="AA1073" s="413"/>
      <c r="AB1073" s="413"/>
      <c r="AC1073" s="413"/>
      <c r="AD1073" s="413"/>
      <c r="AE1073" s="413"/>
      <c r="AF1073" s="413"/>
      <c r="AG1073" s="413"/>
    </row>
    <row r="1074" spans="1:33" ht="19.5" customHeight="1">
      <c r="A1074" s="607">
        <v>63</v>
      </c>
      <c r="B1074" s="13" t="s">
        <v>1995</v>
      </c>
      <c r="C1074" s="605" t="s">
        <v>741</v>
      </c>
      <c r="D1074" s="605" t="s">
        <v>1244</v>
      </c>
      <c r="E1074" s="605" t="s">
        <v>64</v>
      </c>
      <c r="F1074" s="256">
        <v>1</v>
      </c>
      <c r="G1074" s="256"/>
      <c r="H1074" s="256">
        <v>1</v>
      </c>
      <c r="I1074" s="446">
        <f t="shared" si="19"/>
        <v>0</v>
      </c>
      <c r="J1074" s="420"/>
      <c r="K1074" s="420">
        <v>0.3</v>
      </c>
      <c r="L1074" s="420">
        <v>0.4</v>
      </c>
      <c r="M1074" s="420"/>
      <c r="N1074" s="420">
        <v>0.3</v>
      </c>
      <c r="O1074" s="420"/>
      <c r="P1074" s="420"/>
      <c r="Q1074" s="420"/>
      <c r="R1074" s="420"/>
      <c r="S1074" s="420"/>
      <c r="T1074" s="420"/>
      <c r="U1074" s="420"/>
      <c r="V1074" s="420"/>
      <c r="W1074" s="420"/>
      <c r="X1074" s="420"/>
      <c r="Y1074" s="420"/>
      <c r="Z1074" s="413"/>
      <c r="AA1074" s="413"/>
      <c r="AB1074" s="413"/>
      <c r="AC1074" s="413"/>
      <c r="AD1074" s="413"/>
      <c r="AE1074" s="413"/>
      <c r="AF1074" s="413"/>
      <c r="AG1074" s="413"/>
    </row>
    <row r="1075" spans="1:33" ht="19.5" customHeight="1">
      <c r="A1075" s="607">
        <v>64</v>
      </c>
      <c r="B1075" s="13" t="s">
        <v>1996</v>
      </c>
      <c r="C1075" s="605" t="s">
        <v>741</v>
      </c>
      <c r="D1075" s="605" t="s">
        <v>1090</v>
      </c>
      <c r="E1075" s="605" t="s">
        <v>64</v>
      </c>
      <c r="F1075" s="256">
        <v>0.5</v>
      </c>
      <c r="G1075" s="256"/>
      <c r="H1075" s="256">
        <v>0.5</v>
      </c>
      <c r="I1075" s="446">
        <f t="shared" si="19"/>
        <v>0</v>
      </c>
      <c r="J1075" s="420"/>
      <c r="K1075" s="420"/>
      <c r="L1075" s="420">
        <v>0.1</v>
      </c>
      <c r="M1075" s="420">
        <v>0.4</v>
      </c>
      <c r="N1075" s="420"/>
      <c r="O1075" s="420"/>
      <c r="P1075" s="420"/>
      <c r="Q1075" s="420"/>
      <c r="R1075" s="420"/>
      <c r="S1075" s="420"/>
      <c r="T1075" s="420"/>
      <c r="U1075" s="420"/>
      <c r="V1075" s="420"/>
      <c r="W1075" s="420"/>
      <c r="X1075" s="420"/>
      <c r="Y1075" s="420"/>
      <c r="Z1075" s="413"/>
      <c r="AA1075" s="413"/>
      <c r="AB1075" s="413"/>
      <c r="AC1075" s="413"/>
      <c r="AD1075" s="413"/>
      <c r="AE1075" s="413"/>
      <c r="AF1075" s="413"/>
      <c r="AG1075" s="413"/>
    </row>
    <row r="1076" spans="1:33" ht="19.5" customHeight="1">
      <c r="A1076" s="607">
        <v>65</v>
      </c>
      <c r="B1076" s="13" t="s">
        <v>1997</v>
      </c>
      <c r="C1076" s="605" t="s">
        <v>741</v>
      </c>
      <c r="D1076" s="605" t="s">
        <v>1236</v>
      </c>
      <c r="E1076" s="605" t="s">
        <v>64</v>
      </c>
      <c r="F1076" s="256">
        <v>0.5</v>
      </c>
      <c r="G1076" s="256"/>
      <c r="H1076" s="256">
        <v>0.5</v>
      </c>
      <c r="I1076" s="446">
        <f t="shared" si="19"/>
        <v>0</v>
      </c>
      <c r="J1076" s="420"/>
      <c r="K1076" s="420">
        <v>0.2</v>
      </c>
      <c r="L1076" s="420"/>
      <c r="M1076" s="420">
        <v>0.3</v>
      </c>
      <c r="N1076" s="420"/>
      <c r="O1076" s="420"/>
      <c r="P1076" s="420"/>
      <c r="Q1076" s="420"/>
      <c r="R1076" s="420"/>
      <c r="S1076" s="420"/>
      <c r="T1076" s="420"/>
      <c r="U1076" s="420"/>
      <c r="V1076" s="420"/>
      <c r="W1076" s="420"/>
      <c r="X1076" s="420"/>
      <c r="Y1076" s="420"/>
      <c r="Z1076" s="413"/>
      <c r="AA1076" s="413"/>
      <c r="AB1076" s="413"/>
      <c r="AC1076" s="413"/>
      <c r="AD1076" s="413"/>
      <c r="AE1076" s="413"/>
      <c r="AF1076" s="413"/>
      <c r="AG1076" s="413"/>
    </row>
    <row r="1077" spans="1:33" ht="19.5" customHeight="1">
      <c r="A1077" s="607">
        <v>66</v>
      </c>
      <c r="B1077" s="13" t="s">
        <v>1998</v>
      </c>
      <c r="C1077" s="605" t="s">
        <v>741</v>
      </c>
      <c r="D1077" s="605" t="s">
        <v>1101</v>
      </c>
      <c r="E1077" s="605" t="s">
        <v>64</v>
      </c>
      <c r="F1077" s="256">
        <v>0.5</v>
      </c>
      <c r="G1077" s="256"/>
      <c r="H1077" s="256">
        <v>0.5</v>
      </c>
      <c r="I1077" s="446">
        <f t="shared" si="19"/>
        <v>0</v>
      </c>
      <c r="J1077" s="420"/>
      <c r="K1077" s="420"/>
      <c r="L1077" s="420">
        <v>0.3</v>
      </c>
      <c r="M1077" s="420"/>
      <c r="N1077" s="420">
        <v>0.2</v>
      </c>
      <c r="O1077" s="420"/>
      <c r="P1077" s="420"/>
      <c r="Q1077" s="420"/>
      <c r="R1077" s="420"/>
      <c r="S1077" s="420"/>
      <c r="T1077" s="420"/>
      <c r="U1077" s="420"/>
      <c r="V1077" s="420"/>
      <c r="W1077" s="420"/>
      <c r="X1077" s="420"/>
      <c r="Y1077" s="420"/>
      <c r="Z1077" s="413"/>
      <c r="AA1077" s="413"/>
      <c r="AB1077" s="413"/>
      <c r="AC1077" s="413"/>
      <c r="AD1077" s="413"/>
      <c r="AE1077" s="413"/>
      <c r="AF1077" s="413"/>
      <c r="AG1077" s="413"/>
    </row>
    <row r="1078" spans="1:33" ht="19.5" customHeight="1">
      <c r="A1078" s="607">
        <v>67</v>
      </c>
      <c r="B1078" s="596" t="s">
        <v>2100</v>
      </c>
      <c r="C1078" s="355" t="s">
        <v>706</v>
      </c>
      <c r="D1078" s="605"/>
      <c r="E1078" s="605" t="s">
        <v>64</v>
      </c>
      <c r="F1078" s="353">
        <v>5.5</v>
      </c>
      <c r="G1078" s="256"/>
      <c r="H1078" s="353">
        <v>5.5</v>
      </c>
      <c r="I1078" s="446">
        <f t="shared" si="19"/>
        <v>0</v>
      </c>
      <c r="J1078" s="408">
        <v>3</v>
      </c>
      <c r="L1078" s="408">
        <v>1.5</v>
      </c>
      <c r="M1078" s="408">
        <v>0.5</v>
      </c>
      <c r="N1078" s="408">
        <v>0.5</v>
      </c>
    </row>
    <row r="1079" spans="1:33" ht="19.5" customHeight="1">
      <c r="A1079" s="607">
        <v>68</v>
      </c>
      <c r="B1079" s="596" t="s">
        <v>1594</v>
      </c>
      <c r="C1079" s="355" t="s">
        <v>706</v>
      </c>
      <c r="D1079" s="605" t="s">
        <v>808</v>
      </c>
      <c r="E1079" s="605" t="s">
        <v>64</v>
      </c>
      <c r="F1079" s="360">
        <v>0.5</v>
      </c>
      <c r="G1079" s="256"/>
      <c r="H1079" s="360">
        <v>0.5</v>
      </c>
      <c r="I1079" s="446">
        <f t="shared" si="19"/>
        <v>0</v>
      </c>
      <c r="J1079" s="408">
        <v>0.3</v>
      </c>
      <c r="L1079" s="408">
        <v>0.2</v>
      </c>
    </row>
    <row r="1080" spans="1:33" ht="19.5" customHeight="1">
      <c r="A1080" s="607">
        <v>69</v>
      </c>
      <c r="B1080" s="596" t="s">
        <v>1595</v>
      </c>
      <c r="C1080" s="355" t="s">
        <v>706</v>
      </c>
      <c r="D1080" s="605" t="s">
        <v>1231</v>
      </c>
      <c r="E1080" s="605" t="s">
        <v>64</v>
      </c>
      <c r="F1080" s="360">
        <v>1</v>
      </c>
      <c r="G1080" s="256"/>
      <c r="H1080" s="360">
        <v>1</v>
      </c>
      <c r="I1080" s="446">
        <f t="shared" si="19"/>
        <v>0</v>
      </c>
      <c r="J1080" s="408">
        <v>0.3</v>
      </c>
      <c r="L1080" s="408">
        <v>0.3</v>
      </c>
      <c r="M1080" s="408">
        <v>0.2</v>
      </c>
      <c r="N1080" s="408">
        <v>0.2</v>
      </c>
    </row>
    <row r="1081" spans="1:33" ht="19.5" customHeight="1">
      <c r="A1081" s="607">
        <v>70</v>
      </c>
      <c r="B1081" s="596" t="s">
        <v>1596</v>
      </c>
      <c r="C1081" s="355" t="s">
        <v>706</v>
      </c>
      <c r="D1081" s="605" t="s">
        <v>784</v>
      </c>
      <c r="E1081" s="605" t="s">
        <v>64</v>
      </c>
      <c r="F1081" s="360">
        <v>0.7</v>
      </c>
      <c r="G1081" s="256"/>
      <c r="H1081" s="360">
        <v>0.7</v>
      </c>
      <c r="I1081" s="446">
        <f t="shared" si="19"/>
        <v>0</v>
      </c>
      <c r="J1081" s="408">
        <v>0.4</v>
      </c>
      <c r="L1081" s="408">
        <v>0.2</v>
      </c>
      <c r="M1081" s="408">
        <v>0.1</v>
      </c>
    </row>
    <row r="1082" spans="1:33" ht="19.5" customHeight="1">
      <c r="A1082" s="607">
        <v>71</v>
      </c>
      <c r="B1082" s="596" t="s">
        <v>1807</v>
      </c>
      <c r="C1082" s="355" t="s">
        <v>706</v>
      </c>
      <c r="D1082" s="605" t="s">
        <v>1229</v>
      </c>
      <c r="E1082" s="605" t="s">
        <v>64</v>
      </c>
      <c r="F1082" s="360">
        <v>2</v>
      </c>
      <c r="G1082" s="256"/>
      <c r="H1082" s="360">
        <v>2</v>
      </c>
      <c r="I1082" s="446">
        <f t="shared" si="19"/>
        <v>0</v>
      </c>
      <c r="M1082" s="408">
        <v>2</v>
      </c>
    </row>
    <row r="1083" spans="1:33" ht="19.5" customHeight="1">
      <c r="A1083" s="607">
        <v>72</v>
      </c>
      <c r="B1083" s="596" t="s">
        <v>2101</v>
      </c>
      <c r="C1083" s="355" t="s">
        <v>706</v>
      </c>
      <c r="D1083" s="605" t="s">
        <v>1229</v>
      </c>
      <c r="E1083" s="605" t="s">
        <v>64</v>
      </c>
      <c r="F1083" s="360">
        <v>0.02</v>
      </c>
      <c r="G1083" s="256"/>
      <c r="H1083" s="360">
        <v>0.02</v>
      </c>
      <c r="I1083" s="446">
        <f t="shared" si="19"/>
        <v>0</v>
      </c>
      <c r="AB1083" s="414">
        <v>0.02</v>
      </c>
    </row>
    <row r="1084" spans="1:33" ht="19.5" customHeight="1">
      <c r="A1084" s="607">
        <v>73</v>
      </c>
      <c r="B1084" s="596" t="s">
        <v>2102</v>
      </c>
      <c r="C1084" s="355" t="s">
        <v>706</v>
      </c>
      <c r="D1084" s="605" t="s">
        <v>1231</v>
      </c>
      <c r="E1084" s="605" t="s">
        <v>64</v>
      </c>
      <c r="F1084" s="360">
        <v>0.01</v>
      </c>
      <c r="G1084" s="256"/>
      <c r="H1084" s="360">
        <v>0.01</v>
      </c>
      <c r="I1084" s="446">
        <f t="shared" si="19"/>
        <v>0</v>
      </c>
      <c r="AB1084" s="414">
        <v>0.01</v>
      </c>
    </row>
    <row r="1085" spans="1:33" ht="19.5" customHeight="1">
      <c r="A1085" s="607">
        <v>74</v>
      </c>
      <c r="B1085" s="596" t="s">
        <v>1597</v>
      </c>
      <c r="C1085" s="355" t="s">
        <v>328</v>
      </c>
      <c r="D1085" s="355" t="s">
        <v>1218</v>
      </c>
      <c r="E1085" s="605" t="s">
        <v>64</v>
      </c>
      <c r="F1085" s="360">
        <v>2.1</v>
      </c>
      <c r="G1085" s="256"/>
      <c r="H1085" s="353">
        <v>2.1</v>
      </c>
      <c r="I1085" s="446">
        <f t="shared" si="19"/>
        <v>0</v>
      </c>
      <c r="J1085" s="408">
        <v>0.3</v>
      </c>
      <c r="L1085" s="408">
        <v>0.5</v>
      </c>
      <c r="M1085" s="408">
        <v>0.3</v>
      </c>
      <c r="N1085" s="408">
        <v>1</v>
      </c>
    </row>
    <row r="1086" spans="1:33" ht="19.5" customHeight="1">
      <c r="A1086" s="607">
        <v>75</v>
      </c>
      <c r="B1086" s="596" t="s">
        <v>1598</v>
      </c>
      <c r="C1086" s="355" t="s">
        <v>328</v>
      </c>
      <c r="D1086" s="355" t="s">
        <v>1312</v>
      </c>
      <c r="E1086" s="605" t="s">
        <v>64</v>
      </c>
      <c r="F1086" s="360">
        <v>1.8</v>
      </c>
      <c r="G1086" s="256"/>
      <c r="H1086" s="353">
        <v>1.8</v>
      </c>
      <c r="I1086" s="446">
        <f t="shared" si="19"/>
        <v>0</v>
      </c>
      <c r="J1086" s="408">
        <v>0.2</v>
      </c>
      <c r="L1086" s="408">
        <v>0.4</v>
      </c>
      <c r="M1086" s="408">
        <v>0.2</v>
      </c>
      <c r="N1086" s="408">
        <v>1</v>
      </c>
    </row>
    <row r="1087" spans="1:33" ht="30">
      <c r="A1087" s="607">
        <v>76</v>
      </c>
      <c r="B1087" s="596" t="s">
        <v>1599</v>
      </c>
      <c r="C1087" s="355" t="s">
        <v>328</v>
      </c>
      <c r="D1087" s="355" t="s">
        <v>1313</v>
      </c>
      <c r="E1087" s="605" t="s">
        <v>64</v>
      </c>
      <c r="F1087" s="360">
        <v>2.1</v>
      </c>
      <c r="G1087" s="256"/>
      <c r="H1087" s="353">
        <v>2.1</v>
      </c>
      <c r="I1087" s="446">
        <f t="shared" si="19"/>
        <v>0</v>
      </c>
      <c r="J1087" s="408">
        <v>0.3</v>
      </c>
      <c r="L1087" s="408">
        <v>0.2</v>
      </c>
      <c r="M1087" s="408">
        <v>0.1</v>
      </c>
      <c r="N1087" s="408">
        <v>1.5</v>
      </c>
    </row>
    <row r="1088" spans="1:33" ht="19.5" customHeight="1">
      <c r="A1088" s="607">
        <v>77</v>
      </c>
      <c r="B1088" s="596" t="s">
        <v>1600</v>
      </c>
      <c r="C1088" s="605" t="s">
        <v>328</v>
      </c>
      <c r="D1088" s="355" t="s">
        <v>853</v>
      </c>
      <c r="E1088" s="605" t="s">
        <v>64</v>
      </c>
      <c r="F1088" s="360">
        <v>2.2999999999999998</v>
      </c>
      <c r="G1088" s="256"/>
      <c r="H1088" s="360">
        <v>2.2999999999999998</v>
      </c>
      <c r="I1088" s="446">
        <f t="shared" si="19"/>
        <v>0</v>
      </c>
      <c r="J1088" s="408">
        <v>1.39</v>
      </c>
      <c r="K1088" s="408">
        <v>0.01</v>
      </c>
      <c r="N1088" s="408">
        <v>0.9</v>
      </c>
    </row>
    <row r="1089" spans="1:33" ht="19.5" customHeight="1">
      <c r="A1089" s="607">
        <v>78</v>
      </c>
      <c r="B1089" s="596" t="s">
        <v>1601</v>
      </c>
      <c r="C1089" s="605" t="s">
        <v>328</v>
      </c>
      <c r="D1089" s="355" t="s">
        <v>1314</v>
      </c>
      <c r="E1089" s="605" t="s">
        <v>64</v>
      </c>
      <c r="F1089" s="360">
        <v>3</v>
      </c>
      <c r="G1089" s="256"/>
      <c r="H1089" s="360">
        <v>3</v>
      </c>
      <c r="I1089" s="446">
        <f t="shared" si="19"/>
        <v>0</v>
      </c>
      <c r="J1089" s="408">
        <v>0.1</v>
      </c>
      <c r="L1089" s="408">
        <v>0.1</v>
      </c>
      <c r="M1089" s="408">
        <v>0.1</v>
      </c>
      <c r="N1089" s="408">
        <v>2.7</v>
      </c>
    </row>
    <row r="1090" spans="1:33" ht="19.5" customHeight="1">
      <c r="A1090" s="607">
        <v>79</v>
      </c>
      <c r="B1090" s="596" t="s">
        <v>1315</v>
      </c>
      <c r="C1090" s="605" t="s">
        <v>328</v>
      </c>
      <c r="D1090" s="355"/>
      <c r="E1090" s="605" t="s">
        <v>64</v>
      </c>
      <c r="F1090" s="360">
        <v>2.5</v>
      </c>
      <c r="G1090" s="256"/>
      <c r="H1090" s="360">
        <v>2.5</v>
      </c>
      <c r="I1090" s="446">
        <f t="shared" si="19"/>
        <v>0</v>
      </c>
      <c r="J1090" s="408">
        <v>1</v>
      </c>
      <c r="L1090" s="408">
        <v>1</v>
      </c>
      <c r="M1090" s="408">
        <v>0.5</v>
      </c>
    </row>
    <row r="1091" spans="1:33" ht="18.600000000000001" customHeight="1">
      <c r="A1091" s="607">
        <v>80</v>
      </c>
      <c r="B1091" s="592" t="s">
        <v>1564</v>
      </c>
      <c r="C1091" s="355" t="s">
        <v>341</v>
      </c>
      <c r="D1091" s="362"/>
      <c r="E1091" s="605" t="s">
        <v>64</v>
      </c>
      <c r="F1091" s="353">
        <v>6.5</v>
      </c>
      <c r="G1091" s="256"/>
      <c r="H1091" s="353">
        <v>6.5</v>
      </c>
      <c r="I1091" s="446">
        <f t="shared" si="19"/>
        <v>0</v>
      </c>
      <c r="J1091" s="408">
        <v>0.5</v>
      </c>
      <c r="K1091" s="408">
        <v>3</v>
      </c>
      <c r="L1091" s="408">
        <v>1.5</v>
      </c>
      <c r="M1091" s="408">
        <v>1</v>
      </c>
      <c r="N1091" s="408">
        <v>0.5</v>
      </c>
    </row>
    <row r="1092" spans="1:33" ht="18.600000000000001" customHeight="1">
      <c r="A1092" s="607">
        <v>81</v>
      </c>
      <c r="B1092" s="596" t="s">
        <v>1602</v>
      </c>
      <c r="C1092" s="355" t="s">
        <v>341</v>
      </c>
      <c r="D1092" s="605"/>
      <c r="E1092" s="605" t="s">
        <v>64</v>
      </c>
      <c r="F1092" s="353">
        <v>0.3</v>
      </c>
      <c r="G1092" s="256"/>
      <c r="H1092" s="353">
        <v>0.3</v>
      </c>
      <c r="I1092" s="446">
        <f t="shared" si="19"/>
        <v>0</v>
      </c>
      <c r="J1092" s="408">
        <v>0.2</v>
      </c>
      <c r="L1092" s="408">
        <v>0.1</v>
      </c>
    </row>
    <row r="1093" spans="1:33" ht="18.600000000000001" customHeight="1">
      <c r="A1093" s="607">
        <v>82</v>
      </c>
      <c r="B1093" s="356" t="s">
        <v>1316</v>
      </c>
      <c r="C1093" s="355" t="s">
        <v>337</v>
      </c>
      <c r="D1093" s="357"/>
      <c r="E1093" s="605" t="s">
        <v>64</v>
      </c>
      <c r="F1093" s="360">
        <v>1.5</v>
      </c>
      <c r="G1093" s="256"/>
      <c r="H1093" s="360">
        <v>1.5</v>
      </c>
      <c r="I1093" s="446">
        <f t="shared" si="19"/>
        <v>0</v>
      </c>
      <c r="J1093" s="422">
        <v>1</v>
      </c>
      <c r="K1093" s="422"/>
      <c r="L1093" s="422">
        <v>0.3</v>
      </c>
      <c r="M1093" s="422">
        <v>0.2</v>
      </c>
      <c r="N1093" s="422"/>
      <c r="O1093" s="422"/>
      <c r="P1093" s="422"/>
      <c r="Q1093" s="422"/>
      <c r="R1093" s="422"/>
      <c r="S1093" s="422"/>
      <c r="T1093" s="422"/>
      <c r="U1093" s="422"/>
      <c r="V1093" s="422"/>
      <c r="W1093" s="422"/>
      <c r="X1093" s="422"/>
      <c r="Y1093" s="422"/>
      <c r="Z1093" s="421"/>
      <c r="AA1093" s="421"/>
      <c r="AB1093" s="421"/>
      <c r="AC1093" s="421"/>
      <c r="AD1093" s="421"/>
      <c r="AE1093" s="421"/>
      <c r="AF1093" s="421"/>
      <c r="AG1093" s="421"/>
    </row>
    <row r="1094" spans="1:33" ht="18.600000000000001" customHeight="1">
      <c r="A1094" s="607">
        <v>83</v>
      </c>
      <c r="B1094" s="356" t="s">
        <v>1603</v>
      </c>
      <c r="C1094" s="355" t="s">
        <v>337</v>
      </c>
      <c r="D1094" s="357"/>
      <c r="E1094" s="605" t="s">
        <v>64</v>
      </c>
      <c r="F1094" s="360">
        <v>1.2</v>
      </c>
      <c r="G1094" s="256"/>
      <c r="H1094" s="360">
        <v>1.2</v>
      </c>
      <c r="I1094" s="446">
        <f t="shared" si="19"/>
        <v>0</v>
      </c>
      <c r="J1094" s="422">
        <v>0.2</v>
      </c>
      <c r="K1094" s="422">
        <v>0.5</v>
      </c>
      <c r="L1094" s="422">
        <v>0.3</v>
      </c>
      <c r="M1094" s="422">
        <v>0.2</v>
      </c>
      <c r="N1094" s="422"/>
      <c r="O1094" s="422"/>
      <c r="P1094" s="422"/>
      <c r="Q1094" s="422"/>
      <c r="R1094" s="422"/>
      <c r="S1094" s="422"/>
      <c r="T1094" s="422"/>
      <c r="U1094" s="422"/>
      <c r="V1094" s="422"/>
      <c r="W1094" s="422"/>
      <c r="X1094" s="422"/>
      <c r="Y1094" s="422"/>
      <c r="Z1094" s="421"/>
      <c r="AA1094" s="421"/>
      <c r="AB1094" s="421"/>
      <c r="AC1094" s="421"/>
      <c r="AD1094" s="421"/>
      <c r="AE1094" s="421"/>
      <c r="AF1094" s="421"/>
      <c r="AG1094" s="421"/>
    </row>
    <row r="1095" spans="1:33" ht="18.600000000000001" customHeight="1">
      <c r="A1095" s="607">
        <v>84</v>
      </c>
      <c r="B1095" s="356" t="s">
        <v>1604</v>
      </c>
      <c r="C1095" s="355" t="s">
        <v>337</v>
      </c>
      <c r="D1095" s="357"/>
      <c r="E1095" s="605" t="s">
        <v>64</v>
      </c>
      <c r="F1095" s="360">
        <v>1.7</v>
      </c>
      <c r="G1095" s="256"/>
      <c r="H1095" s="360">
        <v>1.7</v>
      </c>
      <c r="I1095" s="446">
        <f t="shared" si="19"/>
        <v>0</v>
      </c>
      <c r="J1095" s="422"/>
      <c r="K1095" s="422">
        <v>0.3</v>
      </c>
      <c r="L1095" s="422"/>
      <c r="M1095" s="422">
        <v>1</v>
      </c>
      <c r="N1095" s="422">
        <v>0.4</v>
      </c>
      <c r="O1095" s="422"/>
      <c r="P1095" s="422"/>
      <c r="Q1095" s="422"/>
      <c r="R1095" s="422"/>
      <c r="S1095" s="422"/>
      <c r="T1095" s="422"/>
      <c r="U1095" s="422"/>
      <c r="V1095" s="422"/>
      <c r="W1095" s="422"/>
      <c r="X1095" s="422"/>
      <c r="Y1095" s="422"/>
      <c r="Z1095" s="421"/>
      <c r="AA1095" s="421"/>
      <c r="AB1095" s="421"/>
      <c r="AC1095" s="421"/>
      <c r="AD1095" s="421"/>
      <c r="AE1095" s="421"/>
      <c r="AF1095" s="421"/>
      <c r="AG1095" s="421"/>
    </row>
    <row r="1096" spans="1:33" ht="18.600000000000001" customHeight="1">
      <c r="A1096" s="607">
        <v>85</v>
      </c>
      <c r="B1096" s="356" t="s">
        <v>1605</v>
      </c>
      <c r="C1096" s="355" t="s">
        <v>337</v>
      </c>
      <c r="D1096" s="357"/>
      <c r="E1096" s="605" t="s">
        <v>64</v>
      </c>
      <c r="F1096" s="360">
        <v>1</v>
      </c>
      <c r="G1096" s="256"/>
      <c r="H1096" s="360">
        <v>1</v>
      </c>
      <c r="I1096" s="446">
        <f t="shared" si="19"/>
        <v>0</v>
      </c>
      <c r="J1096" s="422"/>
      <c r="K1096" s="422">
        <v>0.5</v>
      </c>
      <c r="L1096" s="422">
        <v>0.3</v>
      </c>
      <c r="M1096" s="422">
        <v>0.2</v>
      </c>
      <c r="N1096" s="422"/>
      <c r="O1096" s="422"/>
      <c r="P1096" s="422"/>
      <c r="Q1096" s="422"/>
      <c r="R1096" s="422"/>
      <c r="S1096" s="422"/>
      <c r="T1096" s="422"/>
      <c r="U1096" s="422"/>
      <c r="V1096" s="422"/>
      <c r="W1096" s="422"/>
      <c r="X1096" s="422"/>
      <c r="Y1096" s="422"/>
      <c r="Z1096" s="421"/>
      <c r="AA1096" s="421"/>
      <c r="AB1096" s="421"/>
      <c r="AC1096" s="421"/>
      <c r="AD1096" s="421"/>
      <c r="AE1096" s="421"/>
      <c r="AF1096" s="421"/>
      <c r="AG1096" s="421"/>
    </row>
    <row r="1097" spans="1:33" ht="18.600000000000001" customHeight="1">
      <c r="A1097" s="607">
        <v>86</v>
      </c>
      <c r="B1097" s="356" t="s">
        <v>1606</v>
      </c>
      <c r="C1097" s="355" t="s">
        <v>337</v>
      </c>
      <c r="D1097" s="357"/>
      <c r="E1097" s="605" t="s">
        <v>64</v>
      </c>
      <c r="F1097" s="360">
        <v>1</v>
      </c>
      <c r="G1097" s="256"/>
      <c r="H1097" s="360">
        <v>1</v>
      </c>
      <c r="I1097" s="446">
        <f t="shared" si="19"/>
        <v>0</v>
      </c>
      <c r="J1097" s="422"/>
      <c r="K1097" s="422">
        <v>0.6</v>
      </c>
      <c r="L1097" s="422">
        <v>0.2</v>
      </c>
      <c r="M1097" s="422">
        <v>0.2</v>
      </c>
      <c r="N1097" s="422"/>
      <c r="O1097" s="422"/>
      <c r="P1097" s="422"/>
      <c r="Q1097" s="422"/>
      <c r="R1097" s="422"/>
      <c r="S1097" s="422"/>
      <c r="T1097" s="422"/>
      <c r="U1097" s="422"/>
      <c r="V1097" s="422"/>
      <c r="W1097" s="422"/>
      <c r="X1097" s="422"/>
      <c r="Y1097" s="422"/>
      <c r="Z1097" s="421"/>
      <c r="AA1097" s="421"/>
      <c r="AB1097" s="421"/>
      <c r="AC1097" s="421"/>
      <c r="AD1097" s="421"/>
      <c r="AE1097" s="421"/>
      <c r="AF1097" s="421"/>
      <c r="AG1097" s="421"/>
    </row>
    <row r="1098" spans="1:33" ht="18.600000000000001" customHeight="1">
      <c r="A1098" s="607">
        <v>87</v>
      </c>
      <c r="B1098" s="356" t="s">
        <v>1607</v>
      </c>
      <c r="C1098" s="355" t="s">
        <v>337</v>
      </c>
      <c r="D1098" s="357"/>
      <c r="E1098" s="605" t="s">
        <v>64</v>
      </c>
      <c r="F1098" s="360">
        <v>1</v>
      </c>
      <c r="G1098" s="256"/>
      <c r="H1098" s="360">
        <v>1</v>
      </c>
      <c r="I1098" s="446">
        <f t="shared" si="19"/>
        <v>0</v>
      </c>
      <c r="J1098" s="422"/>
      <c r="K1098" s="422">
        <v>0.6</v>
      </c>
      <c r="L1098" s="422">
        <v>0.2</v>
      </c>
      <c r="M1098" s="422">
        <v>0.2</v>
      </c>
      <c r="N1098" s="422"/>
      <c r="O1098" s="422"/>
      <c r="P1098" s="422"/>
      <c r="Q1098" s="422"/>
      <c r="R1098" s="422"/>
      <c r="S1098" s="422"/>
      <c r="T1098" s="422"/>
      <c r="U1098" s="422"/>
      <c r="V1098" s="422"/>
      <c r="W1098" s="422"/>
      <c r="X1098" s="422"/>
      <c r="Y1098" s="422"/>
      <c r="Z1098" s="421"/>
      <c r="AA1098" s="421"/>
      <c r="AB1098" s="421"/>
      <c r="AC1098" s="421"/>
      <c r="AD1098" s="421"/>
      <c r="AE1098" s="421"/>
      <c r="AF1098" s="421"/>
      <c r="AG1098" s="421"/>
    </row>
    <row r="1099" spans="1:33" ht="18.600000000000001" customHeight="1">
      <c r="A1099" s="607">
        <v>88</v>
      </c>
      <c r="B1099" s="356" t="s">
        <v>1608</v>
      </c>
      <c r="C1099" s="355" t="s">
        <v>337</v>
      </c>
      <c r="D1099" s="357"/>
      <c r="E1099" s="605" t="s">
        <v>64</v>
      </c>
      <c r="F1099" s="360">
        <v>1</v>
      </c>
      <c r="G1099" s="256"/>
      <c r="H1099" s="360">
        <v>1</v>
      </c>
      <c r="I1099" s="446">
        <f t="shared" si="19"/>
        <v>0</v>
      </c>
      <c r="J1099" s="422"/>
      <c r="K1099" s="422">
        <v>0.5</v>
      </c>
      <c r="L1099" s="422">
        <v>0.3</v>
      </c>
      <c r="M1099" s="422">
        <v>0.2</v>
      </c>
      <c r="N1099" s="422"/>
      <c r="O1099" s="422"/>
      <c r="P1099" s="422"/>
      <c r="Q1099" s="422"/>
      <c r="R1099" s="422"/>
      <c r="S1099" s="422"/>
      <c r="T1099" s="422"/>
      <c r="U1099" s="422"/>
      <c r="V1099" s="422"/>
      <c r="W1099" s="422"/>
      <c r="X1099" s="422"/>
      <c r="Y1099" s="422"/>
      <c r="Z1099" s="421"/>
      <c r="AA1099" s="421"/>
      <c r="AB1099" s="421"/>
      <c r="AC1099" s="421"/>
      <c r="AD1099" s="421"/>
      <c r="AE1099" s="421"/>
      <c r="AF1099" s="421"/>
      <c r="AG1099" s="421"/>
    </row>
    <row r="1100" spans="1:33" ht="18.600000000000001" customHeight="1">
      <c r="A1100" s="607">
        <v>89</v>
      </c>
      <c r="B1100" s="356" t="s">
        <v>1999</v>
      </c>
      <c r="C1100" s="355" t="s">
        <v>337</v>
      </c>
      <c r="D1100" s="357"/>
      <c r="E1100" s="605" t="s">
        <v>64</v>
      </c>
      <c r="F1100" s="360">
        <v>2</v>
      </c>
      <c r="G1100" s="256"/>
      <c r="H1100" s="360">
        <v>2</v>
      </c>
      <c r="I1100" s="446">
        <f t="shared" ref="I1100:I1163" si="22">SUM(J1100:AG1100)-H1100</f>
        <v>0</v>
      </c>
      <c r="J1100" s="422">
        <v>0.4</v>
      </c>
      <c r="K1100" s="422">
        <v>0.8</v>
      </c>
      <c r="L1100" s="422">
        <v>0.5</v>
      </c>
      <c r="M1100" s="422">
        <v>0.3</v>
      </c>
      <c r="N1100" s="422"/>
      <c r="O1100" s="422"/>
      <c r="P1100" s="422"/>
      <c r="Q1100" s="422"/>
      <c r="R1100" s="422"/>
      <c r="S1100" s="422"/>
      <c r="T1100" s="422"/>
      <c r="U1100" s="422"/>
      <c r="V1100" s="422"/>
      <c r="W1100" s="422"/>
      <c r="X1100" s="422"/>
      <c r="Y1100" s="422"/>
      <c r="Z1100" s="421"/>
      <c r="AA1100" s="421"/>
      <c r="AB1100" s="421"/>
      <c r="AC1100" s="421"/>
      <c r="AD1100" s="421"/>
      <c r="AE1100" s="421"/>
      <c r="AF1100" s="421"/>
      <c r="AG1100" s="421"/>
    </row>
    <row r="1101" spans="1:33" ht="18.600000000000001" customHeight="1">
      <c r="A1101" s="607">
        <v>90</v>
      </c>
      <c r="B1101" s="356" t="s">
        <v>2000</v>
      </c>
      <c r="C1101" s="355" t="s">
        <v>337</v>
      </c>
      <c r="D1101" s="357"/>
      <c r="E1101" s="605" t="s">
        <v>64</v>
      </c>
      <c r="F1101" s="360">
        <v>6</v>
      </c>
      <c r="G1101" s="256"/>
      <c r="H1101" s="360">
        <v>6</v>
      </c>
      <c r="I1101" s="446">
        <f t="shared" si="22"/>
        <v>0</v>
      </c>
      <c r="J1101" s="422">
        <v>3</v>
      </c>
      <c r="K1101" s="422">
        <v>2</v>
      </c>
      <c r="L1101" s="422">
        <v>1</v>
      </c>
      <c r="M1101" s="422"/>
      <c r="N1101" s="422"/>
      <c r="O1101" s="422"/>
      <c r="P1101" s="422"/>
      <c r="Q1101" s="422"/>
      <c r="R1101" s="422"/>
      <c r="S1101" s="422"/>
      <c r="T1101" s="422"/>
      <c r="U1101" s="422"/>
      <c r="V1101" s="422"/>
      <c r="W1101" s="422"/>
      <c r="X1101" s="422"/>
      <c r="Y1101" s="422"/>
      <c r="Z1101" s="421"/>
      <c r="AA1101" s="421"/>
      <c r="AB1101" s="421"/>
      <c r="AC1101" s="421"/>
      <c r="AD1101" s="421"/>
      <c r="AE1101" s="421"/>
      <c r="AF1101" s="421"/>
      <c r="AG1101" s="421"/>
    </row>
    <row r="1102" spans="1:33" s="238" customFormat="1" ht="18.600000000000001" customHeight="1">
      <c r="A1102" s="607">
        <v>91</v>
      </c>
      <c r="B1102" s="364" t="s">
        <v>1317</v>
      </c>
      <c r="C1102" s="355" t="s">
        <v>337</v>
      </c>
      <c r="D1102" s="355"/>
      <c r="E1102" s="605" t="s">
        <v>64</v>
      </c>
      <c r="F1102" s="360">
        <v>10</v>
      </c>
      <c r="G1102" s="256"/>
      <c r="H1102" s="360">
        <v>10</v>
      </c>
      <c r="I1102" s="446">
        <f t="shared" si="22"/>
        <v>0</v>
      </c>
      <c r="J1102" s="422">
        <v>9.69</v>
      </c>
      <c r="K1102" s="422"/>
      <c r="L1102" s="422">
        <v>0.05</v>
      </c>
      <c r="M1102" s="422">
        <v>0.26</v>
      </c>
      <c r="N1102" s="422"/>
      <c r="O1102" s="422"/>
      <c r="P1102" s="422"/>
      <c r="Q1102" s="422"/>
      <c r="R1102" s="422"/>
      <c r="S1102" s="422"/>
      <c r="T1102" s="422"/>
      <c r="U1102" s="422"/>
      <c r="V1102" s="422"/>
      <c r="W1102" s="422"/>
      <c r="X1102" s="422"/>
      <c r="Y1102" s="422"/>
      <c r="Z1102" s="421"/>
      <c r="AA1102" s="421"/>
      <c r="AB1102" s="421"/>
      <c r="AC1102" s="421"/>
      <c r="AD1102" s="421"/>
      <c r="AE1102" s="421"/>
      <c r="AF1102" s="421"/>
      <c r="AG1102" s="239"/>
    </row>
    <row r="1103" spans="1:33" s="238" customFormat="1" ht="18.600000000000001" customHeight="1">
      <c r="A1103" s="607">
        <v>92</v>
      </c>
      <c r="B1103" s="364" t="s">
        <v>1318</v>
      </c>
      <c r="C1103" s="355" t="s">
        <v>337</v>
      </c>
      <c r="D1103" s="355"/>
      <c r="E1103" s="605" t="s">
        <v>64</v>
      </c>
      <c r="F1103" s="360">
        <v>0.65</v>
      </c>
      <c r="G1103" s="256"/>
      <c r="H1103" s="360">
        <v>0.65</v>
      </c>
      <c r="I1103" s="446">
        <f t="shared" si="22"/>
        <v>0</v>
      </c>
      <c r="J1103" s="422"/>
      <c r="K1103" s="422"/>
      <c r="L1103" s="422"/>
      <c r="M1103" s="422"/>
      <c r="N1103" s="422"/>
      <c r="O1103" s="422"/>
      <c r="P1103" s="422"/>
      <c r="Q1103" s="422"/>
      <c r="R1103" s="422"/>
      <c r="S1103" s="422"/>
      <c r="T1103" s="422"/>
      <c r="U1103" s="422"/>
      <c r="V1103" s="422"/>
      <c r="W1103" s="422"/>
      <c r="X1103" s="422"/>
      <c r="Y1103" s="422"/>
      <c r="Z1103" s="421"/>
      <c r="AA1103" s="422">
        <v>0.65</v>
      </c>
      <c r="AB1103" s="421"/>
      <c r="AC1103" s="421"/>
      <c r="AD1103" s="421"/>
      <c r="AE1103" s="421"/>
      <c r="AF1103" s="421"/>
      <c r="AG1103" s="239"/>
    </row>
    <row r="1104" spans="1:33" ht="18.600000000000001" customHeight="1">
      <c r="A1104" s="607">
        <v>93</v>
      </c>
      <c r="B1104" s="364" t="s">
        <v>1609</v>
      </c>
      <c r="C1104" s="355" t="s">
        <v>340</v>
      </c>
      <c r="D1104" s="357"/>
      <c r="E1104" s="605" t="s">
        <v>64</v>
      </c>
      <c r="F1104" s="360">
        <v>0.5</v>
      </c>
      <c r="G1104" s="256"/>
      <c r="H1104" s="360">
        <v>0.5</v>
      </c>
      <c r="I1104" s="446">
        <f t="shared" si="22"/>
        <v>0</v>
      </c>
      <c r="J1104" s="422"/>
      <c r="K1104" s="422">
        <v>0.5</v>
      </c>
      <c r="L1104" s="422"/>
      <c r="M1104" s="422"/>
      <c r="N1104" s="422"/>
      <c r="O1104" s="422"/>
      <c r="P1104" s="422"/>
      <c r="Q1104" s="422"/>
      <c r="R1104" s="422"/>
      <c r="S1104" s="422"/>
      <c r="T1104" s="422"/>
      <c r="U1104" s="422"/>
      <c r="V1104" s="422"/>
      <c r="W1104" s="422"/>
      <c r="X1104" s="422"/>
      <c r="Y1104" s="422"/>
      <c r="Z1104" s="421"/>
      <c r="AA1104" s="421"/>
      <c r="AB1104" s="421"/>
      <c r="AC1104" s="421"/>
      <c r="AD1104" s="421"/>
      <c r="AE1104" s="421"/>
      <c r="AF1104" s="421"/>
      <c r="AG1104" s="421"/>
    </row>
    <row r="1105" spans="1:33" ht="18.600000000000001" customHeight="1">
      <c r="A1105" s="607">
        <v>94</v>
      </c>
      <c r="B1105" s="364" t="s">
        <v>1610</v>
      </c>
      <c r="C1105" s="355" t="s">
        <v>340</v>
      </c>
      <c r="D1105" s="357"/>
      <c r="E1105" s="605" t="s">
        <v>64</v>
      </c>
      <c r="F1105" s="380">
        <v>2</v>
      </c>
      <c r="G1105" s="256"/>
      <c r="H1105" s="380">
        <v>2</v>
      </c>
      <c r="I1105" s="446">
        <f t="shared" si="22"/>
        <v>0</v>
      </c>
      <c r="J1105" s="423">
        <v>0.2</v>
      </c>
      <c r="K1105" s="423">
        <v>0.5</v>
      </c>
      <c r="L1105" s="423">
        <v>1</v>
      </c>
      <c r="M1105" s="423">
        <v>0.3</v>
      </c>
      <c r="N1105" s="423"/>
      <c r="O1105" s="423"/>
      <c r="P1105" s="423"/>
      <c r="Q1105" s="423"/>
      <c r="R1105" s="423"/>
      <c r="S1105" s="423"/>
      <c r="T1105" s="423"/>
      <c r="U1105" s="423"/>
      <c r="V1105" s="423"/>
      <c r="W1105" s="423"/>
      <c r="X1105" s="423"/>
      <c r="Y1105" s="423"/>
      <c r="Z1105" s="427"/>
      <c r="AA1105" s="427"/>
      <c r="AB1105" s="427"/>
      <c r="AC1105" s="427"/>
      <c r="AD1105" s="427"/>
      <c r="AE1105" s="427"/>
      <c r="AF1105" s="427"/>
      <c r="AG1105" s="427"/>
    </row>
    <row r="1106" spans="1:33" ht="18.600000000000001" customHeight="1">
      <c r="A1106" s="607">
        <v>95</v>
      </c>
      <c r="B1106" s="354" t="s">
        <v>1611</v>
      </c>
      <c r="C1106" s="355" t="s">
        <v>340</v>
      </c>
      <c r="D1106" s="355"/>
      <c r="E1106" s="605" t="s">
        <v>64</v>
      </c>
      <c r="F1106" s="380">
        <v>1.2</v>
      </c>
      <c r="G1106" s="256"/>
      <c r="H1106" s="380">
        <v>1.2</v>
      </c>
      <c r="I1106" s="446">
        <f t="shared" si="22"/>
        <v>0</v>
      </c>
      <c r="J1106" s="423"/>
      <c r="K1106" s="423">
        <v>0.5</v>
      </c>
      <c r="L1106" s="423">
        <v>0.5</v>
      </c>
      <c r="M1106" s="423">
        <v>0.2</v>
      </c>
      <c r="N1106" s="423"/>
      <c r="O1106" s="423"/>
      <c r="P1106" s="423"/>
      <c r="Q1106" s="423"/>
      <c r="R1106" s="423"/>
      <c r="S1106" s="423"/>
      <c r="T1106" s="423"/>
      <c r="U1106" s="423"/>
      <c r="V1106" s="423"/>
      <c r="W1106" s="423"/>
      <c r="X1106" s="423"/>
      <c r="Y1106" s="423"/>
      <c r="Z1106" s="427"/>
      <c r="AA1106" s="427"/>
      <c r="AB1106" s="427"/>
      <c r="AC1106" s="427"/>
      <c r="AD1106" s="427"/>
      <c r="AE1106" s="427"/>
      <c r="AF1106" s="427"/>
      <c r="AG1106" s="427"/>
    </row>
    <row r="1107" spans="1:33" ht="30">
      <c r="A1107" s="607">
        <v>96</v>
      </c>
      <c r="B1107" s="354" t="s">
        <v>1613</v>
      </c>
      <c r="C1107" s="355" t="s">
        <v>340</v>
      </c>
      <c r="D1107" s="355"/>
      <c r="E1107" s="605" t="s">
        <v>64</v>
      </c>
      <c r="F1107" s="380">
        <v>0.5</v>
      </c>
      <c r="G1107" s="256"/>
      <c r="H1107" s="380">
        <v>0.5</v>
      </c>
      <c r="I1107" s="446">
        <f t="shared" si="22"/>
        <v>0</v>
      </c>
      <c r="J1107" s="423">
        <v>0.3</v>
      </c>
      <c r="K1107" s="423"/>
      <c r="L1107" s="423">
        <v>0.2</v>
      </c>
      <c r="M1107" s="423"/>
      <c r="N1107" s="423"/>
      <c r="O1107" s="423"/>
      <c r="P1107" s="423"/>
      <c r="Q1107" s="423"/>
      <c r="R1107" s="423"/>
      <c r="S1107" s="423"/>
      <c r="T1107" s="423"/>
      <c r="U1107" s="423"/>
      <c r="V1107" s="423"/>
      <c r="W1107" s="423"/>
      <c r="X1107" s="423"/>
      <c r="Y1107" s="423"/>
      <c r="Z1107" s="427"/>
      <c r="AA1107" s="427"/>
      <c r="AB1107" s="427"/>
      <c r="AC1107" s="427"/>
      <c r="AD1107" s="427"/>
      <c r="AE1107" s="427"/>
      <c r="AF1107" s="427"/>
      <c r="AG1107" s="427"/>
    </row>
    <row r="1108" spans="1:33" ht="18.600000000000001" customHeight="1">
      <c r="A1108" s="607">
        <v>97</v>
      </c>
      <c r="B1108" s="364" t="s">
        <v>1612</v>
      </c>
      <c r="C1108" s="355" t="s">
        <v>340</v>
      </c>
      <c r="D1108" s="357"/>
      <c r="E1108" s="605" t="s">
        <v>64</v>
      </c>
      <c r="F1108" s="380">
        <v>0.5</v>
      </c>
      <c r="G1108" s="256"/>
      <c r="H1108" s="380">
        <v>0.5</v>
      </c>
      <c r="I1108" s="446">
        <f t="shared" si="22"/>
        <v>0</v>
      </c>
      <c r="J1108" s="423">
        <v>0.3</v>
      </c>
      <c r="K1108" s="423"/>
      <c r="L1108" s="423">
        <v>0.2</v>
      </c>
      <c r="M1108" s="423"/>
      <c r="N1108" s="423"/>
      <c r="O1108" s="423"/>
      <c r="P1108" s="423"/>
      <c r="Q1108" s="423"/>
      <c r="R1108" s="423"/>
      <c r="S1108" s="423"/>
      <c r="T1108" s="423"/>
      <c r="U1108" s="423"/>
      <c r="V1108" s="423"/>
      <c r="W1108" s="423"/>
      <c r="X1108" s="423"/>
      <c r="Y1108" s="423"/>
      <c r="Z1108" s="427"/>
      <c r="AA1108" s="427"/>
      <c r="AB1108" s="427"/>
      <c r="AC1108" s="427"/>
      <c r="AD1108" s="427"/>
      <c r="AE1108" s="427"/>
      <c r="AF1108" s="427"/>
      <c r="AG1108" s="427"/>
    </row>
    <row r="1109" spans="1:33" ht="18.600000000000001" customHeight="1">
      <c r="A1109" s="607">
        <v>98</v>
      </c>
      <c r="B1109" s="354" t="s">
        <v>1614</v>
      </c>
      <c r="C1109" s="355" t="s">
        <v>340</v>
      </c>
      <c r="D1109" s="355"/>
      <c r="E1109" s="605" t="s">
        <v>64</v>
      </c>
      <c r="F1109" s="380">
        <v>0.8</v>
      </c>
      <c r="G1109" s="256"/>
      <c r="H1109" s="380">
        <v>0.8</v>
      </c>
      <c r="I1109" s="446">
        <f t="shared" si="22"/>
        <v>0</v>
      </c>
      <c r="J1109" s="423">
        <v>0.3</v>
      </c>
      <c r="K1109" s="423"/>
      <c r="L1109" s="423">
        <v>0.5</v>
      </c>
      <c r="M1109" s="423"/>
      <c r="N1109" s="423"/>
      <c r="O1109" s="423"/>
      <c r="P1109" s="423"/>
      <c r="Q1109" s="423"/>
      <c r="R1109" s="423"/>
      <c r="S1109" s="423"/>
      <c r="T1109" s="423"/>
      <c r="U1109" s="423"/>
      <c r="V1109" s="423"/>
      <c r="W1109" s="423"/>
      <c r="X1109" s="423"/>
      <c r="Y1109" s="423"/>
      <c r="Z1109" s="427"/>
      <c r="AA1109" s="427"/>
      <c r="AB1109" s="427"/>
      <c r="AC1109" s="427"/>
      <c r="AD1109" s="427"/>
      <c r="AE1109" s="427"/>
      <c r="AF1109" s="427"/>
      <c r="AG1109" s="427"/>
    </row>
    <row r="1110" spans="1:33" s="238" customFormat="1" ht="18.600000000000001" customHeight="1">
      <c r="A1110" s="607">
        <v>99</v>
      </c>
      <c r="B1110" s="354" t="s">
        <v>1319</v>
      </c>
      <c r="C1110" s="355" t="s">
        <v>340</v>
      </c>
      <c r="D1110" s="355"/>
      <c r="E1110" s="605" t="s">
        <v>64</v>
      </c>
      <c r="F1110" s="380">
        <v>0.5</v>
      </c>
      <c r="G1110" s="256"/>
      <c r="H1110" s="380">
        <v>0.5</v>
      </c>
      <c r="I1110" s="446">
        <f t="shared" si="22"/>
        <v>0</v>
      </c>
      <c r="J1110" s="423">
        <v>0.1</v>
      </c>
      <c r="K1110" s="423">
        <v>0.04</v>
      </c>
      <c r="L1110" s="423">
        <v>0.1</v>
      </c>
      <c r="M1110" s="423">
        <v>0.2</v>
      </c>
      <c r="N1110" s="423"/>
      <c r="O1110" s="423"/>
      <c r="P1110" s="423"/>
      <c r="Q1110" s="423"/>
      <c r="R1110" s="423"/>
      <c r="S1110" s="423"/>
      <c r="T1110" s="423"/>
      <c r="U1110" s="423"/>
      <c r="V1110" s="423"/>
      <c r="W1110" s="423"/>
      <c r="X1110" s="423"/>
      <c r="Y1110" s="423"/>
      <c r="Z1110" s="427"/>
      <c r="AA1110" s="427"/>
      <c r="AB1110" s="427">
        <v>0.06</v>
      </c>
      <c r="AC1110" s="427"/>
      <c r="AD1110" s="427"/>
      <c r="AE1110" s="427"/>
      <c r="AF1110" s="427"/>
      <c r="AG1110" s="239"/>
    </row>
    <row r="1111" spans="1:33" s="238" customFormat="1" ht="18.600000000000001" customHeight="1">
      <c r="A1111" s="607">
        <v>100</v>
      </c>
      <c r="B1111" s="354" t="s">
        <v>1772</v>
      </c>
      <c r="C1111" s="355" t="s">
        <v>1763</v>
      </c>
      <c r="D1111" s="355"/>
      <c r="E1111" s="605" t="s">
        <v>64</v>
      </c>
      <c r="F1111" s="380">
        <v>0.59499999999999997</v>
      </c>
      <c r="G1111" s="256"/>
      <c r="H1111" s="380">
        <v>0.6</v>
      </c>
      <c r="I1111" s="446">
        <f t="shared" si="22"/>
        <v>0</v>
      </c>
      <c r="J1111" s="454">
        <v>0.03</v>
      </c>
      <c r="K1111" s="454">
        <v>0.28000000000000003</v>
      </c>
      <c r="L1111" s="454">
        <v>0.24</v>
      </c>
      <c r="M1111" s="454">
        <v>0.05</v>
      </c>
      <c r="N1111" s="423"/>
      <c r="O1111" s="423"/>
      <c r="P1111" s="423"/>
      <c r="Q1111" s="423"/>
      <c r="R1111" s="423"/>
      <c r="S1111" s="423"/>
      <c r="T1111" s="423"/>
      <c r="U1111" s="423"/>
      <c r="V1111" s="423"/>
      <c r="W1111" s="423"/>
      <c r="X1111" s="423"/>
      <c r="Y1111" s="423"/>
      <c r="Z1111" s="427"/>
      <c r="AA1111" s="427"/>
      <c r="AB1111" s="427"/>
      <c r="AC1111" s="427"/>
      <c r="AD1111" s="427"/>
      <c r="AE1111" s="427"/>
      <c r="AF1111" s="427"/>
      <c r="AG1111" s="239"/>
    </row>
    <row r="1112" spans="1:33" s="419" customFormat="1" ht="18.600000000000001" customHeight="1">
      <c r="A1112" s="593">
        <v>21</v>
      </c>
      <c r="B1112" s="397" t="s">
        <v>147</v>
      </c>
      <c r="C1112" s="398"/>
      <c r="D1112" s="399"/>
      <c r="E1112" s="398"/>
      <c r="F1112" s="400"/>
      <c r="G1112" s="400"/>
      <c r="H1112" s="400"/>
      <c r="I1112" s="446">
        <f t="shared" si="22"/>
        <v>0</v>
      </c>
      <c r="J1112" s="417"/>
      <c r="K1112" s="417"/>
      <c r="L1112" s="417"/>
      <c r="M1112" s="417"/>
      <c r="N1112" s="417"/>
      <c r="O1112" s="417"/>
      <c r="P1112" s="417"/>
      <c r="Q1112" s="417"/>
      <c r="R1112" s="417"/>
      <c r="S1112" s="417"/>
      <c r="T1112" s="417"/>
      <c r="U1112" s="418"/>
      <c r="V1112" s="417"/>
      <c r="W1112" s="418"/>
      <c r="X1112" s="417"/>
      <c r="Y1112" s="417"/>
      <c r="Z1112" s="415"/>
      <c r="AA1112" s="415"/>
      <c r="AB1112" s="415"/>
      <c r="AC1112" s="415"/>
      <c r="AD1112" s="415"/>
      <c r="AE1112" s="415"/>
      <c r="AF1112" s="415"/>
      <c r="AG1112" s="415"/>
    </row>
    <row r="1113" spans="1:33" ht="18.600000000000001" customHeight="1">
      <c r="A1113" s="595">
        <v>1</v>
      </c>
      <c r="B1113" s="596" t="s">
        <v>1320</v>
      </c>
      <c r="C1113" s="351" t="s">
        <v>738</v>
      </c>
      <c r="D1113" s="605"/>
      <c r="E1113" s="351" t="s">
        <v>62</v>
      </c>
      <c r="F1113" s="353">
        <v>0.21</v>
      </c>
      <c r="G1113" s="256"/>
      <c r="H1113" s="353">
        <v>0.21</v>
      </c>
      <c r="I1113" s="446">
        <f t="shared" si="22"/>
        <v>0</v>
      </c>
      <c r="J1113" s="408">
        <v>0.15</v>
      </c>
      <c r="U1113" s="408">
        <v>0.05</v>
      </c>
      <c r="W1113" s="408">
        <v>0.01</v>
      </c>
    </row>
    <row r="1114" spans="1:33" ht="18.600000000000001" customHeight="1">
      <c r="A1114" s="595">
        <v>2</v>
      </c>
      <c r="B1114" s="596" t="s">
        <v>1321</v>
      </c>
      <c r="C1114" s="351" t="s">
        <v>738</v>
      </c>
      <c r="D1114" s="605"/>
      <c r="E1114" s="351" t="s">
        <v>62</v>
      </c>
      <c r="F1114" s="353">
        <v>15.11</v>
      </c>
      <c r="G1114" s="256"/>
      <c r="H1114" s="353">
        <v>15.11</v>
      </c>
      <c r="I1114" s="446">
        <f t="shared" si="22"/>
        <v>0</v>
      </c>
      <c r="J1114" s="432">
        <f>0.66+5.06</f>
        <v>5.72</v>
      </c>
      <c r="K1114" s="432">
        <v>4.9800000000000004</v>
      </c>
      <c r="L1114" s="420">
        <f>0.96+0.2</f>
        <v>1.1599999999999999</v>
      </c>
      <c r="M1114" s="420">
        <v>0.61</v>
      </c>
      <c r="N1114" s="408">
        <v>0.21</v>
      </c>
      <c r="Q1114" s="408">
        <v>0.44</v>
      </c>
      <c r="W1114" s="408">
        <v>1.99</v>
      </c>
    </row>
    <row r="1115" spans="1:33" ht="18.600000000000001" customHeight="1">
      <c r="A1115" s="595">
        <v>3</v>
      </c>
      <c r="B1115" s="13" t="s">
        <v>1973</v>
      </c>
      <c r="C1115" s="351" t="s">
        <v>738</v>
      </c>
      <c r="D1115" s="605"/>
      <c r="E1115" s="351" t="s">
        <v>62</v>
      </c>
      <c r="F1115" s="353">
        <v>12</v>
      </c>
      <c r="G1115" s="256"/>
      <c r="H1115" s="353">
        <v>12</v>
      </c>
      <c r="I1115" s="446">
        <f t="shared" si="22"/>
        <v>0</v>
      </c>
      <c r="J1115" s="432">
        <v>7.93</v>
      </c>
      <c r="K1115" s="432"/>
      <c r="L1115" s="420">
        <v>0.22</v>
      </c>
      <c r="M1115" s="420"/>
      <c r="N1115" s="408">
        <v>3.27</v>
      </c>
      <c r="Q1115" s="408">
        <v>0.26</v>
      </c>
      <c r="S1115" s="408">
        <v>0.1</v>
      </c>
      <c r="W1115" s="408">
        <v>0.1</v>
      </c>
      <c r="X1115" s="408">
        <v>0.12</v>
      </c>
    </row>
    <row r="1116" spans="1:33" ht="18.600000000000001" customHeight="1">
      <c r="A1116" s="595">
        <v>4</v>
      </c>
      <c r="B1116" s="13" t="s">
        <v>1764</v>
      </c>
      <c r="C1116" s="351" t="s">
        <v>738</v>
      </c>
      <c r="D1116" s="605"/>
      <c r="E1116" s="351" t="s">
        <v>62</v>
      </c>
      <c r="F1116" s="353">
        <v>0.154</v>
      </c>
      <c r="G1116" s="256"/>
      <c r="H1116" s="353">
        <v>0.15</v>
      </c>
      <c r="I1116" s="446">
        <f t="shared" si="22"/>
        <v>0</v>
      </c>
      <c r="J1116" s="454">
        <v>0.04</v>
      </c>
      <c r="K1116" s="432"/>
      <c r="L1116" s="455">
        <v>7.0000000000000007E-2</v>
      </c>
      <c r="M1116" s="454">
        <v>0.02</v>
      </c>
      <c r="N1116" s="408">
        <v>0.02</v>
      </c>
    </row>
    <row r="1117" spans="1:33" ht="18.600000000000001" customHeight="1">
      <c r="A1117" s="595">
        <v>5</v>
      </c>
      <c r="B1117" s="13" t="s">
        <v>1765</v>
      </c>
      <c r="C1117" s="351" t="s">
        <v>738</v>
      </c>
      <c r="D1117" s="605"/>
      <c r="E1117" s="351" t="s">
        <v>62</v>
      </c>
      <c r="F1117" s="353">
        <v>7.0000000000000001E-3</v>
      </c>
      <c r="G1117" s="256"/>
      <c r="H1117" s="353">
        <v>0.01</v>
      </c>
      <c r="I1117" s="446">
        <f t="shared" si="22"/>
        <v>0</v>
      </c>
      <c r="J1117" s="456"/>
      <c r="K1117" s="432"/>
      <c r="L1117" s="457"/>
      <c r="M1117" s="456"/>
      <c r="W1117" s="451">
        <v>0.01</v>
      </c>
    </row>
    <row r="1118" spans="1:33" ht="18.600000000000001" customHeight="1">
      <c r="A1118" s="595">
        <v>6</v>
      </c>
      <c r="B1118" s="596" t="s">
        <v>1322</v>
      </c>
      <c r="C1118" s="351" t="s">
        <v>738</v>
      </c>
      <c r="D1118" s="605"/>
      <c r="E1118" s="351" t="s">
        <v>62</v>
      </c>
      <c r="F1118" s="353">
        <v>16.05</v>
      </c>
      <c r="G1118" s="256"/>
      <c r="H1118" s="353">
        <v>16.05</v>
      </c>
      <c r="I1118" s="446">
        <f t="shared" si="22"/>
        <v>0</v>
      </c>
      <c r="J1118" s="408">
        <v>4</v>
      </c>
      <c r="K1118" s="408">
        <v>2</v>
      </c>
      <c r="L1118" s="408">
        <v>5</v>
      </c>
      <c r="M1118" s="408">
        <v>4.55</v>
      </c>
      <c r="Q1118" s="408">
        <v>0.5</v>
      </c>
    </row>
    <row r="1119" spans="1:33" ht="18" customHeight="1">
      <c r="A1119" s="593">
        <v>22</v>
      </c>
      <c r="B1119" s="397" t="s">
        <v>126</v>
      </c>
      <c r="C1119" s="398"/>
      <c r="D1119" s="399"/>
      <c r="E1119" s="398"/>
      <c r="F1119" s="400"/>
      <c r="G1119" s="400"/>
      <c r="H1119" s="400"/>
      <c r="I1119" s="446">
        <f t="shared" si="22"/>
        <v>0</v>
      </c>
      <c r="J1119" s="417"/>
      <c r="K1119" s="417"/>
      <c r="L1119" s="417"/>
      <c r="M1119" s="417"/>
      <c r="N1119" s="417"/>
      <c r="O1119" s="417"/>
      <c r="P1119" s="417"/>
      <c r="Q1119" s="417"/>
      <c r="R1119" s="417"/>
      <c r="S1119" s="417"/>
      <c r="T1119" s="417"/>
      <c r="U1119" s="418"/>
      <c r="V1119" s="417"/>
      <c r="W1119" s="418"/>
      <c r="X1119" s="417"/>
      <c r="Y1119" s="417"/>
      <c r="Z1119" s="415"/>
      <c r="AA1119" s="415"/>
      <c r="AB1119" s="415"/>
      <c r="AC1119" s="415"/>
      <c r="AD1119" s="415"/>
      <c r="AE1119" s="415"/>
      <c r="AF1119" s="415"/>
      <c r="AG1119" s="415"/>
    </row>
    <row r="1120" spans="1:33" ht="18" customHeight="1">
      <c r="A1120" s="595"/>
      <c r="B1120" s="596" t="s">
        <v>1615</v>
      </c>
      <c r="C1120" s="605" t="s">
        <v>775</v>
      </c>
      <c r="D1120" s="605"/>
      <c r="E1120" s="605" t="s">
        <v>41</v>
      </c>
      <c r="F1120" s="353">
        <v>0.15</v>
      </c>
      <c r="G1120" s="256"/>
      <c r="H1120" s="353">
        <v>0.15</v>
      </c>
      <c r="I1120" s="446">
        <f t="shared" si="22"/>
        <v>0</v>
      </c>
      <c r="S1120" s="408">
        <v>0.08</v>
      </c>
      <c r="X1120" s="432"/>
      <c r="AB1120" s="433">
        <v>0.01</v>
      </c>
      <c r="AC1120" s="433"/>
      <c r="AD1120" s="433">
        <v>0.06</v>
      </c>
      <c r="AE1120" s="433"/>
    </row>
    <row r="1121" spans="1:33" ht="18" customHeight="1">
      <c r="A1121" s="595"/>
      <c r="B1121" s="596" t="s">
        <v>1727</v>
      </c>
      <c r="C1121" s="605" t="s">
        <v>775</v>
      </c>
      <c r="D1121" s="605"/>
      <c r="E1121" s="605" t="s">
        <v>41</v>
      </c>
      <c r="F1121" s="353">
        <v>0.47</v>
      </c>
      <c r="G1121" s="256"/>
      <c r="H1121" s="353">
        <v>0.47</v>
      </c>
      <c r="I1121" s="446">
        <f t="shared" si="22"/>
        <v>0</v>
      </c>
      <c r="N1121" s="408">
        <v>0.47</v>
      </c>
      <c r="X1121" s="432"/>
      <c r="AB1121" s="433"/>
      <c r="AC1121" s="433"/>
      <c r="AD1121" s="433"/>
      <c r="AE1121" s="433"/>
    </row>
    <row r="1122" spans="1:33" s="238" customFormat="1" ht="18" customHeight="1">
      <c r="A1122" s="363"/>
      <c r="B1122" s="13" t="s">
        <v>1323</v>
      </c>
      <c r="C1122" s="605" t="s">
        <v>337</v>
      </c>
      <c r="D1122" s="605" t="s">
        <v>1324</v>
      </c>
      <c r="E1122" s="605" t="s">
        <v>41</v>
      </c>
      <c r="F1122" s="353">
        <v>6</v>
      </c>
      <c r="G1122" s="256"/>
      <c r="H1122" s="353">
        <v>6</v>
      </c>
      <c r="I1122" s="446">
        <f t="shared" si="22"/>
        <v>0</v>
      </c>
      <c r="J1122" s="408"/>
      <c r="K1122" s="408"/>
      <c r="L1122" s="408"/>
      <c r="M1122" s="408"/>
      <c r="N1122" s="353">
        <v>6</v>
      </c>
      <c r="O1122" s="408"/>
      <c r="P1122" s="408"/>
      <c r="Q1122" s="408"/>
      <c r="R1122" s="408"/>
      <c r="S1122" s="408"/>
      <c r="T1122" s="408"/>
      <c r="U1122" s="408"/>
      <c r="V1122" s="408"/>
      <c r="W1122" s="408"/>
      <c r="X1122" s="408"/>
      <c r="Y1122" s="408"/>
      <c r="Z1122" s="414"/>
      <c r="AA1122" s="414"/>
      <c r="AB1122" s="414"/>
      <c r="AC1122" s="414"/>
      <c r="AD1122" s="414"/>
      <c r="AE1122" s="414"/>
      <c r="AF1122" s="414"/>
      <c r="AG1122" s="239"/>
    </row>
    <row r="1123" spans="1:33" s="238" customFormat="1" ht="18" customHeight="1">
      <c r="A1123" s="363"/>
      <c r="B1123" s="596" t="s">
        <v>1325</v>
      </c>
      <c r="C1123" s="605" t="s">
        <v>337</v>
      </c>
      <c r="D1123" s="605"/>
      <c r="E1123" s="605" t="s">
        <v>41</v>
      </c>
      <c r="F1123" s="353">
        <v>0.8</v>
      </c>
      <c r="G1123" s="256"/>
      <c r="H1123" s="353">
        <v>0.8</v>
      </c>
      <c r="I1123" s="446">
        <f t="shared" si="22"/>
        <v>0</v>
      </c>
      <c r="J1123" s="408"/>
      <c r="K1123" s="408"/>
      <c r="L1123" s="408"/>
      <c r="M1123" s="408"/>
      <c r="N1123" s="408">
        <v>0.8</v>
      </c>
      <c r="O1123" s="408"/>
      <c r="P1123" s="408"/>
      <c r="Q1123" s="408"/>
      <c r="R1123" s="408"/>
      <c r="S1123" s="408"/>
      <c r="T1123" s="408"/>
      <c r="U1123" s="408"/>
      <c r="V1123" s="408"/>
      <c r="W1123" s="408"/>
      <c r="X1123" s="408"/>
      <c r="Y1123" s="408"/>
      <c r="Z1123" s="414"/>
      <c r="AA1123" s="414"/>
      <c r="AB1123" s="414"/>
      <c r="AC1123" s="414"/>
      <c r="AD1123" s="414"/>
      <c r="AE1123" s="414"/>
      <c r="AF1123" s="414"/>
      <c r="AG1123" s="239"/>
    </row>
    <row r="1124" spans="1:33" ht="18" customHeight="1">
      <c r="A1124" s="595"/>
      <c r="B1124" s="594" t="s">
        <v>1326</v>
      </c>
      <c r="C1124" s="372" t="s">
        <v>339</v>
      </c>
      <c r="D1124" s="372" t="s">
        <v>697</v>
      </c>
      <c r="E1124" s="605" t="s">
        <v>41</v>
      </c>
      <c r="F1124" s="353">
        <v>0.25</v>
      </c>
      <c r="G1124" s="256"/>
      <c r="H1124" s="353">
        <v>0.25</v>
      </c>
      <c r="I1124" s="446">
        <f t="shared" si="22"/>
        <v>0</v>
      </c>
      <c r="N1124" s="408">
        <v>0.25</v>
      </c>
    </row>
    <row r="1125" spans="1:33" ht="18" customHeight="1">
      <c r="A1125" s="595"/>
      <c r="B1125" s="594" t="s">
        <v>1327</v>
      </c>
      <c r="C1125" s="372" t="s">
        <v>339</v>
      </c>
      <c r="D1125" s="372" t="s">
        <v>697</v>
      </c>
      <c r="E1125" s="605" t="s">
        <v>41</v>
      </c>
      <c r="F1125" s="353">
        <v>2</v>
      </c>
      <c r="G1125" s="256"/>
      <c r="H1125" s="353">
        <v>2</v>
      </c>
      <c r="I1125" s="446">
        <f t="shared" si="22"/>
        <v>0</v>
      </c>
      <c r="N1125" s="408">
        <v>2</v>
      </c>
    </row>
    <row r="1126" spans="1:33" ht="30">
      <c r="A1126" s="595"/>
      <c r="B1126" s="13" t="s">
        <v>1328</v>
      </c>
      <c r="C1126" s="605" t="s">
        <v>333</v>
      </c>
      <c r="D1126" s="605" t="s">
        <v>1225</v>
      </c>
      <c r="E1126" s="605" t="s">
        <v>41</v>
      </c>
      <c r="F1126" s="353">
        <v>0.24</v>
      </c>
      <c r="G1126" s="256"/>
      <c r="H1126" s="353">
        <v>0.24</v>
      </c>
      <c r="I1126" s="446">
        <f t="shared" si="22"/>
        <v>0</v>
      </c>
      <c r="J1126" s="408">
        <v>0.21</v>
      </c>
      <c r="K1126" s="408">
        <v>0.03</v>
      </c>
    </row>
    <row r="1127" spans="1:33" ht="30">
      <c r="A1127" s="595"/>
      <c r="B1127" s="13" t="s">
        <v>1329</v>
      </c>
      <c r="C1127" s="605" t="s">
        <v>333</v>
      </c>
      <c r="D1127" s="605" t="s">
        <v>1330</v>
      </c>
      <c r="E1127" s="605" t="s">
        <v>41</v>
      </c>
      <c r="F1127" s="353">
        <v>0.15</v>
      </c>
      <c r="G1127" s="256"/>
      <c r="H1127" s="353">
        <v>0.15</v>
      </c>
      <c r="I1127" s="446">
        <f t="shared" si="22"/>
        <v>0</v>
      </c>
      <c r="N1127" s="408">
        <v>0.15</v>
      </c>
    </row>
    <row r="1128" spans="1:33" ht="17.45" customHeight="1">
      <c r="A1128" s="595"/>
      <c r="B1128" s="371" t="s">
        <v>1331</v>
      </c>
      <c r="C1128" s="605" t="s">
        <v>333</v>
      </c>
      <c r="D1128" s="605" t="s">
        <v>1225</v>
      </c>
      <c r="E1128" s="605" t="s">
        <v>41</v>
      </c>
      <c r="F1128" s="353">
        <v>0.9</v>
      </c>
      <c r="G1128" s="256"/>
      <c r="H1128" s="353">
        <v>0.9</v>
      </c>
      <c r="I1128" s="446">
        <f t="shared" si="22"/>
        <v>0</v>
      </c>
      <c r="L1128" s="408">
        <v>0.18</v>
      </c>
      <c r="M1128" s="408">
        <v>0.04</v>
      </c>
      <c r="W1128" s="408">
        <v>0.68</v>
      </c>
    </row>
    <row r="1129" spans="1:33" ht="17.45" customHeight="1">
      <c r="A1129" s="595"/>
      <c r="B1129" s="371" t="s">
        <v>1728</v>
      </c>
      <c r="C1129" s="605" t="s">
        <v>333</v>
      </c>
      <c r="D1129" s="605" t="s">
        <v>771</v>
      </c>
      <c r="E1129" s="605" t="s">
        <v>41</v>
      </c>
      <c r="F1129" s="353">
        <v>0.08</v>
      </c>
      <c r="G1129" s="256"/>
      <c r="H1129" s="353">
        <v>0.08</v>
      </c>
      <c r="I1129" s="446">
        <f t="shared" si="22"/>
        <v>0</v>
      </c>
      <c r="N1129" s="408">
        <v>0.08</v>
      </c>
    </row>
    <row r="1130" spans="1:33" ht="17.45" customHeight="1">
      <c r="A1130" s="595"/>
      <c r="B1130" s="371" t="s">
        <v>1729</v>
      </c>
      <c r="C1130" s="605" t="s">
        <v>333</v>
      </c>
      <c r="D1130" s="605"/>
      <c r="E1130" s="605" t="s">
        <v>41</v>
      </c>
      <c r="F1130" s="353">
        <v>0.81</v>
      </c>
      <c r="G1130" s="256"/>
      <c r="H1130" s="353">
        <v>0.81</v>
      </c>
      <c r="I1130" s="446">
        <f t="shared" si="22"/>
        <v>0</v>
      </c>
      <c r="N1130" s="408">
        <v>0.81</v>
      </c>
    </row>
    <row r="1131" spans="1:33" ht="17.45" customHeight="1">
      <c r="A1131" s="595"/>
      <c r="B1131" s="371" t="s">
        <v>1766</v>
      </c>
      <c r="C1131" s="605" t="s">
        <v>333</v>
      </c>
      <c r="D1131" s="605" t="s">
        <v>769</v>
      </c>
      <c r="E1131" s="605" t="s">
        <v>41</v>
      </c>
      <c r="F1131" s="353">
        <v>0.1</v>
      </c>
      <c r="G1131" s="256"/>
      <c r="H1131" s="353">
        <v>0.1</v>
      </c>
      <c r="I1131" s="446">
        <f t="shared" si="22"/>
        <v>0</v>
      </c>
      <c r="N1131" s="408">
        <v>0.1</v>
      </c>
    </row>
    <row r="1132" spans="1:33" ht="17.45" customHeight="1">
      <c r="A1132" s="595"/>
      <c r="B1132" s="371" t="s">
        <v>1332</v>
      </c>
      <c r="C1132" s="605" t="s">
        <v>341</v>
      </c>
      <c r="D1132" s="372"/>
      <c r="E1132" s="605" t="s">
        <v>41</v>
      </c>
      <c r="F1132" s="353">
        <v>2.02</v>
      </c>
      <c r="G1132" s="256"/>
      <c r="H1132" s="353">
        <v>2.02</v>
      </c>
      <c r="I1132" s="446">
        <f t="shared" si="22"/>
        <v>0</v>
      </c>
      <c r="N1132" s="408">
        <v>2.02</v>
      </c>
    </row>
    <row r="1133" spans="1:33" s="419" customFormat="1" ht="17.45" customHeight="1">
      <c r="A1133" s="595"/>
      <c r="B1133" s="371" t="s">
        <v>1730</v>
      </c>
      <c r="C1133" s="605" t="s">
        <v>330</v>
      </c>
      <c r="D1133" s="372"/>
      <c r="E1133" s="605" t="s">
        <v>41</v>
      </c>
      <c r="F1133" s="353">
        <v>6.28</v>
      </c>
      <c r="G1133" s="256"/>
      <c r="H1133" s="353">
        <v>6.28</v>
      </c>
      <c r="I1133" s="446">
        <f t="shared" si="22"/>
        <v>0</v>
      </c>
      <c r="J1133" s="408"/>
      <c r="K1133" s="408"/>
      <c r="L1133" s="408"/>
      <c r="M1133" s="408"/>
      <c r="N1133" s="408"/>
      <c r="O1133" s="408"/>
      <c r="P1133" s="408">
        <v>6.28</v>
      </c>
      <c r="Q1133" s="408"/>
      <c r="R1133" s="408"/>
      <c r="S1133" s="408"/>
      <c r="T1133" s="408"/>
      <c r="U1133" s="408"/>
      <c r="V1133" s="408"/>
      <c r="W1133" s="408"/>
      <c r="X1133" s="408"/>
      <c r="Y1133" s="408"/>
      <c r="Z1133" s="414"/>
      <c r="AA1133" s="414"/>
      <c r="AB1133" s="414"/>
      <c r="AC1133" s="414"/>
      <c r="AD1133" s="414"/>
      <c r="AE1133" s="414"/>
      <c r="AF1133" s="414"/>
      <c r="AG1133" s="414"/>
    </row>
    <row r="1134" spans="1:33" s="238" customFormat="1" ht="17.45" customHeight="1">
      <c r="A1134" s="363"/>
      <c r="B1134" s="371" t="s">
        <v>1333</v>
      </c>
      <c r="C1134" s="605" t="s">
        <v>340</v>
      </c>
      <c r="D1134" s="605" t="s">
        <v>904</v>
      </c>
      <c r="E1134" s="605" t="s">
        <v>41</v>
      </c>
      <c r="F1134" s="353">
        <v>0.03</v>
      </c>
      <c r="G1134" s="256"/>
      <c r="H1134" s="353">
        <v>0.03</v>
      </c>
      <c r="I1134" s="446">
        <f t="shared" si="22"/>
        <v>0</v>
      </c>
      <c r="J1134" s="408"/>
      <c r="K1134" s="408"/>
      <c r="L1134" s="408"/>
      <c r="M1134" s="408">
        <v>0.03</v>
      </c>
      <c r="N1134" s="408"/>
      <c r="O1134" s="408"/>
      <c r="P1134" s="408"/>
      <c r="Q1134" s="408"/>
      <c r="R1134" s="408"/>
      <c r="S1134" s="408"/>
      <c r="T1134" s="408"/>
      <c r="U1134" s="408"/>
      <c r="V1134" s="408"/>
      <c r="W1134" s="408"/>
      <c r="X1134" s="408"/>
      <c r="Y1134" s="408"/>
      <c r="Z1134" s="414"/>
      <c r="AA1134" s="414"/>
      <c r="AB1134" s="414"/>
      <c r="AC1134" s="414"/>
      <c r="AD1134" s="414"/>
      <c r="AE1134" s="414"/>
      <c r="AF1134" s="414"/>
      <c r="AG1134" s="239"/>
    </row>
    <row r="1135" spans="1:33" ht="17.45" customHeight="1">
      <c r="A1135" s="593">
        <v>23</v>
      </c>
      <c r="B1135" s="397" t="s">
        <v>101</v>
      </c>
      <c r="C1135" s="398"/>
      <c r="D1135" s="399"/>
      <c r="E1135" s="398"/>
      <c r="F1135" s="400"/>
      <c r="G1135" s="400"/>
      <c r="H1135" s="400"/>
      <c r="I1135" s="446">
        <f t="shared" si="22"/>
        <v>0</v>
      </c>
      <c r="J1135" s="417"/>
      <c r="K1135" s="417"/>
      <c r="L1135" s="417"/>
      <c r="M1135" s="417"/>
      <c r="N1135" s="417"/>
      <c r="O1135" s="417"/>
      <c r="P1135" s="417"/>
      <c r="Q1135" s="417"/>
      <c r="R1135" s="417"/>
      <c r="S1135" s="417"/>
      <c r="T1135" s="417"/>
      <c r="U1135" s="418"/>
      <c r="V1135" s="417"/>
      <c r="W1135" s="418"/>
      <c r="X1135" s="417"/>
      <c r="Y1135" s="417"/>
      <c r="Z1135" s="415"/>
      <c r="AA1135" s="415"/>
      <c r="AB1135" s="415"/>
      <c r="AC1135" s="415"/>
      <c r="AD1135" s="415"/>
      <c r="AE1135" s="415"/>
      <c r="AF1135" s="415"/>
      <c r="AG1135" s="415"/>
    </row>
    <row r="1136" spans="1:33" ht="17.45" customHeight="1">
      <c r="A1136" s="595"/>
      <c r="B1136" s="13" t="s">
        <v>434</v>
      </c>
      <c r="C1136" s="605" t="s">
        <v>705</v>
      </c>
      <c r="D1136" s="605"/>
      <c r="E1136" s="605" t="s">
        <v>42</v>
      </c>
      <c r="F1136" s="353">
        <v>1</v>
      </c>
      <c r="G1136" s="256"/>
      <c r="H1136" s="353">
        <v>1</v>
      </c>
      <c r="I1136" s="446">
        <f t="shared" si="22"/>
        <v>0</v>
      </c>
      <c r="N1136" s="408">
        <v>1</v>
      </c>
    </row>
    <row r="1137" spans="1:33" ht="17.45" customHeight="1">
      <c r="A1137" s="595"/>
      <c r="B1137" s="596" t="s">
        <v>440</v>
      </c>
      <c r="C1137" s="605" t="s">
        <v>732</v>
      </c>
      <c r="D1137" s="605"/>
      <c r="E1137" s="605" t="s">
        <v>42</v>
      </c>
      <c r="F1137" s="353">
        <v>0.2</v>
      </c>
      <c r="G1137" s="256"/>
      <c r="H1137" s="353">
        <v>0.2</v>
      </c>
      <c r="I1137" s="446">
        <f t="shared" si="22"/>
        <v>0</v>
      </c>
      <c r="N1137" s="408">
        <v>0.2</v>
      </c>
    </row>
    <row r="1138" spans="1:33" ht="17.45" customHeight="1">
      <c r="A1138" s="595"/>
      <c r="B1138" s="354" t="s">
        <v>436</v>
      </c>
      <c r="C1138" s="355" t="s">
        <v>738</v>
      </c>
      <c r="D1138" s="355"/>
      <c r="E1138" s="605" t="s">
        <v>42</v>
      </c>
      <c r="F1138" s="353">
        <v>0.2</v>
      </c>
      <c r="G1138" s="256"/>
      <c r="H1138" s="353">
        <v>0.2</v>
      </c>
      <c r="I1138" s="446">
        <f t="shared" si="22"/>
        <v>0</v>
      </c>
      <c r="J1138" s="420"/>
      <c r="K1138" s="420">
        <v>0.15</v>
      </c>
      <c r="L1138" s="420">
        <v>0.02</v>
      </c>
      <c r="M1138" s="420"/>
      <c r="N1138" s="420"/>
      <c r="Q1138" s="420">
        <v>0.03</v>
      </c>
    </row>
    <row r="1139" spans="1:33" ht="17.45" customHeight="1">
      <c r="A1139" s="595"/>
      <c r="B1139" s="354" t="s">
        <v>439</v>
      </c>
      <c r="C1139" s="355" t="s">
        <v>334</v>
      </c>
      <c r="D1139" s="355"/>
      <c r="E1139" s="605" t="s">
        <v>42</v>
      </c>
      <c r="F1139" s="353">
        <v>5</v>
      </c>
      <c r="G1139" s="256"/>
      <c r="H1139" s="353">
        <v>5</v>
      </c>
      <c r="I1139" s="446">
        <f t="shared" si="22"/>
        <v>0</v>
      </c>
      <c r="N1139" s="408">
        <v>5</v>
      </c>
    </row>
    <row r="1140" spans="1:33" ht="17.45" customHeight="1">
      <c r="A1140" s="595"/>
      <c r="B1140" s="354" t="s">
        <v>438</v>
      </c>
      <c r="C1140" s="355" t="s">
        <v>339</v>
      </c>
      <c r="D1140" s="352" t="s">
        <v>702</v>
      </c>
      <c r="E1140" s="605" t="s">
        <v>42</v>
      </c>
      <c r="F1140" s="353">
        <v>6.7</v>
      </c>
      <c r="G1140" s="256"/>
      <c r="H1140" s="353">
        <v>6.7</v>
      </c>
      <c r="I1140" s="446">
        <f t="shared" si="22"/>
        <v>0</v>
      </c>
      <c r="N1140" s="408">
        <v>6.7</v>
      </c>
    </row>
    <row r="1141" spans="1:33" ht="17.45" customHeight="1">
      <c r="A1141" s="595"/>
      <c r="B1141" s="596" t="s">
        <v>440</v>
      </c>
      <c r="C1141" s="355" t="s">
        <v>341</v>
      </c>
      <c r="D1141" s="605"/>
      <c r="E1141" s="605" t="s">
        <v>42</v>
      </c>
      <c r="F1141" s="353">
        <v>0.1</v>
      </c>
      <c r="G1141" s="256"/>
      <c r="H1141" s="353">
        <v>0.1</v>
      </c>
      <c r="I1141" s="446">
        <f t="shared" si="22"/>
        <v>0</v>
      </c>
      <c r="L1141" s="408">
        <v>0.1</v>
      </c>
    </row>
    <row r="1142" spans="1:33" ht="17.45" customHeight="1">
      <c r="A1142" s="595"/>
      <c r="B1142" s="596" t="s">
        <v>1616</v>
      </c>
      <c r="C1142" s="355" t="s">
        <v>338</v>
      </c>
      <c r="D1142" s="355" t="s">
        <v>825</v>
      </c>
      <c r="E1142" s="605" t="s">
        <v>42</v>
      </c>
      <c r="F1142" s="353">
        <v>3</v>
      </c>
      <c r="G1142" s="256"/>
      <c r="H1142" s="353">
        <v>3</v>
      </c>
      <c r="I1142" s="446">
        <f t="shared" si="22"/>
        <v>0</v>
      </c>
      <c r="N1142" s="408">
        <v>3</v>
      </c>
    </row>
    <row r="1143" spans="1:33" s="238" customFormat="1" ht="17.45" customHeight="1">
      <c r="A1143" s="363"/>
      <c r="B1143" s="356" t="s">
        <v>1334</v>
      </c>
      <c r="C1143" s="355" t="s">
        <v>337</v>
      </c>
      <c r="D1143" s="355"/>
      <c r="E1143" s="605" t="s">
        <v>42</v>
      </c>
      <c r="F1143" s="360">
        <v>0.1</v>
      </c>
      <c r="G1143" s="256"/>
      <c r="H1143" s="360">
        <v>0.1</v>
      </c>
      <c r="I1143" s="446">
        <f t="shared" si="22"/>
        <v>0</v>
      </c>
      <c r="J1143" s="422"/>
      <c r="K1143" s="422"/>
      <c r="L1143" s="422"/>
      <c r="M1143" s="422"/>
      <c r="N1143" s="422">
        <v>0.1</v>
      </c>
      <c r="O1143" s="422"/>
      <c r="P1143" s="422"/>
      <c r="Q1143" s="422"/>
      <c r="R1143" s="422"/>
      <c r="S1143" s="422"/>
      <c r="T1143" s="422"/>
      <c r="U1143" s="422"/>
      <c r="V1143" s="422"/>
      <c r="W1143" s="422"/>
      <c r="X1143" s="422"/>
      <c r="Y1143" s="422"/>
      <c r="Z1143" s="421"/>
      <c r="AA1143" s="421"/>
      <c r="AB1143" s="421"/>
      <c r="AC1143" s="421"/>
      <c r="AD1143" s="421"/>
      <c r="AE1143" s="421"/>
      <c r="AF1143" s="421"/>
      <c r="AG1143" s="239"/>
    </row>
    <row r="1144" spans="1:33" s="238" customFormat="1" ht="17.45" customHeight="1">
      <c r="A1144" s="363"/>
      <c r="B1144" s="356" t="s">
        <v>1767</v>
      </c>
      <c r="C1144" s="355" t="s">
        <v>337</v>
      </c>
      <c r="D1144" s="355"/>
      <c r="E1144" s="605" t="s">
        <v>42</v>
      </c>
      <c r="F1144" s="360">
        <v>0.1</v>
      </c>
      <c r="G1144" s="256"/>
      <c r="H1144" s="360">
        <v>0.1</v>
      </c>
      <c r="I1144" s="446">
        <f t="shared" si="22"/>
        <v>0</v>
      </c>
      <c r="J1144" s="422"/>
      <c r="K1144" s="422">
        <v>0.1</v>
      </c>
      <c r="L1144" s="422"/>
      <c r="M1144" s="422"/>
      <c r="N1144" s="422"/>
      <c r="O1144" s="422"/>
      <c r="P1144" s="422"/>
      <c r="Q1144" s="422"/>
      <c r="R1144" s="422"/>
      <c r="S1144" s="422"/>
      <c r="T1144" s="422"/>
      <c r="U1144" s="422"/>
      <c r="V1144" s="422"/>
      <c r="W1144" s="422"/>
      <c r="X1144" s="422"/>
      <c r="Y1144" s="422"/>
      <c r="Z1144" s="421"/>
      <c r="AA1144" s="421"/>
      <c r="AB1144" s="421"/>
      <c r="AC1144" s="421"/>
      <c r="AD1144" s="421"/>
      <c r="AE1144" s="421"/>
      <c r="AF1144" s="421"/>
      <c r="AG1144" s="239"/>
    </row>
    <row r="1145" spans="1:33" s="238" customFormat="1" ht="17.45" customHeight="1">
      <c r="A1145" s="363"/>
      <c r="B1145" s="356" t="s">
        <v>1768</v>
      </c>
      <c r="C1145" s="355" t="s">
        <v>340</v>
      </c>
      <c r="D1145" s="355"/>
      <c r="E1145" s="605" t="s">
        <v>42</v>
      </c>
      <c r="F1145" s="360">
        <v>1</v>
      </c>
      <c r="G1145" s="256"/>
      <c r="H1145" s="360">
        <v>1</v>
      </c>
      <c r="I1145" s="446">
        <f t="shared" si="22"/>
        <v>0</v>
      </c>
      <c r="J1145" s="422"/>
      <c r="K1145" s="422"/>
      <c r="L1145" s="422">
        <v>1</v>
      </c>
      <c r="M1145" s="422"/>
      <c r="N1145" s="422"/>
      <c r="O1145" s="422"/>
      <c r="P1145" s="422"/>
      <c r="Q1145" s="422"/>
      <c r="R1145" s="422"/>
      <c r="S1145" s="422"/>
      <c r="T1145" s="422"/>
      <c r="U1145" s="422"/>
      <c r="V1145" s="422"/>
      <c r="W1145" s="422"/>
      <c r="X1145" s="422"/>
      <c r="Y1145" s="422"/>
      <c r="Z1145" s="421"/>
      <c r="AA1145" s="421"/>
      <c r="AB1145" s="421"/>
      <c r="AC1145" s="421"/>
      <c r="AD1145" s="421"/>
      <c r="AE1145" s="421"/>
      <c r="AF1145" s="421"/>
      <c r="AG1145" s="239"/>
    </row>
    <row r="1146" spans="1:33" s="238" customFormat="1" ht="17.45" customHeight="1">
      <c r="A1146" s="363"/>
      <c r="B1146" s="13" t="s">
        <v>1335</v>
      </c>
      <c r="C1146" s="355" t="s">
        <v>337</v>
      </c>
      <c r="D1146" s="605" t="s">
        <v>786</v>
      </c>
      <c r="E1146" s="605" t="s">
        <v>42</v>
      </c>
      <c r="F1146" s="360">
        <v>0.05</v>
      </c>
      <c r="G1146" s="256"/>
      <c r="H1146" s="360">
        <v>0.05</v>
      </c>
      <c r="I1146" s="446">
        <f t="shared" si="22"/>
        <v>0</v>
      </c>
      <c r="J1146" s="422">
        <v>0.05</v>
      </c>
      <c r="K1146" s="422"/>
      <c r="L1146" s="422"/>
      <c r="M1146" s="422"/>
      <c r="N1146" s="422"/>
      <c r="O1146" s="422"/>
      <c r="P1146" s="422"/>
      <c r="Q1146" s="422"/>
      <c r="R1146" s="422"/>
      <c r="S1146" s="422"/>
      <c r="T1146" s="422"/>
      <c r="U1146" s="422"/>
      <c r="V1146" s="422"/>
      <c r="W1146" s="422"/>
      <c r="X1146" s="422"/>
      <c r="Y1146" s="422"/>
      <c r="Z1146" s="421"/>
      <c r="AA1146" s="421"/>
      <c r="AB1146" s="421"/>
      <c r="AC1146" s="421"/>
      <c r="AD1146" s="421"/>
      <c r="AE1146" s="421"/>
      <c r="AF1146" s="421"/>
      <c r="AG1146" s="239"/>
    </row>
    <row r="1147" spans="1:33" s="419" customFormat="1" ht="17.45" customHeight="1">
      <c r="A1147" s="595"/>
      <c r="B1147" s="13" t="s">
        <v>442</v>
      </c>
      <c r="C1147" s="355" t="s">
        <v>331</v>
      </c>
      <c r="D1147" s="605" t="s">
        <v>1212</v>
      </c>
      <c r="E1147" s="605" t="s">
        <v>42</v>
      </c>
      <c r="F1147" s="360">
        <v>3</v>
      </c>
      <c r="G1147" s="256"/>
      <c r="H1147" s="360">
        <v>3</v>
      </c>
      <c r="I1147" s="446">
        <f t="shared" si="22"/>
        <v>0</v>
      </c>
      <c r="J1147" s="422"/>
      <c r="K1147" s="422"/>
      <c r="L1147" s="422"/>
      <c r="M1147" s="422"/>
      <c r="N1147" s="422">
        <v>3</v>
      </c>
      <c r="O1147" s="422"/>
      <c r="P1147" s="422"/>
      <c r="Q1147" s="422"/>
      <c r="R1147" s="422"/>
      <c r="S1147" s="422"/>
      <c r="T1147" s="422"/>
      <c r="U1147" s="422"/>
      <c r="V1147" s="422"/>
      <c r="W1147" s="422"/>
      <c r="X1147" s="422"/>
      <c r="Y1147" s="422"/>
      <c r="Z1147" s="421"/>
      <c r="AA1147" s="421"/>
      <c r="AB1147" s="421"/>
      <c r="AC1147" s="421"/>
      <c r="AD1147" s="421"/>
      <c r="AE1147" s="421"/>
      <c r="AF1147" s="421"/>
      <c r="AG1147" s="421"/>
    </row>
    <row r="1148" spans="1:33" ht="19.5" customHeight="1">
      <c r="A1148" s="593">
        <v>24</v>
      </c>
      <c r="B1148" s="401" t="s">
        <v>128</v>
      </c>
      <c r="C1148" s="398"/>
      <c r="D1148" s="399"/>
      <c r="E1148" s="398"/>
      <c r="F1148" s="400"/>
      <c r="G1148" s="400"/>
      <c r="H1148" s="400"/>
      <c r="I1148" s="446">
        <f t="shared" si="22"/>
        <v>0</v>
      </c>
      <c r="J1148" s="417"/>
      <c r="K1148" s="417"/>
      <c r="L1148" s="417"/>
      <c r="M1148" s="417"/>
      <c r="N1148" s="417"/>
      <c r="O1148" s="417"/>
      <c r="P1148" s="417"/>
      <c r="Q1148" s="417"/>
      <c r="R1148" s="417"/>
      <c r="S1148" s="417"/>
      <c r="T1148" s="417"/>
      <c r="U1148" s="418"/>
      <c r="V1148" s="417"/>
      <c r="W1148" s="418"/>
      <c r="X1148" s="417"/>
      <c r="Y1148" s="417"/>
      <c r="Z1148" s="415"/>
      <c r="AA1148" s="415"/>
      <c r="AB1148" s="415"/>
      <c r="AC1148" s="415"/>
      <c r="AD1148" s="415"/>
      <c r="AE1148" s="415"/>
      <c r="AF1148" s="415"/>
      <c r="AG1148" s="415"/>
    </row>
    <row r="1149" spans="1:33" ht="19.5" customHeight="1">
      <c r="A1149" s="595"/>
      <c r="B1149" s="596" t="s">
        <v>426</v>
      </c>
      <c r="C1149" s="605" t="s">
        <v>775</v>
      </c>
      <c r="D1149" s="605"/>
      <c r="E1149" s="605" t="s">
        <v>29</v>
      </c>
      <c r="F1149" s="353">
        <v>0.7</v>
      </c>
      <c r="G1149" s="256"/>
      <c r="H1149" s="353">
        <v>0.7</v>
      </c>
      <c r="I1149" s="446">
        <f t="shared" si="22"/>
        <v>0</v>
      </c>
      <c r="Y1149" s="408">
        <v>0.7</v>
      </c>
    </row>
    <row r="1150" spans="1:33" ht="19.5" customHeight="1">
      <c r="A1150" s="595"/>
      <c r="B1150" s="13" t="s">
        <v>427</v>
      </c>
      <c r="C1150" s="605" t="s">
        <v>775</v>
      </c>
      <c r="D1150" s="605"/>
      <c r="E1150" s="605" t="s">
        <v>29</v>
      </c>
      <c r="F1150" s="353">
        <v>0.56000000000000005</v>
      </c>
      <c r="G1150" s="256"/>
      <c r="H1150" s="353">
        <v>0.56000000000000005</v>
      </c>
      <c r="I1150" s="446">
        <f t="shared" si="22"/>
        <v>0</v>
      </c>
      <c r="J1150" s="353">
        <v>0.56000000000000005</v>
      </c>
    </row>
    <row r="1151" spans="1:33" ht="19.5" customHeight="1">
      <c r="A1151" s="595"/>
      <c r="B1151" s="13" t="s">
        <v>428</v>
      </c>
      <c r="C1151" s="605" t="s">
        <v>775</v>
      </c>
      <c r="D1151" s="605"/>
      <c r="E1151" s="605" t="s">
        <v>29</v>
      </c>
      <c r="F1151" s="353">
        <v>0.3</v>
      </c>
      <c r="G1151" s="256"/>
      <c r="H1151" s="353">
        <v>0.3</v>
      </c>
      <c r="I1151" s="446">
        <f t="shared" si="22"/>
        <v>0</v>
      </c>
      <c r="J1151" s="408">
        <v>0.3</v>
      </c>
    </row>
    <row r="1152" spans="1:33" ht="30">
      <c r="A1152" s="595"/>
      <c r="B1152" s="13" t="s">
        <v>1336</v>
      </c>
      <c r="C1152" s="605" t="s">
        <v>775</v>
      </c>
      <c r="D1152" s="605"/>
      <c r="E1152" s="605" t="s">
        <v>29</v>
      </c>
      <c r="F1152" s="353">
        <v>0.2</v>
      </c>
      <c r="G1152" s="256"/>
      <c r="H1152" s="353">
        <v>0.2</v>
      </c>
      <c r="I1152" s="446">
        <f t="shared" si="22"/>
        <v>0</v>
      </c>
      <c r="AD1152" s="414">
        <v>0.2</v>
      </c>
    </row>
    <row r="1153" spans="1:33" ht="18.95" customHeight="1">
      <c r="A1153" s="595"/>
      <c r="B1153" s="592" t="s">
        <v>2103</v>
      </c>
      <c r="C1153" s="605" t="s">
        <v>338</v>
      </c>
      <c r="D1153" s="605" t="s">
        <v>766</v>
      </c>
      <c r="E1153" s="605" t="s">
        <v>29</v>
      </c>
      <c r="F1153" s="353">
        <v>0.77</v>
      </c>
      <c r="G1153" s="256"/>
      <c r="H1153" s="353">
        <v>0.77</v>
      </c>
      <c r="I1153" s="446">
        <f t="shared" si="22"/>
        <v>0</v>
      </c>
      <c r="K1153" s="408">
        <v>0.4</v>
      </c>
      <c r="L1153" s="408">
        <v>0.37</v>
      </c>
    </row>
    <row r="1154" spans="1:33" ht="18.95" customHeight="1">
      <c r="A1154" s="595"/>
      <c r="B1154" s="596" t="s">
        <v>430</v>
      </c>
      <c r="C1154" s="605" t="s">
        <v>732</v>
      </c>
      <c r="D1154" s="605" t="s">
        <v>1269</v>
      </c>
      <c r="E1154" s="605" t="s">
        <v>29</v>
      </c>
      <c r="F1154" s="353">
        <v>7.0000000000000007E-2</v>
      </c>
      <c r="G1154" s="256"/>
      <c r="H1154" s="353">
        <v>7.0000000000000007E-2</v>
      </c>
      <c r="I1154" s="446">
        <f t="shared" si="22"/>
        <v>0</v>
      </c>
      <c r="AC1154" s="414">
        <v>7.0000000000000007E-2</v>
      </c>
    </row>
    <row r="1155" spans="1:33" ht="18.95" customHeight="1">
      <c r="A1155" s="595"/>
      <c r="B1155" s="13" t="s">
        <v>431</v>
      </c>
      <c r="C1155" s="605" t="s">
        <v>741</v>
      </c>
      <c r="D1155" s="605"/>
      <c r="E1155" s="605" t="s">
        <v>29</v>
      </c>
      <c r="F1155" s="353">
        <v>0.3</v>
      </c>
      <c r="G1155" s="256"/>
      <c r="H1155" s="353">
        <v>0.3</v>
      </c>
      <c r="I1155" s="446">
        <f t="shared" si="22"/>
        <v>0</v>
      </c>
      <c r="N1155" s="408">
        <v>0.3</v>
      </c>
    </row>
    <row r="1156" spans="1:33" ht="18.95" customHeight="1">
      <c r="A1156" s="595"/>
      <c r="B1156" s="594" t="s">
        <v>432</v>
      </c>
      <c r="C1156" s="605" t="s">
        <v>706</v>
      </c>
      <c r="D1156" s="372"/>
      <c r="E1156" s="605" t="s">
        <v>29</v>
      </c>
      <c r="F1156" s="353">
        <v>0.5</v>
      </c>
      <c r="G1156" s="256"/>
      <c r="H1156" s="353">
        <v>0.5</v>
      </c>
      <c r="I1156" s="446">
        <f t="shared" si="22"/>
        <v>0</v>
      </c>
      <c r="K1156" s="408">
        <v>0.18</v>
      </c>
      <c r="L1156" s="408">
        <v>0.32</v>
      </c>
    </row>
    <row r="1157" spans="1:33" ht="18.95" customHeight="1">
      <c r="A1157" s="595"/>
      <c r="B1157" s="13" t="s">
        <v>433</v>
      </c>
      <c r="C1157" s="605" t="s">
        <v>333</v>
      </c>
      <c r="D1157" s="605" t="s">
        <v>1308</v>
      </c>
      <c r="E1157" s="605" t="s">
        <v>29</v>
      </c>
      <c r="F1157" s="353">
        <v>1.04</v>
      </c>
      <c r="G1157" s="256"/>
      <c r="H1157" s="353">
        <v>1.04</v>
      </c>
      <c r="I1157" s="446">
        <f t="shared" si="22"/>
        <v>0</v>
      </c>
      <c r="J1157" s="420">
        <v>1.04</v>
      </c>
      <c r="K1157" s="420"/>
      <c r="L1157" s="420"/>
      <c r="M1157" s="420"/>
      <c r="N1157" s="420"/>
    </row>
    <row r="1158" spans="1:33" s="419" customFormat="1" ht="18.95" customHeight="1">
      <c r="A1158" s="595"/>
      <c r="B1158" s="596" t="s">
        <v>430</v>
      </c>
      <c r="C1158" s="605" t="s">
        <v>336</v>
      </c>
      <c r="D1158" s="605"/>
      <c r="E1158" s="605" t="s">
        <v>29</v>
      </c>
      <c r="F1158" s="353">
        <v>0.15</v>
      </c>
      <c r="G1158" s="256"/>
      <c r="H1158" s="353">
        <v>0.15</v>
      </c>
      <c r="I1158" s="446">
        <f t="shared" si="22"/>
        <v>0</v>
      </c>
      <c r="J1158" s="408"/>
      <c r="K1158" s="408"/>
      <c r="L1158" s="408"/>
      <c r="M1158" s="408">
        <v>0.15</v>
      </c>
      <c r="N1158" s="408"/>
      <c r="O1158" s="408"/>
      <c r="P1158" s="408"/>
      <c r="Q1158" s="408"/>
      <c r="R1158" s="408"/>
      <c r="S1158" s="408"/>
      <c r="T1158" s="408"/>
      <c r="U1158" s="408"/>
      <c r="V1158" s="408"/>
      <c r="W1158" s="408"/>
      <c r="X1158" s="408"/>
      <c r="Y1158" s="408"/>
      <c r="Z1158" s="414"/>
      <c r="AA1158" s="414"/>
      <c r="AB1158" s="414"/>
      <c r="AC1158" s="414"/>
      <c r="AD1158" s="414"/>
      <c r="AE1158" s="414"/>
      <c r="AF1158" s="414"/>
      <c r="AG1158" s="414"/>
    </row>
    <row r="1159" spans="1:33" s="419" customFormat="1" ht="18.95" customHeight="1">
      <c r="A1159" s="595"/>
      <c r="B1159" s="594" t="s">
        <v>1337</v>
      </c>
      <c r="C1159" s="605" t="s">
        <v>705</v>
      </c>
      <c r="D1159" s="605"/>
      <c r="E1159" s="605" t="s">
        <v>29</v>
      </c>
      <c r="F1159" s="256">
        <v>0.3</v>
      </c>
      <c r="G1159" s="256"/>
      <c r="H1159" s="256">
        <v>0.3</v>
      </c>
      <c r="I1159" s="446">
        <f t="shared" si="22"/>
        <v>0</v>
      </c>
      <c r="J1159" s="408"/>
      <c r="K1159" s="408"/>
      <c r="L1159" s="408">
        <v>0.05</v>
      </c>
      <c r="M1159" s="408"/>
      <c r="N1159" s="408">
        <v>0.25</v>
      </c>
      <c r="O1159" s="408"/>
      <c r="P1159" s="408"/>
      <c r="Q1159" s="408"/>
      <c r="R1159" s="408"/>
      <c r="S1159" s="408"/>
      <c r="T1159" s="408"/>
      <c r="U1159" s="408"/>
      <c r="V1159" s="408"/>
      <c r="W1159" s="408"/>
      <c r="X1159" s="408"/>
      <c r="Y1159" s="408"/>
      <c r="Z1159" s="414"/>
      <c r="AA1159" s="414"/>
      <c r="AB1159" s="414"/>
      <c r="AC1159" s="414"/>
      <c r="AD1159" s="414"/>
      <c r="AE1159" s="414"/>
      <c r="AF1159" s="414"/>
      <c r="AG1159" s="414"/>
    </row>
    <row r="1160" spans="1:33" s="419" customFormat="1" ht="18.95" customHeight="1">
      <c r="A1160" s="363"/>
      <c r="B1160" s="13" t="s">
        <v>747</v>
      </c>
      <c r="C1160" s="604" t="s">
        <v>732</v>
      </c>
      <c r="D1160" s="605" t="s">
        <v>735</v>
      </c>
      <c r="E1160" s="605" t="s">
        <v>29</v>
      </c>
      <c r="F1160" s="353">
        <v>0.05</v>
      </c>
      <c r="G1160" s="256"/>
      <c r="H1160" s="353">
        <v>0.05</v>
      </c>
      <c r="I1160" s="446">
        <f t="shared" si="22"/>
        <v>0</v>
      </c>
      <c r="J1160" s="408"/>
      <c r="K1160" s="408"/>
      <c r="L1160" s="408"/>
      <c r="M1160" s="408">
        <v>0.05</v>
      </c>
      <c r="N1160" s="408"/>
      <c r="O1160" s="408"/>
      <c r="P1160" s="408"/>
      <c r="Q1160" s="408"/>
      <c r="R1160" s="408"/>
      <c r="S1160" s="408"/>
      <c r="T1160" s="408"/>
      <c r="U1160" s="408"/>
      <c r="V1160" s="408"/>
      <c r="W1160" s="408"/>
      <c r="X1160" s="408"/>
      <c r="Y1160" s="408"/>
      <c r="Z1160" s="414"/>
      <c r="AA1160" s="414"/>
      <c r="AB1160" s="414"/>
      <c r="AC1160" s="414"/>
      <c r="AD1160" s="414"/>
      <c r="AE1160" s="414"/>
      <c r="AF1160" s="414"/>
      <c r="AG1160" s="414"/>
    </row>
    <row r="1161" spans="1:33" s="419" customFormat="1" ht="18.95" customHeight="1">
      <c r="A1161" s="363"/>
      <c r="B1161" s="13" t="s">
        <v>1684</v>
      </c>
      <c r="C1161" s="604" t="s">
        <v>738</v>
      </c>
      <c r="D1161" s="366"/>
      <c r="E1161" s="605" t="s">
        <v>29</v>
      </c>
      <c r="F1161" s="360">
        <v>0.1</v>
      </c>
      <c r="G1161" s="256"/>
      <c r="H1161" s="360">
        <v>0.1</v>
      </c>
      <c r="I1161" s="446">
        <f t="shared" si="22"/>
        <v>0</v>
      </c>
      <c r="J1161" s="422">
        <v>0.1</v>
      </c>
      <c r="K1161" s="422"/>
      <c r="L1161" s="422"/>
      <c r="M1161" s="422"/>
      <c r="N1161" s="422"/>
      <c r="O1161" s="422"/>
      <c r="P1161" s="422"/>
      <c r="Q1161" s="422"/>
      <c r="R1161" s="422"/>
      <c r="S1161" s="422"/>
      <c r="T1161" s="422"/>
      <c r="U1161" s="422"/>
      <c r="V1161" s="422"/>
      <c r="W1161" s="422"/>
      <c r="X1161" s="422"/>
      <c r="Y1161" s="422"/>
      <c r="Z1161" s="421"/>
      <c r="AA1161" s="421"/>
      <c r="AB1161" s="421"/>
      <c r="AC1161" s="421"/>
      <c r="AD1161" s="421"/>
      <c r="AE1161" s="421"/>
      <c r="AF1161" s="421"/>
      <c r="AG1161" s="421"/>
    </row>
    <row r="1162" spans="1:33" s="419" customFormat="1" ht="18.95" customHeight="1">
      <c r="A1162" s="363"/>
      <c r="B1162" s="13" t="s">
        <v>747</v>
      </c>
      <c r="C1162" s="604" t="s">
        <v>686</v>
      </c>
      <c r="D1162" s="605"/>
      <c r="E1162" s="605" t="s">
        <v>29</v>
      </c>
      <c r="F1162" s="360">
        <v>0.15</v>
      </c>
      <c r="G1162" s="256"/>
      <c r="H1162" s="360">
        <v>0.15</v>
      </c>
      <c r="I1162" s="446">
        <f t="shared" si="22"/>
        <v>0</v>
      </c>
      <c r="J1162" s="422">
        <v>0.15</v>
      </c>
      <c r="K1162" s="422"/>
      <c r="L1162" s="422"/>
      <c r="M1162" s="422"/>
      <c r="N1162" s="422"/>
      <c r="O1162" s="422"/>
      <c r="P1162" s="422"/>
      <c r="Q1162" s="422"/>
      <c r="R1162" s="422"/>
      <c r="S1162" s="422"/>
      <c r="T1162" s="422"/>
      <c r="U1162" s="422"/>
      <c r="V1162" s="422"/>
      <c r="W1162" s="422"/>
      <c r="X1162" s="422"/>
      <c r="Y1162" s="422"/>
      <c r="Z1162" s="421"/>
      <c r="AA1162" s="421"/>
      <c r="AB1162" s="421"/>
      <c r="AC1162" s="421"/>
      <c r="AD1162" s="421"/>
      <c r="AE1162" s="421"/>
      <c r="AF1162" s="421"/>
      <c r="AG1162" s="421"/>
    </row>
    <row r="1163" spans="1:33" s="419" customFormat="1" ht="18.95" customHeight="1">
      <c r="A1163" s="363"/>
      <c r="B1163" s="13" t="s">
        <v>747</v>
      </c>
      <c r="C1163" s="604" t="s">
        <v>741</v>
      </c>
      <c r="D1163" s="605"/>
      <c r="E1163" s="605" t="s">
        <v>29</v>
      </c>
      <c r="F1163" s="353">
        <v>0.1</v>
      </c>
      <c r="G1163" s="256"/>
      <c r="H1163" s="353">
        <v>0.1</v>
      </c>
      <c r="I1163" s="446">
        <f t="shared" si="22"/>
        <v>0</v>
      </c>
      <c r="J1163" s="408"/>
      <c r="K1163" s="408"/>
      <c r="L1163" s="408"/>
      <c r="M1163" s="408"/>
      <c r="N1163" s="408">
        <v>0.1</v>
      </c>
      <c r="O1163" s="408"/>
      <c r="P1163" s="408"/>
      <c r="Q1163" s="408"/>
      <c r="R1163" s="408"/>
      <c r="S1163" s="408"/>
      <c r="T1163" s="408"/>
      <c r="U1163" s="408"/>
      <c r="V1163" s="408"/>
      <c r="W1163" s="408"/>
      <c r="X1163" s="408"/>
      <c r="Y1163" s="408"/>
      <c r="Z1163" s="414"/>
      <c r="AA1163" s="414"/>
      <c r="AB1163" s="414"/>
      <c r="AC1163" s="414"/>
      <c r="AD1163" s="414"/>
      <c r="AE1163" s="414"/>
      <c r="AF1163" s="414"/>
      <c r="AG1163" s="414"/>
    </row>
    <row r="1164" spans="1:33" s="419" customFormat="1" ht="18.95" customHeight="1">
      <c r="A1164" s="363"/>
      <c r="B1164" s="13" t="s">
        <v>747</v>
      </c>
      <c r="C1164" s="604" t="s">
        <v>329</v>
      </c>
      <c r="D1164" s="605"/>
      <c r="E1164" s="605" t="s">
        <v>29</v>
      </c>
      <c r="F1164" s="353">
        <v>0.12</v>
      </c>
      <c r="G1164" s="256"/>
      <c r="H1164" s="353">
        <v>0.12</v>
      </c>
      <c r="I1164" s="446">
        <f t="shared" ref="I1164:I1227" si="23">SUM(J1164:AG1164)-H1164</f>
        <v>0</v>
      </c>
      <c r="J1164" s="408"/>
      <c r="K1164" s="408"/>
      <c r="L1164" s="408"/>
      <c r="M1164" s="408"/>
      <c r="N1164" s="408"/>
      <c r="O1164" s="408"/>
      <c r="P1164" s="408"/>
      <c r="Q1164" s="408"/>
      <c r="R1164" s="408"/>
      <c r="S1164" s="408"/>
      <c r="T1164" s="408"/>
      <c r="U1164" s="408"/>
      <c r="V1164" s="408"/>
      <c r="W1164" s="408"/>
      <c r="X1164" s="408"/>
      <c r="Y1164" s="408"/>
      <c r="Z1164" s="414"/>
      <c r="AA1164" s="414"/>
      <c r="AB1164" s="414"/>
      <c r="AC1164" s="414"/>
      <c r="AD1164" s="414">
        <v>0.12</v>
      </c>
      <c r="AE1164" s="414"/>
      <c r="AF1164" s="414"/>
      <c r="AG1164" s="239"/>
    </row>
    <row r="1165" spans="1:33" s="419" customFormat="1" ht="18.95" customHeight="1">
      <c r="A1165" s="363"/>
      <c r="B1165" s="13" t="s">
        <v>747</v>
      </c>
      <c r="C1165" s="604" t="s">
        <v>706</v>
      </c>
      <c r="D1165" s="605"/>
      <c r="E1165" s="605" t="s">
        <v>29</v>
      </c>
      <c r="F1165" s="353">
        <v>0.08</v>
      </c>
      <c r="G1165" s="256"/>
      <c r="H1165" s="353">
        <v>0.08</v>
      </c>
      <c r="I1165" s="446">
        <f t="shared" si="23"/>
        <v>0</v>
      </c>
      <c r="J1165" s="408"/>
      <c r="K1165" s="408"/>
      <c r="L1165" s="408">
        <v>0.08</v>
      </c>
      <c r="M1165" s="408"/>
      <c r="N1165" s="408"/>
      <c r="O1165" s="408"/>
      <c r="P1165" s="408"/>
      <c r="Q1165" s="408"/>
      <c r="R1165" s="408"/>
      <c r="S1165" s="408"/>
      <c r="T1165" s="408"/>
      <c r="U1165" s="408"/>
      <c r="V1165" s="408"/>
      <c r="W1165" s="408"/>
      <c r="X1165" s="408"/>
      <c r="Y1165" s="408"/>
      <c r="Z1165" s="414"/>
      <c r="AA1165" s="414"/>
      <c r="AB1165" s="414"/>
      <c r="AC1165" s="414"/>
      <c r="AD1165" s="414"/>
      <c r="AE1165" s="414"/>
      <c r="AF1165" s="414"/>
      <c r="AG1165" s="414"/>
    </row>
    <row r="1166" spans="1:33" s="419" customFormat="1" ht="18.95" customHeight="1">
      <c r="A1166" s="363"/>
      <c r="B1166" s="13" t="s">
        <v>747</v>
      </c>
      <c r="C1166" s="604" t="s">
        <v>743</v>
      </c>
      <c r="D1166" s="604"/>
      <c r="E1166" s="605" t="s">
        <v>29</v>
      </c>
      <c r="F1166" s="353">
        <v>0.06</v>
      </c>
      <c r="G1166" s="256"/>
      <c r="H1166" s="353">
        <v>0.06</v>
      </c>
      <c r="I1166" s="446">
        <f t="shared" si="23"/>
        <v>0</v>
      </c>
      <c r="J1166" s="408"/>
      <c r="K1166" s="408">
        <v>0.06</v>
      </c>
      <c r="L1166" s="408"/>
      <c r="M1166" s="408"/>
      <c r="N1166" s="408"/>
      <c r="O1166" s="408"/>
      <c r="P1166" s="408"/>
      <c r="Q1166" s="408"/>
      <c r="R1166" s="408"/>
      <c r="S1166" s="408"/>
      <c r="T1166" s="408"/>
      <c r="U1166" s="408"/>
      <c r="V1166" s="408"/>
      <c r="W1166" s="408"/>
      <c r="X1166" s="408"/>
      <c r="Y1166" s="408"/>
      <c r="Z1166" s="414"/>
      <c r="AA1166" s="414"/>
      <c r="AB1166" s="414"/>
      <c r="AC1166" s="414"/>
      <c r="AD1166" s="414"/>
      <c r="AE1166" s="414"/>
      <c r="AF1166" s="414"/>
      <c r="AG1166" s="239"/>
    </row>
    <row r="1167" spans="1:33" s="419" customFormat="1" ht="18.95" customHeight="1">
      <c r="A1167" s="363"/>
      <c r="B1167" s="13" t="s">
        <v>747</v>
      </c>
      <c r="C1167" s="604" t="s">
        <v>749</v>
      </c>
      <c r="D1167" s="604" t="s">
        <v>748</v>
      </c>
      <c r="E1167" s="605" t="s">
        <v>29</v>
      </c>
      <c r="F1167" s="353">
        <v>0.06</v>
      </c>
      <c r="G1167" s="256"/>
      <c r="H1167" s="353">
        <v>0.06</v>
      </c>
      <c r="I1167" s="446">
        <f t="shared" si="23"/>
        <v>0</v>
      </c>
      <c r="J1167" s="408"/>
      <c r="K1167" s="408">
        <v>0.06</v>
      </c>
      <c r="L1167" s="408"/>
      <c r="M1167" s="408"/>
      <c r="N1167" s="408"/>
      <c r="O1167" s="408"/>
      <c r="P1167" s="408"/>
      <c r="Q1167" s="408"/>
      <c r="R1167" s="408"/>
      <c r="S1167" s="408"/>
      <c r="T1167" s="408"/>
      <c r="U1167" s="408"/>
      <c r="V1167" s="408"/>
      <c r="W1167" s="408"/>
      <c r="X1167" s="408"/>
      <c r="Y1167" s="408"/>
      <c r="Z1167" s="414"/>
      <c r="AA1167" s="414"/>
      <c r="AB1167" s="414"/>
      <c r="AC1167" s="414"/>
      <c r="AD1167" s="414"/>
      <c r="AE1167" s="414"/>
      <c r="AF1167" s="414"/>
      <c r="AG1167" s="239"/>
    </row>
    <row r="1168" spans="1:33" s="419" customFormat="1" ht="18.95" customHeight="1">
      <c r="A1168" s="363"/>
      <c r="B1168" s="13" t="s">
        <v>747</v>
      </c>
      <c r="C1168" s="604" t="s">
        <v>689</v>
      </c>
      <c r="D1168" s="604" t="s">
        <v>758</v>
      </c>
      <c r="E1168" s="605" t="s">
        <v>29</v>
      </c>
      <c r="F1168" s="353">
        <v>0.63</v>
      </c>
      <c r="G1168" s="256"/>
      <c r="H1168" s="353">
        <v>0.63</v>
      </c>
      <c r="I1168" s="446">
        <f t="shared" si="23"/>
        <v>0</v>
      </c>
      <c r="J1168" s="408"/>
      <c r="K1168" s="408"/>
      <c r="L1168" s="408"/>
      <c r="M1168" s="408"/>
      <c r="N1168" s="408">
        <v>0.63</v>
      </c>
      <c r="O1168" s="408"/>
      <c r="P1168" s="408"/>
      <c r="Q1168" s="408"/>
      <c r="R1168" s="408"/>
      <c r="S1168" s="408"/>
      <c r="T1168" s="408"/>
      <c r="U1168" s="408"/>
      <c r="V1168" s="408"/>
      <c r="W1168" s="408"/>
      <c r="X1168" s="408"/>
      <c r="Y1168" s="408"/>
      <c r="Z1168" s="414"/>
      <c r="AA1168" s="414"/>
      <c r="AB1168" s="414"/>
      <c r="AC1168" s="414"/>
      <c r="AD1168" s="414"/>
      <c r="AE1168" s="414"/>
      <c r="AF1168" s="414"/>
      <c r="AG1168" s="414"/>
    </row>
    <row r="1169" spans="1:33" s="419" customFormat="1" ht="18.95" customHeight="1">
      <c r="A1169" s="363"/>
      <c r="B1169" s="592" t="s">
        <v>747</v>
      </c>
      <c r="C1169" s="604" t="s">
        <v>760</v>
      </c>
      <c r="D1169" s="362" t="s">
        <v>762</v>
      </c>
      <c r="E1169" s="605" t="s">
        <v>29</v>
      </c>
      <c r="F1169" s="353">
        <v>0.05</v>
      </c>
      <c r="G1169" s="256"/>
      <c r="H1169" s="353">
        <v>0.05</v>
      </c>
      <c r="I1169" s="446">
        <f t="shared" si="23"/>
        <v>0</v>
      </c>
      <c r="J1169" s="408"/>
      <c r="K1169" s="408"/>
      <c r="L1169" s="408"/>
      <c r="M1169" s="408"/>
      <c r="N1169" s="408">
        <v>0.05</v>
      </c>
      <c r="O1169" s="408"/>
      <c r="P1169" s="408"/>
      <c r="Q1169" s="408"/>
      <c r="R1169" s="408"/>
      <c r="S1169" s="408"/>
      <c r="T1169" s="408"/>
      <c r="U1169" s="408"/>
      <c r="V1169" s="408"/>
      <c r="W1169" s="408"/>
      <c r="X1169" s="408"/>
      <c r="Y1169" s="408"/>
      <c r="Z1169" s="414"/>
      <c r="AA1169" s="414"/>
      <c r="AB1169" s="414"/>
      <c r="AC1169" s="414"/>
      <c r="AD1169" s="414"/>
      <c r="AE1169" s="414"/>
      <c r="AF1169" s="414"/>
      <c r="AG1169" s="414"/>
    </row>
    <row r="1170" spans="1:33" s="419" customFormat="1" ht="18.95" customHeight="1">
      <c r="A1170" s="363"/>
      <c r="B1170" s="592" t="s">
        <v>747</v>
      </c>
      <c r="C1170" s="604" t="s">
        <v>763</v>
      </c>
      <c r="D1170" s="604" t="s">
        <v>765</v>
      </c>
      <c r="E1170" s="605" t="s">
        <v>29</v>
      </c>
      <c r="F1170" s="353">
        <v>0.1</v>
      </c>
      <c r="G1170" s="256"/>
      <c r="H1170" s="353">
        <v>0.1</v>
      </c>
      <c r="I1170" s="446">
        <f t="shared" si="23"/>
        <v>0</v>
      </c>
      <c r="J1170" s="408"/>
      <c r="K1170" s="408">
        <v>0.1</v>
      </c>
      <c r="L1170" s="408"/>
      <c r="M1170" s="408"/>
      <c r="N1170" s="408"/>
      <c r="O1170" s="408"/>
      <c r="P1170" s="408"/>
      <c r="Q1170" s="408"/>
      <c r="R1170" s="408"/>
      <c r="S1170" s="408"/>
      <c r="T1170" s="408"/>
      <c r="U1170" s="408"/>
      <c r="V1170" s="408"/>
      <c r="W1170" s="408"/>
      <c r="X1170" s="408"/>
      <c r="Y1170" s="408"/>
      <c r="Z1170" s="414"/>
      <c r="AA1170" s="414"/>
      <c r="AB1170" s="414"/>
      <c r="AC1170" s="414"/>
      <c r="AD1170" s="414"/>
      <c r="AE1170" s="414"/>
      <c r="AF1170" s="414"/>
      <c r="AG1170" s="239"/>
    </row>
    <row r="1171" spans="1:33" s="419" customFormat="1" ht="18.95" customHeight="1">
      <c r="A1171" s="363"/>
      <c r="B1171" s="592" t="s">
        <v>747</v>
      </c>
      <c r="C1171" s="604" t="s">
        <v>338</v>
      </c>
      <c r="D1171" s="604" t="s">
        <v>766</v>
      </c>
      <c r="E1171" s="605" t="s">
        <v>29</v>
      </c>
      <c r="F1171" s="353">
        <v>0.17</v>
      </c>
      <c r="G1171" s="256"/>
      <c r="H1171" s="353">
        <v>0.17</v>
      </c>
      <c r="I1171" s="446">
        <f t="shared" si="23"/>
        <v>0</v>
      </c>
      <c r="J1171" s="408"/>
      <c r="K1171" s="408"/>
      <c r="L1171" s="408"/>
      <c r="M1171" s="408">
        <v>0.17</v>
      </c>
      <c r="N1171" s="408"/>
      <c r="O1171" s="408"/>
      <c r="P1171" s="408"/>
      <c r="Q1171" s="408"/>
      <c r="R1171" s="408"/>
      <c r="S1171" s="408"/>
      <c r="T1171" s="408"/>
      <c r="U1171" s="408"/>
      <c r="V1171" s="408"/>
      <c r="W1171" s="408"/>
      <c r="X1171" s="408"/>
      <c r="Y1171" s="408"/>
      <c r="Z1171" s="414"/>
      <c r="AA1171" s="414"/>
      <c r="AB1171" s="414"/>
      <c r="AC1171" s="414"/>
      <c r="AD1171" s="414"/>
      <c r="AE1171" s="414"/>
      <c r="AF1171" s="414"/>
      <c r="AG1171" s="414"/>
    </row>
    <row r="1172" spans="1:33" s="419" customFormat="1" ht="18.95" customHeight="1">
      <c r="A1172" s="363"/>
      <c r="B1172" s="592" t="s">
        <v>747</v>
      </c>
      <c r="C1172" s="604" t="s">
        <v>333</v>
      </c>
      <c r="D1172" s="604" t="s">
        <v>769</v>
      </c>
      <c r="E1172" s="605" t="s">
        <v>29</v>
      </c>
      <c r="F1172" s="353">
        <v>0.27</v>
      </c>
      <c r="G1172" s="256"/>
      <c r="H1172" s="353">
        <v>0.27</v>
      </c>
      <c r="I1172" s="446">
        <f t="shared" si="23"/>
        <v>0</v>
      </c>
      <c r="J1172" s="408"/>
      <c r="K1172" s="408"/>
      <c r="L1172" s="408">
        <v>0.27</v>
      </c>
      <c r="M1172" s="408"/>
      <c r="N1172" s="408"/>
      <c r="O1172" s="408"/>
      <c r="P1172" s="408"/>
      <c r="Q1172" s="408"/>
      <c r="R1172" s="408"/>
      <c r="S1172" s="408"/>
      <c r="T1172" s="408"/>
      <c r="U1172" s="408"/>
      <c r="V1172" s="408"/>
      <c r="W1172" s="408"/>
      <c r="X1172" s="408"/>
      <c r="Y1172" s="408"/>
      <c r="Z1172" s="414"/>
      <c r="AA1172" s="414"/>
      <c r="AB1172" s="414"/>
      <c r="AC1172" s="414"/>
      <c r="AD1172" s="414"/>
      <c r="AE1172" s="414"/>
      <c r="AF1172" s="414"/>
      <c r="AG1172" s="414"/>
    </row>
    <row r="1173" spans="1:33" s="419" customFormat="1" ht="18.95" customHeight="1">
      <c r="A1173" s="363"/>
      <c r="B1173" s="592" t="s">
        <v>747</v>
      </c>
      <c r="C1173" s="604" t="s">
        <v>328</v>
      </c>
      <c r="D1173" s="604" t="s">
        <v>772</v>
      </c>
      <c r="E1173" s="605" t="s">
        <v>29</v>
      </c>
      <c r="F1173" s="353">
        <v>0.15</v>
      </c>
      <c r="G1173" s="256"/>
      <c r="H1173" s="353">
        <v>0.15</v>
      </c>
      <c r="I1173" s="446">
        <f t="shared" si="23"/>
        <v>0</v>
      </c>
      <c r="J1173" s="408"/>
      <c r="K1173" s="408"/>
      <c r="L1173" s="408"/>
      <c r="M1173" s="408"/>
      <c r="N1173" s="408">
        <v>0.15</v>
      </c>
      <c r="O1173" s="408"/>
      <c r="P1173" s="408"/>
      <c r="Q1173" s="408"/>
      <c r="R1173" s="408"/>
      <c r="S1173" s="408"/>
      <c r="T1173" s="408"/>
      <c r="U1173" s="408"/>
      <c r="V1173" s="408"/>
      <c r="W1173" s="408"/>
      <c r="X1173" s="408"/>
      <c r="Y1173" s="408"/>
      <c r="Z1173" s="414"/>
      <c r="AA1173" s="414"/>
      <c r="AB1173" s="414"/>
      <c r="AC1173" s="414"/>
      <c r="AD1173" s="414"/>
      <c r="AE1173" s="414"/>
      <c r="AF1173" s="414"/>
      <c r="AG1173" s="414"/>
    </row>
    <row r="1174" spans="1:33" s="419" customFormat="1" ht="18.95" customHeight="1">
      <c r="A1174" s="363"/>
      <c r="B1174" s="592" t="s">
        <v>747</v>
      </c>
      <c r="C1174" s="604" t="s">
        <v>339</v>
      </c>
      <c r="D1174" s="604" t="s">
        <v>697</v>
      </c>
      <c r="E1174" s="605" t="s">
        <v>29</v>
      </c>
      <c r="F1174" s="353">
        <v>0.06</v>
      </c>
      <c r="G1174" s="256"/>
      <c r="H1174" s="353">
        <v>0.06</v>
      </c>
      <c r="I1174" s="446">
        <f t="shared" si="23"/>
        <v>0</v>
      </c>
      <c r="J1174" s="408"/>
      <c r="K1174" s="408"/>
      <c r="L1174" s="408"/>
      <c r="M1174" s="408"/>
      <c r="N1174" s="408"/>
      <c r="O1174" s="408"/>
      <c r="P1174" s="408"/>
      <c r="Q1174" s="408"/>
      <c r="R1174" s="408"/>
      <c r="S1174" s="408"/>
      <c r="T1174" s="408">
        <v>0.06</v>
      </c>
      <c r="U1174" s="408"/>
      <c r="V1174" s="408"/>
      <c r="W1174" s="408"/>
      <c r="X1174" s="408"/>
      <c r="Y1174" s="408"/>
      <c r="Z1174" s="414"/>
      <c r="AA1174" s="414"/>
      <c r="AB1174" s="414"/>
      <c r="AC1174" s="414"/>
      <c r="AD1174" s="414"/>
      <c r="AE1174" s="414"/>
      <c r="AF1174" s="414"/>
      <c r="AG1174" s="414"/>
    </row>
    <row r="1175" spans="1:33" ht="19.5" customHeight="1">
      <c r="A1175" s="593">
        <v>25</v>
      </c>
      <c r="B1175" s="401" t="s">
        <v>129</v>
      </c>
      <c r="C1175" s="398"/>
      <c r="D1175" s="399"/>
      <c r="E1175" s="398"/>
      <c r="F1175" s="377"/>
      <c r="G1175" s="400"/>
      <c r="H1175" s="377"/>
      <c r="I1175" s="446">
        <f t="shared" si="23"/>
        <v>0</v>
      </c>
      <c r="J1175" s="425"/>
      <c r="K1175" s="425"/>
      <c r="L1175" s="425"/>
      <c r="M1175" s="425"/>
      <c r="N1175" s="425"/>
      <c r="O1175" s="425"/>
      <c r="P1175" s="425"/>
      <c r="Q1175" s="425"/>
      <c r="R1175" s="425"/>
      <c r="S1175" s="425"/>
      <c r="T1175" s="425"/>
      <c r="U1175" s="426"/>
      <c r="V1175" s="425"/>
      <c r="W1175" s="426"/>
      <c r="X1175" s="425"/>
      <c r="Y1175" s="425"/>
      <c r="Z1175" s="424"/>
      <c r="AA1175" s="424"/>
      <c r="AB1175" s="424"/>
      <c r="AC1175" s="424"/>
      <c r="AD1175" s="424"/>
      <c r="AE1175" s="424"/>
      <c r="AF1175" s="424"/>
      <c r="AG1175" s="424"/>
    </row>
    <row r="1176" spans="1:33" ht="19.5" customHeight="1">
      <c r="A1176" s="595"/>
      <c r="B1176" s="596" t="s">
        <v>418</v>
      </c>
      <c r="C1176" s="605" t="s">
        <v>775</v>
      </c>
      <c r="D1176" s="605"/>
      <c r="E1176" s="605" t="s">
        <v>130</v>
      </c>
      <c r="F1176" s="353">
        <v>0.2</v>
      </c>
      <c r="G1176" s="256"/>
      <c r="H1176" s="353">
        <v>0.2</v>
      </c>
      <c r="I1176" s="446">
        <f t="shared" si="23"/>
        <v>0</v>
      </c>
      <c r="J1176" s="408">
        <v>0.2</v>
      </c>
    </row>
    <row r="1177" spans="1:33" ht="19.5" customHeight="1">
      <c r="A1177" s="369"/>
      <c r="B1177" s="13" t="s">
        <v>1338</v>
      </c>
      <c r="C1177" s="605" t="s">
        <v>775</v>
      </c>
      <c r="D1177" s="605"/>
      <c r="E1177" s="605" t="s">
        <v>130</v>
      </c>
      <c r="F1177" s="353">
        <v>0.03</v>
      </c>
      <c r="G1177" s="256"/>
      <c r="H1177" s="353">
        <v>0.03</v>
      </c>
      <c r="I1177" s="446">
        <f t="shared" si="23"/>
        <v>0</v>
      </c>
      <c r="J1177" s="408">
        <v>0.03</v>
      </c>
    </row>
    <row r="1178" spans="1:33" ht="19.5" customHeight="1">
      <c r="A1178" s="595"/>
      <c r="B1178" s="596" t="s">
        <v>419</v>
      </c>
      <c r="C1178" s="605" t="s">
        <v>705</v>
      </c>
      <c r="D1178" s="605"/>
      <c r="E1178" s="605" t="s">
        <v>130</v>
      </c>
      <c r="F1178" s="353">
        <v>0.14000000000000001</v>
      </c>
      <c r="G1178" s="256"/>
      <c r="H1178" s="353">
        <v>0.14000000000000001</v>
      </c>
      <c r="I1178" s="446">
        <f t="shared" si="23"/>
        <v>0</v>
      </c>
      <c r="N1178" s="408">
        <v>0.14000000000000001</v>
      </c>
    </row>
    <row r="1179" spans="1:33" ht="19.5" customHeight="1">
      <c r="A1179" s="595"/>
      <c r="B1179" s="596" t="s">
        <v>420</v>
      </c>
      <c r="C1179" s="605" t="s">
        <v>331</v>
      </c>
      <c r="D1179" s="605" t="s">
        <v>1206</v>
      </c>
      <c r="E1179" s="605" t="s">
        <v>130</v>
      </c>
      <c r="F1179" s="353">
        <v>0.08</v>
      </c>
      <c r="G1179" s="256"/>
      <c r="H1179" s="353">
        <v>0.08</v>
      </c>
      <c r="I1179" s="446">
        <f t="shared" si="23"/>
        <v>0</v>
      </c>
      <c r="Y1179" s="408">
        <v>0.08</v>
      </c>
    </row>
    <row r="1180" spans="1:33" ht="19.5" customHeight="1">
      <c r="A1180" s="595"/>
      <c r="B1180" s="596" t="s">
        <v>421</v>
      </c>
      <c r="C1180" s="605" t="s">
        <v>334</v>
      </c>
      <c r="D1180" s="605" t="s">
        <v>839</v>
      </c>
      <c r="E1180" s="605" t="s">
        <v>130</v>
      </c>
      <c r="F1180" s="353">
        <v>7.0000000000000007E-2</v>
      </c>
      <c r="G1180" s="256"/>
      <c r="H1180" s="353">
        <v>7.0000000000000007E-2</v>
      </c>
      <c r="I1180" s="446">
        <f t="shared" si="23"/>
        <v>0</v>
      </c>
      <c r="J1180" s="420"/>
      <c r="K1180" s="420"/>
      <c r="L1180" s="420">
        <v>7.0000000000000007E-2</v>
      </c>
      <c r="M1180" s="420"/>
      <c r="N1180" s="420"/>
    </row>
    <row r="1181" spans="1:33" ht="19.5" customHeight="1">
      <c r="A1181" s="595"/>
      <c r="B1181" s="592" t="s">
        <v>1339</v>
      </c>
      <c r="C1181" s="605" t="s">
        <v>334</v>
      </c>
      <c r="D1181" s="605" t="s">
        <v>839</v>
      </c>
      <c r="E1181" s="605" t="s">
        <v>130</v>
      </c>
      <c r="F1181" s="353">
        <v>0.83</v>
      </c>
      <c r="G1181" s="256"/>
      <c r="H1181" s="353">
        <v>0.83</v>
      </c>
      <c r="I1181" s="446">
        <f t="shared" si="23"/>
        <v>0</v>
      </c>
      <c r="J1181" s="420">
        <v>0.1</v>
      </c>
      <c r="K1181" s="420"/>
      <c r="L1181" s="420">
        <v>0.2</v>
      </c>
      <c r="M1181" s="420"/>
      <c r="N1181" s="420">
        <v>0.53</v>
      </c>
    </row>
    <row r="1182" spans="1:33" ht="19.5" customHeight="1">
      <c r="A1182" s="595"/>
      <c r="B1182" s="596" t="s">
        <v>423</v>
      </c>
      <c r="C1182" s="605" t="s">
        <v>732</v>
      </c>
      <c r="D1182" s="605" t="s">
        <v>724</v>
      </c>
      <c r="E1182" s="605" t="s">
        <v>130</v>
      </c>
      <c r="F1182" s="353">
        <v>0.03</v>
      </c>
      <c r="G1182" s="256"/>
      <c r="H1182" s="353">
        <v>0.03</v>
      </c>
      <c r="I1182" s="446">
        <f t="shared" si="23"/>
        <v>0</v>
      </c>
      <c r="L1182" s="408">
        <v>0.03</v>
      </c>
    </row>
    <row r="1183" spans="1:33" ht="19.5" customHeight="1">
      <c r="A1183" s="595"/>
      <c r="B1183" s="596" t="s">
        <v>424</v>
      </c>
      <c r="C1183" s="605" t="s">
        <v>341</v>
      </c>
      <c r="D1183" s="605"/>
      <c r="E1183" s="605" t="s">
        <v>130</v>
      </c>
      <c r="F1183" s="353">
        <v>0.05</v>
      </c>
      <c r="G1183" s="256"/>
      <c r="H1183" s="353">
        <v>0.05</v>
      </c>
      <c r="I1183" s="446">
        <f t="shared" si="23"/>
        <v>0</v>
      </c>
      <c r="L1183" s="408">
        <v>0.05</v>
      </c>
    </row>
    <row r="1184" spans="1:33" ht="19.5" customHeight="1">
      <c r="A1184" s="595"/>
      <c r="B1184" s="596" t="s">
        <v>423</v>
      </c>
      <c r="C1184" s="605" t="s">
        <v>341</v>
      </c>
      <c r="D1184" s="605"/>
      <c r="E1184" s="605" t="s">
        <v>130</v>
      </c>
      <c r="F1184" s="353">
        <v>0.02</v>
      </c>
      <c r="G1184" s="256"/>
      <c r="H1184" s="353">
        <v>0.02</v>
      </c>
      <c r="I1184" s="446">
        <f t="shared" si="23"/>
        <v>0</v>
      </c>
      <c r="L1184" s="408">
        <v>0.02</v>
      </c>
    </row>
    <row r="1185" spans="1:33" ht="19.5" customHeight="1">
      <c r="A1185" s="595"/>
      <c r="B1185" s="596" t="s">
        <v>425</v>
      </c>
      <c r="C1185" s="605" t="s">
        <v>692</v>
      </c>
      <c r="D1185" s="605"/>
      <c r="E1185" s="605" t="s">
        <v>130</v>
      </c>
      <c r="F1185" s="353">
        <v>10</v>
      </c>
      <c r="G1185" s="256"/>
      <c r="H1185" s="353">
        <v>10</v>
      </c>
      <c r="I1185" s="446">
        <f t="shared" si="23"/>
        <v>0</v>
      </c>
      <c r="J1185" s="408">
        <v>3</v>
      </c>
      <c r="K1185" s="408">
        <v>0.5</v>
      </c>
      <c r="L1185" s="408">
        <v>5</v>
      </c>
      <c r="M1185" s="408">
        <v>1</v>
      </c>
      <c r="N1185" s="408">
        <v>0.5</v>
      </c>
    </row>
    <row r="1186" spans="1:33" s="419" customFormat="1" ht="19.5" customHeight="1">
      <c r="A1186" s="593">
        <v>26</v>
      </c>
      <c r="B1186" s="401" t="s">
        <v>150</v>
      </c>
      <c r="C1186" s="398"/>
      <c r="D1186" s="399"/>
      <c r="E1186" s="398"/>
      <c r="F1186" s="353"/>
      <c r="G1186" s="400"/>
      <c r="H1186" s="353"/>
      <c r="I1186" s="446">
        <f t="shared" si="23"/>
        <v>0</v>
      </c>
      <c r="J1186" s="408"/>
      <c r="K1186" s="408"/>
      <c r="L1186" s="408"/>
      <c r="M1186" s="408"/>
      <c r="N1186" s="408"/>
      <c r="O1186" s="408"/>
      <c r="P1186" s="408"/>
      <c r="Q1186" s="408"/>
      <c r="R1186" s="408"/>
      <c r="S1186" s="408"/>
      <c r="T1186" s="408"/>
      <c r="U1186" s="408"/>
      <c r="V1186" s="408"/>
      <c r="W1186" s="408"/>
      <c r="X1186" s="408"/>
      <c r="Y1186" s="408"/>
      <c r="Z1186" s="414"/>
      <c r="AA1186" s="414"/>
      <c r="AB1186" s="414"/>
      <c r="AC1186" s="414"/>
      <c r="AD1186" s="414"/>
      <c r="AE1186" s="414"/>
      <c r="AF1186" s="414"/>
      <c r="AG1186" s="414"/>
    </row>
    <row r="1187" spans="1:33" ht="19.5" customHeight="1">
      <c r="A1187" s="595"/>
      <c r="B1187" s="374" t="s">
        <v>1979</v>
      </c>
      <c r="C1187" s="605" t="s">
        <v>775</v>
      </c>
      <c r="D1187" s="367"/>
      <c r="E1187" s="605" t="s">
        <v>43</v>
      </c>
      <c r="F1187" s="353">
        <v>1.5</v>
      </c>
      <c r="G1187" s="256"/>
      <c r="H1187" s="353">
        <v>1.5</v>
      </c>
      <c r="I1187" s="446">
        <f t="shared" si="23"/>
        <v>0</v>
      </c>
      <c r="J1187" s="420">
        <v>0.97</v>
      </c>
      <c r="K1187" s="420"/>
      <c r="L1187" s="420"/>
      <c r="M1187" s="420"/>
      <c r="N1187" s="420"/>
      <c r="AE1187" s="414">
        <v>0.53</v>
      </c>
    </row>
    <row r="1188" spans="1:33" ht="19.5" customHeight="1">
      <c r="A1188" s="595"/>
      <c r="B1188" s="13" t="s">
        <v>1978</v>
      </c>
      <c r="C1188" s="605" t="s">
        <v>775</v>
      </c>
      <c r="D1188" s="605"/>
      <c r="E1188" s="605" t="s">
        <v>43</v>
      </c>
      <c r="F1188" s="353">
        <v>0.2</v>
      </c>
      <c r="G1188" s="256"/>
      <c r="H1188" s="353">
        <v>0.2</v>
      </c>
      <c r="I1188" s="446">
        <f t="shared" si="23"/>
        <v>0</v>
      </c>
      <c r="J1188" s="420"/>
      <c r="K1188" s="420"/>
      <c r="L1188" s="420">
        <v>0.05</v>
      </c>
      <c r="M1188" s="420">
        <v>0.15</v>
      </c>
    </row>
    <row r="1189" spans="1:33" ht="19.5" customHeight="1">
      <c r="A1189" s="595"/>
      <c r="B1189" s="374" t="s">
        <v>416</v>
      </c>
      <c r="C1189" s="605" t="s">
        <v>689</v>
      </c>
      <c r="D1189" s="367" t="s">
        <v>1340</v>
      </c>
      <c r="E1189" s="605" t="s">
        <v>43</v>
      </c>
      <c r="F1189" s="353">
        <v>0.2</v>
      </c>
      <c r="G1189" s="256"/>
      <c r="H1189" s="353">
        <v>0.2</v>
      </c>
      <c r="I1189" s="446">
        <f t="shared" si="23"/>
        <v>0</v>
      </c>
      <c r="L1189" s="408">
        <v>0.05</v>
      </c>
      <c r="N1189" s="408">
        <v>0.15</v>
      </c>
    </row>
    <row r="1190" spans="1:33" s="238" customFormat="1" ht="19.5" customHeight="1">
      <c r="A1190" s="363"/>
      <c r="B1190" s="374" t="s">
        <v>417</v>
      </c>
      <c r="C1190" s="133" t="s">
        <v>337</v>
      </c>
      <c r="D1190" s="133" t="s">
        <v>1341</v>
      </c>
      <c r="E1190" s="605" t="s">
        <v>43</v>
      </c>
      <c r="F1190" s="353">
        <v>0.1</v>
      </c>
      <c r="G1190" s="256"/>
      <c r="H1190" s="353">
        <v>0.1</v>
      </c>
      <c r="I1190" s="446">
        <f t="shared" si="23"/>
        <v>0</v>
      </c>
      <c r="J1190" s="408"/>
      <c r="K1190" s="420"/>
      <c r="L1190" s="408">
        <v>0.1</v>
      </c>
      <c r="M1190" s="408"/>
      <c r="N1190" s="408"/>
      <c r="O1190" s="408"/>
      <c r="P1190" s="408"/>
      <c r="Q1190" s="408"/>
      <c r="R1190" s="408"/>
      <c r="S1190" s="408"/>
      <c r="T1190" s="408"/>
      <c r="U1190" s="408"/>
      <c r="V1190" s="408"/>
      <c r="W1190" s="408"/>
      <c r="X1190" s="408"/>
      <c r="Y1190" s="408"/>
      <c r="Z1190" s="414"/>
      <c r="AA1190" s="414"/>
      <c r="AB1190" s="414"/>
      <c r="AC1190" s="414"/>
      <c r="AD1190" s="414"/>
      <c r="AE1190" s="414"/>
      <c r="AF1190" s="414"/>
      <c r="AG1190" s="239"/>
    </row>
    <row r="1191" spans="1:33" ht="19.5" customHeight="1">
      <c r="A1191" s="595"/>
      <c r="B1191" s="374" t="s">
        <v>1342</v>
      </c>
      <c r="C1191" s="133" t="s">
        <v>330</v>
      </c>
      <c r="D1191" s="367"/>
      <c r="E1191" s="605" t="s">
        <v>43</v>
      </c>
      <c r="F1191" s="353">
        <v>0.1</v>
      </c>
      <c r="G1191" s="256"/>
      <c r="H1191" s="353">
        <v>0.1</v>
      </c>
      <c r="I1191" s="446">
        <f t="shared" si="23"/>
        <v>0</v>
      </c>
      <c r="N1191" s="408">
        <v>0.1</v>
      </c>
    </row>
    <row r="1192" spans="1:33" ht="19.5" customHeight="1">
      <c r="A1192" s="595"/>
      <c r="B1192" s="374" t="s">
        <v>1343</v>
      </c>
      <c r="C1192" s="133" t="s">
        <v>330</v>
      </c>
      <c r="D1192" s="367"/>
      <c r="E1192" s="605" t="s">
        <v>43</v>
      </c>
      <c r="F1192" s="353">
        <v>0.1</v>
      </c>
      <c r="G1192" s="256"/>
      <c r="H1192" s="353">
        <v>0.1</v>
      </c>
      <c r="I1192" s="446">
        <f t="shared" si="23"/>
        <v>0</v>
      </c>
      <c r="O1192" s="408">
        <v>0.1</v>
      </c>
    </row>
    <row r="1193" spans="1:33" ht="30">
      <c r="A1193" s="595"/>
      <c r="B1193" s="374" t="s">
        <v>2104</v>
      </c>
      <c r="C1193" s="133" t="s">
        <v>332</v>
      </c>
      <c r="D1193" s="367"/>
      <c r="E1193" s="605" t="s">
        <v>43</v>
      </c>
      <c r="F1193" s="353">
        <v>0.21</v>
      </c>
      <c r="G1193" s="256"/>
      <c r="H1193" s="353">
        <v>0.21</v>
      </c>
      <c r="I1193" s="446">
        <f t="shared" si="23"/>
        <v>0</v>
      </c>
      <c r="L1193" s="408">
        <v>0.21</v>
      </c>
    </row>
    <row r="1194" spans="1:33" s="238" customFormat="1" ht="19.5" customHeight="1">
      <c r="A1194" s="363"/>
      <c r="B1194" s="374" t="s">
        <v>1344</v>
      </c>
      <c r="C1194" s="133" t="s">
        <v>336</v>
      </c>
      <c r="D1194" s="133" t="s">
        <v>1204</v>
      </c>
      <c r="E1194" s="605" t="s">
        <v>43</v>
      </c>
      <c r="F1194" s="353">
        <v>0.5</v>
      </c>
      <c r="G1194" s="256"/>
      <c r="H1194" s="353">
        <v>0.5</v>
      </c>
      <c r="I1194" s="446">
        <f t="shared" si="23"/>
        <v>0</v>
      </c>
      <c r="J1194" s="408">
        <v>0.5</v>
      </c>
      <c r="K1194" s="408"/>
      <c r="L1194" s="408"/>
      <c r="M1194" s="408"/>
      <c r="N1194" s="408"/>
      <c r="O1194" s="408"/>
      <c r="P1194" s="408"/>
      <c r="Q1194" s="408"/>
      <c r="R1194" s="408"/>
      <c r="S1194" s="408"/>
      <c r="T1194" s="408"/>
      <c r="U1194" s="408"/>
      <c r="V1194" s="408"/>
      <c r="W1194" s="408"/>
      <c r="X1194" s="408"/>
      <c r="Y1194" s="408"/>
      <c r="Z1194" s="414"/>
      <c r="AA1194" s="414"/>
      <c r="AB1194" s="414"/>
      <c r="AC1194" s="414"/>
      <c r="AD1194" s="414"/>
      <c r="AE1194" s="414"/>
      <c r="AF1194" s="414"/>
      <c r="AG1194" s="239"/>
    </row>
    <row r="1195" spans="1:33" s="238" customFormat="1" ht="19.5" customHeight="1">
      <c r="A1195" s="363"/>
      <c r="B1195" s="374" t="s">
        <v>1769</v>
      </c>
      <c r="C1195" s="133" t="s">
        <v>340</v>
      </c>
      <c r="D1195" s="133" t="s">
        <v>1258</v>
      </c>
      <c r="E1195" s="605" t="s">
        <v>43</v>
      </c>
      <c r="F1195" s="353">
        <v>0.06</v>
      </c>
      <c r="G1195" s="256"/>
      <c r="H1195" s="353">
        <v>0.06</v>
      </c>
      <c r="I1195" s="446">
        <f t="shared" si="23"/>
        <v>0</v>
      </c>
      <c r="J1195" s="408"/>
      <c r="K1195" s="408"/>
      <c r="L1195" s="408"/>
      <c r="M1195" s="408"/>
      <c r="N1195" s="408">
        <v>0.06</v>
      </c>
      <c r="O1195" s="408"/>
      <c r="P1195" s="408"/>
      <c r="Q1195" s="408"/>
      <c r="R1195" s="408"/>
      <c r="S1195" s="408"/>
      <c r="T1195" s="408"/>
      <c r="U1195" s="408"/>
      <c r="V1195" s="408"/>
      <c r="W1195" s="408"/>
      <c r="X1195" s="408"/>
      <c r="Y1195" s="408"/>
      <c r="Z1195" s="414"/>
      <c r="AA1195" s="414"/>
      <c r="AB1195" s="414"/>
      <c r="AC1195" s="414"/>
      <c r="AD1195" s="414"/>
      <c r="AE1195" s="414"/>
      <c r="AF1195" s="414"/>
      <c r="AG1195" s="239"/>
    </row>
    <row r="1196" spans="1:33" s="419" customFormat="1" ht="19.5" customHeight="1">
      <c r="A1196" s="593">
        <v>27</v>
      </c>
      <c r="B1196" s="401" t="s">
        <v>131</v>
      </c>
      <c r="C1196" s="405"/>
      <c r="D1196" s="399"/>
      <c r="E1196" s="405"/>
      <c r="F1196" s="377"/>
      <c r="G1196" s="400"/>
      <c r="H1196" s="377"/>
      <c r="I1196" s="446">
        <f t="shared" si="23"/>
        <v>0</v>
      </c>
      <c r="J1196" s="425"/>
      <c r="K1196" s="425"/>
      <c r="L1196" s="425"/>
      <c r="M1196" s="425"/>
      <c r="N1196" s="425"/>
      <c r="O1196" s="425"/>
      <c r="P1196" s="425"/>
      <c r="Q1196" s="425"/>
      <c r="R1196" s="425"/>
      <c r="S1196" s="425"/>
      <c r="T1196" s="425"/>
      <c r="U1196" s="426"/>
      <c r="V1196" s="425"/>
      <c r="W1196" s="426"/>
      <c r="X1196" s="425"/>
      <c r="Y1196" s="425"/>
      <c r="Z1196" s="424"/>
      <c r="AA1196" s="424"/>
      <c r="AB1196" s="424"/>
      <c r="AC1196" s="424"/>
      <c r="AD1196" s="424"/>
      <c r="AE1196" s="424"/>
      <c r="AF1196" s="424"/>
      <c r="AG1196" s="424"/>
    </row>
    <row r="1197" spans="1:33" ht="19.5" customHeight="1">
      <c r="A1197" s="595"/>
      <c r="B1197" s="13" t="s">
        <v>358</v>
      </c>
      <c r="C1197" s="605" t="s">
        <v>698</v>
      </c>
      <c r="D1197" s="605"/>
      <c r="E1197" s="605" t="s">
        <v>45</v>
      </c>
      <c r="F1197" s="353">
        <v>2.5</v>
      </c>
      <c r="G1197" s="256"/>
      <c r="H1197" s="353">
        <v>2.5</v>
      </c>
      <c r="I1197" s="446">
        <f t="shared" si="23"/>
        <v>0</v>
      </c>
      <c r="J1197" s="420"/>
      <c r="K1197" s="420"/>
      <c r="L1197" s="420"/>
      <c r="M1197" s="420">
        <v>0.1</v>
      </c>
      <c r="N1197" s="420">
        <v>2.4</v>
      </c>
    </row>
    <row r="1198" spans="1:33" ht="19.5" customHeight="1">
      <c r="A1198" s="595"/>
      <c r="B1198" s="13" t="s">
        <v>359</v>
      </c>
      <c r="C1198" s="605" t="s">
        <v>698</v>
      </c>
      <c r="D1198" s="605" t="s">
        <v>700</v>
      </c>
      <c r="E1198" s="605" t="s">
        <v>45</v>
      </c>
      <c r="F1198" s="353">
        <v>0.7</v>
      </c>
      <c r="G1198" s="256"/>
      <c r="H1198" s="353">
        <v>0.7</v>
      </c>
      <c r="I1198" s="446">
        <f t="shared" si="23"/>
        <v>0</v>
      </c>
      <c r="J1198" s="420"/>
      <c r="K1198" s="420"/>
      <c r="L1198" s="420">
        <v>0.7</v>
      </c>
      <c r="M1198" s="420"/>
      <c r="N1198" s="420"/>
    </row>
    <row r="1199" spans="1:33" ht="19.5" customHeight="1">
      <c r="A1199" s="595"/>
      <c r="B1199" s="13" t="s">
        <v>360</v>
      </c>
      <c r="C1199" s="605" t="s">
        <v>698</v>
      </c>
      <c r="D1199" s="605" t="s">
        <v>699</v>
      </c>
      <c r="E1199" s="605" t="s">
        <v>45</v>
      </c>
      <c r="F1199" s="353">
        <v>0.5</v>
      </c>
      <c r="G1199" s="256"/>
      <c r="H1199" s="353">
        <v>0.5</v>
      </c>
      <c r="I1199" s="446">
        <f t="shared" si="23"/>
        <v>0</v>
      </c>
      <c r="J1199" s="420"/>
      <c r="K1199" s="420"/>
      <c r="L1199" s="420"/>
      <c r="M1199" s="420"/>
      <c r="N1199" s="420">
        <v>0.5</v>
      </c>
    </row>
    <row r="1200" spans="1:33" ht="19.5" customHeight="1">
      <c r="A1200" s="595"/>
      <c r="B1200" s="13" t="s">
        <v>361</v>
      </c>
      <c r="C1200" s="605" t="s">
        <v>698</v>
      </c>
      <c r="D1200" s="605" t="s">
        <v>697</v>
      </c>
      <c r="E1200" s="605" t="s">
        <v>45</v>
      </c>
      <c r="F1200" s="353">
        <v>0.4</v>
      </c>
      <c r="G1200" s="256"/>
      <c r="H1200" s="353">
        <v>0.4</v>
      </c>
      <c r="I1200" s="446">
        <f t="shared" si="23"/>
        <v>0</v>
      </c>
      <c r="N1200" s="420">
        <v>0.4</v>
      </c>
    </row>
    <row r="1201" spans="1:33" ht="19.5" customHeight="1">
      <c r="A1201" s="595"/>
      <c r="B1201" s="13" t="s">
        <v>1345</v>
      </c>
      <c r="C1201" s="605" t="s">
        <v>698</v>
      </c>
      <c r="D1201" s="351" t="s">
        <v>911</v>
      </c>
      <c r="E1201" s="605" t="s">
        <v>45</v>
      </c>
      <c r="F1201" s="353">
        <v>1</v>
      </c>
      <c r="G1201" s="256"/>
      <c r="H1201" s="353">
        <v>1</v>
      </c>
      <c r="I1201" s="446">
        <f t="shared" si="23"/>
        <v>0</v>
      </c>
      <c r="N1201" s="408">
        <v>1</v>
      </c>
    </row>
    <row r="1202" spans="1:33" ht="19.5" customHeight="1">
      <c r="A1202" s="595"/>
      <c r="B1202" s="13" t="s">
        <v>1346</v>
      </c>
      <c r="C1202" s="605" t="s">
        <v>698</v>
      </c>
      <c r="D1202" s="351" t="s">
        <v>703</v>
      </c>
      <c r="E1202" s="605" t="s">
        <v>45</v>
      </c>
      <c r="F1202" s="353">
        <v>1</v>
      </c>
      <c r="G1202" s="256"/>
      <c r="H1202" s="353">
        <v>1</v>
      </c>
      <c r="I1202" s="446">
        <f t="shared" si="23"/>
        <v>0</v>
      </c>
      <c r="N1202" s="408">
        <v>1</v>
      </c>
    </row>
    <row r="1203" spans="1:33" ht="19.5" customHeight="1">
      <c r="A1203" s="595"/>
      <c r="B1203" s="13" t="s">
        <v>1347</v>
      </c>
      <c r="C1203" s="605" t="s">
        <v>698</v>
      </c>
      <c r="D1203" s="351" t="s">
        <v>702</v>
      </c>
      <c r="E1203" s="605" t="s">
        <v>45</v>
      </c>
      <c r="F1203" s="353">
        <v>1</v>
      </c>
      <c r="G1203" s="256"/>
      <c r="H1203" s="353">
        <v>1</v>
      </c>
      <c r="I1203" s="446">
        <f t="shared" si="23"/>
        <v>0</v>
      </c>
      <c r="N1203" s="408">
        <v>1</v>
      </c>
    </row>
    <row r="1204" spans="1:33" ht="19.5" customHeight="1">
      <c r="A1204" s="595"/>
      <c r="B1204" s="13" t="s">
        <v>1348</v>
      </c>
      <c r="C1204" s="605" t="s">
        <v>698</v>
      </c>
      <c r="D1204" s="351" t="s">
        <v>919</v>
      </c>
      <c r="E1204" s="605" t="s">
        <v>45</v>
      </c>
      <c r="F1204" s="353">
        <v>1</v>
      </c>
      <c r="G1204" s="256"/>
      <c r="H1204" s="353">
        <v>1</v>
      </c>
      <c r="I1204" s="446">
        <f t="shared" si="23"/>
        <v>0</v>
      </c>
      <c r="N1204" s="408">
        <v>1</v>
      </c>
    </row>
    <row r="1205" spans="1:33" ht="19.5" customHeight="1">
      <c r="A1205" s="595"/>
      <c r="B1205" s="13" t="s">
        <v>1349</v>
      </c>
      <c r="C1205" s="605" t="s">
        <v>698</v>
      </c>
      <c r="D1205" s="351" t="s">
        <v>927</v>
      </c>
      <c r="E1205" s="605" t="s">
        <v>45</v>
      </c>
      <c r="F1205" s="353">
        <v>1</v>
      </c>
      <c r="G1205" s="256"/>
      <c r="H1205" s="353">
        <v>1</v>
      </c>
      <c r="I1205" s="446">
        <f t="shared" si="23"/>
        <v>0</v>
      </c>
      <c r="N1205" s="408">
        <v>1</v>
      </c>
    </row>
    <row r="1206" spans="1:33" ht="19.5" customHeight="1">
      <c r="A1206" s="595"/>
      <c r="B1206" s="365" t="s">
        <v>362</v>
      </c>
      <c r="C1206" s="605" t="s">
        <v>335</v>
      </c>
      <c r="D1206" s="362"/>
      <c r="E1206" s="605" t="s">
        <v>45</v>
      </c>
      <c r="F1206" s="256">
        <v>0.1</v>
      </c>
      <c r="G1206" s="256"/>
      <c r="H1206" s="256">
        <v>0.1</v>
      </c>
      <c r="I1206" s="446">
        <f t="shared" si="23"/>
        <v>0</v>
      </c>
      <c r="J1206" s="420"/>
      <c r="K1206" s="420"/>
      <c r="L1206" s="420"/>
      <c r="M1206" s="420"/>
      <c r="N1206" s="434">
        <v>0.1</v>
      </c>
      <c r="O1206" s="420"/>
      <c r="P1206" s="420"/>
      <c r="Q1206" s="420"/>
      <c r="R1206" s="420"/>
      <c r="S1206" s="420"/>
      <c r="T1206" s="420"/>
      <c r="U1206" s="420"/>
      <c r="V1206" s="420"/>
      <c r="W1206" s="420"/>
      <c r="X1206" s="420"/>
      <c r="Y1206" s="420"/>
      <c r="Z1206" s="413"/>
      <c r="AA1206" s="413"/>
      <c r="AB1206" s="413"/>
      <c r="AC1206" s="413"/>
      <c r="AD1206" s="413"/>
      <c r="AE1206" s="413"/>
      <c r="AF1206" s="413"/>
      <c r="AG1206" s="413"/>
    </row>
    <row r="1207" spans="1:33" ht="19.5" customHeight="1">
      <c r="A1207" s="595"/>
      <c r="B1207" s="365" t="s">
        <v>363</v>
      </c>
      <c r="C1207" s="605" t="s">
        <v>335</v>
      </c>
      <c r="D1207" s="605" t="s">
        <v>735</v>
      </c>
      <c r="E1207" s="605" t="s">
        <v>45</v>
      </c>
      <c r="F1207" s="256">
        <v>0.1</v>
      </c>
      <c r="G1207" s="256"/>
      <c r="H1207" s="256">
        <v>0.1</v>
      </c>
      <c r="I1207" s="446">
        <f t="shared" si="23"/>
        <v>0</v>
      </c>
      <c r="J1207" s="420"/>
      <c r="K1207" s="420"/>
      <c r="L1207" s="420"/>
      <c r="M1207" s="420"/>
      <c r="N1207" s="434">
        <v>0.1</v>
      </c>
      <c r="O1207" s="420"/>
      <c r="P1207" s="420"/>
      <c r="Q1207" s="420"/>
      <c r="R1207" s="420"/>
      <c r="S1207" s="420"/>
      <c r="T1207" s="420"/>
      <c r="U1207" s="420"/>
      <c r="V1207" s="420"/>
      <c r="W1207" s="420"/>
      <c r="X1207" s="420"/>
      <c r="Y1207" s="420"/>
      <c r="Z1207" s="413"/>
      <c r="AA1207" s="413"/>
      <c r="AB1207" s="413"/>
      <c r="AC1207" s="413"/>
      <c r="AD1207" s="413"/>
      <c r="AE1207" s="413"/>
      <c r="AF1207" s="413"/>
      <c r="AG1207" s="413"/>
    </row>
    <row r="1208" spans="1:33" ht="19.5" customHeight="1">
      <c r="A1208" s="595"/>
      <c r="B1208" s="365" t="s">
        <v>364</v>
      </c>
      <c r="C1208" s="605" t="s">
        <v>335</v>
      </c>
      <c r="D1208" s="362"/>
      <c r="E1208" s="605" t="s">
        <v>45</v>
      </c>
      <c r="F1208" s="256">
        <v>0.1</v>
      </c>
      <c r="G1208" s="256"/>
      <c r="H1208" s="256">
        <v>0.1</v>
      </c>
      <c r="I1208" s="446">
        <f t="shared" si="23"/>
        <v>0</v>
      </c>
      <c r="J1208" s="420"/>
      <c r="K1208" s="420"/>
      <c r="L1208" s="420"/>
      <c r="M1208" s="420"/>
      <c r="N1208" s="434">
        <v>0.1</v>
      </c>
      <c r="O1208" s="420"/>
      <c r="P1208" s="420"/>
      <c r="Q1208" s="420"/>
      <c r="R1208" s="420"/>
      <c r="S1208" s="420"/>
      <c r="T1208" s="420"/>
      <c r="U1208" s="420"/>
      <c r="V1208" s="420"/>
      <c r="W1208" s="420"/>
      <c r="X1208" s="420"/>
      <c r="Y1208" s="420"/>
      <c r="Z1208" s="413"/>
      <c r="AA1208" s="413"/>
      <c r="AB1208" s="413"/>
      <c r="AC1208" s="413"/>
      <c r="AD1208" s="413"/>
      <c r="AE1208" s="413"/>
      <c r="AF1208" s="413"/>
      <c r="AG1208" s="413"/>
    </row>
    <row r="1209" spans="1:33" ht="19.5" customHeight="1">
      <c r="A1209" s="595"/>
      <c r="B1209" s="365" t="s">
        <v>365</v>
      </c>
      <c r="C1209" s="605" t="s">
        <v>335</v>
      </c>
      <c r="D1209" s="362"/>
      <c r="E1209" s="605" t="s">
        <v>45</v>
      </c>
      <c r="F1209" s="256">
        <v>0.1</v>
      </c>
      <c r="G1209" s="256"/>
      <c r="H1209" s="256">
        <v>0.1</v>
      </c>
      <c r="I1209" s="446">
        <f t="shared" si="23"/>
        <v>0</v>
      </c>
      <c r="J1209" s="420"/>
      <c r="K1209" s="420"/>
      <c r="L1209" s="420"/>
      <c r="M1209" s="420"/>
      <c r="N1209" s="434">
        <v>0.1</v>
      </c>
      <c r="O1209" s="420"/>
      <c r="P1209" s="420"/>
      <c r="Q1209" s="420"/>
      <c r="R1209" s="420"/>
      <c r="S1209" s="420"/>
      <c r="T1209" s="420"/>
      <c r="U1209" s="420"/>
      <c r="V1209" s="420"/>
      <c r="W1209" s="420"/>
      <c r="X1209" s="420"/>
      <c r="Y1209" s="420"/>
      <c r="Z1209" s="413"/>
      <c r="AA1209" s="413"/>
      <c r="AB1209" s="413"/>
      <c r="AC1209" s="413"/>
      <c r="AD1209" s="413"/>
      <c r="AE1209" s="413"/>
      <c r="AF1209" s="413"/>
      <c r="AG1209" s="413"/>
    </row>
    <row r="1210" spans="1:33" ht="19.5" customHeight="1">
      <c r="A1210" s="595"/>
      <c r="B1210" s="365" t="s">
        <v>366</v>
      </c>
      <c r="C1210" s="605" t="s">
        <v>335</v>
      </c>
      <c r="D1210" s="362"/>
      <c r="E1210" s="605" t="s">
        <v>45</v>
      </c>
      <c r="F1210" s="256">
        <v>0.1</v>
      </c>
      <c r="G1210" s="256"/>
      <c r="H1210" s="256">
        <v>0.1</v>
      </c>
      <c r="I1210" s="446">
        <f t="shared" si="23"/>
        <v>0</v>
      </c>
      <c r="J1210" s="420"/>
      <c r="K1210" s="420"/>
      <c r="L1210" s="420"/>
      <c r="M1210" s="420"/>
      <c r="N1210" s="434">
        <v>0.1</v>
      </c>
      <c r="O1210" s="420"/>
      <c r="P1210" s="420"/>
      <c r="Q1210" s="420"/>
      <c r="R1210" s="420"/>
      <c r="S1210" s="420"/>
      <c r="T1210" s="420"/>
      <c r="U1210" s="420"/>
      <c r="V1210" s="420"/>
      <c r="W1210" s="420"/>
      <c r="X1210" s="420"/>
      <c r="Y1210" s="420"/>
      <c r="Z1210" s="413"/>
      <c r="AA1210" s="413"/>
      <c r="AB1210" s="413"/>
      <c r="AC1210" s="413"/>
      <c r="AD1210" s="413"/>
      <c r="AE1210" s="413"/>
      <c r="AF1210" s="413"/>
      <c r="AG1210" s="413"/>
    </row>
    <row r="1211" spans="1:33" ht="19.5" customHeight="1">
      <c r="A1211" s="595"/>
      <c r="B1211" s="365" t="s">
        <v>2105</v>
      </c>
      <c r="C1211" s="605" t="s">
        <v>335</v>
      </c>
      <c r="D1211" s="362"/>
      <c r="E1211" s="605" t="s">
        <v>45</v>
      </c>
      <c r="F1211" s="256">
        <v>1</v>
      </c>
      <c r="G1211" s="256"/>
      <c r="H1211" s="256">
        <v>1</v>
      </c>
      <c r="I1211" s="446">
        <f t="shared" si="23"/>
        <v>0</v>
      </c>
      <c r="J1211" s="420"/>
      <c r="K1211" s="420"/>
      <c r="L1211" s="420"/>
      <c r="M1211" s="420"/>
      <c r="N1211" s="434">
        <v>1</v>
      </c>
      <c r="O1211" s="420"/>
      <c r="P1211" s="420"/>
      <c r="Q1211" s="420"/>
      <c r="R1211" s="420"/>
      <c r="S1211" s="420"/>
      <c r="T1211" s="420"/>
      <c r="U1211" s="420"/>
      <c r="V1211" s="420"/>
      <c r="W1211" s="420"/>
      <c r="X1211" s="420"/>
      <c r="Y1211" s="420"/>
      <c r="Z1211" s="413"/>
      <c r="AA1211" s="413"/>
      <c r="AB1211" s="413"/>
      <c r="AC1211" s="413"/>
      <c r="AD1211" s="413"/>
      <c r="AE1211" s="413"/>
      <c r="AF1211" s="413"/>
      <c r="AG1211" s="413"/>
    </row>
    <row r="1212" spans="1:33" ht="19.5" customHeight="1">
      <c r="A1212" s="595"/>
      <c r="B1212" s="365" t="s">
        <v>368</v>
      </c>
      <c r="C1212" s="605" t="s">
        <v>335</v>
      </c>
      <c r="D1212" s="362"/>
      <c r="E1212" s="605" t="s">
        <v>45</v>
      </c>
      <c r="F1212" s="256">
        <v>0.1</v>
      </c>
      <c r="G1212" s="256"/>
      <c r="H1212" s="256">
        <v>0.1</v>
      </c>
      <c r="I1212" s="446">
        <f t="shared" si="23"/>
        <v>0</v>
      </c>
      <c r="J1212" s="420"/>
      <c r="K1212" s="420"/>
      <c r="L1212" s="420">
        <v>0.1</v>
      </c>
      <c r="M1212" s="420"/>
      <c r="N1212" s="420"/>
      <c r="O1212" s="420"/>
      <c r="P1212" s="420"/>
      <c r="Q1212" s="420"/>
      <c r="R1212" s="420"/>
      <c r="S1212" s="420"/>
      <c r="T1212" s="420"/>
      <c r="U1212" s="420"/>
      <c r="V1212" s="420"/>
      <c r="W1212" s="420"/>
      <c r="X1212" s="420"/>
      <c r="Y1212" s="420"/>
      <c r="Z1212" s="413"/>
      <c r="AA1212" s="413"/>
      <c r="AB1212" s="413"/>
      <c r="AC1212" s="413"/>
      <c r="AD1212" s="413"/>
      <c r="AE1212" s="413"/>
      <c r="AF1212" s="413"/>
      <c r="AG1212" s="413"/>
    </row>
    <row r="1213" spans="1:33" ht="19.5" customHeight="1">
      <c r="A1213" s="595"/>
      <c r="B1213" s="365" t="s">
        <v>369</v>
      </c>
      <c r="C1213" s="605" t="s">
        <v>335</v>
      </c>
      <c r="D1213" s="362" t="s">
        <v>722</v>
      </c>
      <c r="E1213" s="605" t="s">
        <v>45</v>
      </c>
      <c r="F1213" s="256">
        <v>0.1</v>
      </c>
      <c r="G1213" s="256"/>
      <c r="H1213" s="256">
        <v>0.1</v>
      </c>
      <c r="I1213" s="446">
        <f t="shared" si="23"/>
        <v>0</v>
      </c>
      <c r="J1213" s="420"/>
      <c r="K1213" s="420"/>
      <c r="L1213" s="420"/>
      <c r="M1213" s="420">
        <v>0.1</v>
      </c>
      <c r="N1213" s="420"/>
      <c r="O1213" s="420"/>
      <c r="P1213" s="420"/>
      <c r="Q1213" s="420"/>
      <c r="R1213" s="420"/>
      <c r="S1213" s="420"/>
      <c r="T1213" s="420"/>
      <c r="U1213" s="420"/>
      <c r="V1213" s="420"/>
      <c r="W1213" s="420"/>
      <c r="X1213" s="420"/>
      <c r="Y1213" s="420"/>
      <c r="Z1213" s="413"/>
      <c r="AA1213" s="413"/>
      <c r="AB1213" s="413"/>
      <c r="AC1213" s="413"/>
      <c r="AD1213" s="413"/>
      <c r="AE1213" s="413"/>
      <c r="AF1213" s="413"/>
      <c r="AG1213" s="413"/>
    </row>
    <row r="1214" spans="1:33" ht="19.5" customHeight="1">
      <c r="A1214" s="595"/>
      <c r="B1214" s="365" t="s">
        <v>1350</v>
      </c>
      <c r="C1214" s="605" t="s">
        <v>335</v>
      </c>
      <c r="D1214" s="362"/>
      <c r="E1214" s="605" t="s">
        <v>45</v>
      </c>
      <c r="F1214" s="256">
        <v>1</v>
      </c>
      <c r="G1214" s="256"/>
      <c r="H1214" s="256">
        <v>1</v>
      </c>
      <c r="I1214" s="446">
        <f t="shared" si="23"/>
        <v>0</v>
      </c>
      <c r="J1214" s="420"/>
      <c r="K1214" s="420"/>
      <c r="L1214" s="420"/>
      <c r="M1214" s="420"/>
      <c r="N1214" s="420">
        <v>1</v>
      </c>
      <c r="O1214" s="420"/>
      <c r="P1214" s="420"/>
      <c r="Q1214" s="420"/>
      <c r="R1214" s="420"/>
      <c r="S1214" s="420"/>
      <c r="T1214" s="420"/>
      <c r="U1214" s="420"/>
      <c r="V1214" s="420"/>
      <c r="W1214" s="420"/>
      <c r="X1214" s="420"/>
      <c r="Y1214" s="420"/>
      <c r="Z1214" s="413"/>
      <c r="AA1214" s="413"/>
      <c r="AB1214" s="413"/>
      <c r="AC1214" s="413"/>
      <c r="AD1214" s="413"/>
      <c r="AE1214" s="413"/>
      <c r="AF1214" s="413"/>
      <c r="AG1214" s="413"/>
    </row>
    <row r="1215" spans="1:33" s="238" customFormat="1" ht="19.5" customHeight="1">
      <c r="A1215" s="363"/>
      <c r="B1215" s="356" t="s">
        <v>1618</v>
      </c>
      <c r="C1215" s="605" t="s">
        <v>336</v>
      </c>
      <c r="D1215" s="605" t="s">
        <v>1351</v>
      </c>
      <c r="E1215" s="605" t="s">
        <v>45</v>
      </c>
      <c r="F1215" s="360">
        <v>1</v>
      </c>
      <c r="G1215" s="256"/>
      <c r="H1215" s="360">
        <v>1</v>
      </c>
      <c r="I1215" s="446">
        <f t="shared" si="23"/>
        <v>0</v>
      </c>
      <c r="J1215" s="423"/>
      <c r="K1215" s="423"/>
      <c r="L1215" s="423"/>
      <c r="M1215" s="423"/>
      <c r="N1215" s="423">
        <v>1</v>
      </c>
      <c r="O1215" s="422"/>
      <c r="P1215" s="422"/>
      <c r="Q1215" s="422"/>
      <c r="R1215" s="422"/>
      <c r="S1215" s="422"/>
      <c r="T1215" s="422"/>
      <c r="U1215" s="422"/>
      <c r="V1215" s="422"/>
      <c r="W1215" s="422"/>
      <c r="X1215" s="422"/>
      <c r="Y1215" s="422"/>
      <c r="Z1215" s="421"/>
      <c r="AA1215" s="421"/>
      <c r="AB1215" s="421"/>
      <c r="AC1215" s="421"/>
      <c r="AD1215" s="421"/>
      <c r="AE1215" s="421"/>
      <c r="AF1215" s="421"/>
      <c r="AG1215" s="239"/>
    </row>
    <row r="1216" spans="1:33" s="238" customFormat="1" ht="19.5" customHeight="1">
      <c r="A1216" s="363"/>
      <c r="B1216" s="597" t="s">
        <v>1619</v>
      </c>
      <c r="C1216" s="605" t="s">
        <v>336</v>
      </c>
      <c r="D1216" s="605" t="s">
        <v>851</v>
      </c>
      <c r="E1216" s="605" t="s">
        <v>45</v>
      </c>
      <c r="F1216" s="360">
        <v>0.48</v>
      </c>
      <c r="G1216" s="256"/>
      <c r="H1216" s="360">
        <v>0.48</v>
      </c>
      <c r="I1216" s="446">
        <f t="shared" si="23"/>
        <v>0</v>
      </c>
      <c r="J1216" s="423"/>
      <c r="K1216" s="423"/>
      <c r="L1216" s="423"/>
      <c r="M1216" s="423"/>
      <c r="N1216" s="423">
        <v>0.48</v>
      </c>
      <c r="O1216" s="422"/>
      <c r="P1216" s="422"/>
      <c r="Q1216" s="422"/>
      <c r="R1216" s="422"/>
      <c r="S1216" s="422"/>
      <c r="T1216" s="422"/>
      <c r="U1216" s="422"/>
      <c r="V1216" s="422"/>
      <c r="W1216" s="422"/>
      <c r="X1216" s="422"/>
      <c r="Y1216" s="422"/>
      <c r="Z1216" s="421"/>
      <c r="AA1216" s="421"/>
      <c r="AB1216" s="421"/>
      <c r="AC1216" s="421"/>
      <c r="AD1216" s="421"/>
      <c r="AE1216" s="421"/>
      <c r="AF1216" s="421"/>
      <c r="AG1216" s="239"/>
    </row>
    <row r="1217" spans="1:33" s="238" customFormat="1" ht="19.5" customHeight="1">
      <c r="A1217" s="363"/>
      <c r="B1217" s="597" t="s">
        <v>1620</v>
      </c>
      <c r="C1217" s="605" t="s">
        <v>336</v>
      </c>
      <c r="D1217" s="605" t="s">
        <v>1197</v>
      </c>
      <c r="E1217" s="605" t="s">
        <v>45</v>
      </c>
      <c r="F1217" s="360">
        <v>0.1</v>
      </c>
      <c r="G1217" s="256"/>
      <c r="H1217" s="360">
        <v>0.1</v>
      </c>
      <c r="I1217" s="446">
        <f t="shared" si="23"/>
        <v>0</v>
      </c>
      <c r="J1217" s="423"/>
      <c r="K1217" s="423"/>
      <c r="L1217" s="423"/>
      <c r="M1217" s="423">
        <v>0.1</v>
      </c>
      <c r="N1217" s="423"/>
      <c r="O1217" s="422"/>
      <c r="P1217" s="422"/>
      <c r="Q1217" s="422"/>
      <c r="R1217" s="422"/>
      <c r="S1217" s="422"/>
      <c r="T1217" s="422"/>
      <c r="U1217" s="422"/>
      <c r="V1217" s="422"/>
      <c r="W1217" s="422"/>
      <c r="X1217" s="422"/>
      <c r="Y1217" s="422"/>
      <c r="Z1217" s="421"/>
      <c r="AA1217" s="421"/>
      <c r="AB1217" s="421"/>
      <c r="AC1217" s="421"/>
      <c r="AD1217" s="421"/>
      <c r="AE1217" s="421"/>
      <c r="AF1217" s="421"/>
      <c r="AG1217" s="239"/>
    </row>
    <row r="1218" spans="1:33" s="238" customFormat="1" ht="19.5" customHeight="1">
      <c r="A1218" s="363"/>
      <c r="B1218" s="597" t="s">
        <v>1621</v>
      </c>
      <c r="C1218" s="605" t="s">
        <v>336</v>
      </c>
      <c r="D1218" s="605" t="s">
        <v>1200</v>
      </c>
      <c r="E1218" s="605" t="s">
        <v>45</v>
      </c>
      <c r="F1218" s="360">
        <v>0.1</v>
      </c>
      <c r="G1218" s="256"/>
      <c r="H1218" s="360">
        <v>0.1</v>
      </c>
      <c r="I1218" s="446">
        <f t="shared" si="23"/>
        <v>0</v>
      </c>
      <c r="J1218" s="423"/>
      <c r="K1218" s="423"/>
      <c r="L1218" s="423"/>
      <c r="M1218" s="423"/>
      <c r="N1218" s="423">
        <v>0.1</v>
      </c>
      <c r="O1218" s="422"/>
      <c r="P1218" s="422"/>
      <c r="Q1218" s="422"/>
      <c r="R1218" s="422"/>
      <c r="S1218" s="422"/>
      <c r="T1218" s="422"/>
      <c r="U1218" s="422"/>
      <c r="V1218" s="422"/>
      <c r="W1218" s="422"/>
      <c r="X1218" s="422"/>
      <c r="Y1218" s="422"/>
      <c r="Z1218" s="421"/>
      <c r="AA1218" s="421"/>
      <c r="AB1218" s="421"/>
      <c r="AC1218" s="421"/>
      <c r="AD1218" s="421"/>
      <c r="AE1218" s="421"/>
      <c r="AF1218" s="421"/>
      <c r="AG1218" s="239"/>
    </row>
    <row r="1219" spans="1:33" s="238" customFormat="1" ht="19.5" customHeight="1">
      <c r="A1219" s="363"/>
      <c r="B1219" s="13" t="s">
        <v>1655</v>
      </c>
      <c r="C1219" s="605" t="s">
        <v>336</v>
      </c>
      <c r="D1219" s="605" t="s">
        <v>849</v>
      </c>
      <c r="E1219" s="605" t="s">
        <v>45</v>
      </c>
      <c r="F1219" s="353">
        <v>0.2</v>
      </c>
      <c r="G1219" s="256"/>
      <c r="H1219" s="353">
        <v>0.2</v>
      </c>
      <c r="I1219" s="446">
        <f t="shared" si="23"/>
        <v>0</v>
      </c>
      <c r="J1219" s="408">
        <v>0.2</v>
      </c>
      <c r="K1219" s="408"/>
      <c r="L1219" s="408"/>
      <c r="M1219" s="408"/>
      <c r="N1219" s="408"/>
      <c r="O1219" s="408"/>
      <c r="P1219" s="408"/>
      <c r="Q1219" s="408"/>
      <c r="R1219" s="408"/>
      <c r="S1219" s="408"/>
      <c r="T1219" s="408"/>
      <c r="U1219" s="408"/>
      <c r="V1219" s="408"/>
      <c r="W1219" s="408"/>
      <c r="X1219" s="408"/>
      <c r="Y1219" s="408"/>
      <c r="Z1219" s="414"/>
      <c r="AA1219" s="414"/>
      <c r="AB1219" s="414"/>
      <c r="AC1219" s="414"/>
      <c r="AD1219" s="414"/>
      <c r="AE1219" s="414"/>
      <c r="AF1219" s="414"/>
      <c r="AG1219" s="239"/>
    </row>
    <row r="1220" spans="1:33" s="238" customFormat="1" ht="19.5" customHeight="1">
      <c r="A1220" s="363"/>
      <c r="B1220" s="597" t="s">
        <v>1622</v>
      </c>
      <c r="C1220" s="605" t="s">
        <v>336</v>
      </c>
      <c r="D1220" s="605" t="s">
        <v>1204</v>
      </c>
      <c r="E1220" s="605" t="s">
        <v>45</v>
      </c>
      <c r="F1220" s="353">
        <v>3</v>
      </c>
      <c r="G1220" s="256"/>
      <c r="H1220" s="353">
        <v>3</v>
      </c>
      <c r="I1220" s="446">
        <f t="shared" si="23"/>
        <v>0</v>
      </c>
      <c r="J1220" s="408">
        <v>3</v>
      </c>
      <c r="K1220" s="408"/>
      <c r="L1220" s="408"/>
      <c r="M1220" s="408"/>
      <c r="N1220" s="408"/>
      <c r="O1220" s="408"/>
      <c r="P1220" s="408"/>
      <c r="Q1220" s="408"/>
      <c r="R1220" s="408"/>
      <c r="S1220" s="408"/>
      <c r="T1220" s="408"/>
      <c r="U1220" s="408"/>
      <c r="V1220" s="408"/>
      <c r="W1220" s="408"/>
      <c r="X1220" s="408"/>
      <c r="Y1220" s="408"/>
      <c r="Z1220" s="414"/>
      <c r="AA1220" s="414"/>
      <c r="AB1220" s="414"/>
      <c r="AC1220" s="414"/>
      <c r="AD1220" s="414"/>
      <c r="AE1220" s="414"/>
      <c r="AF1220" s="414"/>
      <c r="AG1220" s="239"/>
    </row>
    <row r="1221" spans="1:33" s="238" customFormat="1" ht="19.5" customHeight="1">
      <c r="A1221" s="363"/>
      <c r="B1221" s="597" t="s">
        <v>1623</v>
      </c>
      <c r="C1221" s="605" t="s">
        <v>336</v>
      </c>
      <c r="D1221" s="605" t="s">
        <v>1205</v>
      </c>
      <c r="E1221" s="605" t="s">
        <v>45</v>
      </c>
      <c r="F1221" s="353">
        <v>0.7</v>
      </c>
      <c r="G1221" s="256"/>
      <c r="H1221" s="353">
        <v>0.7</v>
      </c>
      <c r="I1221" s="446">
        <f t="shared" si="23"/>
        <v>0</v>
      </c>
      <c r="J1221" s="408"/>
      <c r="K1221" s="408"/>
      <c r="L1221" s="408"/>
      <c r="M1221" s="408"/>
      <c r="N1221" s="408">
        <v>0.7</v>
      </c>
      <c r="O1221" s="408"/>
      <c r="P1221" s="408"/>
      <c r="Q1221" s="408"/>
      <c r="R1221" s="408"/>
      <c r="S1221" s="408"/>
      <c r="T1221" s="408"/>
      <c r="U1221" s="408"/>
      <c r="V1221" s="408"/>
      <c r="W1221" s="408"/>
      <c r="X1221" s="408"/>
      <c r="Y1221" s="408"/>
      <c r="Z1221" s="414"/>
      <c r="AA1221" s="414"/>
      <c r="AB1221" s="414"/>
      <c r="AC1221" s="414"/>
      <c r="AD1221" s="414"/>
      <c r="AE1221" s="414"/>
      <c r="AF1221" s="414"/>
      <c r="AG1221" s="239"/>
    </row>
    <row r="1222" spans="1:33" s="238" customFormat="1" ht="19.5" customHeight="1">
      <c r="A1222" s="363"/>
      <c r="B1222" s="13" t="s">
        <v>1352</v>
      </c>
      <c r="C1222" s="605" t="s">
        <v>336</v>
      </c>
      <c r="D1222" s="605" t="s">
        <v>1198</v>
      </c>
      <c r="E1222" s="605" t="s">
        <v>45</v>
      </c>
      <c r="F1222" s="353">
        <v>1</v>
      </c>
      <c r="G1222" s="256"/>
      <c r="H1222" s="353">
        <v>1</v>
      </c>
      <c r="I1222" s="446">
        <f t="shared" si="23"/>
        <v>0</v>
      </c>
      <c r="J1222" s="408"/>
      <c r="K1222" s="408"/>
      <c r="L1222" s="408">
        <v>0.05</v>
      </c>
      <c r="M1222" s="408"/>
      <c r="N1222" s="408">
        <v>0.95</v>
      </c>
      <c r="O1222" s="408"/>
      <c r="P1222" s="408"/>
      <c r="Q1222" s="408"/>
      <c r="R1222" s="408"/>
      <c r="S1222" s="408"/>
      <c r="T1222" s="408"/>
      <c r="U1222" s="408"/>
      <c r="V1222" s="408"/>
      <c r="W1222" s="408"/>
      <c r="X1222" s="408"/>
      <c r="Y1222" s="408"/>
      <c r="Z1222" s="414"/>
      <c r="AA1222" s="414"/>
      <c r="AB1222" s="414"/>
      <c r="AC1222" s="414"/>
      <c r="AD1222" s="414"/>
      <c r="AE1222" s="414"/>
      <c r="AF1222" s="414"/>
      <c r="AG1222" s="239"/>
    </row>
    <row r="1223" spans="1:33" s="238" customFormat="1" ht="19.5" customHeight="1">
      <c r="A1223" s="363"/>
      <c r="B1223" s="13" t="s">
        <v>1353</v>
      </c>
      <c r="C1223" s="605" t="s">
        <v>336</v>
      </c>
      <c r="D1223" s="605" t="s">
        <v>1202</v>
      </c>
      <c r="E1223" s="605" t="s">
        <v>45</v>
      </c>
      <c r="F1223" s="353">
        <v>0.2</v>
      </c>
      <c r="G1223" s="256"/>
      <c r="H1223" s="353">
        <v>0.2</v>
      </c>
      <c r="I1223" s="446">
        <f t="shared" si="23"/>
        <v>0</v>
      </c>
      <c r="J1223" s="408"/>
      <c r="K1223" s="408"/>
      <c r="L1223" s="408"/>
      <c r="M1223" s="408"/>
      <c r="N1223" s="408">
        <v>0.2</v>
      </c>
      <c r="O1223" s="408"/>
      <c r="P1223" s="408"/>
      <c r="Q1223" s="408"/>
      <c r="R1223" s="408"/>
      <c r="S1223" s="408"/>
      <c r="T1223" s="408"/>
      <c r="U1223" s="408"/>
      <c r="V1223" s="408"/>
      <c r="W1223" s="408"/>
      <c r="X1223" s="408"/>
      <c r="Y1223" s="408"/>
      <c r="Z1223" s="414"/>
      <c r="AA1223" s="414"/>
      <c r="AB1223" s="414"/>
      <c r="AC1223" s="414"/>
      <c r="AD1223" s="414"/>
      <c r="AE1223" s="414"/>
      <c r="AF1223" s="414"/>
      <c r="AG1223" s="239"/>
    </row>
    <row r="1224" spans="1:33" s="238" customFormat="1" ht="19.5" customHeight="1">
      <c r="A1224" s="363"/>
      <c r="B1224" s="13" t="s">
        <v>1354</v>
      </c>
      <c r="C1224" s="605" t="s">
        <v>336</v>
      </c>
      <c r="D1224" s="605" t="s">
        <v>739</v>
      </c>
      <c r="E1224" s="605" t="s">
        <v>45</v>
      </c>
      <c r="F1224" s="353">
        <v>0.2</v>
      </c>
      <c r="G1224" s="256"/>
      <c r="H1224" s="353">
        <v>0.2</v>
      </c>
      <c r="I1224" s="446">
        <f t="shared" si="23"/>
        <v>0</v>
      </c>
      <c r="J1224" s="408"/>
      <c r="K1224" s="408"/>
      <c r="L1224" s="408"/>
      <c r="M1224" s="408"/>
      <c r="N1224" s="408">
        <v>0.2</v>
      </c>
      <c r="O1224" s="408"/>
      <c r="P1224" s="408"/>
      <c r="Q1224" s="408"/>
      <c r="R1224" s="408"/>
      <c r="S1224" s="408"/>
      <c r="T1224" s="408"/>
      <c r="U1224" s="408"/>
      <c r="V1224" s="408"/>
      <c r="W1224" s="408"/>
      <c r="X1224" s="408"/>
      <c r="Y1224" s="408"/>
      <c r="Z1224" s="414"/>
      <c r="AA1224" s="414"/>
      <c r="AB1224" s="414"/>
      <c r="AC1224" s="414"/>
      <c r="AD1224" s="414"/>
      <c r="AE1224" s="414"/>
      <c r="AF1224" s="414"/>
      <c r="AG1224" s="239"/>
    </row>
    <row r="1225" spans="1:33" ht="19.5" customHeight="1">
      <c r="A1225" s="595"/>
      <c r="B1225" s="13" t="s">
        <v>1355</v>
      </c>
      <c r="C1225" s="605" t="s">
        <v>705</v>
      </c>
      <c r="D1225" s="605"/>
      <c r="E1225" s="605" t="s">
        <v>45</v>
      </c>
      <c r="F1225" s="353">
        <v>3</v>
      </c>
      <c r="G1225" s="256"/>
      <c r="H1225" s="353">
        <v>3</v>
      </c>
      <c r="I1225" s="446">
        <f t="shared" si="23"/>
        <v>0</v>
      </c>
      <c r="N1225" s="408">
        <v>3</v>
      </c>
    </row>
    <row r="1226" spans="1:33" s="238" customFormat="1" ht="19.5" customHeight="1">
      <c r="A1226" s="363"/>
      <c r="B1226" s="13" t="s">
        <v>1624</v>
      </c>
      <c r="C1226" s="605" t="s">
        <v>705</v>
      </c>
      <c r="D1226" s="605"/>
      <c r="E1226" s="605" t="s">
        <v>45</v>
      </c>
      <c r="F1226" s="353">
        <v>1</v>
      </c>
      <c r="G1226" s="353"/>
      <c r="H1226" s="353">
        <v>1</v>
      </c>
      <c r="I1226" s="446">
        <f t="shared" si="23"/>
        <v>0</v>
      </c>
      <c r="J1226" s="408"/>
      <c r="K1226" s="408"/>
      <c r="L1226" s="408"/>
      <c r="M1226" s="408"/>
      <c r="N1226" s="408">
        <v>1</v>
      </c>
      <c r="O1226" s="408"/>
      <c r="P1226" s="408"/>
      <c r="Q1226" s="408"/>
      <c r="R1226" s="408"/>
      <c r="S1226" s="408"/>
      <c r="T1226" s="408"/>
      <c r="U1226" s="408"/>
      <c r="V1226" s="408"/>
      <c r="W1226" s="408"/>
      <c r="X1226" s="408"/>
      <c r="Y1226" s="408"/>
      <c r="Z1226" s="414"/>
      <c r="AA1226" s="414"/>
      <c r="AB1226" s="414"/>
      <c r="AC1226" s="414"/>
      <c r="AD1226" s="414"/>
      <c r="AE1226" s="414"/>
      <c r="AF1226" s="414"/>
      <c r="AG1226" s="239"/>
    </row>
    <row r="1227" spans="1:33" s="238" customFormat="1" ht="19.5" customHeight="1">
      <c r="A1227" s="363"/>
      <c r="B1227" s="13" t="s">
        <v>1625</v>
      </c>
      <c r="C1227" s="605" t="s">
        <v>705</v>
      </c>
      <c r="D1227" s="605"/>
      <c r="E1227" s="605" t="s">
        <v>45</v>
      </c>
      <c r="F1227" s="353">
        <v>1</v>
      </c>
      <c r="G1227" s="353"/>
      <c r="H1227" s="353">
        <v>1</v>
      </c>
      <c r="I1227" s="446">
        <f t="shared" si="23"/>
        <v>0</v>
      </c>
      <c r="J1227" s="408"/>
      <c r="K1227" s="408"/>
      <c r="L1227" s="408"/>
      <c r="M1227" s="408"/>
      <c r="N1227" s="408">
        <v>1</v>
      </c>
      <c r="O1227" s="408"/>
      <c r="P1227" s="408"/>
      <c r="Q1227" s="408"/>
      <c r="R1227" s="408"/>
      <c r="S1227" s="408"/>
      <c r="T1227" s="408"/>
      <c r="U1227" s="408"/>
      <c r="V1227" s="408"/>
      <c r="W1227" s="408"/>
      <c r="X1227" s="408"/>
      <c r="Y1227" s="408"/>
      <c r="Z1227" s="414"/>
      <c r="AA1227" s="414"/>
      <c r="AB1227" s="414"/>
      <c r="AC1227" s="414"/>
      <c r="AD1227" s="414"/>
      <c r="AE1227" s="414"/>
      <c r="AF1227" s="414"/>
      <c r="AG1227" s="239"/>
    </row>
    <row r="1228" spans="1:33" s="238" customFormat="1" ht="19.5" customHeight="1">
      <c r="A1228" s="363"/>
      <c r="B1228" s="13" t="s">
        <v>1626</v>
      </c>
      <c r="C1228" s="605" t="s">
        <v>705</v>
      </c>
      <c r="D1228" s="605"/>
      <c r="E1228" s="605" t="s">
        <v>45</v>
      </c>
      <c r="F1228" s="353">
        <v>1</v>
      </c>
      <c r="G1228" s="353"/>
      <c r="H1228" s="353">
        <v>1</v>
      </c>
      <c r="I1228" s="446">
        <f t="shared" ref="I1228:I1291" si="24">SUM(J1228:AG1228)-H1228</f>
        <v>0</v>
      </c>
      <c r="J1228" s="408"/>
      <c r="K1228" s="408"/>
      <c r="L1228" s="408"/>
      <c r="M1228" s="408"/>
      <c r="N1228" s="408">
        <v>1</v>
      </c>
      <c r="O1228" s="408"/>
      <c r="P1228" s="408"/>
      <c r="Q1228" s="408"/>
      <c r="R1228" s="408"/>
      <c r="S1228" s="408"/>
      <c r="T1228" s="408"/>
      <c r="U1228" s="408"/>
      <c r="V1228" s="408"/>
      <c r="W1228" s="408"/>
      <c r="X1228" s="408"/>
      <c r="Y1228" s="408"/>
      <c r="Z1228" s="414"/>
      <c r="AA1228" s="414"/>
      <c r="AB1228" s="414"/>
      <c r="AC1228" s="414"/>
      <c r="AD1228" s="414"/>
      <c r="AE1228" s="414"/>
      <c r="AF1228" s="414"/>
      <c r="AG1228" s="239"/>
    </row>
    <row r="1229" spans="1:33" s="238" customFormat="1" ht="19.5" customHeight="1">
      <c r="A1229" s="363"/>
      <c r="B1229" s="13" t="s">
        <v>1627</v>
      </c>
      <c r="C1229" s="605" t="s">
        <v>705</v>
      </c>
      <c r="D1229" s="605"/>
      <c r="E1229" s="605" t="s">
        <v>45</v>
      </c>
      <c r="F1229" s="353">
        <v>1</v>
      </c>
      <c r="G1229" s="353"/>
      <c r="H1229" s="353">
        <v>1</v>
      </c>
      <c r="I1229" s="446">
        <f t="shared" si="24"/>
        <v>0</v>
      </c>
      <c r="J1229" s="408"/>
      <c r="K1229" s="408"/>
      <c r="L1229" s="408"/>
      <c r="M1229" s="408"/>
      <c r="N1229" s="408">
        <v>1</v>
      </c>
      <c r="O1229" s="408"/>
      <c r="P1229" s="408"/>
      <c r="Q1229" s="408"/>
      <c r="R1229" s="408"/>
      <c r="S1229" s="408"/>
      <c r="T1229" s="408"/>
      <c r="U1229" s="408"/>
      <c r="V1229" s="408"/>
      <c r="W1229" s="408"/>
      <c r="X1229" s="408"/>
      <c r="Y1229" s="408"/>
      <c r="Z1229" s="414"/>
      <c r="AA1229" s="414"/>
      <c r="AB1229" s="414"/>
      <c r="AC1229" s="414"/>
      <c r="AD1229" s="414"/>
      <c r="AE1229" s="414"/>
      <c r="AF1229" s="414"/>
      <c r="AG1229" s="239"/>
    </row>
    <row r="1230" spans="1:33" s="238" customFormat="1" ht="19.5" customHeight="1">
      <c r="A1230" s="363"/>
      <c r="B1230" s="13" t="s">
        <v>1628</v>
      </c>
      <c r="C1230" s="605" t="s">
        <v>705</v>
      </c>
      <c r="D1230" s="605"/>
      <c r="E1230" s="605" t="s">
        <v>45</v>
      </c>
      <c r="F1230" s="353">
        <v>1</v>
      </c>
      <c r="G1230" s="353"/>
      <c r="H1230" s="353">
        <v>1</v>
      </c>
      <c r="I1230" s="446">
        <f t="shared" si="24"/>
        <v>0</v>
      </c>
      <c r="J1230" s="408"/>
      <c r="K1230" s="408"/>
      <c r="L1230" s="408"/>
      <c r="M1230" s="408"/>
      <c r="N1230" s="408">
        <v>1</v>
      </c>
      <c r="O1230" s="408"/>
      <c r="P1230" s="408"/>
      <c r="Q1230" s="408"/>
      <c r="R1230" s="408"/>
      <c r="S1230" s="408"/>
      <c r="T1230" s="408"/>
      <c r="U1230" s="408"/>
      <c r="V1230" s="408"/>
      <c r="W1230" s="408"/>
      <c r="X1230" s="408"/>
      <c r="Y1230" s="408"/>
      <c r="Z1230" s="414"/>
      <c r="AA1230" s="414"/>
      <c r="AB1230" s="414"/>
      <c r="AC1230" s="414"/>
      <c r="AD1230" s="414"/>
      <c r="AE1230" s="414"/>
      <c r="AF1230" s="414"/>
      <c r="AG1230" s="239"/>
    </row>
    <row r="1231" spans="1:33" s="238" customFormat="1" ht="19.5" customHeight="1">
      <c r="A1231" s="363"/>
      <c r="B1231" s="13" t="s">
        <v>1629</v>
      </c>
      <c r="C1231" s="605" t="s">
        <v>705</v>
      </c>
      <c r="D1231" s="605"/>
      <c r="E1231" s="605" t="s">
        <v>45</v>
      </c>
      <c r="F1231" s="353">
        <v>1</v>
      </c>
      <c r="G1231" s="353"/>
      <c r="H1231" s="353">
        <v>1</v>
      </c>
      <c r="I1231" s="446">
        <f t="shared" si="24"/>
        <v>0</v>
      </c>
      <c r="J1231" s="408"/>
      <c r="K1231" s="408"/>
      <c r="L1231" s="408"/>
      <c r="M1231" s="408"/>
      <c r="N1231" s="408">
        <v>1</v>
      </c>
      <c r="O1231" s="408"/>
      <c r="P1231" s="408"/>
      <c r="Q1231" s="408"/>
      <c r="R1231" s="408"/>
      <c r="S1231" s="408"/>
      <c r="T1231" s="408"/>
      <c r="U1231" s="408"/>
      <c r="V1231" s="408"/>
      <c r="W1231" s="408"/>
      <c r="X1231" s="408"/>
      <c r="Y1231" s="408"/>
      <c r="Z1231" s="414"/>
      <c r="AA1231" s="414"/>
      <c r="AB1231" s="414"/>
      <c r="AC1231" s="414"/>
      <c r="AD1231" s="414"/>
      <c r="AE1231" s="414"/>
      <c r="AF1231" s="414"/>
      <c r="AG1231" s="239"/>
    </row>
    <row r="1232" spans="1:33" s="238" customFormat="1" ht="19.5" customHeight="1">
      <c r="A1232" s="363"/>
      <c r="B1232" s="13" t="s">
        <v>1630</v>
      </c>
      <c r="C1232" s="605" t="s">
        <v>705</v>
      </c>
      <c r="D1232" s="605"/>
      <c r="E1232" s="605" t="s">
        <v>45</v>
      </c>
      <c r="F1232" s="353">
        <v>1</v>
      </c>
      <c r="G1232" s="353"/>
      <c r="H1232" s="353">
        <v>1</v>
      </c>
      <c r="I1232" s="446">
        <f t="shared" si="24"/>
        <v>0</v>
      </c>
      <c r="J1232" s="408"/>
      <c r="K1232" s="408"/>
      <c r="L1232" s="408"/>
      <c r="M1232" s="408"/>
      <c r="N1232" s="408">
        <v>1</v>
      </c>
      <c r="O1232" s="408"/>
      <c r="P1232" s="408"/>
      <c r="Q1232" s="408"/>
      <c r="R1232" s="408"/>
      <c r="S1232" s="408"/>
      <c r="T1232" s="408"/>
      <c r="U1232" s="408"/>
      <c r="V1232" s="408"/>
      <c r="W1232" s="408"/>
      <c r="X1232" s="408"/>
      <c r="Y1232" s="408"/>
      <c r="Z1232" s="414"/>
      <c r="AA1232" s="414"/>
      <c r="AB1232" s="414"/>
      <c r="AC1232" s="414"/>
      <c r="AD1232" s="414"/>
      <c r="AE1232" s="414"/>
      <c r="AF1232" s="414"/>
      <c r="AG1232" s="239"/>
    </row>
    <row r="1233" spans="1:33" s="238" customFormat="1" ht="19.5" customHeight="1">
      <c r="A1233" s="363"/>
      <c r="B1233" s="13" t="s">
        <v>1631</v>
      </c>
      <c r="C1233" s="605" t="s">
        <v>705</v>
      </c>
      <c r="D1233" s="605"/>
      <c r="E1233" s="605" t="s">
        <v>45</v>
      </c>
      <c r="F1233" s="353">
        <v>1</v>
      </c>
      <c r="G1233" s="353"/>
      <c r="H1233" s="353">
        <v>1</v>
      </c>
      <c r="I1233" s="446">
        <f t="shared" si="24"/>
        <v>0</v>
      </c>
      <c r="J1233" s="408"/>
      <c r="K1233" s="408"/>
      <c r="L1233" s="408"/>
      <c r="M1233" s="408"/>
      <c r="N1233" s="408">
        <v>1</v>
      </c>
      <c r="O1233" s="408"/>
      <c r="P1233" s="408"/>
      <c r="Q1233" s="408"/>
      <c r="R1233" s="408"/>
      <c r="S1233" s="408"/>
      <c r="T1233" s="408"/>
      <c r="U1233" s="408"/>
      <c r="V1233" s="408"/>
      <c r="W1233" s="408"/>
      <c r="X1233" s="408"/>
      <c r="Y1233" s="408"/>
      <c r="Z1233" s="414"/>
      <c r="AA1233" s="414"/>
      <c r="AB1233" s="414"/>
      <c r="AC1233" s="414"/>
      <c r="AD1233" s="414"/>
      <c r="AE1233" s="414"/>
      <c r="AF1233" s="414"/>
      <c r="AG1233" s="239"/>
    </row>
    <row r="1234" spans="1:33" s="238" customFormat="1" ht="19.5" customHeight="1">
      <c r="A1234" s="363"/>
      <c r="B1234" s="13" t="s">
        <v>1632</v>
      </c>
      <c r="C1234" s="605" t="s">
        <v>705</v>
      </c>
      <c r="D1234" s="605"/>
      <c r="E1234" s="605" t="s">
        <v>45</v>
      </c>
      <c r="F1234" s="353">
        <v>1</v>
      </c>
      <c r="G1234" s="353"/>
      <c r="H1234" s="353">
        <v>1</v>
      </c>
      <c r="I1234" s="446">
        <f t="shared" si="24"/>
        <v>0</v>
      </c>
      <c r="J1234" s="408"/>
      <c r="K1234" s="408"/>
      <c r="L1234" s="408"/>
      <c r="M1234" s="408"/>
      <c r="N1234" s="408">
        <v>1</v>
      </c>
      <c r="O1234" s="408"/>
      <c r="P1234" s="408"/>
      <c r="Q1234" s="408"/>
      <c r="R1234" s="408"/>
      <c r="S1234" s="408"/>
      <c r="T1234" s="408"/>
      <c r="U1234" s="408"/>
      <c r="V1234" s="408"/>
      <c r="W1234" s="408"/>
      <c r="X1234" s="408"/>
      <c r="Y1234" s="408"/>
      <c r="Z1234" s="414"/>
      <c r="AA1234" s="414"/>
      <c r="AB1234" s="414"/>
      <c r="AC1234" s="414"/>
      <c r="AD1234" s="414"/>
      <c r="AE1234" s="414"/>
      <c r="AF1234" s="414"/>
      <c r="AG1234" s="239"/>
    </row>
    <row r="1235" spans="1:33" s="238" customFormat="1" ht="19.5" customHeight="1">
      <c r="A1235" s="363"/>
      <c r="B1235" s="13" t="s">
        <v>1633</v>
      </c>
      <c r="C1235" s="605" t="s">
        <v>705</v>
      </c>
      <c r="D1235" s="605"/>
      <c r="E1235" s="605" t="s">
        <v>45</v>
      </c>
      <c r="F1235" s="353">
        <v>1</v>
      </c>
      <c r="G1235" s="353"/>
      <c r="H1235" s="353">
        <v>1</v>
      </c>
      <c r="I1235" s="446">
        <f t="shared" si="24"/>
        <v>0</v>
      </c>
      <c r="J1235" s="408"/>
      <c r="K1235" s="408"/>
      <c r="L1235" s="408"/>
      <c r="M1235" s="408"/>
      <c r="N1235" s="408">
        <v>1</v>
      </c>
      <c r="O1235" s="408"/>
      <c r="P1235" s="408"/>
      <c r="Q1235" s="408"/>
      <c r="R1235" s="408"/>
      <c r="S1235" s="408"/>
      <c r="T1235" s="408"/>
      <c r="U1235" s="408"/>
      <c r="V1235" s="408"/>
      <c r="W1235" s="408"/>
      <c r="X1235" s="408"/>
      <c r="Y1235" s="408"/>
      <c r="Z1235" s="414"/>
      <c r="AA1235" s="414"/>
      <c r="AB1235" s="414"/>
      <c r="AC1235" s="414"/>
      <c r="AD1235" s="414"/>
      <c r="AE1235" s="414"/>
      <c r="AF1235" s="414"/>
      <c r="AG1235" s="239"/>
    </row>
    <row r="1236" spans="1:33" s="238" customFormat="1" ht="19.5" customHeight="1">
      <c r="A1236" s="363"/>
      <c r="B1236" s="13" t="s">
        <v>1634</v>
      </c>
      <c r="C1236" s="605" t="s">
        <v>705</v>
      </c>
      <c r="D1236" s="605"/>
      <c r="E1236" s="605" t="s">
        <v>45</v>
      </c>
      <c r="F1236" s="353">
        <v>1</v>
      </c>
      <c r="G1236" s="353"/>
      <c r="H1236" s="353">
        <v>1</v>
      </c>
      <c r="I1236" s="446">
        <f t="shared" si="24"/>
        <v>0</v>
      </c>
      <c r="J1236" s="408"/>
      <c r="K1236" s="408"/>
      <c r="L1236" s="408"/>
      <c r="M1236" s="408"/>
      <c r="N1236" s="408">
        <v>1</v>
      </c>
      <c r="O1236" s="408"/>
      <c r="P1236" s="408"/>
      <c r="Q1236" s="408"/>
      <c r="R1236" s="408"/>
      <c r="S1236" s="408"/>
      <c r="T1236" s="408"/>
      <c r="U1236" s="408"/>
      <c r="V1236" s="408"/>
      <c r="W1236" s="408"/>
      <c r="X1236" s="408"/>
      <c r="Y1236" s="408"/>
      <c r="Z1236" s="414"/>
      <c r="AA1236" s="414"/>
      <c r="AB1236" s="414"/>
      <c r="AC1236" s="414"/>
      <c r="AD1236" s="414"/>
      <c r="AE1236" s="414"/>
      <c r="AF1236" s="414"/>
      <c r="AG1236" s="239"/>
    </row>
    <row r="1237" spans="1:33" ht="19.5" customHeight="1">
      <c r="A1237" s="595"/>
      <c r="B1237" s="13" t="s">
        <v>376</v>
      </c>
      <c r="C1237" s="355" t="s">
        <v>790</v>
      </c>
      <c r="D1237" s="605"/>
      <c r="E1237" s="605" t="s">
        <v>45</v>
      </c>
      <c r="F1237" s="353">
        <v>0.5</v>
      </c>
      <c r="G1237" s="256"/>
      <c r="H1237" s="353">
        <v>0.5</v>
      </c>
      <c r="I1237" s="446">
        <f t="shared" si="24"/>
        <v>0</v>
      </c>
      <c r="N1237" s="408">
        <v>0.5</v>
      </c>
    </row>
    <row r="1238" spans="1:33" ht="19.5" customHeight="1">
      <c r="A1238" s="595"/>
      <c r="B1238" s="596" t="s">
        <v>1635</v>
      </c>
      <c r="C1238" s="355" t="s">
        <v>790</v>
      </c>
      <c r="D1238" s="605"/>
      <c r="E1238" s="605" t="s">
        <v>45</v>
      </c>
      <c r="F1238" s="353">
        <v>0.35</v>
      </c>
      <c r="G1238" s="256"/>
      <c r="H1238" s="353">
        <v>0.35</v>
      </c>
      <c r="I1238" s="446">
        <f t="shared" si="24"/>
        <v>0</v>
      </c>
      <c r="J1238" s="598"/>
      <c r="K1238" s="598"/>
      <c r="L1238" s="422">
        <v>0.15</v>
      </c>
      <c r="M1238" s="420"/>
      <c r="N1238" s="420">
        <v>0.2</v>
      </c>
    </row>
    <row r="1239" spans="1:33" ht="19.5" customHeight="1">
      <c r="A1239" s="595"/>
      <c r="B1239" s="13" t="s">
        <v>2106</v>
      </c>
      <c r="C1239" s="355" t="s">
        <v>790</v>
      </c>
      <c r="D1239" s="605" t="s">
        <v>1356</v>
      </c>
      <c r="E1239" s="605" t="s">
        <v>45</v>
      </c>
      <c r="F1239" s="353">
        <v>1</v>
      </c>
      <c r="G1239" s="256"/>
      <c r="H1239" s="353">
        <v>1</v>
      </c>
      <c r="I1239" s="446">
        <f t="shared" si="24"/>
        <v>0</v>
      </c>
      <c r="N1239" s="408">
        <v>1</v>
      </c>
    </row>
    <row r="1240" spans="1:33" ht="19.5" customHeight="1">
      <c r="A1240" s="595"/>
      <c r="B1240" s="389" t="s">
        <v>1357</v>
      </c>
      <c r="C1240" s="605" t="s">
        <v>775</v>
      </c>
      <c r="D1240" s="390"/>
      <c r="E1240" s="605" t="s">
        <v>45</v>
      </c>
      <c r="F1240" s="353">
        <v>6.81</v>
      </c>
      <c r="G1240" s="256">
        <v>0.81</v>
      </c>
      <c r="H1240" s="353">
        <v>6</v>
      </c>
      <c r="I1240" s="446">
        <f t="shared" si="24"/>
        <v>0</v>
      </c>
      <c r="J1240" s="598"/>
      <c r="K1240" s="598"/>
      <c r="L1240" s="422"/>
      <c r="M1240" s="420"/>
      <c r="N1240" s="420">
        <v>6</v>
      </c>
    </row>
    <row r="1241" spans="1:33" ht="19.5" customHeight="1">
      <c r="A1241" s="595"/>
      <c r="B1241" s="391" t="s">
        <v>379</v>
      </c>
      <c r="C1241" s="605" t="s">
        <v>775</v>
      </c>
      <c r="D1241" s="133"/>
      <c r="E1241" s="605" t="s">
        <v>45</v>
      </c>
      <c r="F1241" s="353">
        <v>5</v>
      </c>
      <c r="G1241" s="256"/>
      <c r="H1241" s="353">
        <v>5</v>
      </c>
      <c r="I1241" s="446">
        <f t="shared" si="24"/>
        <v>0</v>
      </c>
      <c r="N1241" s="408">
        <v>5</v>
      </c>
    </row>
    <row r="1242" spans="1:33" s="238" customFormat="1" ht="19.5" customHeight="1">
      <c r="A1242" s="363"/>
      <c r="B1242" s="597" t="s">
        <v>1617</v>
      </c>
      <c r="C1242" s="605" t="s">
        <v>738</v>
      </c>
      <c r="D1242" s="605" t="s">
        <v>729</v>
      </c>
      <c r="E1242" s="605" t="s">
        <v>45</v>
      </c>
      <c r="F1242" s="360">
        <v>0.1</v>
      </c>
      <c r="G1242" s="256"/>
      <c r="H1242" s="360">
        <v>0.1</v>
      </c>
      <c r="I1242" s="446">
        <f t="shared" si="24"/>
        <v>0</v>
      </c>
      <c r="J1242" s="422">
        <v>0.1</v>
      </c>
      <c r="K1242" s="423"/>
      <c r="L1242" s="423"/>
      <c r="M1242" s="423"/>
      <c r="N1242" s="423"/>
      <c r="O1242" s="422"/>
      <c r="P1242" s="422"/>
      <c r="Q1242" s="422"/>
      <c r="R1242" s="422"/>
      <c r="S1242" s="422"/>
      <c r="T1242" s="422"/>
      <c r="U1242" s="422"/>
      <c r="V1242" s="422"/>
      <c r="W1242" s="422"/>
      <c r="X1242" s="422"/>
      <c r="Y1242" s="422"/>
      <c r="Z1242" s="421"/>
      <c r="AA1242" s="421"/>
      <c r="AB1242" s="421"/>
      <c r="AC1242" s="421"/>
      <c r="AD1242" s="421"/>
      <c r="AE1242" s="421"/>
      <c r="AF1242" s="421"/>
      <c r="AG1242" s="239"/>
    </row>
    <row r="1243" spans="1:33" ht="19.5" customHeight="1">
      <c r="A1243" s="595"/>
      <c r="B1243" s="592" t="s">
        <v>1636</v>
      </c>
      <c r="C1243" s="605" t="s">
        <v>689</v>
      </c>
      <c r="D1243" s="605" t="s">
        <v>839</v>
      </c>
      <c r="E1243" s="605" t="s">
        <v>45</v>
      </c>
      <c r="F1243" s="353">
        <v>1</v>
      </c>
      <c r="G1243" s="256"/>
      <c r="H1243" s="353">
        <v>1</v>
      </c>
      <c r="I1243" s="446">
        <f t="shared" si="24"/>
        <v>0</v>
      </c>
      <c r="N1243" s="408">
        <v>1</v>
      </c>
    </row>
    <row r="1244" spans="1:33" ht="19.5" customHeight="1">
      <c r="A1244" s="595"/>
      <c r="B1244" s="592" t="s">
        <v>1637</v>
      </c>
      <c r="C1244" s="605" t="s">
        <v>689</v>
      </c>
      <c r="D1244" s="605" t="s">
        <v>1196</v>
      </c>
      <c r="E1244" s="605" t="s">
        <v>45</v>
      </c>
      <c r="F1244" s="353">
        <v>0.3</v>
      </c>
      <c r="G1244" s="256"/>
      <c r="H1244" s="353">
        <v>0.3</v>
      </c>
      <c r="I1244" s="446">
        <f t="shared" si="24"/>
        <v>0</v>
      </c>
      <c r="N1244" s="408">
        <v>0.3</v>
      </c>
    </row>
    <row r="1245" spans="1:33" ht="19.5" customHeight="1">
      <c r="A1245" s="595"/>
      <c r="B1245" s="592" t="s">
        <v>1638</v>
      </c>
      <c r="C1245" s="605" t="s">
        <v>689</v>
      </c>
      <c r="D1245" s="605" t="s">
        <v>841</v>
      </c>
      <c r="E1245" s="605" t="s">
        <v>45</v>
      </c>
      <c r="F1245" s="353">
        <v>0.3</v>
      </c>
      <c r="G1245" s="256"/>
      <c r="H1245" s="353">
        <v>0.3</v>
      </c>
      <c r="I1245" s="446">
        <f t="shared" si="24"/>
        <v>0</v>
      </c>
      <c r="N1245" s="408">
        <v>0.3</v>
      </c>
    </row>
    <row r="1246" spans="1:33" ht="19.5" customHeight="1">
      <c r="A1246" s="595"/>
      <c r="B1246" s="592" t="s">
        <v>1639</v>
      </c>
      <c r="C1246" s="605" t="s">
        <v>689</v>
      </c>
      <c r="D1246" s="605" t="s">
        <v>758</v>
      </c>
      <c r="E1246" s="605" t="s">
        <v>45</v>
      </c>
      <c r="F1246" s="353">
        <v>0.69</v>
      </c>
      <c r="G1246" s="256"/>
      <c r="H1246" s="353">
        <v>0.69</v>
      </c>
      <c r="I1246" s="446">
        <f t="shared" si="24"/>
        <v>0</v>
      </c>
      <c r="N1246" s="408">
        <v>0.69</v>
      </c>
    </row>
    <row r="1247" spans="1:33" ht="19.5" customHeight="1">
      <c r="A1247" s="595"/>
      <c r="B1247" s="596" t="s">
        <v>1358</v>
      </c>
      <c r="C1247" s="605" t="s">
        <v>328</v>
      </c>
      <c r="D1247" s="605" t="s">
        <v>853</v>
      </c>
      <c r="E1247" s="605" t="s">
        <v>45</v>
      </c>
      <c r="F1247" s="353">
        <v>1</v>
      </c>
      <c r="G1247" s="438"/>
      <c r="H1247" s="353">
        <v>1</v>
      </c>
      <c r="I1247" s="446">
        <f t="shared" si="24"/>
        <v>0</v>
      </c>
      <c r="N1247" s="408">
        <v>1</v>
      </c>
    </row>
    <row r="1248" spans="1:33" ht="19.5" customHeight="1">
      <c r="A1248" s="595"/>
      <c r="B1248" s="596" t="s">
        <v>1359</v>
      </c>
      <c r="C1248" s="605" t="s">
        <v>328</v>
      </c>
      <c r="D1248" s="605" t="s">
        <v>1312</v>
      </c>
      <c r="E1248" s="605" t="s">
        <v>45</v>
      </c>
      <c r="F1248" s="353">
        <v>2</v>
      </c>
      <c r="G1248" s="438"/>
      <c r="H1248" s="353">
        <v>2</v>
      </c>
      <c r="I1248" s="446">
        <f t="shared" si="24"/>
        <v>0</v>
      </c>
      <c r="N1248" s="408">
        <v>2</v>
      </c>
    </row>
    <row r="1249" spans="1:33" ht="19.5" customHeight="1">
      <c r="A1249" s="595"/>
      <c r="B1249" s="596" t="s">
        <v>1360</v>
      </c>
      <c r="C1249" s="605" t="s">
        <v>328</v>
      </c>
      <c r="D1249" s="605" t="s">
        <v>1148</v>
      </c>
      <c r="E1249" s="605" t="s">
        <v>45</v>
      </c>
      <c r="F1249" s="353">
        <v>1</v>
      </c>
      <c r="G1249" s="438"/>
      <c r="H1249" s="353">
        <v>1</v>
      </c>
      <c r="I1249" s="446">
        <f t="shared" si="24"/>
        <v>0</v>
      </c>
      <c r="N1249" s="408">
        <v>1</v>
      </c>
    </row>
    <row r="1250" spans="1:33" ht="19.5" customHeight="1">
      <c r="A1250" s="595"/>
      <c r="B1250" s="596" t="s">
        <v>1361</v>
      </c>
      <c r="C1250" s="605" t="s">
        <v>328</v>
      </c>
      <c r="D1250" s="605" t="s">
        <v>1362</v>
      </c>
      <c r="E1250" s="605" t="s">
        <v>45</v>
      </c>
      <c r="F1250" s="353">
        <v>1</v>
      </c>
      <c r="G1250" s="438"/>
      <c r="H1250" s="353">
        <v>1</v>
      </c>
      <c r="I1250" s="446">
        <f t="shared" si="24"/>
        <v>0</v>
      </c>
      <c r="N1250" s="408">
        <v>1</v>
      </c>
    </row>
    <row r="1251" spans="1:33" ht="19.5" customHeight="1">
      <c r="A1251" s="595"/>
      <c r="B1251" s="596" t="s">
        <v>1363</v>
      </c>
      <c r="C1251" s="605" t="s">
        <v>328</v>
      </c>
      <c r="D1251" s="605" t="s">
        <v>1314</v>
      </c>
      <c r="E1251" s="605" t="s">
        <v>45</v>
      </c>
      <c r="F1251" s="353">
        <v>1</v>
      </c>
      <c r="G1251" s="438"/>
      <c r="H1251" s="353">
        <v>1</v>
      </c>
      <c r="I1251" s="446">
        <f t="shared" si="24"/>
        <v>0</v>
      </c>
      <c r="N1251" s="408">
        <v>1</v>
      </c>
    </row>
    <row r="1252" spans="1:33" ht="19.5" customHeight="1">
      <c r="A1252" s="595"/>
      <c r="B1252" s="592" t="s">
        <v>1640</v>
      </c>
      <c r="C1252" s="605" t="s">
        <v>333</v>
      </c>
      <c r="D1252" s="362"/>
      <c r="E1252" s="605" t="s">
        <v>45</v>
      </c>
      <c r="F1252" s="353">
        <v>0.2</v>
      </c>
      <c r="G1252" s="256"/>
      <c r="H1252" s="353">
        <v>0.2</v>
      </c>
      <c r="I1252" s="446">
        <f t="shared" si="24"/>
        <v>0</v>
      </c>
      <c r="L1252" s="422">
        <v>0.2</v>
      </c>
    </row>
    <row r="1253" spans="1:33" ht="19.5" customHeight="1">
      <c r="A1253" s="595"/>
      <c r="B1253" s="592" t="s">
        <v>1641</v>
      </c>
      <c r="C1253" s="605" t="s">
        <v>333</v>
      </c>
      <c r="D1253" s="362"/>
      <c r="E1253" s="605" t="s">
        <v>45</v>
      </c>
      <c r="F1253" s="360">
        <v>1.32</v>
      </c>
      <c r="G1253" s="256"/>
      <c r="H1253" s="360">
        <v>1.32</v>
      </c>
      <c r="I1253" s="446">
        <f t="shared" si="24"/>
        <v>0</v>
      </c>
      <c r="J1253" s="422"/>
      <c r="K1253" s="422"/>
      <c r="L1253" s="422"/>
      <c r="M1253" s="422"/>
      <c r="N1253" s="422">
        <v>1.32</v>
      </c>
      <c r="O1253" s="422"/>
      <c r="P1253" s="422"/>
      <c r="Q1253" s="422"/>
      <c r="R1253" s="422"/>
      <c r="S1253" s="422"/>
      <c r="T1253" s="422"/>
      <c r="U1253" s="422"/>
      <c r="V1253" s="422"/>
      <c r="W1253" s="422"/>
      <c r="X1253" s="422"/>
      <c r="Y1253" s="422"/>
      <c r="Z1253" s="421"/>
      <c r="AA1253" s="421"/>
      <c r="AB1253" s="421"/>
      <c r="AC1253" s="421"/>
      <c r="AD1253" s="421"/>
      <c r="AE1253" s="421"/>
      <c r="AF1253" s="421"/>
      <c r="AG1253" s="421"/>
    </row>
    <row r="1254" spans="1:33" ht="19.5" customHeight="1">
      <c r="A1254" s="595"/>
      <c r="B1254" s="592" t="s">
        <v>1642</v>
      </c>
      <c r="C1254" s="605" t="s">
        <v>333</v>
      </c>
      <c r="D1254" s="605"/>
      <c r="E1254" s="605" t="s">
        <v>45</v>
      </c>
      <c r="F1254" s="353">
        <v>1.56</v>
      </c>
      <c r="G1254" s="256"/>
      <c r="H1254" s="353">
        <v>1.56</v>
      </c>
      <c r="I1254" s="446">
        <f t="shared" si="24"/>
        <v>0</v>
      </c>
      <c r="L1254" s="422"/>
      <c r="P1254" s="408">
        <v>1.56</v>
      </c>
      <c r="Q1254" s="422"/>
      <c r="R1254" s="422"/>
      <c r="S1254" s="422"/>
      <c r="T1254" s="422"/>
      <c r="U1254" s="422"/>
      <c r="V1254" s="422"/>
      <c r="W1254" s="422"/>
      <c r="X1254" s="422"/>
      <c r="Y1254" s="422"/>
      <c r="Z1254" s="421"/>
      <c r="AA1254" s="421"/>
      <c r="AB1254" s="421"/>
      <c r="AC1254" s="421"/>
      <c r="AD1254" s="421"/>
      <c r="AE1254" s="421"/>
      <c r="AF1254" s="421"/>
      <c r="AG1254" s="421"/>
    </row>
    <row r="1255" spans="1:33" ht="19.5" customHeight="1">
      <c r="A1255" s="595"/>
      <c r="B1255" s="596" t="s">
        <v>1643</v>
      </c>
      <c r="C1255" s="605" t="s">
        <v>333</v>
      </c>
      <c r="D1255" s="605"/>
      <c r="E1255" s="605" t="s">
        <v>45</v>
      </c>
      <c r="F1255" s="360">
        <v>4.0999999999999996</v>
      </c>
      <c r="G1255" s="256"/>
      <c r="H1255" s="360">
        <v>4.0999999999999996</v>
      </c>
      <c r="I1255" s="446">
        <f t="shared" si="24"/>
        <v>0</v>
      </c>
      <c r="J1255" s="422"/>
      <c r="K1255" s="422"/>
      <c r="L1255" s="422">
        <v>4.0999999999999996</v>
      </c>
      <c r="M1255" s="422"/>
      <c r="N1255" s="422"/>
      <c r="O1255" s="422"/>
      <c r="P1255" s="422"/>
      <c r="Q1255" s="422"/>
      <c r="R1255" s="422"/>
      <c r="S1255" s="422"/>
      <c r="T1255" s="422"/>
      <c r="U1255" s="422"/>
      <c r="V1255" s="422"/>
      <c r="W1255" s="422"/>
      <c r="X1255" s="422"/>
      <c r="Y1255" s="422"/>
      <c r="Z1255" s="421"/>
      <c r="AA1255" s="421"/>
      <c r="AB1255" s="421"/>
      <c r="AC1255" s="421"/>
      <c r="AD1255" s="421"/>
      <c r="AE1255" s="421"/>
      <c r="AF1255" s="421"/>
      <c r="AG1255" s="421"/>
    </row>
    <row r="1256" spans="1:33" ht="19.5" customHeight="1">
      <c r="A1256" s="595"/>
      <c r="B1256" s="596" t="s">
        <v>1644</v>
      </c>
      <c r="C1256" s="605" t="s">
        <v>333</v>
      </c>
      <c r="D1256" s="605"/>
      <c r="E1256" s="605" t="s">
        <v>45</v>
      </c>
      <c r="F1256" s="360">
        <v>0.18</v>
      </c>
      <c r="G1256" s="256"/>
      <c r="H1256" s="360">
        <v>0.18</v>
      </c>
      <c r="I1256" s="446">
        <f t="shared" si="24"/>
        <v>0</v>
      </c>
      <c r="J1256" s="422">
        <v>0.18</v>
      </c>
      <c r="K1256" s="422"/>
      <c r="L1256" s="422"/>
      <c r="M1256" s="422"/>
      <c r="N1256" s="422"/>
      <c r="O1256" s="422"/>
      <c r="P1256" s="422"/>
      <c r="Q1256" s="422"/>
      <c r="R1256" s="422"/>
      <c r="S1256" s="422"/>
      <c r="T1256" s="422"/>
      <c r="U1256" s="422"/>
      <c r="V1256" s="422"/>
      <c r="W1256" s="422"/>
      <c r="X1256" s="422"/>
      <c r="Y1256" s="422"/>
      <c r="Z1256" s="421"/>
      <c r="AA1256" s="421"/>
      <c r="AB1256" s="421"/>
      <c r="AC1256" s="421"/>
      <c r="AD1256" s="421"/>
      <c r="AE1256" s="421"/>
      <c r="AF1256" s="421"/>
      <c r="AG1256" s="421"/>
    </row>
    <row r="1257" spans="1:33" ht="19.5" customHeight="1">
      <c r="A1257" s="595"/>
      <c r="B1257" s="596" t="s">
        <v>1645</v>
      </c>
      <c r="C1257" s="605" t="s">
        <v>333</v>
      </c>
      <c r="D1257" s="605"/>
      <c r="E1257" s="605" t="s">
        <v>45</v>
      </c>
      <c r="F1257" s="360">
        <v>0.24</v>
      </c>
      <c r="G1257" s="256"/>
      <c r="H1257" s="360">
        <v>0.24</v>
      </c>
      <c r="I1257" s="446">
        <f t="shared" si="24"/>
        <v>0</v>
      </c>
      <c r="J1257" s="422"/>
      <c r="K1257" s="422"/>
      <c r="L1257" s="422"/>
      <c r="M1257" s="422"/>
      <c r="N1257" s="422">
        <v>0.24</v>
      </c>
      <c r="O1257" s="422"/>
      <c r="P1257" s="422"/>
      <c r="Q1257" s="422"/>
      <c r="R1257" s="422"/>
      <c r="S1257" s="422"/>
      <c r="T1257" s="422"/>
      <c r="U1257" s="422"/>
      <c r="V1257" s="422"/>
      <c r="W1257" s="422"/>
      <c r="X1257" s="422"/>
      <c r="Y1257" s="422"/>
      <c r="Z1257" s="421"/>
      <c r="AA1257" s="421"/>
      <c r="AB1257" s="421"/>
      <c r="AC1257" s="421"/>
      <c r="AD1257" s="421"/>
      <c r="AE1257" s="421"/>
      <c r="AF1257" s="421"/>
      <c r="AG1257" s="421"/>
    </row>
    <row r="1258" spans="1:33" ht="19.5" customHeight="1">
      <c r="A1258" s="595"/>
      <c r="B1258" s="592" t="s">
        <v>1805</v>
      </c>
      <c r="C1258" s="605" t="s">
        <v>332</v>
      </c>
      <c r="D1258" s="605" t="s">
        <v>1274</v>
      </c>
      <c r="E1258" s="605" t="s">
        <v>45</v>
      </c>
      <c r="F1258" s="360">
        <v>0.3</v>
      </c>
      <c r="G1258" s="256"/>
      <c r="H1258" s="360">
        <v>0.3</v>
      </c>
      <c r="I1258" s="446">
        <f t="shared" si="24"/>
        <v>0</v>
      </c>
      <c r="J1258" s="420"/>
      <c r="K1258" s="420">
        <v>0.1</v>
      </c>
      <c r="L1258" s="420"/>
      <c r="M1258" s="420"/>
      <c r="N1258" s="420">
        <v>0.2</v>
      </c>
      <c r="O1258" s="422"/>
      <c r="P1258" s="422"/>
      <c r="Q1258" s="422"/>
      <c r="R1258" s="422"/>
      <c r="S1258" s="422"/>
      <c r="T1258" s="422"/>
      <c r="U1258" s="422"/>
      <c r="V1258" s="422"/>
      <c r="W1258" s="422"/>
      <c r="X1258" s="422"/>
      <c r="Y1258" s="422"/>
      <c r="Z1258" s="421"/>
      <c r="AA1258" s="421"/>
      <c r="AB1258" s="421"/>
      <c r="AC1258" s="421"/>
      <c r="AD1258" s="421"/>
      <c r="AE1258" s="421"/>
      <c r="AF1258" s="421"/>
      <c r="AG1258" s="421"/>
    </row>
    <row r="1259" spans="1:33" ht="19.5" customHeight="1">
      <c r="A1259" s="595"/>
      <c r="B1259" s="592" t="s">
        <v>1806</v>
      </c>
      <c r="C1259" s="605" t="s">
        <v>332</v>
      </c>
      <c r="D1259" s="605" t="s">
        <v>1274</v>
      </c>
      <c r="E1259" s="605" t="s">
        <v>45</v>
      </c>
      <c r="F1259" s="360">
        <v>0.45</v>
      </c>
      <c r="G1259" s="256"/>
      <c r="H1259" s="360">
        <v>0.45</v>
      </c>
      <c r="I1259" s="446">
        <f t="shared" si="24"/>
        <v>0</v>
      </c>
      <c r="J1259" s="420"/>
      <c r="K1259" s="420"/>
      <c r="L1259" s="420">
        <v>0.45</v>
      </c>
      <c r="M1259" s="420"/>
      <c r="N1259" s="420"/>
      <c r="O1259" s="422"/>
      <c r="P1259" s="422"/>
      <c r="Q1259" s="422"/>
      <c r="R1259" s="422"/>
      <c r="S1259" s="422"/>
      <c r="T1259" s="422"/>
      <c r="U1259" s="422"/>
      <c r="V1259" s="422"/>
      <c r="W1259" s="422"/>
      <c r="X1259" s="422"/>
      <c r="Y1259" s="422"/>
      <c r="Z1259" s="421"/>
      <c r="AA1259" s="421"/>
      <c r="AB1259" s="421"/>
      <c r="AC1259" s="421"/>
      <c r="AD1259" s="421"/>
      <c r="AE1259" s="421"/>
      <c r="AF1259" s="421"/>
      <c r="AG1259" s="421"/>
    </row>
    <row r="1260" spans="1:33" ht="19.5" customHeight="1">
      <c r="A1260" s="595"/>
      <c r="B1260" s="592" t="s">
        <v>1779</v>
      </c>
      <c r="C1260" s="605" t="s">
        <v>332</v>
      </c>
      <c r="D1260" s="605"/>
      <c r="E1260" s="605" t="s">
        <v>45</v>
      </c>
      <c r="F1260" s="360">
        <v>1.1000000000000001</v>
      </c>
      <c r="G1260" s="256"/>
      <c r="H1260" s="360">
        <v>1.1000000000000001</v>
      </c>
      <c r="I1260" s="446">
        <f t="shared" si="24"/>
        <v>0</v>
      </c>
      <c r="J1260" s="420"/>
      <c r="K1260" s="420"/>
      <c r="L1260" s="420"/>
      <c r="M1260" s="420"/>
      <c r="N1260" s="420">
        <v>1.1000000000000001</v>
      </c>
      <c r="O1260" s="422"/>
      <c r="P1260" s="422"/>
      <c r="Q1260" s="422"/>
      <c r="R1260" s="422"/>
      <c r="S1260" s="422"/>
      <c r="T1260" s="422"/>
      <c r="U1260" s="422"/>
      <c r="V1260" s="422"/>
      <c r="W1260" s="422"/>
      <c r="X1260" s="422"/>
      <c r="Y1260" s="422"/>
      <c r="Z1260" s="421"/>
      <c r="AA1260" s="421"/>
      <c r="AB1260" s="421"/>
      <c r="AC1260" s="421"/>
      <c r="AD1260" s="421"/>
      <c r="AE1260" s="421"/>
      <c r="AF1260" s="421"/>
      <c r="AG1260" s="421"/>
    </row>
    <row r="1261" spans="1:33" ht="19.5" customHeight="1">
      <c r="A1261" s="595"/>
      <c r="B1261" s="592" t="s">
        <v>1364</v>
      </c>
      <c r="C1261" s="605" t="s">
        <v>706</v>
      </c>
      <c r="D1261" s="362"/>
      <c r="E1261" s="605" t="s">
        <v>45</v>
      </c>
      <c r="F1261" s="360">
        <v>0.21</v>
      </c>
      <c r="G1261" s="256"/>
      <c r="H1261" s="360">
        <v>0.21</v>
      </c>
      <c r="I1261" s="446">
        <f t="shared" si="24"/>
        <v>0</v>
      </c>
      <c r="J1261" s="420"/>
      <c r="K1261" s="420"/>
      <c r="L1261" s="420">
        <v>0.1</v>
      </c>
      <c r="M1261" s="420"/>
      <c r="N1261" s="420">
        <v>0.11</v>
      </c>
      <c r="O1261" s="422"/>
      <c r="P1261" s="422"/>
      <c r="Q1261" s="422"/>
      <c r="R1261" s="422"/>
      <c r="S1261" s="422"/>
      <c r="T1261" s="422"/>
      <c r="U1261" s="422"/>
      <c r="V1261" s="422"/>
      <c r="W1261" s="422"/>
      <c r="X1261" s="422"/>
      <c r="Y1261" s="422"/>
      <c r="Z1261" s="421"/>
      <c r="AA1261" s="421"/>
      <c r="AB1261" s="421"/>
      <c r="AC1261" s="421"/>
      <c r="AD1261" s="421"/>
      <c r="AE1261" s="421"/>
      <c r="AF1261" s="421"/>
      <c r="AG1261" s="421"/>
    </row>
    <row r="1262" spans="1:33" ht="19.5" customHeight="1">
      <c r="A1262" s="595"/>
      <c r="B1262" s="592" t="s">
        <v>1646</v>
      </c>
      <c r="C1262" s="605" t="s">
        <v>741</v>
      </c>
      <c r="D1262" s="605"/>
      <c r="E1262" s="605" t="s">
        <v>45</v>
      </c>
      <c r="F1262" s="360">
        <v>1</v>
      </c>
      <c r="G1262" s="256"/>
      <c r="H1262" s="360">
        <v>1</v>
      </c>
      <c r="I1262" s="446">
        <f t="shared" si="24"/>
        <v>0</v>
      </c>
      <c r="J1262" s="420"/>
      <c r="K1262" s="420"/>
      <c r="L1262" s="420">
        <v>0.1</v>
      </c>
      <c r="M1262" s="420"/>
      <c r="N1262" s="420">
        <v>0.9</v>
      </c>
      <c r="O1262" s="422"/>
      <c r="P1262" s="422"/>
      <c r="Q1262" s="422"/>
      <c r="R1262" s="422"/>
      <c r="S1262" s="422"/>
      <c r="T1262" s="422"/>
      <c r="U1262" s="422"/>
      <c r="V1262" s="422"/>
      <c r="W1262" s="422"/>
      <c r="X1262" s="422"/>
      <c r="Y1262" s="422"/>
      <c r="Z1262" s="421"/>
      <c r="AA1262" s="421"/>
      <c r="AB1262" s="421"/>
      <c r="AC1262" s="421"/>
      <c r="AD1262" s="421"/>
      <c r="AE1262" s="421"/>
      <c r="AF1262" s="421"/>
      <c r="AG1262" s="421"/>
    </row>
    <row r="1263" spans="1:33" ht="19.5" customHeight="1">
      <c r="A1263" s="595"/>
      <c r="B1263" s="592" t="s">
        <v>1647</v>
      </c>
      <c r="C1263" s="605" t="s">
        <v>741</v>
      </c>
      <c r="D1263" s="605"/>
      <c r="E1263" s="605" t="s">
        <v>45</v>
      </c>
      <c r="F1263" s="360">
        <v>5</v>
      </c>
      <c r="G1263" s="256"/>
      <c r="H1263" s="360">
        <v>5</v>
      </c>
      <c r="I1263" s="446">
        <f t="shared" si="24"/>
        <v>0</v>
      </c>
      <c r="J1263" s="420"/>
      <c r="K1263" s="420"/>
      <c r="L1263" s="420"/>
      <c r="M1263" s="420"/>
      <c r="N1263" s="420">
        <v>1</v>
      </c>
      <c r="O1263" s="422">
        <v>4</v>
      </c>
      <c r="P1263" s="422"/>
      <c r="Q1263" s="422"/>
      <c r="R1263" s="422"/>
      <c r="S1263" s="422"/>
      <c r="T1263" s="422"/>
      <c r="U1263" s="422"/>
      <c r="V1263" s="422"/>
      <c r="W1263" s="422"/>
      <c r="X1263" s="422"/>
      <c r="Y1263" s="422"/>
      <c r="Z1263" s="421"/>
      <c r="AA1263" s="421"/>
      <c r="AB1263" s="421"/>
      <c r="AC1263" s="421"/>
      <c r="AD1263" s="421"/>
      <c r="AE1263" s="421"/>
      <c r="AF1263" s="421"/>
      <c r="AG1263" s="421"/>
    </row>
    <row r="1264" spans="1:33" ht="19.5" customHeight="1">
      <c r="A1264" s="595"/>
      <c r="B1264" s="592" t="s">
        <v>1648</v>
      </c>
      <c r="C1264" s="605" t="s">
        <v>741</v>
      </c>
      <c r="D1264" s="605"/>
      <c r="E1264" s="605" t="s">
        <v>45</v>
      </c>
      <c r="F1264" s="256">
        <v>1.5</v>
      </c>
      <c r="G1264" s="256"/>
      <c r="H1264" s="256">
        <v>1.5</v>
      </c>
      <c r="I1264" s="446">
        <f t="shared" si="24"/>
        <v>0</v>
      </c>
      <c r="J1264" s="420"/>
      <c r="K1264" s="420"/>
      <c r="L1264" s="420"/>
      <c r="M1264" s="420"/>
      <c r="N1264" s="420">
        <v>1.5</v>
      </c>
      <c r="O1264" s="422"/>
      <c r="P1264" s="422"/>
      <c r="Q1264" s="422"/>
      <c r="R1264" s="422"/>
      <c r="S1264" s="422"/>
      <c r="T1264" s="422"/>
      <c r="U1264" s="422"/>
      <c r="V1264" s="422"/>
      <c r="W1264" s="422"/>
      <c r="X1264" s="422"/>
      <c r="Y1264" s="422"/>
      <c r="Z1264" s="421"/>
      <c r="AA1264" s="421"/>
      <c r="AB1264" s="421"/>
      <c r="AC1264" s="421"/>
      <c r="AD1264" s="421"/>
      <c r="AE1264" s="421"/>
      <c r="AF1264" s="421"/>
      <c r="AG1264" s="421"/>
    </row>
    <row r="1265" spans="1:33" ht="19.5" customHeight="1">
      <c r="A1265" s="595"/>
      <c r="B1265" s="592" t="s">
        <v>1649</v>
      </c>
      <c r="C1265" s="605" t="s">
        <v>741</v>
      </c>
      <c r="D1265" s="605"/>
      <c r="E1265" s="605" t="s">
        <v>45</v>
      </c>
      <c r="F1265" s="360">
        <v>1</v>
      </c>
      <c r="G1265" s="256"/>
      <c r="H1265" s="360">
        <v>1</v>
      </c>
      <c r="I1265" s="446">
        <f t="shared" si="24"/>
        <v>0</v>
      </c>
      <c r="J1265" s="420">
        <v>0.2</v>
      </c>
      <c r="K1265" s="420"/>
      <c r="L1265" s="420">
        <v>0.8</v>
      </c>
      <c r="M1265" s="420"/>
      <c r="N1265" s="420"/>
      <c r="O1265" s="422"/>
      <c r="P1265" s="422"/>
      <c r="Q1265" s="422"/>
      <c r="R1265" s="422"/>
      <c r="S1265" s="422"/>
      <c r="T1265" s="422"/>
      <c r="U1265" s="422"/>
      <c r="V1265" s="422"/>
      <c r="W1265" s="422"/>
      <c r="X1265" s="422"/>
      <c r="Y1265" s="422"/>
      <c r="Z1265" s="421"/>
      <c r="AA1265" s="421"/>
      <c r="AB1265" s="421"/>
      <c r="AC1265" s="421"/>
      <c r="AD1265" s="421"/>
      <c r="AE1265" s="421"/>
      <c r="AF1265" s="421"/>
      <c r="AG1265" s="421"/>
    </row>
    <row r="1266" spans="1:33" ht="19.5" customHeight="1">
      <c r="A1266" s="595"/>
      <c r="B1266" s="13" t="s">
        <v>388</v>
      </c>
      <c r="C1266" s="605" t="s">
        <v>741</v>
      </c>
      <c r="D1266" s="605" t="s">
        <v>844</v>
      </c>
      <c r="E1266" s="605" t="s">
        <v>45</v>
      </c>
      <c r="F1266" s="353">
        <v>1.4</v>
      </c>
      <c r="G1266" s="256"/>
      <c r="H1266" s="353">
        <v>1.4</v>
      </c>
      <c r="I1266" s="446">
        <f t="shared" si="24"/>
        <v>0</v>
      </c>
      <c r="J1266" s="420"/>
      <c r="K1266" s="420"/>
      <c r="L1266" s="420"/>
      <c r="M1266" s="420"/>
      <c r="N1266" s="408">
        <v>1.4</v>
      </c>
    </row>
    <row r="1267" spans="1:33" ht="19.5" customHeight="1">
      <c r="A1267" s="595"/>
      <c r="B1267" s="13" t="s">
        <v>389</v>
      </c>
      <c r="C1267" s="605" t="s">
        <v>741</v>
      </c>
      <c r="D1267" s="605" t="s">
        <v>844</v>
      </c>
      <c r="E1267" s="605" t="s">
        <v>45</v>
      </c>
      <c r="F1267" s="353">
        <v>2</v>
      </c>
      <c r="G1267" s="256"/>
      <c r="H1267" s="353">
        <v>2</v>
      </c>
      <c r="I1267" s="446">
        <f t="shared" si="24"/>
        <v>0</v>
      </c>
      <c r="J1267" s="420"/>
      <c r="K1267" s="420"/>
      <c r="L1267" s="420"/>
      <c r="M1267" s="420"/>
      <c r="N1267" s="420">
        <v>2</v>
      </c>
    </row>
    <row r="1268" spans="1:33" ht="19.5" customHeight="1">
      <c r="A1268" s="595"/>
      <c r="B1268" s="13" t="s">
        <v>390</v>
      </c>
      <c r="C1268" s="605" t="s">
        <v>741</v>
      </c>
      <c r="D1268" s="605" t="s">
        <v>1090</v>
      </c>
      <c r="E1268" s="605" t="s">
        <v>45</v>
      </c>
      <c r="F1268" s="353">
        <v>0.3</v>
      </c>
      <c r="G1268" s="256"/>
      <c r="H1268" s="353">
        <v>0.3</v>
      </c>
      <c r="I1268" s="446">
        <f t="shared" si="24"/>
        <v>0</v>
      </c>
      <c r="J1268" s="420"/>
      <c r="K1268" s="420"/>
      <c r="L1268" s="420"/>
      <c r="M1268" s="420"/>
      <c r="N1268" s="420">
        <v>0.3</v>
      </c>
    </row>
    <row r="1269" spans="1:33" ht="19.5" customHeight="1">
      <c r="A1269" s="595"/>
      <c r="B1269" s="368" t="s">
        <v>391</v>
      </c>
      <c r="C1269" s="605" t="s">
        <v>741</v>
      </c>
      <c r="D1269" s="605" t="s">
        <v>1241</v>
      </c>
      <c r="E1269" s="605" t="s">
        <v>45</v>
      </c>
      <c r="F1269" s="353">
        <v>1</v>
      </c>
      <c r="G1269" s="256"/>
      <c r="H1269" s="353">
        <v>1</v>
      </c>
      <c r="I1269" s="446">
        <f t="shared" si="24"/>
        <v>0</v>
      </c>
      <c r="J1269" s="420"/>
      <c r="K1269" s="420"/>
      <c r="L1269" s="420"/>
      <c r="M1269" s="420"/>
      <c r="N1269" s="420">
        <v>1</v>
      </c>
    </row>
    <row r="1270" spans="1:33" s="238" customFormat="1" ht="19.5" customHeight="1">
      <c r="A1270" s="363"/>
      <c r="B1270" s="597" t="s">
        <v>2107</v>
      </c>
      <c r="C1270" s="605" t="s">
        <v>337</v>
      </c>
      <c r="D1270" s="605"/>
      <c r="E1270" s="605" t="s">
        <v>45</v>
      </c>
      <c r="F1270" s="360">
        <v>0.5</v>
      </c>
      <c r="G1270" s="256"/>
      <c r="H1270" s="360">
        <v>0.5</v>
      </c>
      <c r="I1270" s="446">
        <f t="shared" si="24"/>
        <v>0</v>
      </c>
      <c r="J1270" s="423"/>
      <c r="K1270" s="423"/>
      <c r="L1270" s="423">
        <v>0.5</v>
      </c>
      <c r="M1270" s="423"/>
      <c r="N1270" s="423"/>
      <c r="O1270" s="422"/>
      <c r="P1270" s="422"/>
      <c r="Q1270" s="422"/>
      <c r="R1270" s="422"/>
      <c r="S1270" s="422"/>
      <c r="T1270" s="422"/>
      <c r="U1270" s="422"/>
      <c r="V1270" s="422"/>
      <c r="W1270" s="422"/>
      <c r="X1270" s="422"/>
      <c r="Y1270" s="422"/>
      <c r="Z1270" s="421"/>
      <c r="AA1270" s="421"/>
      <c r="AB1270" s="421"/>
      <c r="AC1270" s="421"/>
      <c r="AD1270" s="421"/>
      <c r="AE1270" s="421"/>
      <c r="AF1270" s="421"/>
      <c r="AG1270" s="239"/>
    </row>
    <row r="1271" spans="1:33" ht="19.5" customHeight="1">
      <c r="A1271" s="595"/>
      <c r="B1271" s="597" t="s">
        <v>1650</v>
      </c>
      <c r="C1271" s="605" t="s">
        <v>337</v>
      </c>
      <c r="D1271" s="355"/>
      <c r="E1271" s="605" t="s">
        <v>45</v>
      </c>
      <c r="F1271" s="360">
        <v>0.1</v>
      </c>
      <c r="G1271" s="256"/>
      <c r="H1271" s="360">
        <v>0.1</v>
      </c>
      <c r="I1271" s="446">
        <f t="shared" si="24"/>
        <v>0</v>
      </c>
      <c r="J1271" s="423"/>
      <c r="K1271" s="423"/>
      <c r="L1271" s="423"/>
      <c r="M1271" s="423"/>
      <c r="N1271" s="423">
        <v>0.1</v>
      </c>
      <c r="O1271" s="422"/>
      <c r="P1271" s="422"/>
      <c r="Q1271" s="422"/>
      <c r="R1271" s="422"/>
      <c r="S1271" s="422"/>
      <c r="T1271" s="422"/>
      <c r="U1271" s="422"/>
      <c r="V1271" s="422"/>
      <c r="W1271" s="422"/>
      <c r="X1271" s="422"/>
      <c r="Y1271" s="422"/>
      <c r="Z1271" s="421"/>
      <c r="AA1271" s="421"/>
      <c r="AB1271" s="421"/>
      <c r="AC1271" s="421"/>
      <c r="AD1271" s="421"/>
      <c r="AE1271" s="421"/>
      <c r="AF1271" s="421"/>
      <c r="AG1271" s="421"/>
    </row>
    <row r="1272" spans="1:33" s="238" customFormat="1" ht="19.5" customHeight="1">
      <c r="A1272" s="363"/>
      <c r="B1272" s="597" t="s">
        <v>1651</v>
      </c>
      <c r="C1272" s="605" t="s">
        <v>337</v>
      </c>
      <c r="D1272" s="605"/>
      <c r="E1272" s="605" t="s">
        <v>45</v>
      </c>
      <c r="F1272" s="360">
        <v>0.5</v>
      </c>
      <c r="G1272" s="256"/>
      <c r="H1272" s="360">
        <v>0.5</v>
      </c>
      <c r="I1272" s="446">
        <f t="shared" si="24"/>
        <v>0</v>
      </c>
      <c r="J1272" s="423"/>
      <c r="K1272" s="423"/>
      <c r="L1272" s="422"/>
      <c r="M1272" s="423"/>
      <c r="N1272" s="423"/>
      <c r="O1272" s="422"/>
      <c r="P1272" s="422"/>
      <c r="Q1272" s="422"/>
      <c r="R1272" s="422"/>
      <c r="S1272" s="422"/>
      <c r="T1272" s="422"/>
      <c r="U1272" s="422"/>
      <c r="V1272" s="422"/>
      <c r="W1272" s="422"/>
      <c r="X1272" s="422"/>
      <c r="Y1272" s="422"/>
      <c r="Z1272" s="421"/>
      <c r="AA1272" s="421"/>
      <c r="AB1272" s="421"/>
      <c r="AC1272" s="421"/>
      <c r="AD1272" s="421"/>
      <c r="AE1272" s="421"/>
      <c r="AF1272" s="421">
        <v>0.5</v>
      </c>
      <c r="AG1272" s="239"/>
    </row>
    <row r="1273" spans="1:33" s="238" customFormat="1" ht="19.5" customHeight="1">
      <c r="A1273" s="363"/>
      <c r="B1273" s="597" t="s">
        <v>1652</v>
      </c>
      <c r="C1273" s="605" t="s">
        <v>337</v>
      </c>
      <c r="D1273" s="392"/>
      <c r="E1273" s="605" t="s">
        <v>45</v>
      </c>
      <c r="F1273" s="394">
        <v>0.5</v>
      </c>
      <c r="G1273" s="393"/>
      <c r="H1273" s="394">
        <v>0.5</v>
      </c>
      <c r="I1273" s="446">
        <f t="shared" si="24"/>
        <v>0</v>
      </c>
      <c r="J1273" s="436"/>
      <c r="K1273" s="436"/>
      <c r="L1273" s="418"/>
      <c r="M1273" s="436"/>
      <c r="N1273" s="436"/>
      <c r="O1273" s="435"/>
      <c r="P1273" s="435"/>
      <c r="Q1273" s="435"/>
      <c r="R1273" s="435"/>
      <c r="S1273" s="435"/>
      <c r="T1273" s="435"/>
      <c r="U1273" s="435"/>
      <c r="V1273" s="435"/>
      <c r="W1273" s="435"/>
      <c r="X1273" s="435"/>
      <c r="Y1273" s="435"/>
      <c r="Z1273" s="437"/>
      <c r="AA1273" s="437"/>
      <c r="AB1273" s="437"/>
      <c r="AC1273" s="437"/>
      <c r="AD1273" s="437"/>
      <c r="AE1273" s="437"/>
      <c r="AF1273" s="435">
        <v>0.5</v>
      </c>
      <c r="AG1273" s="239"/>
    </row>
    <row r="1274" spans="1:33" s="238" customFormat="1" ht="19.5" customHeight="1">
      <c r="A1274" s="363"/>
      <c r="B1274" s="597" t="s">
        <v>1653</v>
      </c>
      <c r="C1274" s="605" t="s">
        <v>337</v>
      </c>
      <c r="D1274" s="605"/>
      <c r="E1274" s="605" t="s">
        <v>45</v>
      </c>
      <c r="F1274" s="360">
        <v>0.5</v>
      </c>
      <c r="G1274" s="256"/>
      <c r="H1274" s="360">
        <v>0.5</v>
      </c>
      <c r="I1274" s="446">
        <f t="shared" si="24"/>
        <v>0</v>
      </c>
      <c r="J1274" s="423"/>
      <c r="K1274" s="423"/>
      <c r="L1274" s="422">
        <v>0.5</v>
      </c>
      <c r="M1274" s="423"/>
      <c r="N1274" s="423"/>
      <c r="O1274" s="422"/>
      <c r="P1274" s="422"/>
      <c r="Q1274" s="422"/>
      <c r="R1274" s="422"/>
      <c r="S1274" s="422"/>
      <c r="T1274" s="422"/>
      <c r="U1274" s="422"/>
      <c r="V1274" s="422"/>
      <c r="W1274" s="422"/>
      <c r="X1274" s="422"/>
      <c r="Y1274" s="422"/>
      <c r="Z1274" s="421"/>
      <c r="AA1274" s="421"/>
      <c r="AB1274" s="421"/>
      <c r="AC1274" s="421"/>
      <c r="AD1274" s="421"/>
      <c r="AE1274" s="421"/>
      <c r="AF1274" s="421"/>
      <c r="AG1274" s="239"/>
    </row>
    <row r="1275" spans="1:33" s="238" customFormat="1" ht="19.5" customHeight="1">
      <c r="A1275" s="363"/>
      <c r="B1275" s="597" t="s">
        <v>1654</v>
      </c>
      <c r="C1275" s="605" t="s">
        <v>337</v>
      </c>
      <c r="D1275" s="605"/>
      <c r="E1275" s="605" t="s">
        <v>45</v>
      </c>
      <c r="F1275" s="360">
        <v>0.5</v>
      </c>
      <c r="G1275" s="256"/>
      <c r="H1275" s="360">
        <v>0.5</v>
      </c>
      <c r="I1275" s="446">
        <f t="shared" si="24"/>
        <v>0</v>
      </c>
      <c r="J1275" s="423"/>
      <c r="K1275" s="423"/>
      <c r="L1275" s="423"/>
      <c r="M1275" s="423"/>
      <c r="N1275" s="423">
        <v>0.5</v>
      </c>
      <c r="O1275" s="422"/>
      <c r="P1275" s="422"/>
      <c r="Q1275" s="422"/>
      <c r="R1275" s="422"/>
      <c r="S1275" s="422"/>
      <c r="T1275" s="422"/>
      <c r="U1275" s="422"/>
      <c r="V1275" s="422"/>
      <c r="W1275" s="422"/>
      <c r="X1275" s="422"/>
      <c r="Y1275" s="422"/>
      <c r="Z1275" s="421"/>
      <c r="AA1275" s="421"/>
      <c r="AB1275" s="421"/>
      <c r="AC1275" s="421"/>
      <c r="AD1275" s="421"/>
      <c r="AE1275" s="421"/>
      <c r="AF1275" s="421"/>
      <c r="AG1275" s="239"/>
    </row>
    <row r="1276" spans="1:33" s="238" customFormat="1" ht="19.5" customHeight="1">
      <c r="A1276" s="381"/>
      <c r="B1276" s="597" t="s">
        <v>1656</v>
      </c>
      <c r="C1276" s="605" t="s">
        <v>337</v>
      </c>
      <c r="D1276" s="392"/>
      <c r="E1276" s="605" t="s">
        <v>45</v>
      </c>
      <c r="F1276" s="394">
        <v>0.5</v>
      </c>
      <c r="G1276" s="393"/>
      <c r="H1276" s="394">
        <v>0.5</v>
      </c>
      <c r="I1276" s="446">
        <f t="shared" si="24"/>
        <v>0</v>
      </c>
      <c r="J1276" s="436"/>
      <c r="K1276" s="436"/>
      <c r="L1276" s="436"/>
      <c r="M1276" s="436"/>
      <c r="N1276" s="436">
        <v>0.5</v>
      </c>
      <c r="O1276" s="435"/>
      <c r="P1276" s="435"/>
      <c r="Q1276" s="435"/>
      <c r="R1276" s="435"/>
      <c r="S1276" s="435"/>
      <c r="T1276" s="435"/>
      <c r="U1276" s="435"/>
      <c r="V1276" s="435"/>
      <c r="W1276" s="435"/>
      <c r="X1276" s="435"/>
      <c r="Y1276" s="435"/>
      <c r="Z1276" s="437"/>
      <c r="AA1276" s="437"/>
      <c r="AB1276" s="437"/>
      <c r="AC1276" s="437"/>
      <c r="AD1276" s="437"/>
      <c r="AE1276" s="437"/>
      <c r="AF1276" s="437"/>
      <c r="AG1276" s="239"/>
    </row>
    <row r="1277" spans="1:33" s="238" customFormat="1" ht="19.5" customHeight="1">
      <c r="A1277" s="363"/>
      <c r="B1277" s="597" t="s">
        <v>1657</v>
      </c>
      <c r="C1277" s="605" t="s">
        <v>337</v>
      </c>
      <c r="D1277" s="605"/>
      <c r="E1277" s="605" t="s">
        <v>45</v>
      </c>
      <c r="F1277" s="360">
        <v>0.5</v>
      </c>
      <c r="G1277" s="256"/>
      <c r="H1277" s="360">
        <v>0.5</v>
      </c>
      <c r="I1277" s="446">
        <f t="shared" si="24"/>
        <v>0</v>
      </c>
      <c r="J1277" s="423"/>
      <c r="K1277" s="423"/>
      <c r="L1277" s="423"/>
      <c r="M1277" s="423"/>
      <c r="N1277" s="422">
        <v>0.5</v>
      </c>
      <c r="O1277" s="422"/>
      <c r="P1277" s="422"/>
      <c r="Q1277" s="422"/>
      <c r="R1277" s="422"/>
      <c r="S1277" s="422"/>
      <c r="T1277" s="422"/>
      <c r="U1277" s="422"/>
      <c r="V1277" s="422"/>
      <c r="W1277" s="422"/>
      <c r="X1277" s="422"/>
      <c r="Y1277" s="422"/>
      <c r="Z1277" s="421"/>
      <c r="AA1277" s="421"/>
      <c r="AB1277" s="421"/>
      <c r="AC1277" s="421"/>
      <c r="AD1277" s="421"/>
      <c r="AE1277" s="421"/>
      <c r="AF1277" s="421"/>
      <c r="AG1277" s="239"/>
    </row>
    <row r="1278" spans="1:33" s="238" customFormat="1" ht="19.5" customHeight="1">
      <c r="A1278" s="363"/>
      <c r="B1278" s="597" t="s">
        <v>1658</v>
      </c>
      <c r="C1278" s="605" t="s">
        <v>337</v>
      </c>
      <c r="D1278" s="605"/>
      <c r="E1278" s="605" t="s">
        <v>45</v>
      </c>
      <c r="F1278" s="360">
        <v>0.2</v>
      </c>
      <c r="G1278" s="256"/>
      <c r="H1278" s="360">
        <v>0.2</v>
      </c>
      <c r="I1278" s="446">
        <f t="shared" si="24"/>
        <v>0</v>
      </c>
      <c r="J1278" s="423"/>
      <c r="K1278" s="423"/>
      <c r="L1278" s="422">
        <v>0.2</v>
      </c>
      <c r="M1278" s="423"/>
      <c r="N1278" s="423"/>
      <c r="O1278" s="422"/>
      <c r="P1278" s="422"/>
      <c r="Q1278" s="422"/>
      <c r="R1278" s="422"/>
      <c r="S1278" s="422"/>
      <c r="T1278" s="422"/>
      <c r="U1278" s="422"/>
      <c r="V1278" s="422"/>
      <c r="W1278" s="422"/>
      <c r="X1278" s="422"/>
      <c r="Y1278" s="422"/>
      <c r="Z1278" s="421"/>
      <c r="AA1278" s="421"/>
      <c r="AB1278" s="421"/>
      <c r="AC1278" s="421"/>
      <c r="AD1278" s="421"/>
      <c r="AE1278" s="421"/>
      <c r="AF1278" s="421"/>
      <c r="AG1278" s="239"/>
    </row>
    <row r="1279" spans="1:33" s="238" customFormat="1" ht="19.5" customHeight="1">
      <c r="A1279" s="363"/>
      <c r="B1279" s="597" t="s">
        <v>1659</v>
      </c>
      <c r="C1279" s="605" t="s">
        <v>337</v>
      </c>
      <c r="D1279" s="605"/>
      <c r="E1279" s="605" t="s">
        <v>45</v>
      </c>
      <c r="F1279" s="360">
        <v>1</v>
      </c>
      <c r="G1279" s="256"/>
      <c r="H1279" s="360">
        <v>1</v>
      </c>
      <c r="I1279" s="446">
        <f t="shared" si="24"/>
        <v>0</v>
      </c>
      <c r="J1279" s="423"/>
      <c r="K1279" s="423"/>
      <c r="L1279" s="423"/>
      <c r="M1279" s="423"/>
      <c r="N1279" s="422">
        <v>1</v>
      </c>
      <c r="O1279" s="422"/>
      <c r="P1279" s="422"/>
      <c r="Q1279" s="422"/>
      <c r="R1279" s="422"/>
      <c r="S1279" s="422"/>
      <c r="T1279" s="422"/>
      <c r="U1279" s="422"/>
      <c r="V1279" s="422"/>
      <c r="W1279" s="422"/>
      <c r="X1279" s="422"/>
      <c r="Y1279" s="422"/>
      <c r="Z1279" s="421"/>
      <c r="AA1279" s="421"/>
      <c r="AB1279" s="421"/>
      <c r="AC1279" s="421"/>
      <c r="AD1279" s="421"/>
      <c r="AE1279" s="421"/>
      <c r="AF1279" s="421"/>
      <c r="AG1279" s="239"/>
    </row>
    <row r="1280" spans="1:33" s="238" customFormat="1" ht="19.5" customHeight="1">
      <c r="A1280" s="363"/>
      <c r="B1280" s="597" t="s">
        <v>1660</v>
      </c>
      <c r="C1280" s="605" t="s">
        <v>337</v>
      </c>
      <c r="D1280" s="605"/>
      <c r="E1280" s="605" t="s">
        <v>45</v>
      </c>
      <c r="F1280" s="360">
        <v>0.5</v>
      </c>
      <c r="G1280" s="256"/>
      <c r="H1280" s="360">
        <v>0.5</v>
      </c>
      <c r="I1280" s="446">
        <f t="shared" si="24"/>
        <v>0</v>
      </c>
      <c r="J1280" s="423"/>
      <c r="K1280" s="423"/>
      <c r="L1280" s="423"/>
      <c r="M1280" s="423"/>
      <c r="N1280" s="422">
        <v>0.5</v>
      </c>
      <c r="O1280" s="422"/>
      <c r="P1280" s="422"/>
      <c r="Q1280" s="422"/>
      <c r="R1280" s="422"/>
      <c r="S1280" s="422"/>
      <c r="T1280" s="422"/>
      <c r="U1280" s="422"/>
      <c r="V1280" s="422"/>
      <c r="W1280" s="422"/>
      <c r="X1280" s="422"/>
      <c r="Y1280" s="422"/>
      <c r="Z1280" s="421"/>
      <c r="AA1280" s="421"/>
      <c r="AB1280" s="421"/>
      <c r="AC1280" s="421"/>
      <c r="AD1280" s="421"/>
      <c r="AE1280" s="421"/>
      <c r="AF1280" s="421"/>
      <c r="AG1280" s="239"/>
    </row>
    <row r="1281" spans="1:33" ht="19.5" customHeight="1">
      <c r="A1281" s="595"/>
      <c r="B1281" s="592" t="s">
        <v>1661</v>
      </c>
      <c r="C1281" s="605" t="s">
        <v>331</v>
      </c>
      <c r="D1281" s="362" t="s">
        <v>722</v>
      </c>
      <c r="E1281" s="605" t="s">
        <v>45</v>
      </c>
      <c r="F1281" s="256">
        <v>0.2</v>
      </c>
      <c r="G1281" s="256"/>
      <c r="H1281" s="256">
        <v>0.2</v>
      </c>
      <c r="I1281" s="446">
        <f t="shared" si="24"/>
        <v>0</v>
      </c>
      <c r="J1281" s="420"/>
      <c r="K1281" s="420"/>
      <c r="L1281" s="420"/>
      <c r="M1281" s="420"/>
      <c r="N1281" s="420">
        <v>0.2</v>
      </c>
      <c r="O1281" s="420"/>
      <c r="P1281" s="420"/>
      <c r="Q1281" s="420"/>
      <c r="R1281" s="420"/>
      <c r="S1281" s="420"/>
      <c r="T1281" s="420"/>
      <c r="U1281" s="420"/>
      <c r="V1281" s="420"/>
      <c r="W1281" s="420"/>
      <c r="X1281" s="420"/>
      <c r="Y1281" s="420"/>
      <c r="Z1281" s="413"/>
      <c r="AA1281" s="413"/>
      <c r="AB1281" s="413"/>
      <c r="AC1281" s="413"/>
      <c r="AD1281" s="413"/>
      <c r="AE1281" s="413"/>
      <c r="AF1281" s="413"/>
      <c r="AG1281" s="413"/>
    </row>
    <row r="1282" spans="1:33" ht="19.5" customHeight="1">
      <c r="A1282" s="595"/>
      <c r="B1282" s="592" t="s">
        <v>1662</v>
      </c>
      <c r="C1282" s="605" t="s">
        <v>331</v>
      </c>
      <c r="D1282" s="362" t="s">
        <v>762</v>
      </c>
      <c r="E1282" s="605" t="s">
        <v>45</v>
      </c>
      <c r="F1282" s="256">
        <v>0.43</v>
      </c>
      <c r="G1282" s="256"/>
      <c r="H1282" s="256">
        <v>0.43</v>
      </c>
      <c r="I1282" s="446">
        <f t="shared" si="24"/>
        <v>0</v>
      </c>
      <c r="J1282" s="420"/>
      <c r="K1282" s="420"/>
      <c r="L1282" s="420"/>
      <c r="M1282" s="420"/>
      <c r="N1282" s="420">
        <v>0.43</v>
      </c>
      <c r="O1282" s="420"/>
      <c r="P1282" s="420"/>
      <c r="Q1282" s="420"/>
      <c r="R1282" s="420"/>
      <c r="S1282" s="420"/>
      <c r="T1282" s="420"/>
      <c r="U1282" s="420"/>
      <c r="V1282" s="420"/>
      <c r="W1282" s="420"/>
      <c r="X1282" s="420"/>
      <c r="Y1282" s="420"/>
      <c r="Z1282" s="413"/>
      <c r="AA1282" s="413"/>
      <c r="AB1282" s="413"/>
      <c r="AC1282" s="413"/>
      <c r="AD1282" s="413"/>
      <c r="AE1282" s="413"/>
      <c r="AF1282" s="413"/>
      <c r="AG1282" s="413"/>
    </row>
    <row r="1283" spans="1:33" ht="19.5" customHeight="1">
      <c r="A1283" s="595"/>
      <c r="B1283" s="592" t="s">
        <v>1663</v>
      </c>
      <c r="C1283" s="605" t="s">
        <v>331</v>
      </c>
      <c r="D1283" s="362" t="s">
        <v>1212</v>
      </c>
      <c r="E1283" s="605" t="s">
        <v>45</v>
      </c>
      <c r="F1283" s="256">
        <v>0.2</v>
      </c>
      <c r="G1283" s="256"/>
      <c r="H1283" s="256">
        <v>0.2</v>
      </c>
      <c r="I1283" s="446">
        <f t="shared" si="24"/>
        <v>0</v>
      </c>
      <c r="J1283" s="420"/>
      <c r="K1283" s="420"/>
      <c r="L1283" s="420"/>
      <c r="M1283" s="420">
        <v>0.2</v>
      </c>
      <c r="N1283" s="420"/>
      <c r="O1283" s="420"/>
      <c r="P1283" s="420"/>
      <c r="Q1283" s="420"/>
      <c r="R1283" s="420"/>
      <c r="S1283" s="420"/>
      <c r="T1283" s="420"/>
      <c r="U1283" s="420"/>
      <c r="V1283" s="420"/>
      <c r="W1283" s="420"/>
      <c r="X1283" s="420"/>
      <c r="Y1283" s="420"/>
      <c r="Z1283" s="413"/>
      <c r="AA1283" s="413"/>
      <c r="AB1283" s="413"/>
      <c r="AC1283" s="413"/>
      <c r="AD1283" s="413"/>
      <c r="AE1283" s="413"/>
      <c r="AF1283" s="413"/>
      <c r="AG1283" s="413"/>
    </row>
    <row r="1284" spans="1:33" ht="19.5" customHeight="1">
      <c r="A1284" s="595"/>
      <c r="B1284" s="592" t="s">
        <v>1664</v>
      </c>
      <c r="C1284" s="605" t="s">
        <v>331</v>
      </c>
      <c r="D1284" s="362" t="s">
        <v>1208</v>
      </c>
      <c r="E1284" s="605" t="s">
        <v>45</v>
      </c>
      <c r="F1284" s="256">
        <v>2</v>
      </c>
      <c r="G1284" s="256"/>
      <c r="H1284" s="256">
        <v>2</v>
      </c>
      <c r="I1284" s="446">
        <f t="shared" si="24"/>
        <v>0</v>
      </c>
      <c r="J1284" s="420"/>
      <c r="K1284" s="420"/>
      <c r="L1284" s="420"/>
      <c r="M1284" s="420"/>
      <c r="N1284" s="420">
        <v>2</v>
      </c>
      <c r="O1284" s="420"/>
      <c r="P1284" s="420"/>
      <c r="Q1284" s="420"/>
      <c r="R1284" s="420"/>
      <c r="S1284" s="420"/>
      <c r="T1284" s="420"/>
      <c r="U1284" s="420"/>
      <c r="V1284" s="420"/>
      <c r="W1284" s="420"/>
      <c r="X1284" s="420"/>
      <c r="Y1284" s="420"/>
      <c r="Z1284" s="413"/>
      <c r="AA1284" s="413"/>
      <c r="AB1284" s="413"/>
      <c r="AC1284" s="413"/>
      <c r="AD1284" s="413"/>
      <c r="AE1284" s="413"/>
      <c r="AF1284" s="413"/>
      <c r="AG1284" s="413"/>
    </row>
    <row r="1285" spans="1:33" ht="19.5" customHeight="1">
      <c r="A1285" s="595"/>
      <c r="B1285" s="592" t="s">
        <v>1665</v>
      </c>
      <c r="C1285" s="605" t="s">
        <v>331</v>
      </c>
      <c r="D1285" s="362" t="s">
        <v>1209</v>
      </c>
      <c r="E1285" s="605" t="s">
        <v>45</v>
      </c>
      <c r="F1285" s="256">
        <v>4</v>
      </c>
      <c r="G1285" s="256"/>
      <c r="H1285" s="256">
        <v>4</v>
      </c>
      <c r="I1285" s="446">
        <f t="shared" si="24"/>
        <v>0</v>
      </c>
      <c r="J1285" s="420"/>
      <c r="K1285" s="420"/>
      <c r="L1285" s="420"/>
      <c r="M1285" s="420"/>
      <c r="N1285" s="420">
        <v>4</v>
      </c>
      <c r="O1285" s="420"/>
      <c r="P1285" s="420"/>
      <c r="Q1285" s="420"/>
      <c r="R1285" s="420"/>
      <c r="S1285" s="420"/>
      <c r="T1285" s="420"/>
      <c r="U1285" s="420"/>
      <c r="V1285" s="420"/>
      <c r="W1285" s="420"/>
      <c r="X1285" s="420"/>
      <c r="Y1285" s="420"/>
      <c r="Z1285" s="413"/>
      <c r="AA1285" s="413"/>
      <c r="AB1285" s="413"/>
      <c r="AC1285" s="413"/>
      <c r="AD1285" s="413"/>
      <c r="AE1285" s="413"/>
      <c r="AF1285" s="413"/>
      <c r="AG1285" s="413"/>
    </row>
    <row r="1286" spans="1:33" ht="19.5" customHeight="1">
      <c r="A1286" s="595"/>
      <c r="B1286" s="592" t="s">
        <v>1666</v>
      </c>
      <c r="C1286" s="605" t="s">
        <v>331</v>
      </c>
      <c r="D1286" s="362" t="s">
        <v>1210</v>
      </c>
      <c r="E1286" s="605" t="s">
        <v>45</v>
      </c>
      <c r="F1286" s="256">
        <v>1</v>
      </c>
      <c r="G1286" s="256"/>
      <c r="H1286" s="256">
        <v>1</v>
      </c>
      <c r="I1286" s="446">
        <f t="shared" si="24"/>
        <v>0</v>
      </c>
      <c r="J1286" s="420"/>
      <c r="K1286" s="420"/>
      <c r="L1286" s="420"/>
      <c r="M1286" s="420"/>
      <c r="N1286" s="420">
        <v>1</v>
      </c>
      <c r="O1286" s="420"/>
      <c r="P1286" s="420"/>
      <c r="Q1286" s="420"/>
      <c r="R1286" s="420"/>
      <c r="S1286" s="420"/>
      <c r="T1286" s="420"/>
      <c r="U1286" s="420"/>
      <c r="V1286" s="420"/>
      <c r="W1286" s="420"/>
      <c r="X1286" s="420"/>
      <c r="Y1286" s="420"/>
      <c r="Z1286" s="413"/>
      <c r="AA1286" s="413"/>
      <c r="AB1286" s="413"/>
      <c r="AC1286" s="413"/>
      <c r="AD1286" s="413"/>
      <c r="AE1286" s="413"/>
      <c r="AF1286" s="413"/>
      <c r="AG1286" s="413"/>
    </row>
    <row r="1287" spans="1:33" ht="19.5" customHeight="1">
      <c r="A1287" s="595"/>
      <c r="B1287" s="592" t="s">
        <v>1667</v>
      </c>
      <c r="C1287" s="605" t="s">
        <v>331</v>
      </c>
      <c r="D1287" s="362" t="s">
        <v>1211</v>
      </c>
      <c r="E1287" s="605" t="s">
        <v>45</v>
      </c>
      <c r="F1287" s="256">
        <v>1</v>
      </c>
      <c r="G1287" s="256"/>
      <c r="H1287" s="256">
        <v>1</v>
      </c>
      <c r="I1287" s="446">
        <f t="shared" si="24"/>
        <v>0</v>
      </c>
      <c r="J1287" s="420"/>
      <c r="K1287" s="420"/>
      <c r="L1287" s="420"/>
      <c r="M1287" s="420"/>
      <c r="N1287" s="420">
        <v>1</v>
      </c>
      <c r="O1287" s="420"/>
      <c r="P1287" s="420"/>
      <c r="Q1287" s="420"/>
      <c r="R1287" s="420"/>
      <c r="S1287" s="420"/>
      <c r="T1287" s="420"/>
      <c r="U1287" s="420"/>
      <c r="V1287" s="420"/>
      <c r="W1287" s="420"/>
      <c r="X1287" s="420"/>
      <c r="Y1287" s="420"/>
      <c r="Z1287" s="413"/>
      <c r="AA1287" s="413"/>
      <c r="AB1287" s="413"/>
      <c r="AC1287" s="413"/>
      <c r="AD1287" s="413"/>
      <c r="AE1287" s="413"/>
      <c r="AF1287" s="413"/>
      <c r="AG1287" s="413"/>
    </row>
    <row r="1288" spans="1:33" ht="19.5" customHeight="1">
      <c r="A1288" s="595"/>
      <c r="B1288" s="592" t="s">
        <v>1668</v>
      </c>
      <c r="C1288" s="605" t="s">
        <v>331</v>
      </c>
      <c r="D1288" s="362" t="s">
        <v>1206</v>
      </c>
      <c r="E1288" s="605" t="s">
        <v>45</v>
      </c>
      <c r="F1288" s="256">
        <v>1</v>
      </c>
      <c r="G1288" s="256"/>
      <c r="H1288" s="256">
        <v>1</v>
      </c>
      <c r="I1288" s="446">
        <f t="shared" si="24"/>
        <v>0</v>
      </c>
      <c r="J1288" s="420"/>
      <c r="K1288" s="420"/>
      <c r="L1288" s="420"/>
      <c r="M1288" s="420"/>
      <c r="N1288" s="420">
        <v>1</v>
      </c>
      <c r="O1288" s="420"/>
      <c r="P1288" s="420"/>
      <c r="Q1288" s="420"/>
      <c r="R1288" s="420"/>
      <c r="S1288" s="420"/>
      <c r="T1288" s="420"/>
      <c r="U1288" s="420"/>
      <c r="V1288" s="420"/>
      <c r="W1288" s="420"/>
      <c r="X1288" s="420"/>
      <c r="Y1288" s="420"/>
      <c r="Z1288" s="413"/>
      <c r="AA1288" s="413"/>
      <c r="AB1288" s="413"/>
      <c r="AC1288" s="413"/>
      <c r="AD1288" s="413"/>
      <c r="AE1288" s="413"/>
      <c r="AF1288" s="413"/>
      <c r="AG1288" s="413"/>
    </row>
    <row r="1289" spans="1:33" ht="19.5" customHeight="1">
      <c r="A1289" s="595"/>
      <c r="B1289" s="596" t="s">
        <v>1365</v>
      </c>
      <c r="C1289" s="605" t="s">
        <v>341</v>
      </c>
      <c r="D1289" s="605"/>
      <c r="E1289" s="605" t="s">
        <v>45</v>
      </c>
      <c r="F1289" s="360">
        <v>0.1</v>
      </c>
      <c r="G1289" s="256"/>
      <c r="H1289" s="360">
        <v>0.1</v>
      </c>
      <c r="I1289" s="446">
        <f t="shared" si="24"/>
        <v>0</v>
      </c>
      <c r="J1289" s="422"/>
      <c r="K1289" s="422"/>
      <c r="L1289" s="422">
        <v>0.1</v>
      </c>
      <c r="M1289" s="422"/>
      <c r="N1289" s="422"/>
      <c r="O1289" s="422"/>
      <c r="P1289" s="422"/>
      <c r="Q1289" s="422"/>
      <c r="R1289" s="422"/>
      <c r="S1289" s="422"/>
      <c r="T1289" s="422"/>
      <c r="U1289" s="422"/>
      <c r="V1289" s="422"/>
      <c r="W1289" s="422"/>
      <c r="X1289" s="422"/>
      <c r="Y1289" s="422"/>
      <c r="Z1289" s="421"/>
      <c r="AA1289" s="421"/>
      <c r="AB1289" s="421"/>
      <c r="AC1289" s="421"/>
      <c r="AD1289" s="421"/>
      <c r="AE1289" s="421"/>
      <c r="AF1289" s="421"/>
      <c r="AG1289" s="421"/>
    </row>
    <row r="1290" spans="1:33" ht="19.5" customHeight="1">
      <c r="A1290" s="595"/>
      <c r="B1290" s="596" t="s">
        <v>402</v>
      </c>
      <c r="C1290" s="605" t="s">
        <v>341</v>
      </c>
      <c r="D1290" s="605"/>
      <c r="E1290" s="605" t="s">
        <v>45</v>
      </c>
      <c r="F1290" s="360">
        <v>0.1</v>
      </c>
      <c r="G1290" s="256"/>
      <c r="H1290" s="360">
        <v>0.1</v>
      </c>
      <c r="I1290" s="446">
        <f t="shared" si="24"/>
        <v>0</v>
      </c>
      <c r="J1290" s="422"/>
      <c r="K1290" s="422"/>
      <c r="L1290" s="422">
        <v>0.1</v>
      </c>
      <c r="M1290" s="422"/>
      <c r="N1290" s="422"/>
      <c r="O1290" s="422"/>
      <c r="P1290" s="422"/>
      <c r="Q1290" s="422"/>
      <c r="R1290" s="422"/>
      <c r="S1290" s="422"/>
      <c r="T1290" s="422"/>
      <c r="U1290" s="422"/>
      <c r="V1290" s="422"/>
      <c r="W1290" s="422"/>
      <c r="X1290" s="422"/>
      <c r="Y1290" s="422"/>
      <c r="Z1290" s="421"/>
      <c r="AA1290" s="421"/>
      <c r="AB1290" s="421"/>
      <c r="AC1290" s="421"/>
      <c r="AD1290" s="421"/>
      <c r="AE1290" s="421"/>
      <c r="AF1290" s="421"/>
      <c r="AG1290" s="421"/>
    </row>
    <row r="1291" spans="1:33" ht="19.5" customHeight="1">
      <c r="A1291" s="595"/>
      <c r="B1291" s="596" t="s">
        <v>403</v>
      </c>
      <c r="C1291" s="605" t="s">
        <v>341</v>
      </c>
      <c r="D1291" s="605"/>
      <c r="E1291" s="605" t="s">
        <v>45</v>
      </c>
      <c r="F1291" s="360">
        <v>0.1</v>
      </c>
      <c r="G1291" s="256"/>
      <c r="H1291" s="360">
        <v>0.1</v>
      </c>
      <c r="I1291" s="446">
        <f t="shared" si="24"/>
        <v>0</v>
      </c>
      <c r="J1291" s="422"/>
      <c r="K1291" s="422"/>
      <c r="L1291" s="422">
        <v>0.1</v>
      </c>
      <c r="M1291" s="422"/>
      <c r="N1291" s="422"/>
      <c r="O1291" s="422"/>
      <c r="P1291" s="422"/>
      <c r="Q1291" s="422"/>
      <c r="R1291" s="422"/>
      <c r="S1291" s="422"/>
      <c r="T1291" s="422"/>
      <c r="U1291" s="422"/>
      <c r="V1291" s="422"/>
      <c r="W1291" s="422"/>
      <c r="X1291" s="422"/>
      <c r="Y1291" s="422"/>
      <c r="Z1291" s="421"/>
      <c r="AA1291" s="421"/>
      <c r="AB1291" s="421"/>
      <c r="AC1291" s="421"/>
      <c r="AD1291" s="421"/>
      <c r="AE1291" s="421"/>
      <c r="AF1291" s="421"/>
      <c r="AG1291" s="421"/>
    </row>
    <row r="1292" spans="1:33" ht="19.5" customHeight="1">
      <c r="A1292" s="595"/>
      <c r="B1292" s="596" t="s">
        <v>404</v>
      </c>
      <c r="C1292" s="605" t="s">
        <v>341</v>
      </c>
      <c r="D1292" s="605"/>
      <c r="E1292" s="605" t="s">
        <v>45</v>
      </c>
      <c r="F1292" s="360">
        <v>0.1</v>
      </c>
      <c r="G1292" s="256"/>
      <c r="H1292" s="360">
        <v>0.1</v>
      </c>
      <c r="I1292" s="446">
        <f t="shared" ref="I1292:I1355" si="25">SUM(J1292:AG1292)-H1292</f>
        <v>0</v>
      </c>
      <c r="J1292" s="422"/>
      <c r="K1292" s="422"/>
      <c r="L1292" s="422">
        <v>0.1</v>
      </c>
      <c r="M1292" s="422"/>
      <c r="N1292" s="422"/>
      <c r="O1292" s="422"/>
      <c r="P1292" s="422"/>
      <c r="Q1292" s="422"/>
      <c r="R1292" s="422"/>
      <c r="S1292" s="422"/>
      <c r="T1292" s="422"/>
      <c r="U1292" s="422"/>
      <c r="V1292" s="422"/>
      <c r="W1292" s="422"/>
      <c r="X1292" s="422"/>
      <c r="Y1292" s="422"/>
      <c r="Z1292" s="421"/>
      <c r="AA1292" s="421"/>
      <c r="AB1292" s="421"/>
      <c r="AC1292" s="421"/>
      <c r="AD1292" s="421"/>
      <c r="AE1292" s="421"/>
      <c r="AF1292" s="421"/>
      <c r="AG1292" s="421"/>
    </row>
    <row r="1293" spans="1:33" ht="19.5" customHeight="1">
      <c r="A1293" s="595"/>
      <c r="B1293" s="592" t="s">
        <v>2108</v>
      </c>
      <c r="C1293" s="605" t="s">
        <v>341</v>
      </c>
      <c r="D1293" s="362"/>
      <c r="E1293" s="605" t="s">
        <v>45</v>
      </c>
      <c r="F1293" s="360">
        <v>0.1</v>
      </c>
      <c r="G1293" s="256"/>
      <c r="H1293" s="360">
        <v>0.1</v>
      </c>
      <c r="I1293" s="446">
        <f t="shared" si="25"/>
        <v>0</v>
      </c>
      <c r="J1293" s="422"/>
      <c r="K1293" s="422"/>
      <c r="L1293" s="422">
        <v>0.1</v>
      </c>
      <c r="M1293" s="422"/>
      <c r="N1293" s="422"/>
      <c r="O1293" s="422"/>
      <c r="P1293" s="422"/>
      <c r="Q1293" s="422"/>
      <c r="R1293" s="422"/>
      <c r="S1293" s="422"/>
      <c r="T1293" s="422"/>
      <c r="U1293" s="422"/>
      <c r="V1293" s="422"/>
      <c r="W1293" s="422"/>
      <c r="X1293" s="422"/>
      <c r="Y1293" s="422"/>
      <c r="Z1293" s="421"/>
      <c r="AA1293" s="421"/>
      <c r="AB1293" s="421"/>
      <c r="AC1293" s="421"/>
      <c r="AD1293" s="421"/>
      <c r="AE1293" s="421"/>
      <c r="AF1293" s="421"/>
      <c r="AG1293" s="421"/>
    </row>
    <row r="1294" spans="1:33" ht="19.5" customHeight="1">
      <c r="A1294" s="595"/>
      <c r="B1294" s="596" t="s">
        <v>406</v>
      </c>
      <c r="C1294" s="605" t="s">
        <v>341</v>
      </c>
      <c r="D1294" s="605"/>
      <c r="E1294" s="605" t="s">
        <v>45</v>
      </c>
      <c r="F1294" s="360">
        <v>0.1</v>
      </c>
      <c r="G1294" s="256"/>
      <c r="H1294" s="360">
        <v>0.1</v>
      </c>
      <c r="I1294" s="446">
        <f t="shared" si="25"/>
        <v>0</v>
      </c>
      <c r="J1294" s="422"/>
      <c r="K1294" s="422"/>
      <c r="L1294" s="422">
        <v>0.1</v>
      </c>
      <c r="M1294" s="422"/>
      <c r="N1294" s="422"/>
      <c r="O1294" s="422"/>
      <c r="P1294" s="422"/>
      <c r="Q1294" s="422"/>
      <c r="R1294" s="422"/>
      <c r="S1294" s="422"/>
      <c r="T1294" s="422"/>
      <c r="U1294" s="422"/>
      <c r="V1294" s="422"/>
      <c r="W1294" s="422"/>
      <c r="X1294" s="422"/>
      <c r="Y1294" s="422"/>
      <c r="Z1294" s="421"/>
      <c r="AA1294" s="421"/>
      <c r="AB1294" s="421"/>
      <c r="AC1294" s="421"/>
      <c r="AD1294" s="421"/>
      <c r="AE1294" s="421"/>
      <c r="AF1294" s="421"/>
      <c r="AG1294" s="421"/>
    </row>
    <row r="1295" spans="1:33" ht="19.5" customHeight="1">
      <c r="A1295" s="595"/>
      <c r="B1295" s="596" t="s">
        <v>407</v>
      </c>
      <c r="C1295" s="605" t="s">
        <v>341</v>
      </c>
      <c r="D1295" s="605"/>
      <c r="E1295" s="605" t="s">
        <v>45</v>
      </c>
      <c r="F1295" s="360">
        <v>0.1</v>
      </c>
      <c r="G1295" s="256"/>
      <c r="H1295" s="360">
        <v>0.1</v>
      </c>
      <c r="I1295" s="446">
        <f t="shared" si="25"/>
        <v>0</v>
      </c>
      <c r="J1295" s="422"/>
      <c r="K1295" s="422"/>
      <c r="L1295" s="422">
        <v>0.1</v>
      </c>
      <c r="M1295" s="422"/>
      <c r="N1295" s="422"/>
      <c r="O1295" s="422"/>
      <c r="P1295" s="422"/>
      <c r="Q1295" s="422"/>
      <c r="R1295" s="422"/>
      <c r="S1295" s="422"/>
      <c r="T1295" s="422"/>
      <c r="U1295" s="422"/>
      <c r="V1295" s="422"/>
      <c r="W1295" s="422"/>
      <c r="X1295" s="422"/>
      <c r="Y1295" s="422"/>
      <c r="Z1295" s="421"/>
      <c r="AA1295" s="421"/>
      <c r="AB1295" s="421"/>
      <c r="AC1295" s="421"/>
      <c r="AD1295" s="421"/>
      <c r="AE1295" s="421"/>
      <c r="AF1295" s="421"/>
      <c r="AG1295" s="421"/>
    </row>
    <row r="1296" spans="1:33" ht="19.5" customHeight="1">
      <c r="A1296" s="595"/>
      <c r="B1296" s="596" t="s">
        <v>408</v>
      </c>
      <c r="C1296" s="605" t="s">
        <v>341</v>
      </c>
      <c r="D1296" s="605"/>
      <c r="E1296" s="605" t="s">
        <v>45</v>
      </c>
      <c r="F1296" s="360">
        <v>0.1</v>
      </c>
      <c r="G1296" s="256"/>
      <c r="H1296" s="360">
        <v>0.1</v>
      </c>
      <c r="I1296" s="446">
        <f t="shared" si="25"/>
        <v>0</v>
      </c>
      <c r="J1296" s="422"/>
      <c r="K1296" s="422"/>
      <c r="L1296" s="422">
        <v>0.1</v>
      </c>
      <c r="M1296" s="422"/>
      <c r="N1296" s="422"/>
      <c r="O1296" s="422"/>
      <c r="P1296" s="422"/>
      <c r="Q1296" s="422"/>
      <c r="R1296" s="422"/>
      <c r="S1296" s="422"/>
      <c r="T1296" s="422"/>
      <c r="U1296" s="422"/>
      <c r="V1296" s="422"/>
      <c r="W1296" s="422"/>
      <c r="X1296" s="422"/>
      <c r="Y1296" s="422"/>
      <c r="Z1296" s="421"/>
      <c r="AA1296" s="421"/>
      <c r="AB1296" s="421"/>
      <c r="AC1296" s="421"/>
      <c r="AD1296" s="421"/>
      <c r="AE1296" s="421"/>
      <c r="AF1296" s="421"/>
      <c r="AG1296" s="421"/>
    </row>
    <row r="1297" spans="1:33" s="238" customFormat="1" ht="19.5" customHeight="1">
      <c r="A1297" s="595"/>
      <c r="B1297" s="596" t="s">
        <v>409</v>
      </c>
      <c r="C1297" s="605" t="s">
        <v>341</v>
      </c>
      <c r="D1297" s="605"/>
      <c r="E1297" s="605" t="s">
        <v>45</v>
      </c>
      <c r="F1297" s="360">
        <v>0.1</v>
      </c>
      <c r="G1297" s="256"/>
      <c r="H1297" s="360">
        <v>0.1</v>
      </c>
      <c r="I1297" s="446">
        <f t="shared" si="25"/>
        <v>0</v>
      </c>
      <c r="J1297" s="422"/>
      <c r="K1297" s="422"/>
      <c r="L1297" s="422">
        <v>0.09</v>
      </c>
      <c r="M1297" s="422"/>
      <c r="N1297" s="422"/>
      <c r="O1297" s="422"/>
      <c r="P1297" s="422"/>
      <c r="Q1297" s="422"/>
      <c r="R1297" s="422"/>
      <c r="S1297" s="422"/>
      <c r="T1297" s="422"/>
      <c r="U1297" s="422"/>
      <c r="V1297" s="422"/>
      <c r="W1297" s="422"/>
      <c r="X1297" s="422"/>
      <c r="Y1297" s="422"/>
      <c r="Z1297" s="421"/>
      <c r="AA1297" s="421"/>
      <c r="AB1297" s="421"/>
      <c r="AC1297" s="421"/>
      <c r="AD1297" s="421"/>
      <c r="AE1297" s="421"/>
      <c r="AF1297" s="421"/>
      <c r="AG1297" s="239">
        <v>0.01</v>
      </c>
    </row>
    <row r="1298" spans="1:33" s="238" customFormat="1" ht="19.5" customHeight="1">
      <c r="A1298" s="595"/>
      <c r="B1298" s="596" t="s">
        <v>1770</v>
      </c>
      <c r="C1298" s="605" t="s">
        <v>341</v>
      </c>
      <c r="D1298" s="605"/>
      <c r="E1298" s="605" t="s">
        <v>45</v>
      </c>
      <c r="F1298" s="360">
        <v>0.1</v>
      </c>
      <c r="G1298" s="256"/>
      <c r="H1298" s="360">
        <v>0.1</v>
      </c>
      <c r="I1298" s="446">
        <f t="shared" si="25"/>
        <v>0</v>
      </c>
      <c r="J1298" s="422"/>
      <c r="K1298" s="422"/>
      <c r="L1298" s="422">
        <v>0.1</v>
      </c>
      <c r="M1298" s="422"/>
      <c r="N1298" s="422"/>
      <c r="O1298" s="422"/>
      <c r="P1298" s="422"/>
      <c r="Q1298" s="422"/>
      <c r="R1298" s="422"/>
      <c r="S1298" s="422"/>
      <c r="T1298" s="422"/>
      <c r="U1298" s="422"/>
      <c r="V1298" s="422"/>
      <c r="W1298" s="422"/>
      <c r="X1298" s="422"/>
      <c r="Y1298" s="422"/>
      <c r="Z1298" s="421"/>
      <c r="AA1298" s="421"/>
      <c r="AB1298" s="421"/>
      <c r="AC1298" s="421"/>
      <c r="AD1298" s="421"/>
      <c r="AE1298" s="421"/>
      <c r="AF1298" s="421"/>
      <c r="AG1298" s="239"/>
    </row>
    <row r="1299" spans="1:33" ht="19.5" customHeight="1">
      <c r="A1299" s="595"/>
      <c r="B1299" s="596" t="s">
        <v>410</v>
      </c>
      <c r="C1299" s="605" t="s">
        <v>341</v>
      </c>
      <c r="D1299" s="605"/>
      <c r="E1299" s="605" t="s">
        <v>45</v>
      </c>
      <c r="F1299" s="360">
        <v>0.1</v>
      </c>
      <c r="G1299" s="256"/>
      <c r="H1299" s="360">
        <v>0.1</v>
      </c>
      <c r="I1299" s="446">
        <f t="shared" si="25"/>
        <v>0</v>
      </c>
      <c r="J1299" s="422"/>
      <c r="K1299" s="422"/>
      <c r="L1299" s="422">
        <v>0.1</v>
      </c>
      <c r="M1299" s="422"/>
      <c r="N1299" s="422"/>
      <c r="O1299" s="422"/>
      <c r="P1299" s="422"/>
      <c r="Q1299" s="422"/>
      <c r="R1299" s="422"/>
      <c r="S1299" s="422"/>
      <c r="T1299" s="422"/>
      <c r="U1299" s="422"/>
      <c r="V1299" s="422"/>
      <c r="W1299" s="422"/>
      <c r="X1299" s="422"/>
      <c r="Y1299" s="422"/>
      <c r="Z1299" s="421"/>
      <c r="AA1299" s="421"/>
      <c r="AB1299" s="421"/>
      <c r="AC1299" s="421"/>
      <c r="AD1299" s="421"/>
      <c r="AE1299" s="421"/>
      <c r="AF1299" s="421"/>
      <c r="AG1299" s="421"/>
    </row>
    <row r="1300" spans="1:33" s="238" customFormat="1" ht="19.5" customHeight="1">
      <c r="A1300" s="595"/>
      <c r="B1300" s="596" t="s">
        <v>411</v>
      </c>
      <c r="C1300" s="605" t="s">
        <v>341</v>
      </c>
      <c r="D1300" s="605"/>
      <c r="E1300" s="605" t="s">
        <v>45</v>
      </c>
      <c r="F1300" s="360">
        <v>0.1</v>
      </c>
      <c r="G1300" s="256"/>
      <c r="H1300" s="360">
        <v>0.1</v>
      </c>
      <c r="I1300" s="446">
        <f t="shared" si="25"/>
        <v>0</v>
      </c>
      <c r="J1300" s="422"/>
      <c r="K1300" s="422"/>
      <c r="L1300" s="422">
        <v>0.05</v>
      </c>
      <c r="M1300" s="422"/>
      <c r="N1300" s="422">
        <v>0.05</v>
      </c>
      <c r="O1300" s="422"/>
      <c r="P1300" s="422"/>
      <c r="Q1300" s="422"/>
      <c r="R1300" s="422"/>
      <c r="S1300" s="422"/>
      <c r="T1300" s="422"/>
      <c r="U1300" s="422"/>
      <c r="V1300" s="422"/>
      <c r="W1300" s="422"/>
      <c r="X1300" s="422"/>
      <c r="Y1300" s="422"/>
      <c r="Z1300" s="421"/>
      <c r="AA1300" s="421"/>
      <c r="AB1300" s="421"/>
      <c r="AC1300" s="421"/>
      <c r="AD1300" s="421"/>
      <c r="AE1300" s="421"/>
      <c r="AF1300" s="421"/>
      <c r="AG1300" s="239"/>
    </row>
    <row r="1301" spans="1:33" s="238" customFormat="1" ht="19.5" customHeight="1">
      <c r="A1301" s="595"/>
      <c r="B1301" s="596" t="s">
        <v>1366</v>
      </c>
      <c r="C1301" s="605" t="s">
        <v>341</v>
      </c>
      <c r="D1301" s="605" t="s">
        <v>1367</v>
      </c>
      <c r="E1301" s="605" t="s">
        <v>45</v>
      </c>
      <c r="F1301" s="360">
        <v>0.5</v>
      </c>
      <c r="G1301" s="256"/>
      <c r="H1301" s="360">
        <v>0.5</v>
      </c>
      <c r="I1301" s="446">
        <f t="shared" si="25"/>
        <v>0</v>
      </c>
      <c r="J1301" s="422"/>
      <c r="K1301" s="422"/>
      <c r="L1301" s="422">
        <v>0.5</v>
      </c>
      <c r="M1301" s="422"/>
      <c r="N1301" s="422"/>
      <c r="O1301" s="422"/>
      <c r="P1301" s="422"/>
      <c r="Q1301" s="422"/>
      <c r="R1301" s="422"/>
      <c r="S1301" s="422"/>
      <c r="T1301" s="422"/>
      <c r="U1301" s="422"/>
      <c r="V1301" s="422"/>
      <c r="W1301" s="422"/>
      <c r="X1301" s="422"/>
      <c r="Y1301" s="422"/>
      <c r="Z1301" s="421"/>
      <c r="AA1301" s="421"/>
      <c r="AB1301" s="421"/>
      <c r="AC1301" s="421"/>
      <c r="AD1301" s="421"/>
      <c r="AE1301" s="421"/>
      <c r="AF1301" s="421"/>
      <c r="AG1301" s="239"/>
    </row>
    <row r="1302" spans="1:33" s="238" customFormat="1" ht="19.5" customHeight="1">
      <c r="A1302" s="595"/>
      <c r="B1302" s="596" t="s">
        <v>1368</v>
      </c>
      <c r="C1302" s="605" t="s">
        <v>341</v>
      </c>
      <c r="D1302" s="605" t="s">
        <v>765</v>
      </c>
      <c r="E1302" s="605" t="s">
        <v>45</v>
      </c>
      <c r="F1302" s="360">
        <v>0.1</v>
      </c>
      <c r="G1302" s="256"/>
      <c r="H1302" s="360">
        <v>0.1</v>
      </c>
      <c r="I1302" s="446">
        <f t="shared" si="25"/>
        <v>0</v>
      </c>
      <c r="J1302" s="422"/>
      <c r="K1302" s="422"/>
      <c r="L1302" s="422"/>
      <c r="M1302" s="422">
        <v>0.1</v>
      </c>
      <c r="N1302" s="422"/>
      <c r="O1302" s="422"/>
      <c r="P1302" s="422"/>
      <c r="Q1302" s="422"/>
      <c r="R1302" s="422"/>
      <c r="S1302" s="422"/>
      <c r="T1302" s="422"/>
      <c r="U1302" s="422"/>
      <c r="V1302" s="422"/>
      <c r="W1302" s="422"/>
      <c r="X1302" s="422"/>
      <c r="Y1302" s="422"/>
      <c r="Z1302" s="421"/>
      <c r="AA1302" s="421"/>
      <c r="AB1302" s="421"/>
      <c r="AC1302" s="421"/>
      <c r="AD1302" s="421"/>
      <c r="AE1302" s="421"/>
      <c r="AF1302" s="421"/>
      <c r="AG1302" s="239"/>
    </row>
    <row r="1303" spans="1:33" s="238" customFormat="1" ht="19.5" customHeight="1">
      <c r="A1303" s="595"/>
      <c r="B1303" s="596" t="s">
        <v>1369</v>
      </c>
      <c r="C1303" s="605" t="s">
        <v>341</v>
      </c>
      <c r="D1303" s="605" t="s">
        <v>1173</v>
      </c>
      <c r="E1303" s="605" t="s">
        <v>45</v>
      </c>
      <c r="F1303" s="360">
        <v>0.1</v>
      </c>
      <c r="G1303" s="256"/>
      <c r="H1303" s="360">
        <v>0.1</v>
      </c>
      <c r="I1303" s="446">
        <f t="shared" si="25"/>
        <v>0</v>
      </c>
      <c r="J1303" s="422"/>
      <c r="K1303" s="422"/>
      <c r="L1303" s="422"/>
      <c r="M1303" s="422"/>
      <c r="N1303" s="422">
        <v>0.1</v>
      </c>
      <c r="O1303" s="422"/>
      <c r="P1303" s="422"/>
      <c r="Q1303" s="422"/>
      <c r="R1303" s="422"/>
      <c r="S1303" s="422"/>
      <c r="T1303" s="422"/>
      <c r="U1303" s="422"/>
      <c r="V1303" s="422"/>
      <c r="W1303" s="422"/>
      <c r="X1303" s="422"/>
      <c r="Y1303" s="422"/>
      <c r="Z1303" s="421"/>
      <c r="AA1303" s="421"/>
      <c r="AB1303" s="421"/>
      <c r="AC1303" s="421"/>
      <c r="AD1303" s="421"/>
      <c r="AE1303" s="421"/>
      <c r="AF1303" s="421"/>
      <c r="AG1303" s="239"/>
    </row>
    <row r="1304" spans="1:33" ht="19.5" customHeight="1">
      <c r="A1304" s="595"/>
      <c r="B1304" s="354" t="s">
        <v>1669</v>
      </c>
      <c r="C1304" s="605" t="s">
        <v>340</v>
      </c>
      <c r="D1304" s="355"/>
      <c r="E1304" s="605" t="s">
        <v>45</v>
      </c>
      <c r="F1304" s="380">
        <v>0.1</v>
      </c>
      <c r="G1304" s="256"/>
      <c r="H1304" s="380">
        <v>0.1</v>
      </c>
      <c r="I1304" s="446">
        <f t="shared" si="25"/>
        <v>0</v>
      </c>
      <c r="J1304" s="423"/>
      <c r="K1304" s="423"/>
      <c r="L1304" s="423">
        <v>0.1</v>
      </c>
      <c r="M1304" s="423"/>
      <c r="N1304" s="423"/>
      <c r="O1304" s="423"/>
      <c r="P1304" s="423"/>
      <c r="Q1304" s="423"/>
      <c r="R1304" s="423"/>
      <c r="S1304" s="423"/>
      <c r="T1304" s="423"/>
      <c r="U1304" s="423"/>
      <c r="V1304" s="423"/>
      <c r="W1304" s="423"/>
      <c r="X1304" s="423"/>
      <c r="Y1304" s="423"/>
      <c r="Z1304" s="427"/>
      <c r="AA1304" s="427"/>
      <c r="AB1304" s="427"/>
      <c r="AC1304" s="427"/>
      <c r="AD1304" s="427"/>
      <c r="AE1304" s="427"/>
      <c r="AF1304" s="427"/>
      <c r="AG1304" s="427"/>
    </row>
    <row r="1305" spans="1:33" ht="19.5" customHeight="1">
      <c r="A1305" s="595"/>
      <c r="B1305" s="354" t="s">
        <v>1670</v>
      </c>
      <c r="C1305" s="605" t="s">
        <v>340</v>
      </c>
      <c r="D1305" s="355"/>
      <c r="E1305" s="605" t="s">
        <v>45</v>
      </c>
      <c r="F1305" s="380">
        <v>0.2</v>
      </c>
      <c r="G1305" s="256"/>
      <c r="H1305" s="380">
        <v>0.2</v>
      </c>
      <c r="I1305" s="446">
        <f t="shared" si="25"/>
        <v>0</v>
      </c>
      <c r="J1305" s="423"/>
      <c r="K1305" s="423"/>
      <c r="L1305" s="423">
        <v>0.2</v>
      </c>
      <c r="M1305" s="423"/>
      <c r="N1305" s="423"/>
      <c r="O1305" s="423"/>
      <c r="P1305" s="423"/>
      <c r="Q1305" s="423"/>
      <c r="R1305" s="423"/>
      <c r="S1305" s="423"/>
      <c r="T1305" s="423"/>
      <c r="U1305" s="423"/>
      <c r="V1305" s="423"/>
      <c r="W1305" s="423"/>
      <c r="X1305" s="423"/>
      <c r="Y1305" s="423"/>
      <c r="Z1305" s="427"/>
      <c r="AA1305" s="427"/>
      <c r="AB1305" s="427"/>
      <c r="AC1305" s="427"/>
      <c r="AD1305" s="427"/>
      <c r="AE1305" s="427"/>
      <c r="AF1305" s="427"/>
      <c r="AG1305" s="427"/>
    </row>
    <row r="1306" spans="1:33" ht="19.5" customHeight="1">
      <c r="A1306" s="595"/>
      <c r="B1306" s="354" t="s">
        <v>1677</v>
      </c>
      <c r="C1306" s="605" t="s">
        <v>340</v>
      </c>
      <c r="D1306" s="355"/>
      <c r="E1306" s="605" t="s">
        <v>45</v>
      </c>
      <c r="F1306" s="380">
        <v>0.2</v>
      </c>
      <c r="G1306" s="256"/>
      <c r="H1306" s="380">
        <v>0.2</v>
      </c>
      <c r="I1306" s="446">
        <f t="shared" si="25"/>
        <v>0</v>
      </c>
      <c r="J1306" s="423"/>
      <c r="K1306" s="423"/>
      <c r="L1306" s="380">
        <v>0.2</v>
      </c>
      <c r="M1306" s="423"/>
      <c r="N1306" s="423"/>
      <c r="O1306" s="423"/>
      <c r="P1306" s="423"/>
      <c r="Q1306" s="423"/>
      <c r="R1306" s="423"/>
      <c r="S1306" s="423"/>
      <c r="T1306" s="423"/>
      <c r="U1306" s="423"/>
      <c r="V1306" s="423"/>
      <c r="W1306" s="423"/>
      <c r="X1306" s="423"/>
      <c r="Y1306" s="423"/>
      <c r="Z1306" s="427"/>
      <c r="AA1306" s="427"/>
      <c r="AB1306" s="427"/>
      <c r="AC1306" s="427"/>
      <c r="AD1306" s="427"/>
      <c r="AE1306" s="427"/>
      <c r="AF1306" s="427"/>
      <c r="AG1306" s="427"/>
    </row>
    <row r="1307" spans="1:33" ht="19.5" customHeight="1">
      <c r="A1307" s="595"/>
      <c r="B1307" s="354" t="s">
        <v>1678</v>
      </c>
      <c r="C1307" s="605" t="s">
        <v>340</v>
      </c>
      <c r="D1307" s="355"/>
      <c r="E1307" s="605" t="s">
        <v>45</v>
      </c>
      <c r="F1307" s="380">
        <v>0.2</v>
      </c>
      <c r="G1307" s="256"/>
      <c r="H1307" s="380">
        <v>0.2</v>
      </c>
      <c r="I1307" s="446">
        <f t="shared" si="25"/>
        <v>0</v>
      </c>
      <c r="J1307" s="423"/>
      <c r="K1307" s="423"/>
      <c r="L1307" s="380">
        <v>0.2</v>
      </c>
      <c r="M1307" s="423"/>
      <c r="N1307" s="423"/>
      <c r="O1307" s="423"/>
      <c r="P1307" s="423"/>
      <c r="Q1307" s="423"/>
      <c r="R1307" s="423"/>
      <c r="S1307" s="423"/>
      <c r="T1307" s="423"/>
      <c r="U1307" s="423"/>
      <c r="V1307" s="423"/>
      <c r="W1307" s="423"/>
      <c r="X1307" s="423"/>
      <c r="Y1307" s="423"/>
      <c r="Z1307" s="427"/>
      <c r="AA1307" s="427"/>
      <c r="AB1307" s="427"/>
      <c r="AC1307" s="427"/>
      <c r="AD1307" s="427"/>
      <c r="AE1307" s="427"/>
      <c r="AF1307" s="427"/>
      <c r="AG1307" s="427"/>
    </row>
    <row r="1308" spans="1:33" ht="19.5" customHeight="1">
      <c r="A1308" s="595"/>
      <c r="B1308" s="354" t="s">
        <v>1679</v>
      </c>
      <c r="C1308" s="605" t="s">
        <v>340</v>
      </c>
      <c r="D1308" s="355"/>
      <c r="E1308" s="605" t="s">
        <v>45</v>
      </c>
      <c r="F1308" s="380">
        <v>0.2</v>
      </c>
      <c r="G1308" s="256"/>
      <c r="H1308" s="380">
        <v>0.2</v>
      </c>
      <c r="I1308" s="446">
        <f t="shared" si="25"/>
        <v>0</v>
      </c>
      <c r="J1308" s="423"/>
      <c r="K1308" s="423"/>
      <c r="L1308" s="380">
        <v>0.2</v>
      </c>
      <c r="M1308" s="423"/>
      <c r="N1308" s="423"/>
      <c r="O1308" s="423"/>
      <c r="P1308" s="423"/>
      <c r="Q1308" s="423"/>
      <c r="R1308" s="423"/>
      <c r="S1308" s="423"/>
      <c r="T1308" s="423"/>
      <c r="U1308" s="423"/>
      <c r="V1308" s="423"/>
      <c r="W1308" s="423"/>
      <c r="X1308" s="423"/>
      <c r="Y1308" s="423"/>
      <c r="Z1308" s="427"/>
      <c r="AA1308" s="427"/>
      <c r="AB1308" s="427"/>
      <c r="AC1308" s="427"/>
      <c r="AD1308" s="427"/>
      <c r="AE1308" s="427"/>
      <c r="AF1308" s="427"/>
      <c r="AG1308" s="427"/>
    </row>
    <row r="1309" spans="1:33" ht="19.5" customHeight="1">
      <c r="A1309" s="593">
        <v>28</v>
      </c>
      <c r="B1309" s="401" t="s">
        <v>134</v>
      </c>
      <c r="C1309" s="605"/>
      <c r="D1309" s="399"/>
      <c r="E1309" s="605"/>
      <c r="F1309" s="377"/>
      <c r="G1309" s="400"/>
      <c r="H1309" s="377"/>
      <c r="I1309" s="446">
        <f t="shared" si="25"/>
        <v>0</v>
      </c>
      <c r="J1309" s="425"/>
      <c r="K1309" s="425"/>
      <c r="L1309" s="425"/>
      <c r="M1309" s="425"/>
      <c r="N1309" s="425"/>
      <c r="O1309" s="425"/>
      <c r="P1309" s="425"/>
      <c r="Q1309" s="425"/>
      <c r="R1309" s="425"/>
      <c r="S1309" s="425"/>
      <c r="T1309" s="425"/>
      <c r="U1309" s="426"/>
      <c r="V1309" s="425"/>
      <c r="W1309" s="426"/>
      <c r="X1309" s="425"/>
      <c r="Y1309" s="425"/>
      <c r="Z1309" s="424"/>
      <c r="AA1309" s="424"/>
      <c r="AB1309" s="424"/>
      <c r="AC1309" s="424"/>
      <c r="AD1309" s="424"/>
      <c r="AE1309" s="424"/>
      <c r="AF1309" s="424"/>
      <c r="AG1309" s="424"/>
    </row>
    <row r="1310" spans="1:33" ht="19.5" customHeight="1">
      <c r="A1310" s="595"/>
      <c r="B1310" s="594" t="s">
        <v>355</v>
      </c>
      <c r="C1310" s="355" t="s">
        <v>738</v>
      </c>
      <c r="D1310" s="372"/>
      <c r="E1310" s="355" t="s">
        <v>152</v>
      </c>
      <c r="F1310" s="353">
        <v>0.28000000000000003</v>
      </c>
      <c r="G1310" s="256"/>
      <c r="H1310" s="353">
        <v>0.28000000000000003</v>
      </c>
      <c r="I1310" s="446">
        <f t="shared" si="25"/>
        <v>0</v>
      </c>
      <c r="J1310" s="408">
        <v>0.2</v>
      </c>
      <c r="K1310" s="408">
        <v>0.04</v>
      </c>
      <c r="Q1310" s="408">
        <v>0.04</v>
      </c>
    </row>
    <row r="1311" spans="1:33" ht="19.5" customHeight="1">
      <c r="A1311" s="595"/>
      <c r="B1311" s="594" t="s">
        <v>356</v>
      </c>
      <c r="C1311" s="355" t="s">
        <v>738</v>
      </c>
      <c r="D1311" s="372"/>
      <c r="E1311" s="355" t="s">
        <v>152</v>
      </c>
      <c r="F1311" s="353">
        <v>0.92</v>
      </c>
      <c r="G1311" s="256"/>
      <c r="H1311" s="353">
        <v>0.92</v>
      </c>
      <c r="I1311" s="446">
        <f t="shared" si="25"/>
        <v>0</v>
      </c>
      <c r="J1311" s="408">
        <v>0.5</v>
      </c>
      <c r="L1311" s="408">
        <v>0.42</v>
      </c>
    </row>
    <row r="1312" spans="1:33" s="238" customFormat="1" ht="19.5" customHeight="1">
      <c r="A1312" s="363"/>
      <c r="B1312" s="594" t="s">
        <v>2109</v>
      </c>
      <c r="C1312" s="355" t="s">
        <v>337</v>
      </c>
      <c r="D1312" s="355"/>
      <c r="E1312" s="355" t="s">
        <v>152</v>
      </c>
      <c r="F1312" s="353">
        <v>0.3</v>
      </c>
      <c r="G1312" s="256"/>
      <c r="H1312" s="353">
        <v>0.3</v>
      </c>
      <c r="I1312" s="446">
        <f t="shared" si="25"/>
        <v>0</v>
      </c>
      <c r="J1312" s="408"/>
      <c r="K1312" s="408">
        <v>0.3</v>
      </c>
      <c r="L1312" s="408"/>
      <c r="M1312" s="408"/>
      <c r="N1312" s="408"/>
      <c r="O1312" s="408"/>
      <c r="P1312" s="408"/>
      <c r="Q1312" s="408"/>
      <c r="R1312" s="408"/>
      <c r="S1312" s="408"/>
      <c r="T1312" s="408"/>
      <c r="U1312" s="408"/>
      <c r="V1312" s="408"/>
      <c r="W1312" s="408"/>
      <c r="X1312" s="408"/>
      <c r="Y1312" s="408"/>
      <c r="Z1312" s="414"/>
      <c r="AA1312" s="414"/>
      <c r="AB1312" s="414"/>
      <c r="AC1312" s="414"/>
      <c r="AD1312" s="414"/>
      <c r="AE1312" s="414"/>
      <c r="AF1312" s="414"/>
      <c r="AG1312" s="239"/>
    </row>
    <row r="1313" spans="1:33" s="238" customFormat="1" ht="19.5" customHeight="1">
      <c r="A1313" s="595"/>
      <c r="B1313" s="597" t="s">
        <v>1537</v>
      </c>
      <c r="C1313" s="605" t="s">
        <v>705</v>
      </c>
      <c r="D1313" s="355"/>
      <c r="E1313" s="355" t="s">
        <v>152</v>
      </c>
      <c r="F1313" s="360">
        <v>0.16</v>
      </c>
      <c r="G1313" s="256"/>
      <c r="H1313" s="360">
        <v>0.16</v>
      </c>
      <c r="I1313" s="446">
        <f t="shared" si="25"/>
        <v>0</v>
      </c>
      <c r="J1313" s="422"/>
      <c r="K1313" s="408"/>
      <c r="L1313" s="408"/>
      <c r="M1313" s="422"/>
      <c r="N1313" s="422">
        <v>0.16</v>
      </c>
      <c r="O1313" s="422"/>
      <c r="P1313" s="422"/>
      <c r="Q1313" s="422"/>
      <c r="R1313" s="422"/>
      <c r="S1313" s="422"/>
      <c r="T1313" s="422"/>
      <c r="U1313" s="422"/>
      <c r="V1313" s="422"/>
      <c r="W1313" s="422"/>
      <c r="X1313" s="422"/>
      <c r="Y1313" s="422"/>
      <c r="Z1313" s="421"/>
      <c r="AA1313" s="421"/>
      <c r="AB1313" s="421"/>
      <c r="AC1313" s="421"/>
      <c r="AD1313" s="421"/>
      <c r="AE1313" s="421"/>
      <c r="AF1313" s="421"/>
      <c r="AG1313" s="239"/>
    </row>
    <row r="1314" spans="1:33" s="238" customFormat="1" ht="19.5" customHeight="1">
      <c r="A1314" s="595"/>
      <c r="B1314" s="597" t="s">
        <v>1538</v>
      </c>
      <c r="C1314" s="605" t="s">
        <v>705</v>
      </c>
      <c r="D1314" s="355"/>
      <c r="E1314" s="355" t="s">
        <v>152</v>
      </c>
      <c r="F1314" s="360">
        <v>0.05</v>
      </c>
      <c r="G1314" s="256"/>
      <c r="H1314" s="360">
        <v>0.05</v>
      </c>
      <c r="I1314" s="446">
        <f t="shared" si="25"/>
        <v>0</v>
      </c>
      <c r="J1314" s="422">
        <v>0.05</v>
      </c>
      <c r="K1314" s="408"/>
      <c r="L1314" s="422"/>
      <c r="M1314" s="422"/>
      <c r="N1314" s="422"/>
      <c r="O1314" s="422"/>
      <c r="P1314" s="422"/>
      <c r="Q1314" s="422"/>
      <c r="R1314" s="422"/>
      <c r="S1314" s="422"/>
      <c r="T1314" s="422"/>
      <c r="U1314" s="422"/>
      <c r="V1314" s="422"/>
      <c r="W1314" s="422"/>
      <c r="X1314" s="422"/>
      <c r="Y1314" s="422"/>
      <c r="Z1314" s="421"/>
      <c r="AA1314" s="421"/>
      <c r="AB1314" s="421"/>
      <c r="AC1314" s="421"/>
      <c r="AD1314" s="421"/>
      <c r="AE1314" s="421"/>
      <c r="AF1314" s="421"/>
      <c r="AG1314" s="239"/>
    </row>
    <row r="1315" spans="1:33" s="238" customFormat="1" ht="19.5" customHeight="1">
      <c r="A1315" s="595"/>
      <c r="B1315" s="597" t="s">
        <v>2110</v>
      </c>
      <c r="C1315" s="605" t="s">
        <v>705</v>
      </c>
      <c r="D1315" s="355"/>
      <c r="E1315" s="355" t="s">
        <v>152</v>
      </c>
      <c r="F1315" s="360">
        <v>0.15</v>
      </c>
      <c r="G1315" s="256"/>
      <c r="H1315" s="360">
        <v>0.15</v>
      </c>
      <c r="I1315" s="446">
        <f t="shared" si="25"/>
        <v>0</v>
      </c>
      <c r="J1315" s="422">
        <v>0.15</v>
      </c>
      <c r="K1315" s="408"/>
      <c r="L1315" s="422"/>
      <c r="M1315" s="422"/>
      <c r="N1315" s="422"/>
      <c r="O1315" s="422"/>
      <c r="P1315" s="422"/>
      <c r="Q1315" s="422"/>
      <c r="R1315" s="422"/>
      <c r="S1315" s="422"/>
      <c r="T1315" s="422"/>
      <c r="U1315" s="422"/>
      <c r="V1315" s="422"/>
      <c r="W1315" s="422"/>
      <c r="X1315" s="422"/>
      <c r="Y1315" s="422"/>
      <c r="Z1315" s="421"/>
      <c r="AA1315" s="421"/>
      <c r="AB1315" s="421"/>
      <c r="AC1315" s="421"/>
      <c r="AD1315" s="421"/>
      <c r="AE1315" s="421"/>
      <c r="AF1315" s="421"/>
      <c r="AG1315" s="239"/>
    </row>
    <row r="1316" spans="1:33" s="238" customFormat="1" ht="19.5" customHeight="1">
      <c r="A1316" s="595"/>
      <c r="B1316" s="597" t="s">
        <v>1539</v>
      </c>
      <c r="C1316" s="605" t="s">
        <v>705</v>
      </c>
      <c r="D1316" s="355"/>
      <c r="E1316" s="355" t="s">
        <v>152</v>
      </c>
      <c r="F1316" s="360">
        <v>0.15</v>
      </c>
      <c r="G1316" s="256"/>
      <c r="H1316" s="360">
        <v>0.15</v>
      </c>
      <c r="I1316" s="446">
        <f t="shared" si="25"/>
        <v>0</v>
      </c>
      <c r="J1316" s="422"/>
      <c r="K1316" s="408"/>
      <c r="L1316" s="420"/>
      <c r="M1316" s="422">
        <v>0.15</v>
      </c>
      <c r="N1316" s="422"/>
      <c r="O1316" s="422"/>
      <c r="P1316" s="422"/>
      <c r="Q1316" s="422"/>
      <c r="R1316" s="422"/>
      <c r="S1316" s="422"/>
      <c r="T1316" s="422"/>
      <c r="U1316" s="422"/>
      <c r="V1316" s="422"/>
      <c r="W1316" s="422"/>
      <c r="X1316" s="422"/>
      <c r="Y1316" s="422"/>
      <c r="Z1316" s="421"/>
      <c r="AA1316" s="421"/>
      <c r="AB1316" s="421"/>
      <c r="AC1316" s="421"/>
      <c r="AD1316" s="421"/>
      <c r="AE1316" s="421"/>
      <c r="AF1316" s="421"/>
      <c r="AG1316" s="239"/>
    </row>
    <row r="1317" spans="1:33" s="238" customFormat="1" ht="19.5" customHeight="1">
      <c r="A1317" s="595"/>
      <c r="B1317" s="597" t="s">
        <v>1540</v>
      </c>
      <c r="C1317" s="605" t="s">
        <v>705</v>
      </c>
      <c r="D1317" s="355"/>
      <c r="E1317" s="355" t="s">
        <v>152</v>
      </c>
      <c r="F1317" s="360">
        <v>0.15</v>
      </c>
      <c r="G1317" s="256"/>
      <c r="H1317" s="360">
        <v>0.15</v>
      </c>
      <c r="I1317" s="446">
        <f t="shared" si="25"/>
        <v>0</v>
      </c>
      <c r="J1317" s="422"/>
      <c r="K1317" s="408">
        <v>0.05</v>
      </c>
      <c r="L1317" s="422"/>
      <c r="M1317" s="422"/>
      <c r="N1317" s="422">
        <v>0.1</v>
      </c>
      <c r="O1317" s="422"/>
      <c r="P1317" s="422"/>
      <c r="Q1317" s="422"/>
      <c r="R1317" s="422"/>
      <c r="S1317" s="422"/>
      <c r="T1317" s="422"/>
      <c r="U1317" s="422"/>
      <c r="V1317" s="422"/>
      <c r="W1317" s="422"/>
      <c r="X1317" s="422"/>
      <c r="Y1317" s="422"/>
      <c r="Z1317" s="421"/>
      <c r="AA1317" s="421"/>
      <c r="AB1317" s="421"/>
      <c r="AC1317" s="421"/>
      <c r="AD1317" s="421"/>
      <c r="AE1317" s="421"/>
      <c r="AF1317" s="421"/>
      <c r="AG1317" s="239"/>
    </row>
    <row r="1318" spans="1:33" s="238" customFormat="1" ht="19.5" customHeight="1">
      <c r="A1318" s="595"/>
      <c r="B1318" s="597" t="s">
        <v>1541</v>
      </c>
      <c r="C1318" s="605" t="s">
        <v>705</v>
      </c>
      <c r="D1318" s="355"/>
      <c r="E1318" s="355" t="s">
        <v>152</v>
      </c>
      <c r="F1318" s="360">
        <v>0.15</v>
      </c>
      <c r="G1318" s="256"/>
      <c r="H1318" s="360">
        <v>0.15</v>
      </c>
      <c r="I1318" s="446">
        <f t="shared" si="25"/>
        <v>0</v>
      </c>
      <c r="J1318" s="422"/>
      <c r="K1318" s="408"/>
      <c r="L1318" s="420"/>
      <c r="M1318" s="422"/>
      <c r="N1318" s="422">
        <v>0.15</v>
      </c>
      <c r="O1318" s="422"/>
      <c r="P1318" s="422"/>
      <c r="Q1318" s="422"/>
      <c r="R1318" s="422"/>
      <c r="S1318" s="422"/>
      <c r="T1318" s="422"/>
      <c r="U1318" s="422"/>
      <c r="V1318" s="422"/>
      <c r="W1318" s="422"/>
      <c r="X1318" s="422"/>
      <c r="Y1318" s="422"/>
      <c r="Z1318" s="421"/>
      <c r="AA1318" s="421"/>
      <c r="AB1318" s="421"/>
      <c r="AC1318" s="421"/>
      <c r="AD1318" s="421"/>
      <c r="AE1318" s="421"/>
      <c r="AF1318" s="421"/>
      <c r="AG1318" s="239"/>
    </row>
    <row r="1319" spans="1:33" s="238" customFormat="1" ht="19.5" customHeight="1">
      <c r="A1319" s="595"/>
      <c r="B1319" s="597" t="s">
        <v>1542</v>
      </c>
      <c r="C1319" s="605" t="s">
        <v>705</v>
      </c>
      <c r="D1319" s="355"/>
      <c r="E1319" s="355" t="s">
        <v>152</v>
      </c>
      <c r="F1319" s="360">
        <v>0.15</v>
      </c>
      <c r="G1319" s="256"/>
      <c r="H1319" s="360">
        <v>0.15</v>
      </c>
      <c r="I1319" s="446">
        <f t="shared" si="25"/>
        <v>0</v>
      </c>
      <c r="J1319" s="422"/>
      <c r="K1319" s="408"/>
      <c r="L1319" s="420"/>
      <c r="M1319" s="422">
        <v>7.0000000000000007E-2</v>
      </c>
      <c r="N1319" s="422">
        <v>0.08</v>
      </c>
      <c r="O1319" s="422"/>
      <c r="P1319" s="422"/>
      <c r="Q1319" s="422"/>
      <c r="R1319" s="422"/>
      <c r="S1319" s="422"/>
      <c r="T1319" s="422"/>
      <c r="U1319" s="422"/>
      <c r="V1319" s="422"/>
      <c r="W1319" s="422"/>
      <c r="X1319" s="422"/>
      <c r="Y1319" s="422"/>
      <c r="Z1319" s="421"/>
      <c r="AA1319" s="421"/>
      <c r="AB1319" s="421"/>
      <c r="AC1319" s="421"/>
      <c r="AD1319" s="421"/>
      <c r="AE1319" s="421"/>
      <c r="AF1319" s="421"/>
      <c r="AG1319" s="239"/>
    </row>
    <row r="1320" spans="1:33" s="238" customFormat="1" ht="19.5" customHeight="1">
      <c r="A1320" s="595"/>
      <c r="B1320" s="597" t="s">
        <v>1543</v>
      </c>
      <c r="C1320" s="605" t="s">
        <v>705</v>
      </c>
      <c r="D1320" s="355"/>
      <c r="E1320" s="355" t="s">
        <v>152</v>
      </c>
      <c r="F1320" s="360">
        <v>0.15</v>
      </c>
      <c r="G1320" s="256"/>
      <c r="H1320" s="360">
        <v>0.15</v>
      </c>
      <c r="I1320" s="446">
        <f t="shared" si="25"/>
        <v>0</v>
      </c>
      <c r="J1320" s="422"/>
      <c r="K1320" s="408"/>
      <c r="L1320" s="422">
        <v>0.15</v>
      </c>
      <c r="M1320" s="422"/>
      <c r="N1320" s="422"/>
      <c r="O1320" s="422"/>
      <c r="P1320" s="422"/>
      <c r="Q1320" s="422"/>
      <c r="R1320" s="422"/>
      <c r="S1320" s="422"/>
      <c r="T1320" s="422"/>
      <c r="U1320" s="422"/>
      <c r="V1320" s="422"/>
      <c r="W1320" s="422"/>
      <c r="X1320" s="422"/>
      <c r="Y1320" s="422"/>
      <c r="Z1320" s="421"/>
      <c r="AA1320" s="421"/>
      <c r="AB1320" s="421"/>
      <c r="AC1320" s="421"/>
      <c r="AD1320" s="421"/>
      <c r="AE1320" s="421"/>
      <c r="AF1320" s="421"/>
      <c r="AG1320" s="239"/>
    </row>
    <row r="1321" spans="1:33" s="238" customFormat="1" ht="19.5" customHeight="1">
      <c r="A1321" s="595"/>
      <c r="B1321" s="597" t="s">
        <v>2111</v>
      </c>
      <c r="C1321" s="605" t="s">
        <v>705</v>
      </c>
      <c r="D1321" s="355"/>
      <c r="E1321" s="355" t="s">
        <v>152</v>
      </c>
      <c r="F1321" s="360">
        <v>0.2</v>
      </c>
      <c r="G1321" s="256"/>
      <c r="H1321" s="360">
        <v>0.2</v>
      </c>
      <c r="I1321" s="446">
        <f t="shared" si="25"/>
        <v>0</v>
      </c>
      <c r="J1321" s="422"/>
      <c r="K1321" s="408"/>
      <c r="L1321" s="420"/>
      <c r="M1321" s="422">
        <v>0.2</v>
      </c>
      <c r="N1321" s="422"/>
      <c r="O1321" s="422"/>
      <c r="P1321" s="422"/>
      <c r="Q1321" s="422"/>
      <c r="R1321" s="422"/>
      <c r="S1321" s="422"/>
      <c r="T1321" s="422"/>
      <c r="U1321" s="422"/>
      <c r="V1321" s="422"/>
      <c r="W1321" s="422"/>
      <c r="X1321" s="422"/>
      <c r="Y1321" s="422"/>
      <c r="Z1321" s="421"/>
      <c r="AA1321" s="421"/>
      <c r="AB1321" s="421"/>
      <c r="AC1321" s="421"/>
      <c r="AD1321" s="421"/>
      <c r="AE1321" s="421"/>
      <c r="AF1321" s="421"/>
      <c r="AG1321" s="239"/>
    </row>
    <row r="1322" spans="1:33" s="238" customFormat="1" ht="19.5" customHeight="1">
      <c r="A1322" s="595"/>
      <c r="B1322" s="597" t="s">
        <v>1544</v>
      </c>
      <c r="C1322" s="605" t="s">
        <v>705</v>
      </c>
      <c r="D1322" s="355"/>
      <c r="E1322" s="355" t="s">
        <v>152</v>
      </c>
      <c r="F1322" s="360">
        <v>0.04</v>
      </c>
      <c r="G1322" s="256"/>
      <c r="H1322" s="360">
        <v>0.04</v>
      </c>
      <c r="I1322" s="446">
        <f t="shared" si="25"/>
        <v>0</v>
      </c>
      <c r="J1322" s="422"/>
      <c r="K1322" s="422"/>
      <c r="L1322" s="422"/>
      <c r="M1322" s="422"/>
      <c r="N1322" s="422"/>
      <c r="O1322" s="422"/>
      <c r="P1322" s="422"/>
      <c r="Q1322" s="422"/>
      <c r="R1322" s="422"/>
      <c r="S1322" s="422"/>
      <c r="T1322" s="422"/>
      <c r="U1322" s="422"/>
      <c r="V1322" s="422"/>
      <c r="W1322" s="422"/>
      <c r="X1322" s="422"/>
      <c r="Y1322" s="422">
        <v>0.04</v>
      </c>
      <c r="Z1322" s="421"/>
      <c r="AA1322" s="421"/>
      <c r="AB1322" s="421"/>
      <c r="AC1322" s="421"/>
      <c r="AD1322" s="421"/>
      <c r="AE1322" s="421"/>
      <c r="AF1322" s="421"/>
      <c r="AG1322" s="239"/>
    </row>
    <row r="1323" spans="1:33" s="238" customFormat="1" ht="19.5" customHeight="1">
      <c r="A1323" s="595"/>
      <c r="B1323" s="597" t="s">
        <v>1545</v>
      </c>
      <c r="C1323" s="605" t="s">
        <v>705</v>
      </c>
      <c r="D1323" s="355"/>
      <c r="E1323" s="355" t="s">
        <v>152</v>
      </c>
      <c r="F1323" s="360">
        <v>0.3</v>
      </c>
      <c r="G1323" s="256"/>
      <c r="H1323" s="360">
        <v>0.3</v>
      </c>
      <c r="I1323" s="446">
        <f t="shared" si="25"/>
        <v>0</v>
      </c>
      <c r="J1323" s="422"/>
      <c r="K1323" s="422"/>
      <c r="L1323" s="420"/>
      <c r="M1323" s="422"/>
      <c r="N1323" s="422">
        <v>0.3</v>
      </c>
      <c r="O1323" s="422"/>
      <c r="P1323" s="422"/>
      <c r="Q1323" s="422"/>
      <c r="R1323" s="422"/>
      <c r="S1323" s="422"/>
      <c r="T1323" s="422"/>
      <c r="U1323" s="422"/>
      <c r="V1323" s="422"/>
      <c r="W1323" s="422"/>
      <c r="X1323" s="422"/>
      <c r="Y1323" s="422"/>
      <c r="Z1323" s="421"/>
      <c r="AA1323" s="421"/>
      <c r="AB1323" s="421"/>
      <c r="AC1323" s="421"/>
      <c r="AD1323" s="421"/>
      <c r="AE1323" s="421"/>
      <c r="AF1323" s="421"/>
      <c r="AG1323" s="239"/>
    </row>
    <row r="1324" spans="1:33" s="238" customFormat="1" ht="19.5" customHeight="1">
      <c r="A1324" s="595"/>
      <c r="B1324" s="597" t="s">
        <v>1546</v>
      </c>
      <c r="C1324" s="605" t="s">
        <v>705</v>
      </c>
      <c r="D1324" s="355"/>
      <c r="E1324" s="355" t="s">
        <v>152</v>
      </c>
      <c r="F1324" s="360">
        <v>0.15</v>
      </c>
      <c r="G1324" s="256"/>
      <c r="H1324" s="360">
        <v>0.15</v>
      </c>
      <c r="I1324" s="446">
        <f t="shared" si="25"/>
        <v>0</v>
      </c>
      <c r="J1324" s="422">
        <v>0.1</v>
      </c>
      <c r="K1324" s="422"/>
      <c r="L1324" s="422">
        <v>0.05</v>
      </c>
      <c r="M1324" s="422"/>
      <c r="N1324" s="422"/>
      <c r="O1324" s="422"/>
      <c r="P1324" s="422"/>
      <c r="Q1324" s="422"/>
      <c r="R1324" s="422"/>
      <c r="S1324" s="422"/>
      <c r="T1324" s="422"/>
      <c r="U1324" s="422"/>
      <c r="V1324" s="422"/>
      <c r="W1324" s="422"/>
      <c r="X1324" s="422"/>
      <c r="Y1324" s="422"/>
      <c r="Z1324" s="421"/>
      <c r="AA1324" s="421"/>
      <c r="AB1324" s="421"/>
      <c r="AC1324" s="421"/>
      <c r="AD1324" s="421"/>
      <c r="AE1324" s="421"/>
      <c r="AF1324" s="421"/>
      <c r="AG1324" s="239"/>
    </row>
    <row r="1325" spans="1:33" ht="19.5" customHeight="1">
      <c r="A1325" s="595"/>
      <c r="B1325" s="596" t="s">
        <v>461</v>
      </c>
      <c r="C1325" s="605" t="s">
        <v>1275</v>
      </c>
      <c r="D1325" s="605" t="s">
        <v>1281</v>
      </c>
      <c r="E1325" s="355" t="s">
        <v>152</v>
      </c>
      <c r="F1325" s="353">
        <v>2</v>
      </c>
      <c r="G1325" s="256"/>
      <c r="H1325" s="353">
        <v>2</v>
      </c>
      <c r="I1325" s="446">
        <f t="shared" si="25"/>
        <v>0</v>
      </c>
      <c r="L1325" s="408">
        <v>2</v>
      </c>
    </row>
    <row r="1326" spans="1:33" ht="19.5" customHeight="1">
      <c r="A1326" s="595"/>
      <c r="B1326" s="13" t="s">
        <v>463</v>
      </c>
      <c r="C1326" s="605" t="s">
        <v>690</v>
      </c>
      <c r="D1326" s="605" t="s">
        <v>1221</v>
      </c>
      <c r="E1326" s="355" t="s">
        <v>152</v>
      </c>
      <c r="F1326" s="353">
        <v>0.13</v>
      </c>
      <c r="G1326" s="256"/>
      <c r="H1326" s="353">
        <v>0.13</v>
      </c>
      <c r="I1326" s="446">
        <f t="shared" si="25"/>
        <v>0</v>
      </c>
      <c r="J1326" s="422"/>
      <c r="Y1326" s="408">
        <v>0.13</v>
      </c>
    </row>
    <row r="1327" spans="1:33" ht="19.5" customHeight="1">
      <c r="A1327" s="595"/>
      <c r="B1327" s="596" t="s">
        <v>1548</v>
      </c>
      <c r="C1327" s="605" t="s">
        <v>690</v>
      </c>
      <c r="D1327" s="605" t="s">
        <v>1225</v>
      </c>
      <c r="E1327" s="355" t="s">
        <v>152</v>
      </c>
      <c r="F1327" s="353">
        <v>0.34</v>
      </c>
      <c r="G1327" s="256"/>
      <c r="H1327" s="353">
        <v>0.34</v>
      </c>
      <c r="I1327" s="446">
        <f t="shared" si="25"/>
        <v>0</v>
      </c>
      <c r="J1327" s="422"/>
      <c r="Q1327" s="408">
        <v>0.34</v>
      </c>
    </row>
    <row r="1328" spans="1:33" ht="19.5" customHeight="1">
      <c r="A1328" s="595"/>
      <c r="B1328" s="596" t="s">
        <v>464</v>
      </c>
      <c r="C1328" s="605" t="s">
        <v>332</v>
      </c>
      <c r="D1328" s="604" t="s">
        <v>1231</v>
      </c>
      <c r="E1328" s="355" t="s">
        <v>152</v>
      </c>
      <c r="F1328" s="360">
        <v>0.18</v>
      </c>
      <c r="G1328" s="256"/>
      <c r="H1328" s="360">
        <v>0.18</v>
      </c>
      <c r="I1328" s="446">
        <f t="shared" si="25"/>
        <v>0</v>
      </c>
      <c r="J1328" s="422"/>
      <c r="K1328" s="422"/>
      <c r="L1328" s="422">
        <v>0.18</v>
      </c>
      <c r="M1328" s="422"/>
      <c r="N1328" s="422"/>
      <c r="O1328" s="422"/>
      <c r="P1328" s="422"/>
      <c r="Q1328" s="422"/>
      <c r="R1328" s="422"/>
      <c r="S1328" s="422"/>
      <c r="T1328" s="422"/>
      <c r="U1328" s="422"/>
      <c r="V1328" s="422"/>
      <c r="W1328" s="422"/>
      <c r="X1328" s="422"/>
      <c r="Y1328" s="422"/>
      <c r="Z1328" s="421"/>
      <c r="AA1328" s="421"/>
      <c r="AB1328" s="421"/>
      <c r="AC1328" s="421"/>
      <c r="AD1328" s="421"/>
      <c r="AE1328" s="421"/>
      <c r="AF1328" s="421"/>
      <c r="AG1328" s="421"/>
    </row>
    <row r="1329" spans="1:33" ht="19.5" customHeight="1">
      <c r="A1329" s="595"/>
      <c r="B1329" s="596" t="s">
        <v>465</v>
      </c>
      <c r="C1329" s="605" t="s">
        <v>332</v>
      </c>
      <c r="D1329" s="605" t="s">
        <v>1229</v>
      </c>
      <c r="E1329" s="355" t="s">
        <v>152</v>
      </c>
      <c r="F1329" s="360">
        <v>0.27</v>
      </c>
      <c r="G1329" s="256"/>
      <c r="H1329" s="360">
        <v>0.27</v>
      </c>
      <c r="I1329" s="446">
        <f t="shared" si="25"/>
        <v>0</v>
      </c>
      <c r="J1329" s="422"/>
      <c r="K1329" s="422"/>
      <c r="L1329" s="422"/>
      <c r="M1329" s="422"/>
      <c r="N1329" s="360">
        <v>0.27</v>
      </c>
      <c r="O1329" s="422"/>
      <c r="P1329" s="422"/>
      <c r="Q1329" s="422"/>
      <c r="R1329" s="422"/>
      <c r="S1329" s="422"/>
      <c r="T1329" s="422"/>
      <c r="U1329" s="422"/>
      <c r="V1329" s="422"/>
      <c r="W1329" s="422"/>
      <c r="X1329" s="422"/>
      <c r="Y1329" s="422"/>
      <c r="Z1329" s="421"/>
      <c r="AA1329" s="421"/>
      <c r="AB1329" s="421"/>
      <c r="AC1329" s="421"/>
      <c r="AD1329" s="421"/>
      <c r="AE1329" s="421"/>
      <c r="AF1329" s="421"/>
      <c r="AG1329" s="421"/>
    </row>
    <row r="1330" spans="1:33" ht="19.5" customHeight="1">
      <c r="A1330" s="595"/>
      <c r="B1330" s="596" t="s">
        <v>466</v>
      </c>
      <c r="C1330" s="605" t="s">
        <v>332</v>
      </c>
      <c r="D1330" s="605" t="s">
        <v>784</v>
      </c>
      <c r="E1330" s="355" t="s">
        <v>152</v>
      </c>
      <c r="F1330" s="360">
        <v>0.11</v>
      </c>
      <c r="G1330" s="256"/>
      <c r="H1330" s="360">
        <v>0.11</v>
      </c>
      <c r="I1330" s="446">
        <f t="shared" si="25"/>
        <v>0</v>
      </c>
      <c r="J1330" s="422"/>
      <c r="K1330" s="360">
        <v>0.11</v>
      </c>
      <c r="L1330" s="422"/>
      <c r="M1330" s="422"/>
      <c r="N1330" s="422"/>
      <c r="O1330" s="422"/>
      <c r="P1330" s="422"/>
      <c r="Q1330" s="422"/>
      <c r="R1330" s="422"/>
      <c r="S1330" s="422"/>
      <c r="T1330" s="422"/>
      <c r="U1330" s="422"/>
      <c r="V1330" s="422"/>
      <c r="W1330" s="422"/>
      <c r="X1330" s="422"/>
      <c r="Y1330" s="422"/>
      <c r="Z1330" s="421"/>
      <c r="AA1330" s="421"/>
      <c r="AB1330" s="421"/>
      <c r="AC1330" s="421"/>
      <c r="AD1330" s="421"/>
      <c r="AE1330" s="421"/>
      <c r="AF1330" s="421"/>
      <c r="AG1330" s="421"/>
    </row>
    <row r="1331" spans="1:33" ht="19.5" customHeight="1">
      <c r="A1331" s="595"/>
      <c r="B1331" s="596" t="s">
        <v>1283</v>
      </c>
      <c r="C1331" s="605" t="s">
        <v>332</v>
      </c>
      <c r="D1331" s="605" t="s">
        <v>1271</v>
      </c>
      <c r="E1331" s="355" t="s">
        <v>152</v>
      </c>
      <c r="F1331" s="360">
        <v>0.03</v>
      </c>
      <c r="G1331" s="256"/>
      <c r="H1331" s="360">
        <v>0.03</v>
      </c>
      <c r="I1331" s="446">
        <f t="shared" si="25"/>
        <v>0</v>
      </c>
      <c r="J1331" s="422"/>
      <c r="K1331" s="422"/>
      <c r="L1331" s="422">
        <v>0.03</v>
      </c>
      <c r="M1331" s="422"/>
      <c r="N1331" s="422"/>
      <c r="O1331" s="422"/>
      <c r="P1331" s="422"/>
      <c r="Q1331" s="422"/>
      <c r="R1331" s="422"/>
      <c r="S1331" s="422"/>
      <c r="T1331" s="422"/>
      <c r="U1331" s="422"/>
      <c r="V1331" s="422"/>
      <c r="W1331" s="422"/>
      <c r="X1331" s="422"/>
      <c r="Y1331" s="422"/>
      <c r="Z1331" s="421"/>
      <c r="AA1331" s="421"/>
      <c r="AB1331" s="421"/>
      <c r="AC1331" s="421"/>
      <c r="AD1331" s="421"/>
      <c r="AE1331" s="421"/>
      <c r="AF1331" s="421"/>
      <c r="AG1331" s="421"/>
    </row>
    <row r="1332" spans="1:33" ht="19.5" customHeight="1">
      <c r="A1332" s="595"/>
      <c r="B1332" s="596" t="s">
        <v>1284</v>
      </c>
      <c r="C1332" s="605" t="s">
        <v>332</v>
      </c>
      <c r="D1332" s="605" t="s">
        <v>1273</v>
      </c>
      <c r="E1332" s="355" t="s">
        <v>152</v>
      </c>
      <c r="F1332" s="360">
        <v>0.13</v>
      </c>
      <c r="G1332" s="256"/>
      <c r="H1332" s="360">
        <v>0.13</v>
      </c>
      <c r="I1332" s="446">
        <f t="shared" si="25"/>
        <v>0</v>
      </c>
      <c r="J1332" s="422"/>
      <c r="K1332" s="422"/>
      <c r="L1332" s="422">
        <v>0.13</v>
      </c>
      <c r="M1332" s="422"/>
      <c r="N1332" s="422"/>
      <c r="O1332" s="422"/>
      <c r="P1332" s="422"/>
      <c r="Q1332" s="422"/>
      <c r="R1332" s="422"/>
      <c r="S1332" s="422"/>
      <c r="T1332" s="422"/>
      <c r="U1332" s="422"/>
      <c r="V1332" s="422"/>
      <c r="W1332" s="422"/>
      <c r="X1332" s="422"/>
      <c r="Y1332" s="422"/>
      <c r="Z1332" s="421"/>
      <c r="AA1332" s="421"/>
      <c r="AB1332" s="421"/>
      <c r="AC1332" s="421"/>
      <c r="AD1332" s="421"/>
      <c r="AE1332" s="421"/>
      <c r="AF1332" s="421"/>
      <c r="AG1332" s="421"/>
    </row>
    <row r="1333" spans="1:33" ht="19.5" customHeight="1">
      <c r="A1333" s="595"/>
      <c r="B1333" s="596" t="s">
        <v>1285</v>
      </c>
      <c r="C1333" s="605" t="s">
        <v>332</v>
      </c>
      <c r="D1333" s="605" t="s">
        <v>1272</v>
      </c>
      <c r="E1333" s="355" t="s">
        <v>152</v>
      </c>
      <c r="F1333" s="360">
        <v>0.1</v>
      </c>
      <c r="G1333" s="256"/>
      <c r="H1333" s="360">
        <v>0.1</v>
      </c>
      <c r="I1333" s="446">
        <f t="shared" si="25"/>
        <v>0</v>
      </c>
      <c r="J1333" s="422"/>
      <c r="K1333" s="422"/>
      <c r="L1333" s="422">
        <v>0.1</v>
      </c>
      <c r="M1333" s="422"/>
      <c r="N1333" s="422"/>
      <c r="O1333" s="422"/>
      <c r="P1333" s="422"/>
      <c r="Q1333" s="422"/>
      <c r="R1333" s="422"/>
      <c r="S1333" s="422"/>
      <c r="T1333" s="422"/>
      <c r="U1333" s="422"/>
      <c r="V1333" s="422"/>
      <c r="W1333" s="422"/>
      <c r="X1333" s="422"/>
      <c r="Y1333" s="422"/>
      <c r="Z1333" s="421"/>
      <c r="AA1333" s="421"/>
      <c r="AB1333" s="421"/>
      <c r="AC1333" s="421"/>
      <c r="AD1333" s="421"/>
      <c r="AE1333" s="421"/>
      <c r="AF1333" s="421"/>
      <c r="AG1333" s="421"/>
    </row>
    <row r="1334" spans="1:33" ht="19.5" customHeight="1">
      <c r="A1334" s="595"/>
      <c r="B1334" s="596" t="s">
        <v>1286</v>
      </c>
      <c r="C1334" s="605" t="s">
        <v>332</v>
      </c>
      <c r="D1334" s="605" t="s">
        <v>1274</v>
      </c>
      <c r="E1334" s="355" t="s">
        <v>152</v>
      </c>
      <c r="F1334" s="360">
        <v>0.12</v>
      </c>
      <c r="G1334" s="256"/>
      <c r="H1334" s="360">
        <v>0.12</v>
      </c>
      <c r="I1334" s="446">
        <f t="shared" si="25"/>
        <v>0</v>
      </c>
      <c r="J1334" s="422"/>
      <c r="K1334" s="422"/>
      <c r="L1334" s="422"/>
      <c r="M1334" s="422">
        <v>0.12</v>
      </c>
      <c r="N1334" s="422"/>
      <c r="O1334" s="422"/>
      <c r="P1334" s="422"/>
      <c r="Q1334" s="422"/>
      <c r="R1334" s="422"/>
      <c r="S1334" s="422"/>
      <c r="T1334" s="422"/>
      <c r="U1334" s="422"/>
      <c r="V1334" s="422"/>
      <c r="W1334" s="422"/>
      <c r="X1334" s="422"/>
      <c r="Y1334" s="422"/>
      <c r="Z1334" s="421"/>
      <c r="AA1334" s="421"/>
      <c r="AB1334" s="421"/>
      <c r="AC1334" s="421"/>
      <c r="AD1334" s="421"/>
      <c r="AE1334" s="421"/>
      <c r="AF1334" s="421"/>
      <c r="AG1334" s="421"/>
    </row>
    <row r="1335" spans="1:33" ht="19.5" customHeight="1">
      <c r="A1335" s="595"/>
      <c r="B1335" s="365" t="s">
        <v>1549</v>
      </c>
      <c r="C1335" s="605" t="s">
        <v>336</v>
      </c>
      <c r="D1335" s="605" t="s">
        <v>849</v>
      </c>
      <c r="E1335" s="355" t="s">
        <v>152</v>
      </c>
      <c r="F1335" s="353">
        <v>0.12</v>
      </c>
      <c r="G1335" s="256"/>
      <c r="H1335" s="353">
        <v>0.12</v>
      </c>
      <c r="I1335" s="446">
        <f t="shared" si="25"/>
        <v>0</v>
      </c>
      <c r="J1335" s="408">
        <v>0.12</v>
      </c>
    </row>
    <row r="1336" spans="1:33" s="238" customFormat="1" ht="19.5" customHeight="1">
      <c r="A1336" s="595"/>
      <c r="B1336" s="365" t="s">
        <v>1550</v>
      </c>
      <c r="C1336" s="605" t="s">
        <v>336</v>
      </c>
      <c r="D1336" s="605" t="s">
        <v>851</v>
      </c>
      <c r="E1336" s="355" t="s">
        <v>152</v>
      </c>
      <c r="F1336" s="353">
        <v>0.1</v>
      </c>
      <c r="G1336" s="256"/>
      <c r="H1336" s="353">
        <v>0.1</v>
      </c>
      <c r="I1336" s="446">
        <f t="shared" si="25"/>
        <v>0</v>
      </c>
      <c r="J1336" s="408">
        <v>7.0000000000000007E-2</v>
      </c>
      <c r="K1336" s="408"/>
      <c r="L1336" s="408"/>
      <c r="M1336" s="408">
        <v>0.03</v>
      </c>
      <c r="N1336" s="408"/>
      <c r="O1336" s="408"/>
      <c r="P1336" s="408"/>
      <c r="Q1336" s="408"/>
      <c r="R1336" s="408"/>
      <c r="S1336" s="408"/>
      <c r="T1336" s="408"/>
      <c r="U1336" s="408"/>
      <c r="V1336" s="408"/>
      <c r="W1336" s="408"/>
      <c r="X1336" s="408"/>
      <c r="Y1336" s="408"/>
      <c r="Z1336" s="414"/>
      <c r="AA1336" s="414"/>
      <c r="AB1336" s="414"/>
      <c r="AC1336" s="414"/>
      <c r="AD1336" s="414"/>
      <c r="AE1336" s="414"/>
      <c r="AF1336" s="414"/>
      <c r="AG1336" s="239"/>
    </row>
    <row r="1337" spans="1:33" ht="19.5" customHeight="1">
      <c r="A1337" s="595"/>
      <c r="B1337" s="596" t="s">
        <v>1287</v>
      </c>
      <c r="C1337" s="605" t="s">
        <v>339</v>
      </c>
      <c r="D1337" s="605" t="s">
        <v>697</v>
      </c>
      <c r="E1337" s="355" t="s">
        <v>152</v>
      </c>
      <c r="F1337" s="353">
        <v>0.8</v>
      </c>
      <c r="G1337" s="256"/>
      <c r="H1337" s="353">
        <v>0.8</v>
      </c>
      <c r="I1337" s="446">
        <f t="shared" si="25"/>
        <v>0</v>
      </c>
      <c r="L1337" s="408">
        <v>0.8</v>
      </c>
    </row>
    <row r="1338" spans="1:33" ht="19.5" customHeight="1">
      <c r="A1338" s="595"/>
      <c r="B1338" s="596" t="s">
        <v>1288</v>
      </c>
      <c r="C1338" s="605" t="s">
        <v>339</v>
      </c>
      <c r="D1338" s="605" t="s">
        <v>700</v>
      </c>
      <c r="E1338" s="355" t="s">
        <v>152</v>
      </c>
      <c r="F1338" s="353">
        <v>0.06</v>
      </c>
      <c r="G1338" s="256"/>
      <c r="H1338" s="353">
        <v>0.06</v>
      </c>
      <c r="I1338" s="446">
        <f t="shared" si="25"/>
        <v>0</v>
      </c>
      <c r="J1338" s="408">
        <v>0.06</v>
      </c>
    </row>
    <row r="1339" spans="1:33" ht="19.5" customHeight="1">
      <c r="A1339" s="595"/>
      <c r="B1339" s="358" t="s">
        <v>1710</v>
      </c>
      <c r="C1339" s="351" t="s">
        <v>340</v>
      </c>
      <c r="D1339" s="351" t="s">
        <v>1711</v>
      </c>
      <c r="E1339" s="355" t="s">
        <v>152</v>
      </c>
      <c r="F1339" s="256">
        <v>0.09</v>
      </c>
      <c r="G1339" s="256"/>
      <c r="H1339" s="256">
        <v>0.09</v>
      </c>
      <c r="I1339" s="446">
        <f t="shared" si="25"/>
        <v>0</v>
      </c>
      <c r="J1339" s="133"/>
      <c r="K1339" s="133">
        <v>0.09</v>
      </c>
      <c r="L1339" s="133"/>
      <c r="M1339" s="133"/>
      <c r="N1339" s="133"/>
      <c r="O1339" s="133"/>
      <c r="P1339" s="133"/>
      <c r="Q1339" s="133"/>
    </row>
    <row r="1340" spans="1:33" ht="19.5" customHeight="1">
      <c r="A1340" s="595"/>
      <c r="B1340" s="358" t="s">
        <v>1712</v>
      </c>
      <c r="C1340" s="351" t="s">
        <v>340</v>
      </c>
      <c r="D1340" s="351" t="s">
        <v>1713</v>
      </c>
      <c r="E1340" s="355" t="s">
        <v>152</v>
      </c>
      <c r="F1340" s="256">
        <v>0.06</v>
      </c>
      <c r="G1340" s="256"/>
      <c r="H1340" s="256">
        <v>0.06</v>
      </c>
      <c r="I1340" s="446">
        <f t="shared" si="25"/>
        <v>0</v>
      </c>
      <c r="J1340" s="133">
        <v>0.06</v>
      </c>
      <c r="K1340" s="133"/>
      <c r="L1340" s="133"/>
      <c r="M1340" s="133"/>
      <c r="N1340" s="133"/>
      <c r="O1340" s="133"/>
      <c r="P1340" s="133"/>
      <c r="Q1340" s="133"/>
    </row>
    <row r="1341" spans="1:33" ht="19.5" customHeight="1">
      <c r="A1341" s="595"/>
      <c r="B1341" s="358" t="s">
        <v>1714</v>
      </c>
      <c r="C1341" s="351" t="s">
        <v>340</v>
      </c>
      <c r="D1341" s="351" t="s">
        <v>1715</v>
      </c>
      <c r="E1341" s="355" t="s">
        <v>152</v>
      </c>
      <c r="F1341" s="256">
        <v>0.13</v>
      </c>
      <c r="G1341" s="256"/>
      <c r="H1341" s="256">
        <v>0.13</v>
      </c>
      <c r="I1341" s="446">
        <f t="shared" si="25"/>
        <v>0</v>
      </c>
      <c r="J1341" s="133"/>
      <c r="K1341" s="133"/>
      <c r="L1341" s="133">
        <v>0.13</v>
      </c>
      <c r="M1341" s="133"/>
      <c r="N1341" s="133"/>
      <c r="O1341" s="133"/>
      <c r="P1341" s="133"/>
      <c r="Q1341" s="133"/>
    </row>
    <row r="1342" spans="1:33" ht="19.5" customHeight="1">
      <c r="A1342" s="595"/>
      <c r="B1342" s="358" t="s">
        <v>1716</v>
      </c>
      <c r="C1342" s="351" t="s">
        <v>340</v>
      </c>
      <c r="D1342" s="351" t="s">
        <v>1717</v>
      </c>
      <c r="E1342" s="355" t="s">
        <v>152</v>
      </c>
      <c r="F1342" s="256">
        <v>0.1</v>
      </c>
      <c r="G1342" s="256"/>
      <c r="H1342" s="256">
        <v>0.1</v>
      </c>
      <c r="I1342" s="446">
        <f t="shared" si="25"/>
        <v>0</v>
      </c>
      <c r="J1342" s="133"/>
      <c r="K1342" s="133"/>
      <c r="L1342" s="133">
        <v>0.1</v>
      </c>
      <c r="M1342" s="133"/>
      <c r="N1342" s="133"/>
      <c r="O1342" s="133"/>
      <c r="P1342" s="133"/>
      <c r="Q1342" s="133"/>
    </row>
    <row r="1343" spans="1:33" ht="19.5" customHeight="1">
      <c r="A1343" s="595"/>
      <c r="B1343" s="358" t="s">
        <v>1718</v>
      </c>
      <c r="C1343" s="351" t="s">
        <v>340</v>
      </c>
      <c r="D1343" s="351" t="s">
        <v>1719</v>
      </c>
      <c r="E1343" s="355" t="s">
        <v>152</v>
      </c>
      <c r="F1343" s="256">
        <v>0.05</v>
      </c>
      <c r="G1343" s="256"/>
      <c r="H1343" s="256">
        <v>0.05</v>
      </c>
      <c r="I1343" s="446">
        <f t="shared" si="25"/>
        <v>0</v>
      </c>
      <c r="J1343" s="133"/>
      <c r="K1343" s="133"/>
      <c r="L1343" s="133"/>
      <c r="M1343" s="133">
        <v>0.05</v>
      </c>
      <c r="N1343" s="133"/>
      <c r="O1343" s="133"/>
      <c r="P1343" s="133"/>
      <c r="Q1343" s="133"/>
    </row>
    <row r="1344" spans="1:33" ht="19.5" customHeight="1">
      <c r="A1344" s="595"/>
      <c r="B1344" s="358" t="s">
        <v>1720</v>
      </c>
      <c r="C1344" s="351" t="s">
        <v>340</v>
      </c>
      <c r="D1344" s="351" t="s">
        <v>1721</v>
      </c>
      <c r="E1344" s="355" t="s">
        <v>152</v>
      </c>
      <c r="F1344" s="256">
        <v>0.05</v>
      </c>
      <c r="G1344" s="256"/>
      <c r="H1344" s="256">
        <v>0.05</v>
      </c>
      <c r="I1344" s="446">
        <f t="shared" si="25"/>
        <v>0</v>
      </c>
      <c r="J1344" s="133"/>
      <c r="K1344" s="133"/>
      <c r="L1344" s="133"/>
      <c r="M1344" s="133"/>
      <c r="N1344" s="133"/>
      <c r="O1344" s="133"/>
      <c r="P1344" s="133"/>
      <c r="Q1344" s="133">
        <v>0.05</v>
      </c>
    </row>
    <row r="1345" spans="1:33" ht="19.5" customHeight="1">
      <c r="A1345" s="595"/>
      <c r="B1345" s="358" t="s">
        <v>1722</v>
      </c>
      <c r="C1345" s="351" t="s">
        <v>340</v>
      </c>
      <c r="D1345" s="351" t="s">
        <v>1723</v>
      </c>
      <c r="E1345" s="355" t="s">
        <v>152</v>
      </c>
      <c r="F1345" s="256">
        <v>7.0000000000000007E-2</v>
      </c>
      <c r="G1345" s="256"/>
      <c r="H1345" s="256">
        <v>7.0000000000000007E-2</v>
      </c>
      <c r="I1345" s="446">
        <f t="shared" si="25"/>
        <v>0</v>
      </c>
      <c r="J1345" s="133"/>
      <c r="K1345" s="133"/>
      <c r="L1345" s="133"/>
      <c r="M1345" s="133">
        <v>7.0000000000000007E-2</v>
      </c>
      <c r="N1345" s="133"/>
      <c r="O1345" s="133"/>
      <c r="P1345" s="133"/>
      <c r="Q1345" s="133"/>
    </row>
    <row r="1346" spans="1:33" ht="19.5" customHeight="1">
      <c r="A1346" s="595"/>
      <c r="B1346" s="358" t="s">
        <v>1724</v>
      </c>
      <c r="C1346" s="351" t="s">
        <v>340</v>
      </c>
      <c r="D1346" s="351" t="s">
        <v>1725</v>
      </c>
      <c r="E1346" s="355" t="s">
        <v>152</v>
      </c>
      <c r="F1346" s="256">
        <v>0.1</v>
      </c>
      <c r="G1346" s="256"/>
      <c r="H1346" s="256">
        <v>0.1</v>
      </c>
      <c r="I1346" s="446">
        <f t="shared" si="25"/>
        <v>0</v>
      </c>
      <c r="J1346" s="133"/>
      <c r="K1346" s="133"/>
      <c r="L1346" s="133"/>
      <c r="M1346" s="133">
        <v>0.1</v>
      </c>
      <c r="N1346" s="133"/>
      <c r="O1346" s="133"/>
      <c r="P1346" s="133"/>
      <c r="Q1346" s="133"/>
    </row>
    <row r="1347" spans="1:33" s="238" customFormat="1" ht="19.5" customHeight="1">
      <c r="A1347" s="595"/>
      <c r="B1347" s="356" t="s">
        <v>470</v>
      </c>
      <c r="C1347" s="605" t="s">
        <v>337</v>
      </c>
      <c r="D1347" s="605"/>
      <c r="E1347" s="355" t="s">
        <v>152</v>
      </c>
      <c r="F1347" s="360">
        <v>0.15</v>
      </c>
      <c r="G1347" s="256"/>
      <c r="H1347" s="360">
        <v>0.15</v>
      </c>
      <c r="I1347" s="446">
        <f t="shared" si="25"/>
        <v>0</v>
      </c>
      <c r="J1347" s="423">
        <v>0.15</v>
      </c>
      <c r="K1347" s="422"/>
      <c r="L1347" s="420"/>
      <c r="M1347" s="422"/>
      <c r="N1347" s="422"/>
      <c r="O1347" s="422"/>
      <c r="P1347" s="422"/>
      <c r="Q1347" s="422"/>
      <c r="R1347" s="422"/>
      <c r="S1347" s="422"/>
      <c r="T1347" s="422"/>
      <c r="U1347" s="422"/>
      <c r="V1347" s="422"/>
      <c r="W1347" s="422"/>
      <c r="X1347" s="422"/>
      <c r="Y1347" s="422"/>
      <c r="Z1347" s="421"/>
      <c r="AA1347" s="421"/>
      <c r="AB1347" s="421"/>
      <c r="AC1347" s="421"/>
      <c r="AD1347" s="421"/>
      <c r="AE1347" s="421"/>
      <c r="AF1347" s="421"/>
      <c r="AG1347" s="239"/>
    </row>
    <row r="1348" spans="1:33" s="238" customFormat="1" ht="19.5" customHeight="1">
      <c r="A1348" s="595"/>
      <c r="B1348" s="356" t="s">
        <v>471</v>
      </c>
      <c r="C1348" s="605" t="s">
        <v>337</v>
      </c>
      <c r="D1348" s="605"/>
      <c r="E1348" s="355" t="s">
        <v>152</v>
      </c>
      <c r="F1348" s="360">
        <v>0.15</v>
      </c>
      <c r="G1348" s="256"/>
      <c r="H1348" s="360">
        <v>0.15</v>
      </c>
      <c r="I1348" s="446">
        <f t="shared" si="25"/>
        <v>0</v>
      </c>
      <c r="J1348" s="422"/>
      <c r="K1348" s="422"/>
      <c r="L1348" s="423">
        <v>0.15</v>
      </c>
      <c r="M1348" s="422"/>
      <c r="N1348" s="422"/>
      <c r="O1348" s="422"/>
      <c r="P1348" s="422"/>
      <c r="Q1348" s="422"/>
      <c r="R1348" s="422"/>
      <c r="S1348" s="422"/>
      <c r="T1348" s="422"/>
      <c r="U1348" s="422"/>
      <c r="V1348" s="422"/>
      <c r="W1348" s="422"/>
      <c r="X1348" s="422"/>
      <c r="Y1348" s="422"/>
      <c r="Z1348" s="421"/>
      <c r="AA1348" s="421"/>
      <c r="AB1348" s="421"/>
      <c r="AC1348" s="421"/>
      <c r="AD1348" s="421"/>
      <c r="AE1348" s="421"/>
      <c r="AF1348" s="421"/>
      <c r="AG1348" s="239"/>
    </row>
    <row r="1349" spans="1:33" s="238" customFormat="1" ht="19.5" customHeight="1">
      <c r="A1349" s="595"/>
      <c r="B1349" s="356" t="s">
        <v>674</v>
      </c>
      <c r="C1349" s="605" t="s">
        <v>337</v>
      </c>
      <c r="D1349" s="605"/>
      <c r="E1349" s="355" t="s">
        <v>152</v>
      </c>
      <c r="F1349" s="360">
        <v>0.15000000000000002</v>
      </c>
      <c r="G1349" s="256"/>
      <c r="H1349" s="360">
        <v>0.15000000000000002</v>
      </c>
      <c r="I1349" s="446">
        <f t="shared" si="25"/>
        <v>0</v>
      </c>
      <c r="J1349" s="422"/>
      <c r="K1349" s="422"/>
      <c r="L1349" s="423">
        <v>0.15</v>
      </c>
      <c r="M1349" s="422"/>
      <c r="N1349" s="422"/>
      <c r="O1349" s="422"/>
      <c r="P1349" s="422"/>
      <c r="Q1349" s="422"/>
      <c r="R1349" s="422"/>
      <c r="S1349" s="422"/>
      <c r="T1349" s="422"/>
      <c r="U1349" s="422"/>
      <c r="V1349" s="422"/>
      <c r="W1349" s="422"/>
      <c r="X1349" s="422"/>
      <c r="Y1349" s="422"/>
      <c r="Z1349" s="421"/>
      <c r="AA1349" s="421"/>
      <c r="AB1349" s="421"/>
      <c r="AC1349" s="421"/>
      <c r="AD1349" s="421"/>
      <c r="AE1349" s="421"/>
      <c r="AF1349" s="421"/>
      <c r="AG1349" s="239"/>
    </row>
    <row r="1350" spans="1:33" ht="19.5" customHeight="1">
      <c r="A1350" s="595"/>
      <c r="B1350" s="356" t="s">
        <v>472</v>
      </c>
      <c r="C1350" s="605" t="s">
        <v>337</v>
      </c>
      <c r="D1350" s="357"/>
      <c r="E1350" s="355" t="s">
        <v>152</v>
      </c>
      <c r="F1350" s="360">
        <v>0.2</v>
      </c>
      <c r="G1350" s="256"/>
      <c r="H1350" s="360">
        <v>0.2</v>
      </c>
      <c r="I1350" s="446">
        <f t="shared" si="25"/>
        <v>0</v>
      </c>
      <c r="J1350" s="422"/>
      <c r="K1350" s="422"/>
      <c r="L1350" s="423">
        <v>0.2</v>
      </c>
      <c r="M1350" s="422"/>
      <c r="N1350" s="422"/>
      <c r="O1350" s="422"/>
      <c r="P1350" s="422"/>
      <c r="Q1350" s="422"/>
      <c r="R1350" s="422"/>
      <c r="S1350" s="422"/>
      <c r="T1350" s="422"/>
      <c r="U1350" s="422"/>
      <c r="V1350" s="422"/>
      <c r="W1350" s="422"/>
      <c r="X1350" s="422"/>
      <c r="Y1350" s="422"/>
      <c r="Z1350" s="421"/>
      <c r="AA1350" s="421"/>
      <c r="AB1350" s="421"/>
      <c r="AC1350" s="421"/>
      <c r="AD1350" s="421"/>
      <c r="AE1350" s="421"/>
      <c r="AF1350" s="421"/>
      <c r="AG1350" s="421"/>
    </row>
    <row r="1351" spans="1:33" ht="19.5" customHeight="1">
      <c r="A1351" s="595"/>
      <c r="B1351" s="356" t="s">
        <v>466</v>
      </c>
      <c r="C1351" s="605" t="s">
        <v>337</v>
      </c>
      <c r="D1351" s="357"/>
      <c r="E1351" s="355" t="s">
        <v>152</v>
      </c>
      <c r="F1351" s="360">
        <v>0.15</v>
      </c>
      <c r="G1351" s="256"/>
      <c r="H1351" s="360">
        <v>0.15</v>
      </c>
      <c r="I1351" s="446">
        <f t="shared" si="25"/>
        <v>0</v>
      </c>
      <c r="J1351" s="422"/>
      <c r="K1351" s="422"/>
      <c r="L1351" s="423">
        <v>0.15</v>
      </c>
      <c r="M1351" s="422"/>
      <c r="N1351" s="422"/>
      <c r="O1351" s="422"/>
      <c r="P1351" s="422"/>
      <c r="Q1351" s="422"/>
      <c r="R1351" s="422"/>
      <c r="S1351" s="422"/>
      <c r="T1351" s="422"/>
      <c r="U1351" s="422"/>
      <c r="V1351" s="422"/>
      <c r="W1351" s="422"/>
      <c r="X1351" s="422"/>
      <c r="Y1351" s="422"/>
      <c r="Z1351" s="421"/>
      <c r="AA1351" s="421"/>
      <c r="AB1351" s="421"/>
      <c r="AC1351" s="421"/>
      <c r="AD1351" s="421"/>
      <c r="AE1351" s="421"/>
      <c r="AF1351" s="421"/>
      <c r="AG1351" s="421"/>
    </row>
    <row r="1352" spans="1:33" s="238" customFormat="1" ht="19.5" customHeight="1">
      <c r="A1352" s="595"/>
      <c r="B1352" s="356" t="s">
        <v>675</v>
      </c>
      <c r="C1352" s="605" t="s">
        <v>337</v>
      </c>
      <c r="D1352" s="605"/>
      <c r="E1352" s="355" t="s">
        <v>152</v>
      </c>
      <c r="F1352" s="360">
        <v>0.15</v>
      </c>
      <c r="G1352" s="256"/>
      <c r="H1352" s="360">
        <v>0.15</v>
      </c>
      <c r="I1352" s="446">
        <f t="shared" si="25"/>
        <v>0</v>
      </c>
      <c r="J1352" s="422"/>
      <c r="K1352" s="422">
        <v>7.0000000000000007E-2</v>
      </c>
      <c r="L1352" s="423"/>
      <c r="M1352" s="422"/>
      <c r="N1352" s="422"/>
      <c r="O1352" s="422"/>
      <c r="P1352" s="422"/>
      <c r="Q1352" s="422">
        <v>0.05</v>
      </c>
      <c r="R1352" s="422"/>
      <c r="S1352" s="422"/>
      <c r="T1352" s="422"/>
      <c r="U1352" s="422"/>
      <c r="V1352" s="422"/>
      <c r="W1352" s="422"/>
      <c r="X1352" s="422"/>
      <c r="Y1352" s="422"/>
      <c r="Z1352" s="421"/>
      <c r="AA1352" s="421"/>
      <c r="AB1352" s="421"/>
      <c r="AC1352" s="421"/>
      <c r="AD1352" s="421"/>
      <c r="AE1352" s="421"/>
      <c r="AF1352" s="421">
        <v>0.03</v>
      </c>
      <c r="AG1352" s="239"/>
    </row>
    <row r="1353" spans="1:33" ht="19.5" customHeight="1">
      <c r="A1353" s="595"/>
      <c r="B1353" s="356" t="s">
        <v>473</v>
      </c>
      <c r="C1353" s="605" t="s">
        <v>337</v>
      </c>
      <c r="D1353" s="357"/>
      <c r="E1353" s="355" t="s">
        <v>152</v>
      </c>
      <c r="F1353" s="360">
        <v>0.15</v>
      </c>
      <c r="G1353" s="256"/>
      <c r="H1353" s="360">
        <v>0.15</v>
      </c>
      <c r="I1353" s="446">
        <f t="shared" si="25"/>
        <v>0</v>
      </c>
      <c r="J1353" s="422"/>
      <c r="K1353" s="422"/>
      <c r="L1353" s="423">
        <v>0.15</v>
      </c>
      <c r="M1353" s="422"/>
      <c r="N1353" s="422"/>
      <c r="O1353" s="422"/>
      <c r="P1353" s="422"/>
      <c r="Q1353" s="422"/>
      <c r="R1353" s="422"/>
      <c r="S1353" s="422"/>
      <c r="T1353" s="422"/>
      <c r="U1353" s="422"/>
      <c r="V1353" s="422"/>
      <c r="W1353" s="422"/>
      <c r="X1353" s="422"/>
      <c r="Y1353" s="422"/>
      <c r="Z1353" s="421"/>
      <c r="AA1353" s="421"/>
      <c r="AB1353" s="421"/>
      <c r="AC1353" s="421"/>
      <c r="AD1353" s="421"/>
      <c r="AE1353" s="421"/>
      <c r="AF1353" s="421"/>
      <c r="AG1353" s="421"/>
    </row>
    <row r="1354" spans="1:33" ht="19.5" customHeight="1">
      <c r="A1354" s="595"/>
      <c r="B1354" s="356" t="s">
        <v>474</v>
      </c>
      <c r="C1354" s="605" t="s">
        <v>337</v>
      </c>
      <c r="D1354" s="357"/>
      <c r="E1354" s="355" t="s">
        <v>152</v>
      </c>
      <c r="F1354" s="360">
        <v>0.18</v>
      </c>
      <c r="G1354" s="256"/>
      <c r="H1354" s="360">
        <v>0.18</v>
      </c>
      <c r="I1354" s="446">
        <f t="shared" si="25"/>
        <v>0</v>
      </c>
      <c r="J1354" s="422"/>
      <c r="K1354" s="422"/>
      <c r="L1354" s="423">
        <v>0.18</v>
      </c>
      <c r="M1354" s="422"/>
      <c r="N1354" s="422"/>
      <c r="O1354" s="422"/>
      <c r="P1354" s="422"/>
      <c r="Q1354" s="422"/>
      <c r="R1354" s="422"/>
      <c r="S1354" s="422"/>
      <c r="T1354" s="422"/>
      <c r="U1354" s="422"/>
      <c r="V1354" s="422"/>
      <c r="W1354" s="422"/>
      <c r="X1354" s="422"/>
      <c r="Y1354" s="422"/>
      <c r="Z1354" s="421"/>
      <c r="AA1354" s="421"/>
      <c r="AB1354" s="421"/>
      <c r="AC1354" s="421"/>
      <c r="AD1354" s="421"/>
      <c r="AE1354" s="421"/>
      <c r="AF1354" s="421"/>
      <c r="AG1354" s="421"/>
    </row>
    <row r="1355" spans="1:33" ht="19.5" customHeight="1">
      <c r="A1355" s="595"/>
      <c r="B1355" s="356" t="s">
        <v>475</v>
      </c>
      <c r="C1355" s="605" t="s">
        <v>337</v>
      </c>
      <c r="D1355" s="357"/>
      <c r="E1355" s="355" t="s">
        <v>152</v>
      </c>
      <c r="F1355" s="360">
        <v>0.15</v>
      </c>
      <c r="G1355" s="256"/>
      <c r="H1355" s="360">
        <v>0.15</v>
      </c>
      <c r="I1355" s="446">
        <f t="shared" si="25"/>
        <v>0</v>
      </c>
      <c r="J1355" s="422"/>
      <c r="K1355" s="422"/>
      <c r="L1355" s="423">
        <v>0.15</v>
      </c>
      <c r="M1355" s="422"/>
      <c r="N1355" s="422"/>
      <c r="O1355" s="422"/>
      <c r="P1355" s="422"/>
      <c r="Q1355" s="422"/>
      <c r="R1355" s="422"/>
      <c r="S1355" s="422"/>
      <c r="T1355" s="422"/>
      <c r="U1355" s="422"/>
      <c r="V1355" s="422"/>
      <c r="W1355" s="422"/>
      <c r="X1355" s="422"/>
      <c r="Y1355" s="422"/>
      <c r="Z1355" s="421"/>
      <c r="AA1355" s="421"/>
      <c r="AB1355" s="421"/>
      <c r="AC1355" s="421"/>
      <c r="AD1355" s="421"/>
      <c r="AE1355" s="421"/>
      <c r="AF1355" s="421"/>
      <c r="AG1355" s="421"/>
    </row>
    <row r="1356" spans="1:33" s="238" customFormat="1" ht="19.5" customHeight="1">
      <c r="A1356" s="595"/>
      <c r="B1356" s="356" t="s">
        <v>476</v>
      </c>
      <c r="C1356" s="605" t="s">
        <v>337</v>
      </c>
      <c r="D1356" s="605"/>
      <c r="E1356" s="355" t="s">
        <v>152</v>
      </c>
      <c r="F1356" s="360">
        <v>0.15</v>
      </c>
      <c r="G1356" s="256"/>
      <c r="H1356" s="360">
        <v>0.15</v>
      </c>
      <c r="I1356" s="446">
        <f t="shared" ref="I1356:I1387" si="26">SUM(J1356:AG1356)-H1356</f>
        <v>0</v>
      </c>
      <c r="J1356" s="422"/>
      <c r="K1356" s="422"/>
      <c r="L1356" s="423"/>
      <c r="M1356" s="422">
        <v>0.15</v>
      </c>
      <c r="N1356" s="422"/>
      <c r="O1356" s="422"/>
      <c r="P1356" s="422"/>
      <c r="Q1356" s="422"/>
      <c r="R1356" s="422"/>
      <c r="S1356" s="422"/>
      <c r="T1356" s="422"/>
      <c r="U1356" s="422"/>
      <c r="V1356" s="422"/>
      <c r="W1356" s="422"/>
      <c r="X1356" s="422"/>
      <c r="Y1356" s="422"/>
      <c r="Z1356" s="421"/>
      <c r="AA1356" s="421"/>
      <c r="AB1356" s="421"/>
      <c r="AC1356" s="421"/>
      <c r="AD1356" s="421"/>
      <c r="AE1356" s="421"/>
      <c r="AF1356" s="421"/>
      <c r="AG1356" s="239"/>
    </row>
    <row r="1357" spans="1:33" ht="19.5" customHeight="1">
      <c r="A1357" s="593">
        <v>29</v>
      </c>
      <c r="B1357" s="401" t="s">
        <v>153</v>
      </c>
      <c r="C1357" s="605"/>
      <c r="D1357" s="399"/>
      <c r="E1357" s="605"/>
      <c r="F1357" s="377"/>
      <c r="G1357" s="400"/>
      <c r="H1357" s="377"/>
      <c r="I1357" s="446">
        <f t="shared" si="26"/>
        <v>0</v>
      </c>
      <c r="J1357" s="425"/>
      <c r="K1357" s="425"/>
      <c r="L1357" s="425"/>
      <c r="M1357" s="425"/>
      <c r="N1357" s="425"/>
      <c r="O1357" s="425"/>
      <c r="P1357" s="425"/>
      <c r="Q1357" s="425"/>
      <c r="R1357" s="425"/>
      <c r="S1357" s="425"/>
      <c r="T1357" s="425"/>
      <c r="U1357" s="426"/>
      <c r="V1357" s="425"/>
      <c r="W1357" s="426"/>
      <c r="X1357" s="425"/>
      <c r="Y1357" s="425"/>
      <c r="Z1357" s="424"/>
      <c r="AA1357" s="424"/>
      <c r="AB1357" s="424"/>
      <c r="AC1357" s="424"/>
      <c r="AD1357" s="424"/>
      <c r="AE1357" s="424"/>
      <c r="AF1357" s="424"/>
      <c r="AG1357" s="424"/>
    </row>
    <row r="1358" spans="1:33" s="238" customFormat="1" ht="19.5" customHeight="1">
      <c r="A1358" s="363"/>
      <c r="B1358" s="596" t="s">
        <v>1731</v>
      </c>
      <c r="C1358" s="605" t="s">
        <v>743</v>
      </c>
      <c r="D1358" s="605"/>
      <c r="E1358" s="605" t="s">
        <v>44</v>
      </c>
      <c r="F1358" s="353">
        <v>0.17</v>
      </c>
      <c r="G1358" s="256"/>
      <c r="H1358" s="353">
        <v>0.17</v>
      </c>
      <c r="I1358" s="446">
        <f t="shared" si="26"/>
        <v>0</v>
      </c>
      <c r="J1358" s="408"/>
      <c r="K1358" s="408"/>
      <c r="L1358" s="420"/>
      <c r="M1358" s="420"/>
      <c r="N1358" s="408">
        <v>0.17</v>
      </c>
      <c r="O1358" s="408"/>
      <c r="P1358" s="408"/>
      <c r="Q1358" s="408"/>
      <c r="R1358" s="408"/>
      <c r="S1358" s="408"/>
      <c r="T1358" s="408"/>
      <c r="U1358" s="408"/>
      <c r="V1358" s="408"/>
      <c r="W1358" s="408"/>
      <c r="X1358" s="408"/>
      <c r="Y1358" s="408"/>
      <c r="Z1358" s="414"/>
      <c r="AA1358" s="414"/>
      <c r="AB1358" s="414"/>
      <c r="AC1358" s="414"/>
      <c r="AD1358" s="414"/>
      <c r="AE1358" s="414"/>
      <c r="AF1358" s="414"/>
      <c r="AG1358" s="239"/>
    </row>
    <row r="1359" spans="1:33" s="238" customFormat="1" ht="19.5" customHeight="1">
      <c r="A1359" s="363"/>
      <c r="B1359" s="596" t="s">
        <v>351</v>
      </c>
      <c r="C1359" s="605" t="s">
        <v>743</v>
      </c>
      <c r="D1359" s="605"/>
      <c r="E1359" s="605" t="s">
        <v>44</v>
      </c>
      <c r="F1359" s="353">
        <v>0.5</v>
      </c>
      <c r="G1359" s="256"/>
      <c r="H1359" s="353">
        <v>0.5</v>
      </c>
      <c r="I1359" s="446">
        <f t="shared" si="26"/>
        <v>0</v>
      </c>
      <c r="J1359" s="408"/>
      <c r="K1359" s="408"/>
      <c r="L1359" s="408"/>
      <c r="M1359" s="408"/>
      <c r="N1359" s="408">
        <v>0.5</v>
      </c>
      <c r="O1359" s="408"/>
      <c r="P1359" s="408"/>
      <c r="Q1359" s="408"/>
      <c r="R1359" s="408"/>
      <c r="S1359" s="408"/>
      <c r="T1359" s="408"/>
      <c r="U1359" s="408"/>
      <c r="V1359" s="408"/>
      <c r="W1359" s="408"/>
      <c r="X1359" s="408"/>
      <c r="Y1359" s="408"/>
      <c r="Z1359" s="414"/>
      <c r="AA1359" s="414"/>
      <c r="AB1359" s="414"/>
      <c r="AC1359" s="414"/>
      <c r="AD1359" s="414"/>
      <c r="AE1359" s="414"/>
      <c r="AF1359" s="414"/>
      <c r="AG1359" s="239"/>
    </row>
    <row r="1360" spans="1:33" ht="19.5" customHeight="1">
      <c r="A1360" s="595"/>
      <c r="B1360" s="596" t="s">
        <v>352</v>
      </c>
      <c r="C1360" s="605" t="s">
        <v>743</v>
      </c>
      <c r="D1360" s="605"/>
      <c r="E1360" s="605" t="s">
        <v>44</v>
      </c>
      <c r="F1360" s="353">
        <v>0.05</v>
      </c>
      <c r="G1360" s="256"/>
      <c r="H1360" s="353">
        <v>0.05</v>
      </c>
      <c r="I1360" s="446">
        <f t="shared" si="26"/>
        <v>0</v>
      </c>
      <c r="L1360" s="408">
        <v>0.05</v>
      </c>
    </row>
    <row r="1361" spans="1:33" ht="19.5" customHeight="1">
      <c r="A1361" s="363"/>
      <c r="B1361" s="596" t="s">
        <v>353</v>
      </c>
      <c r="C1361" s="605" t="s">
        <v>743</v>
      </c>
      <c r="D1361" s="605"/>
      <c r="E1361" s="605" t="s">
        <v>44</v>
      </c>
      <c r="F1361" s="353">
        <v>0.2</v>
      </c>
      <c r="G1361" s="256"/>
      <c r="H1361" s="353">
        <v>0.2</v>
      </c>
      <c r="I1361" s="446">
        <f t="shared" si="26"/>
        <v>0</v>
      </c>
      <c r="L1361" s="408">
        <v>0.2</v>
      </c>
    </row>
    <row r="1362" spans="1:33" ht="19.5" customHeight="1">
      <c r="A1362" s="595"/>
      <c r="B1362" s="596" t="s">
        <v>354</v>
      </c>
      <c r="C1362" s="605" t="s">
        <v>743</v>
      </c>
      <c r="D1362" s="605"/>
      <c r="E1362" s="605" t="s">
        <v>44</v>
      </c>
      <c r="F1362" s="353">
        <v>0.05</v>
      </c>
      <c r="G1362" s="256"/>
      <c r="H1362" s="353">
        <v>0.05</v>
      </c>
      <c r="I1362" s="446">
        <f t="shared" si="26"/>
        <v>0</v>
      </c>
      <c r="L1362" s="408">
        <v>0.05</v>
      </c>
    </row>
    <row r="1363" spans="1:33" s="238" customFormat="1" ht="19.5" customHeight="1">
      <c r="A1363" s="363"/>
      <c r="B1363" s="596" t="s">
        <v>1370</v>
      </c>
      <c r="C1363" s="605" t="s">
        <v>743</v>
      </c>
      <c r="D1363" s="605"/>
      <c r="E1363" s="605" t="s">
        <v>44</v>
      </c>
      <c r="F1363" s="353">
        <v>0.05</v>
      </c>
      <c r="G1363" s="256"/>
      <c r="H1363" s="353">
        <v>0.05</v>
      </c>
      <c r="I1363" s="446">
        <f t="shared" si="26"/>
        <v>0</v>
      </c>
      <c r="J1363" s="408"/>
      <c r="K1363" s="408"/>
      <c r="L1363" s="408">
        <v>0.05</v>
      </c>
      <c r="M1363" s="408"/>
      <c r="N1363" s="408"/>
      <c r="O1363" s="408"/>
      <c r="P1363" s="408"/>
      <c r="Q1363" s="408"/>
      <c r="R1363" s="408"/>
      <c r="S1363" s="408"/>
      <c r="T1363" s="408"/>
      <c r="U1363" s="408"/>
      <c r="V1363" s="408"/>
      <c r="W1363" s="408"/>
      <c r="X1363" s="408"/>
      <c r="Y1363" s="408"/>
      <c r="Z1363" s="414"/>
      <c r="AA1363" s="414"/>
      <c r="AB1363" s="414"/>
      <c r="AC1363" s="414"/>
      <c r="AD1363" s="414"/>
      <c r="AE1363" s="414"/>
      <c r="AF1363" s="414"/>
      <c r="AG1363" s="239"/>
    </row>
    <row r="1364" spans="1:33" s="419" customFormat="1" ht="19.5" customHeight="1">
      <c r="A1364" s="595"/>
      <c r="B1364" s="596" t="s">
        <v>1371</v>
      </c>
      <c r="C1364" s="605" t="s">
        <v>741</v>
      </c>
      <c r="D1364" s="605" t="s">
        <v>1233</v>
      </c>
      <c r="E1364" s="605" t="s">
        <v>44</v>
      </c>
      <c r="F1364" s="353">
        <v>7.0000000000000007E-2</v>
      </c>
      <c r="G1364" s="256"/>
      <c r="H1364" s="353">
        <v>7.0000000000000007E-2</v>
      </c>
      <c r="I1364" s="446">
        <f t="shared" si="26"/>
        <v>0</v>
      </c>
      <c r="J1364" s="408"/>
      <c r="K1364" s="408"/>
      <c r="L1364" s="408">
        <v>7.0000000000000007E-2</v>
      </c>
      <c r="M1364" s="408"/>
      <c r="N1364" s="408"/>
      <c r="O1364" s="408"/>
      <c r="P1364" s="408"/>
      <c r="Q1364" s="408"/>
      <c r="R1364" s="408"/>
      <c r="S1364" s="408"/>
      <c r="T1364" s="408"/>
      <c r="U1364" s="408"/>
      <c r="V1364" s="408"/>
      <c r="W1364" s="408"/>
      <c r="X1364" s="408"/>
      <c r="Y1364" s="408"/>
      <c r="Z1364" s="414"/>
      <c r="AA1364" s="414"/>
      <c r="AB1364" s="414"/>
      <c r="AC1364" s="414"/>
      <c r="AD1364" s="414"/>
      <c r="AE1364" s="414"/>
      <c r="AF1364" s="414"/>
      <c r="AG1364" s="414"/>
    </row>
    <row r="1365" spans="1:33" s="419" customFormat="1" ht="19.5" customHeight="1">
      <c r="A1365" s="595"/>
      <c r="B1365" s="596" t="s">
        <v>1372</v>
      </c>
      <c r="C1365" s="605" t="s">
        <v>741</v>
      </c>
      <c r="D1365" s="605" t="s">
        <v>1234</v>
      </c>
      <c r="E1365" s="605" t="s">
        <v>44</v>
      </c>
      <c r="F1365" s="353">
        <v>0.05</v>
      </c>
      <c r="G1365" s="256"/>
      <c r="H1365" s="353">
        <v>0.05</v>
      </c>
      <c r="I1365" s="446">
        <f t="shared" si="26"/>
        <v>0</v>
      </c>
      <c r="J1365" s="408"/>
      <c r="K1365" s="408"/>
      <c r="L1365" s="408"/>
      <c r="M1365" s="408"/>
      <c r="N1365" s="408">
        <v>0.05</v>
      </c>
      <c r="O1365" s="408"/>
      <c r="P1365" s="408"/>
      <c r="Q1365" s="408"/>
      <c r="R1365" s="408"/>
      <c r="S1365" s="408"/>
      <c r="T1365" s="408"/>
      <c r="U1365" s="408"/>
      <c r="V1365" s="408"/>
      <c r="W1365" s="408"/>
      <c r="X1365" s="408"/>
      <c r="Y1365" s="408"/>
      <c r="Z1365" s="414"/>
      <c r="AA1365" s="414"/>
      <c r="AB1365" s="414"/>
      <c r="AC1365" s="414"/>
      <c r="AD1365" s="414"/>
      <c r="AE1365" s="414"/>
      <c r="AF1365" s="414"/>
      <c r="AG1365" s="414"/>
    </row>
    <row r="1366" spans="1:33" s="419" customFormat="1" ht="19.5" customHeight="1">
      <c r="A1366" s="595"/>
      <c r="B1366" s="596" t="s">
        <v>1373</v>
      </c>
      <c r="C1366" s="605" t="s">
        <v>741</v>
      </c>
      <c r="D1366" s="605" t="s">
        <v>715</v>
      </c>
      <c r="E1366" s="605" t="s">
        <v>44</v>
      </c>
      <c r="F1366" s="353">
        <v>0.02</v>
      </c>
      <c r="G1366" s="256"/>
      <c r="H1366" s="353">
        <v>0.02</v>
      </c>
      <c r="I1366" s="446">
        <f t="shared" si="26"/>
        <v>0</v>
      </c>
      <c r="J1366" s="408">
        <v>0.02</v>
      </c>
      <c r="K1366" s="408"/>
      <c r="L1366" s="408"/>
      <c r="M1366" s="408"/>
      <c r="N1366" s="408"/>
      <c r="O1366" s="408"/>
      <c r="P1366" s="408"/>
      <c r="Q1366" s="408"/>
      <c r="R1366" s="408"/>
      <c r="S1366" s="408"/>
      <c r="T1366" s="408"/>
      <c r="U1366" s="408"/>
      <c r="V1366" s="408"/>
      <c r="W1366" s="408"/>
      <c r="X1366" s="408"/>
      <c r="Y1366" s="408"/>
      <c r="Z1366" s="414"/>
      <c r="AA1366" s="414"/>
      <c r="AB1366" s="414"/>
      <c r="AC1366" s="414"/>
      <c r="AD1366" s="414"/>
      <c r="AE1366" s="414"/>
      <c r="AF1366" s="414"/>
      <c r="AG1366" s="414"/>
    </row>
    <row r="1367" spans="1:33" s="419" customFormat="1" ht="19.5" customHeight="1">
      <c r="A1367" s="595"/>
      <c r="B1367" s="596" t="s">
        <v>1374</v>
      </c>
      <c r="C1367" s="605" t="s">
        <v>741</v>
      </c>
      <c r="D1367" s="605" t="s">
        <v>1375</v>
      </c>
      <c r="E1367" s="605" t="s">
        <v>44</v>
      </c>
      <c r="F1367" s="353">
        <v>0.04</v>
      </c>
      <c r="G1367" s="256"/>
      <c r="H1367" s="353">
        <v>0.04</v>
      </c>
      <c r="I1367" s="446">
        <f t="shared" si="26"/>
        <v>0</v>
      </c>
      <c r="J1367" s="408"/>
      <c r="K1367" s="408"/>
      <c r="L1367" s="408"/>
      <c r="M1367" s="408">
        <v>0.04</v>
      </c>
      <c r="N1367" s="408"/>
      <c r="O1367" s="408"/>
      <c r="P1367" s="408"/>
      <c r="Q1367" s="408"/>
      <c r="R1367" s="408"/>
      <c r="S1367" s="408"/>
      <c r="T1367" s="408"/>
      <c r="U1367" s="408"/>
      <c r="V1367" s="408"/>
      <c r="W1367" s="408"/>
      <c r="X1367" s="408"/>
      <c r="Y1367" s="408"/>
      <c r="Z1367" s="414"/>
      <c r="AA1367" s="414"/>
      <c r="AB1367" s="414"/>
      <c r="AC1367" s="414"/>
      <c r="AD1367" s="414"/>
      <c r="AE1367" s="414"/>
      <c r="AF1367" s="414"/>
      <c r="AG1367" s="414"/>
    </row>
    <row r="1368" spans="1:33" s="419" customFormat="1" ht="19.5" customHeight="1">
      <c r="A1368" s="595"/>
      <c r="B1368" s="596" t="s">
        <v>1376</v>
      </c>
      <c r="C1368" s="605" t="s">
        <v>741</v>
      </c>
      <c r="D1368" s="605" t="s">
        <v>1235</v>
      </c>
      <c r="E1368" s="605" t="s">
        <v>44</v>
      </c>
      <c r="F1368" s="353">
        <v>0.46</v>
      </c>
      <c r="G1368" s="256"/>
      <c r="H1368" s="353">
        <v>0.46</v>
      </c>
      <c r="I1368" s="446">
        <f t="shared" si="26"/>
        <v>0</v>
      </c>
      <c r="J1368" s="408"/>
      <c r="K1368" s="408"/>
      <c r="L1368" s="408"/>
      <c r="M1368" s="408"/>
      <c r="N1368" s="408"/>
      <c r="O1368" s="408">
        <v>0.46</v>
      </c>
      <c r="P1368" s="408"/>
      <c r="Q1368" s="408"/>
      <c r="R1368" s="408"/>
      <c r="S1368" s="408"/>
      <c r="T1368" s="408"/>
      <c r="U1368" s="408"/>
      <c r="V1368" s="408"/>
      <c r="W1368" s="408"/>
      <c r="X1368" s="408"/>
      <c r="Y1368" s="408"/>
      <c r="Z1368" s="414"/>
      <c r="AA1368" s="414"/>
      <c r="AB1368" s="414"/>
      <c r="AC1368" s="414"/>
      <c r="AD1368" s="414"/>
      <c r="AE1368" s="414"/>
      <c r="AF1368" s="414"/>
      <c r="AG1368" s="414"/>
    </row>
    <row r="1369" spans="1:33" s="419" customFormat="1" ht="19.5" customHeight="1">
      <c r="A1369" s="595"/>
      <c r="B1369" s="596" t="s">
        <v>1377</v>
      </c>
      <c r="C1369" s="605" t="s">
        <v>741</v>
      </c>
      <c r="D1369" s="605" t="s">
        <v>1235</v>
      </c>
      <c r="E1369" s="605" t="s">
        <v>44</v>
      </c>
      <c r="F1369" s="353">
        <v>0.03</v>
      </c>
      <c r="G1369" s="256"/>
      <c r="H1369" s="353">
        <v>0.03</v>
      </c>
      <c r="I1369" s="446">
        <f t="shared" si="26"/>
        <v>0</v>
      </c>
      <c r="J1369" s="408"/>
      <c r="K1369" s="408"/>
      <c r="L1369" s="408">
        <v>0.03</v>
      </c>
      <c r="M1369" s="408"/>
      <c r="N1369" s="408"/>
      <c r="O1369" s="408"/>
      <c r="P1369" s="408"/>
      <c r="Q1369" s="408"/>
      <c r="R1369" s="408"/>
      <c r="S1369" s="408"/>
      <c r="T1369" s="408"/>
      <c r="U1369" s="408"/>
      <c r="V1369" s="408"/>
      <c r="W1369" s="408"/>
      <c r="X1369" s="408"/>
      <c r="Y1369" s="408"/>
      <c r="Z1369" s="414"/>
      <c r="AA1369" s="414"/>
      <c r="AB1369" s="414"/>
      <c r="AC1369" s="414"/>
      <c r="AD1369" s="414"/>
      <c r="AE1369" s="414"/>
      <c r="AF1369" s="414"/>
      <c r="AG1369" s="414"/>
    </row>
    <row r="1370" spans="1:33" s="419" customFormat="1" ht="19.5" customHeight="1">
      <c r="A1370" s="595"/>
      <c r="B1370" s="596" t="s">
        <v>1378</v>
      </c>
      <c r="C1370" s="605" t="s">
        <v>741</v>
      </c>
      <c r="D1370" s="605" t="s">
        <v>1379</v>
      </c>
      <c r="E1370" s="605" t="s">
        <v>44</v>
      </c>
      <c r="F1370" s="353">
        <v>0.14000000000000001</v>
      </c>
      <c r="G1370" s="256"/>
      <c r="H1370" s="353">
        <v>0.14000000000000001</v>
      </c>
      <c r="I1370" s="446">
        <f t="shared" si="26"/>
        <v>0</v>
      </c>
      <c r="J1370" s="408"/>
      <c r="K1370" s="408"/>
      <c r="L1370" s="408"/>
      <c r="M1370" s="408">
        <v>0.14000000000000001</v>
      </c>
      <c r="N1370" s="408"/>
      <c r="O1370" s="408"/>
      <c r="P1370" s="408"/>
      <c r="Q1370" s="408"/>
      <c r="R1370" s="408"/>
      <c r="S1370" s="408"/>
      <c r="T1370" s="408"/>
      <c r="U1370" s="408"/>
      <c r="V1370" s="408"/>
      <c r="W1370" s="408"/>
      <c r="X1370" s="408"/>
      <c r="Y1370" s="408"/>
      <c r="Z1370" s="414"/>
      <c r="AA1370" s="414"/>
      <c r="AB1370" s="414"/>
      <c r="AC1370" s="414"/>
      <c r="AD1370" s="414"/>
      <c r="AE1370" s="414"/>
      <c r="AF1370" s="414"/>
      <c r="AG1370" s="414"/>
    </row>
    <row r="1371" spans="1:33" ht="19.5" customHeight="1">
      <c r="A1371" s="595"/>
      <c r="B1371" s="596" t="s">
        <v>1780</v>
      </c>
      <c r="C1371" s="605" t="s">
        <v>332</v>
      </c>
      <c r="D1371" s="605" t="s">
        <v>808</v>
      </c>
      <c r="E1371" s="605" t="s">
        <v>44</v>
      </c>
      <c r="F1371" s="353">
        <v>0.2</v>
      </c>
      <c r="G1371" s="256"/>
      <c r="H1371" s="353">
        <v>0.2</v>
      </c>
      <c r="I1371" s="446">
        <f t="shared" si="26"/>
        <v>0</v>
      </c>
      <c r="L1371" s="408">
        <v>0.2</v>
      </c>
    </row>
    <row r="1372" spans="1:33" ht="19.5" customHeight="1">
      <c r="A1372" s="595"/>
      <c r="B1372" s="370" t="s">
        <v>2112</v>
      </c>
      <c r="C1372" s="351" t="s">
        <v>338</v>
      </c>
      <c r="D1372" s="351" t="s">
        <v>1380</v>
      </c>
      <c r="E1372" s="605" t="s">
        <v>44</v>
      </c>
      <c r="F1372" s="353">
        <v>0.5</v>
      </c>
      <c r="G1372" s="400"/>
      <c r="H1372" s="353">
        <v>0.5</v>
      </c>
      <c r="I1372" s="446">
        <f t="shared" si="26"/>
        <v>0</v>
      </c>
      <c r="N1372" s="408">
        <v>0.5</v>
      </c>
      <c r="O1372" s="425"/>
      <c r="P1372" s="425"/>
      <c r="Q1372" s="425"/>
      <c r="R1372" s="425"/>
      <c r="S1372" s="425"/>
      <c r="T1372" s="425"/>
      <c r="U1372" s="426"/>
      <c r="V1372" s="425"/>
      <c r="W1372" s="426"/>
      <c r="X1372" s="425"/>
      <c r="Y1372" s="425"/>
      <c r="Z1372" s="424"/>
      <c r="AA1372" s="424"/>
      <c r="AB1372" s="424"/>
      <c r="AC1372" s="424"/>
      <c r="AD1372" s="424"/>
      <c r="AE1372" s="424"/>
      <c r="AF1372" s="424"/>
      <c r="AG1372" s="424"/>
    </row>
    <row r="1373" spans="1:33" ht="19.5" customHeight="1">
      <c r="A1373" s="595"/>
      <c r="B1373" s="370" t="s">
        <v>1381</v>
      </c>
      <c r="C1373" s="351" t="s">
        <v>338</v>
      </c>
      <c r="D1373" s="351" t="s">
        <v>1382</v>
      </c>
      <c r="E1373" s="605" t="s">
        <v>44</v>
      </c>
      <c r="F1373" s="353">
        <v>0.03</v>
      </c>
      <c r="G1373" s="400"/>
      <c r="H1373" s="353">
        <v>0.03</v>
      </c>
      <c r="I1373" s="446">
        <f t="shared" si="26"/>
        <v>0</v>
      </c>
      <c r="K1373" s="408">
        <v>0.03</v>
      </c>
      <c r="O1373" s="425"/>
      <c r="P1373" s="425"/>
      <c r="Q1373" s="425"/>
      <c r="R1373" s="425"/>
      <c r="S1373" s="425"/>
      <c r="T1373" s="425"/>
      <c r="U1373" s="426"/>
      <c r="V1373" s="425"/>
      <c r="W1373" s="426"/>
      <c r="X1373" s="425"/>
      <c r="Y1373" s="425"/>
      <c r="Z1373" s="424"/>
      <c r="AA1373" s="424"/>
      <c r="AB1373" s="424"/>
      <c r="AC1373" s="424"/>
      <c r="AD1373" s="424"/>
      <c r="AE1373" s="424"/>
      <c r="AF1373" s="424"/>
      <c r="AG1373" s="424"/>
    </row>
    <row r="1374" spans="1:33" ht="19.5" customHeight="1">
      <c r="A1374" s="595"/>
      <c r="B1374" s="370" t="s">
        <v>2113</v>
      </c>
      <c r="C1374" s="351" t="s">
        <v>338</v>
      </c>
      <c r="D1374" s="351" t="s">
        <v>1215</v>
      </c>
      <c r="E1374" s="605" t="s">
        <v>44</v>
      </c>
      <c r="F1374" s="353">
        <v>0.1</v>
      </c>
      <c r="G1374" s="400"/>
      <c r="H1374" s="353">
        <v>0.1</v>
      </c>
      <c r="I1374" s="446">
        <f t="shared" si="26"/>
        <v>0</v>
      </c>
      <c r="L1374" s="408">
        <v>0.1</v>
      </c>
      <c r="O1374" s="425"/>
      <c r="P1374" s="425"/>
      <c r="Q1374" s="425"/>
      <c r="R1374" s="425"/>
      <c r="S1374" s="425"/>
      <c r="T1374" s="425"/>
      <c r="U1374" s="426"/>
      <c r="V1374" s="425"/>
      <c r="W1374" s="426"/>
      <c r="X1374" s="425"/>
      <c r="Y1374" s="425"/>
      <c r="Z1374" s="424"/>
      <c r="AA1374" s="424"/>
      <c r="AB1374" s="424"/>
      <c r="AC1374" s="424"/>
      <c r="AD1374" s="424"/>
      <c r="AE1374" s="424"/>
      <c r="AF1374" s="424"/>
      <c r="AG1374" s="424"/>
    </row>
    <row r="1375" spans="1:33" ht="19.5" customHeight="1">
      <c r="A1375" s="595"/>
      <c r="B1375" s="370" t="s">
        <v>1383</v>
      </c>
      <c r="C1375" s="372" t="s">
        <v>339</v>
      </c>
      <c r="D1375" s="605" t="s">
        <v>703</v>
      </c>
      <c r="E1375" s="605" t="s">
        <v>44</v>
      </c>
      <c r="F1375" s="353">
        <v>0.1</v>
      </c>
      <c r="G1375" s="256"/>
      <c r="H1375" s="353">
        <v>0.1</v>
      </c>
      <c r="I1375" s="446">
        <f t="shared" si="26"/>
        <v>0</v>
      </c>
      <c r="N1375" s="408">
        <v>0.1</v>
      </c>
    </row>
    <row r="1376" spans="1:33" ht="19.5" customHeight="1">
      <c r="A1376" s="595"/>
      <c r="B1376" s="370" t="s">
        <v>2114</v>
      </c>
      <c r="C1376" s="372" t="s">
        <v>339</v>
      </c>
      <c r="D1376" s="605" t="s">
        <v>703</v>
      </c>
      <c r="E1376" s="605" t="s">
        <v>44</v>
      </c>
      <c r="F1376" s="353">
        <v>0.56999999999999995</v>
      </c>
      <c r="G1376" s="256"/>
      <c r="H1376" s="353">
        <v>0.56999999999999995</v>
      </c>
      <c r="I1376" s="446">
        <f t="shared" si="26"/>
        <v>0</v>
      </c>
      <c r="N1376" s="408">
        <v>0.56999999999999995</v>
      </c>
    </row>
    <row r="1377" spans="1:33" ht="19.5" customHeight="1">
      <c r="A1377" s="595"/>
      <c r="B1377" s="370" t="s">
        <v>1384</v>
      </c>
      <c r="C1377" s="372" t="s">
        <v>339</v>
      </c>
      <c r="D1377" s="605" t="s">
        <v>927</v>
      </c>
      <c r="E1377" s="605" t="s">
        <v>44</v>
      </c>
      <c r="F1377" s="353">
        <v>0.05</v>
      </c>
      <c r="G1377" s="256"/>
      <c r="H1377" s="353">
        <v>0.05</v>
      </c>
      <c r="I1377" s="446">
        <f t="shared" si="26"/>
        <v>0</v>
      </c>
      <c r="N1377" s="408">
        <v>0.05</v>
      </c>
    </row>
    <row r="1378" spans="1:33" s="238" customFormat="1" ht="19.5" customHeight="1">
      <c r="A1378" s="595"/>
      <c r="B1378" s="370" t="s">
        <v>1385</v>
      </c>
      <c r="C1378" s="605" t="s">
        <v>341</v>
      </c>
      <c r="D1378" s="605" t="s">
        <v>1189</v>
      </c>
      <c r="E1378" s="605" t="s">
        <v>44</v>
      </c>
      <c r="F1378" s="353">
        <v>0.05</v>
      </c>
      <c r="G1378" s="256"/>
      <c r="H1378" s="353">
        <v>0.05</v>
      </c>
      <c r="I1378" s="446">
        <f t="shared" si="26"/>
        <v>0</v>
      </c>
      <c r="J1378" s="408"/>
      <c r="K1378" s="408"/>
      <c r="L1378" s="408"/>
      <c r="M1378" s="408">
        <v>0.05</v>
      </c>
      <c r="N1378" s="408"/>
      <c r="O1378" s="408"/>
      <c r="P1378" s="408"/>
      <c r="Q1378" s="408"/>
      <c r="R1378" s="408"/>
      <c r="S1378" s="408"/>
      <c r="T1378" s="408"/>
      <c r="U1378" s="408"/>
      <c r="V1378" s="408"/>
      <c r="W1378" s="408"/>
      <c r="X1378" s="408"/>
      <c r="Y1378" s="408"/>
      <c r="Z1378" s="414"/>
      <c r="AA1378" s="414"/>
      <c r="AB1378" s="414"/>
      <c r="AC1378" s="414"/>
      <c r="AD1378" s="414"/>
      <c r="AE1378" s="414"/>
      <c r="AF1378" s="414"/>
      <c r="AG1378" s="239"/>
    </row>
    <row r="1379" spans="1:33" s="238" customFormat="1" ht="19.5" customHeight="1">
      <c r="A1379" s="363"/>
      <c r="B1379" s="370" t="s">
        <v>1386</v>
      </c>
      <c r="C1379" s="605" t="s">
        <v>340</v>
      </c>
      <c r="D1379" s="605" t="s">
        <v>1387</v>
      </c>
      <c r="E1379" s="605" t="s">
        <v>44</v>
      </c>
      <c r="F1379" s="353">
        <v>0.4</v>
      </c>
      <c r="G1379" s="256"/>
      <c r="H1379" s="353">
        <v>0.4</v>
      </c>
      <c r="I1379" s="446">
        <f t="shared" si="26"/>
        <v>0</v>
      </c>
      <c r="J1379" s="408"/>
      <c r="K1379" s="408"/>
      <c r="L1379" s="408">
        <v>0.4</v>
      </c>
      <c r="M1379" s="408"/>
      <c r="N1379" s="408"/>
      <c r="O1379" s="408"/>
      <c r="P1379" s="408"/>
      <c r="Q1379" s="408"/>
      <c r="R1379" s="408"/>
      <c r="S1379" s="408"/>
      <c r="T1379" s="408"/>
      <c r="U1379" s="408"/>
      <c r="V1379" s="408"/>
      <c r="W1379" s="408"/>
      <c r="X1379" s="408"/>
      <c r="Y1379" s="408"/>
      <c r="Z1379" s="414"/>
      <c r="AA1379" s="414"/>
      <c r="AB1379" s="414"/>
      <c r="AC1379" s="414"/>
      <c r="AD1379" s="414"/>
      <c r="AE1379" s="414"/>
      <c r="AF1379" s="414"/>
      <c r="AG1379" s="416"/>
    </row>
    <row r="1380" spans="1:33" s="238" customFormat="1" ht="19.5" customHeight="1">
      <c r="A1380" s="363"/>
      <c r="B1380" s="370" t="s">
        <v>1388</v>
      </c>
      <c r="C1380" s="605" t="s">
        <v>340</v>
      </c>
      <c r="D1380" s="605" t="s">
        <v>903</v>
      </c>
      <c r="E1380" s="605" t="s">
        <v>44</v>
      </c>
      <c r="F1380" s="353">
        <v>0.05</v>
      </c>
      <c r="G1380" s="256"/>
      <c r="H1380" s="353">
        <v>0.05</v>
      </c>
      <c r="I1380" s="446">
        <f t="shared" si="26"/>
        <v>0</v>
      </c>
      <c r="J1380" s="408"/>
      <c r="K1380" s="408">
        <v>0.05</v>
      </c>
      <c r="L1380" s="408"/>
      <c r="M1380" s="408"/>
      <c r="N1380" s="408"/>
      <c r="O1380" s="408"/>
      <c r="P1380" s="408"/>
      <c r="Q1380" s="408"/>
      <c r="R1380" s="408"/>
      <c r="S1380" s="408"/>
      <c r="T1380" s="408"/>
      <c r="U1380" s="408"/>
      <c r="V1380" s="408"/>
      <c r="W1380" s="408"/>
      <c r="X1380" s="408"/>
      <c r="Y1380" s="408"/>
      <c r="Z1380" s="414"/>
      <c r="AA1380" s="414"/>
      <c r="AB1380" s="414"/>
      <c r="AC1380" s="414"/>
      <c r="AD1380" s="414"/>
      <c r="AE1380" s="414"/>
      <c r="AF1380" s="414"/>
      <c r="AG1380" s="239"/>
    </row>
    <row r="1381" spans="1:33" s="238" customFormat="1" ht="19.5" customHeight="1">
      <c r="A1381" s="363"/>
      <c r="B1381" s="370" t="s">
        <v>1732</v>
      </c>
      <c r="C1381" s="605" t="s">
        <v>340</v>
      </c>
      <c r="D1381" s="605" t="s">
        <v>755</v>
      </c>
      <c r="E1381" s="605" t="s">
        <v>44</v>
      </c>
      <c r="F1381" s="353">
        <v>0.03</v>
      </c>
      <c r="G1381" s="256"/>
      <c r="H1381" s="353">
        <v>0.03</v>
      </c>
      <c r="I1381" s="446">
        <f t="shared" si="26"/>
        <v>0</v>
      </c>
      <c r="J1381" s="408"/>
      <c r="K1381" s="408"/>
      <c r="L1381" s="408"/>
      <c r="M1381" s="408"/>
      <c r="N1381" s="408">
        <v>0.03</v>
      </c>
      <c r="O1381" s="408"/>
      <c r="P1381" s="408"/>
      <c r="Q1381" s="408"/>
      <c r="R1381" s="408"/>
      <c r="S1381" s="408"/>
      <c r="T1381" s="408"/>
      <c r="U1381" s="408"/>
      <c r="V1381" s="408"/>
      <c r="W1381" s="408"/>
      <c r="X1381" s="408"/>
      <c r="Y1381" s="408"/>
      <c r="Z1381" s="414"/>
      <c r="AA1381" s="414"/>
      <c r="AB1381" s="414"/>
      <c r="AC1381" s="414"/>
      <c r="AD1381" s="414"/>
      <c r="AE1381" s="414"/>
      <c r="AF1381" s="414"/>
      <c r="AG1381" s="239"/>
    </row>
    <row r="1382" spans="1:33" ht="19.5" customHeight="1">
      <c r="A1382" s="593">
        <v>30</v>
      </c>
      <c r="B1382" s="401" t="s">
        <v>98</v>
      </c>
      <c r="C1382" s="605"/>
      <c r="D1382" s="399"/>
      <c r="E1382" s="605"/>
      <c r="F1382" s="377"/>
      <c r="G1382" s="400"/>
      <c r="H1382" s="377"/>
      <c r="I1382" s="446">
        <f t="shared" si="26"/>
        <v>0</v>
      </c>
      <c r="J1382" s="425"/>
      <c r="K1382" s="425"/>
      <c r="L1382" s="425"/>
      <c r="M1382" s="425"/>
      <c r="N1382" s="425"/>
      <c r="O1382" s="425"/>
      <c r="P1382" s="425"/>
      <c r="Q1382" s="425"/>
      <c r="R1382" s="425"/>
      <c r="S1382" s="425"/>
      <c r="T1382" s="425"/>
      <c r="U1382" s="426"/>
      <c r="V1382" s="425"/>
      <c r="W1382" s="426"/>
      <c r="X1382" s="425"/>
      <c r="Y1382" s="425"/>
      <c r="Z1382" s="424"/>
      <c r="AA1382" s="424"/>
      <c r="AB1382" s="424"/>
      <c r="AC1382" s="424"/>
      <c r="AD1382" s="424"/>
      <c r="AE1382" s="424"/>
      <c r="AF1382" s="424"/>
      <c r="AG1382" s="424"/>
    </row>
    <row r="1383" spans="1:33" ht="30">
      <c r="A1383" s="595"/>
      <c r="B1383" s="354" t="s">
        <v>1389</v>
      </c>
      <c r="C1383" s="351" t="s">
        <v>340</v>
      </c>
      <c r="D1383" s="355"/>
      <c r="E1383" s="351" t="s">
        <v>46</v>
      </c>
      <c r="F1383" s="256">
        <v>0.8</v>
      </c>
      <c r="G1383" s="256"/>
      <c r="H1383" s="256">
        <v>0.8</v>
      </c>
      <c r="I1383" s="446">
        <f t="shared" si="26"/>
        <v>0</v>
      </c>
      <c r="J1383" s="420"/>
      <c r="K1383" s="420"/>
      <c r="L1383" s="408">
        <v>0.44</v>
      </c>
      <c r="M1383" s="408">
        <v>0.36</v>
      </c>
      <c r="N1383" s="420"/>
      <c r="O1383" s="420"/>
      <c r="P1383" s="420"/>
      <c r="Q1383" s="420"/>
      <c r="R1383" s="420"/>
      <c r="S1383" s="420"/>
      <c r="T1383" s="420"/>
      <c r="U1383" s="420"/>
      <c r="V1383" s="420"/>
      <c r="W1383" s="420"/>
      <c r="X1383" s="420"/>
      <c r="Y1383" s="420"/>
      <c r="Z1383" s="413"/>
      <c r="AA1383" s="413"/>
      <c r="AB1383" s="413"/>
      <c r="AC1383" s="413"/>
      <c r="AD1383" s="413"/>
      <c r="AE1383" s="413"/>
      <c r="AF1383" s="413"/>
      <c r="AG1383" s="413"/>
    </row>
    <row r="1384" spans="1:33" ht="19.5" customHeight="1">
      <c r="A1384" s="595"/>
      <c r="B1384" s="354" t="s">
        <v>1673</v>
      </c>
      <c r="C1384" s="351" t="s">
        <v>340</v>
      </c>
      <c r="D1384" s="355" t="s">
        <v>753</v>
      </c>
      <c r="E1384" s="351" t="s">
        <v>46</v>
      </c>
      <c r="F1384" s="256">
        <v>13</v>
      </c>
      <c r="G1384" s="256"/>
      <c r="H1384" s="256">
        <v>13</v>
      </c>
      <c r="I1384" s="446">
        <f t="shared" si="26"/>
        <v>0</v>
      </c>
      <c r="J1384" s="420"/>
      <c r="K1384" s="420"/>
      <c r="L1384" s="408">
        <v>1</v>
      </c>
      <c r="N1384" s="420">
        <v>12</v>
      </c>
      <c r="O1384" s="420"/>
      <c r="P1384" s="420"/>
      <c r="Q1384" s="420"/>
      <c r="R1384" s="420"/>
      <c r="S1384" s="420"/>
      <c r="T1384" s="420"/>
      <c r="U1384" s="420"/>
      <c r="V1384" s="420"/>
      <c r="W1384" s="420"/>
      <c r="X1384" s="420"/>
      <c r="Y1384" s="420"/>
      <c r="Z1384" s="413"/>
      <c r="AA1384" s="413"/>
      <c r="AB1384" s="413"/>
      <c r="AC1384" s="413"/>
      <c r="AD1384" s="413"/>
      <c r="AE1384" s="413"/>
      <c r="AF1384" s="413"/>
      <c r="AG1384" s="413"/>
    </row>
    <row r="1385" spans="1:33" ht="19.5" customHeight="1">
      <c r="A1385" s="595"/>
      <c r="B1385" s="592" t="s">
        <v>1671</v>
      </c>
      <c r="C1385" s="351" t="s">
        <v>335</v>
      </c>
      <c r="D1385" s="362" t="s">
        <v>726</v>
      </c>
      <c r="E1385" s="351" t="s">
        <v>46</v>
      </c>
      <c r="F1385" s="256">
        <v>2.0699999999999998</v>
      </c>
      <c r="G1385" s="256"/>
      <c r="H1385" s="256">
        <v>2.0699999999999998</v>
      </c>
      <c r="I1385" s="446">
        <f t="shared" si="26"/>
        <v>0</v>
      </c>
      <c r="J1385" s="420">
        <v>0.5</v>
      </c>
      <c r="K1385" s="420"/>
      <c r="L1385" s="420"/>
      <c r="M1385" s="420"/>
      <c r="N1385" s="420">
        <v>0.56999999999999995</v>
      </c>
      <c r="O1385" s="420"/>
      <c r="P1385" s="420"/>
      <c r="Q1385" s="420"/>
      <c r="R1385" s="420"/>
      <c r="S1385" s="420"/>
      <c r="T1385" s="420"/>
      <c r="U1385" s="420"/>
      <c r="V1385" s="420"/>
      <c r="W1385" s="420"/>
      <c r="X1385" s="420"/>
      <c r="Y1385" s="420"/>
      <c r="Z1385" s="413"/>
      <c r="AA1385" s="413"/>
      <c r="AB1385" s="413"/>
      <c r="AC1385" s="413"/>
      <c r="AD1385" s="413"/>
      <c r="AE1385" s="413"/>
      <c r="AF1385" s="413">
        <v>1</v>
      </c>
      <c r="AG1385" s="413"/>
    </row>
    <row r="1386" spans="1:33" ht="19.5" customHeight="1">
      <c r="A1386" s="595"/>
      <c r="B1386" s="596" t="s">
        <v>1390</v>
      </c>
      <c r="C1386" s="355" t="s">
        <v>790</v>
      </c>
      <c r="D1386" s="605"/>
      <c r="E1386" s="351" t="s">
        <v>46</v>
      </c>
      <c r="F1386" s="353">
        <v>0.3</v>
      </c>
      <c r="G1386" s="256"/>
      <c r="H1386" s="353">
        <v>0.3</v>
      </c>
      <c r="I1386" s="446">
        <f t="shared" si="26"/>
        <v>0</v>
      </c>
      <c r="K1386" s="408">
        <v>0.3</v>
      </c>
    </row>
    <row r="1387" spans="1:33" ht="19.5" customHeight="1">
      <c r="A1387" s="595"/>
      <c r="B1387" s="13" t="s">
        <v>1391</v>
      </c>
      <c r="C1387" s="355" t="s">
        <v>706</v>
      </c>
      <c r="D1387" s="605"/>
      <c r="E1387" s="351" t="s">
        <v>46</v>
      </c>
      <c r="F1387" s="353">
        <v>0.5</v>
      </c>
      <c r="G1387" s="256"/>
      <c r="H1387" s="353">
        <v>0.5</v>
      </c>
      <c r="I1387" s="446">
        <f t="shared" si="26"/>
        <v>0</v>
      </c>
      <c r="J1387" s="408">
        <v>0.42</v>
      </c>
      <c r="Q1387" s="408">
        <v>0.08</v>
      </c>
    </row>
  </sheetData>
  <autoFilter ref="C1:C1387"/>
  <mergeCells count="36">
    <mergeCell ref="B158:B159"/>
    <mergeCell ref="A158:A159"/>
    <mergeCell ref="A298:A301"/>
    <mergeCell ref="B298:B301"/>
    <mergeCell ref="A302:A304"/>
    <mergeCell ref="B302:B304"/>
    <mergeCell ref="A285:A286"/>
    <mergeCell ref="B285:B286"/>
    <mergeCell ref="A291:A293"/>
    <mergeCell ref="B291:B293"/>
    <mergeCell ref="A294:A297"/>
    <mergeCell ref="B294:B297"/>
    <mergeCell ref="A978:A985"/>
    <mergeCell ref="B978:B985"/>
    <mergeCell ref="A305:A306"/>
    <mergeCell ref="B305:B306"/>
    <mergeCell ref="A608:A609"/>
    <mergeCell ref="B608:B609"/>
    <mergeCell ref="B675:B688"/>
    <mergeCell ref="A869:A871"/>
    <mergeCell ref="B869:B871"/>
    <mergeCell ref="A675:A688"/>
    <mergeCell ref="A1:AG1"/>
    <mergeCell ref="A2:AG2"/>
    <mergeCell ref="A3:AG3"/>
    <mergeCell ref="J4:AG4"/>
    <mergeCell ref="F4:H4"/>
    <mergeCell ref="D4:D5"/>
    <mergeCell ref="A4:A5"/>
    <mergeCell ref="B4:B5"/>
    <mergeCell ref="C4:C5"/>
    <mergeCell ref="C869:C871"/>
    <mergeCell ref="A948:A949"/>
    <mergeCell ref="B948:B949"/>
    <mergeCell ref="A964:A977"/>
    <mergeCell ref="B964:B977"/>
  </mergeCells>
  <printOptions horizontalCentered="1"/>
  <pageMargins left="0.19685039370078741" right="0.19685039370078741" top="0.78740157480314965" bottom="0.19685039370078741" header="0.31496062992125984" footer="0.31496062992125984"/>
  <pageSetup paperSize="9" scale="95" orientation="landscape" r:id="rId1"/>
  <ignoredErrors>
    <ignoredError sqref="H229" formula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45"/>
  <sheetViews>
    <sheetView topLeftCell="A2" workbookViewId="0">
      <pane xSplit="3" ySplit="5" topLeftCell="D7" activePane="bottomRight" state="frozen"/>
      <selection activeCell="N28" sqref="N28"/>
      <selection pane="topRight" activeCell="N28" sqref="N28"/>
      <selection pane="bottomLeft" activeCell="N28" sqref="N28"/>
      <selection pane="bottomRight" activeCell="P17" sqref="P17"/>
    </sheetView>
  </sheetViews>
  <sheetFormatPr defaultColWidth="9" defaultRowHeight="15"/>
  <cols>
    <col min="1" max="1" width="4.75" style="108" customWidth="1"/>
    <col min="2" max="2" width="34.125" style="108" customWidth="1"/>
    <col min="3" max="3" width="5.75" style="108" customWidth="1"/>
    <col min="4" max="4" width="9.375" style="127" bestFit="1" customWidth="1"/>
    <col min="5" max="5" width="8" style="127" customWidth="1"/>
    <col min="6" max="6" width="9.875" style="127" bestFit="1" customWidth="1"/>
    <col min="7" max="7" width="8.125" style="127" customWidth="1"/>
    <col min="8" max="8" width="9.875" style="127" bestFit="1" customWidth="1"/>
    <col min="9" max="9" width="7.375" style="127" bestFit="1" customWidth="1"/>
    <col min="10" max="10" width="9.625" style="127" customWidth="1"/>
    <col min="11" max="11" width="8.5" style="127" customWidth="1"/>
    <col min="12" max="12" width="9.875" style="127" bestFit="1" customWidth="1"/>
    <col min="13" max="13" width="7.375" style="127" bestFit="1" customWidth="1"/>
    <col min="14" max="14" width="8.5" style="127" customWidth="1"/>
    <col min="15" max="15" width="7.375" style="127" bestFit="1" customWidth="1"/>
    <col min="16" max="16" width="8.5" style="127" customWidth="1"/>
    <col min="17" max="17" width="7.375" style="127" bestFit="1" customWidth="1"/>
    <col min="18" max="18" width="8.5" style="127" customWidth="1"/>
    <col min="19" max="19" width="7.25" style="127" customWidth="1"/>
    <col min="20" max="20" width="8.5" style="127" customWidth="1"/>
    <col min="21" max="21" width="7.25" style="127" customWidth="1"/>
    <col min="22" max="16384" width="9" style="108"/>
  </cols>
  <sheetData>
    <row r="1" spans="1:21" s="99" customFormat="1" ht="17.25" customHeight="1">
      <c r="A1" s="640" t="s">
        <v>263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0"/>
    </row>
    <row r="2" spans="1:21" s="99" customFormat="1" ht="17.25" customHeight="1">
      <c r="A2" s="628" t="s">
        <v>264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28"/>
    </row>
    <row r="3" spans="1:21" s="100" customFormat="1" ht="17.25" customHeight="1">
      <c r="A3" s="629" t="str">
        <f>'05CH'!A3:S3</f>
        <v>HUYỆN VÕ NHAI - TỈNH THÁI NGUYÊN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</row>
    <row r="4" spans="1:21" s="107" customFormat="1" ht="54.75" customHeight="1">
      <c r="A4" s="686" t="s">
        <v>259</v>
      </c>
      <c r="B4" s="642" t="s">
        <v>293</v>
      </c>
      <c r="C4" s="642" t="s">
        <v>260</v>
      </c>
      <c r="D4" s="685" t="s">
        <v>108</v>
      </c>
      <c r="E4" s="685"/>
      <c r="F4" s="685" t="s">
        <v>109</v>
      </c>
      <c r="G4" s="685"/>
      <c r="H4" s="685" t="s">
        <v>110</v>
      </c>
      <c r="I4" s="685"/>
      <c r="J4" s="685" t="s">
        <v>111</v>
      </c>
      <c r="K4" s="685"/>
      <c r="L4" s="685" t="s">
        <v>112</v>
      </c>
      <c r="M4" s="685"/>
      <c r="N4" s="685" t="s">
        <v>113</v>
      </c>
      <c r="O4" s="685"/>
      <c r="P4" s="685" t="s">
        <v>261</v>
      </c>
      <c r="Q4" s="685"/>
      <c r="R4" s="685" t="s">
        <v>114</v>
      </c>
      <c r="S4" s="685"/>
      <c r="T4" s="685" t="s">
        <v>115</v>
      </c>
      <c r="U4" s="685"/>
    </row>
    <row r="5" spans="1:21" s="107" customFormat="1" ht="29.25" customHeight="1">
      <c r="A5" s="686"/>
      <c r="B5" s="642"/>
      <c r="C5" s="642"/>
      <c r="D5" s="126" t="s">
        <v>222</v>
      </c>
      <c r="E5" s="126" t="s">
        <v>262</v>
      </c>
      <c r="F5" s="126" t="s">
        <v>222</v>
      </c>
      <c r="G5" s="126" t="s">
        <v>262</v>
      </c>
      <c r="H5" s="126" t="s">
        <v>222</v>
      </c>
      <c r="I5" s="126" t="s">
        <v>262</v>
      </c>
      <c r="J5" s="126" t="s">
        <v>222</v>
      </c>
      <c r="K5" s="126" t="s">
        <v>262</v>
      </c>
      <c r="L5" s="126" t="s">
        <v>222</v>
      </c>
      <c r="M5" s="126" t="s">
        <v>262</v>
      </c>
      <c r="N5" s="126" t="s">
        <v>222</v>
      </c>
      <c r="O5" s="126" t="s">
        <v>262</v>
      </c>
      <c r="P5" s="126" t="s">
        <v>222</v>
      </c>
      <c r="Q5" s="126" t="s">
        <v>262</v>
      </c>
      <c r="R5" s="126" t="s">
        <v>222</v>
      </c>
      <c r="S5" s="126" t="s">
        <v>262</v>
      </c>
      <c r="T5" s="126" t="s">
        <v>222</v>
      </c>
      <c r="U5" s="126" t="s">
        <v>262</v>
      </c>
    </row>
    <row r="6" spans="1:21" s="107" customFormat="1" ht="17.25" customHeight="1">
      <c r="A6" s="106"/>
      <c r="B6" s="109" t="s">
        <v>219</v>
      </c>
      <c r="C6" s="106"/>
      <c r="D6" s="126">
        <f>D7+D18+D45</f>
        <v>2214.4299999999998</v>
      </c>
      <c r="E6" s="95">
        <f t="shared" ref="E6:E45" si="0">D6/$D$6*100</f>
        <v>100</v>
      </c>
      <c r="F6" s="126">
        <f>F7+F18+F45</f>
        <v>3795.59</v>
      </c>
      <c r="G6" s="95">
        <f>F6/$F$6*100</f>
        <v>100</v>
      </c>
      <c r="H6" s="126">
        <f>H7+H18+H45</f>
        <v>15753.080000000002</v>
      </c>
      <c r="I6" s="95">
        <f>H6/$H$6*100</f>
        <v>100</v>
      </c>
      <c r="J6" s="126">
        <f>J7+J18+J45</f>
        <v>18704.89</v>
      </c>
      <c r="K6" s="95">
        <f t="shared" ref="K6:K45" si="1">J6/$J$6*100</f>
        <v>100</v>
      </c>
      <c r="L6" s="126">
        <f>L7+L18+L45</f>
        <v>30427.74</v>
      </c>
      <c r="M6" s="95">
        <f t="shared" ref="M6:M45" si="2">L6/$L$6*100</f>
        <v>100</v>
      </c>
      <c r="N6" s="126">
        <f>N7+N18+N45</f>
        <v>145.54000000000002</v>
      </c>
      <c r="O6" s="95">
        <f>N6/$N$6*100</f>
        <v>100</v>
      </c>
      <c r="P6" s="126"/>
      <c r="Q6" s="126"/>
      <c r="R6" s="126"/>
      <c r="S6" s="126"/>
      <c r="T6" s="126">
        <f>T18</f>
        <v>961.08</v>
      </c>
      <c r="U6" s="126">
        <f>T6/$T$6*100</f>
        <v>100</v>
      </c>
    </row>
    <row r="7" spans="1:21" s="146" customFormat="1" ht="17.25" customHeight="1">
      <c r="A7" s="3">
        <v>1</v>
      </c>
      <c r="B7" s="4" t="s">
        <v>7</v>
      </c>
      <c r="C7" s="3" t="s">
        <v>8</v>
      </c>
      <c r="D7" s="95">
        <f>SUM(D8:D17)</f>
        <v>2214.4299999999998</v>
      </c>
      <c r="E7" s="95">
        <f t="shared" ref="E7:N7" si="3">SUM(E8:E17)</f>
        <v>100</v>
      </c>
      <c r="F7" s="95">
        <f t="shared" si="3"/>
        <v>3795.59</v>
      </c>
      <c r="G7" s="95">
        <f t="shared" ref="G7:G45" si="4">F7/$F$6*100</f>
        <v>100</v>
      </c>
      <c r="H7" s="95">
        <f t="shared" si="3"/>
        <v>15753.080000000002</v>
      </c>
      <c r="I7" s="95">
        <f t="shared" si="3"/>
        <v>100</v>
      </c>
      <c r="J7" s="95">
        <f t="shared" si="3"/>
        <v>18704.89</v>
      </c>
      <c r="K7" s="95">
        <f t="shared" si="3"/>
        <v>100</v>
      </c>
      <c r="L7" s="95">
        <f t="shared" si="3"/>
        <v>30427.74</v>
      </c>
      <c r="M7" s="95">
        <f t="shared" si="3"/>
        <v>100</v>
      </c>
      <c r="N7" s="95">
        <f t="shared" si="3"/>
        <v>0</v>
      </c>
      <c r="O7" s="95">
        <f t="shared" ref="O7:O45" si="5">N7/$N$6*100</f>
        <v>0</v>
      </c>
      <c r="P7" s="95"/>
      <c r="Q7" s="126"/>
      <c r="R7" s="95"/>
      <c r="S7" s="126"/>
      <c r="T7" s="95">
        <f t="shared" ref="T7" si="6">SUM(T8:T17)</f>
        <v>0</v>
      </c>
      <c r="U7" s="126"/>
    </row>
    <row r="8" spans="1:21" ht="17.25" customHeight="1">
      <c r="A8" s="5" t="s">
        <v>10</v>
      </c>
      <c r="B8" s="7" t="s">
        <v>106</v>
      </c>
      <c r="C8" s="5" t="s">
        <v>9</v>
      </c>
      <c r="D8" s="92"/>
      <c r="E8" s="92">
        <f t="shared" si="0"/>
        <v>0</v>
      </c>
      <c r="F8" s="92"/>
      <c r="G8" s="92">
        <f t="shared" si="4"/>
        <v>0</v>
      </c>
      <c r="H8" s="92"/>
      <c r="I8" s="92">
        <f t="shared" ref="I8:I17" si="7">H8/$H$6*100</f>
        <v>0</v>
      </c>
      <c r="J8" s="92"/>
      <c r="K8" s="92">
        <f t="shared" si="1"/>
        <v>0</v>
      </c>
      <c r="L8" s="92"/>
      <c r="M8" s="92">
        <f t="shared" si="2"/>
        <v>0</v>
      </c>
      <c r="N8" s="92"/>
      <c r="O8" s="92">
        <f t="shared" si="5"/>
        <v>0</v>
      </c>
      <c r="P8" s="92"/>
      <c r="Q8" s="132"/>
      <c r="R8" s="92"/>
      <c r="S8" s="132"/>
      <c r="T8" s="92"/>
      <c r="U8" s="132"/>
    </row>
    <row r="9" spans="1:21" ht="17.25" customHeight="1">
      <c r="A9" s="5"/>
      <c r="B9" s="6" t="s">
        <v>228</v>
      </c>
      <c r="C9" s="5" t="s">
        <v>11</v>
      </c>
      <c r="D9" s="92">
        <f>'03CH'!F9</f>
        <v>2214.4299999999998</v>
      </c>
      <c r="E9" s="92">
        <f t="shared" si="0"/>
        <v>100</v>
      </c>
      <c r="F9" s="92"/>
      <c r="G9" s="92">
        <f t="shared" si="4"/>
        <v>0</v>
      </c>
      <c r="H9" s="92"/>
      <c r="I9" s="92">
        <f t="shared" si="7"/>
        <v>0</v>
      </c>
      <c r="J9" s="92"/>
      <c r="K9" s="92">
        <f t="shared" si="1"/>
        <v>0</v>
      </c>
      <c r="L9" s="92"/>
      <c r="M9" s="92">
        <f t="shared" si="2"/>
        <v>0</v>
      </c>
      <c r="N9" s="92"/>
      <c r="O9" s="92">
        <f t="shared" si="5"/>
        <v>0</v>
      </c>
      <c r="P9" s="92"/>
      <c r="Q9" s="132"/>
      <c r="R9" s="92"/>
      <c r="S9" s="132"/>
      <c r="T9" s="92"/>
      <c r="U9" s="132"/>
    </row>
    <row r="10" spans="1:21" ht="17.25" customHeight="1">
      <c r="A10" s="16" t="s">
        <v>13</v>
      </c>
      <c r="B10" s="13" t="s">
        <v>116</v>
      </c>
      <c r="C10" s="16" t="s">
        <v>16</v>
      </c>
      <c r="D10" s="92"/>
      <c r="E10" s="92">
        <f t="shared" si="0"/>
        <v>0</v>
      </c>
      <c r="F10" s="92"/>
      <c r="G10" s="92">
        <f t="shared" si="4"/>
        <v>0</v>
      </c>
      <c r="H10" s="92"/>
      <c r="I10" s="92">
        <f t="shared" si="7"/>
        <v>0</v>
      </c>
      <c r="J10" s="92"/>
      <c r="K10" s="92">
        <f t="shared" si="1"/>
        <v>0</v>
      </c>
      <c r="L10" s="92"/>
      <c r="M10" s="92">
        <f t="shared" si="2"/>
        <v>0</v>
      </c>
      <c r="N10" s="92"/>
      <c r="O10" s="92">
        <f t="shared" si="5"/>
        <v>0</v>
      </c>
      <c r="P10" s="92"/>
      <c r="Q10" s="132"/>
      <c r="R10" s="92"/>
      <c r="S10" s="132"/>
      <c r="T10" s="92"/>
      <c r="U10" s="132"/>
    </row>
    <row r="11" spans="1:21" ht="17.25" customHeight="1">
      <c r="A11" s="16" t="s">
        <v>15</v>
      </c>
      <c r="B11" s="13" t="s">
        <v>80</v>
      </c>
      <c r="C11" s="16" t="s">
        <v>18</v>
      </c>
      <c r="D11" s="92"/>
      <c r="E11" s="92">
        <f t="shared" si="0"/>
        <v>0</v>
      </c>
      <c r="F11" s="92">
        <f>'03CH'!F11</f>
        <v>3795.59</v>
      </c>
      <c r="G11" s="92">
        <f t="shared" si="4"/>
        <v>100</v>
      </c>
      <c r="H11" s="92"/>
      <c r="I11" s="92">
        <f t="shared" si="7"/>
        <v>0</v>
      </c>
      <c r="J11" s="92"/>
      <c r="K11" s="92">
        <f t="shared" si="1"/>
        <v>0</v>
      </c>
      <c r="L11" s="92"/>
      <c r="M11" s="92">
        <f t="shared" si="2"/>
        <v>0</v>
      </c>
      <c r="N11" s="92"/>
      <c r="O11" s="92">
        <f t="shared" si="5"/>
        <v>0</v>
      </c>
      <c r="P11" s="92"/>
      <c r="Q11" s="132"/>
      <c r="R11" s="92"/>
      <c r="S11" s="132"/>
      <c r="T11" s="92"/>
      <c r="U11" s="132"/>
    </row>
    <row r="12" spans="1:21" ht="17.25" customHeight="1">
      <c r="A12" s="16" t="s">
        <v>17</v>
      </c>
      <c r="B12" s="13" t="s">
        <v>81</v>
      </c>
      <c r="C12" s="16" t="s">
        <v>20</v>
      </c>
      <c r="D12" s="92"/>
      <c r="E12" s="92">
        <f t="shared" si="0"/>
        <v>0</v>
      </c>
      <c r="F12" s="92"/>
      <c r="G12" s="92">
        <f t="shared" si="4"/>
        <v>0</v>
      </c>
      <c r="H12" s="92">
        <f>'03CH'!F12</f>
        <v>15753.080000000002</v>
      </c>
      <c r="I12" s="92">
        <f t="shared" si="7"/>
        <v>100</v>
      </c>
      <c r="J12" s="92"/>
      <c r="K12" s="92">
        <f t="shared" si="1"/>
        <v>0</v>
      </c>
      <c r="L12" s="92"/>
      <c r="M12" s="92">
        <f t="shared" si="2"/>
        <v>0</v>
      </c>
      <c r="N12" s="92"/>
      <c r="O12" s="92">
        <f t="shared" si="5"/>
        <v>0</v>
      </c>
      <c r="P12" s="92"/>
      <c r="Q12" s="132"/>
      <c r="R12" s="92"/>
      <c r="S12" s="132"/>
      <c r="T12" s="92"/>
      <c r="U12" s="132"/>
    </row>
    <row r="13" spans="1:21" ht="17.25" customHeight="1">
      <c r="A13" s="16" t="s">
        <v>19</v>
      </c>
      <c r="B13" s="13" t="s">
        <v>82</v>
      </c>
      <c r="C13" s="16" t="s">
        <v>21</v>
      </c>
      <c r="D13" s="92"/>
      <c r="E13" s="92">
        <f t="shared" si="0"/>
        <v>0</v>
      </c>
      <c r="F13" s="92"/>
      <c r="G13" s="92">
        <f t="shared" si="4"/>
        <v>0</v>
      </c>
      <c r="H13" s="92"/>
      <c r="I13" s="92">
        <f t="shared" si="7"/>
        <v>0</v>
      </c>
      <c r="J13" s="92">
        <f>'03CH'!F13</f>
        <v>18704.89</v>
      </c>
      <c r="K13" s="92">
        <f t="shared" si="1"/>
        <v>100</v>
      </c>
      <c r="L13" s="92"/>
      <c r="M13" s="92">
        <f t="shared" si="2"/>
        <v>0</v>
      </c>
      <c r="N13" s="92"/>
      <c r="O13" s="92">
        <f t="shared" si="5"/>
        <v>0</v>
      </c>
      <c r="P13" s="92"/>
      <c r="Q13" s="132"/>
      <c r="R13" s="92"/>
      <c r="S13" s="132"/>
      <c r="T13" s="92"/>
      <c r="U13" s="132"/>
    </row>
    <row r="14" spans="1:21" ht="17.25" customHeight="1">
      <c r="A14" s="16" t="s">
        <v>84</v>
      </c>
      <c r="B14" s="13" t="s">
        <v>83</v>
      </c>
      <c r="C14" s="16" t="s">
        <v>22</v>
      </c>
      <c r="D14" s="92"/>
      <c r="E14" s="92">
        <f t="shared" si="0"/>
        <v>0</v>
      </c>
      <c r="F14" s="92"/>
      <c r="G14" s="92">
        <f t="shared" si="4"/>
        <v>0</v>
      </c>
      <c r="H14" s="92"/>
      <c r="I14" s="92">
        <f t="shared" si="7"/>
        <v>0</v>
      </c>
      <c r="J14" s="92"/>
      <c r="K14" s="92">
        <f t="shared" si="1"/>
        <v>0</v>
      </c>
      <c r="L14" s="92">
        <f>'03CH'!F14</f>
        <v>30427.74</v>
      </c>
      <c r="M14" s="92">
        <f t="shared" si="2"/>
        <v>100</v>
      </c>
      <c r="N14" s="92"/>
      <c r="O14" s="92">
        <f t="shared" si="5"/>
        <v>0</v>
      </c>
      <c r="P14" s="92"/>
      <c r="Q14" s="132"/>
      <c r="R14" s="92"/>
      <c r="S14" s="132"/>
      <c r="T14" s="92"/>
      <c r="U14" s="132"/>
    </row>
    <row r="15" spans="1:21" ht="17.25" customHeight="1">
      <c r="A15" s="16" t="s">
        <v>93</v>
      </c>
      <c r="B15" s="13" t="s">
        <v>92</v>
      </c>
      <c r="C15" s="16" t="s">
        <v>23</v>
      </c>
      <c r="D15" s="92"/>
      <c r="E15" s="92">
        <f t="shared" si="0"/>
        <v>0</v>
      </c>
      <c r="F15" s="92"/>
      <c r="G15" s="92">
        <f t="shared" si="4"/>
        <v>0</v>
      </c>
      <c r="H15" s="92"/>
      <c r="I15" s="92">
        <f t="shared" si="7"/>
        <v>0</v>
      </c>
      <c r="J15" s="92"/>
      <c r="K15" s="92">
        <f t="shared" si="1"/>
        <v>0</v>
      </c>
      <c r="L15" s="92"/>
      <c r="M15" s="92">
        <f t="shared" si="2"/>
        <v>0</v>
      </c>
      <c r="N15" s="92"/>
      <c r="O15" s="92">
        <f t="shared" si="5"/>
        <v>0</v>
      </c>
      <c r="P15" s="92"/>
      <c r="Q15" s="132"/>
      <c r="R15" s="92"/>
      <c r="S15" s="132"/>
      <c r="T15" s="92"/>
      <c r="U15" s="132"/>
    </row>
    <row r="16" spans="1:21" ht="17.25" customHeight="1">
      <c r="A16" s="16" t="s">
        <v>107</v>
      </c>
      <c r="B16" s="13" t="s">
        <v>94</v>
      </c>
      <c r="C16" s="16" t="s">
        <v>24</v>
      </c>
      <c r="D16" s="92"/>
      <c r="E16" s="92">
        <f t="shared" si="0"/>
        <v>0</v>
      </c>
      <c r="F16" s="92"/>
      <c r="G16" s="92">
        <f t="shared" si="4"/>
        <v>0</v>
      </c>
      <c r="H16" s="92"/>
      <c r="I16" s="92">
        <f t="shared" si="7"/>
        <v>0</v>
      </c>
      <c r="J16" s="92"/>
      <c r="K16" s="92">
        <f t="shared" si="1"/>
        <v>0</v>
      </c>
      <c r="L16" s="92"/>
      <c r="M16" s="92">
        <f t="shared" si="2"/>
        <v>0</v>
      </c>
      <c r="N16" s="92"/>
      <c r="O16" s="92">
        <f t="shared" si="5"/>
        <v>0</v>
      </c>
      <c r="P16" s="92"/>
      <c r="Q16" s="132"/>
      <c r="R16" s="92"/>
      <c r="S16" s="132"/>
      <c r="T16" s="92"/>
      <c r="U16" s="132"/>
    </row>
    <row r="17" spans="1:21" ht="17.25" customHeight="1">
      <c r="A17" s="16" t="s">
        <v>118</v>
      </c>
      <c r="B17" s="13" t="s">
        <v>117</v>
      </c>
      <c r="C17" s="16" t="s">
        <v>25</v>
      </c>
      <c r="D17" s="92"/>
      <c r="E17" s="92">
        <f t="shared" si="0"/>
        <v>0</v>
      </c>
      <c r="F17" s="92"/>
      <c r="G17" s="92">
        <f t="shared" si="4"/>
        <v>0</v>
      </c>
      <c r="H17" s="92"/>
      <c r="I17" s="92">
        <f t="shared" si="7"/>
        <v>0</v>
      </c>
      <c r="J17" s="92"/>
      <c r="K17" s="92">
        <f t="shared" si="1"/>
        <v>0</v>
      </c>
      <c r="L17" s="92"/>
      <c r="M17" s="92">
        <f t="shared" si="2"/>
        <v>0</v>
      </c>
      <c r="N17" s="92"/>
      <c r="O17" s="92">
        <f t="shared" si="5"/>
        <v>0</v>
      </c>
      <c r="P17" s="92"/>
      <c r="Q17" s="132"/>
      <c r="R17" s="92"/>
      <c r="S17" s="132"/>
      <c r="T17" s="92"/>
      <c r="U17" s="132"/>
    </row>
    <row r="18" spans="1:21" s="146" customFormat="1" ht="17.25" customHeight="1">
      <c r="A18" s="10">
        <v>2</v>
      </c>
      <c r="B18" s="11" t="s">
        <v>26</v>
      </c>
      <c r="C18" s="10" t="s">
        <v>27</v>
      </c>
      <c r="D18" s="95">
        <f>SUM(D19:D44)</f>
        <v>0</v>
      </c>
      <c r="E18" s="95">
        <f t="shared" ref="E18:P18" si="8">SUM(E19:E44)</f>
        <v>0</v>
      </c>
      <c r="F18" s="95">
        <f t="shared" si="8"/>
        <v>0</v>
      </c>
      <c r="G18" s="95">
        <f t="shared" si="4"/>
        <v>0</v>
      </c>
      <c r="H18" s="95">
        <f t="shared" si="8"/>
        <v>0</v>
      </c>
      <c r="I18" s="95">
        <f t="shared" si="8"/>
        <v>0</v>
      </c>
      <c r="J18" s="95">
        <f t="shared" si="8"/>
        <v>0</v>
      </c>
      <c r="K18" s="95">
        <f t="shared" si="8"/>
        <v>0</v>
      </c>
      <c r="L18" s="95">
        <f t="shared" si="8"/>
        <v>0</v>
      </c>
      <c r="M18" s="95">
        <f t="shared" si="8"/>
        <v>0</v>
      </c>
      <c r="N18" s="95">
        <f t="shared" si="8"/>
        <v>145.54000000000002</v>
      </c>
      <c r="O18" s="95">
        <f t="shared" si="5"/>
        <v>100</v>
      </c>
      <c r="P18" s="95">
        <f t="shared" si="8"/>
        <v>0</v>
      </c>
      <c r="Q18" s="126"/>
      <c r="R18" s="95"/>
      <c r="S18" s="126"/>
      <c r="T18" s="95">
        <f>T31</f>
        <v>961.08</v>
      </c>
      <c r="U18" s="479">
        <f>T18/$T$6*100</f>
        <v>100</v>
      </c>
    </row>
    <row r="19" spans="1:21" ht="17.25" customHeight="1">
      <c r="A19" s="5" t="s">
        <v>28</v>
      </c>
      <c r="B19" s="7" t="s">
        <v>85</v>
      </c>
      <c r="C19" s="5" t="s">
        <v>31</v>
      </c>
      <c r="D19" s="92"/>
      <c r="E19" s="92">
        <f t="shared" si="0"/>
        <v>0</v>
      </c>
      <c r="F19" s="92"/>
      <c r="G19" s="92">
        <f t="shared" si="4"/>
        <v>0</v>
      </c>
      <c r="H19" s="92"/>
      <c r="I19" s="92">
        <f t="shared" ref="I19:I45" si="9">H19/$H$6*100</f>
        <v>0</v>
      </c>
      <c r="J19" s="92"/>
      <c r="K19" s="92">
        <f t="shared" si="1"/>
        <v>0</v>
      </c>
      <c r="L19" s="92"/>
      <c r="M19" s="92">
        <f t="shared" si="2"/>
        <v>0</v>
      </c>
      <c r="N19" s="92"/>
      <c r="O19" s="92">
        <f t="shared" si="5"/>
        <v>0</v>
      </c>
      <c r="P19" s="92"/>
      <c r="Q19" s="132"/>
      <c r="R19" s="92"/>
      <c r="S19" s="132"/>
      <c r="T19" s="92"/>
      <c r="U19" s="132"/>
    </row>
    <row r="20" spans="1:21" ht="17.25" customHeight="1">
      <c r="A20" s="5" t="s">
        <v>30</v>
      </c>
      <c r="B20" s="7" t="s">
        <v>86</v>
      </c>
      <c r="C20" s="5" t="s">
        <v>33</v>
      </c>
      <c r="D20" s="92"/>
      <c r="E20" s="92">
        <f t="shared" si="0"/>
        <v>0</v>
      </c>
      <c r="F20" s="92"/>
      <c r="G20" s="92">
        <f t="shared" si="4"/>
        <v>0</v>
      </c>
      <c r="H20" s="92"/>
      <c r="I20" s="92">
        <f t="shared" si="9"/>
        <v>0</v>
      </c>
      <c r="J20" s="92"/>
      <c r="K20" s="92">
        <f t="shared" si="1"/>
        <v>0</v>
      </c>
      <c r="L20" s="92"/>
      <c r="M20" s="92">
        <f t="shared" si="2"/>
        <v>0</v>
      </c>
      <c r="N20" s="92"/>
      <c r="O20" s="92">
        <f t="shared" si="5"/>
        <v>0</v>
      </c>
      <c r="P20" s="92"/>
      <c r="Q20" s="132"/>
      <c r="R20" s="92"/>
      <c r="S20" s="132"/>
      <c r="T20" s="92"/>
      <c r="U20" s="132"/>
    </row>
    <row r="21" spans="1:21" ht="17.25" customHeight="1">
      <c r="A21" s="16" t="s">
        <v>32</v>
      </c>
      <c r="B21" s="7" t="s">
        <v>87</v>
      </c>
      <c r="C21" s="5" t="s">
        <v>35</v>
      </c>
      <c r="D21" s="92"/>
      <c r="E21" s="92">
        <f t="shared" si="0"/>
        <v>0</v>
      </c>
      <c r="F21" s="92"/>
      <c r="G21" s="92">
        <f t="shared" si="4"/>
        <v>0</v>
      </c>
      <c r="H21" s="92"/>
      <c r="I21" s="92">
        <f t="shared" si="9"/>
        <v>0</v>
      </c>
      <c r="J21" s="92"/>
      <c r="K21" s="92">
        <f t="shared" si="1"/>
        <v>0</v>
      </c>
      <c r="L21" s="92"/>
      <c r="M21" s="92">
        <f t="shared" si="2"/>
        <v>0</v>
      </c>
      <c r="N21" s="92">
        <f>'03CH'!F21</f>
        <v>0</v>
      </c>
      <c r="O21" s="92">
        <f t="shared" si="5"/>
        <v>0</v>
      </c>
      <c r="P21" s="92"/>
      <c r="Q21" s="132"/>
      <c r="R21" s="92"/>
      <c r="S21" s="132"/>
      <c r="T21" s="92"/>
      <c r="U21" s="132"/>
    </row>
    <row r="22" spans="1:21" ht="17.25" customHeight="1">
      <c r="A22" s="16" t="s">
        <v>34</v>
      </c>
      <c r="B22" s="7" t="s">
        <v>119</v>
      </c>
      <c r="C22" s="5" t="s">
        <v>121</v>
      </c>
      <c r="D22" s="92"/>
      <c r="E22" s="92">
        <f t="shared" si="0"/>
        <v>0</v>
      </c>
      <c r="F22" s="92"/>
      <c r="G22" s="92">
        <f t="shared" si="4"/>
        <v>0</v>
      </c>
      <c r="H22" s="92"/>
      <c r="I22" s="92">
        <f t="shared" si="9"/>
        <v>0</v>
      </c>
      <c r="J22" s="92"/>
      <c r="K22" s="92">
        <f t="shared" si="1"/>
        <v>0</v>
      </c>
      <c r="L22" s="92"/>
      <c r="M22" s="92">
        <f t="shared" si="2"/>
        <v>0</v>
      </c>
      <c r="N22" s="92">
        <f>'03CH'!F22</f>
        <v>0</v>
      </c>
      <c r="O22" s="92">
        <f t="shared" si="5"/>
        <v>0</v>
      </c>
      <c r="P22" s="92"/>
      <c r="Q22" s="132"/>
      <c r="R22" s="92"/>
      <c r="S22" s="132"/>
      <c r="T22" s="92"/>
      <c r="U22" s="132"/>
    </row>
    <row r="23" spans="1:21" ht="17.25" customHeight="1">
      <c r="A23" s="16" t="s">
        <v>36</v>
      </c>
      <c r="B23" s="7" t="s">
        <v>120</v>
      </c>
      <c r="C23" s="5" t="s">
        <v>122</v>
      </c>
      <c r="D23" s="92"/>
      <c r="E23" s="92">
        <f t="shared" si="0"/>
        <v>0</v>
      </c>
      <c r="F23" s="92"/>
      <c r="G23" s="92">
        <f t="shared" si="4"/>
        <v>0</v>
      </c>
      <c r="H23" s="92"/>
      <c r="I23" s="92">
        <f t="shared" si="9"/>
        <v>0</v>
      </c>
      <c r="J23" s="92"/>
      <c r="K23" s="92">
        <f t="shared" si="1"/>
        <v>0</v>
      </c>
      <c r="L23" s="92"/>
      <c r="M23" s="92">
        <f t="shared" si="2"/>
        <v>0</v>
      </c>
      <c r="N23" s="92">
        <f>'03CH'!F23</f>
        <v>145.54000000000002</v>
      </c>
      <c r="O23" s="92">
        <f t="shared" si="5"/>
        <v>100</v>
      </c>
      <c r="P23" s="92"/>
      <c r="Q23" s="132"/>
      <c r="R23" s="92"/>
      <c r="S23" s="132"/>
      <c r="T23" s="92"/>
      <c r="U23" s="132"/>
    </row>
    <row r="24" spans="1:21" ht="17.25" customHeight="1">
      <c r="A24" s="16" t="s">
        <v>38</v>
      </c>
      <c r="B24" s="7" t="s">
        <v>123</v>
      </c>
      <c r="C24" s="5" t="s">
        <v>124</v>
      </c>
      <c r="D24" s="92"/>
      <c r="E24" s="92">
        <f t="shared" si="0"/>
        <v>0</v>
      </c>
      <c r="F24" s="92"/>
      <c r="G24" s="92">
        <f t="shared" si="4"/>
        <v>0</v>
      </c>
      <c r="H24" s="92"/>
      <c r="I24" s="92">
        <f t="shared" si="9"/>
        <v>0</v>
      </c>
      <c r="J24" s="92"/>
      <c r="K24" s="92">
        <f t="shared" si="1"/>
        <v>0</v>
      </c>
      <c r="L24" s="92"/>
      <c r="M24" s="92">
        <f t="shared" si="2"/>
        <v>0</v>
      </c>
      <c r="N24" s="92"/>
      <c r="O24" s="92">
        <f t="shared" si="5"/>
        <v>0</v>
      </c>
      <c r="P24" s="92"/>
      <c r="Q24" s="132"/>
      <c r="R24" s="92"/>
      <c r="S24" s="132"/>
      <c r="T24" s="92"/>
      <c r="U24" s="132"/>
    </row>
    <row r="25" spans="1:21" ht="17.25" customHeight="1">
      <c r="A25" s="16" t="s">
        <v>88</v>
      </c>
      <c r="B25" s="7" t="s">
        <v>125</v>
      </c>
      <c r="C25" s="5" t="s">
        <v>37</v>
      </c>
      <c r="D25" s="92"/>
      <c r="E25" s="92">
        <f t="shared" si="0"/>
        <v>0</v>
      </c>
      <c r="F25" s="92"/>
      <c r="G25" s="92">
        <f t="shared" si="4"/>
        <v>0</v>
      </c>
      <c r="H25" s="92"/>
      <c r="I25" s="92">
        <f t="shared" si="9"/>
        <v>0</v>
      </c>
      <c r="J25" s="92"/>
      <c r="K25" s="92">
        <f t="shared" si="1"/>
        <v>0</v>
      </c>
      <c r="L25" s="92"/>
      <c r="M25" s="92">
        <f t="shared" si="2"/>
        <v>0</v>
      </c>
      <c r="N25" s="92"/>
      <c r="O25" s="92">
        <f t="shared" si="5"/>
        <v>0</v>
      </c>
      <c r="P25" s="92"/>
      <c r="Q25" s="132"/>
      <c r="R25" s="92"/>
      <c r="S25" s="132"/>
      <c r="T25" s="92"/>
      <c r="U25" s="132"/>
    </row>
    <row r="26" spans="1:21" ht="17.25" customHeight="1">
      <c r="A26" s="16" t="s">
        <v>89</v>
      </c>
      <c r="B26" s="7" t="s">
        <v>145</v>
      </c>
      <c r="C26" s="5" t="s">
        <v>40</v>
      </c>
      <c r="D26" s="92"/>
      <c r="E26" s="92">
        <f t="shared" si="0"/>
        <v>0</v>
      </c>
      <c r="F26" s="92"/>
      <c r="G26" s="92">
        <f t="shared" si="4"/>
        <v>0</v>
      </c>
      <c r="H26" s="92"/>
      <c r="I26" s="92">
        <f t="shared" si="9"/>
        <v>0</v>
      </c>
      <c r="J26" s="92"/>
      <c r="K26" s="92">
        <f t="shared" si="1"/>
        <v>0</v>
      </c>
      <c r="L26" s="92"/>
      <c r="M26" s="92">
        <f t="shared" si="2"/>
        <v>0</v>
      </c>
      <c r="N26" s="92"/>
      <c r="O26" s="92">
        <f t="shared" si="5"/>
        <v>0</v>
      </c>
      <c r="P26" s="92"/>
      <c r="Q26" s="132"/>
      <c r="R26" s="92"/>
      <c r="S26" s="132"/>
      <c r="T26" s="92"/>
      <c r="U26" s="132"/>
    </row>
    <row r="27" spans="1:21" ht="30.75" customHeight="1">
      <c r="A27" s="16" t="s">
        <v>90</v>
      </c>
      <c r="B27" s="7" t="s">
        <v>164</v>
      </c>
      <c r="C27" s="5" t="s">
        <v>48</v>
      </c>
      <c r="D27" s="92"/>
      <c r="E27" s="92">
        <f t="shared" si="0"/>
        <v>0</v>
      </c>
      <c r="F27" s="92"/>
      <c r="G27" s="92">
        <f t="shared" si="4"/>
        <v>0</v>
      </c>
      <c r="H27" s="92"/>
      <c r="I27" s="92">
        <f t="shared" si="9"/>
        <v>0</v>
      </c>
      <c r="J27" s="92"/>
      <c r="K27" s="92">
        <f t="shared" si="1"/>
        <v>0</v>
      </c>
      <c r="L27" s="92"/>
      <c r="M27" s="92">
        <f t="shared" si="2"/>
        <v>0</v>
      </c>
      <c r="N27" s="92"/>
      <c r="O27" s="92">
        <f t="shared" si="5"/>
        <v>0</v>
      </c>
      <c r="P27" s="92"/>
      <c r="Q27" s="132"/>
      <c r="R27" s="92"/>
      <c r="S27" s="132"/>
      <c r="T27" s="92"/>
      <c r="U27" s="132"/>
    </row>
    <row r="28" spans="1:21" ht="17.25" customHeight="1">
      <c r="A28" s="5" t="s">
        <v>91</v>
      </c>
      <c r="B28" s="13" t="s">
        <v>127</v>
      </c>
      <c r="C28" s="5" t="s">
        <v>63</v>
      </c>
      <c r="D28" s="92"/>
      <c r="E28" s="92">
        <f t="shared" si="0"/>
        <v>0</v>
      </c>
      <c r="F28" s="92"/>
      <c r="G28" s="92">
        <f t="shared" si="4"/>
        <v>0</v>
      </c>
      <c r="H28" s="92"/>
      <c r="I28" s="92">
        <f t="shared" si="9"/>
        <v>0</v>
      </c>
      <c r="J28" s="92"/>
      <c r="K28" s="92">
        <f t="shared" si="1"/>
        <v>0</v>
      </c>
      <c r="L28" s="92"/>
      <c r="M28" s="92">
        <f t="shared" si="2"/>
        <v>0</v>
      </c>
      <c r="N28" s="92"/>
      <c r="O28" s="92">
        <f t="shared" si="5"/>
        <v>0</v>
      </c>
      <c r="P28" s="92"/>
      <c r="Q28" s="132"/>
      <c r="R28" s="92"/>
      <c r="S28" s="132"/>
      <c r="T28" s="92"/>
      <c r="U28" s="132"/>
    </row>
    <row r="29" spans="1:21" ht="17.25" customHeight="1">
      <c r="A29" s="5" t="s">
        <v>95</v>
      </c>
      <c r="B29" s="7" t="s">
        <v>126</v>
      </c>
      <c r="C29" s="5" t="s">
        <v>41</v>
      </c>
      <c r="D29" s="92"/>
      <c r="E29" s="92">
        <f t="shared" si="0"/>
        <v>0</v>
      </c>
      <c r="F29" s="92"/>
      <c r="G29" s="92">
        <f t="shared" si="4"/>
        <v>0</v>
      </c>
      <c r="H29" s="92"/>
      <c r="I29" s="92">
        <f t="shared" si="9"/>
        <v>0</v>
      </c>
      <c r="J29" s="92"/>
      <c r="K29" s="92">
        <f t="shared" si="1"/>
        <v>0</v>
      </c>
      <c r="L29" s="92"/>
      <c r="M29" s="92">
        <f t="shared" si="2"/>
        <v>0</v>
      </c>
      <c r="N29" s="92"/>
      <c r="O29" s="92">
        <f t="shared" si="5"/>
        <v>0</v>
      </c>
      <c r="P29" s="92"/>
      <c r="Q29" s="132"/>
      <c r="R29" s="92"/>
      <c r="S29" s="132"/>
      <c r="T29" s="92"/>
      <c r="U29" s="132"/>
    </row>
    <row r="30" spans="1:21" ht="17.25" customHeight="1">
      <c r="A30" s="5" t="s">
        <v>96</v>
      </c>
      <c r="B30" s="7" t="s">
        <v>101</v>
      </c>
      <c r="C30" s="5" t="s">
        <v>42</v>
      </c>
      <c r="D30" s="92"/>
      <c r="E30" s="92">
        <f t="shared" si="0"/>
        <v>0</v>
      </c>
      <c r="F30" s="92"/>
      <c r="G30" s="92">
        <f t="shared" si="4"/>
        <v>0</v>
      </c>
      <c r="H30" s="92"/>
      <c r="I30" s="92">
        <f t="shared" si="9"/>
        <v>0</v>
      </c>
      <c r="J30" s="92"/>
      <c r="K30" s="92">
        <f t="shared" si="1"/>
        <v>0</v>
      </c>
      <c r="L30" s="92"/>
      <c r="M30" s="92">
        <f t="shared" si="2"/>
        <v>0</v>
      </c>
      <c r="N30" s="92"/>
      <c r="O30" s="92">
        <f t="shared" si="5"/>
        <v>0</v>
      </c>
      <c r="P30" s="92"/>
      <c r="Q30" s="132"/>
      <c r="R30" s="92"/>
      <c r="S30" s="132"/>
      <c r="T30" s="92"/>
      <c r="U30" s="132"/>
    </row>
    <row r="31" spans="1:21" ht="17.25" customHeight="1">
      <c r="A31" s="5" t="s">
        <v>97</v>
      </c>
      <c r="B31" s="7" t="s">
        <v>146</v>
      </c>
      <c r="C31" s="5" t="s">
        <v>64</v>
      </c>
      <c r="D31" s="92"/>
      <c r="E31" s="92">
        <f t="shared" si="0"/>
        <v>0</v>
      </c>
      <c r="F31" s="92"/>
      <c r="G31" s="92">
        <f t="shared" si="4"/>
        <v>0</v>
      </c>
      <c r="H31" s="92"/>
      <c r="I31" s="92">
        <f t="shared" si="9"/>
        <v>0</v>
      </c>
      <c r="J31" s="92"/>
      <c r="K31" s="92">
        <f t="shared" si="1"/>
        <v>0</v>
      </c>
      <c r="L31" s="92"/>
      <c r="M31" s="92">
        <f t="shared" si="2"/>
        <v>0</v>
      </c>
      <c r="N31" s="92"/>
      <c r="O31" s="92">
        <f t="shared" si="5"/>
        <v>0</v>
      </c>
      <c r="P31" s="92"/>
      <c r="Q31" s="132"/>
      <c r="R31" s="92"/>
      <c r="S31" s="132"/>
      <c r="T31" s="92">
        <f>'03CH'!F31</f>
        <v>961.08</v>
      </c>
      <c r="U31" s="132">
        <f>T31/$T$6*100</f>
        <v>100</v>
      </c>
    </row>
    <row r="32" spans="1:21" ht="17.25" customHeight="1">
      <c r="A32" s="5" t="s">
        <v>103</v>
      </c>
      <c r="B32" s="7" t="s">
        <v>147</v>
      </c>
      <c r="C32" s="5" t="s">
        <v>62</v>
      </c>
      <c r="D32" s="92"/>
      <c r="E32" s="92">
        <f t="shared" si="0"/>
        <v>0</v>
      </c>
      <c r="F32" s="92"/>
      <c r="G32" s="92">
        <f t="shared" si="4"/>
        <v>0</v>
      </c>
      <c r="H32" s="92"/>
      <c r="I32" s="92">
        <f t="shared" si="9"/>
        <v>0</v>
      </c>
      <c r="J32" s="92"/>
      <c r="K32" s="92">
        <f t="shared" si="1"/>
        <v>0</v>
      </c>
      <c r="L32" s="92"/>
      <c r="M32" s="92">
        <f t="shared" si="2"/>
        <v>0</v>
      </c>
      <c r="N32" s="92"/>
      <c r="O32" s="92">
        <f t="shared" si="5"/>
        <v>0</v>
      </c>
      <c r="P32" s="92"/>
      <c r="Q32" s="132"/>
      <c r="R32" s="92"/>
      <c r="S32" s="132"/>
      <c r="T32" s="92"/>
      <c r="U32" s="132"/>
    </row>
    <row r="33" spans="1:21" ht="17.25" customHeight="1">
      <c r="A33" s="5" t="s">
        <v>104</v>
      </c>
      <c r="B33" s="9" t="s">
        <v>128</v>
      </c>
      <c r="C33" s="8" t="s">
        <v>29</v>
      </c>
      <c r="D33" s="92"/>
      <c r="E33" s="92">
        <f t="shared" si="0"/>
        <v>0</v>
      </c>
      <c r="F33" s="92"/>
      <c r="G33" s="92">
        <f t="shared" si="4"/>
        <v>0</v>
      </c>
      <c r="H33" s="92"/>
      <c r="I33" s="92">
        <f t="shared" si="9"/>
        <v>0</v>
      </c>
      <c r="J33" s="92"/>
      <c r="K33" s="92">
        <f t="shared" si="1"/>
        <v>0</v>
      </c>
      <c r="L33" s="92"/>
      <c r="M33" s="92">
        <f t="shared" si="2"/>
        <v>0</v>
      </c>
      <c r="N33" s="92"/>
      <c r="O33" s="92">
        <f t="shared" si="5"/>
        <v>0</v>
      </c>
      <c r="P33" s="92"/>
      <c r="Q33" s="132"/>
      <c r="R33" s="92"/>
      <c r="S33" s="132"/>
      <c r="T33" s="92"/>
      <c r="U33" s="132"/>
    </row>
    <row r="34" spans="1:21" ht="17.25" customHeight="1">
      <c r="A34" s="5" t="s">
        <v>105</v>
      </c>
      <c r="B34" s="9" t="s">
        <v>129</v>
      </c>
      <c r="C34" s="8" t="s">
        <v>130</v>
      </c>
      <c r="D34" s="92"/>
      <c r="E34" s="92">
        <f t="shared" si="0"/>
        <v>0</v>
      </c>
      <c r="F34" s="92"/>
      <c r="G34" s="92">
        <f t="shared" si="4"/>
        <v>0</v>
      </c>
      <c r="H34" s="92"/>
      <c r="I34" s="92">
        <f t="shared" si="9"/>
        <v>0</v>
      </c>
      <c r="J34" s="92"/>
      <c r="K34" s="92">
        <f t="shared" si="1"/>
        <v>0</v>
      </c>
      <c r="L34" s="92"/>
      <c r="M34" s="92">
        <f t="shared" si="2"/>
        <v>0</v>
      </c>
      <c r="N34" s="92"/>
      <c r="O34" s="92">
        <f t="shared" si="5"/>
        <v>0</v>
      </c>
      <c r="P34" s="92"/>
      <c r="Q34" s="132"/>
      <c r="R34" s="92"/>
      <c r="S34" s="132"/>
      <c r="T34" s="92"/>
      <c r="U34" s="132"/>
    </row>
    <row r="35" spans="1:21" ht="17.25" customHeight="1">
      <c r="A35" s="5" t="s">
        <v>135</v>
      </c>
      <c r="B35" s="9" t="s">
        <v>148</v>
      </c>
      <c r="C35" s="8" t="s">
        <v>149</v>
      </c>
      <c r="D35" s="92"/>
      <c r="E35" s="92">
        <f t="shared" si="0"/>
        <v>0</v>
      </c>
      <c r="F35" s="92"/>
      <c r="G35" s="92">
        <f t="shared" si="4"/>
        <v>0</v>
      </c>
      <c r="H35" s="92"/>
      <c r="I35" s="92">
        <f t="shared" si="9"/>
        <v>0</v>
      </c>
      <c r="J35" s="92"/>
      <c r="K35" s="92">
        <f t="shared" si="1"/>
        <v>0</v>
      </c>
      <c r="L35" s="92"/>
      <c r="M35" s="92">
        <f t="shared" si="2"/>
        <v>0</v>
      </c>
      <c r="N35" s="92"/>
      <c r="O35" s="92">
        <f t="shared" si="5"/>
        <v>0</v>
      </c>
      <c r="P35" s="92"/>
      <c r="Q35" s="132"/>
      <c r="R35" s="92"/>
      <c r="S35" s="132"/>
      <c r="T35" s="92"/>
      <c r="U35" s="132"/>
    </row>
    <row r="36" spans="1:21" ht="17.25" customHeight="1">
      <c r="A36" s="5" t="s">
        <v>136</v>
      </c>
      <c r="B36" s="9" t="s">
        <v>150</v>
      </c>
      <c r="C36" s="8" t="s">
        <v>43</v>
      </c>
      <c r="D36" s="92"/>
      <c r="E36" s="92">
        <f t="shared" si="0"/>
        <v>0</v>
      </c>
      <c r="F36" s="92"/>
      <c r="G36" s="92">
        <f t="shared" si="4"/>
        <v>0</v>
      </c>
      <c r="H36" s="92"/>
      <c r="I36" s="92">
        <f t="shared" si="9"/>
        <v>0</v>
      </c>
      <c r="J36" s="92"/>
      <c r="K36" s="92">
        <f t="shared" si="1"/>
        <v>0</v>
      </c>
      <c r="L36" s="92"/>
      <c r="M36" s="92">
        <f t="shared" si="2"/>
        <v>0</v>
      </c>
      <c r="N36" s="92"/>
      <c r="O36" s="92">
        <f t="shared" si="5"/>
        <v>0</v>
      </c>
      <c r="P36" s="92"/>
      <c r="Q36" s="132"/>
      <c r="R36" s="92"/>
      <c r="S36" s="132"/>
      <c r="T36" s="92"/>
      <c r="U36" s="132"/>
    </row>
    <row r="37" spans="1:21" ht="30.75" customHeight="1">
      <c r="A37" s="5" t="s">
        <v>137</v>
      </c>
      <c r="B37" s="9" t="s">
        <v>131</v>
      </c>
      <c r="C37" s="8" t="s">
        <v>45</v>
      </c>
      <c r="D37" s="92"/>
      <c r="E37" s="92">
        <f t="shared" si="0"/>
        <v>0</v>
      </c>
      <c r="F37" s="92"/>
      <c r="G37" s="92">
        <f t="shared" si="4"/>
        <v>0</v>
      </c>
      <c r="H37" s="92"/>
      <c r="I37" s="92">
        <f t="shared" si="9"/>
        <v>0</v>
      </c>
      <c r="J37" s="92"/>
      <c r="K37" s="92">
        <f t="shared" si="1"/>
        <v>0</v>
      </c>
      <c r="L37" s="92"/>
      <c r="M37" s="92">
        <f t="shared" si="2"/>
        <v>0</v>
      </c>
      <c r="N37" s="92"/>
      <c r="O37" s="92">
        <f t="shared" si="5"/>
        <v>0</v>
      </c>
      <c r="P37" s="92"/>
      <c r="Q37" s="132"/>
      <c r="R37" s="92"/>
      <c r="S37" s="132"/>
      <c r="T37" s="92"/>
      <c r="U37" s="132"/>
    </row>
    <row r="38" spans="1:21" ht="17.25" customHeight="1">
      <c r="A38" s="5" t="s">
        <v>138</v>
      </c>
      <c r="B38" s="9" t="s">
        <v>132</v>
      </c>
      <c r="C38" s="8" t="s">
        <v>39</v>
      </c>
      <c r="D38" s="92"/>
      <c r="E38" s="92">
        <f t="shared" si="0"/>
        <v>0</v>
      </c>
      <c r="F38" s="92"/>
      <c r="G38" s="92">
        <f t="shared" si="4"/>
        <v>0</v>
      </c>
      <c r="H38" s="92"/>
      <c r="I38" s="92">
        <f t="shared" si="9"/>
        <v>0</v>
      </c>
      <c r="J38" s="92"/>
      <c r="K38" s="92">
        <f t="shared" si="1"/>
        <v>0</v>
      </c>
      <c r="L38" s="92"/>
      <c r="M38" s="92">
        <f t="shared" si="2"/>
        <v>0</v>
      </c>
      <c r="N38" s="92"/>
      <c r="O38" s="92">
        <f t="shared" si="5"/>
        <v>0</v>
      </c>
      <c r="P38" s="92"/>
      <c r="Q38" s="132"/>
      <c r="R38" s="92"/>
      <c r="S38" s="132"/>
      <c r="T38" s="92"/>
      <c r="U38" s="132"/>
    </row>
    <row r="39" spans="1:21" ht="17.25" customHeight="1">
      <c r="A39" s="5" t="s">
        <v>139</v>
      </c>
      <c r="B39" s="9" t="s">
        <v>133</v>
      </c>
      <c r="C39" s="8" t="s">
        <v>151</v>
      </c>
      <c r="D39" s="92"/>
      <c r="E39" s="92">
        <f t="shared" si="0"/>
        <v>0</v>
      </c>
      <c r="F39" s="92"/>
      <c r="G39" s="92">
        <f t="shared" si="4"/>
        <v>0</v>
      </c>
      <c r="H39" s="92"/>
      <c r="I39" s="92">
        <f t="shared" si="9"/>
        <v>0</v>
      </c>
      <c r="J39" s="92"/>
      <c r="K39" s="92">
        <f t="shared" si="1"/>
        <v>0</v>
      </c>
      <c r="L39" s="92"/>
      <c r="M39" s="92">
        <f t="shared" si="2"/>
        <v>0</v>
      </c>
      <c r="N39" s="92"/>
      <c r="O39" s="92">
        <f t="shared" si="5"/>
        <v>0</v>
      </c>
      <c r="P39" s="92"/>
      <c r="Q39" s="132"/>
      <c r="R39" s="92"/>
      <c r="S39" s="132"/>
      <c r="T39" s="92"/>
      <c r="U39" s="132"/>
    </row>
    <row r="40" spans="1:21" ht="17.25" customHeight="1">
      <c r="A40" s="5" t="s">
        <v>140</v>
      </c>
      <c r="B40" s="9" t="s">
        <v>134</v>
      </c>
      <c r="C40" s="8" t="s">
        <v>152</v>
      </c>
      <c r="D40" s="92"/>
      <c r="E40" s="92">
        <f t="shared" si="0"/>
        <v>0</v>
      </c>
      <c r="F40" s="92"/>
      <c r="G40" s="92">
        <f t="shared" si="4"/>
        <v>0</v>
      </c>
      <c r="H40" s="92"/>
      <c r="I40" s="92">
        <f t="shared" si="9"/>
        <v>0</v>
      </c>
      <c r="J40" s="92"/>
      <c r="K40" s="92">
        <f t="shared" si="1"/>
        <v>0</v>
      </c>
      <c r="L40" s="92"/>
      <c r="M40" s="92">
        <f t="shared" si="2"/>
        <v>0</v>
      </c>
      <c r="N40" s="92"/>
      <c r="O40" s="92">
        <f t="shared" si="5"/>
        <v>0</v>
      </c>
      <c r="P40" s="92"/>
      <c r="Q40" s="132"/>
      <c r="R40" s="92"/>
      <c r="S40" s="132"/>
      <c r="T40" s="92"/>
      <c r="U40" s="132"/>
    </row>
    <row r="41" spans="1:21" ht="17.25" customHeight="1">
      <c r="A41" s="5" t="s">
        <v>141</v>
      </c>
      <c r="B41" s="9" t="s">
        <v>153</v>
      </c>
      <c r="C41" s="8" t="s">
        <v>44</v>
      </c>
      <c r="D41" s="92"/>
      <c r="E41" s="92">
        <f t="shared" si="0"/>
        <v>0</v>
      </c>
      <c r="F41" s="92"/>
      <c r="G41" s="92">
        <f t="shared" si="4"/>
        <v>0</v>
      </c>
      <c r="H41" s="92"/>
      <c r="I41" s="92">
        <f t="shared" si="9"/>
        <v>0</v>
      </c>
      <c r="J41" s="92"/>
      <c r="K41" s="92">
        <f t="shared" si="1"/>
        <v>0</v>
      </c>
      <c r="L41" s="92"/>
      <c r="M41" s="92">
        <f t="shared" si="2"/>
        <v>0</v>
      </c>
      <c r="N41" s="92"/>
      <c r="O41" s="92">
        <f t="shared" si="5"/>
        <v>0</v>
      </c>
      <c r="P41" s="92"/>
      <c r="Q41" s="132"/>
      <c r="R41" s="92"/>
      <c r="S41" s="132"/>
      <c r="T41" s="92"/>
      <c r="U41" s="132"/>
    </row>
    <row r="42" spans="1:21" ht="17.25" customHeight="1">
      <c r="A42" s="5" t="s">
        <v>142</v>
      </c>
      <c r="B42" s="9" t="s">
        <v>154</v>
      </c>
      <c r="C42" s="8" t="s">
        <v>47</v>
      </c>
      <c r="D42" s="92"/>
      <c r="E42" s="92">
        <f t="shared" si="0"/>
        <v>0</v>
      </c>
      <c r="F42" s="92"/>
      <c r="G42" s="92">
        <f t="shared" si="4"/>
        <v>0</v>
      </c>
      <c r="H42" s="92"/>
      <c r="I42" s="92">
        <f t="shared" si="9"/>
        <v>0</v>
      </c>
      <c r="J42" s="92"/>
      <c r="K42" s="92">
        <f t="shared" si="1"/>
        <v>0</v>
      </c>
      <c r="L42" s="92"/>
      <c r="M42" s="92">
        <f t="shared" si="2"/>
        <v>0</v>
      </c>
      <c r="N42" s="92"/>
      <c r="O42" s="92">
        <f t="shared" si="5"/>
        <v>0</v>
      </c>
      <c r="P42" s="92"/>
      <c r="Q42" s="132"/>
      <c r="R42" s="92"/>
      <c r="S42" s="132"/>
      <c r="T42" s="92"/>
      <c r="U42" s="132"/>
    </row>
    <row r="43" spans="1:21" ht="17.25" customHeight="1">
      <c r="A43" s="5" t="s">
        <v>143</v>
      </c>
      <c r="B43" s="9" t="s">
        <v>98</v>
      </c>
      <c r="C43" s="8" t="s">
        <v>46</v>
      </c>
      <c r="D43" s="92"/>
      <c r="E43" s="92">
        <f t="shared" si="0"/>
        <v>0</v>
      </c>
      <c r="F43" s="92"/>
      <c r="G43" s="92">
        <f t="shared" si="4"/>
        <v>0</v>
      </c>
      <c r="H43" s="92"/>
      <c r="I43" s="92">
        <f t="shared" si="9"/>
        <v>0</v>
      </c>
      <c r="J43" s="92"/>
      <c r="K43" s="92">
        <f t="shared" si="1"/>
        <v>0</v>
      </c>
      <c r="L43" s="92"/>
      <c r="M43" s="92">
        <f t="shared" si="2"/>
        <v>0</v>
      </c>
      <c r="N43" s="92"/>
      <c r="O43" s="92">
        <f t="shared" si="5"/>
        <v>0</v>
      </c>
      <c r="P43" s="92"/>
      <c r="Q43" s="132"/>
      <c r="R43" s="92"/>
      <c r="S43" s="132"/>
      <c r="T43" s="92"/>
      <c r="U43" s="132"/>
    </row>
    <row r="44" spans="1:21" ht="17.25" customHeight="1">
      <c r="A44" s="5" t="s">
        <v>144</v>
      </c>
      <c r="B44" s="9" t="s">
        <v>155</v>
      </c>
      <c r="C44" s="8" t="s">
        <v>60</v>
      </c>
      <c r="D44" s="92"/>
      <c r="E44" s="92">
        <f t="shared" si="0"/>
        <v>0</v>
      </c>
      <c r="F44" s="92"/>
      <c r="G44" s="92">
        <f t="shared" si="4"/>
        <v>0</v>
      </c>
      <c r="H44" s="92"/>
      <c r="I44" s="92">
        <f t="shared" si="9"/>
        <v>0</v>
      </c>
      <c r="J44" s="92"/>
      <c r="K44" s="92">
        <f t="shared" si="1"/>
        <v>0</v>
      </c>
      <c r="L44" s="92"/>
      <c r="M44" s="92">
        <f t="shared" si="2"/>
        <v>0</v>
      </c>
      <c r="N44" s="92"/>
      <c r="O44" s="92">
        <f t="shared" si="5"/>
        <v>0</v>
      </c>
      <c r="P44" s="92"/>
      <c r="Q44" s="132"/>
      <c r="R44" s="92"/>
      <c r="S44" s="132"/>
      <c r="T44" s="92"/>
      <c r="U44" s="132"/>
    </row>
    <row r="45" spans="1:21" s="146" customFormat="1" ht="17.25" customHeight="1">
      <c r="A45" s="3">
        <v>3</v>
      </c>
      <c r="B45" s="4" t="s">
        <v>61</v>
      </c>
      <c r="C45" s="3" t="s">
        <v>102</v>
      </c>
      <c r="D45" s="95"/>
      <c r="E45" s="95">
        <f t="shared" si="0"/>
        <v>0</v>
      </c>
      <c r="F45" s="95"/>
      <c r="G45" s="95">
        <f t="shared" si="4"/>
        <v>0</v>
      </c>
      <c r="H45" s="95"/>
      <c r="I45" s="95">
        <f t="shared" si="9"/>
        <v>0</v>
      </c>
      <c r="J45" s="95"/>
      <c r="K45" s="95">
        <f t="shared" si="1"/>
        <v>0</v>
      </c>
      <c r="L45" s="95"/>
      <c r="M45" s="95">
        <f t="shared" si="2"/>
        <v>0</v>
      </c>
      <c r="N45" s="95"/>
      <c r="O45" s="95">
        <f t="shared" si="5"/>
        <v>0</v>
      </c>
      <c r="P45" s="95"/>
      <c r="Q45" s="126"/>
      <c r="R45" s="95"/>
      <c r="S45" s="126"/>
      <c r="T45" s="95"/>
      <c r="U45" s="126"/>
    </row>
  </sheetData>
  <mergeCells count="15">
    <mergeCell ref="P4:Q4"/>
    <mergeCell ref="R4:S4"/>
    <mergeCell ref="T4:U4"/>
    <mergeCell ref="A1:U1"/>
    <mergeCell ref="A2:U2"/>
    <mergeCell ref="A3:U3"/>
    <mergeCell ref="A4:A5"/>
    <mergeCell ref="B4:B5"/>
    <mergeCell ref="C4:C5"/>
    <mergeCell ref="D4:E4"/>
    <mergeCell ref="F4:G4"/>
    <mergeCell ref="H4:I4"/>
    <mergeCell ref="J4:K4"/>
    <mergeCell ref="L4:M4"/>
    <mergeCell ref="N4:O4"/>
  </mergeCells>
  <printOptions horizontalCentered="1" verticalCentered="1"/>
  <pageMargins left="0.19685039370078741" right="0.19685039370078741" top="0.59055118110236227" bottom="0.19685039370078741" header="0.31496062992125984" footer="0.31496062992125984"/>
  <pageSetup paperSize="9" scale="65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J63"/>
  <sheetViews>
    <sheetView zoomScale="85" zoomScaleNormal="85" workbookViewId="0">
      <pane xSplit="4" ySplit="5" topLeftCell="E6" activePane="bottomRight" state="frozen"/>
      <selection activeCell="P5" sqref="P5"/>
      <selection pane="topRight" activeCell="P5" sqref="P5"/>
      <selection pane="bottomLeft" activeCell="P5" sqref="P5"/>
      <selection pane="bottomRight" activeCell="A7" sqref="A7:XFD7"/>
    </sheetView>
  </sheetViews>
  <sheetFormatPr defaultColWidth="9" defaultRowHeight="15"/>
  <cols>
    <col min="1" max="1" width="5" style="108" customWidth="1"/>
    <col min="2" max="2" width="31.5" style="108" customWidth="1"/>
    <col min="3" max="3" width="5.5" style="108" customWidth="1"/>
    <col min="4" max="4" width="11.25" style="108" customWidth="1"/>
    <col min="5" max="5" width="9.875" style="108" bestFit="1" customWidth="1"/>
    <col min="6" max="7" width="8.875" style="108" bestFit="1" customWidth="1"/>
    <col min="8" max="8" width="8.875" style="108" hidden="1" customWidth="1"/>
    <col min="9" max="9" width="4.875" style="108" hidden="1" customWidth="1"/>
    <col min="10" max="10" width="8.875" style="108" bestFit="1" customWidth="1"/>
    <col min="11" max="11" width="9.875" style="108" bestFit="1" customWidth="1"/>
    <col min="12" max="13" width="8.875" style="108" bestFit="1" customWidth="1"/>
    <col min="14" max="14" width="9.875" style="108" bestFit="1" customWidth="1"/>
    <col min="15" max="15" width="7.375" style="108" bestFit="1" customWidth="1"/>
    <col min="16" max="16" width="5.375" style="108" bestFit="1" customWidth="1"/>
    <col min="17" max="17" width="7.375" style="108" bestFit="1" customWidth="1"/>
    <col min="18" max="18" width="8.875" style="108" bestFit="1" customWidth="1"/>
    <col min="19" max="19" width="7.375" style="108" customWidth="1"/>
    <col min="20" max="20" width="6.375" style="108" bestFit="1" customWidth="1"/>
    <col min="21" max="21" width="4.875" style="108" bestFit="1" customWidth="1"/>
    <col min="22" max="22" width="4.625" style="108" bestFit="1" customWidth="1"/>
    <col min="23" max="25" width="7.375" style="108" bestFit="1" customWidth="1"/>
    <col min="26" max="27" width="8.875" style="108" bestFit="1" customWidth="1"/>
    <col min="28" max="28" width="6.375" style="108" hidden="1" customWidth="1"/>
    <col min="29" max="30" width="5.625" style="108" hidden="1" customWidth="1"/>
    <col min="31" max="31" width="6.625" style="108" hidden="1" customWidth="1"/>
    <col min="32" max="32" width="6.375" style="108" hidden="1" customWidth="1"/>
    <col min="33" max="34" width="5.625" style="108" hidden="1" customWidth="1"/>
    <col min="35" max="35" width="8.875" style="108" hidden="1" customWidth="1"/>
    <col min="36" max="36" width="7.375" style="108" hidden="1" customWidth="1"/>
    <col min="37" max="37" width="5.625" style="108" hidden="1" customWidth="1"/>
    <col min="38" max="38" width="5.375" style="108" hidden="1" customWidth="1"/>
    <col min="39" max="39" width="6.375" style="108" hidden="1" customWidth="1"/>
    <col min="40" max="40" width="7.5" style="108" hidden="1" customWidth="1"/>
    <col min="41" max="41" width="6.375" style="108" bestFit="1" customWidth="1"/>
    <col min="42" max="42" width="7.375" style="108" bestFit="1" customWidth="1"/>
    <col min="43" max="43" width="6.375" style="108" bestFit="1" customWidth="1"/>
    <col min="44" max="44" width="8.875" style="108" bestFit="1" customWidth="1"/>
    <col min="45" max="47" width="6.375" style="108" bestFit="1" customWidth="1"/>
    <col min="48" max="49" width="5" style="108" bestFit="1" customWidth="1"/>
    <col min="50" max="50" width="6.875" style="108" customWidth="1"/>
    <col min="51" max="51" width="7.375" style="108" bestFit="1" customWidth="1"/>
    <col min="52" max="54" width="6.375" style="108" bestFit="1" customWidth="1"/>
    <col min="55" max="55" width="8.875" style="108" bestFit="1" customWidth="1"/>
    <col min="56" max="56" width="7.375" style="108" bestFit="1" customWidth="1"/>
    <col min="57" max="57" width="4.875" style="108" bestFit="1" customWidth="1"/>
    <col min="58" max="58" width="9.875" style="108" bestFit="1" customWidth="1"/>
    <col min="59" max="59" width="8.25" style="108" customWidth="1"/>
    <col min="60" max="60" width="9.125" style="147" bestFit="1" customWidth="1"/>
    <col min="61" max="61" width="10.75" style="108" customWidth="1"/>
    <col min="62" max="16384" width="9" style="108"/>
  </cols>
  <sheetData>
    <row r="1" spans="1:62" s="156" customFormat="1" ht="23.25" customHeight="1">
      <c r="A1" s="640" t="s">
        <v>273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0"/>
      <c r="V1" s="640"/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 s="640"/>
      <c r="AV1" s="640"/>
      <c r="AW1" s="640"/>
      <c r="AX1" s="640"/>
      <c r="AY1" s="640"/>
      <c r="AZ1" s="640"/>
      <c r="BA1" s="640"/>
      <c r="BB1" s="640"/>
      <c r="BC1" s="640"/>
      <c r="BD1" s="640"/>
      <c r="BE1" s="640"/>
      <c r="BF1" s="640"/>
      <c r="BG1" s="640"/>
      <c r="BH1" s="640"/>
      <c r="BI1" s="640"/>
    </row>
    <row r="2" spans="1:62" s="99" customFormat="1" ht="23.25" customHeight="1">
      <c r="A2" s="628" t="s">
        <v>315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28"/>
      <c r="V2" s="628"/>
      <c r="W2" s="628"/>
      <c r="X2" s="628"/>
      <c r="Y2" s="628"/>
      <c r="Z2" s="628"/>
      <c r="AA2" s="628"/>
      <c r="AB2" s="628"/>
      <c r="AC2" s="628"/>
      <c r="AD2" s="628"/>
      <c r="AE2" s="628"/>
      <c r="AF2" s="628"/>
      <c r="AG2" s="628"/>
      <c r="AH2" s="628"/>
      <c r="AI2" s="628"/>
      <c r="AJ2" s="628"/>
      <c r="AK2" s="628"/>
      <c r="AL2" s="628"/>
      <c r="AM2" s="628"/>
      <c r="AN2" s="628"/>
      <c r="AO2" s="628"/>
      <c r="AP2" s="628"/>
      <c r="AQ2" s="628"/>
      <c r="AR2" s="628"/>
      <c r="AS2" s="628"/>
      <c r="AT2" s="628"/>
      <c r="AU2" s="628"/>
      <c r="AV2" s="628"/>
      <c r="AW2" s="628"/>
      <c r="AX2" s="628"/>
      <c r="AY2" s="628"/>
      <c r="AZ2" s="628"/>
      <c r="BA2" s="628"/>
      <c r="BB2" s="628"/>
      <c r="BC2" s="628"/>
      <c r="BD2" s="628"/>
      <c r="BE2" s="628"/>
      <c r="BF2" s="628"/>
      <c r="BG2" s="628"/>
      <c r="BH2" s="628"/>
      <c r="BI2" s="628"/>
    </row>
    <row r="3" spans="1:62" s="100" customFormat="1" ht="23.25" customHeight="1">
      <c r="A3" s="629" t="str">
        <f>'05CH'!A3:S3</f>
        <v>HUYỆN VÕ NHAI - TỈNH THÁI NGUYÊN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  <c r="V3" s="629"/>
      <c r="W3" s="629"/>
      <c r="X3" s="629"/>
      <c r="Y3" s="629"/>
      <c r="Z3" s="629"/>
      <c r="AA3" s="629"/>
      <c r="AB3" s="629"/>
      <c r="AC3" s="629"/>
      <c r="AD3" s="629"/>
      <c r="AE3" s="629"/>
      <c r="AF3" s="629"/>
      <c r="AG3" s="629"/>
      <c r="AH3" s="629"/>
      <c r="AI3" s="629"/>
      <c r="AJ3" s="629"/>
      <c r="AK3" s="629"/>
      <c r="AL3" s="629"/>
      <c r="AM3" s="629"/>
      <c r="AN3" s="629"/>
      <c r="AO3" s="629"/>
      <c r="AP3" s="629"/>
      <c r="AQ3" s="629"/>
      <c r="AR3" s="629"/>
      <c r="AS3" s="629"/>
      <c r="AT3" s="629"/>
      <c r="AU3" s="629"/>
      <c r="AV3" s="629"/>
      <c r="AW3" s="629"/>
      <c r="AX3" s="629"/>
      <c r="AY3" s="629"/>
      <c r="AZ3" s="629"/>
      <c r="BA3" s="629"/>
      <c r="BB3" s="629"/>
      <c r="BC3" s="629"/>
      <c r="BD3" s="629"/>
      <c r="BE3" s="629"/>
      <c r="BF3" s="629"/>
      <c r="BG3" s="629"/>
      <c r="BH3" s="629"/>
      <c r="BI3" s="629"/>
    </row>
    <row r="4" spans="1:62" s="146" customFormat="1" ht="26.25" customHeight="1">
      <c r="A4" s="636" t="s">
        <v>1</v>
      </c>
      <c r="B4" s="642" t="s">
        <v>293</v>
      </c>
      <c r="C4" s="642" t="s">
        <v>260</v>
      </c>
      <c r="D4" s="636" t="s">
        <v>298</v>
      </c>
      <c r="E4" s="686" t="s">
        <v>307</v>
      </c>
      <c r="F4" s="686"/>
      <c r="G4" s="686"/>
      <c r="H4" s="686"/>
      <c r="I4" s="686"/>
      <c r="J4" s="686"/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  <c r="V4" s="686"/>
      <c r="W4" s="686"/>
      <c r="X4" s="686"/>
      <c r="Y4" s="686"/>
      <c r="Z4" s="686"/>
      <c r="AA4" s="686"/>
      <c r="AB4" s="686"/>
      <c r="AC4" s="686"/>
      <c r="AD4" s="686"/>
      <c r="AE4" s="686"/>
      <c r="AF4" s="686"/>
      <c r="AG4" s="686"/>
      <c r="AH4" s="686"/>
      <c r="AI4" s="686"/>
      <c r="AJ4" s="686"/>
      <c r="AK4" s="686"/>
      <c r="AL4" s="686"/>
      <c r="AM4" s="686"/>
      <c r="AN4" s="686"/>
      <c r="AO4" s="686"/>
      <c r="AP4" s="686"/>
      <c r="AQ4" s="686"/>
      <c r="AR4" s="686"/>
      <c r="AS4" s="686"/>
      <c r="AT4" s="686"/>
      <c r="AU4" s="686"/>
      <c r="AV4" s="686"/>
      <c r="AW4" s="686"/>
      <c r="AX4" s="686"/>
      <c r="AY4" s="686"/>
      <c r="AZ4" s="686"/>
      <c r="BA4" s="686"/>
      <c r="BB4" s="686"/>
      <c r="BC4" s="686"/>
      <c r="BD4" s="686"/>
      <c r="BE4" s="686"/>
      <c r="BF4" s="686"/>
      <c r="BG4" s="686"/>
      <c r="BH4" s="686"/>
      <c r="BI4" s="686"/>
    </row>
    <row r="5" spans="1:62" s="107" customFormat="1" ht="42.75">
      <c r="A5" s="636"/>
      <c r="B5" s="642"/>
      <c r="C5" s="642"/>
      <c r="D5" s="636"/>
      <c r="E5" s="106" t="str">
        <f>C7</f>
        <v>NNP</v>
      </c>
      <c r="F5" s="106" t="str">
        <f>C8</f>
        <v>LUA</v>
      </c>
      <c r="G5" s="106" t="str">
        <f>C9</f>
        <v>LUC</v>
      </c>
      <c r="H5" s="106" t="str">
        <f>C10</f>
        <v>LUK</v>
      </c>
      <c r="I5" s="106" t="str">
        <f>C11</f>
        <v>LUN</v>
      </c>
      <c r="J5" s="106" t="str">
        <f>C12</f>
        <v>HNK</v>
      </c>
      <c r="K5" s="106" t="str">
        <f>C13</f>
        <v>CLN</v>
      </c>
      <c r="L5" s="106" t="str">
        <f>C14</f>
        <v>RPH</v>
      </c>
      <c r="M5" s="106" t="str">
        <f>C15</f>
        <v>RDD</v>
      </c>
      <c r="N5" s="106" t="str">
        <f>C16</f>
        <v>RSX</v>
      </c>
      <c r="O5" s="106" t="str">
        <f>C17</f>
        <v>NTS</v>
      </c>
      <c r="P5" s="106" t="str">
        <f>C18</f>
        <v>LMU</v>
      </c>
      <c r="Q5" s="106" t="str">
        <f>C19</f>
        <v>NKH</v>
      </c>
      <c r="R5" s="106" t="str">
        <f>C20</f>
        <v>PNN</v>
      </c>
      <c r="S5" s="106" t="str">
        <f>C21</f>
        <v>CQP</v>
      </c>
      <c r="T5" s="106" t="str">
        <f>C22</f>
        <v>CAN</v>
      </c>
      <c r="U5" s="106" t="str">
        <f>C23</f>
        <v>SKK</v>
      </c>
      <c r="V5" s="106" t="str">
        <f>C24</f>
        <v>SKT</v>
      </c>
      <c r="W5" s="106" t="str">
        <f>C25</f>
        <v>SKN</v>
      </c>
      <c r="X5" s="106" t="str">
        <f>C26</f>
        <v>TMD</v>
      </c>
      <c r="Y5" s="106" t="str">
        <f>C27</f>
        <v>SKC</v>
      </c>
      <c r="Z5" s="106" t="str">
        <f>C28</f>
        <v>SKS</v>
      </c>
      <c r="AA5" s="106" t="str">
        <f>C29</f>
        <v>DHT</v>
      </c>
      <c r="AB5" s="106" t="str">
        <f>C30</f>
        <v>DVH</v>
      </c>
      <c r="AC5" s="106" t="str">
        <f>C31</f>
        <v>DXH</v>
      </c>
      <c r="AD5" s="106" t="str">
        <f>C32</f>
        <v>DYT</v>
      </c>
      <c r="AE5" s="106" t="str">
        <f>C33</f>
        <v>DGD</v>
      </c>
      <c r="AF5" s="106" t="str">
        <f>C34</f>
        <v>DTT</v>
      </c>
      <c r="AG5" s="106" t="str">
        <f>C35</f>
        <v>DKH</v>
      </c>
      <c r="AH5" s="106" t="str">
        <f>C36</f>
        <v>DSK</v>
      </c>
      <c r="AI5" s="106" t="str">
        <f>C37</f>
        <v>DGT</v>
      </c>
      <c r="AJ5" s="106" t="str">
        <f>C38</f>
        <v>DTL</v>
      </c>
      <c r="AK5" s="106" t="str">
        <f>C39</f>
        <v>DNL</v>
      </c>
      <c r="AL5" s="106" t="str">
        <f>C40</f>
        <v>DBV</v>
      </c>
      <c r="AM5" s="106" t="str">
        <f>C41</f>
        <v>DCH</v>
      </c>
      <c r="AN5" s="106" t="str">
        <f>C42</f>
        <v>DCK</v>
      </c>
      <c r="AO5" s="106" t="str">
        <f>C43</f>
        <v>DDL</v>
      </c>
      <c r="AP5" s="106" t="str">
        <f>C44</f>
        <v>DDT</v>
      </c>
      <c r="AQ5" s="106" t="str">
        <f>C45</f>
        <v>DRA</v>
      </c>
      <c r="AR5" s="106" t="str">
        <f>C46</f>
        <v>ONT</v>
      </c>
      <c r="AS5" s="106" t="str">
        <f>C47</f>
        <v>ODT</v>
      </c>
      <c r="AT5" s="106" t="str">
        <f>C48</f>
        <v>TSC</v>
      </c>
      <c r="AU5" s="106" t="str">
        <f>C49</f>
        <v>DTS</v>
      </c>
      <c r="AV5" s="106" t="str">
        <f>C50</f>
        <v>DNG</v>
      </c>
      <c r="AW5" s="106" t="str">
        <f>C51</f>
        <v>TON</v>
      </c>
      <c r="AX5" s="106" t="str">
        <f>C52</f>
        <v>NTD</v>
      </c>
      <c r="AY5" s="106" t="str">
        <f>C53</f>
        <v>SKX</v>
      </c>
      <c r="AZ5" s="106" t="str">
        <f>C54</f>
        <v>DSH</v>
      </c>
      <c r="BA5" s="106" t="str">
        <f>C55</f>
        <v>DKV</v>
      </c>
      <c r="BB5" s="106" t="str">
        <f>C56</f>
        <v>TIN</v>
      </c>
      <c r="BC5" s="106" t="str">
        <f>C57</f>
        <v>SON</v>
      </c>
      <c r="BD5" s="106" t="str">
        <f>C58</f>
        <v>MNC</v>
      </c>
      <c r="BE5" s="106" t="str">
        <f>C59</f>
        <v>PNK</v>
      </c>
      <c r="BF5" s="106" t="str">
        <f>C60</f>
        <v>CSD</v>
      </c>
      <c r="BG5" s="106" t="s">
        <v>212</v>
      </c>
      <c r="BH5" s="134" t="s">
        <v>213</v>
      </c>
      <c r="BI5" s="106" t="s">
        <v>309</v>
      </c>
    </row>
    <row r="6" spans="1:62" s="146" customFormat="1" ht="31.5" customHeight="1">
      <c r="A6" s="106"/>
      <c r="B6" s="109" t="s">
        <v>266</v>
      </c>
      <c r="C6" s="106"/>
      <c r="D6" s="203">
        <f>HTg!F5</f>
        <v>83839.489999999991</v>
      </c>
      <c r="E6" s="149">
        <f t="shared" ref="E6:BG6" si="0">SUM(E7,E20,E60)</f>
        <v>76282.61</v>
      </c>
      <c r="F6" s="149">
        <f t="shared" si="0"/>
        <v>3519.23</v>
      </c>
      <c r="G6" s="149">
        <f t="shared" si="0"/>
        <v>2214.4300000000003</v>
      </c>
      <c r="H6" s="149">
        <f t="shared" si="0"/>
        <v>1304.53</v>
      </c>
      <c r="I6" s="149">
        <f t="shared" si="0"/>
        <v>0.27</v>
      </c>
      <c r="J6" s="149">
        <f t="shared" si="0"/>
        <v>3306.0699999999993</v>
      </c>
      <c r="K6" s="149">
        <f t="shared" si="0"/>
        <v>3795.59</v>
      </c>
      <c r="L6" s="149">
        <f t="shared" si="0"/>
        <v>15753.080000000002</v>
      </c>
      <c r="M6" s="149">
        <f t="shared" si="0"/>
        <v>18704.89</v>
      </c>
      <c r="N6" s="149">
        <f t="shared" si="0"/>
        <v>30427.739999999998</v>
      </c>
      <c r="O6" s="149">
        <f t="shared" si="0"/>
        <v>275.76000000000005</v>
      </c>
      <c r="P6" s="149">
        <f t="shared" si="0"/>
        <v>0</v>
      </c>
      <c r="Q6" s="149">
        <f t="shared" si="0"/>
        <v>500.25000000000006</v>
      </c>
      <c r="R6" s="149">
        <f t="shared" si="0"/>
        <v>6441.6100000000006</v>
      </c>
      <c r="S6" s="149">
        <f t="shared" si="0"/>
        <v>606.03</v>
      </c>
      <c r="T6" s="149">
        <f t="shared" si="0"/>
        <v>10.35</v>
      </c>
      <c r="U6" s="149">
        <f t="shared" si="0"/>
        <v>0</v>
      </c>
      <c r="V6" s="149">
        <f t="shared" si="0"/>
        <v>0</v>
      </c>
      <c r="W6" s="149">
        <f t="shared" si="0"/>
        <v>145.54</v>
      </c>
      <c r="X6" s="149">
        <f t="shared" si="0"/>
        <v>120.04</v>
      </c>
      <c r="Y6" s="149">
        <f t="shared" si="0"/>
        <v>98.12</v>
      </c>
      <c r="Z6" s="149">
        <f t="shared" si="0"/>
        <v>878.06999999999994</v>
      </c>
      <c r="AA6" s="149">
        <f t="shared" si="0"/>
        <v>1504.73</v>
      </c>
      <c r="AB6" s="149">
        <f t="shared" si="0"/>
        <v>25.619999999999997</v>
      </c>
      <c r="AC6" s="149">
        <f t="shared" si="0"/>
        <v>0</v>
      </c>
      <c r="AD6" s="149">
        <f t="shared" si="0"/>
        <v>6.419999999999999</v>
      </c>
      <c r="AE6" s="149">
        <f t="shared" si="0"/>
        <v>72.91</v>
      </c>
      <c r="AF6" s="149">
        <f t="shared" si="0"/>
        <v>25.859999999999996</v>
      </c>
      <c r="AG6" s="149">
        <f t="shared" si="0"/>
        <v>0</v>
      </c>
      <c r="AH6" s="149">
        <f t="shared" si="0"/>
        <v>0</v>
      </c>
      <c r="AI6" s="149">
        <f t="shared" si="0"/>
        <v>1053.1500000000003</v>
      </c>
      <c r="AJ6" s="149">
        <f t="shared" si="0"/>
        <v>242.04</v>
      </c>
      <c r="AK6" s="149">
        <f t="shared" si="0"/>
        <v>63.699999999999996</v>
      </c>
      <c r="AL6" s="149">
        <f t="shared" si="0"/>
        <v>0.75</v>
      </c>
      <c r="AM6" s="149">
        <f t="shared" si="0"/>
        <v>14.28</v>
      </c>
      <c r="AN6" s="149">
        <f t="shared" si="0"/>
        <v>0</v>
      </c>
      <c r="AO6" s="149">
        <f t="shared" si="0"/>
        <v>0</v>
      </c>
      <c r="AP6" s="149">
        <f t="shared" si="0"/>
        <v>28.25</v>
      </c>
      <c r="AQ6" s="149">
        <f t="shared" si="0"/>
        <v>21.470000000000002</v>
      </c>
      <c r="AR6" s="149">
        <f t="shared" si="0"/>
        <v>961.07999999999993</v>
      </c>
      <c r="AS6" s="149">
        <f t="shared" si="0"/>
        <v>72.660000000000011</v>
      </c>
      <c r="AT6" s="149">
        <f t="shared" si="0"/>
        <v>19.86</v>
      </c>
      <c r="AU6" s="149">
        <f t="shared" si="0"/>
        <v>12.239999999999998</v>
      </c>
      <c r="AV6" s="149">
        <f t="shared" si="0"/>
        <v>0</v>
      </c>
      <c r="AW6" s="149">
        <f t="shared" si="0"/>
        <v>3.24</v>
      </c>
      <c r="AX6" s="149">
        <f t="shared" si="0"/>
        <v>119.26999999999998</v>
      </c>
      <c r="AY6" s="149">
        <f t="shared" si="0"/>
        <v>895.56000000000017</v>
      </c>
      <c r="AZ6" s="149">
        <f t="shared" si="0"/>
        <v>0</v>
      </c>
      <c r="BA6" s="149">
        <f t="shared" si="0"/>
        <v>24.240000000000002</v>
      </c>
      <c r="BB6" s="149">
        <f t="shared" si="0"/>
        <v>6.74</v>
      </c>
      <c r="BC6" s="149">
        <f t="shared" si="0"/>
        <v>893.15000000000009</v>
      </c>
      <c r="BD6" s="149">
        <f t="shared" si="0"/>
        <v>20.97</v>
      </c>
      <c r="BE6" s="149">
        <f t="shared" si="0"/>
        <v>0</v>
      </c>
      <c r="BF6" s="149">
        <f t="shared" si="0"/>
        <v>1115.27</v>
      </c>
      <c r="BG6" s="149">
        <f t="shared" si="0"/>
        <v>3762.469999999973</v>
      </c>
      <c r="BH6" s="150">
        <f>D61-BG6</f>
        <v>2.6830093702301383E-11</v>
      </c>
      <c r="BI6" s="149">
        <f>SUM(BI7,BI20,BI60)</f>
        <v>83839.490000000005</v>
      </c>
    </row>
    <row r="7" spans="1:62" s="146" customFormat="1" ht="31.5" customHeight="1">
      <c r="A7" s="106">
        <v>1</v>
      </c>
      <c r="B7" s="11" t="s">
        <v>7</v>
      </c>
      <c r="C7" s="106" t="s">
        <v>8</v>
      </c>
      <c r="D7" s="148">
        <f>HTg!F8</f>
        <v>78341.409999999974</v>
      </c>
      <c r="E7" s="204">
        <f t="shared" ref="E7:BF7" si="1">SUM(E9:E19)</f>
        <v>75432.22</v>
      </c>
      <c r="F7" s="149">
        <f t="shared" si="1"/>
        <v>3519.23</v>
      </c>
      <c r="G7" s="149">
        <f t="shared" si="1"/>
        <v>2214.4300000000003</v>
      </c>
      <c r="H7" s="149">
        <f t="shared" si="1"/>
        <v>1304.53</v>
      </c>
      <c r="I7" s="149">
        <f t="shared" si="1"/>
        <v>0.27</v>
      </c>
      <c r="J7" s="149">
        <f t="shared" si="1"/>
        <v>3306.0699999999993</v>
      </c>
      <c r="K7" s="149">
        <f t="shared" si="1"/>
        <v>3795.59</v>
      </c>
      <c r="L7" s="149">
        <f t="shared" si="1"/>
        <v>15753.080000000002</v>
      </c>
      <c r="M7" s="149">
        <f t="shared" si="1"/>
        <v>18704.89</v>
      </c>
      <c r="N7" s="149">
        <f t="shared" si="1"/>
        <v>29577.739999999998</v>
      </c>
      <c r="O7" s="149">
        <f t="shared" si="1"/>
        <v>275.76000000000005</v>
      </c>
      <c r="P7" s="149">
        <f t="shared" si="1"/>
        <v>0</v>
      </c>
      <c r="Q7" s="149">
        <f t="shared" si="1"/>
        <v>499.86000000000007</v>
      </c>
      <c r="R7" s="149">
        <f t="shared" si="1"/>
        <v>2909.19</v>
      </c>
      <c r="S7" s="149">
        <f t="shared" si="1"/>
        <v>518.31999999999994</v>
      </c>
      <c r="T7" s="149">
        <f t="shared" si="1"/>
        <v>8.91</v>
      </c>
      <c r="U7" s="149">
        <f t="shared" si="1"/>
        <v>0</v>
      </c>
      <c r="V7" s="149">
        <f t="shared" si="1"/>
        <v>0</v>
      </c>
      <c r="W7" s="149">
        <f t="shared" si="1"/>
        <v>113.25</v>
      </c>
      <c r="X7" s="149">
        <f t="shared" si="1"/>
        <v>118.36</v>
      </c>
      <c r="Y7" s="149">
        <f t="shared" si="1"/>
        <v>61.16</v>
      </c>
      <c r="Z7" s="149">
        <f t="shared" si="1"/>
        <v>430.09999999999997</v>
      </c>
      <c r="AA7" s="149">
        <f t="shared" si="1"/>
        <v>411.01999999999992</v>
      </c>
      <c r="AB7" s="149">
        <f t="shared" si="1"/>
        <v>14.179999999999998</v>
      </c>
      <c r="AC7" s="149">
        <f t="shared" si="1"/>
        <v>0</v>
      </c>
      <c r="AD7" s="149">
        <f t="shared" si="1"/>
        <v>0.34</v>
      </c>
      <c r="AE7" s="149">
        <f t="shared" si="1"/>
        <v>13.020000000000001</v>
      </c>
      <c r="AF7" s="149">
        <f t="shared" si="1"/>
        <v>23.629999999999995</v>
      </c>
      <c r="AG7" s="149">
        <f t="shared" si="1"/>
        <v>0</v>
      </c>
      <c r="AH7" s="149">
        <f t="shared" si="1"/>
        <v>0</v>
      </c>
      <c r="AI7" s="149">
        <f t="shared" si="1"/>
        <v>246.77</v>
      </c>
      <c r="AJ7" s="149">
        <f t="shared" si="1"/>
        <v>43.900000000000006</v>
      </c>
      <c r="AK7" s="149">
        <f t="shared" si="1"/>
        <v>60.949999999999996</v>
      </c>
      <c r="AL7" s="149">
        <f t="shared" si="1"/>
        <v>0</v>
      </c>
      <c r="AM7" s="149">
        <f t="shared" si="1"/>
        <v>8.23</v>
      </c>
      <c r="AN7" s="149">
        <f t="shared" si="1"/>
        <v>0</v>
      </c>
      <c r="AO7" s="149">
        <f t="shared" si="1"/>
        <v>0</v>
      </c>
      <c r="AP7" s="149">
        <f t="shared" si="1"/>
        <v>19.45</v>
      </c>
      <c r="AQ7" s="149">
        <f t="shared" si="1"/>
        <v>20.450000000000003</v>
      </c>
      <c r="AR7" s="149">
        <f t="shared" si="1"/>
        <v>189.51000000000002</v>
      </c>
      <c r="AS7" s="149">
        <f t="shared" si="1"/>
        <v>41.150000000000006</v>
      </c>
      <c r="AT7" s="149">
        <f t="shared" si="1"/>
        <v>5.8900000000000006</v>
      </c>
      <c r="AU7" s="149">
        <f t="shared" si="1"/>
        <v>11.37</v>
      </c>
      <c r="AV7" s="149">
        <f t="shared" si="1"/>
        <v>0</v>
      </c>
      <c r="AW7" s="149">
        <f t="shared" si="1"/>
        <v>2.44</v>
      </c>
      <c r="AX7" s="149">
        <f t="shared" si="1"/>
        <v>93.799999999999983</v>
      </c>
      <c r="AY7" s="149">
        <f t="shared" si="1"/>
        <v>834.61000000000013</v>
      </c>
      <c r="AZ7" s="149">
        <f t="shared" si="1"/>
        <v>0</v>
      </c>
      <c r="BA7" s="149">
        <f t="shared" si="1"/>
        <v>9.8200000000000021</v>
      </c>
      <c r="BB7" s="149">
        <f t="shared" si="1"/>
        <v>3.91</v>
      </c>
      <c r="BC7" s="149">
        <f t="shared" si="1"/>
        <v>0</v>
      </c>
      <c r="BD7" s="149">
        <f t="shared" si="1"/>
        <v>15.67</v>
      </c>
      <c r="BE7" s="149">
        <f t="shared" si="1"/>
        <v>0</v>
      </c>
      <c r="BF7" s="149">
        <f t="shared" si="1"/>
        <v>0</v>
      </c>
      <c r="BG7" s="149">
        <f>D7-E7</f>
        <v>2909.1899999999732</v>
      </c>
      <c r="BH7" s="150">
        <f>E61-BG7</f>
        <v>-2058.7999999999738</v>
      </c>
      <c r="BI7" s="149">
        <f>SUM(BI9:BI19)</f>
        <v>76282.61</v>
      </c>
    </row>
    <row r="8" spans="1:62" ht="31.5" customHeight="1">
      <c r="A8" s="56" t="s">
        <v>10</v>
      </c>
      <c r="B8" s="13" t="s">
        <v>106</v>
      </c>
      <c r="C8" s="56" t="s">
        <v>9</v>
      </c>
      <c r="D8" s="151">
        <f>HTg!F9</f>
        <v>4040.7999999999993</v>
      </c>
      <c r="E8" s="152">
        <f>SUM(E9,E10,E11)</f>
        <v>3695.5300000000007</v>
      </c>
      <c r="F8" s="205">
        <f>SUM(F9:F11)</f>
        <v>3519.23</v>
      </c>
      <c r="G8" s="152">
        <f t="shared" ref="G8:BF8" si="2">SUM(G9,G10,G11)</f>
        <v>2214.4300000000003</v>
      </c>
      <c r="H8" s="152">
        <f t="shared" si="2"/>
        <v>1304.53</v>
      </c>
      <c r="I8" s="152">
        <f t="shared" si="2"/>
        <v>0.27</v>
      </c>
      <c r="J8" s="152">
        <f t="shared" si="2"/>
        <v>0</v>
      </c>
      <c r="K8" s="152">
        <f t="shared" si="2"/>
        <v>130.57</v>
      </c>
      <c r="L8" s="152">
        <f t="shared" si="2"/>
        <v>0</v>
      </c>
      <c r="M8" s="152">
        <f t="shared" si="2"/>
        <v>0</v>
      </c>
      <c r="N8" s="152">
        <f t="shared" si="2"/>
        <v>0</v>
      </c>
      <c r="O8" s="152">
        <f t="shared" si="2"/>
        <v>22</v>
      </c>
      <c r="P8" s="152">
        <f t="shared" si="2"/>
        <v>0</v>
      </c>
      <c r="Q8" s="152">
        <f t="shared" si="2"/>
        <v>23.73</v>
      </c>
      <c r="R8" s="152">
        <f t="shared" si="2"/>
        <v>345.27</v>
      </c>
      <c r="S8" s="152">
        <f t="shared" si="2"/>
        <v>0.22</v>
      </c>
      <c r="T8" s="152">
        <f t="shared" si="2"/>
        <v>2.4</v>
      </c>
      <c r="U8" s="152">
        <f t="shared" si="2"/>
        <v>0</v>
      </c>
      <c r="V8" s="152">
        <f t="shared" si="2"/>
        <v>0</v>
      </c>
      <c r="W8" s="152">
        <f t="shared" si="2"/>
        <v>39.35</v>
      </c>
      <c r="X8" s="152">
        <f t="shared" si="2"/>
        <v>26.160000000000004</v>
      </c>
      <c r="Y8" s="152">
        <f t="shared" si="2"/>
        <v>16.04</v>
      </c>
      <c r="Z8" s="152">
        <f t="shared" si="2"/>
        <v>13.540000000000001</v>
      </c>
      <c r="AA8" s="152">
        <f t="shared" si="2"/>
        <v>102.85</v>
      </c>
      <c r="AB8" s="152">
        <f t="shared" si="2"/>
        <v>3.9599999999999982</v>
      </c>
      <c r="AC8" s="152">
        <f t="shared" si="2"/>
        <v>0</v>
      </c>
      <c r="AD8" s="152">
        <f t="shared" si="2"/>
        <v>7.0000000000000007E-2</v>
      </c>
      <c r="AE8" s="152">
        <f t="shared" si="2"/>
        <v>1.9400000000000002</v>
      </c>
      <c r="AF8" s="152">
        <f t="shared" si="2"/>
        <v>10.879999999999999</v>
      </c>
      <c r="AG8" s="152">
        <f t="shared" si="2"/>
        <v>0</v>
      </c>
      <c r="AH8" s="152">
        <f t="shared" si="2"/>
        <v>0</v>
      </c>
      <c r="AI8" s="152">
        <f t="shared" si="2"/>
        <v>47.26</v>
      </c>
      <c r="AJ8" s="152">
        <f t="shared" si="2"/>
        <v>20.18</v>
      </c>
      <c r="AK8" s="152">
        <f t="shared" si="2"/>
        <v>14.1</v>
      </c>
      <c r="AL8" s="152">
        <f t="shared" si="2"/>
        <v>0</v>
      </c>
      <c r="AM8" s="152">
        <f t="shared" si="2"/>
        <v>4.46</v>
      </c>
      <c r="AN8" s="152">
        <f t="shared" si="2"/>
        <v>0</v>
      </c>
      <c r="AO8" s="152">
        <f t="shared" si="2"/>
        <v>0</v>
      </c>
      <c r="AP8" s="152">
        <f t="shared" si="2"/>
        <v>0.24</v>
      </c>
      <c r="AQ8" s="152">
        <f t="shared" si="2"/>
        <v>0.3</v>
      </c>
      <c r="AR8" s="152">
        <f t="shared" si="2"/>
        <v>91.38000000000001</v>
      </c>
      <c r="AS8" s="152">
        <f t="shared" si="2"/>
        <v>24.82</v>
      </c>
      <c r="AT8" s="152">
        <f t="shared" si="2"/>
        <v>2.95</v>
      </c>
      <c r="AU8" s="152">
        <f t="shared" si="2"/>
        <v>3.83</v>
      </c>
      <c r="AV8" s="152">
        <f t="shared" si="2"/>
        <v>0</v>
      </c>
      <c r="AW8" s="152">
        <f t="shared" si="2"/>
        <v>1.47</v>
      </c>
      <c r="AX8" s="152">
        <f t="shared" si="2"/>
        <v>3.7800000000000007</v>
      </c>
      <c r="AY8" s="152">
        <f t="shared" si="2"/>
        <v>12.5</v>
      </c>
      <c r="AZ8" s="152">
        <f t="shared" si="2"/>
        <v>0</v>
      </c>
      <c r="BA8" s="152">
        <f t="shared" si="2"/>
        <v>2.12</v>
      </c>
      <c r="BB8" s="152">
        <f t="shared" si="2"/>
        <v>0.1</v>
      </c>
      <c r="BC8" s="152">
        <f t="shared" si="2"/>
        <v>0</v>
      </c>
      <c r="BD8" s="152">
        <f t="shared" si="2"/>
        <v>1.22</v>
      </c>
      <c r="BE8" s="152">
        <f t="shared" si="2"/>
        <v>0</v>
      </c>
      <c r="BF8" s="152">
        <f t="shared" si="2"/>
        <v>0</v>
      </c>
      <c r="BG8" s="152">
        <f>D8-F8</f>
        <v>521.56999999999925</v>
      </c>
      <c r="BH8" s="153">
        <f>F61-BG8</f>
        <v>-521.56999999999925</v>
      </c>
      <c r="BI8" s="152">
        <f>SUM(BI9,BI10,BI11)</f>
        <v>3519.23</v>
      </c>
    </row>
    <row r="9" spans="1:62" ht="24.75" customHeight="1">
      <c r="A9" s="56"/>
      <c r="B9" s="15" t="s">
        <v>228</v>
      </c>
      <c r="C9" s="56" t="s">
        <v>11</v>
      </c>
      <c r="D9" s="151">
        <f>HTg!F10</f>
        <v>2556.2400000000002</v>
      </c>
      <c r="E9" s="152">
        <f>SUM(F9,J9,K9,L9,M9,N9,O9,P9,Q9)</f>
        <v>2294.8400000000006</v>
      </c>
      <c r="F9" s="152">
        <f>G9+H9+I9</f>
        <v>2214.4300000000003</v>
      </c>
      <c r="G9" s="205">
        <f>D9-BG9</f>
        <v>2214.4300000000003</v>
      </c>
      <c r="H9" s="154">
        <f>SUMIF(NSL!$C$12:$C$13,C9,NSL!$E$12:$E$13)</f>
        <v>0</v>
      </c>
      <c r="I9" s="154">
        <f>SUMIF(NSL!$C$15:$C$16,C9,NSL!$E$15:$E$16)</f>
        <v>0</v>
      </c>
      <c r="J9" s="154">
        <f>SUMIF(NSL!$C$18:$C$19,C9,NSL!$E$18:$E$19)</f>
        <v>0</v>
      </c>
      <c r="K9" s="154">
        <f>SUMIF(NSL!$C$21:$C$43,C9,NSL!$E$21:$E$43)</f>
        <v>60.07</v>
      </c>
      <c r="L9" s="154">
        <f>SUMIF(NSL!$C$45:$C$51,C9,NSL!$E$45:$E$51)</f>
        <v>0</v>
      </c>
      <c r="M9" s="154">
        <f>SUMIF(NSL!$C$53:$C$55,C9,NSL!$E$53:$E$55)</f>
        <v>0</v>
      </c>
      <c r="N9" s="154">
        <f>SUMIF(NSL!$C$57:$C$65,C9,NSL!$E$57:$E$65)</f>
        <v>0</v>
      </c>
      <c r="O9" s="154">
        <f>SUMIF(NSL!$C$67:$C$76,C9,NSL!$E$67:$E$76)</f>
        <v>11.999999999999998</v>
      </c>
      <c r="P9" s="154">
        <f>SUMIF(NSL!$C$78:$C$79,C9,NSL!$E$78:$E$79)</f>
        <v>0</v>
      </c>
      <c r="Q9" s="154">
        <f>SUMIF(NSL!$C$81:$C$173,C9,NSL!$E$81:$E$173)</f>
        <v>8.3400000000000016</v>
      </c>
      <c r="R9" s="152">
        <f>SUM(S9:AA9)+SUM(AO9:BF9)</f>
        <v>261.39999999999998</v>
      </c>
      <c r="S9" s="154">
        <f>SUMIF(NSL!$C$176:$C$214,C9,NSL!$E$176:$E$214)</f>
        <v>0.2</v>
      </c>
      <c r="T9" s="154">
        <f>SUMIF(NSL!$C$216:$C$238,C9,NSL!$E$216:$E$238)</f>
        <v>1.2</v>
      </c>
      <c r="U9" s="154">
        <f>SUMIF(NSL!$C$240:$C$252,C9,NSL!$E$240:$E$252)</f>
        <v>0</v>
      </c>
      <c r="V9" s="154">
        <f>SUMIF(NSL!$C$254:$C$255,C9,NSL!$E$254:$E$255)</f>
        <v>0</v>
      </c>
      <c r="W9" s="154">
        <f>SUMIF(NSL!$C$257:$C$282,C9,NSL!$E$257:$E$282)</f>
        <v>35.85</v>
      </c>
      <c r="X9" s="154">
        <f>SUMIF(NSL!$C$284:$C$346,C9,NSL!$E$284:$E$346)</f>
        <v>20.980000000000004</v>
      </c>
      <c r="Y9" s="154">
        <f>SUMIF(NSL!$C$348:$C$436,C9,NSL!$E$348:$E$436)</f>
        <v>10.819999999999999</v>
      </c>
      <c r="Z9" s="154">
        <f>SUMIF(NSL!$C$438:$C$480,C9,NSL!$E$438:$E$480)</f>
        <v>13.540000000000001</v>
      </c>
      <c r="AA9" s="152">
        <f>SUM(AB9:AN9)</f>
        <v>71.989999999999995</v>
      </c>
      <c r="AB9" s="154">
        <f>SUMIF(NSL!$C$483:$C$679,C9,NSL!$E$483:$E$679)</f>
        <v>3.3699999999999983</v>
      </c>
      <c r="AC9" s="154">
        <f>SUMIF(NSL!$C$681:$C$682,C9,NSL!$E$681:$E$682)</f>
        <v>0</v>
      </c>
      <c r="AD9" s="154">
        <f>SUMIF(NSL!$C$684:$C$692,C9,NSL!$E$684:$E$692)</f>
        <v>0.03</v>
      </c>
      <c r="AE9" s="154">
        <f>SUMIF(NSL!$C$694:$C$776,C9,NSL!$E$694:$E$776)</f>
        <v>1.6700000000000002</v>
      </c>
      <c r="AF9" s="154">
        <f>SUMIF(NSL!$C$778:$C$810,C9,NSL!$E$778:$E$810)</f>
        <v>10.049999999999999</v>
      </c>
      <c r="AG9" s="154">
        <f>SUMIF(NSL!$C$812:$C$813,C9,NSL!$E$812:$E$813)</f>
        <v>0</v>
      </c>
      <c r="AH9" s="154">
        <f>SUMIF(NSL!$C$815:$C$816,C9,NSL!$E$815:$E$816)</f>
        <v>0</v>
      </c>
      <c r="AI9" s="154">
        <f>SUMIF(NSL!$C$818:$C$889,C9,NSL!$E$818:$E$889)</f>
        <v>32.08</v>
      </c>
      <c r="AJ9" s="154">
        <f>SUMIF(NSL!$C$891:$C$917,C9,NSL!$E$891:$E$917)</f>
        <v>15.100000000000001</v>
      </c>
      <c r="AK9" s="154">
        <f>SUMIF(NSL!$C$919:$C$981,C9,NSL!$E$919:$E$981)</f>
        <v>6.879999999999999</v>
      </c>
      <c r="AL9" s="154">
        <f>SUMIF(NSL!$C$983:$C$1000,C9,NSL!$E$983:$E$1000)</f>
        <v>0</v>
      </c>
      <c r="AM9" s="154">
        <f>SUMIF(NSL!$C$1002:$C$1028,C9,NSL!$E$1002:$E$1028)</f>
        <v>2.81</v>
      </c>
      <c r="AN9" s="154">
        <f>SUMIF(NSL!$C$1030:$C$1045,C9,NSL!$E$1030:$E$1045)</f>
        <v>0</v>
      </c>
      <c r="AO9" s="154">
        <f>SUMIF(NSL!$C$1047:$C$1048,C9,NSL!$E$1047:$E$1048)</f>
        <v>0</v>
      </c>
      <c r="AP9" s="154">
        <f>SUMIF(NSL!$C$1050:$C$1074,C9,NSL!$E$1050:$E$1074)</f>
        <v>0.21</v>
      </c>
      <c r="AQ9" s="154">
        <f>SUMIF(NSL!$C$1076:$C$1099,C9,NSL!$E$1076:$E$1099)</f>
        <v>0.05</v>
      </c>
      <c r="AR9" s="154">
        <f>SUMIF(NSL!$C$1101:$C$1121,C9,NSL!$E$1101:$E$1121)</f>
        <v>63.190000000000012</v>
      </c>
      <c r="AS9" s="154">
        <f>SUMIF(NSL!$C$1123:$C$1164,C9,NSL!$E$1123:$E$1164)</f>
        <v>17.84</v>
      </c>
      <c r="AT9" s="154">
        <f>SUMIF(NSL!$C$1166:$C$1201,C9,NSL!$E$1166:$E$1201)</f>
        <v>2.15</v>
      </c>
      <c r="AU9" s="154">
        <f>SUMIF(NSL!$C$1203:$C$1223,C9,NSL!$E$1203:$E$1223)</f>
        <v>3.33</v>
      </c>
      <c r="AV9" s="154">
        <f>SUMIF(NSL!$C$1225:$C$1226,C9,NSL!$E$1225:$E$1226)</f>
        <v>0</v>
      </c>
      <c r="AW9" s="154">
        <f>SUMIF(NSL!$C$1228:$C$1244,C9,NSL!$E$1228:$E$1244)</f>
        <v>1.47</v>
      </c>
      <c r="AX9" s="154">
        <f>SUMIF(NSL!$C$1246:$C$1351,C9,NSL!$E$1246:$E$1351)</f>
        <v>3.6800000000000006</v>
      </c>
      <c r="AY9" s="154">
        <f>SUMIF(NSL!$C$1353:$C$1434,C9,NSL!$E$1353:$E$1434)</f>
        <v>12.5</v>
      </c>
      <c r="AZ9" s="154">
        <f>SUMIF(NSL!$C$1436:$C$1440,C9,NSL!$E$1436:$E$1440)</f>
        <v>0</v>
      </c>
      <c r="BA9" s="154">
        <f>SUMIF(NSL!$C$1442:$C$1507,C9,NSL!$E$1442:$E$1507)</f>
        <v>1.4600000000000002</v>
      </c>
      <c r="BB9" s="154">
        <f>SUMIF(NSL!$C$1509:$C$1540,C9,NSL!$E$1509:$E$1540)</f>
        <v>0.02</v>
      </c>
      <c r="BC9" s="154">
        <f>SUMIF(NSL!$C$1542:$C$1545,C9,NSL!$E$1542:$E$1545)</f>
        <v>0</v>
      </c>
      <c r="BD9" s="154">
        <f>SUMIF(NSL!$C$1547:$C$1560,C9,NSL!$E$1547:$E$1560)</f>
        <v>0.91999999999999993</v>
      </c>
      <c r="BE9" s="154">
        <f>SUMIF(NSL!$C$1562:$C$1565,C9,NSL!$E$1562:$E$1565)</f>
        <v>0</v>
      </c>
      <c r="BF9" s="154">
        <f>SUMIF(NSL!$C$1567:$C$1569,C9,NSL!$E$1567:$E$1569)</f>
        <v>0</v>
      </c>
      <c r="BG9" s="152">
        <f>SUM(H9:Q9)+SUM(S9:Z9)+SUM(AB9:BF9)</f>
        <v>341.81000000000006</v>
      </c>
      <c r="BH9" s="153">
        <f>G61-BG9</f>
        <v>-341.81000000000006</v>
      </c>
      <c r="BI9" s="152">
        <f>BH9+D9</f>
        <v>2214.4300000000003</v>
      </c>
    </row>
    <row r="10" spans="1:62" ht="23.25" hidden="1" customHeight="1">
      <c r="A10" s="56"/>
      <c r="B10" s="15" t="s">
        <v>191</v>
      </c>
      <c r="C10" s="56" t="s">
        <v>12</v>
      </c>
      <c r="D10" s="151">
        <f>HTg!F11</f>
        <v>1484.29</v>
      </c>
      <c r="E10" s="152">
        <f t="shared" ref="E10:E19" si="3">SUM(F10,J10,K10,L10,M10,N10,O10,P10,Q10)</f>
        <v>1400.42</v>
      </c>
      <c r="F10" s="152">
        <f>G10+H10+I10</f>
        <v>1304.53</v>
      </c>
      <c r="G10" s="154">
        <f>SUMIF(NSL!$C$9:$C$10,C10,NSL!$E$9:$E$10)</f>
        <v>0</v>
      </c>
      <c r="H10" s="152">
        <f>D10-BG10</f>
        <v>1304.53</v>
      </c>
      <c r="I10" s="154">
        <f>SUMIF(NSL!$C$15:$C$16,C10,NSL!$E$15:$E$16)</f>
        <v>0</v>
      </c>
      <c r="J10" s="154">
        <f>SUMIF(NSL!$C$18:$C$19,C10,NSL!$E$18:$E$19)</f>
        <v>0</v>
      </c>
      <c r="K10" s="154">
        <f>SUMIF(NSL!$C$21:$C$43,C10,NSL!$E$21:$E$43)</f>
        <v>70.5</v>
      </c>
      <c r="L10" s="154">
        <f>SUMIF(NSL!$C$45:$C$51,C10,NSL!$E$45:$E$51)</f>
        <v>0</v>
      </c>
      <c r="M10" s="154">
        <f>SUMIF(NSL!$C$53:$C$55,C10,NSL!$E$53:$E$55)</f>
        <v>0</v>
      </c>
      <c r="N10" s="154">
        <f>SUMIF(NSL!$C$57:$C$65,C10,NSL!$E$57:$E$65)</f>
        <v>0</v>
      </c>
      <c r="O10" s="154">
        <f>SUMIF(NSL!$C$67:$C$76,C10,NSL!$E$67:$E$76)</f>
        <v>10</v>
      </c>
      <c r="P10" s="154">
        <f>SUMIF(NSL!$C$78:$C$79,C10,NSL!$E$78:$E$79)</f>
        <v>0</v>
      </c>
      <c r="Q10" s="154">
        <f>SUMIF(NSL!$C$81:$C$173,C10,NSL!$E$81:$E$173)</f>
        <v>15.389999999999999</v>
      </c>
      <c r="R10" s="152">
        <f>SUM(S10:AA10)+SUM(AO10:BF10)</f>
        <v>83.86999999999999</v>
      </c>
      <c r="S10" s="154">
        <f>SUMIF(NSL!$C$176:$C$214,C10,NSL!$E$176:$E$214)</f>
        <v>0.02</v>
      </c>
      <c r="T10" s="154">
        <f>SUMIF(NSL!$C$216:$C$238,C10,NSL!$E$216:$E$238)</f>
        <v>1.2</v>
      </c>
      <c r="U10" s="154">
        <f>SUMIF(NSL!$C$240:$C$252,C10,NSL!$E$240:$E$252)</f>
        <v>0</v>
      </c>
      <c r="V10" s="154">
        <f>SUMIF(NSL!$C$254:$C$255,C10,NSL!$E$254:$E$255)</f>
        <v>0</v>
      </c>
      <c r="W10" s="154">
        <f>SUMIF(NSL!$C$257:$C$282,C10,NSL!$E$257:$E$282)</f>
        <v>3.5</v>
      </c>
      <c r="X10" s="154">
        <f>SUMIF(NSL!$C$284:$C$346,C10,NSL!$E$284:$E$346)</f>
        <v>5.18</v>
      </c>
      <c r="Y10" s="154">
        <f>SUMIF(NSL!$C$348:$C$436,C10,NSL!$E$348:$E$436)</f>
        <v>5.2200000000000006</v>
      </c>
      <c r="Z10" s="154">
        <f>SUMIF(NSL!$C$438:$C$480,C10,NSL!$E$438:$E$480)</f>
        <v>0</v>
      </c>
      <c r="AA10" s="152">
        <f t="shared" ref="AA10:AA19" si="4">SUM(AB10:AN10)</f>
        <v>30.86</v>
      </c>
      <c r="AB10" s="154">
        <f>SUMIF(NSL!$C$483:$C$679,C10,NSL!$E$483:$E$679)</f>
        <v>0.59000000000000008</v>
      </c>
      <c r="AC10" s="154">
        <f>SUMIF(NSL!$C$681:$C$682,C10,NSL!$E$681:$E$682)</f>
        <v>0</v>
      </c>
      <c r="AD10" s="154">
        <f>SUMIF(NSL!$C$684:$C$692,C10,NSL!$E$684:$E$692)</f>
        <v>0.04</v>
      </c>
      <c r="AE10" s="154">
        <f>SUMIF(NSL!$C$694:$C$776,C10,NSL!$E$694:$E$776)</f>
        <v>0.27</v>
      </c>
      <c r="AF10" s="154">
        <f>SUMIF(NSL!$C$778:$C$810,C10,NSL!$E$778:$E$810)</f>
        <v>0.83000000000000007</v>
      </c>
      <c r="AG10" s="154">
        <f>SUMIF(NSL!$C$812:$C$813,C10,NSL!$E$812:$E$813)</f>
        <v>0</v>
      </c>
      <c r="AH10" s="154">
        <f>SUMIF(NSL!$C$815:$C$816,C10,NSL!$E$815:$E$816)</f>
        <v>0</v>
      </c>
      <c r="AI10" s="154">
        <f>SUMIF(NSL!$C$818:$C$889,C10,NSL!$E$818:$E$889)</f>
        <v>15.18</v>
      </c>
      <c r="AJ10" s="154">
        <f>SUMIF(NSL!$C$891:$C$917,C10,NSL!$E$891:$E$917)</f>
        <v>5.08</v>
      </c>
      <c r="AK10" s="154">
        <f>SUMIF(NSL!$C$919:$C$981,C10,NSL!$E$919:$E$981)</f>
        <v>7.2200000000000006</v>
      </c>
      <c r="AL10" s="154">
        <f>SUMIF(NSL!$C$983:$C$1000,C10,NSL!$E$983:$E$1000)</f>
        <v>0</v>
      </c>
      <c r="AM10" s="154">
        <f>SUMIF(NSL!$C$1002:$C$1028,C10,NSL!$E$1002:$E$1028)</f>
        <v>1.6500000000000001</v>
      </c>
      <c r="AN10" s="154">
        <f>SUMIF(NSL!$C$1030:$C$1045,C10,NSL!$E$1030:$E$1045)</f>
        <v>0</v>
      </c>
      <c r="AO10" s="154">
        <f>SUMIF(NSL!$C$1047:$C$1048,C10,NSL!$E$1047:$E$1048)</f>
        <v>0</v>
      </c>
      <c r="AP10" s="154">
        <f>SUMIF(NSL!$C$1050:$C$1074,C10,NSL!$E$1050:$E$1074)</f>
        <v>0.03</v>
      </c>
      <c r="AQ10" s="154">
        <f>SUMIF(NSL!$C$1076:$C$1099,C10,NSL!$E$1076:$E$1099)</f>
        <v>0.25</v>
      </c>
      <c r="AR10" s="154">
        <f>SUMIF(NSL!$C$1101:$C$1121,C10,NSL!$E$1101:$E$1121)</f>
        <v>28.19</v>
      </c>
      <c r="AS10" s="154">
        <f>SUMIF(NSL!$C$1123:$C$1164,C10,NSL!$E$1123:$E$1164)</f>
        <v>6.98</v>
      </c>
      <c r="AT10" s="154">
        <f>SUMIF(NSL!$C$1166:$C$1201,C10,NSL!$E$1166:$E$1201)</f>
        <v>0.80000000000000016</v>
      </c>
      <c r="AU10" s="154">
        <f>SUMIF(NSL!$C$1203:$C$1223,C10,NSL!$E$1203:$E$1223)</f>
        <v>0.5</v>
      </c>
      <c r="AV10" s="154">
        <f>SUMIF(NSL!$C$1225:$C$1226,C10,NSL!$E$1225:$E$1226)</f>
        <v>0</v>
      </c>
      <c r="AW10" s="154">
        <f>SUMIF(NSL!$C$1228:$C$1244,C10,NSL!$E$1228:$E$1244)</f>
        <v>0</v>
      </c>
      <c r="AX10" s="154">
        <f>SUMIF(NSL!$C$1246:$C$1351,C10,NSL!$E$1246:$E$1351)</f>
        <v>0.1</v>
      </c>
      <c r="AY10" s="154">
        <f>SUMIF(NSL!$C$1353:$C$1434,C10,NSL!$E$1353:$E$1434)</f>
        <v>0</v>
      </c>
      <c r="AZ10" s="154">
        <f>SUMIF(NSL!$C$1436:$C$1440,C10,NSL!$E$1436:$E$1440)</f>
        <v>0</v>
      </c>
      <c r="BA10" s="154">
        <f>SUMIF(NSL!$C$1442:$C$1507,C10,NSL!$E$1442:$E$1507)</f>
        <v>0.65999999999999992</v>
      </c>
      <c r="BB10" s="154">
        <f>SUMIF(NSL!$C$1509:$C$1540,C10,NSL!$E$1509:$E$1540)</f>
        <v>0.08</v>
      </c>
      <c r="BC10" s="154">
        <f>SUMIF(NSL!$C$1542:$C$1545,C10,NSL!$E$1542:$E$1545)</f>
        <v>0</v>
      </c>
      <c r="BD10" s="154">
        <f>SUMIF(NSL!$C$1547:$C$1560,C10,NSL!$E$1547:$E$1560)</f>
        <v>0.3</v>
      </c>
      <c r="BE10" s="154">
        <f>SUMIF(NSL!$C$1562:$C$1565,C10,NSL!$E$1562:$E$1565)</f>
        <v>0</v>
      </c>
      <c r="BF10" s="154">
        <f>SUMIF(NSL!$C$1567:$C$1569,C10,NSL!$E$1567:$E$1569)</f>
        <v>0</v>
      </c>
      <c r="BG10" s="152">
        <f>SUM(G10)+SUM(I10:Q10)+SUM(S10:Z10)+SUM(AB10:BF10)</f>
        <v>179.76</v>
      </c>
      <c r="BH10" s="153">
        <f>H61-BG10</f>
        <v>-179.76</v>
      </c>
      <c r="BI10" s="152">
        <f t="shared" ref="BI10:BI60" si="5">BH10+D10</f>
        <v>1304.53</v>
      </c>
    </row>
    <row r="11" spans="1:62" ht="18" hidden="1" customHeight="1">
      <c r="A11" s="56"/>
      <c r="B11" s="15" t="s">
        <v>192</v>
      </c>
      <c r="C11" s="56" t="s">
        <v>14</v>
      </c>
      <c r="D11" s="151">
        <f>HTg!F12</f>
        <v>0.27</v>
      </c>
      <c r="E11" s="152">
        <f t="shared" si="3"/>
        <v>0.27</v>
      </c>
      <c r="F11" s="152">
        <f>G11+H11+I11</f>
        <v>0.27</v>
      </c>
      <c r="G11" s="154">
        <f>SUMIF(NSL!$C$9:$C$10,C11,NSL!$E$9:$E$10)</f>
        <v>0</v>
      </c>
      <c r="H11" s="154">
        <f>SUMIF(NSL!$C$12:$C$13,C11,NSL!$E$12:$E$13)</f>
        <v>0</v>
      </c>
      <c r="I11" s="152">
        <f>D11-BG11</f>
        <v>0.27</v>
      </c>
      <c r="J11" s="154">
        <f>SUMIF(NSL!$C$18:$C$19,C11,NSL!$E$18:$E$19)</f>
        <v>0</v>
      </c>
      <c r="K11" s="154">
        <f>SUMIF(NSL!$C$21:$C$43,C11,NSL!$E$21:$E$43)</f>
        <v>0</v>
      </c>
      <c r="L11" s="154">
        <f>SUMIF(NSL!$C$45:$C$51,C11,NSL!$E$45:$E$51)</f>
        <v>0</v>
      </c>
      <c r="M11" s="154">
        <f>SUMIF(NSL!$C$53:$C$55,C11,NSL!$E$53:$E$55)</f>
        <v>0</v>
      </c>
      <c r="N11" s="154">
        <f>SUMIF(NSL!$C$57:$C$65,C11,NSL!$E$57:$E$65)</f>
        <v>0</v>
      </c>
      <c r="O11" s="154">
        <f>SUMIF(NSL!$C$67:$C$76,C11,NSL!$E$67:$E$76)</f>
        <v>0</v>
      </c>
      <c r="P11" s="154">
        <f>SUMIF(NSL!$C$78:$C$79,C11,NSL!$E$78:$E$79)</f>
        <v>0</v>
      </c>
      <c r="Q11" s="154">
        <f>SUMIF(NSL!$C$81:$C$173,C11,NSL!$E$81:$E$173)</f>
        <v>0</v>
      </c>
      <c r="R11" s="152">
        <f>SUM(S11:AA11)+SUM(AO11:BF11)</f>
        <v>0</v>
      </c>
      <c r="S11" s="154">
        <f>SUMIF(NSL!$C$176:$C$214,C11,NSL!$E$176:$E$214)</f>
        <v>0</v>
      </c>
      <c r="T11" s="154">
        <f>SUMIF(NSL!$C$216:$C$238,C11,NSL!$E$216:$E$238)</f>
        <v>0</v>
      </c>
      <c r="U11" s="154">
        <f>SUMIF(NSL!$C$240:$C$252,C11,NSL!$E$240:$E$252)</f>
        <v>0</v>
      </c>
      <c r="V11" s="154">
        <f>SUMIF(NSL!$C$254:$C$255,C11,NSL!$E$254:$E$255)</f>
        <v>0</v>
      </c>
      <c r="W11" s="154">
        <f>SUMIF(NSL!$C$257:$C$282,C11,NSL!$E$257:$E$282)</f>
        <v>0</v>
      </c>
      <c r="X11" s="154">
        <f>SUMIF(NSL!$C$284:$C$346,C11,NSL!$E$284:$E$346)</f>
        <v>0</v>
      </c>
      <c r="Y11" s="154">
        <f>SUMIF(NSL!$C$348:$C$436,C11,NSL!$E$348:$E$436)</f>
        <v>0</v>
      </c>
      <c r="Z11" s="154">
        <f>SUMIF(NSL!$C$438:$C$480,C11,NSL!$E$438:$E$480)</f>
        <v>0</v>
      </c>
      <c r="AA11" s="152">
        <f t="shared" si="4"/>
        <v>0</v>
      </c>
      <c r="AB11" s="154">
        <f>SUMIF(NSL!$C$483:$C$679,C11,NSL!$E$483:$E$679)</f>
        <v>0</v>
      </c>
      <c r="AC11" s="154">
        <f>SUMIF(NSL!$C$681:$C$682,C11,NSL!$E$681:$E$682)</f>
        <v>0</v>
      </c>
      <c r="AD11" s="154">
        <f>SUMIF(NSL!$C$684:$C$692,C11,NSL!$E$684:$E$692)</f>
        <v>0</v>
      </c>
      <c r="AE11" s="154">
        <f>SUMIF(NSL!$C$694:$C$776,C11,NSL!$E$694:$E$776)</f>
        <v>0</v>
      </c>
      <c r="AF11" s="154">
        <f>SUMIF(NSL!$C$778:$C$810,C11,NSL!$E$778:$E$810)</f>
        <v>0</v>
      </c>
      <c r="AG11" s="154">
        <f>SUMIF(NSL!$C$812:$C$813,C11,NSL!$E$812:$E$813)</f>
        <v>0</v>
      </c>
      <c r="AH11" s="154">
        <f>SUMIF(NSL!$C$815:$C$816,C11,NSL!$E$815:$E$816)</f>
        <v>0</v>
      </c>
      <c r="AI11" s="154">
        <f>SUMIF(NSL!$C$818:$C$889,C11,NSL!$E$818:$E$889)</f>
        <v>0</v>
      </c>
      <c r="AJ11" s="154">
        <f>SUMIF(NSL!$C$891:$C$917,C11,NSL!$E$891:$E$917)</f>
        <v>0</v>
      </c>
      <c r="AK11" s="154">
        <f>SUMIF(NSL!$C$919:$C$981,C11,NSL!$E$919:$E$981)</f>
        <v>0</v>
      </c>
      <c r="AL11" s="154">
        <f>SUMIF(NSL!$C$983:$C$1000,C11,NSL!$E$983:$E$1000)</f>
        <v>0</v>
      </c>
      <c r="AM11" s="154">
        <f>SUMIF(NSL!$C$1002:$C$1028,C11,NSL!$E$1002:$E$1028)</f>
        <v>0</v>
      </c>
      <c r="AN11" s="154">
        <f>SUMIF(NSL!$C$1030:$C$1045,C11,NSL!$E$1030:$E$1045)</f>
        <v>0</v>
      </c>
      <c r="AO11" s="154">
        <f>SUMIF(NSL!$C$1047:$C$1048,C11,NSL!$E$1047:$E$1048)</f>
        <v>0</v>
      </c>
      <c r="AP11" s="154">
        <f>SUMIF(NSL!$C$1050:$C$1074,C11,NSL!$E$1050:$E$1074)</f>
        <v>0</v>
      </c>
      <c r="AQ11" s="154">
        <f>SUMIF(NSL!$C$1076:$C$1099,C11,NSL!$E$1076:$E$1099)</f>
        <v>0</v>
      </c>
      <c r="AR11" s="154">
        <f>SUMIF(NSL!$C$1101:$C$1121,C11,NSL!$E$1101:$E$1121)</f>
        <v>0</v>
      </c>
      <c r="AS11" s="154">
        <f>SUMIF(NSL!$C$1123:$C$1164,C11,NSL!$E$1123:$E$1164)</f>
        <v>0</v>
      </c>
      <c r="AT11" s="154">
        <f>SUMIF(NSL!$C$1166:$C$1201,C11,NSL!$E$1166:$E$1201)</f>
        <v>0</v>
      </c>
      <c r="AU11" s="154">
        <f>SUMIF(NSL!$C$1203:$C$1223,C11,NSL!$E$1203:$E$1223)</f>
        <v>0</v>
      </c>
      <c r="AV11" s="154">
        <f>SUMIF(NSL!$C$1225:$C$1226,C11,NSL!$E$1225:$E$1226)</f>
        <v>0</v>
      </c>
      <c r="AW11" s="154">
        <f>SUMIF(NSL!$C$1228:$C$1244,C11,NSL!$E$1228:$E$1244)</f>
        <v>0</v>
      </c>
      <c r="AX11" s="154">
        <f>SUMIF(NSL!$C$1246:$C$1351,C11,NSL!$E$1246:$E$1351)</f>
        <v>0</v>
      </c>
      <c r="AY11" s="154">
        <f>SUMIF(NSL!$C$1353:$C$1434,C11,NSL!$E$1353:$E$1434)</f>
        <v>0</v>
      </c>
      <c r="AZ11" s="154">
        <f>SUMIF(NSL!$C$1436:$C$1440,C11,NSL!$E$1436:$E$1440)</f>
        <v>0</v>
      </c>
      <c r="BA11" s="154">
        <f>SUMIF(NSL!$C$1442:$C$1507,C11,NSL!$E$1442:$E$1507)</f>
        <v>0</v>
      </c>
      <c r="BB11" s="154">
        <f>SUMIF(NSL!$C$1509:$C$1540,C11,NSL!$E$1509:$E$1540)</f>
        <v>0</v>
      </c>
      <c r="BC11" s="154">
        <f>SUMIF(NSL!$C$1542:$C$1545,C11,NSL!$E$1542:$E$1545)</f>
        <v>0</v>
      </c>
      <c r="BD11" s="154">
        <f>SUMIF(NSL!$C$1547:$C$1560,C11,NSL!$E$1547:$E$1560)</f>
        <v>0</v>
      </c>
      <c r="BE11" s="154">
        <f>SUMIF(NSL!$C$1562:$C$1565,C11,NSL!$E$1562:$E$1565)</f>
        <v>0</v>
      </c>
      <c r="BF11" s="154">
        <f>SUMIF(NSL!$C$1567:$C$1569,C11,NSL!$E$1567:$E$1569)</f>
        <v>0</v>
      </c>
      <c r="BG11" s="152">
        <f>SUM(G11:H11)+SUM(J11:Q11)+SUM(S11:Z11)+SUM(AB11:BF11)</f>
        <v>0</v>
      </c>
      <c r="BH11" s="153">
        <f>I61-BG11</f>
        <v>0</v>
      </c>
      <c r="BI11" s="152">
        <f t="shared" si="5"/>
        <v>0.27</v>
      </c>
    </row>
    <row r="12" spans="1:62" ht="31.5" customHeight="1">
      <c r="A12" s="56" t="s">
        <v>13</v>
      </c>
      <c r="B12" s="13" t="s">
        <v>116</v>
      </c>
      <c r="C12" s="56" t="s">
        <v>16</v>
      </c>
      <c r="D12" s="151">
        <f>HTg!F13</f>
        <v>3744.9499999999994</v>
      </c>
      <c r="E12" s="152">
        <f t="shared" si="3"/>
        <v>3440.639999999999</v>
      </c>
      <c r="F12" s="152">
        <f>G12+H12+I12</f>
        <v>0</v>
      </c>
      <c r="G12" s="154">
        <f>SUMIF(NSL!$C$9:$C$10,C12,NSL!$E$9:$E$10)</f>
        <v>0</v>
      </c>
      <c r="H12" s="154">
        <f>SUMIF(NSL!$C$12:$C$13,C12,NSL!$E$12:$E$13)</f>
        <v>0</v>
      </c>
      <c r="I12" s="154">
        <f>SUMIF(NSL!$C$15:$C$16,C12,NSL!$E$15:$E$16)</f>
        <v>0</v>
      </c>
      <c r="J12" s="205">
        <f>D12-BG12</f>
        <v>3306.0699999999993</v>
      </c>
      <c r="K12" s="154">
        <f>SUMIF(NSL!$C$21:$C$43,C12,NSL!$E$21:$E$43)</f>
        <v>61.2</v>
      </c>
      <c r="L12" s="154">
        <f>SUMIF(NSL!$C$45:$C$51,C12,NSL!$E$45:$E$51)</f>
        <v>0</v>
      </c>
      <c r="M12" s="154">
        <f>SUMIF(NSL!$C$53:$C$55,C12,NSL!$E$53:$E$55)</f>
        <v>0</v>
      </c>
      <c r="N12" s="154">
        <f>SUMIF(NSL!$C$57:$C$65,C12,NSL!$E$57:$E$65)</f>
        <v>0</v>
      </c>
      <c r="O12" s="154">
        <f>SUMIF(NSL!$C$67:$C$76,C12,NSL!$E$67:$E$76)</f>
        <v>5</v>
      </c>
      <c r="P12" s="154">
        <f>SUMIF(NSL!$C$78:$C$79,C12,NSL!$E$78:$E$79)</f>
        <v>0</v>
      </c>
      <c r="Q12" s="154">
        <f>SUMIF(NSL!$C$81:$C$173,C12,NSL!$E$81:$E$173)</f>
        <v>68.37</v>
      </c>
      <c r="R12" s="152">
        <f t="shared" ref="R12:R18" si="6">SUM(S12:AA12)+SUM(AO12:BF12)</f>
        <v>304.31</v>
      </c>
      <c r="S12" s="154">
        <f>SUMIF(NSL!$C$176:$C$214,C12,NSL!$E$176:$E$214)</f>
        <v>33.94</v>
      </c>
      <c r="T12" s="154">
        <f>SUMIF(NSL!$C$216:$C$238,C12,NSL!$E$216:$E$238)</f>
        <v>1.6</v>
      </c>
      <c r="U12" s="154">
        <f>SUMIF(NSL!$C$240:$C$252,C12,NSL!$E$240:$E$252)</f>
        <v>0</v>
      </c>
      <c r="V12" s="154">
        <f>SUMIF(NSL!$C$254:$C$255,C12,NSL!$E$254:$E$255)</f>
        <v>0</v>
      </c>
      <c r="W12" s="154">
        <f>SUMIF(NSL!$C$257:$C$282,C12,NSL!$E$257:$E$282)</f>
        <v>27.1</v>
      </c>
      <c r="X12" s="154">
        <f>SUMIF(NSL!$C$284:$C$346,C12,NSL!$E$284:$E$346)</f>
        <v>15.709999999999999</v>
      </c>
      <c r="Y12" s="154">
        <f>SUMIF(NSL!$C$348:$C$436,C12,NSL!$E$348:$E$436)</f>
        <v>16.419999999999995</v>
      </c>
      <c r="Z12" s="154">
        <f>SUMIF(NSL!$C$438:$C$480,C12,NSL!$E$438:$E$480)</f>
        <v>0.5</v>
      </c>
      <c r="AA12" s="152">
        <f t="shared" si="4"/>
        <v>103.11</v>
      </c>
      <c r="AB12" s="154">
        <f>SUMIF(NSL!$C$483:$C$679,C12,NSL!$E$483:$E$679)</f>
        <v>3.9899999999999993</v>
      </c>
      <c r="AC12" s="154">
        <f>SUMIF(NSL!$C$681:$C$682,C12,NSL!$E$681:$E$682)</f>
        <v>0</v>
      </c>
      <c r="AD12" s="154">
        <f>SUMIF(NSL!$C$684:$C$692,C12,NSL!$E$684:$E$692)</f>
        <v>0.02</v>
      </c>
      <c r="AE12" s="154">
        <f>SUMIF(NSL!$C$694:$C$776,C12,NSL!$E$694:$E$776)</f>
        <v>6.37</v>
      </c>
      <c r="AF12" s="154">
        <f>SUMIF(NSL!$C$778:$C$810,C12,NSL!$E$778:$E$810)</f>
        <v>3.31</v>
      </c>
      <c r="AG12" s="154">
        <f>SUMIF(NSL!$C$812:$C$813,C12,NSL!$E$812:$E$813)</f>
        <v>0</v>
      </c>
      <c r="AH12" s="154">
        <f>SUMIF(NSL!$C$815:$C$816,C12,NSL!$E$815:$E$816)</f>
        <v>0</v>
      </c>
      <c r="AI12" s="154">
        <f>SUMIF(NSL!$C$818:$C$889,C12,NSL!$E$818:$E$889)</f>
        <v>58.95</v>
      </c>
      <c r="AJ12" s="154">
        <f>SUMIF(NSL!$C$891:$C$917,C12,NSL!$E$891:$E$917)</f>
        <v>14.91</v>
      </c>
      <c r="AK12" s="154">
        <f>SUMIF(NSL!$C$919:$C$981,C12,NSL!$E$919:$E$981)</f>
        <v>13.06</v>
      </c>
      <c r="AL12" s="154">
        <f>SUMIF(NSL!$C$983:$C$1000,C12,NSL!$E$983:$E$1000)</f>
        <v>0</v>
      </c>
      <c r="AM12" s="154">
        <f>SUMIF(NSL!$C$1002:$C$1028,C12,NSL!$E$1002:$E$1028)</f>
        <v>2.5</v>
      </c>
      <c r="AN12" s="154">
        <f>SUMIF(NSL!$C$1030:$C$1045,C12,NSL!$E$1030:$E$1045)</f>
        <v>0</v>
      </c>
      <c r="AO12" s="154">
        <f>SUMIF(NSL!$C$1047:$C$1048,C12,NSL!$E$1047:$E$1048)</f>
        <v>0</v>
      </c>
      <c r="AP12" s="154">
        <f>SUMIF(NSL!$C$1050:$C$1074,C12,NSL!$E$1050:$E$1074)</f>
        <v>0.18</v>
      </c>
      <c r="AQ12" s="154">
        <f>SUMIF(NSL!$C$1076:$C$1099,C12,NSL!$E$1076:$E$1099)</f>
        <v>1.1200000000000001</v>
      </c>
      <c r="AR12" s="154">
        <f>SUMIF(NSL!$C$1101:$C$1121,C12,NSL!$E$1101:$E$1121)</f>
        <v>36.700000000000003</v>
      </c>
      <c r="AS12" s="154">
        <f>SUMIF(NSL!$C$1123:$C$1164,C12,NSL!$E$1123:$E$1164)</f>
        <v>6.45</v>
      </c>
      <c r="AT12" s="154">
        <f>SUMIF(NSL!$C$1166:$C$1201,C12,NSL!$E$1166:$E$1201)</f>
        <v>1.0899999999999999</v>
      </c>
      <c r="AU12" s="154">
        <f>SUMIF(NSL!$C$1203:$C$1223,C12,NSL!$E$1203:$E$1223)</f>
        <v>5.37</v>
      </c>
      <c r="AV12" s="154">
        <f>SUMIF(NSL!$C$1225:$C$1226,C12,NSL!$E$1225:$E$1226)</f>
        <v>0</v>
      </c>
      <c r="AW12" s="154">
        <f>SUMIF(NSL!$C$1228:$C$1244,C12,NSL!$E$1228:$E$1244)</f>
        <v>0.41000000000000003</v>
      </c>
      <c r="AX12" s="154">
        <f>SUMIF(NSL!$C$1246:$C$1351,C12,NSL!$E$1246:$E$1351)</f>
        <v>10.489999999999993</v>
      </c>
      <c r="AY12" s="154">
        <f>SUMIF(NSL!$C$1353:$C$1434,C12,NSL!$E$1353:$E$1434)</f>
        <v>36.31</v>
      </c>
      <c r="AZ12" s="154">
        <f>SUMIF(NSL!$C$1436:$C$1440,C12,NSL!$E$1436:$E$1440)</f>
        <v>0</v>
      </c>
      <c r="BA12" s="154">
        <f>SUMIF(NSL!$C$1442:$C$1507,C12,NSL!$E$1442:$E$1507)</f>
        <v>5.2200000000000015</v>
      </c>
      <c r="BB12" s="154">
        <f>SUMIF(NSL!$C$1509:$C$1540,C12,NSL!$E$1509:$E$1540)</f>
        <v>1.1499999999999999</v>
      </c>
      <c r="BC12" s="154">
        <f>SUMIF(NSL!$C$1542:$C$1545,C12,NSL!$E$1542:$E$1545)</f>
        <v>0</v>
      </c>
      <c r="BD12" s="154">
        <f>SUMIF(NSL!$C$1547:$C$1560,C12,NSL!$E$1547:$E$1560)</f>
        <v>1.44</v>
      </c>
      <c r="BE12" s="154">
        <f>SUMIF(NSL!$C$1562:$C$1565,C12,NSL!$E$1562:$E$1565)</f>
        <v>0</v>
      </c>
      <c r="BF12" s="154">
        <f>SUMIF(NSL!$C$1567:$C$1569,C12,NSL!$E$1567:$E$1569)</f>
        <v>0</v>
      </c>
      <c r="BG12" s="152">
        <f>SUM(G12:I12)+SUM(K12:Q12)+SUM(S12:Z12)+SUM(AB12:BF12)</f>
        <v>438.88</v>
      </c>
      <c r="BH12" s="153">
        <f>J61-BG12</f>
        <v>-438.88</v>
      </c>
      <c r="BI12" s="152">
        <f t="shared" si="5"/>
        <v>3306.0699999999993</v>
      </c>
    </row>
    <row r="13" spans="1:62" ht="31.5" customHeight="1">
      <c r="A13" s="56" t="s">
        <v>15</v>
      </c>
      <c r="B13" s="13" t="s">
        <v>80</v>
      </c>
      <c r="C13" s="56" t="s">
        <v>18</v>
      </c>
      <c r="D13" s="151">
        <f>HTg!F14</f>
        <v>3293.91</v>
      </c>
      <c r="E13" s="152">
        <f t="shared" si="3"/>
        <v>3123.2</v>
      </c>
      <c r="F13" s="152">
        <f t="shared" ref="F13:F19" si="7">G13+H13+I13</f>
        <v>0</v>
      </c>
      <c r="G13" s="154">
        <f>SUMIF(NSL!$C$9:$C$10,C13,NSL!$E$9:$E$10)</f>
        <v>0</v>
      </c>
      <c r="H13" s="154">
        <f>SUMIF(NSL!$C$12:$C$13,C13,NSL!$E$12:$E$13)</f>
        <v>0</v>
      </c>
      <c r="I13" s="154">
        <f>SUMIF(NSL!$C$15:$C$16,C13,NSL!$E$15:$E$16)</f>
        <v>0</v>
      </c>
      <c r="J13" s="154">
        <f>SUMIF(NSL!$C$18:$C$19,C13,NSL!$E$18:$E$19)</f>
        <v>0</v>
      </c>
      <c r="K13" s="205">
        <f>D13-BG13</f>
        <v>2226.84</v>
      </c>
      <c r="L13" s="154">
        <f>SUMIF(NSL!$C$45:$C$51,C13,NSL!$E$45:$E$51)</f>
        <v>0</v>
      </c>
      <c r="M13" s="154">
        <f>SUMIF(NSL!$C$53:$C$55,C13,NSL!$E$53:$E$55)</f>
        <v>0</v>
      </c>
      <c r="N13" s="154">
        <f>SUMIF(NSL!$C$57:$C$65,C13,NSL!$E$57:$E$65)</f>
        <v>857.96999999999991</v>
      </c>
      <c r="O13" s="154">
        <f>SUMIF(NSL!$C$67:$C$76,C13,NSL!$E$67:$E$76)</f>
        <v>5</v>
      </c>
      <c r="P13" s="154">
        <f>SUMIF(NSL!$C$78:$C$79,C13,NSL!$E$78:$E$79)</f>
        <v>0</v>
      </c>
      <c r="Q13" s="154">
        <f>SUMIF(NSL!$C$81:$C$173,C13,NSL!$E$81:$E$173)</f>
        <v>33.39</v>
      </c>
      <c r="R13" s="152">
        <f t="shared" si="6"/>
        <v>170.70999999999998</v>
      </c>
      <c r="S13" s="154">
        <f>SUMIF(NSL!$C$176:$C$214,C13,NSL!$E$176:$E$214)</f>
        <v>18.899999999999999</v>
      </c>
      <c r="T13" s="154">
        <f>SUMIF(NSL!$C$216:$C$238,C13,NSL!$E$216:$E$238)</f>
        <v>0.5</v>
      </c>
      <c r="U13" s="154">
        <f>SUMIF(NSL!$C$240:$C$252,C13,NSL!$E$240:$E$252)</f>
        <v>0</v>
      </c>
      <c r="V13" s="154">
        <f>SUMIF(NSL!$C$254:$C$255,C13,NSL!$E$254:$E$255)</f>
        <v>0</v>
      </c>
      <c r="W13" s="154">
        <f>SUMIF(NSL!$C$257:$C$282,C13,NSL!$E$257:$E$282)</f>
        <v>22.5</v>
      </c>
      <c r="X13" s="154">
        <f>SUMIF(NSL!$C$284:$C$346,C13,NSL!$E$284:$E$346)</f>
        <v>6.75</v>
      </c>
      <c r="Y13" s="154">
        <f>SUMIF(NSL!$C$348:$C$436,C13,NSL!$E$348:$E$436)</f>
        <v>8.69</v>
      </c>
      <c r="Z13" s="154">
        <f>SUMIF(NSL!$C$438:$C$480,C13,NSL!$E$438:$E$480)</f>
        <v>5</v>
      </c>
      <c r="AA13" s="152">
        <f t="shared" si="4"/>
        <v>55.17</v>
      </c>
      <c r="AB13" s="154">
        <f>SUMIF(NSL!$C$483:$C$679,C13,NSL!$E$483:$E$679)</f>
        <v>3.61</v>
      </c>
      <c r="AC13" s="154">
        <f>SUMIF(NSL!$C$681:$C$682,C13,NSL!$E$681:$E$682)</f>
        <v>0</v>
      </c>
      <c r="AD13" s="154">
        <f>SUMIF(NSL!$C$684:$C$692,C13,NSL!$E$684:$E$692)</f>
        <v>0.25</v>
      </c>
      <c r="AE13" s="154">
        <f>SUMIF(NSL!$C$694:$C$776,C13,NSL!$E$694:$E$776)</f>
        <v>2.58</v>
      </c>
      <c r="AF13" s="154">
        <f>SUMIF(NSL!$C$778:$C$810,C13,NSL!$E$778:$E$810)</f>
        <v>0.52</v>
      </c>
      <c r="AG13" s="154">
        <f>SUMIF(NSL!$C$812:$C$813,C13,NSL!$E$812:$E$813)</f>
        <v>0</v>
      </c>
      <c r="AH13" s="154">
        <f>SUMIF(NSL!$C$815:$C$816,C13,NSL!$E$815:$E$816)</f>
        <v>0</v>
      </c>
      <c r="AI13" s="154">
        <f>SUMIF(NSL!$C$818:$C$889,C13,NSL!$E$818:$E$889)</f>
        <v>30.450000000000003</v>
      </c>
      <c r="AJ13" s="154">
        <f>SUMIF(NSL!$C$891:$C$917,C13,NSL!$E$891:$E$917)</f>
        <v>0.54</v>
      </c>
      <c r="AK13" s="154">
        <f>SUMIF(NSL!$C$919:$C$981,C13,NSL!$E$919:$E$981)</f>
        <v>16.549999999999997</v>
      </c>
      <c r="AL13" s="154">
        <f>SUMIF(NSL!$C$983:$C$1000,C13,NSL!$E$983:$E$1000)</f>
        <v>0</v>
      </c>
      <c r="AM13" s="154">
        <f>SUMIF(NSL!$C$1002:$C$1028,C13,NSL!$E$1002:$E$1028)</f>
        <v>0.67</v>
      </c>
      <c r="AN13" s="154">
        <f>SUMIF(NSL!$C$1030:$C$1045,C13,NSL!$E$1030:$E$1045)</f>
        <v>0</v>
      </c>
      <c r="AO13" s="154">
        <f>SUMIF(NSL!$C$1047:$C$1048,C13,NSL!$E$1047:$E$1048)</f>
        <v>0</v>
      </c>
      <c r="AP13" s="154">
        <f>SUMIF(NSL!$C$1050:$C$1074,C13,NSL!$E$1050:$E$1074)</f>
        <v>7.0000000000000007E-2</v>
      </c>
      <c r="AQ13" s="154">
        <f>SUMIF(NSL!$C$1076:$C$1099,C13,NSL!$E$1076:$E$1099)</f>
        <v>0</v>
      </c>
      <c r="AR13" s="154">
        <f>SUMIF(NSL!$C$1101:$C$1121,C13,NSL!$E$1101:$E$1121)</f>
        <v>23.560000000000002</v>
      </c>
      <c r="AS13" s="154">
        <f>SUMIF(NSL!$C$1123:$C$1164,C13,NSL!$E$1123:$E$1164)</f>
        <v>5.18</v>
      </c>
      <c r="AT13" s="154">
        <f>SUMIF(NSL!$C$1166:$C$1201,C13,NSL!$E$1166:$E$1201)</f>
        <v>0.37</v>
      </c>
      <c r="AU13" s="154">
        <f>SUMIF(NSL!$C$1203:$C$1223,C13,NSL!$E$1203:$E$1223)</f>
        <v>1.0000000000000002</v>
      </c>
      <c r="AV13" s="154">
        <f>SUMIF(NSL!$C$1225:$C$1226,C13,NSL!$E$1225:$E$1226)</f>
        <v>0</v>
      </c>
      <c r="AW13" s="154">
        <f>SUMIF(NSL!$C$1228:$C$1244,C13,NSL!$E$1228:$E$1244)</f>
        <v>0.15</v>
      </c>
      <c r="AX13" s="154">
        <f>SUMIF(NSL!$C$1246:$C$1351,C13,NSL!$E$1246:$E$1351)</f>
        <v>0.6</v>
      </c>
      <c r="AY13" s="154">
        <f>SUMIF(NSL!$C$1353:$C$1434,C13,NSL!$E$1353:$E$1434)</f>
        <v>20.740000000000002</v>
      </c>
      <c r="AZ13" s="154">
        <f>SUMIF(NSL!$C$1436:$C$1440,C13,NSL!$E$1436:$E$1440)</f>
        <v>0</v>
      </c>
      <c r="BA13" s="154">
        <f>SUMIF(NSL!$C$1442:$C$1507,C13,NSL!$E$1442:$E$1507)</f>
        <v>0.94000000000000017</v>
      </c>
      <c r="BB13" s="154">
        <f>SUMIF(NSL!$C$1509:$C$1540,C13,NSL!$E$1509:$E$1540)</f>
        <v>0.23000000000000004</v>
      </c>
      <c r="BC13" s="154">
        <f>SUMIF(NSL!$C$1542:$C$1545,C13,NSL!$E$1542:$E$1545)</f>
        <v>0</v>
      </c>
      <c r="BD13" s="154">
        <f>SUMIF(NSL!$C$1547:$C$1560,C13,NSL!$E$1547:$E$1560)</f>
        <v>0.36</v>
      </c>
      <c r="BE13" s="154">
        <f>SUMIF(NSL!$C$1562:$C$1565,C13,NSL!$E$1562:$E$1565)</f>
        <v>0</v>
      </c>
      <c r="BF13" s="154">
        <f>SUMIF(NSL!$C$1567:$C$1569,C13,NSL!$E$1567:$E$1569)</f>
        <v>0</v>
      </c>
      <c r="BG13" s="152">
        <f>SUM(G13:J13)+SUM(L13:Q13)+SUM(S13:Z13)+SUM(AB13:BF13)</f>
        <v>1067.07</v>
      </c>
      <c r="BH13" s="153">
        <f>K61-BG13</f>
        <v>501.68000000000006</v>
      </c>
      <c r="BI13" s="152">
        <f t="shared" si="5"/>
        <v>3795.59</v>
      </c>
    </row>
    <row r="14" spans="1:62" ht="31.5" customHeight="1">
      <c r="A14" s="56" t="s">
        <v>17</v>
      </c>
      <c r="B14" s="13" t="s">
        <v>81</v>
      </c>
      <c r="C14" s="56" t="s">
        <v>20</v>
      </c>
      <c r="D14" s="151">
        <f>HTg!F15</f>
        <v>15957.44</v>
      </c>
      <c r="E14" s="152">
        <f t="shared" si="3"/>
        <v>15917.57</v>
      </c>
      <c r="F14" s="152">
        <f t="shared" si="7"/>
        <v>0</v>
      </c>
      <c r="G14" s="154">
        <f>SUMIF(NSL!$C$9:$C$10,C14,NSL!$E$9:$E$10)</f>
        <v>0</v>
      </c>
      <c r="H14" s="154">
        <f>SUMIF(NSL!$C$12:$C$13,C14,NSL!$E$12:$E$13)</f>
        <v>0</v>
      </c>
      <c r="I14" s="154">
        <f>SUMIF(NSL!$C$15:$C$16,C14,NSL!$E$15:$E$16)</f>
        <v>0</v>
      </c>
      <c r="J14" s="154">
        <f>SUMIF(NSL!$C$18:$C$19,C14,NSL!$E$18:$E$19)</f>
        <v>0</v>
      </c>
      <c r="K14" s="154">
        <f>SUMIF(NSL!$C$21:$C$43,C14,NSL!$E$21:$E$43)</f>
        <v>0</v>
      </c>
      <c r="L14" s="205">
        <f>D14-BG14</f>
        <v>15224.04</v>
      </c>
      <c r="M14" s="154">
        <f>SUMIF(NSL!$C$53:$C$55,C14,NSL!$E$53:$E$55)</f>
        <v>0</v>
      </c>
      <c r="N14" s="154">
        <f>SUMIF(NSL!$C$57:$C$65,C14,NSL!$E$57:$E$65)</f>
        <v>693.52999999999975</v>
      </c>
      <c r="O14" s="154">
        <f>SUMIF(NSL!$C$67:$C$76,C14,NSL!$E$67:$E$76)</f>
        <v>0</v>
      </c>
      <c r="P14" s="154">
        <f>SUMIF(NSL!$C$78:$C$79,C14,NSL!$E$78:$E$79)</f>
        <v>0</v>
      </c>
      <c r="Q14" s="154">
        <f>SUMIF(NSL!$C$81:$C$173,C14,NSL!$E$81:$E$173)</f>
        <v>0</v>
      </c>
      <c r="R14" s="152">
        <f t="shared" si="6"/>
        <v>39.870000000000005</v>
      </c>
      <c r="S14" s="154">
        <f>SUMIF(NSL!$C$176:$C$214,C14,NSL!$E$176:$E$214)</f>
        <v>0</v>
      </c>
      <c r="T14" s="154">
        <f>SUMIF(NSL!$C$216:$C$238,C14,NSL!$E$216:$E$238)</f>
        <v>0</v>
      </c>
      <c r="U14" s="154">
        <f>SUMIF(NSL!$C$240:$C$252,C14,NSL!$E$240:$E$252)</f>
        <v>0</v>
      </c>
      <c r="V14" s="154">
        <f>SUMIF(NSL!$C$254:$C$255,C14,NSL!$E$254:$E$255)</f>
        <v>0</v>
      </c>
      <c r="W14" s="154">
        <f>SUMIF(NSL!$C$257:$C$282,C14,NSL!$E$257:$E$282)</f>
        <v>0</v>
      </c>
      <c r="X14" s="154">
        <f>SUMIF(NSL!$C$284:$C$346,C14,NSL!$E$284:$E$346)</f>
        <v>23</v>
      </c>
      <c r="Y14" s="154">
        <f>SUMIF(NSL!$C$348:$C$436,C14,NSL!$E$348:$E$436)</f>
        <v>0</v>
      </c>
      <c r="Z14" s="154">
        <f>SUMIF(NSL!$C$438:$C$480,C14,NSL!$E$438:$E$480)</f>
        <v>0</v>
      </c>
      <c r="AA14" s="152">
        <f t="shared" si="4"/>
        <v>5.7099999999999991</v>
      </c>
      <c r="AB14" s="154">
        <f>SUMIF(NSL!$C$483:$C$679,C14,NSL!$E$483:$E$679)</f>
        <v>0</v>
      </c>
      <c r="AC14" s="154">
        <f>SUMIF(NSL!$C$681:$C$682,C14,NSL!$E$681:$E$682)</f>
        <v>0</v>
      </c>
      <c r="AD14" s="154">
        <f>SUMIF(NSL!$C$684:$C$692,C14,NSL!$E$684:$E$692)</f>
        <v>0</v>
      </c>
      <c r="AE14" s="154">
        <f>SUMIF(NSL!$C$694:$C$776,C14,NSL!$E$694:$E$776)</f>
        <v>0.55000000000000004</v>
      </c>
      <c r="AF14" s="154">
        <f>SUMIF(NSL!$C$778:$C$810,C14,NSL!$E$778:$E$810)</f>
        <v>0</v>
      </c>
      <c r="AG14" s="154">
        <f>SUMIF(NSL!$C$812:$C$813,C14,NSL!$E$812:$E$813)</f>
        <v>0</v>
      </c>
      <c r="AH14" s="154">
        <f>SUMIF(NSL!$C$815:$C$816,C14,NSL!$E$815:$E$816)</f>
        <v>0</v>
      </c>
      <c r="AI14" s="154">
        <f>SUMIF(NSL!$C$818:$C$889,C14,NSL!$E$818:$E$889)</f>
        <v>5.0999999999999996</v>
      </c>
      <c r="AJ14" s="154">
        <f>SUMIF(NSL!$C$891:$C$917,C14,NSL!$E$891:$E$917)</f>
        <v>0</v>
      </c>
      <c r="AK14" s="154">
        <f>SUMIF(NSL!$C$919:$C$981,C14,NSL!$E$919:$E$981)</f>
        <v>0.06</v>
      </c>
      <c r="AL14" s="154">
        <f>SUMIF(NSL!$C$983:$C$1000,C14,NSL!$E$983:$E$1000)</f>
        <v>0</v>
      </c>
      <c r="AM14" s="154">
        <f>SUMIF(NSL!$C$1002:$C$1028,C14,NSL!$E$1002:$E$1028)</f>
        <v>0</v>
      </c>
      <c r="AN14" s="154">
        <f>SUMIF(NSL!$C$1030:$C$1045,C14,NSL!$E$1030:$E$1045)</f>
        <v>0</v>
      </c>
      <c r="AO14" s="154">
        <f>SUMIF(NSL!$C$1047:$C$1048,C14,NSL!$E$1047:$E$1048)</f>
        <v>0</v>
      </c>
      <c r="AP14" s="154">
        <f>SUMIF(NSL!$C$1050:$C$1074,C14,NSL!$E$1050:$E$1074)</f>
        <v>0</v>
      </c>
      <c r="AQ14" s="154">
        <f>SUMIF(NSL!$C$1076:$C$1099,C14,NSL!$E$1076:$E$1099)</f>
        <v>0</v>
      </c>
      <c r="AR14" s="154">
        <f>SUMIF(NSL!$C$1101:$C$1121,C14,NSL!$E$1101:$E$1121)</f>
        <v>6.6</v>
      </c>
      <c r="AS14" s="154">
        <f>SUMIF(NSL!$C$1123:$C$1164,C14,NSL!$E$1123:$E$1164)</f>
        <v>0</v>
      </c>
      <c r="AT14" s="154">
        <f>SUMIF(NSL!$C$1166:$C$1201,C14,NSL!$E$1166:$E$1201)</f>
        <v>0</v>
      </c>
      <c r="AU14" s="154">
        <f>SUMIF(NSL!$C$1203:$C$1223,C14,NSL!$E$1203:$E$1223)</f>
        <v>0</v>
      </c>
      <c r="AV14" s="154">
        <f>SUMIF(NSL!$C$1225:$C$1226,C14,NSL!$E$1225:$E$1226)</f>
        <v>0</v>
      </c>
      <c r="AW14" s="154">
        <f>SUMIF(NSL!$C$1228:$C$1244,C14,NSL!$E$1228:$E$1244)</f>
        <v>0.1</v>
      </c>
      <c r="AX14" s="154">
        <f>SUMIF(NSL!$C$1246:$C$1351,C14,NSL!$E$1246:$E$1351)</f>
        <v>4</v>
      </c>
      <c r="AY14" s="154">
        <f>SUMIF(NSL!$C$1353:$C$1434,C14,NSL!$E$1353:$E$1434)</f>
        <v>0</v>
      </c>
      <c r="AZ14" s="154">
        <f>SUMIF(NSL!$C$1436:$C$1440,C14,NSL!$E$1436:$E$1440)</f>
        <v>0</v>
      </c>
      <c r="BA14" s="154">
        <f>SUMIF(NSL!$C$1442:$C$1507,C14,NSL!$E$1442:$E$1507)</f>
        <v>0</v>
      </c>
      <c r="BB14" s="154">
        <f>SUMIF(NSL!$C$1509:$C$1540,C14,NSL!$E$1509:$E$1540)</f>
        <v>0.46</v>
      </c>
      <c r="BC14" s="154">
        <f>SUMIF(NSL!$C$1542:$C$1545,C14,NSL!$E$1542:$E$1545)</f>
        <v>0</v>
      </c>
      <c r="BD14" s="154">
        <f>SUMIF(NSL!$C$1547:$C$1560,C14,NSL!$E$1547:$E$1560)</f>
        <v>0</v>
      </c>
      <c r="BE14" s="154">
        <f>SUMIF(NSL!$C$1562:$C$1565,C14,NSL!$E$1562:$E$1565)</f>
        <v>0</v>
      </c>
      <c r="BF14" s="154">
        <f>SUMIF(NSL!$C$1567:$C$1569,C14,NSL!$E$1567:$E$1569)</f>
        <v>0</v>
      </c>
      <c r="BG14" s="152">
        <f>SUM(G14:K14)+SUM(M14:Q14)+SUM(S14:Z14)+SUM(AB14:BF14)</f>
        <v>733.39999999999975</v>
      </c>
      <c r="BH14" s="153">
        <f>L61-BG14</f>
        <v>-204.35999999999888</v>
      </c>
      <c r="BI14" s="152">
        <f t="shared" si="5"/>
        <v>15753.080000000002</v>
      </c>
      <c r="BJ14" s="127"/>
    </row>
    <row r="15" spans="1:62" ht="31.5" customHeight="1">
      <c r="A15" s="56" t="s">
        <v>19</v>
      </c>
      <c r="B15" s="13" t="s">
        <v>82</v>
      </c>
      <c r="C15" s="56" t="s">
        <v>21</v>
      </c>
      <c r="D15" s="151">
        <f>HTg!F16</f>
        <v>19937.759999999998</v>
      </c>
      <c r="E15" s="152">
        <f t="shared" si="3"/>
        <v>19929.52</v>
      </c>
      <c r="F15" s="152">
        <f t="shared" si="7"/>
        <v>0</v>
      </c>
      <c r="G15" s="154">
        <f>SUMIF(NSL!$C$9:$C$10,C15,NSL!$E$9:$E$10)</f>
        <v>0</v>
      </c>
      <c r="H15" s="154">
        <f>SUMIF(NSL!$C$12:$C$13,C15,NSL!$E$12:$E$13)</f>
        <v>0</v>
      </c>
      <c r="I15" s="154">
        <f>SUMIF(NSL!$C$15:$C$16,C15,NSL!$E$15:$E$16)</f>
        <v>0</v>
      </c>
      <c r="J15" s="154">
        <f>SUMIF(NSL!$C$18:$C$19,C15,NSL!$E$18:$E$19)</f>
        <v>0</v>
      </c>
      <c r="K15" s="154">
        <f>SUMIF(NSL!$C$21:$C$43,C15,NSL!$E$21:$E$43)</f>
        <v>0</v>
      </c>
      <c r="L15" s="154">
        <f>SUMIF(NSL!$C$45:$C$51,C15,NSL!$E$45:$E$51)</f>
        <v>529.04</v>
      </c>
      <c r="M15" s="205">
        <f>D15-BG15</f>
        <v>18704.89</v>
      </c>
      <c r="N15" s="154">
        <f>SUMIF(NSL!$C$57:$C$65,C15,NSL!$E$57:$E$65)</f>
        <v>695.59000000000015</v>
      </c>
      <c r="O15" s="154">
        <f>SUMIF(NSL!$C$67:$C$76,C15,NSL!$E$67:$E$76)</f>
        <v>0</v>
      </c>
      <c r="P15" s="154">
        <f>SUMIF(NSL!$C$78:$C$79,C15,NSL!$E$78:$E$79)</f>
        <v>0</v>
      </c>
      <c r="Q15" s="154">
        <f>SUMIF(NSL!$C$81:$C$173,C15,NSL!$E$81:$E$173)</f>
        <v>0</v>
      </c>
      <c r="R15" s="152">
        <f t="shared" si="6"/>
        <v>8.24</v>
      </c>
      <c r="S15" s="154">
        <f>SUMIF(NSL!$C$176:$C$214,C15,NSL!$E$176:$E$214)</f>
        <v>0</v>
      </c>
      <c r="T15" s="154">
        <f>SUMIF(NSL!$C$216:$C$238,C15,NSL!$E$216:$E$238)</f>
        <v>0</v>
      </c>
      <c r="U15" s="154">
        <f>SUMIF(NSL!$C$240:$C$252,C15,NSL!$E$240:$E$252)</f>
        <v>0</v>
      </c>
      <c r="V15" s="154">
        <f>SUMIF(NSL!$C$254:$C$255,C15,NSL!$E$254:$E$255)</f>
        <v>0</v>
      </c>
      <c r="W15" s="154">
        <f>SUMIF(NSL!$C$257:$C$282,C15,NSL!$E$257:$E$282)</f>
        <v>0</v>
      </c>
      <c r="X15" s="154">
        <f>SUMIF(NSL!$C$284:$C$346,C15,NSL!$E$284:$E$346)</f>
        <v>0</v>
      </c>
      <c r="Y15" s="154">
        <f>SUMIF(NSL!$C$348:$C$436,C15,NSL!$E$348:$E$436)</f>
        <v>0</v>
      </c>
      <c r="Z15" s="154">
        <f>SUMIF(NSL!$C$438:$C$480,C15,NSL!$E$438:$E$480)</f>
        <v>0</v>
      </c>
      <c r="AA15" s="152">
        <f t="shared" si="4"/>
        <v>0.4</v>
      </c>
      <c r="AB15" s="154">
        <f>SUMIF(NSL!$C$483:$C$679,C15,NSL!$E$483:$E$679)</f>
        <v>0</v>
      </c>
      <c r="AC15" s="154">
        <f>SUMIF(NSL!$C$681:$C$682,C15,NSL!$E$681:$E$682)</f>
        <v>0</v>
      </c>
      <c r="AD15" s="154">
        <f>SUMIF(NSL!$C$684:$C$692,C15,NSL!$E$684:$E$692)</f>
        <v>0</v>
      </c>
      <c r="AE15" s="154">
        <f>SUMIF(NSL!$C$694:$C$776,C15,NSL!$E$694:$E$776)</f>
        <v>0</v>
      </c>
      <c r="AF15" s="154">
        <f>SUMIF(NSL!$C$778:$C$810,C15,NSL!$E$778:$E$810)</f>
        <v>0</v>
      </c>
      <c r="AG15" s="154">
        <f>SUMIF(NSL!$C$812:$C$813,C15,NSL!$E$812:$E$813)</f>
        <v>0</v>
      </c>
      <c r="AH15" s="154">
        <f>SUMIF(NSL!$C$815:$C$816,C15,NSL!$E$815:$E$816)</f>
        <v>0</v>
      </c>
      <c r="AI15" s="154">
        <f>SUMIF(NSL!$C$818:$C$889,C15,NSL!$E$818:$E$889)</f>
        <v>0.4</v>
      </c>
      <c r="AJ15" s="154">
        <f>SUMIF(NSL!$C$891:$C$917,C15,NSL!$E$891:$E$917)</f>
        <v>0</v>
      </c>
      <c r="AK15" s="154">
        <f>SUMIF(NSL!$C$919:$C$981,C15,NSL!$E$919:$E$981)</f>
        <v>0</v>
      </c>
      <c r="AL15" s="154">
        <f>SUMIF(NSL!$C$983:$C$1000,C15,NSL!$E$983:$E$1000)</f>
        <v>0</v>
      </c>
      <c r="AM15" s="154">
        <f>SUMIF(NSL!$C$1002:$C$1028,C15,NSL!$E$1002:$E$1028)</f>
        <v>0</v>
      </c>
      <c r="AN15" s="154">
        <f>SUMIF(NSL!$C$1030:$C$1045,C15,NSL!$E$1030:$E$1045)</f>
        <v>0</v>
      </c>
      <c r="AO15" s="154">
        <f>SUMIF(NSL!$C$1047:$C$1048,C15,NSL!$E$1047:$E$1048)</f>
        <v>0</v>
      </c>
      <c r="AP15" s="154">
        <f>SUMIF(NSL!$C$1050:$C$1074,C15,NSL!$E$1050:$E$1074)</f>
        <v>6.28</v>
      </c>
      <c r="AQ15" s="154">
        <f>SUMIF(NSL!$C$1076:$C$1099,C15,NSL!$E$1076:$E$1099)</f>
        <v>0</v>
      </c>
      <c r="AR15" s="154">
        <f>SUMIF(NSL!$C$1101:$C$1121,C15,NSL!$E$1101:$E$1121)</f>
        <v>0</v>
      </c>
      <c r="AS15" s="154">
        <f>SUMIF(NSL!$C$1123:$C$1164,C15,NSL!$E$1123:$E$1164)</f>
        <v>0</v>
      </c>
      <c r="AT15" s="154">
        <f>SUMIF(NSL!$C$1166:$C$1201,C15,NSL!$E$1166:$E$1201)</f>
        <v>0</v>
      </c>
      <c r="AU15" s="154">
        <f>SUMIF(NSL!$C$1203:$C$1223,C15,NSL!$E$1203:$E$1223)</f>
        <v>0</v>
      </c>
      <c r="AV15" s="154">
        <f>SUMIF(NSL!$C$1225:$C$1226,C15,NSL!$E$1225:$E$1226)</f>
        <v>0</v>
      </c>
      <c r="AW15" s="154">
        <f>SUMIF(NSL!$C$1228:$C$1244,C15,NSL!$E$1228:$E$1244)</f>
        <v>0</v>
      </c>
      <c r="AX15" s="154">
        <f>SUMIF(NSL!$C$1246:$C$1351,C15,NSL!$E$1246:$E$1351)</f>
        <v>1.56</v>
      </c>
      <c r="AY15" s="154">
        <f>SUMIF(NSL!$C$1353:$C$1434,C15,NSL!$E$1353:$E$1434)</f>
        <v>0</v>
      </c>
      <c r="AZ15" s="154">
        <f>SUMIF(NSL!$C$1436:$C$1440,C15,NSL!$E$1436:$E$1440)</f>
        <v>0</v>
      </c>
      <c r="BA15" s="154">
        <f>SUMIF(NSL!$C$1442:$C$1507,C15,NSL!$E$1442:$E$1507)</f>
        <v>0</v>
      </c>
      <c r="BB15" s="154">
        <f>SUMIF(NSL!$C$1509:$C$1540,C15,NSL!$E$1509:$E$1540)</f>
        <v>0</v>
      </c>
      <c r="BC15" s="154">
        <f>SUMIF(NSL!$C$1542:$C$1545,C15,NSL!$E$1542:$E$1545)</f>
        <v>0</v>
      </c>
      <c r="BD15" s="154">
        <f>SUMIF(NSL!$C$1547:$C$1560,C15,NSL!$E$1547:$E$1560)</f>
        <v>0</v>
      </c>
      <c r="BE15" s="154">
        <f>SUMIF(NSL!$C$1562:$C$1565,C15,NSL!$E$1562:$E$1565)</f>
        <v>0</v>
      </c>
      <c r="BF15" s="154">
        <f>SUMIF(NSL!$C$1567:$C$1569,C15,NSL!$E$1567:$E$1569)</f>
        <v>0</v>
      </c>
      <c r="BG15" s="152">
        <f>SUM(G15:L15)+SUM(N15:Q15)+SUM(S15:Z15)+SUM(AB15:BF15)</f>
        <v>1232.8700000000001</v>
      </c>
      <c r="BH15" s="153">
        <f>M61-BG15</f>
        <v>-1232.8700000000001</v>
      </c>
      <c r="BI15" s="152">
        <f t="shared" si="5"/>
        <v>18704.89</v>
      </c>
    </row>
    <row r="16" spans="1:62" ht="31.5" customHeight="1">
      <c r="A16" s="56" t="s">
        <v>84</v>
      </c>
      <c r="B16" s="13" t="s">
        <v>83</v>
      </c>
      <c r="C16" s="56" t="s">
        <v>22</v>
      </c>
      <c r="D16" s="151">
        <f>HTg!F17</f>
        <v>31111.329999999998</v>
      </c>
      <c r="E16" s="152">
        <f t="shared" si="3"/>
        <v>29078.46</v>
      </c>
      <c r="F16" s="152">
        <f t="shared" si="7"/>
        <v>0</v>
      </c>
      <c r="G16" s="154">
        <f>SUMIF(NSL!$C$9:$C$10,C16,NSL!$E$9:$E$10)</f>
        <v>0</v>
      </c>
      <c r="H16" s="154">
        <f>SUMIF(NSL!$C$12:$C$13,C16,NSL!$E$12:$E$13)</f>
        <v>0</v>
      </c>
      <c r="I16" s="154">
        <f>SUMIF(NSL!$C$15:$C$16,C16,NSL!$E$15:$E$16)</f>
        <v>0</v>
      </c>
      <c r="J16" s="154">
        <f>SUMIF(NSL!$C$18:$C$19,C16,NSL!$E$18:$E$19)</f>
        <v>0</v>
      </c>
      <c r="K16" s="154">
        <f>SUMIF(NSL!$C$21:$C$43,C16,NSL!$E$21:$E$43)</f>
        <v>1376.9799999999998</v>
      </c>
      <c r="L16" s="154">
        <f>SUMIF(NSL!$C$45:$C$51,C16,NSL!$E$45:$E$51)</f>
        <v>0</v>
      </c>
      <c r="M16" s="154">
        <f>SUMIF(NSL!$C$53:$C$55,C16,NSL!$E$53:$E$55)</f>
        <v>0</v>
      </c>
      <c r="N16" s="205">
        <f>D16-BG16</f>
        <v>27330.649999999998</v>
      </c>
      <c r="O16" s="154">
        <f>SUMIF(NSL!$C$67:$C$76,C16,NSL!$E$67:$E$76)</f>
        <v>0</v>
      </c>
      <c r="P16" s="154">
        <f>SUMIF(NSL!$C$78:$C$79,C16,NSL!$E$78:$E$79)</f>
        <v>0</v>
      </c>
      <c r="Q16" s="154">
        <f>SUMIF(NSL!$C$81:$C$173,C16,NSL!$E$81:$E$173)</f>
        <v>370.83000000000004</v>
      </c>
      <c r="R16" s="152">
        <f t="shared" si="6"/>
        <v>2032.8700000000003</v>
      </c>
      <c r="S16" s="154">
        <f>SUMIF(NSL!$C$176:$C$214,C16,NSL!$E$176:$E$214)</f>
        <v>465.26</v>
      </c>
      <c r="T16" s="154">
        <f>SUMIF(NSL!$C$216:$C$238,C16,NSL!$E$216:$E$238)</f>
        <v>4.4099999999999993</v>
      </c>
      <c r="U16" s="154">
        <f>SUMIF(NSL!$C$240:$C$252,C16,NSL!$E$240:$E$252)</f>
        <v>0</v>
      </c>
      <c r="V16" s="154">
        <f>SUMIF(NSL!$C$254:$C$255,C16,NSL!$E$254:$E$255)</f>
        <v>0</v>
      </c>
      <c r="W16" s="154">
        <f>SUMIF(NSL!$C$257:$C$282,C16,NSL!$E$257:$E$282)</f>
        <v>23.599999999999998</v>
      </c>
      <c r="X16" s="154">
        <f>SUMIF(NSL!$C$284:$C$346,C16,NSL!$E$284:$E$346)</f>
        <v>45.91</v>
      </c>
      <c r="Y16" s="154">
        <f>SUMIF(NSL!$C$348:$C$436,C16,NSL!$E$348:$E$436)</f>
        <v>18.86</v>
      </c>
      <c r="Z16" s="154">
        <f>SUMIF(NSL!$C$438:$C$480,C16,NSL!$E$438:$E$480)</f>
        <v>411.05999999999995</v>
      </c>
      <c r="AA16" s="152">
        <f t="shared" si="4"/>
        <v>141.29999999999998</v>
      </c>
      <c r="AB16" s="154">
        <f>SUMIF(NSL!$C$483:$C$679,C16,NSL!$E$483:$E$679)</f>
        <v>2.5500000000000003</v>
      </c>
      <c r="AC16" s="154">
        <f>SUMIF(NSL!$C$681:$C$682,C16,NSL!$E$681:$E$682)</f>
        <v>0</v>
      </c>
      <c r="AD16" s="154">
        <f>SUMIF(NSL!$C$684:$C$692,C16,NSL!$E$684:$E$692)</f>
        <v>0</v>
      </c>
      <c r="AE16" s="154">
        <f>SUMIF(NSL!$C$694:$C$776,C16,NSL!$E$694:$E$776)</f>
        <v>1.52</v>
      </c>
      <c r="AF16" s="154">
        <f>SUMIF(NSL!$C$778:$C$810,C16,NSL!$E$778:$E$810)</f>
        <v>8.84</v>
      </c>
      <c r="AG16" s="154">
        <f>SUMIF(NSL!$C$812:$C$813,C16,NSL!$E$812:$E$813)</f>
        <v>0</v>
      </c>
      <c r="AH16" s="154">
        <f>SUMIF(NSL!$C$815:$C$816,C16,NSL!$E$815:$E$816)</f>
        <v>0</v>
      </c>
      <c r="AI16" s="154">
        <f>SUMIF(NSL!$C$818:$C$889,C16,NSL!$E$818:$E$889)</f>
        <v>102.53999999999999</v>
      </c>
      <c r="AJ16" s="154">
        <f>SUMIF(NSL!$C$891:$C$917,C16,NSL!$E$891:$E$917)</f>
        <v>8.07</v>
      </c>
      <c r="AK16" s="154">
        <f>SUMIF(NSL!$C$919:$C$981,C16,NSL!$E$919:$E$981)</f>
        <v>17.18</v>
      </c>
      <c r="AL16" s="154">
        <f>SUMIF(NSL!$C$983:$C$1000,C16,NSL!$E$983:$E$1000)</f>
        <v>0</v>
      </c>
      <c r="AM16" s="154">
        <f>SUMIF(NSL!$C$1002:$C$1028,C16,NSL!$E$1002:$E$1028)</f>
        <v>0.6</v>
      </c>
      <c r="AN16" s="154">
        <f>SUMIF(NSL!$C$1030:$C$1045,C16,NSL!$E$1030:$E$1045)</f>
        <v>0</v>
      </c>
      <c r="AO16" s="154">
        <f>SUMIF(NSL!$C$1047:$C$1048,C16,NSL!$E$1047:$E$1048)</f>
        <v>0</v>
      </c>
      <c r="AP16" s="154">
        <f>SUMIF(NSL!$C$1050:$C$1074,C16,NSL!$E$1050:$E$1074)</f>
        <v>12.68</v>
      </c>
      <c r="AQ16" s="154">
        <f>SUMIF(NSL!$C$1076:$C$1099,C16,NSL!$E$1076:$E$1099)</f>
        <v>19</v>
      </c>
      <c r="AR16" s="154">
        <f>SUMIF(NSL!$C$1101:$C$1121,C16,NSL!$E$1101:$E$1121)</f>
        <v>30.299999999999997</v>
      </c>
      <c r="AS16" s="154">
        <f>SUMIF(NSL!$C$1123:$C$1164,C16,NSL!$E$1123:$E$1164)</f>
        <v>3.5</v>
      </c>
      <c r="AT16" s="154">
        <f>SUMIF(NSL!$C$1166:$C$1201,C16,NSL!$E$1166:$E$1201)</f>
        <v>1.48</v>
      </c>
      <c r="AU16" s="154">
        <f>SUMIF(NSL!$C$1203:$C$1223,C16,NSL!$E$1203:$E$1223)</f>
        <v>1.17</v>
      </c>
      <c r="AV16" s="154">
        <f>SUMIF(NSL!$C$1225:$C$1226,C16,NSL!$E$1225:$E$1226)</f>
        <v>0</v>
      </c>
      <c r="AW16" s="154">
        <f>SUMIF(NSL!$C$1228:$C$1244,C16,NSL!$E$1228:$E$1244)</f>
        <v>0.31</v>
      </c>
      <c r="AX16" s="154">
        <f>SUMIF(NSL!$C$1246:$C$1351,C16,NSL!$E$1246:$E$1351)</f>
        <v>73.36999999999999</v>
      </c>
      <c r="AY16" s="154">
        <f>SUMIF(NSL!$C$1353:$C$1434,C16,NSL!$E$1353:$E$1434)</f>
        <v>765.06000000000006</v>
      </c>
      <c r="AZ16" s="154">
        <f>SUMIF(NSL!$C$1436:$C$1440,C16,NSL!$E$1436:$E$1440)</f>
        <v>0</v>
      </c>
      <c r="BA16" s="154">
        <f>SUMIF(NSL!$C$1442:$C$1507,C16,NSL!$E$1442:$E$1507)</f>
        <v>1.06</v>
      </c>
      <c r="BB16" s="154">
        <f>SUMIF(NSL!$C$1509:$C$1540,C16,NSL!$E$1509:$E$1540)</f>
        <v>1.9700000000000002</v>
      </c>
      <c r="BC16" s="154">
        <f>SUMIF(NSL!$C$1542:$C$1545,C16,NSL!$E$1542:$E$1545)</f>
        <v>0</v>
      </c>
      <c r="BD16" s="154">
        <f>SUMIF(NSL!$C$1547:$C$1560,C16,NSL!$E$1547:$E$1560)</f>
        <v>12.57</v>
      </c>
      <c r="BE16" s="154">
        <f>SUMIF(NSL!$C$1562:$C$1565,C16,NSL!$E$1562:$E$1565)</f>
        <v>0</v>
      </c>
      <c r="BF16" s="154">
        <f>SUMIF(NSL!$C$1567:$C$1569,C16,NSL!$E$1567:$E$1569)</f>
        <v>0</v>
      </c>
      <c r="BG16" s="152">
        <f>SUM(G16:M16)+SUM(O16:Q16)+SUM(S16:Z16)+SUM(AB16:BF16)</f>
        <v>3780.68</v>
      </c>
      <c r="BH16" s="153">
        <f>N61-BG16</f>
        <v>-683.58999999999969</v>
      </c>
      <c r="BI16" s="152">
        <f t="shared" si="5"/>
        <v>30427.739999999998</v>
      </c>
      <c r="BJ16" s="127"/>
    </row>
    <row r="17" spans="1:62" ht="31.5" customHeight="1">
      <c r="A17" s="56" t="s">
        <v>93</v>
      </c>
      <c r="B17" s="13" t="s">
        <v>92</v>
      </c>
      <c r="C17" s="56" t="s">
        <v>23</v>
      </c>
      <c r="D17" s="151">
        <f>HTg!F18</f>
        <v>250.89000000000004</v>
      </c>
      <c r="E17" s="152">
        <f t="shared" si="3"/>
        <v>243.94000000000005</v>
      </c>
      <c r="F17" s="152">
        <f t="shared" si="7"/>
        <v>0</v>
      </c>
      <c r="G17" s="154">
        <f>SUMIF(NSL!$C$9:$C$10,C17,NSL!$E$9:$E$10)</f>
        <v>0</v>
      </c>
      <c r="H17" s="154">
        <f>SUMIF(NSL!$C$12:$C$13,C17,NSL!$E$12:$E$13)</f>
        <v>0</v>
      </c>
      <c r="I17" s="154">
        <f>SUMIF(NSL!$C$15:$C$16,C17,NSL!$E$15:$E$16)</f>
        <v>0</v>
      </c>
      <c r="J17" s="154">
        <f>SUMIF(NSL!$C$18:$C$19,C17,NSL!$E$18:$E$19)</f>
        <v>0</v>
      </c>
      <c r="K17" s="154">
        <f>SUMIF(NSL!$C$21:$C$43,C17,NSL!$E$21:$E$43)</f>
        <v>0</v>
      </c>
      <c r="L17" s="154">
        <f>SUMIF(NSL!$C$45:$C$51,C17,NSL!$E$45:$E$51)</f>
        <v>0</v>
      </c>
      <c r="M17" s="154">
        <f>SUMIF(NSL!$C$53:$C$55,C17,NSL!$E$53:$E$55)</f>
        <v>0</v>
      </c>
      <c r="N17" s="154">
        <f>SUMIF(NSL!$C$57:$C$65,C17,NSL!$E$57:$E$65)</f>
        <v>0</v>
      </c>
      <c r="O17" s="205">
        <f>D17-BG17</f>
        <v>243.76000000000005</v>
      </c>
      <c r="P17" s="154">
        <f>SUMIF(NSL!$C$78:$C$79,C17,NSL!$E$78:$E$79)</f>
        <v>0</v>
      </c>
      <c r="Q17" s="154">
        <f>SUMIF(NSL!$C$81:$C$173,C17,NSL!$E$81:$E$173)</f>
        <v>0.18</v>
      </c>
      <c r="R17" s="152">
        <f t="shared" si="6"/>
        <v>6.9499999999999993</v>
      </c>
      <c r="S17" s="154">
        <f>SUMIF(NSL!$C$176:$C$214,C17,NSL!$E$176:$E$214)</f>
        <v>0</v>
      </c>
      <c r="T17" s="154">
        <f>SUMIF(NSL!$C$216:$C$238,C17,NSL!$E$216:$E$238)</f>
        <v>0</v>
      </c>
      <c r="U17" s="154">
        <f>SUMIF(NSL!$C$240:$C$252,C17,NSL!$E$240:$E$252)</f>
        <v>0</v>
      </c>
      <c r="V17" s="154">
        <f>SUMIF(NSL!$C$254:$C$255,C17,NSL!$E$254:$E$255)</f>
        <v>0</v>
      </c>
      <c r="W17" s="154">
        <f>SUMIF(NSL!$C$257:$C$282,C17,NSL!$E$257:$E$282)</f>
        <v>0.7</v>
      </c>
      <c r="X17" s="154">
        <f>SUMIF(NSL!$C$284:$C$346,C17,NSL!$E$284:$E$346)</f>
        <v>0.7</v>
      </c>
      <c r="Y17" s="154">
        <f>SUMIF(NSL!$C$348:$C$436,C17,NSL!$E$348:$E$436)</f>
        <v>1.0899999999999999</v>
      </c>
      <c r="Z17" s="154">
        <f>SUMIF(NSL!$C$438:$C$480,C17,NSL!$E$438:$E$480)</f>
        <v>0</v>
      </c>
      <c r="AA17" s="152">
        <f t="shared" si="4"/>
        <v>1.7</v>
      </c>
      <c r="AB17" s="154">
        <f>SUMIF(NSL!$C$483:$C$679,C17,NSL!$E$483:$E$679)</f>
        <v>7.0000000000000007E-2</v>
      </c>
      <c r="AC17" s="154">
        <f>SUMIF(NSL!$C$681:$C$682,C17,NSL!$E$681:$E$682)</f>
        <v>0</v>
      </c>
      <c r="AD17" s="154">
        <f>SUMIF(NSL!$C$684:$C$692,C17,NSL!$E$684:$E$692)</f>
        <v>0</v>
      </c>
      <c r="AE17" s="154">
        <f>SUMIF(NSL!$C$694:$C$776,C17,NSL!$E$694:$E$776)</f>
        <v>0.06</v>
      </c>
      <c r="AF17" s="154">
        <f>SUMIF(NSL!$C$778:$C$810,C17,NSL!$E$778:$E$810)</f>
        <v>0.08</v>
      </c>
      <c r="AG17" s="154">
        <f>SUMIF(NSL!$C$812:$C$813,C17,NSL!$E$812:$E$813)</f>
        <v>0</v>
      </c>
      <c r="AH17" s="154">
        <f>SUMIF(NSL!$C$815:$C$816,C17,NSL!$E$815:$E$816)</f>
        <v>0</v>
      </c>
      <c r="AI17" s="154">
        <f>SUMIF(NSL!$C$818:$C$889,C17,NSL!$E$818:$E$889)</f>
        <v>1.29</v>
      </c>
      <c r="AJ17" s="154">
        <f>SUMIF(NSL!$C$891:$C$917,C17,NSL!$E$891:$E$917)</f>
        <v>0.2</v>
      </c>
      <c r="AK17" s="154">
        <f>SUMIF(NSL!$C$919:$C$981,C17,NSL!$E$919:$E$981)</f>
        <v>0</v>
      </c>
      <c r="AL17" s="154">
        <f>SUMIF(NSL!$C$983:$C$1000,C17,NSL!$E$983:$E$1000)</f>
        <v>0</v>
      </c>
      <c r="AM17" s="154">
        <f>SUMIF(NSL!$C$1002:$C$1028,C17,NSL!$E$1002:$E$1028)</f>
        <v>0</v>
      </c>
      <c r="AN17" s="154">
        <f>SUMIF(NSL!$C$1030:$C$1045,C17,NSL!$E$1030:$E$1045)</f>
        <v>0</v>
      </c>
      <c r="AO17" s="154">
        <f>SUMIF(NSL!$C$1047:$C$1048,C17,NSL!$E$1047:$E$1048)</f>
        <v>0</v>
      </c>
      <c r="AP17" s="154">
        <f>SUMIF(NSL!$C$1050:$C$1074,C17,NSL!$E$1050:$E$1074)</f>
        <v>0</v>
      </c>
      <c r="AQ17" s="154">
        <f>SUMIF(NSL!$C$1076:$C$1099,C17,NSL!$E$1076:$E$1099)</f>
        <v>0.03</v>
      </c>
      <c r="AR17" s="154">
        <f>SUMIF(NSL!$C$1101:$C$1121,C17,NSL!$E$1101:$E$1121)</f>
        <v>0.97</v>
      </c>
      <c r="AS17" s="154">
        <f>SUMIF(NSL!$C$1123:$C$1164,C17,NSL!$E$1123:$E$1164)</f>
        <v>1.2</v>
      </c>
      <c r="AT17" s="154">
        <f>SUMIF(NSL!$C$1166:$C$1201,C17,NSL!$E$1166:$E$1201)</f>
        <v>0</v>
      </c>
      <c r="AU17" s="154">
        <f>SUMIF(NSL!$C$1203:$C$1223,C17,NSL!$E$1203:$E$1223)</f>
        <v>0</v>
      </c>
      <c r="AV17" s="154">
        <f>SUMIF(NSL!$C$1225:$C$1226,C17,NSL!$E$1225:$E$1226)</f>
        <v>0</v>
      </c>
      <c r="AW17" s="154">
        <f>SUMIF(NSL!$C$1228:$C$1244,C17,NSL!$E$1228:$E$1244)</f>
        <v>0</v>
      </c>
      <c r="AX17" s="154">
        <f>SUMIF(NSL!$C$1246:$C$1351,C17,NSL!$E$1246:$E$1351)</f>
        <v>0</v>
      </c>
      <c r="AY17" s="154">
        <f>SUMIF(NSL!$C$1353:$C$1434,C17,NSL!$E$1353:$E$1434)</f>
        <v>0</v>
      </c>
      <c r="AZ17" s="154">
        <f>SUMIF(NSL!$C$1436:$C$1440,C17,NSL!$E$1436:$E$1440)</f>
        <v>0</v>
      </c>
      <c r="BA17" s="154">
        <f>SUMIF(NSL!$C$1442:$C$1507,C17,NSL!$E$1442:$E$1507)</f>
        <v>0.48</v>
      </c>
      <c r="BB17" s="154">
        <f>SUMIF(NSL!$C$1509:$C$1540,C17,NSL!$E$1509:$E$1540)</f>
        <v>0</v>
      </c>
      <c r="BC17" s="154">
        <f>SUMIF(NSL!$C$1542:$C$1545,C17,NSL!$E$1542:$E$1545)</f>
        <v>0</v>
      </c>
      <c r="BD17" s="154">
        <f>SUMIF(NSL!$C$1547:$C$1560,C17,NSL!$E$1547:$E$1560)</f>
        <v>0.08</v>
      </c>
      <c r="BE17" s="154">
        <f>SUMIF(NSL!$C$1562:$C$1565,C17,NSL!$E$1562:$E$1565)</f>
        <v>0</v>
      </c>
      <c r="BF17" s="154">
        <f>SUMIF(NSL!$C$1567:$C$1569,C17,NSL!$E$1567:$E$1569)</f>
        <v>0</v>
      </c>
      <c r="BG17" s="152">
        <f>SUM(G17:N17)+SUM(P17:Q17)+SUM(S17:Z17)+SUM(AB17:BF17)</f>
        <v>7.1300000000000008</v>
      </c>
      <c r="BH17" s="153">
        <f>O61-BG17</f>
        <v>24.869999999999997</v>
      </c>
      <c r="BI17" s="152">
        <f t="shared" si="5"/>
        <v>275.76000000000005</v>
      </c>
    </row>
    <row r="18" spans="1:62" ht="31.5" customHeight="1">
      <c r="A18" s="56" t="s">
        <v>107</v>
      </c>
      <c r="B18" s="13" t="s">
        <v>94</v>
      </c>
      <c r="C18" s="56" t="s">
        <v>24</v>
      </c>
      <c r="D18" s="151">
        <f>HTg!F19</f>
        <v>0</v>
      </c>
      <c r="E18" s="152">
        <f t="shared" si="3"/>
        <v>0</v>
      </c>
      <c r="F18" s="152">
        <f t="shared" si="7"/>
        <v>0</v>
      </c>
      <c r="G18" s="154">
        <f>SUMIF(NSL!$C$9:$C$10,C18,NSL!$E$9:$E$10)</f>
        <v>0</v>
      </c>
      <c r="H18" s="154">
        <f>SUMIF(NSL!$C$12:$C$13,C18,NSL!$E$12:$E$13)</f>
        <v>0</v>
      </c>
      <c r="I18" s="154">
        <f>SUMIF(NSL!$C$15:$C$16,C18,NSL!$E$15:$E$16)</f>
        <v>0</v>
      </c>
      <c r="J18" s="154">
        <f>SUMIF(NSL!$C$18:$C$19,C18,NSL!$E$18:$E$19)</f>
        <v>0</v>
      </c>
      <c r="K18" s="154">
        <f>SUMIF(NSL!$C$21:$C$43,C18,NSL!$E$21:$E$43)</f>
        <v>0</v>
      </c>
      <c r="L18" s="154">
        <f>SUMIF(NSL!$C$45:$C$51,C18,NSL!$E$45:$E$51)</f>
        <v>0</v>
      </c>
      <c r="M18" s="154">
        <f>SUMIF(NSL!$C$53:$C$55,C18,NSL!$E$53:$E$55)</f>
        <v>0</v>
      </c>
      <c r="N18" s="154">
        <f>SUMIF(NSL!$C$57:$C$65,C18,NSL!$E$57:$E$65)</f>
        <v>0</v>
      </c>
      <c r="O18" s="154">
        <f>SUMIF(NSL!$C$67:$C$76,C18,NSL!$E$67:$E$76)</f>
        <v>0</v>
      </c>
      <c r="P18" s="205">
        <f>D18-BG18</f>
        <v>0</v>
      </c>
      <c r="Q18" s="154">
        <f>SUMIF(NSL!$C$81:$C$173,C18,NSL!$E$81:$E$173)</f>
        <v>0</v>
      </c>
      <c r="R18" s="152">
        <f t="shared" si="6"/>
        <v>0</v>
      </c>
      <c r="S18" s="154">
        <f>SUMIF(NSL!$C$176:$C$214,C18,NSL!$E$176:$E$214)</f>
        <v>0</v>
      </c>
      <c r="T18" s="154">
        <f>SUMIF(NSL!$C$216:$C$238,C18,NSL!$E$216:$E$238)</f>
        <v>0</v>
      </c>
      <c r="U18" s="154">
        <f>SUMIF(NSL!$C$240:$C$252,C18,NSL!$E$240:$E$252)</f>
        <v>0</v>
      </c>
      <c r="V18" s="154">
        <f>SUMIF(NSL!$C$254:$C$255,C18,NSL!$E$254:$E$255)</f>
        <v>0</v>
      </c>
      <c r="W18" s="154">
        <f>SUMIF(NSL!$C$257:$C$282,C18,NSL!$E$257:$E$282)</f>
        <v>0</v>
      </c>
      <c r="X18" s="154">
        <f>SUMIF(NSL!$C$284:$C$346,C18,NSL!$E$284:$E$346)</f>
        <v>0</v>
      </c>
      <c r="Y18" s="154">
        <f>SUMIF(NSL!$C$348:$C$436,C18,NSL!$E$348:$E$436)</f>
        <v>0</v>
      </c>
      <c r="Z18" s="154">
        <f>SUMIF(NSL!$C$438:$C$480,C18,NSL!$E$438:$E$480)</f>
        <v>0</v>
      </c>
      <c r="AA18" s="152">
        <f t="shared" si="4"/>
        <v>0</v>
      </c>
      <c r="AB18" s="154">
        <f>SUMIF(NSL!$C$483:$C$679,C18,NSL!$E$483:$E$679)</f>
        <v>0</v>
      </c>
      <c r="AC18" s="154">
        <f>SUMIF(NSL!$C$681:$C$682,C18,NSL!$E$681:$E$682)</f>
        <v>0</v>
      </c>
      <c r="AD18" s="154">
        <f>SUMIF(NSL!$C$684:$C$692,C18,NSL!$E$684:$E$692)</f>
        <v>0</v>
      </c>
      <c r="AE18" s="154">
        <f>SUMIF(NSL!$C$694:$C$776,C18,NSL!$E$694:$E$776)</f>
        <v>0</v>
      </c>
      <c r="AF18" s="154">
        <f>SUMIF(NSL!$C$778:$C$810,C18,NSL!$E$778:$E$810)</f>
        <v>0</v>
      </c>
      <c r="AG18" s="154">
        <f>SUMIF(NSL!$C$812:$C$813,C18,NSL!$E$812:$E$813)</f>
        <v>0</v>
      </c>
      <c r="AH18" s="154">
        <f>SUMIF(NSL!$C$815:$C$816,C18,NSL!$E$815:$E$816)</f>
        <v>0</v>
      </c>
      <c r="AI18" s="154">
        <f>SUMIF(NSL!$C$818:$C$889,C18,NSL!$E$818:$E$889)</f>
        <v>0</v>
      </c>
      <c r="AJ18" s="154">
        <f>SUMIF(NSL!$C$891:$C$917,C18,NSL!$E$891:$E$917)</f>
        <v>0</v>
      </c>
      <c r="AK18" s="154">
        <f>SUMIF(NSL!$C$919:$C$981,C18,NSL!$E$919:$E$981)</f>
        <v>0</v>
      </c>
      <c r="AL18" s="154">
        <f>SUMIF(NSL!$C$983:$C$1000,C18,NSL!$E$983:$E$1000)</f>
        <v>0</v>
      </c>
      <c r="AM18" s="154">
        <f>SUMIF(NSL!$C$1002:$C$1028,C18,NSL!$E$1002:$E$1028)</f>
        <v>0</v>
      </c>
      <c r="AN18" s="154">
        <f>SUMIF(NSL!$C$1030:$C$1045,C18,NSL!$E$1030:$E$1045)</f>
        <v>0</v>
      </c>
      <c r="AO18" s="154">
        <f>SUMIF(NSL!$C$1047:$C$1048,C18,NSL!$E$1047:$E$1048)</f>
        <v>0</v>
      </c>
      <c r="AP18" s="154">
        <f>SUMIF(NSL!$C$1050:$C$1074,C18,NSL!$E$1050:$E$1074)</f>
        <v>0</v>
      </c>
      <c r="AQ18" s="154">
        <f>SUMIF(NSL!$C$1076:$C$1099,C18,NSL!$E$1076:$E$1099)</f>
        <v>0</v>
      </c>
      <c r="AR18" s="154">
        <f>SUMIF(NSL!$C$1101:$C$1121,C18,NSL!$E$1101:$E$1121)</f>
        <v>0</v>
      </c>
      <c r="AS18" s="154">
        <f>SUMIF(NSL!$C$1123:$C$1164,C18,NSL!$E$1123:$E$1164)</f>
        <v>0</v>
      </c>
      <c r="AT18" s="154">
        <f>SUMIF(NSL!$C$1166:$C$1201,C18,NSL!$E$1166:$E$1201)</f>
        <v>0</v>
      </c>
      <c r="AU18" s="154">
        <f>SUMIF(NSL!$C$1203:$C$1223,C18,NSL!$E$1203:$E$1223)</f>
        <v>0</v>
      </c>
      <c r="AV18" s="154">
        <f>SUMIF(NSL!$C$1225:$C$1226,C18,NSL!$E$1225:$E$1226)</f>
        <v>0</v>
      </c>
      <c r="AW18" s="154">
        <f>SUMIF(NSL!$C$1228:$C$1244,C18,NSL!$E$1228:$E$1244)</f>
        <v>0</v>
      </c>
      <c r="AX18" s="154">
        <f>SUMIF(NSL!$C$1246:$C$1351,C18,NSL!$E$1246:$E$1351)</f>
        <v>0</v>
      </c>
      <c r="AY18" s="154">
        <f>SUMIF(NSL!$C$1353:$C$1434,C18,NSL!$E$1353:$E$1434)</f>
        <v>0</v>
      </c>
      <c r="AZ18" s="154">
        <f>SUMIF(NSL!$C$1436:$C$1440,C18,NSL!$E$1436:$E$1440)</f>
        <v>0</v>
      </c>
      <c r="BA18" s="154">
        <f>SUMIF(NSL!$C$1442:$C$1507,C18,NSL!$E$1442:$E$1507)</f>
        <v>0</v>
      </c>
      <c r="BB18" s="154">
        <f>SUMIF(NSL!$C$1509:$C$1540,C18,NSL!$E$1509:$E$1540)</f>
        <v>0</v>
      </c>
      <c r="BC18" s="154">
        <f>SUMIF(NSL!$C$1542:$C$1545,C18,NSL!$E$1542:$E$1545)</f>
        <v>0</v>
      </c>
      <c r="BD18" s="154">
        <f>SUMIF(NSL!$C$1547:$C$1560,C18,NSL!$E$1547:$E$1560)</f>
        <v>0</v>
      </c>
      <c r="BE18" s="154">
        <f>SUMIF(NSL!$C$1562:$C$1565,C18,NSL!$E$1562:$E$1565)</f>
        <v>0</v>
      </c>
      <c r="BF18" s="154">
        <f>SUMIF(NSL!$C$1567:$C$1569,C18,NSL!$E$1567:$E$1569)</f>
        <v>0</v>
      </c>
      <c r="BG18" s="152">
        <f>SUM(G18:O18)+Q18+SUM(S18:Z18)+SUM(AB18:BF18)</f>
        <v>0</v>
      </c>
      <c r="BH18" s="153">
        <f>P61-BG18</f>
        <v>0</v>
      </c>
      <c r="BI18" s="152">
        <f t="shared" si="5"/>
        <v>0</v>
      </c>
    </row>
    <row r="19" spans="1:62" ht="31.5" customHeight="1">
      <c r="A19" s="56" t="s">
        <v>118</v>
      </c>
      <c r="B19" s="13" t="s">
        <v>117</v>
      </c>
      <c r="C19" s="56" t="s">
        <v>25</v>
      </c>
      <c r="D19" s="151">
        <f>HTg!F20</f>
        <v>4.33</v>
      </c>
      <c r="E19" s="152">
        <f t="shared" si="3"/>
        <v>3.3600000000000003</v>
      </c>
      <c r="F19" s="152">
        <f t="shared" si="7"/>
        <v>0</v>
      </c>
      <c r="G19" s="154">
        <f>SUMIF(NSL!$C$9:$C$10,C19,NSL!$E$9:$E$10)</f>
        <v>0</v>
      </c>
      <c r="H19" s="154">
        <f>SUMIF(NSL!$C$12:$C$13,C19,NSL!$E$12:$E$13)</f>
        <v>0</v>
      </c>
      <c r="I19" s="154">
        <f>SUMIF(NSL!$C$15:$C$16,C19,NSL!$E$15:$E$16)</f>
        <v>0</v>
      </c>
      <c r="J19" s="154">
        <f>SUMIF(NSL!$C$18:$C$19,C19,NSL!$E$18:$E$19)</f>
        <v>0</v>
      </c>
      <c r="K19" s="154">
        <f>SUMIF(NSL!$C$21:$C$43,C19,NSL!$E$21:$E$43)</f>
        <v>0</v>
      </c>
      <c r="L19" s="154">
        <f>SUMIF(NSL!$C$45:$C$51,C19,NSL!$E$45:$E$51)</f>
        <v>0</v>
      </c>
      <c r="M19" s="154">
        <f>SUMIF(NSL!$C$53:$C$55,C19,NSL!$E$53:$E$55)</f>
        <v>0</v>
      </c>
      <c r="N19" s="154">
        <f>SUMIF(NSL!$C$57:$C$65,C19,NSL!$E$57:$E$65)</f>
        <v>0</v>
      </c>
      <c r="O19" s="154">
        <f>SUMIF(NSL!$C$67:$C$76,C19,NSL!$E$67:$E$76)</f>
        <v>0</v>
      </c>
      <c r="P19" s="154">
        <f>SUMIF(NSL!$C$78:$C$79,C19,NSL!$E$78:$E$79)</f>
        <v>0</v>
      </c>
      <c r="Q19" s="205">
        <f>D19-BG19</f>
        <v>3.3600000000000003</v>
      </c>
      <c r="R19" s="152">
        <f>SUM(S19:AA19)+SUM(AO19:BF19)</f>
        <v>0.97</v>
      </c>
      <c r="S19" s="154">
        <f>SUMIF(NSL!$C$176:$C$214,C19,NSL!$E$176:$E$214)</f>
        <v>0</v>
      </c>
      <c r="T19" s="154">
        <f>SUMIF(NSL!$C$216:$C$238,C19,NSL!$E$216:$E$238)</f>
        <v>0</v>
      </c>
      <c r="U19" s="154">
        <f>SUMIF(NSL!$C$240:$C$252,C19,NSL!$E$240:$E$252)</f>
        <v>0</v>
      </c>
      <c r="V19" s="154">
        <f>SUMIF(NSL!$C$254:$C$255,C19,NSL!$E$254:$E$255)</f>
        <v>0</v>
      </c>
      <c r="W19" s="154">
        <f>SUMIF(NSL!$C$257:$C$282,C19,NSL!$E$257:$E$282)</f>
        <v>0</v>
      </c>
      <c r="X19" s="154">
        <f>SUMIF(NSL!$C$284:$C$346,C19,NSL!$E$284:$E$346)</f>
        <v>0.13</v>
      </c>
      <c r="Y19" s="154">
        <f>SUMIF(NSL!$C$348:$C$436,C19,NSL!$E$348:$E$436)</f>
        <v>0.06</v>
      </c>
      <c r="Z19" s="154">
        <f>SUMIF(NSL!$C$438:$C$480,C19,NSL!$E$438:$E$480)</f>
        <v>0</v>
      </c>
      <c r="AA19" s="152">
        <f t="shared" si="4"/>
        <v>0.78</v>
      </c>
      <c r="AB19" s="154">
        <f>SUMIF(NSL!$C$483:$C$679,C19,NSL!$E$483:$E$679)</f>
        <v>0</v>
      </c>
      <c r="AC19" s="154">
        <f>SUMIF(NSL!$C$681:$C$682,C19,NSL!$E$681:$E$682)</f>
        <v>0</v>
      </c>
      <c r="AD19" s="154">
        <f>SUMIF(NSL!$C$684:$C$692,C19,NSL!$E$684:$E$692)</f>
        <v>0</v>
      </c>
      <c r="AE19" s="154">
        <f>SUMIF(NSL!$C$694:$C$776,C19,NSL!$E$694:$E$776)</f>
        <v>0</v>
      </c>
      <c r="AF19" s="154">
        <f>SUMIF(NSL!$C$778:$C$810,C19,NSL!$E$778:$E$810)</f>
        <v>0</v>
      </c>
      <c r="AG19" s="154">
        <f>SUMIF(NSL!$C$812:$C$813,C19,NSL!$E$812:$E$813)</f>
        <v>0</v>
      </c>
      <c r="AH19" s="154">
        <f>SUMIF(NSL!$C$815:$C$816,C19,NSL!$E$815:$E$816)</f>
        <v>0</v>
      </c>
      <c r="AI19" s="154">
        <f>SUMIF(NSL!$C$818:$C$889,C19,NSL!$E$818:$E$889)</f>
        <v>0.78</v>
      </c>
      <c r="AJ19" s="154">
        <f>SUMIF(NSL!$C$891:$C$917,C19,NSL!$E$891:$E$917)</f>
        <v>0</v>
      </c>
      <c r="AK19" s="154">
        <f>SUMIF(NSL!$C$919:$C$981,C19,NSL!$E$919:$E$981)</f>
        <v>0</v>
      </c>
      <c r="AL19" s="154">
        <f>SUMIF(NSL!$C$983:$C$1000,C19,NSL!$E$983:$E$1000)</f>
        <v>0</v>
      </c>
      <c r="AM19" s="154">
        <f>SUMIF(NSL!$C$1002:$C$1028,C19,NSL!$E$1002:$E$1028)</f>
        <v>0</v>
      </c>
      <c r="AN19" s="154">
        <f>SUMIF(NSL!$C$1030:$C$1045,C19,NSL!$E$1030:$E$1045)</f>
        <v>0</v>
      </c>
      <c r="AO19" s="154">
        <f>SUMIF(NSL!$C$1047:$C$1048,C19,NSL!$E$1047:$E$1048)</f>
        <v>0</v>
      </c>
      <c r="AP19" s="154">
        <f>SUMIF(NSL!$C$1050:$C$1074,C19,NSL!$E$1050:$E$1074)</f>
        <v>0</v>
      </c>
      <c r="AQ19" s="154">
        <f>SUMIF(NSL!$C$1076:$C$1099,C19,NSL!$E$1076:$E$1099)</f>
        <v>0</v>
      </c>
      <c r="AR19" s="154">
        <f>SUMIF(NSL!$C$1101:$C$1121,C19,NSL!$E$1101:$E$1121)</f>
        <v>0</v>
      </c>
      <c r="AS19" s="154">
        <f>SUMIF(NSL!$C$1123:$C$1164,C19,NSL!$E$1123:$E$1164)</f>
        <v>0</v>
      </c>
      <c r="AT19" s="154">
        <f>SUMIF(NSL!$C$1166:$C$1201,C19,NSL!$E$1166:$E$1201)</f>
        <v>0</v>
      </c>
      <c r="AU19" s="154">
        <f>SUMIF(NSL!$C$1203:$C$1223,C19,NSL!$E$1203:$E$1223)</f>
        <v>0</v>
      </c>
      <c r="AV19" s="154">
        <f>SUMIF(NSL!$C$1225:$C$1226,C19,NSL!$E$1225:$E$1226)</f>
        <v>0</v>
      </c>
      <c r="AW19" s="154">
        <f>SUMIF(NSL!$C$1228:$C$1244,C19,NSL!$E$1228:$E$1244)</f>
        <v>0</v>
      </c>
      <c r="AX19" s="154">
        <f>SUMIF(NSL!$C$1246:$C$1351,C19,NSL!$E$1246:$E$1351)</f>
        <v>0</v>
      </c>
      <c r="AY19" s="154">
        <f>SUMIF(NSL!$C$1353:$C$1434,C19,NSL!$E$1353:$E$1434)</f>
        <v>0</v>
      </c>
      <c r="AZ19" s="154">
        <f>SUMIF(NSL!$C$1436:$C$1440,C19,NSL!$E$1436:$E$1440)</f>
        <v>0</v>
      </c>
      <c r="BA19" s="154">
        <f>SUMIF(NSL!$C$1442:$C$1507,C19,NSL!$E$1442:$E$1507)</f>
        <v>0</v>
      </c>
      <c r="BB19" s="154">
        <f>SUMIF(NSL!$C$1509:$C$1540,C19,NSL!$E$1509:$E$1540)</f>
        <v>0</v>
      </c>
      <c r="BC19" s="154">
        <f>SUMIF(NSL!$C$1542:$C$1545,C19,NSL!$E$1542:$E$1545)</f>
        <v>0</v>
      </c>
      <c r="BD19" s="154">
        <f>SUMIF(NSL!$C$1547:$C$1560,C19,NSL!$E$1547:$E$1560)</f>
        <v>0</v>
      </c>
      <c r="BE19" s="154">
        <f>SUMIF(NSL!$C$1562:$C$1565,C19,NSL!$E$1562:$E$1565)</f>
        <v>0</v>
      </c>
      <c r="BF19" s="154">
        <f>SUMIF(NSL!$C$1567:$C$1569,C19,NSL!$E$1567:$E$1569)</f>
        <v>0</v>
      </c>
      <c r="BG19" s="152">
        <f>SUM(G19:P19)+SUM(S19:Z19)+SUM(AB19:BF19)</f>
        <v>0.97</v>
      </c>
      <c r="BH19" s="153">
        <f>Q61-BG19</f>
        <v>495.92</v>
      </c>
      <c r="BI19" s="152">
        <f t="shared" si="5"/>
        <v>500.25</v>
      </c>
    </row>
    <row r="20" spans="1:62" s="146" customFormat="1" ht="31.5" customHeight="1">
      <c r="A20" s="106">
        <v>2</v>
      </c>
      <c r="B20" s="11" t="s">
        <v>26</v>
      </c>
      <c r="C20" s="106" t="s">
        <v>27</v>
      </c>
      <c r="D20" s="148">
        <f>HTg!F21</f>
        <v>3529.5299999999997</v>
      </c>
      <c r="E20" s="149">
        <f>SUM(E21:E29)+SUM(E43:E59)</f>
        <v>0</v>
      </c>
      <c r="F20" s="149">
        <f>SUM(F21:F29)+SUM(F43:F59)</f>
        <v>0</v>
      </c>
      <c r="G20" s="155">
        <f>SUM(G21:G29)+SUM(G43:G59)</f>
        <v>0</v>
      </c>
      <c r="H20" s="155">
        <f t="shared" ref="H20:Q20" si="8">SUM(H21:H29)+SUM(H43:H59)</f>
        <v>0</v>
      </c>
      <c r="I20" s="155">
        <f t="shared" si="8"/>
        <v>0</v>
      </c>
      <c r="J20" s="155">
        <f t="shared" si="8"/>
        <v>0</v>
      </c>
      <c r="K20" s="155">
        <f t="shared" si="8"/>
        <v>0</v>
      </c>
      <c r="L20" s="155">
        <f t="shared" si="8"/>
        <v>0</v>
      </c>
      <c r="M20" s="155">
        <f t="shared" si="8"/>
        <v>0</v>
      </c>
      <c r="N20" s="155">
        <f t="shared" si="8"/>
        <v>0</v>
      </c>
      <c r="O20" s="155">
        <f t="shared" si="8"/>
        <v>0</v>
      </c>
      <c r="P20" s="155">
        <f t="shared" si="8"/>
        <v>0</v>
      </c>
      <c r="Q20" s="155">
        <f t="shared" si="8"/>
        <v>0</v>
      </c>
      <c r="R20" s="206">
        <f>SUM(R21:R29)+SUM(R43:R59)</f>
        <v>3529.53</v>
      </c>
      <c r="S20" s="155">
        <f>SUM(S21:S29)+SUM(S43:S59)</f>
        <v>87.710000000000008</v>
      </c>
      <c r="T20" s="155">
        <f t="shared" ref="T20:BF20" si="9">SUM(T21:T29)+SUM(T43:T59)</f>
        <v>1.44</v>
      </c>
      <c r="U20" s="155">
        <f t="shared" si="9"/>
        <v>0</v>
      </c>
      <c r="V20" s="155">
        <f t="shared" si="9"/>
        <v>0</v>
      </c>
      <c r="W20" s="155">
        <f t="shared" si="9"/>
        <v>32.29</v>
      </c>
      <c r="X20" s="155">
        <f t="shared" si="9"/>
        <v>1.68</v>
      </c>
      <c r="Y20" s="155">
        <f t="shared" si="9"/>
        <v>36.960000000000008</v>
      </c>
      <c r="Z20" s="155">
        <f t="shared" si="9"/>
        <v>447.97</v>
      </c>
      <c r="AA20" s="155">
        <f t="shared" si="9"/>
        <v>1090.8600000000001</v>
      </c>
      <c r="AB20" s="155">
        <f t="shared" si="9"/>
        <v>11.44</v>
      </c>
      <c r="AC20" s="155">
        <f t="shared" si="9"/>
        <v>0</v>
      </c>
      <c r="AD20" s="155">
        <f t="shared" si="9"/>
        <v>6.0799999999999992</v>
      </c>
      <c r="AE20" s="155">
        <f t="shared" si="9"/>
        <v>59.889999999999993</v>
      </c>
      <c r="AF20" s="155">
        <f t="shared" si="9"/>
        <v>2.23</v>
      </c>
      <c r="AG20" s="155">
        <f t="shared" si="9"/>
        <v>0</v>
      </c>
      <c r="AH20" s="155">
        <f t="shared" si="9"/>
        <v>0</v>
      </c>
      <c r="AI20" s="155">
        <f t="shared" si="9"/>
        <v>804.6600000000002</v>
      </c>
      <c r="AJ20" s="155">
        <f t="shared" si="9"/>
        <v>197.01</v>
      </c>
      <c r="AK20" s="155">
        <f t="shared" si="9"/>
        <v>2.7500000000000004</v>
      </c>
      <c r="AL20" s="155">
        <f t="shared" si="9"/>
        <v>0.75</v>
      </c>
      <c r="AM20" s="155">
        <f t="shared" si="9"/>
        <v>6.0499999999999989</v>
      </c>
      <c r="AN20" s="155">
        <f t="shared" si="9"/>
        <v>0</v>
      </c>
      <c r="AO20" s="155">
        <f t="shared" si="9"/>
        <v>0</v>
      </c>
      <c r="AP20" s="155">
        <f t="shared" si="9"/>
        <v>8.7999999999999989</v>
      </c>
      <c r="AQ20" s="155">
        <f t="shared" si="9"/>
        <v>1.02</v>
      </c>
      <c r="AR20" s="155">
        <f t="shared" si="9"/>
        <v>771.54</v>
      </c>
      <c r="AS20" s="155">
        <f t="shared" si="9"/>
        <v>31.51</v>
      </c>
      <c r="AT20" s="155">
        <f t="shared" si="9"/>
        <v>13.969999999999999</v>
      </c>
      <c r="AU20" s="155">
        <f t="shared" si="9"/>
        <v>0.86999999999999988</v>
      </c>
      <c r="AV20" s="155">
        <f t="shared" si="9"/>
        <v>0</v>
      </c>
      <c r="AW20" s="155">
        <f t="shared" si="9"/>
        <v>0.8</v>
      </c>
      <c r="AX20" s="155">
        <f t="shared" si="9"/>
        <v>25.459999999999997</v>
      </c>
      <c r="AY20" s="155">
        <f t="shared" si="9"/>
        <v>60.95</v>
      </c>
      <c r="AZ20" s="155">
        <f t="shared" si="9"/>
        <v>0</v>
      </c>
      <c r="BA20" s="155">
        <f t="shared" si="9"/>
        <v>14.42</v>
      </c>
      <c r="BB20" s="155">
        <f t="shared" si="9"/>
        <v>2.83</v>
      </c>
      <c r="BC20" s="155">
        <f t="shared" si="9"/>
        <v>893.15000000000009</v>
      </c>
      <c r="BD20" s="155">
        <f t="shared" si="9"/>
        <v>5.3</v>
      </c>
      <c r="BE20" s="155">
        <f t="shared" si="9"/>
        <v>0</v>
      </c>
      <c r="BF20" s="155">
        <f t="shared" si="9"/>
        <v>0</v>
      </c>
      <c r="BG20" s="149">
        <f>D20-R20</f>
        <v>0</v>
      </c>
      <c r="BH20" s="150">
        <f>R61-BG20</f>
        <v>2912.0800000000004</v>
      </c>
      <c r="BI20" s="149">
        <f>SUM(BI21:BI29)+SUM(BI43:BI59)</f>
        <v>6441.61</v>
      </c>
    </row>
    <row r="21" spans="1:62" ht="31.5" customHeight="1">
      <c r="A21" s="56" t="s">
        <v>28</v>
      </c>
      <c r="B21" s="13" t="s">
        <v>85</v>
      </c>
      <c r="C21" s="56" t="s">
        <v>31</v>
      </c>
      <c r="D21" s="151">
        <f>HTg!F22</f>
        <v>87.710000000000008</v>
      </c>
      <c r="E21" s="152">
        <f>SUM(F21,J21,K21,L21,M21,N21,O21,P21,Q21)</f>
        <v>0</v>
      </c>
      <c r="F21" s="152">
        <f>G21+H21+I21</f>
        <v>0</v>
      </c>
      <c r="G21" s="154">
        <f>SUMIF(NSL!$C$9:$C$10,C21,NSL!$E$9:$E$10)</f>
        <v>0</v>
      </c>
      <c r="H21" s="154">
        <f>SUMIF(NSL!$C$12:$C$13,C21,NSL!$E$12:$E$13)</f>
        <v>0</v>
      </c>
      <c r="I21" s="154">
        <f>SUMIF(NSL!$C$15:$C$16,C21,NSL!$E$15:$E$16)</f>
        <v>0</v>
      </c>
      <c r="J21" s="154">
        <f>SUMIF(NSL!$C$18:$C$19,C21,NSL!$E$18:$E$19)</f>
        <v>0</v>
      </c>
      <c r="K21" s="154">
        <f>SUMIF(NSL!$C$21:$C$43,C21,NSL!$E$21:$E$43)</f>
        <v>0</v>
      </c>
      <c r="L21" s="154">
        <f>SUMIF(NSL!$C$45:$C$51,C21,NSL!$E$45:$E$51)</f>
        <v>0</v>
      </c>
      <c r="M21" s="154">
        <f>SUMIF(NSL!$C$53:$C$55,C21,NSL!$E$53:$E$55)</f>
        <v>0</v>
      </c>
      <c r="N21" s="154">
        <f>SUMIF(NSL!$C$57:$C$65,C21,NSL!$E$57:$E$65)</f>
        <v>0</v>
      </c>
      <c r="O21" s="154">
        <f>SUMIF(NSL!$C$67:$C$76,C21,NSL!$E$67:$E$76)</f>
        <v>0</v>
      </c>
      <c r="P21" s="154">
        <f>SUMIF(NSL!$C$78:$C$79,C21,NSL!$E$78:$E$79)</f>
        <v>0</v>
      </c>
      <c r="Q21" s="154">
        <f>SUMIF(NSL!$C$81:$C$173,C21,NSL!$E$81:$E$173)</f>
        <v>0</v>
      </c>
      <c r="R21" s="152">
        <f>SUM(S21:Z21)+SUM(AB21:BF21)</f>
        <v>87.710000000000008</v>
      </c>
      <c r="S21" s="205">
        <f>D21-BG21</f>
        <v>87.710000000000008</v>
      </c>
      <c r="T21" s="154">
        <f>SUMIF(NSL!$C$216:$C$238,C21,NSL!$E$216:$E$238)</f>
        <v>0</v>
      </c>
      <c r="U21" s="154">
        <f>SUMIF(NSL!$C$240:$C$252,C21,NSL!$E$240:$E$252)</f>
        <v>0</v>
      </c>
      <c r="V21" s="154">
        <f>SUMIF(NSL!$C$254:$C$255,C21,NSL!$E$254:$E$255)</f>
        <v>0</v>
      </c>
      <c r="W21" s="154">
        <f>SUMIF(NSL!$C$257:$C$282,C21,NSL!$E$257:$E$282)</f>
        <v>0</v>
      </c>
      <c r="X21" s="154">
        <f>SUMIF(NSL!$C$284:$C$346,C21,NSL!$E$284:$E$346)</f>
        <v>0</v>
      </c>
      <c r="Y21" s="154">
        <f>SUMIF(NSL!$C$348:$C$436,C21,NSL!$E$348:$E$436)</f>
        <v>0</v>
      </c>
      <c r="Z21" s="154">
        <f>SUMIF(NSL!$C$438:$C$480,C21,NSL!$E$438:$E$480)</f>
        <v>0</v>
      </c>
      <c r="AA21" s="152">
        <f>SUM(AB21:AN21)</f>
        <v>0</v>
      </c>
      <c r="AB21" s="154">
        <f>SUMIF(NSL!$C$483:$C$679,C21,NSL!$E$483:$E$679)</f>
        <v>0</v>
      </c>
      <c r="AC21" s="154">
        <f>SUMIF(NSL!$C$681:$C$682,C21,NSL!$E$681:$E$682)</f>
        <v>0</v>
      </c>
      <c r="AD21" s="154">
        <f>SUMIF(NSL!$C$684:$C$692,C21,NSL!$E$684:$E$692)</f>
        <v>0</v>
      </c>
      <c r="AE21" s="154">
        <f>SUMIF(NSL!$C$694:$C$776,C21,NSL!$E$694:$E$776)</f>
        <v>0</v>
      </c>
      <c r="AF21" s="154">
        <f>SUMIF(NSL!$C$778:$C$810,C21,NSL!$E$778:$E$810)</f>
        <v>0</v>
      </c>
      <c r="AG21" s="154">
        <f>SUMIF(NSL!$C$812:$C$813,C21,NSL!$E$812:$E$813)</f>
        <v>0</v>
      </c>
      <c r="AH21" s="154">
        <f>SUMIF(NSL!$C$815:$C$816,C21,NSL!$E$815:$E$816)</f>
        <v>0</v>
      </c>
      <c r="AI21" s="154">
        <f>SUMIF(NSL!$C$818:$C$889,C21,NSL!$E$818:$E$889)</f>
        <v>0</v>
      </c>
      <c r="AJ21" s="154">
        <f>SUMIF(NSL!$C$891:$C$917,C21,NSL!$E$891:$E$917)</f>
        <v>0</v>
      </c>
      <c r="AK21" s="154">
        <f>SUMIF(NSL!$C$919:$C$981,C21,NSL!$E$919:$E$981)</f>
        <v>0</v>
      </c>
      <c r="AL21" s="154">
        <f>SUMIF(NSL!$C$983:$C$1000,C21,NSL!$E$983:$E$1000)</f>
        <v>0</v>
      </c>
      <c r="AM21" s="154">
        <f>SUMIF(NSL!$C$1002:$C$1028,C21,NSL!$E$1002:$E$1028)</f>
        <v>0</v>
      </c>
      <c r="AN21" s="154">
        <f>SUMIF(NSL!$C$1030:$C$1045,C21,NSL!$E$1030:$E$1045)</f>
        <v>0</v>
      </c>
      <c r="AO21" s="154">
        <f>SUMIF(NSL!$C$1047:$C$1048,C21,NSL!$E$1047:$E$1048)</f>
        <v>0</v>
      </c>
      <c r="AP21" s="154">
        <f>SUMIF(NSL!$C$1050:$C$1074,C21,NSL!$E$1050:$E$1074)</f>
        <v>0</v>
      </c>
      <c r="AQ21" s="154">
        <f>SUMIF(NSL!$C$1076:$C$1099,C21,NSL!$E$1076:$E$1099)</f>
        <v>0</v>
      </c>
      <c r="AR21" s="154">
        <f>SUMIF(NSL!$C$1101:$C$1121,C21,NSL!$E$1101:$E$1121)</f>
        <v>0</v>
      </c>
      <c r="AS21" s="154">
        <f>SUMIF(NSL!$C$1123:$C$1164,C21,NSL!$E$1123:$E$1164)</f>
        <v>0</v>
      </c>
      <c r="AT21" s="154">
        <f>SUMIF(NSL!$C$1166:$C$1201,C21,NSL!$E$1166:$E$1201)</f>
        <v>0</v>
      </c>
      <c r="AU21" s="154">
        <f>SUMIF(NSL!$C$1203:$C$1223,C21,NSL!$E$1203:$E$1223)</f>
        <v>0</v>
      </c>
      <c r="AV21" s="154">
        <f>SUMIF(NSL!$C$1225:$C$1226,C21,NSL!$E$1225:$E$1226)</f>
        <v>0</v>
      </c>
      <c r="AW21" s="154">
        <f>SUMIF(NSL!$C$1228:$C$1244,C21,NSL!$E$1228:$E$1244)</f>
        <v>0</v>
      </c>
      <c r="AX21" s="154">
        <f>SUMIF(NSL!$C$1246:$C$1351,C21,NSL!$E$1246:$E$1351)</f>
        <v>0</v>
      </c>
      <c r="AY21" s="154">
        <f>SUMIF(NSL!$C$1353:$C$1434,C21,NSL!$E$1353:$E$1434)</f>
        <v>0</v>
      </c>
      <c r="AZ21" s="154">
        <f>SUMIF(NSL!$C$1436:$C$1440,C21,NSL!$E$1436:$E$1440)</f>
        <v>0</v>
      </c>
      <c r="BA21" s="154">
        <f>SUMIF(NSL!$C$1442:$C$1507,C21,NSL!$E$1442:$E$1507)</f>
        <v>0</v>
      </c>
      <c r="BB21" s="154">
        <f>SUMIF(NSL!$C$1509:$C$1540,C21,NSL!$E$1509:$E$1540)</f>
        <v>0</v>
      </c>
      <c r="BC21" s="154">
        <f>SUMIF(NSL!$C$1542:$C$1545,C21,NSL!$E$1542:$E$1545)</f>
        <v>0</v>
      </c>
      <c r="BD21" s="154">
        <f>SUMIF(NSL!$C$1547:$C$1560,C21,NSL!$E$1547:$E$1560)</f>
        <v>0</v>
      </c>
      <c r="BE21" s="154">
        <f>SUMIF(NSL!$C$1562:$C$1565,C21,NSL!$E$1562:$E$1565)</f>
        <v>0</v>
      </c>
      <c r="BF21" s="154">
        <f>SUMIF(NSL!$C$1567:$C$1569,C21,NSL!$E$1567:$E$1569)</f>
        <v>0</v>
      </c>
      <c r="BG21" s="152">
        <f>SUM(G21:Q21)+SUM(T21:Z21)+SUM(AB21:BF21)</f>
        <v>0</v>
      </c>
      <c r="BH21" s="153">
        <f>S61-BG21</f>
        <v>518.31999999999994</v>
      </c>
      <c r="BI21" s="152">
        <f t="shared" si="5"/>
        <v>606.03</v>
      </c>
    </row>
    <row r="22" spans="1:62" ht="31.5" customHeight="1">
      <c r="A22" s="56" t="s">
        <v>30</v>
      </c>
      <c r="B22" s="13" t="s">
        <v>86</v>
      </c>
      <c r="C22" s="56" t="s">
        <v>33</v>
      </c>
      <c r="D22" s="151">
        <f>HTg!F23</f>
        <v>1.24</v>
      </c>
      <c r="E22" s="152">
        <f t="shared" ref="E22:E60" si="10">SUM(F22,J22,K22,L22,M22,N22,O22,P22,Q22)</f>
        <v>0</v>
      </c>
      <c r="F22" s="152">
        <f t="shared" ref="F22:F60" si="11">G22+H22+I22</f>
        <v>0</v>
      </c>
      <c r="G22" s="154">
        <f>SUMIF(NSL!$C$9:$C$10,C22,NSL!$E$9:$E$10)</f>
        <v>0</v>
      </c>
      <c r="H22" s="154">
        <f>SUMIF(NSL!$C$12:$C$13,C22,NSL!$E$12:$E$13)</f>
        <v>0</v>
      </c>
      <c r="I22" s="154">
        <f>SUMIF(NSL!$C$15:$C$16,C22,NSL!$E$15:$E$16)</f>
        <v>0</v>
      </c>
      <c r="J22" s="154">
        <f>SUMIF(NSL!$C$18:$C$19,C22,NSL!$E$18:$E$19)</f>
        <v>0</v>
      </c>
      <c r="K22" s="154">
        <f>SUMIF(NSL!$C$21:$C$43,C22,NSL!$E$21:$E$43)</f>
        <v>0</v>
      </c>
      <c r="L22" s="154">
        <f>SUMIF(NSL!$C$45:$C$51,C22,NSL!$E$45:$E$51)</f>
        <v>0</v>
      </c>
      <c r="M22" s="154">
        <f>SUMIF(NSL!$C$53:$C$55,C22,NSL!$E$53:$E$55)</f>
        <v>0</v>
      </c>
      <c r="N22" s="154">
        <f>SUMIF(NSL!$C$57:$C$65,C22,NSL!$E$57:$E$65)</f>
        <v>0</v>
      </c>
      <c r="O22" s="154">
        <f>SUMIF(NSL!$C$67:$C$76,C22,NSL!$E$67:$E$76)</f>
        <v>0</v>
      </c>
      <c r="P22" s="154">
        <f>SUMIF(NSL!$C$78:$C$79,C22,NSL!$E$78:$E$79)</f>
        <v>0</v>
      </c>
      <c r="Q22" s="154">
        <f>SUMIF(NSL!$C$81:$C$173,C22,NSL!$E$81:$E$173)</f>
        <v>0</v>
      </c>
      <c r="R22" s="152">
        <f t="shared" ref="R22:R59" si="12">SUM(S22:Z22)+SUM(AB22:BF22)</f>
        <v>1.24</v>
      </c>
      <c r="S22" s="154">
        <f>SUMIF(NSL!$C$176:$C$214,C22,NSL!$E$176:$E$214)</f>
        <v>0</v>
      </c>
      <c r="T22" s="205">
        <f>D22-BG22</f>
        <v>1.24</v>
      </c>
      <c r="U22" s="154">
        <f>SUMIF(NSL!$C$240:$C$252,C22,NSL!$E$240:$E$252)</f>
        <v>0</v>
      </c>
      <c r="V22" s="154">
        <f>SUMIF(NSL!$C$254:$C$255,C22,NSL!$E$254:$E$255)</f>
        <v>0</v>
      </c>
      <c r="W22" s="154">
        <f>SUMIF(NSL!$C$257:$C$282,C22,NSL!$E$257:$E$282)</f>
        <v>0</v>
      </c>
      <c r="X22" s="154">
        <f>SUMIF(NSL!$C$284:$C$346,C22,NSL!$E$284:$E$346)</f>
        <v>0</v>
      </c>
      <c r="Y22" s="154">
        <f>SUMIF(NSL!$C$348:$C$436,C22,NSL!$E$348:$E$436)</f>
        <v>0</v>
      </c>
      <c r="Z22" s="154">
        <f>SUMIF(NSL!$C$438:$C$480,C22,NSL!$E$438:$E$480)</f>
        <v>0</v>
      </c>
      <c r="AA22" s="152">
        <f t="shared" ref="AA22:AA28" si="13">SUM(AB22:AN22)</f>
        <v>0</v>
      </c>
      <c r="AB22" s="154">
        <f>SUMIF(NSL!$C$483:$C$679,C22,NSL!$E$483:$E$679)</f>
        <v>0</v>
      </c>
      <c r="AC22" s="154">
        <f>SUMIF(NSL!$C$681:$C$682,C22,NSL!$E$681:$E$682)</f>
        <v>0</v>
      </c>
      <c r="AD22" s="154">
        <f>SUMIF(NSL!$C$684:$C$692,C22,NSL!$E$684:$E$692)</f>
        <v>0</v>
      </c>
      <c r="AE22" s="154">
        <f>SUMIF(NSL!$C$694:$C$776,C22,NSL!$E$694:$E$776)</f>
        <v>0</v>
      </c>
      <c r="AF22" s="154">
        <f>SUMIF(NSL!$C$778:$C$810,C22,NSL!$E$778:$E$810)</f>
        <v>0</v>
      </c>
      <c r="AG22" s="154">
        <f>SUMIF(NSL!$C$812:$C$813,C22,NSL!$E$812:$E$813)</f>
        <v>0</v>
      </c>
      <c r="AH22" s="154">
        <f>SUMIF(NSL!$C$815:$C$816,C22,NSL!$E$815:$E$816)</f>
        <v>0</v>
      </c>
      <c r="AI22" s="154">
        <f>SUMIF(NSL!$C$818:$C$889,C22,NSL!$E$818:$E$889)</f>
        <v>0</v>
      </c>
      <c r="AJ22" s="154">
        <f>SUMIF(NSL!$C$891:$C$917,C22,NSL!$E$891:$E$917)</f>
        <v>0</v>
      </c>
      <c r="AK22" s="154">
        <f>SUMIF(NSL!$C$919:$C$981,C22,NSL!$E$919:$E$981)</f>
        <v>0</v>
      </c>
      <c r="AL22" s="154">
        <f>SUMIF(NSL!$C$983:$C$1000,C22,NSL!$E$983:$E$1000)</f>
        <v>0</v>
      </c>
      <c r="AM22" s="154">
        <f>SUMIF(NSL!$C$1002:$C$1028,C22,NSL!$E$1002:$E$1028)</f>
        <v>0</v>
      </c>
      <c r="AN22" s="154">
        <f>SUMIF(NSL!$C$1030:$C$1045,C22,NSL!$E$1030:$E$1045)</f>
        <v>0</v>
      </c>
      <c r="AO22" s="154">
        <f>SUMIF(NSL!$C$1047:$C$1048,C22,NSL!$E$1047:$E$1048)</f>
        <v>0</v>
      </c>
      <c r="AP22" s="154">
        <f>SUMIF(NSL!$C$1050:$C$1074,C22,NSL!$E$1050:$E$1074)</f>
        <v>0</v>
      </c>
      <c r="AQ22" s="154">
        <f>SUMIF(NSL!$C$1076:$C$1099,C22,NSL!$E$1076:$E$1099)</f>
        <v>0</v>
      </c>
      <c r="AR22" s="154">
        <f>SUMIF(NSL!$C$1101:$C$1121,C22,NSL!$E$1101:$E$1121)</f>
        <v>0</v>
      </c>
      <c r="AS22" s="154">
        <f>SUMIF(NSL!$C$1123:$C$1164,C22,NSL!$E$1123:$E$1164)</f>
        <v>0</v>
      </c>
      <c r="AT22" s="154">
        <f>SUMIF(NSL!$C$1166:$C$1201,C22,NSL!$E$1166:$E$1201)</f>
        <v>0</v>
      </c>
      <c r="AU22" s="154">
        <f>SUMIF(NSL!$C$1203:$C$1223,C22,NSL!$E$1203:$E$1223)</f>
        <v>0</v>
      </c>
      <c r="AV22" s="154">
        <f>SUMIF(NSL!$C$1225:$C$1226,C22,NSL!$E$1225:$E$1226)</f>
        <v>0</v>
      </c>
      <c r="AW22" s="154">
        <f>SUMIF(NSL!$C$1228:$C$1244,C22,NSL!$E$1228:$E$1244)</f>
        <v>0</v>
      </c>
      <c r="AX22" s="154">
        <f>SUMIF(NSL!$C$1246:$C$1351,C22,NSL!$E$1246:$E$1351)</f>
        <v>0</v>
      </c>
      <c r="AY22" s="154">
        <f>SUMIF(NSL!$C$1353:$C$1434,C22,NSL!$E$1353:$E$1434)</f>
        <v>0</v>
      </c>
      <c r="AZ22" s="154">
        <f>SUMIF(NSL!$C$1436:$C$1440,C22,NSL!$E$1436:$E$1440)</f>
        <v>0</v>
      </c>
      <c r="BA22" s="154">
        <f>SUMIF(NSL!$C$1442:$C$1507,C22,NSL!$E$1442:$E$1507)</f>
        <v>0</v>
      </c>
      <c r="BB22" s="154">
        <f>SUMIF(NSL!$C$1509:$C$1540,C22,NSL!$E$1509:$E$1540)</f>
        <v>0</v>
      </c>
      <c r="BC22" s="154">
        <f>SUMIF(NSL!$C$1542:$C$1545,C22,NSL!$E$1542:$E$1545)</f>
        <v>0</v>
      </c>
      <c r="BD22" s="154">
        <f>SUMIF(NSL!$C$1547:$C$1560,C22,NSL!$E$1547:$E$1560)</f>
        <v>0</v>
      </c>
      <c r="BE22" s="154">
        <f>SUMIF(NSL!$C$1562:$C$1565,C22,NSL!$E$1562:$E$1565)</f>
        <v>0</v>
      </c>
      <c r="BF22" s="154">
        <f>SUMIF(NSL!$C$1567:$C$1569,C22,NSL!$E$1567:$E$1569)</f>
        <v>0</v>
      </c>
      <c r="BG22" s="152">
        <f>SUM(G22:Q22)+S22+SUM(U22:Z22)+SUM(AB22:BF22)</f>
        <v>0</v>
      </c>
      <c r="BH22" s="153">
        <f>T61-BG22</f>
        <v>9.11</v>
      </c>
      <c r="BI22" s="152">
        <f t="shared" si="5"/>
        <v>10.35</v>
      </c>
      <c r="BJ22" s="127"/>
    </row>
    <row r="23" spans="1:62" ht="31.5" customHeight="1">
      <c r="A23" s="56" t="s">
        <v>32</v>
      </c>
      <c r="B23" s="13" t="s">
        <v>87</v>
      </c>
      <c r="C23" s="56" t="s">
        <v>35</v>
      </c>
      <c r="D23" s="151">
        <f>HTg!F24</f>
        <v>0</v>
      </c>
      <c r="E23" s="152">
        <f t="shared" si="10"/>
        <v>0</v>
      </c>
      <c r="F23" s="152">
        <f t="shared" si="11"/>
        <v>0</v>
      </c>
      <c r="G23" s="154">
        <f>SUMIF(NSL!$C$9:$C$10,C23,NSL!$E$9:$E$10)</f>
        <v>0</v>
      </c>
      <c r="H23" s="154">
        <f>SUMIF(NSL!$C$12:$C$13,C23,NSL!$E$12:$E$13)</f>
        <v>0</v>
      </c>
      <c r="I23" s="154">
        <f>SUMIF(NSL!$C$15:$C$16,C23,NSL!$E$15:$E$16)</f>
        <v>0</v>
      </c>
      <c r="J23" s="154">
        <f>SUMIF(NSL!$C$18:$C$19,C23,NSL!$E$18:$E$19)</f>
        <v>0</v>
      </c>
      <c r="K23" s="154">
        <f>SUMIF(NSL!$C$21:$C$43,C23,NSL!$E$21:$E$43)</f>
        <v>0</v>
      </c>
      <c r="L23" s="154">
        <f>SUMIF(NSL!$C$45:$C$51,C23,NSL!$E$45:$E$51)</f>
        <v>0</v>
      </c>
      <c r="M23" s="154">
        <f>SUMIF(NSL!$C$53:$C$55,C23,NSL!$E$53:$E$55)</f>
        <v>0</v>
      </c>
      <c r="N23" s="154">
        <f>SUMIF(NSL!$C$57:$C$65,C23,NSL!$E$57:$E$65)</f>
        <v>0</v>
      </c>
      <c r="O23" s="154">
        <f>SUMIF(NSL!$C$67:$C$76,C23,NSL!$E$67:$E$76)</f>
        <v>0</v>
      </c>
      <c r="P23" s="154">
        <f>SUMIF(NSL!$C$78:$C$79,C23,NSL!$E$78:$E$79)</f>
        <v>0</v>
      </c>
      <c r="Q23" s="154">
        <f>SUMIF(NSL!$C$81:$C$173,C23,NSL!$E$81:$E$173)</f>
        <v>0</v>
      </c>
      <c r="R23" s="152">
        <f t="shared" si="12"/>
        <v>0</v>
      </c>
      <c r="S23" s="154">
        <f>SUMIF(NSL!$C$176:$C$214,C23,NSL!$E$176:$E$214)</f>
        <v>0</v>
      </c>
      <c r="T23" s="154">
        <f>SUMIF(NSL!$C$216:$C$238,C23,NSL!$E$216:$E$238)</f>
        <v>0</v>
      </c>
      <c r="U23" s="205">
        <f>D23-BG23</f>
        <v>0</v>
      </c>
      <c r="V23" s="154">
        <f>SUMIF(NSL!$C$254:$C$255,C23,NSL!$E$254:$E$255)</f>
        <v>0</v>
      </c>
      <c r="W23" s="154">
        <f>SUMIF(NSL!$C$257:$C$282,C23,NSL!$E$257:$E$282)</f>
        <v>0</v>
      </c>
      <c r="X23" s="154">
        <f>SUMIF(NSL!$C$284:$C$346,C23,NSL!$E$284:$E$346)</f>
        <v>0</v>
      </c>
      <c r="Y23" s="154">
        <f>SUMIF(NSL!$C$348:$C$436,C23,NSL!$E$348:$E$436)</f>
        <v>0</v>
      </c>
      <c r="Z23" s="154">
        <f>SUMIF(NSL!$C$438:$C$480,C23,NSL!$E$438:$E$480)</f>
        <v>0</v>
      </c>
      <c r="AA23" s="152">
        <f t="shared" si="13"/>
        <v>0</v>
      </c>
      <c r="AB23" s="154">
        <f>SUMIF(NSL!$C$483:$C$679,C23,NSL!$E$483:$E$679)</f>
        <v>0</v>
      </c>
      <c r="AC23" s="154">
        <f>SUMIF(NSL!$C$681:$C$682,C23,NSL!$E$681:$E$682)</f>
        <v>0</v>
      </c>
      <c r="AD23" s="154">
        <f>SUMIF(NSL!$C$684:$C$692,C23,NSL!$E$684:$E$692)</f>
        <v>0</v>
      </c>
      <c r="AE23" s="154">
        <f>SUMIF(NSL!$C$694:$C$776,C23,NSL!$E$694:$E$776)</f>
        <v>0</v>
      </c>
      <c r="AF23" s="154">
        <f>SUMIF(NSL!$C$778:$C$810,C23,NSL!$E$778:$E$810)</f>
        <v>0</v>
      </c>
      <c r="AG23" s="154">
        <f>SUMIF(NSL!$C$812:$C$813,C23,NSL!$E$812:$E$813)</f>
        <v>0</v>
      </c>
      <c r="AH23" s="154">
        <f>SUMIF(NSL!$C$815:$C$816,C23,NSL!$E$815:$E$816)</f>
        <v>0</v>
      </c>
      <c r="AI23" s="154">
        <f>SUMIF(NSL!$C$818:$C$889,C23,NSL!$E$818:$E$889)</f>
        <v>0</v>
      </c>
      <c r="AJ23" s="154">
        <f>SUMIF(NSL!$C$891:$C$917,C23,NSL!$E$891:$E$917)</f>
        <v>0</v>
      </c>
      <c r="AK23" s="154">
        <f>SUMIF(NSL!$C$919:$C$981,C23,NSL!$E$919:$E$981)</f>
        <v>0</v>
      </c>
      <c r="AL23" s="154">
        <f>SUMIF(NSL!$C$983:$C$1000,C23,NSL!$E$983:$E$1000)</f>
        <v>0</v>
      </c>
      <c r="AM23" s="154">
        <f>SUMIF(NSL!$C$1002:$C$1028,C23,NSL!$E$1002:$E$1028)</f>
        <v>0</v>
      </c>
      <c r="AN23" s="154">
        <f>SUMIF(NSL!$C$1030:$C$1045,C23,NSL!$E$1030:$E$1045)</f>
        <v>0</v>
      </c>
      <c r="AO23" s="154">
        <f>SUMIF(NSL!$C$1047:$C$1048,C23,NSL!$E$1047:$E$1048)</f>
        <v>0</v>
      </c>
      <c r="AP23" s="154">
        <f>SUMIF(NSL!$C$1050:$C$1074,C23,NSL!$E$1050:$E$1074)</f>
        <v>0</v>
      </c>
      <c r="AQ23" s="154">
        <f>SUMIF(NSL!$C$1076:$C$1099,C23,NSL!$E$1076:$E$1099)</f>
        <v>0</v>
      </c>
      <c r="AR23" s="154">
        <f>SUMIF(NSL!$C$1101:$C$1121,C23,NSL!$E$1101:$E$1121)</f>
        <v>0</v>
      </c>
      <c r="AS23" s="154">
        <f>SUMIF(NSL!$C$1123:$C$1164,C23,NSL!$E$1123:$E$1164)</f>
        <v>0</v>
      </c>
      <c r="AT23" s="154">
        <f>SUMIF(NSL!$C$1166:$C$1201,C23,NSL!$E$1166:$E$1201)</f>
        <v>0</v>
      </c>
      <c r="AU23" s="154">
        <f>SUMIF(NSL!$C$1203:$C$1223,C23,NSL!$E$1203:$E$1223)</f>
        <v>0</v>
      </c>
      <c r="AV23" s="154">
        <f>SUMIF(NSL!$C$1225:$C$1226,C23,NSL!$E$1225:$E$1226)</f>
        <v>0</v>
      </c>
      <c r="AW23" s="154">
        <f>SUMIF(NSL!$C$1228:$C$1244,C23,NSL!$E$1228:$E$1244)</f>
        <v>0</v>
      </c>
      <c r="AX23" s="154">
        <f>SUMIF(NSL!$C$1246:$C$1351,C23,NSL!$E$1246:$E$1351)</f>
        <v>0</v>
      </c>
      <c r="AY23" s="154">
        <f>SUMIF(NSL!$C$1353:$C$1434,C23,NSL!$E$1353:$E$1434)</f>
        <v>0</v>
      </c>
      <c r="AZ23" s="154">
        <f>SUMIF(NSL!$C$1436:$C$1440,C23,NSL!$E$1436:$E$1440)</f>
        <v>0</v>
      </c>
      <c r="BA23" s="154">
        <f>SUMIF(NSL!$C$1442:$C$1507,C23,NSL!$E$1442:$E$1507)</f>
        <v>0</v>
      </c>
      <c r="BB23" s="154">
        <f>SUMIF(NSL!$C$1509:$C$1540,C23,NSL!$E$1509:$E$1540)</f>
        <v>0</v>
      </c>
      <c r="BC23" s="154">
        <f>SUMIF(NSL!$C$1542:$C$1545,C23,NSL!$E$1542:$E$1545)</f>
        <v>0</v>
      </c>
      <c r="BD23" s="154">
        <f>SUMIF(NSL!$C$1547:$C$1560,C23,NSL!$E$1547:$E$1560)</f>
        <v>0</v>
      </c>
      <c r="BE23" s="154">
        <f>SUMIF(NSL!$C$1562:$C$1565,C23,NSL!$E$1562:$E$1565)</f>
        <v>0</v>
      </c>
      <c r="BF23" s="154">
        <f>SUMIF(NSL!$C$1567:$C$1569,C23,NSL!$E$1567:$E$1569)</f>
        <v>0</v>
      </c>
      <c r="BG23" s="152">
        <f>SUM(G23:Q23)+S23+T23+SUM(V23:Z23)+SUM(AB23:BF23)</f>
        <v>0</v>
      </c>
      <c r="BH23" s="153">
        <f>U61-BG23</f>
        <v>0</v>
      </c>
      <c r="BI23" s="152">
        <f t="shared" si="5"/>
        <v>0</v>
      </c>
    </row>
    <row r="24" spans="1:62" ht="31.5" customHeight="1">
      <c r="A24" s="56" t="s">
        <v>34</v>
      </c>
      <c r="B24" s="13" t="s">
        <v>119</v>
      </c>
      <c r="C24" s="56" t="s">
        <v>121</v>
      </c>
      <c r="D24" s="151">
        <f>HTg!F25</f>
        <v>0</v>
      </c>
      <c r="E24" s="152">
        <f t="shared" si="10"/>
        <v>0</v>
      </c>
      <c r="F24" s="152">
        <f t="shared" si="11"/>
        <v>0</v>
      </c>
      <c r="G24" s="154">
        <f>SUMIF(NSL!$C$9:$C$10,C24,NSL!$E$9:$E$10)</f>
        <v>0</v>
      </c>
      <c r="H24" s="154">
        <f>SUMIF(NSL!$C$12:$C$13,C24,NSL!$E$12:$E$13)</f>
        <v>0</v>
      </c>
      <c r="I24" s="154">
        <f>SUMIF(NSL!$C$15:$C$16,C24,NSL!$E$15:$E$16)</f>
        <v>0</v>
      </c>
      <c r="J24" s="154">
        <f>SUMIF(NSL!$C$18:$C$19,C24,NSL!$E$18:$E$19)</f>
        <v>0</v>
      </c>
      <c r="K24" s="154">
        <f>SUMIF(NSL!$C$21:$C$43,C24,NSL!$E$21:$E$43)</f>
        <v>0</v>
      </c>
      <c r="L24" s="154">
        <f>SUMIF(NSL!$C$45:$C$51,C24,NSL!$E$45:$E$51)</f>
        <v>0</v>
      </c>
      <c r="M24" s="154">
        <f>SUMIF(NSL!$C$53:$C$55,C24,NSL!$E$53:$E$55)</f>
        <v>0</v>
      </c>
      <c r="N24" s="154">
        <f>SUMIF(NSL!$C$57:$C$65,C24,NSL!$E$57:$E$65)</f>
        <v>0</v>
      </c>
      <c r="O24" s="154">
        <f>SUMIF(NSL!$C$67:$C$76,C24,NSL!$E$67:$E$76)</f>
        <v>0</v>
      </c>
      <c r="P24" s="154">
        <f>SUMIF(NSL!$C$78:$C$79,C24,NSL!$E$78:$E$79)</f>
        <v>0</v>
      </c>
      <c r="Q24" s="154">
        <f>SUMIF(NSL!$C$81:$C$173,C24,NSL!$E$81:$E$173)</f>
        <v>0</v>
      </c>
      <c r="R24" s="152">
        <f t="shared" si="12"/>
        <v>0</v>
      </c>
      <c r="S24" s="154">
        <f>SUMIF(NSL!$C$176:$C$214,C24,NSL!$E$176:$E$214)</f>
        <v>0</v>
      </c>
      <c r="T24" s="154">
        <f>SUMIF(NSL!$C$216:$C$238,C24,NSL!$E$216:$E$238)</f>
        <v>0</v>
      </c>
      <c r="U24" s="154">
        <f>SUMIF(NSL!$C$240:$C$252,C24,NSL!$E$240:$E$252)</f>
        <v>0</v>
      </c>
      <c r="V24" s="205">
        <f>D24-BG24</f>
        <v>0</v>
      </c>
      <c r="W24" s="154">
        <f>SUMIF(NSL!$C$257:$C$282,C24,NSL!$E$257:$E$282)</f>
        <v>0</v>
      </c>
      <c r="X24" s="154">
        <f>SUMIF(NSL!$C$284:$C$346,C24,NSL!$E$284:$E$346)</f>
        <v>0</v>
      </c>
      <c r="Y24" s="154">
        <f>SUMIF(NSL!$C$348:$C$436,C24,NSL!$E$348:$E$436)</f>
        <v>0</v>
      </c>
      <c r="Z24" s="154">
        <f>SUMIF(NSL!$C$438:$C$480,C24,NSL!$E$438:$E$480)</f>
        <v>0</v>
      </c>
      <c r="AA24" s="152">
        <f t="shared" si="13"/>
        <v>0</v>
      </c>
      <c r="AB24" s="154">
        <f>SUMIF(NSL!$C$483:$C$679,C24,NSL!$E$483:$E$679)</f>
        <v>0</v>
      </c>
      <c r="AC24" s="154">
        <f>SUMIF(NSL!$C$681:$C$682,C24,NSL!$E$681:$E$682)</f>
        <v>0</v>
      </c>
      <c r="AD24" s="154">
        <f>SUMIF(NSL!$C$684:$C$692,C24,NSL!$E$684:$E$692)</f>
        <v>0</v>
      </c>
      <c r="AE24" s="154">
        <f>SUMIF(NSL!$C$694:$C$776,C24,NSL!$E$694:$E$776)</f>
        <v>0</v>
      </c>
      <c r="AF24" s="154">
        <f>SUMIF(NSL!$C$778:$C$810,C24,NSL!$E$778:$E$810)</f>
        <v>0</v>
      </c>
      <c r="AG24" s="154">
        <f>SUMIF(NSL!$C$812:$C$813,C24,NSL!$E$812:$E$813)</f>
        <v>0</v>
      </c>
      <c r="AH24" s="154">
        <f>SUMIF(NSL!$C$815:$C$816,C24,NSL!$E$815:$E$816)</f>
        <v>0</v>
      </c>
      <c r="AI24" s="154">
        <f>SUMIF(NSL!$C$818:$C$889,C24,NSL!$E$818:$E$889)</f>
        <v>0</v>
      </c>
      <c r="AJ24" s="154">
        <f>SUMIF(NSL!$C$891:$C$917,C24,NSL!$E$891:$E$917)</f>
        <v>0</v>
      </c>
      <c r="AK24" s="154">
        <f>SUMIF(NSL!$C$919:$C$981,C24,NSL!$E$919:$E$981)</f>
        <v>0</v>
      </c>
      <c r="AL24" s="154">
        <f>SUMIF(NSL!$C$983:$C$1000,C24,NSL!$E$983:$E$1000)</f>
        <v>0</v>
      </c>
      <c r="AM24" s="154">
        <f>SUMIF(NSL!$C$1002:$C$1028,C24,NSL!$E$1002:$E$1028)</f>
        <v>0</v>
      </c>
      <c r="AN24" s="154">
        <f>SUMIF(NSL!$C$1030:$C$1045,C24,NSL!$E$1030:$E$1045)</f>
        <v>0</v>
      </c>
      <c r="AO24" s="154">
        <f>SUMIF(NSL!$C$1047:$C$1048,C24,NSL!$E$1047:$E$1048)</f>
        <v>0</v>
      </c>
      <c r="AP24" s="154">
        <f>SUMIF(NSL!$C$1050:$C$1074,C24,NSL!$E$1050:$E$1074)</f>
        <v>0</v>
      </c>
      <c r="AQ24" s="154">
        <f>SUMIF(NSL!$C$1076:$C$1099,C24,NSL!$E$1076:$E$1099)</f>
        <v>0</v>
      </c>
      <c r="AR24" s="154">
        <f>SUMIF(NSL!$C$1101:$C$1121,C24,NSL!$E$1101:$E$1121)</f>
        <v>0</v>
      </c>
      <c r="AS24" s="154">
        <f>SUMIF(NSL!$C$1123:$C$1164,C24,NSL!$E$1123:$E$1164)</f>
        <v>0</v>
      </c>
      <c r="AT24" s="154">
        <f>SUMIF(NSL!$C$1166:$C$1201,C24,NSL!$E$1166:$E$1201)</f>
        <v>0</v>
      </c>
      <c r="AU24" s="154">
        <f>SUMIF(NSL!$C$1203:$C$1223,C24,NSL!$E$1203:$E$1223)</f>
        <v>0</v>
      </c>
      <c r="AV24" s="154">
        <f>SUMIF(NSL!$C$1225:$C$1226,C24,NSL!$E$1225:$E$1226)</f>
        <v>0</v>
      </c>
      <c r="AW24" s="154">
        <f>SUMIF(NSL!$C$1228:$C$1244,C24,NSL!$E$1228:$E$1244)</f>
        <v>0</v>
      </c>
      <c r="AX24" s="154">
        <f>SUMIF(NSL!$C$1246:$C$1351,C24,NSL!$E$1246:$E$1351)</f>
        <v>0</v>
      </c>
      <c r="AY24" s="154">
        <f>SUMIF(NSL!$C$1353:$C$1434,C24,NSL!$E$1353:$E$1434)</f>
        <v>0</v>
      </c>
      <c r="AZ24" s="154">
        <f>SUMIF(NSL!$C$1436:$C$1440,C24,NSL!$E$1436:$E$1440)</f>
        <v>0</v>
      </c>
      <c r="BA24" s="154">
        <f>SUMIF(NSL!$C$1442:$C$1507,C24,NSL!$E$1442:$E$1507)</f>
        <v>0</v>
      </c>
      <c r="BB24" s="154">
        <f>SUMIF(NSL!$C$1509:$C$1540,C24,NSL!$E$1509:$E$1540)</f>
        <v>0</v>
      </c>
      <c r="BC24" s="154">
        <f>SUMIF(NSL!$C$1542:$C$1545,C24,NSL!$E$1542:$E$1545)</f>
        <v>0</v>
      </c>
      <c r="BD24" s="154">
        <f>SUMIF(NSL!$C$1547:$C$1560,C24,NSL!$E$1547:$E$1560)</f>
        <v>0</v>
      </c>
      <c r="BE24" s="154">
        <f>SUMIF(NSL!$C$1562:$C$1565,C24,NSL!$E$1562:$E$1565)</f>
        <v>0</v>
      </c>
      <c r="BF24" s="154">
        <f>SUMIF(NSL!$C$1567:$C$1569,C24,NSL!$E$1567:$E$1569)</f>
        <v>0</v>
      </c>
      <c r="BG24" s="152">
        <f>SUM(G24:Q24)+SUM(S24:U24)+SUM(W24:Z24)+SUM(AB24:BF24)</f>
        <v>0</v>
      </c>
      <c r="BH24" s="153">
        <f>V61-BG24</f>
        <v>0</v>
      </c>
      <c r="BI24" s="152">
        <f t="shared" si="5"/>
        <v>0</v>
      </c>
    </row>
    <row r="25" spans="1:62" ht="31.5" customHeight="1">
      <c r="A25" s="56" t="s">
        <v>36</v>
      </c>
      <c r="B25" s="13" t="s">
        <v>120</v>
      </c>
      <c r="C25" s="56" t="s">
        <v>122</v>
      </c>
      <c r="D25" s="151">
        <f>HTg!F26</f>
        <v>29.689999999999998</v>
      </c>
      <c r="E25" s="152">
        <f t="shared" si="10"/>
        <v>0</v>
      </c>
      <c r="F25" s="152">
        <f t="shared" si="11"/>
        <v>0</v>
      </c>
      <c r="G25" s="154">
        <f>SUMIF(NSL!$C$9:$C$10,C25,NSL!$E$9:$E$10)</f>
        <v>0</v>
      </c>
      <c r="H25" s="154">
        <f>SUMIF(NSL!$C$12:$C$13,C25,NSL!$E$12:$E$13)</f>
        <v>0</v>
      </c>
      <c r="I25" s="154">
        <f>SUMIF(NSL!$C$15:$C$16,C25,NSL!$E$15:$E$16)</f>
        <v>0</v>
      </c>
      <c r="J25" s="154">
        <f>SUMIF(NSL!$C$18:$C$19,C25,NSL!$E$18:$E$19)</f>
        <v>0</v>
      </c>
      <c r="K25" s="154">
        <f>SUMIF(NSL!$C$21:$C$43,C25,NSL!$E$21:$E$43)</f>
        <v>0</v>
      </c>
      <c r="L25" s="154">
        <f>SUMIF(NSL!$C$45:$C$51,C25,NSL!$E$45:$E$51)</f>
        <v>0</v>
      </c>
      <c r="M25" s="154">
        <f>SUMIF(NSL!$C$53:$C$55,C25,NSL!$E$53:$E$55)</f>
        <v>0</v>
      </c>
      <c r="N25" s="154">
        <f>SUMIF(NSL!$C$57:$C$65,C25,NSL!$E$57:$E$65)</f>
        <v>0</v>
      </c>
      <c r="O25" s="154">
        <f>SUMIF(NSL!$C$67:$C$76,C25,NSL!$E$67:$E$76)</f>
        <v>0</v>
      </c>
      <c r="P25" s="154">
        <f>SUMIF(NSL!$C$78:$C$79,C25,NSL!$E$78:$E$79)</f>
        <v>0</v>
      </c>
      <c r="Q25" s="154">
        <f>SUMIF(NSL!$C$81:$C$173,C25,NSL!$E$81:$E$173)</f>
        <v>0</v>
      </c>
      <c r="R25" s="152">
        <f t="shared" si="12"/>
        <v>29.689999999999998</v>
      </c>
      <c r="S25" s="154">
        <f>SUMIF(NSL!$C$176:$C$214,C25,NSL!$E$176:$E$214)</f>
        <v>0</v>
      </c>
      <c r="T25" s="154">
        <f>SUMIF(NSL!$C$216:$C$238,C25,NSL!$E$216:$E$238)</f>
        <v>0</v>
      </c>
      <c r="U25" s="154">
        <f>SUMIF(NSL!$C$240:$C$252,C25,NSL!$E$240:$E$252)</f>
        <v>0</v>
      </c>
      <c r="V25" s="154">
        <f>SUMIF(NSL!$C$254:$C$255,C25,NSL!$E$254:$E$255)</f>
        <v>0</v>
      </c>
      <c r="W25" s="205">
        <f>D25-BG25</f>
        <v>29.689999999999998</v>
      </c>
      <c r="X25" s="154">
        <f>SUMIF(NSL!$C$284:$C$346,C25,NSL!$E$284:$E$346)</f>
        <v>0</v>
      </c>
      <c r="Y25" s="154">
        <f>SUMIF(NSL!$C$348:$C$436,C25,NSL!$E$348:$E$436)</f>
        <v>0</v>
      </c>
      <c r="Z25" s="154">
        <f>SUMIF(NSL!$C$438:$C$480,C25,NSL!$E$438:$E$480)</f>
        <v>0</v>
      </c>
      <c r="AA25" s="152">
        <f t="shared" si="13"/>
        <v>0</v>
      </c>
      <c r="AB25" s="154">
        <f>SUMIF(NSL!$C$483:$C$679,C25,NSL!$E$483:$E$679)</f>
        <v>0</v>
      </c>
      <c r="AC25" s="154">
        <f>SUMIF(NSL!$C$681:$C$682,C25,NSL!$E$681:$E$682)</f>
        <v>0</v>
      </c>
      <c r="AD25" s="154">
        <f>SUMIF(NSL!$C$684:$C$692,C25,NSL!$E$684:$E$692)</f>
        <v>0</v>
      </c>
      <c r="AE25" s="154">
        <f>SUMIF(NSL!$C$694:$C$776,C25,NSL!$E$694:$E$776)</f>
        <v>0</v>
      </c>
      <c r="AF25" s="154">
        <f>SUMIF(NSL!$C$778:$C$810,C25,NSL!$E$778:$E$810)</f>
        <v>0</v>
      </c>
      <c r="AG25" s="154">
        <f>SUMIF(NSL!$C$812:$C$813,C25,NSL!$E$812:$E$813)</f>
        <v>0</v>
      </c>
      <c r="AH25" s="154">
        <f>SUMIF(NSL!$C$815:$C$816,C25,NSL!$E$815:$E$816)</f>
        <v>0</v>
      </c>
      <c r="AI25" s="154">
        <f>SUMIF(NSL!$C$818:$C$889,C25,NSL!$E$818:$E$889)</f>
        <v>0</v>
      </c>
      <c r="AJ25" s="154">
        <f>SUMIF(NSL!$C$891:$C$917,C25,NSL!$E$891:$E$917)</f>
        <v>0</v>
      </c>
      <c r="AK25" s="154">
        <f>SUMIF(NSL!$C$919:$C$981,C25,NSL!$E$919:$E$981)</f>
        <v>0</v>
      </c>
      <c r="AL25" s="154">
        <f>SUMIF(NSL!$C$983:$C$1000,C25,NSL!$E$983:$E$1000)</f>
        <v>0</v>
      </c>
      <c r="AM25" s="154">
        <f>SUMIF(NSL!$C$1002:$C$1028,C25,NSL!$E$1002:$E$1028)</f>
        <v>0</v>
      </c>
      <c r="AN25" s="154">
        <f>SUMIF(NSL!$C$1030:$C$1045,C25,NSL!$E$1030:$E$1045)</f>
        <v>0</v>
      </c>
      <c r="AO25" s="154">
        <f>SUMIF(NSL!$C$1047:$C$1048,C25,NSL!$E$1047:$E$1048)</f>
        <v>0</v>
      </c>
      <c r="AP25" s="154">
        <f>SUMIF(NSL!$C$1050:$C$1074,C25,NSL!$E$1050:$E$1074)</f>
        <v>0</v>
      </c>
      <c r="AQ25" s="154">
        <f>SUMIF(NSL!$C$1076:$C$1099,C25,NSL!$E$1076:$E$1099)</f>
        <v>0</v>
      </c>
      <c r="AR25" s="154">
        <f>SUMIF(NSL!$C$1101:$C$1121,C25,NSL!$E$1101:$E$1121)</f>
        <v>0</v>
      </c>
      <c r="AS25" s="154">
        <f>SUMIF(NSL!$C$1123:$C$1164,C25,NSL!$E$1123:$E$1164)</f>
        <v>0</v>
      </c>
      <c r="AT25" s="154">
        <f>SUMIF(NSL!$C$1166:$C$1201,C25,NSL!$E$1166:$E$1201)</f>
        <v>0</v>
      </c>
      <c r="AU25" s="154">
        <f>SUMIF(NSL!$C$1203:$C$1223,C25,NSL!$E$1203:$E$1223)</f>
        <v>0</v>
      </c>
      <c r="AV25" s="154">
        <f>SUMIF(NSL!$C$1225:$C$1226,C25,NSL!$E$1225:$E$1226)</f>
        <v>0</v>
      </c>
      <c r="AW25" s="154">
        <f>SUMIF(NSL!$C$1228:$C$1244,C25,NSL!$E$1228:$E$1244)</f>
        <v>0</v>
      </c>
      <c r="AX25" s="154">
        <f>SUMIF(NSL!$C$1246:$C$1351,C25,NSL!$E$1246:$E$1351)</f>
        <v>0</v>
      </c>
      <c r="AY25" s="154">
        <f>SUMIF(NSL!$C$1353:$C$1434,C25,NSL!$E$1353:$E$1434)</f>
        <v>0</v>
      </c>
      <c r="AZ25" s="154">
        <f>SUMIF(NSL!$C$1436:$C$1440,C25,NSL!$E$1436:$E$1440)</f>
        <v>0</v>
      </c>
      <c r="BA25" s="154">
        <f>SUMIF(NSL!$C$1442:$C$1507,C25,NSL!$E$1442:$E$1507)</f>
        <v>0</v>
      </c>
      <c r="BB25" s="154">
        <f>SUMIF(NSL!$C$1509:$C$1540,C25,NSL!$E$1509:$E$1540)</f>
        <v>0</v>
      </c>
      <c r="BC25" s="154">
        <f>SUMIF(NSL!$C$1542:$C$1545,C25,NSL!$E$1542:$E$1545)</f>
        <v>0</v>
      </c>
      <c r="BD25" s="154">
        <f>SUMIF(NSL!$C$1547:$C$1560,C25,NSL!$E$1547:$E$1560)</f>
        <v>0</v>
      </c>
      <c r="BE25" s="154">
        <f>SUMIF(NSL!$C$1562:$C$1565,C25,NSL!$E$1562:$E$1565)</f>
        <v>0</v>
      </c>
      <c r="BF25" s="154">
        <f>SUMIF(NSL!$C$1567:$C$1569,C25,NSL!$E$1567:$E$1569)</f>
        <v>0</v>
      </c>
      <c r="BG25" s="152">
        <f>SUM(G25:Q25)+S25+T25+U25+V25+X25+Y25+Z25+SUM(AB25:BF25)</f>
        <v>0</v>
      </c>
      <c r="BH25" s="153">
        <f>W61-BG25</f>
        <v>115.85</v>
      </c>
      <c r="BI25" s="152">
        <f t="shared" si="5"/>
        <v>145.54</v>
      </c>
    </row>
    <row r="26" spans="1:62" ht="31.5" customHeight="1">
      <c r="A26" s="56" t="s">
        <v>38</v>
      </c>
      <c r="B26" s="13" t="s">
        <v>123</v>
      </c>
      <c r="C26" s="56" t="s">
        <v>124</v>
      </c>
      <c r="D26" s="151">
        <f>HTg!F27</f>
        <v>0.48</v>
      </c>
      <c r="E26" s="152">
        <f t="shared" si="10"/>
        <v>0</v>
      </c>
      <c r="F26" s="152">
        <f t="shared" si="11"/>
        <v>0</v>
      </c>
      <c r="G26" s="154">
        <f>SUMIF(NSL!$C$9:$C$10,C26,NSL!$E$9:$E$10)</f>
        <v>0</v>
      </c>
      <c r="H26" s="154">
        <f>SUMIF(NSL!$C$12:$C$13,C26,NSL!$E$12:$E$13)</f>
        <v>0</v>
      </c>
      <c r="I26" s="154">
        <f>SUMIF(NSL!$C$15:$C$16,C26,NSL!$E$15:$E$16)</f>
        <v>0</v>
      </c>
      <c r="J26" s="154">
        <f>SUMIF(NSL!$C$18:$C$19,C26,NSL!$E$18:$E$19)</f>
        <v>0</v>
      </c>
      <c r="K26" s="154">
        <f>SUMIF(NSL!$C$21:$C$43,C26,NSL!$E$21:$E$43)</f>
        <v>0</v>
      </c>
      <c r="L26" s="154">
        <f>SUMIF(NSL!$C$45:$C$51,C26,NSL!$E$45:$E$51)</f>
        <v>0</v>
      </c>
      <c r="M26" s="154">
        <f>SUMIF(NSL!$C$53:$C$55,C26,NSL!$E$53:$E$55)</f>
        <v>0</v>
      </c>
      <c r="N26" s="154">
        <f>SUMIF(NSL!$C$57:$C$65,C26,NSL!$E$57:$E$65)</f>
        <v>0</v>
      </c>
      <c r="O26" s="154">
        <f>SUMIF(NSL!$C$67:$C$76,C26,NSL!$E$67:$E$76)</f>
        <v>0</v>
      </c>
      <c r="P26" s="154">
        <f>SUMIF(NSL!$C$78:$C$79,C26,NSL!$E$78:$E$79)</f>
        <v>0</v>
      </c>
      <c r="Q26" s="154">
        <f>SUMIF(NSL!$C$81:$C$173,C26,NSL!$E$81:$E$173)</f>
        <v>0</v>
      </c>
      <c r="R26" s="152">
        <f t="shared" si="12"/>
        <v>0.48</v>
      </c>
      <c r="S26" s="154">
        <f>SUMIF(NSL!$C$176:$C$214,C26,NSL!$E$176:$E$214)</f>
        <v>0</v>
      </c>
      <c r="T26" s="154">
        <f>SUMIF(NSL!$C$216:$C$238,C26,NSL!$E$216:$E$238)</f>
        <v>0</v>
      </c>
      <c r="U26" s="154">
        <f>SUMIF(NSL!$C$240:$C$252,C26,NSL!$E$240:$E$252)</f>
        <v>0</v>
      </c>
      <c r="V26" s="154">
        <f>SUMIF(NSL!$C$254:$C$255,C26,NSL!$E$254:$E$255)</f>
        <v>0</v>
      </c>
      <c r="W26" s="154">
        <f>SUMIF(NSL!$C$257:$C$282,C26,NSL!$E$257:$E$282)</f>
        <v>0</v>
      </c>
      <c r="X26" s="205">
        <f>D26-BG26</f>
        <v>0.27999999999999997</v>
      </c>
      <c r="Y26" s="154">
        <f>SUMIF(NSL!$C$348:$C$436,C26,NSL!$E$348:$E$436)</f>
        <v>0</v>
      </c>
      <c r="Z26" s="154">
        <f>SUMIF(NSL!$C$438:$C$480,C26,NSL!$E$438:$E$480)</f>
        <v>0</v>
      </c>
      <c r="AA26" s="152">
        <f t="shared" si="13"/>
        <v>0.2</v>
      </c>
      <c r="AB26" s="154">
        <f>SUMIF(NSL!$C$483:$C$679,C26,NSL!$E$483:$E$679)</f>
        <v>0</v>
      </c>
      <c r="AC26" s="154">
        <f>SUMIF(NSL!$C$681:$C$682,C26,NSL!$E$681:$E$682)</f>
        <v>0</v>
      </c>
      <c r="AD26" s="154">
        <f>SUMIF(NSL!$C$684:$C$692,C26,NSL!$E$684:$E$692)</f>
        <v>0</v>
      </c>
      <c r="AE26" s="154">
        <f>SUMIF(NSL!$C$694:$C$776,C26,NSL!$E$694:$E$776)</f>
        <v>0</v>
      </c>
      <c r="AF26" s="154">
        <f>SUMIF(NSL!$C$778:$C$810,C26,NSL!$E$778:$E$810)</f>
        <v>0</v>
      </c>
      <c r="AG26" s="154">
        <f>SUMIF(NSL!$C$812:$C$813,C26,NSL!$E$812:$E$813)</f>
        <v>0</v>
      </c>
      <c r="AH26" s="154">
        <f>SUMIF(NSL!$C$815:$C$816,C26,NSL!$E$815:$E$816)</f>
        <v>0</v>
      </c>
      <c r="AI26" s="154">
        <f>SUMIF(NSL!$C$818:$C$889,C26,NSL!$E$818:$E$889)</f>
        <v>0.2</v>
      </c>
      <c r="AJ26" s="154">
        <f>SUMIF(NSL!$C$891:$C$917,C26,NSL!$E$891:$E$917)</f>
        <v>0</v>
      </c>
      <c r="AK26" s="154">
        <f>SUMIF(NSL!$C$919:$C$981,C26,NSL!$E$919:$E$981)</f>
        <v>0</v>
      </c>
      <c r="AL26" s="154">
        <f>SUMIF(NSL!$C$983:$C$1000,C26,NSL!$E$983:$E$1000)</f>
        <v>0</v>
      </c>
      <c r="AM26" s="154">
        <f>SUMIF(NSL!$C$1002:$C$1028,C26,NSL!$E$1002:$E$1028)</f>
        <v>0</v>
      </c>
      <c r="AN26" s="154">
        <f>SUMIF(NSL!$C$1030:$C$1045,C26,NSL!$E$1030:$E$1045)</f>
        <v>0</v>
      </c>
      <c r="AO26" s="154">
        <f>SUMIF(NSL!$C$1047:$C$1048,C26,NSL!$E$1047:$E$1048)</f>
        <v>0</v>
      </c>
      <c r="AP26" s="154">
        <f>SUMIF(NSL!$C$1050:$C$1074,C26,NSL!$E$1050:$E$1074)</f>
        <v>0</v>
      </c>
      <c r="AQ26" s="154">
        <f>SUMIF(NSL!$C$1076:$C$1099,C26,NSL!$E$1076:$E$1099)</f>
        <v>0</v>
      </c>
      <c r="AR26" s="154">
        <f>SUMIF(NSL!$C$1101:$C$1121,C26,NSL!$E$1101:$E$1121)</f>
        <v>0</v>
      </c>
      <c r="AS26" s="154">
        <f>SUMIF(NSL!$C$1123:$C$1164,C26,NSL!$E$1123:$E$1164)</f>
        <v>0</v>
      </c>
      <c r="AT26" s="154">
        <f>SUMIF(NSL!$C$1166:$C$1201,C26,NSL!$E$1166:$E$1201)</f>
        <v>0</v>
      </c>
      <c r="AU26" s="154">
        <f>SUMIF(NSL!$C$1203:$C$1223,C26,NSL!$E$1203:$E$1223)</f>
        <v>0</v>
      </c>
      <c r="AV26" s="154">
        <f>SUMIF(NSL!$C$1225:$C$1226,C26,NSL!$E$1225:$E$1226)</f>
        <v>0</v>
      </c>
      <c r="AW26" s="154">
        <f>SUMIF(NSL!$C$1228:$C$1244,C26,NSL!$E$1228:$E$1244)</f>
        <v>0</v>
      </c>
      <c r="AX26" s="154">
        <f>SUMIF(NSL!$C$1246:$C$1351,C26,NSL!$E$1246:$E$1351)</f>
        <v>0</v>
      </c>
      <c r="AY26" s="154">
        <f>SUMIF(NSL!$C$1353:$C$1434,C26,NSL!$E$1353:$E$1434)</f>
        <v>0</v>
      </c>
      <c r="AZ26" s="154">
        <f>SUMIF(NSL!$C$1436:$C$1440,C26,NSL!$E$1436:$E$1440)</f>
        <v>0</v>
      </c>
      <c r="BA26" s="154">
        <f>SUMIF(NSL!$C$1442:$C$1507,C26,NSL!$E$1442:$E$1507)</f>
        <v>0</v>
      </c>
      <c r="BB26" s="154">
        <f>SUMIF(NSL!$C$1509:$C$1540,C26,NSL!$E$1509:$E$1540)</f>
        <v>0</v>
      </c>
      <c r="BC26" s="154">
        <f>SUMIF(NSL!$C$1542:$C$1545,C26,NSL!$E$1542:$E$1545)</f>
        <v>0</v>
      </c>
      <c r="BD26" s="154">
        <f>SUMIF(NSL!$C$1547:$C$1560,C26,NSL!$E$1547:$E$1560)</f>
        <v>0</v>
      </c>
      <c r="BE26" s="154">
        <f>SUMIF(NSL!$C$1562:$C$1565,C26,NSL!$E$1562:$E$1565)</f>
        <v>0</v>
      </c>
      <c r="BF26" s="154">
        <f>SUMIF(NSL!$C$1567:$C$1569,C26,NSL!$E$1567:$E$1569)</f>
        <v>0</v>
      </c>
      <c r="BG26" s="152">
        <f>SUM(G26:Q26)+SUM(S26:W26)+Y26+Z26+SUM(AB26:BF26)</f>
        <v>0.2</v>
      </c>
      <c r="BH26" s="153">
        <f>X61-BG26</f>
        <v>119.56</v>
      </c>
      <c r="BI26" s="152">
        <f t="shared" si="5"/>
        <v>120.04</v>
      </c>
    </row>
    <row r="27" spans="1:62" ht="31.5" customHeight="1">
      <c r="A27" s="56" t="s">
        <v>88</v>
      </c>
      <c r="B27" s="13" t="s">
        <v>125</v>
      </c>
      <c r="C27" s="56" t="s">
        <v>37</v>
      </c>
      <c r="D27" s="151">
        <f>HTg!F28</f>
        <v>36.720000000000006</v>
      </c>
      <c r="E27" s="152">
        <f t="shared" si="10"/>
        <v>0</v>
      </c>
      <c r="F27" s="152">
        <f t="shared" si="11"/>
        <v>0</v>
      </c>
      <c r="G27" s="154">
        <f>SUMIF(NSL!$C$9:$C$10,C27,NSL!$E$9:$E$10)</f>
        <v>0</v>
      </c>
      <c r="H27" s="154">
        <f>SUMIF(NSL!$C$12:$C$13,C27,NSL!$E$12:$E$13)</f>
        <v>0</v>
      </c>
      <c r="I27" s="154">
        <f>SUMIF(NSL!$C$15:$C$16,C27,NSL!$E$15:$E$16)</f>
        <v>0</v>
      </c>
      <c r="J27" s="154">
        <f>SUMIF(NSL!$C$18:$C$19,C27,NSL!$E$18:$E$19)</f>
        <v>0</v>
      </c>
      <c r="K27" s="154">
        <f>SUMIF(NSL!$C$21:$C$43,C27,NSL!$E$21:$E$43)</f>
        <v>0</v>
      </c>
      <c r="L27" s="154">
        <f>SUMIF(NSL!$C$45:$C$51,C27,NSL!$E$45:$E$51)</f>
        <v>0</v>
      </c>
      <c r="M27" s="154">
        <f>SUMIF(NSL!$C$53:$C$55,C27,NSL!$E$53:$E$55)</f>
        <v>0</v>
      </c>
      <c r="N27" s="154">
        <f>SUMIF(NSL!$C$57:$C$65,C27,NSL!$E$57:$E$65)</f>
        <v>0</v>
      </c>
      <c r="O27" s="154">
        <f>SUMIF(NSL!$C$67:$C$76,C27,NSL!$E$67:$E$76)</f>
        <v>0</v>
      </c>
      <c r="P27" s="154">
        <f>SUMIF(NSL!$C$78:$C$79,C27,NSL!$E$78:$E$79)</f>
        <v>0</v>
      </c>
      <c r="Q27" s="154">
        <f>SUMIF(NSL!$C$81:$C$173,C27,NSL!$E$81:$E$173)</f>
        <v>0</v>
      </c>
      <c r="R27" s="152">
        <f t="shared" si="12"/>
        <v>36.720000000000006</v>
      </c>
      <c r="S27" s="154">
        <f>SUMIF(NSL!$C$176:$C$214,C27,NSL!$E$176:$E$214)</f>
        <v>0</v>
      </c>
      <c r="T27" s="154">
        <f>SUMIF(NSL!$C$216:$C$238,C27,NSL!$E$216:$E$238)</f>
        <v>0</v>
      </c>
      <c r="U27" s="154">
        <f>SUMIF(NSL!$C$240:$C$252,C27,NSL!$E$240:$E$252)</f>
        <v>0</v>
      </c>
      <c r="V27" s="154">
        <f>SUMIF(NSL!$C$254:$C$255,C27,NSL!$E$254:$E$255)</f>
        <v>0</v>
      </c>
      <c r="W27" s="154">
        <f>SUMIF(NSL!$C$257:$C$282,C27,NSL!$E$257:$E$282)</f>
        <v>0</v>
      </c>
      <c r="X27" s="154">
        <f>SUMIF(NSL!$C$284:$C$346,C27,NSL!$E$284:$E$346)</f>
        <v>0</v>
      </c>
      <c r="Y27" s="205">
        <f>D27-BG27</f>
        <v>36.620000000000005</v>
      </c>
      <c r="Z27" s="154">
        <f>SUMIF(NSL!$C$438:$C$480,C27,NSL!$E$438:$E$480)</f>
        <v>0</v>
      </c>
      <c r="AA27" s="152">
        <f t="shared" si="13"/>
        <v>0.05</v>
      </c>
      <c r="AB27" s="154">
        <f>SUMIF(NSL!$C$483:$C$679,C27,NSL!$E$483:$E$679)</f>
        <v>0.05</v>
      </c>
      <c r="AC27" s="154">
        <f>SUMIF(NSL!$C$681:$C$682,C27,NSL!$E$681:$E$682)</f>
        <v>0</v>
      </c>
      <c r="AD27" s="154">
        <f>SUMIF(NSL!$C$684:$C$692,C27,NSL!$E$684:$E$692)</f>
        <v>0</v>
      </c>
      <c r="AE27" s="154">
        <f>SUMIF(NSL!$C$694:$C$776,C27,NSL!$E$694:$E$776)</f>
        <v>0</v>
      </c>
      <c r="AF27" s="154">
        <f>SUMIF(NSL!$C$778:$C$810,C27,NSL!$E$778:$E$810)</f>
        <v>0</v>
      </c>
      <c r="AG27" s="154">
        <f>SUMIF(NSL!$C$812:$C$813,C27,NSL!$E$812:$E$813)</f>
        <v>0</v>
      </c>
      <c r="AH27" s="154">
        <f>SUMIF(NSL!$C$815:$C$816,C27,NSL!$E$815:$E$816)</f>
        <v>0</v>
      </c>
      <c r="AI27" s="154">
        <f>SUMIF(NSL!$C$818:$C$889,C27,NSL!$E$818:$E$889)</f>
        <v>0</v>
      </c>
      <c r="AJ27" s="154">
        <f>SUMIF(NSL!$C$891:$C$917,C27,NSL!$E$891:$E$917)</f>
        <v>0</v>
      </c>
      <c r="AK27" s="154">
        <f>SUMIF(NSL!$C$919:$C$981,C27,NSL!$E$919:$E$981)</f>
        <v>0</v>
      </c>
      <c r="AL27" s="154">
        <f>SUMIF(NSL!$C$983:$C$1000,C27,NSL!$E$983:$E$1000)</f>
        <v>0</v>
      </c>
      <c r="AM27" s="154">
        <f>SUMIF(NSL!$C$1002:$C$1028,C27,NSL!$E$1002:$E$1028)</f>
        <v>0</v>
      </c>
      <c r="AN27" s="154">
        <f>SUMIF(NSL!$C$1030:$C$1045,C27,NSL!$E$1030:$E$1045)</f>
        <v>0</v>
      </c>
      <c r="AO27" s="154">
        <f>SUMIF(NSL!$C$1047:$C$1048,C27,NSL!$E$1047:$E$1048)</f>
        <v>0</v>
      </c>
      <c r="AP27" s="154">
        <f>SUMIF(NSL!$C$1050:$C$1074,C27,NSL!$E$1050:$E$1074)</f>
        <v>0</v>
      </c>
      <c r="AQ27" s="154">
        <f>SUMIF(NSL!$C$1076:$C$1099,C27,NSL!$E$1076:$E$1099)</f>
        <v>0</v>
      </c>
      <c r="AR27" s="154">
        <f>SUMIF(NSL!$C$1101:$C$1121,C27,NSL!$E$1101:$E$1121)</f>
        <v>0</v>
      </c>
      <c r="AS27" s="154">
        <f>SUMIF(NSL!$C$1123:$C$1164,C27,NSL!$E$1123:$E$1164)</f>
        <v>0.05</v>
      </c>
      <c r="AT27" s="154">
        <f>SUMIF(NSL!$C$1166:$C$1201,C27,NSL!$E$1166:$E$1201)</f>
        <v>0</v>
      </c>
      <c r="AU27" s="154">
        <f>SUMIF(NSL!$C$1203:$C$1223,C27,NSL!$E$1203:$E$1223)</f>
        <v>0</v>
      </c>
      <c r="AV27" s="154">
        <f>SUMIF(NSL!$C$1225:$C$1226,C27,NSL!$E$1225:$E$1226)</f>
        <v>0</v>
      </c>
      <c r="AW27" s="154">
        <f>SUMIF(NSL!$C$1228:$C$1244,C27,NSL!$E$1228:$E$1244)</f>
        <v>0</v>
      </c>
      <c r="AX27" s="154">
        <f>SUMIF(NSL!$C$1246:$C$1351,C27,NSL!$E$1246:$E$1351)</f>
        <v>0</v>
      </c>
      <c r="AY27" s="154">
        <f>SUMIF(NSL!$C$1353:$C$1434,C27,NSL!$E$1353:$E$1434)</f>
        <v>0</v>
      </c>
      <c r="AZ27" s="154">
        <f>SUMIF(NSL!$C$1436:$C$1440,C27,NSL!$E$1436:$E$1440)</f>
        <v>0</v>
      </c>
      <c r="BA27" s="154">
        <f>SUMIF(NSL!$C$1442:$C$1507,C27,NSL!$E$1442:$E$1507)</f>
        <v>0</v>
      </c>
      <c r="BB27" s="154">
        <f>SUMIF(NSL!$C$1509:$C$1540,C27,NSL!$E$1509:$E$1540)</f>
        <v>0</v>
      </c>
      <c r="BC27" s="154">
        <f>SUMIF(NSL!$C$1542:$C$1545,C27,NSL!$E$1542:$E$1545)</f>
        <v>0</v>
      </c>
      <c r="BD27" s="154">
        <f>SUMIF(NSL!$C$1547:$C$1560,C27,NSL!$E$1547:$E$1560)</f>
        <v>0</v>
      </c>
      <c r="BE27" s="154">
        <f>SUMIF(NSL!$C$1562:$C$1565,C27,NSL!$E$1562:$E$1565)</f>
        <v>0</v>
      </c>
      <c r="BF27" s="154">
        <f>SUMIF(NSL!$C$1567:$C$1569,C27,NSL!$E$1567:$E$1569)</f>
        <v>0</v>
      </c>
      <c r="BG27" s="152">
        <f>SUM(G27:Q27)+SUM(S27:X27)+Z27+SUM(AB27:BF27)</f>
        <v>0.1</v>
      </c>
      <c r="BH27" s="153">
        <f>Y61-BG27</f>
        <v>61.4</v>
      </c>
      <c r="BI27" s="152">
        <f t="shared" si="5"/>
        <v>98.12</v>
      </c>
    </row>
    <row r="28" spans="1:62" ht="29.25" customHeight="1">
      <c r="A28" s="56" t="s">
        <v>89</v>
      </c>
      <c r="B28" s="13" t="s">
        <v>145</v>
      </c>
      <c r="C28" s="56" t="s">
        <v>40</v>
      </c>
      <c r="D28" s="151">
        <f>HTg!F29</f>
        <v>444.97</v>
      </c>
      <c r="E28" s="152">
        <f t="shared" si="10"/>
        <v>0</v>
      </c>
      <c r="F28" s="152">
        <f t="shared" si="11"/>
        <v>0</v>
      </c>
      <c r="G28" s="154">
        <f>SUMIF(NSL!$C$9:$C$10,C28,NSL!$E$9:$E$10)</f>
        <v>0</v>
      </c>
      <c r="H28" s="154">
        <f>SUMIF(NSL!$C$12:$C$13,C28,NSL!$E$12:$E$13)</f>
        <v>0</v>
      </c>
      <c r="I28" s="154">
        <f>SUMIF(NSL!$C$15:$C$16,C28,NSL!$E$15:$E$16)</f>
        <v>0</v>
      </c>
      <c r="J28" s="154">
        <f>SUMIF(NSL!$C$18:$C$19,C28,NSL!$E$18:$E$19)</f>
        <v>0</v>
      </c>
      <c r="K28" s="154">
        <f>SUMIF(NSL!$C$21:$C$43,C28,NSL!$E$21:$E$43)</f>
        <v>0</v>
      </c>
      <c r="L28" s="154">
        <f>SUMIF(NSL!$C$45:$C$51,C28,NSL!$E$45:$E$51)</f>
        <v>0</v>
      </c>
      <c r="M28" s="154">
        <f>SUMIF(NSL!$C$53:$C$55,C28,NSL!$E$53:$E$55)</f>
        <v>0</v>
      </c>
      <c r="N28" s="154">
        <f>SUMIF(NSL!$C$57:$C$65,C28,NSL!$E$57:$E$65)</f>
        <v>0</v>
      </c>
      <c r="O28" s="154">
        <f>SUMIF(NSL!$C$67:$C$76,C28,NSL!$E$67:$E$76)</f>
        <v>0</v>
      </c>
      <c r="P28" s="154">
        <f>SUMIF(NSL!$C$78:$C$79,C28,NSL!$E$78:$E$79)</f>
        <v>0</v>
      </c>
      <c r="Q28" s="154">
        <f>SUMIF(NSL!$C$81:$C$173,C28,NSL!$E$81:$E$173)</f>
        <v>0</v>
      </c>
      <c r="R28" s="152">
        <f t="shared" si="12"/>
        <v>444.97</v>
      </c>
      <c r="S28" s="154">
        <f>SUMIF(NSL!$C$176:$C$214,C28,NSL!$E$176:$E$214)</f>
        <v>0</v>
      </c>
      <c r="T28" s="154">
        <f>SUMIF(NSL!$C$216:$C$238,C28,NSL!$E$216:$E$238)</f>
        <v>0</v>
      </c>
      <c r="U28" s="154">
        <f>SUMIF(NSL!$C$240:$C$252,C28,NSL!$E$240:$E$252)</f>
        <v>0</v>
      </c>
      <c r="V28" s="154">
        <f>SUMIF(NSL!$C$254:$C$255,C28,NSL!$E$254:$E$255)</f>
        <v>0</v>
      </c>
      <c r="W28" s="154">
        <f>SUMIF(NSL!$C$257:$C$282,C28,NSL!$E$257:$E$282)</f>
        <v>0</v>
      </c>
      <c r="X28" s="154">
        <f>SUMIF(NSL!$C$284:$C$346,C28,NSL!$E$284:$E$346)</f>
        <v>0</v>
      </c>
      <c r="Y28" s="154">
        <f>SUMIF(NSL!$C$348:$C$436,C28,NSL!$E$348:$E$436)</f>
        <v>0</v>
      </c>
      <c r="Z28" s="205">
        <f>D28-BG28</f>
        <v>444.97</v>
      </c>
      <c r="AA28" s="152">
        <f t="shared" si="13"/>
        <v>0</v>
      </c>
      <c r="AB28" s="154">
        <f>SUMIF(NSL!$C$483:$C$679,C28,NSL!$E$483:$E$679)</f>
        <v>0</v>
      </c>
      <c r="AC28" s="154">
        <f>SUMIF(NSL!$C$681:$C$682,C28,NSL!$E$681:$E$682)</f>
        <v>0</v>
      </c>
      <c r="AD28" s="154">
        <f>SUMIF(NSL!$C$684:$C$692,C28,NSL!$E$684:$E$692)</f>
        <v>0</v>
      </c>
      <c r="AE28" s="154">
        <f>SUMIF(NSL!$C$694:$C$776,C28,NSL!$E$694:$E$776)</f>
        <v>0</v>
      </c>
      <c r="AF28" s="154">
        <f>SUMIF(NSL!$C$778:$C$810,C28,NSL!$E$778:$E$810)</f>
        <v>0</v>
      </c>
      <c r="AG28" s="154">
        <f>SUMIF(NSL!$C$812:$C$813,C28,NSL!$E$812:$E$813)</f>
        <v>0</v>
      </c>
      <c r="AH28" s="154">
        <f>SUMIF(NSL!$C$815:$C$816,C28,NSL!$E$815:$E$816)</f>
        <v>0</v>
      </c>
      <c r="AI28" s="154">
        <f>SUMIF(NSL!$C$818:$C$889,C28,NSL!$E$818:$E$889)</f>
        <v>0</v>
      </c>
      <c r="AJ28" s="154">
        <f>SUMIF(NSL!$C$891:$C$917,C28,NSL!$E$891:$E$917)</f>
        <v>0</v>
      </c>
      <c r="AK28" s="154">
        <f>SUMIF(NSL!$C$919:$C$981,C28,NSL!$E$919:$E$981)</f>
        <v>0</v>
      </c>
      <c r="AL28" s="154">
        <f>SUMIF(NSL!$C$983:$C$1000,C28,NSL!$E$983:$E$1000)</f>
        <v>0</v>
      </c>
      <c r="AM28" s="154">
        <f>SUMIF(NSL!$C$1002:$C$1028,C28,NSL!$E$1002:$E$1028)</f>
        <v>0</v>
      </c>
      <c r="AN28" s="154">
        <f>SUMIF(NSL!$C$1030:$C$1045,C28,NSL!$E$1030:$E$1045)</f>
        <v>0</v>
      </c>
      <c r="AO28" s="154">
        <f>SUMIF(NSL!$C$1047:$C$1048,C28,NSL!$E$1047:$E$1048)</f>
        <v>0</v>
      </c>
      <c r="AP28" s="154">
        <f>SUMIF(NSL!$C$1050:$C$1074,C28,NSL!$E$1050:$E$1074)</f>
        <v>0</v>
      </c>
      <c r="AQ28" s="154">
        <f>SUMIF(NSL!$C$1076:$C$1099,C28,NSL!$E$1076:$E$1099)</f>
        <v>0</v>
      </c>
      <c r="AR28" s="154">
        <f>SUMIF(NSL!$C$1101:$C$1121,C28,NSL!$E$1101:$E$1121)</f>
        <v>0</v>
      </c>
      <c r="AS28" s="154">
        <f>SUMIF(NSL!$C$1123:$C$1164,C28,NSL!$E$1123:$E$1164)</f>
        <v>0</v>
      </c>
      <c r="AT28" s="154">
        <f>SUMIF(NSL!$C$1166:$C$1201,C28,NSL!$E$1166:$E$1201)</f>
        <v>0</v>
      </c>
      <c r="AU28" s="154">
        <f>SUMIF(NSL!$C$1203:$C$1223,C28,NSL!$E$1203:$E$1223)</f>
        <v>0</v>
      </c>
      <c r="AV28" s="154">
        <f>SUMIF(NSL!$C$1225:$C$1226,C28,NSL!$E$1225:$E$1226)</f>
        <v>0</v>
      </c>
      <c r="AW28" s="154">
        <f>SUMIF(NSL!$C$1228:$C$1244,C28,NSL!$E$1228:$E$1244)</f>
        <v>0</v>
      </c>
      <c r="AX28" s="154">
        <f>SUMIF(NSL!$C$1246:$C$1351,C28,NSL!$E$1246:$E$1351)</f>
        <v>0</v>
      </c>
      <c r="AY28" s="154">
        <f>SUMIF(NSL!$C$1353:$C$1434,C28,NSL!$E$1353:$E$1434)</f>
        <v>0</v>
      </c>
      <c r="AZ28" s="154">
        <f>SUMIF(NSL!$C$1436:$C$1440,C28,NSL!$E$1436:$E$1440)</f>
        <v>0</v>
      </c>
      <c r="BA28" s="154">
        <f>SUMIF(NSL!$C$1442:$C$1507,C28,NSL!$E$1442:$E$1507)</f>
        <v>0</v>
      </c>
      <c r="BB28" s="154">
        <f>SUMIF(NSL!$C$1509:$C$1540,C28,NSL!$E$1509:$E$1540)</f>
        <v>0</v>
      </c>
      <c r="BC28" s="154">
        <f>SUMIF(NSL!$C$1542:$C$1545,C28,NSL!$E$1542:$E$1545)</f>
        <v>0</v>
      </c>
      <c r="BD28" s="154">
        <f>SUMIF(NSL!$C$1547:$C$1560,C28,NSL!$E$1547:$E$1560)</f>
        <v>0</v>
      </c>
      <c r="BE28" s="154">
        <f>SUMIF(NSL!$C$1562:$C$1565,C28,NSL!$E$1562:$E$1565)</f>
        <v>0</v>
      </c>
      <c r="BF28" s="154">
        <f>SUMIF(NSL!$C$1567:$C$1569,C28,NSL!$E$1567:$E$1569)</f>
        <v>0</v>
      </c>
      <c r="BG28" s="152">
        <f>SUM(G28:Q28)+SUM(S28:Y28)+SUM(AB28:BF28)</f>
        <v>0</v>
      </c>
      <c r="BH28" s="153">
        <f>Z61-BG28</f>
        <v>433.09999999999991</v>
      </c>
      <c r="BI28" s="152">
        <f t="shared" si="5"/>
        <v>878.06999999999994</v>
      </c>
    </row>
    <row r="29" spans="1:62" ht="35.25" customHeight="1">
      <c r="A29" s="56" t="s">
        <v>90</v>
      </c>
      <c r="B29" s="13" t="s">
        <v>164</v>
      </c>
      <c r="C29" s="56" t="s">
        <v>48</v>
      </c>
      <c r="D29" s="151">
        <f>HTg!F30</f>
        <v>1089.32</v>
      </c>
      <c r="E29" s="152">
        <f t="shared" si="10"/>
        <v>0</v>
      </c>
      <c r="F29" s="152">
        <f t="shared" si="11"/>
        <v>0</v>
      </c>
      <c r="G29" s="154">
        <f>SUM(G30:G42)</f>
        <v>0</v>
      </c>
      <c r="H29" s="154">
        <f t="shared" ref="H29:Z29" si="14">SUM(H30:H42)</f>
        <v>0</v>
      </c>
      <c r="I29" s="154">
        <f t="shared" si="14"/>
        <v>0</v>
      </c>
      <c r="J29" s="154">
        <f t="shared" si="14"/>
        <v>0</v>
      </c>
      <c r="K29" s="154">
        <f t="shared" si="14"/>
        <v>0</v>
      </c>
      <c r="L29" s="154">
        <f t="shared" si="14"/>
        <v>0</v>
      </c>
      <c r="M29" s="154">
        <f t="shared" si="14"/>
        <v>0</v>
      </c>
      <c r="N29" s="154">
        <f t="shared" si="14"/>
        <v>0</v>
      </c>
      <c r="O29" s="154">
        <f t="shared" si="14"/>
        <v>0</v>
      </c>
      <c r="P29" s="154">
        <f t="shared" si="14"/>
        <v>0</v>
      </c>
      <c r="Q29" s="154">
        <f t="shared" si="14"/>
        <v>0</v>
      </c>
      <c r="R29" s="152">
        <f>SUM(R30:R42)</f>
        <v>1089.32</v>
      </c>
      <c r="S29" s="154">
        <f t="shared" si="14"/>
        <v>0</v>
      </c>
      <c r="T29" s="154">
        <f t="shared" si="14"/>
        <v>0</v>
      </c>
      <c r="U29" s="154">
        <f t="shared" si="14"/>
        <v>0</v>
      </c>
      <c r="V29" s="154">
        <f t="shared" si="14"/>
        <v>0</v>
      </c>
      <c r="W29" s="154">
        <f t="shared" si="14"/>
        <v>0.8</v>
      </c>
      <c r="X29" s="154">
        <f t="shared" si="14"/>
        <v>0.22000000000000003</v>
      </c>
      <c r="Y29" s="154">
        <f t="shared" si="14"/>
        <v>0</v>
      </c>
      <c r="Z29" s="154">
        <f t="shared" si="14"/>
        <v>0</v>
      </c>
      <c r="AA29" s="207">
        <f>SUM(AA30:AA42)</f>
        <v>1082.0700000000002</v>
      </c>
      <c r="AB29" s="154">
        <f t="shared" ref="AB29:BF29" si="15">SUM(AB30:AB42)</f>
        <v>11.219999999999999</v>
      </c>
      <c r="AC29" s="154">
        <f t="shared" si="15"/>
        <v>0</v>
      </c>
      <c r="AD29" s="154">
        <f t="shared" si="15"/>
        <v>6.0399999999999991</v>
      </c>
      <c r="AE29" s="154">
        <f t="shared" si="15"/>
        <v>59.349999999999994</v>
      </c>
      <c r="AF29" s="154">
        <f t="shared" si="15"/>
        <v>2.23</v>
      </c>
      <c r="AG29" s="154">
        <f t="shared" si="15"/>
        <v>0</v>
      </c>
      <c r="AH29" s="154">
        <f t="shared" si="15"/>
        <v>0</v>
      </c>
      <c r="AI29" s="154">
        <f t="shared" si="15"/>
        <v>800.73000000000013</v>
      </c>
      <c r="AJ29" s="154">
        <f t="shared" si="15"/>
        <v>194.98</v>
      </c>
      <c r="AK29" s="154">
        <f t="shared" si="15"/>
        <v>0.76000000000000012</v>
      </c>
      <c r="AL29" s="154">
        <f t="shared" si="15"/>
        <v>0.75</v>
      </c>
      <c r="AM29" s="154">
        <f t="shared" si="15"/>
        <v>6.0099999999999989</v>
      </c>
      <c r="AN29" s="154">
        <f t="shared" si="15"/>
        <v>0</v>
      </c>
      <c r="AO29" s="154">
        <f t="shared" si="15"/>
        <v>0</v>
      </c>
      <c r="AP29" s="154">
        <f t="shared" si="15"/>
        <v>0.69000000000000006</v>
      </c>
      <c r="AQ29" s="154">
        <f t="shared" si="15"/>
        <v>0</v>
      </c>
      <c r="AR29" s="154">
        <f t="shared" si="15"/>
        <v>2.29</v>
      </c>
      <c r="AS29" s="154">
        <f t="shared" si="15"/>
        <v>2.23</v>
      </c>
      <c r="AT29" s="154">
        <f t="shared" si="15"/>
        <v>0.77</v>
      </c>
      <c r="AU29" s="154">
        <f t="shared" si="15"/>
        <v>0.08</v>
      </c>
      <c r="AV29" s="154">
        <f t="shared" si="15"/>
        <v>0</v>
      </c>
      <c r="AW29" s="154">
        <f t="shared" si="15"/>
        <v>0</v>
      </c>
      <c r="AX29" s="154">
        <f t="shared" si="15"/>
        <v>0</v>
      </c>
      <c r="AY29" s="154">
        <f t="shared" si="15"/>
        <v>0</v>
      </c>
      <c r="AZ29" s="154">
        <f t="shared" si="15"/>
        <v>0</v>
      </c>
      <c r="BA29" s="154">
        <f t="shared" si="15"/>
        <v>0.17</v>
      </c>
      <c r="BB29" s="154">
        <f t="shared" si="15"/>
        <v>0</v>
      </c>
      <c r="BC29" s="154">
        <f t="shared" si="15"/>
        <v>0</v>
      </c>
      <c r="BD29" s="154">
        <f t="shared" si="15"/>
        <v>0</v>
      </c>
      <c r="BE29" s="154">
        <f t="shared" si="15"/>
        <v>0</v>
      </c>
      <c r="BF29" s="154">
        <f t="shared" si="15"/>
        <v>0</v>
      </c>
      <c r="BG29" s="152">
        <f>D29-AA29</f>
        <v>7.2499999999997726</v>
      </c>
      <c r="BH29" s="153">
        <f>AA61-BG29</f>
        <v>415.41000000000008</v>
      </c>
      <c r="BI29" s="152">
        <f>SUM(BI30:BI42)</f>
        <v>1504.7300000000002</v>
      </c>
    </row>
    <row r="30" spans="1:62" ht="19.5" hidden="1" customHeight="1">
      <c r="A30" s="56"/>
      <c r="B30" s="13" t="s">
        <v>166</v>
      </c>
      <c r="C30" s="56" t="s">
        <v>53</v>
      </c>
      <c r="D30" s="151">
        <f>HTg!F31</f>
        <v>11.29</v>
      </c>
      <c r="E30" s="152">
        <f t="shared" si="10"/>
        <v>0</v>
      </c>
      <c r="F30" s="152">
        <f t="shared" si="11"/>
        <v>0</v>
      </c>
      <c r="G30" s="154">
        <f>SUMIF(NSL!$C$9:$C$10,C30,NSL!$E$9:$E$10)</f>
        <v>0</v>
      </c>
      <c r="H30" s="154">
        <f>SUMIF(NSL!$C$12:$C$13,C30,NSL!$E$12:$E$13)</f>
        <v>0</v>
      </c>
      <c r="I30" s="154">
        <f>SUMIF(NSL!$C$15:$C$16,C30,NSL!$E$15:$E$16)</f>
        <v>0</v>
      </c>
      <c r="J30" s="154">
        <f>SUMIF(NSL!$C$18:$C$19,C30,NSL!$E$18:$E$19)</f>
        <v>0</v>
      </c>
      <c r="K30" s="154">
        <f>SUMIF(NSL!$C$21:$C$43,C30,NSL!$E$21:$E$43)</f>
        <v>0</v>
      </c>
      <c r="L30" s="154">
        <f>SUMIF(NSL!$C$45:$C$51,C30,NSL!$E$45:$E$51)</f>
        <v>0</v>
      </c>
      <c r="M30" s="154">
        <f>SUMIF(NSL!$C$53:$C$55,C30,NSL!$E$53:$E$55)</f>
        <v>0</v>
      </c>
      <c r="N30" s="154">
        <f>SUMIF(NSL!$C$57:$C$65,C30,NSL!$E$57:$E$65)</f>
        <v>0</v>
      </c>
      <c r="O30" s="154">
        <f>SUMIF(NSL!$C$67:$C$76,C30,NSL!$E$67:$E$76)</f>
        <v>0</v>
      </c>
      <c r="P30" s="154">
        <f>SUMIF(NSL!$C$78:$C$79,C30,NSL!$E$78:$E$79)</f>
        <v>0</v>
      </c>
      <c r="Q30" s="154">
        <f>SUMIF(NSL!$C$81:$C$173,C30,NSL!$E$81:$E$173)</f>
        <v>0</v>
      </c>
      <c r="R30" s="152">
        <f t="shared" si="12"/>
        <v>11.289999999999997</v>
      </c>
      <c r="S30" s="154">
        <f>SUMIF(NSL!$C$176:$C$214,C30,NSL!$E$176:$E$214)</f>
        <v>0</v>
      </c>
      <c r="T30" s="154">
        <f>SUMIF(NSL!$C$216:$C$238,C30,NSL!$E$216:$E$238)</f>
        <v>0</v>
      </c>
      <c r="U30" s="154">
        <f>SUMIF(NSL!$C$240:$C$252,C30,NSL!$E$240:$E$252)</f>
        <v>0</v>
      </c>
      <c r="V30" s="154">
        <f>SUMIF(NSL!$C$254:$C$255,C30,NSL!$E$254:$E$255)</f>
        <v>0</v>
      </c>
      <c r="W30" s="154">
        <f>SUMIF(NSL!$C$257:$C$282,C30,NSL!$E$257:$E$282)</f>
        <v>0</v>
      </c>
      <c r="X30" s="154">
        <f>SUMIF(NSL!$C$284:$C$346,C30,NSL!$E$284:$E$346)</f>
        <v>0.04</v>
      </c>
      <c r="Y30" s="154">
        <f>SUMIF(NSL!$C$348:$C$436,C30,NSL!$E$348:$E$436)</f>
        <v>0</v>
      </c>
      <c r="Z30" s="154">
        <f>SUMIF(NSL!$C$438:$C$480,C30,NSL!$E$438:$E$480)</f>
        <v>0</v>
      </c>
      <c r="AA30" s="154">
        <f>SUM(AB30:AN30)</f>
        <v>11.049999999999999</v>
      </c>
      <c r="AB30" s="152">
        <f>D30-BG30</f>
        <v>11.049999999999999</v>
      </c>
      <c r="AC30" s="154">
        <f>SUMIF(NSL!$C$681:$C$682,C30,NSL!$E$681:$E$682)</f>
        <v>0</v>
      </c>
      <c r="AD30" s="154">
        <f>SUMIF(NSL!$C$684:$C$692,C30,NSL!$E$684:$E$692)</f>
        <v>0</v>
      </c>
      <c r="AE30" s="154">
        <f>SUMIF(NSL!$C$694:$C$776,C30,NSL!$E$694:$E$776)</f>
        <v>0</v>
      </c>
      <c r="AF30" s="154">
        <f>SUMIF(NSL!$C$778:$C$810,C30,NSL!$E$778:$E$810)</f>
        <v>0</v>
      </c>
      <c r="AG30" s="154">
        <f>SUMIF(NSL!$C$812:$C$813,C30,NSL!$E$812:$E$813)</f>
        <v>0</v>
      </c>
      <c r="AH30" s="154">
        <f>SUMIF(NSL!$C$815:$C$816,C30,NSL!$E$815:$E$816)</f>
        <v>0</v>
      </c>
      <c r="AI30" s="154">
        <f>SUMIF(NSL!$C$818:$C$889,C30,NSL!$E$818:$E$889)</f>
        <v>0</v>
      </c>
      <c r="AJ30" s="154">
        <f>SUMIF(NSL!$C$891:$C$917,C30,NSL!$E$891:$E$917)</f>
        <v>0</v>
      </c>
      <c r="AK30" s="154">
        <f>SUMIF(NSL!$C$919:$C$981,C30,NSL!$E$919:$E$981)</f>
        <v>0</v>
      </c>
      <c r="AL30" s="154">
        <f>SUMIF(NSL!$C$983:$C$1000,C30,NSL!$E$983:$E$1000)</f>
        <v>0</v>
      </c>
      <c r="AM30" s="154">
        <f>SUMIF(NSL!$C$1002:$C$1028,C30,NSL!$E$1002:$E$1028)</f>
        <v>0</v>
      </c>
      <c r="AN30" s="154">
        <f>SUMIF(NSL!$C$1030:$C$1045,C30,NSL!$E$1030:$E$1045)</f>
        <v>0</v>
      </c>
      <c r="AO30" s="154">
        <f>SUMIF(NSL!$C$1047:$C$1048,C30,NSL!$E$1047:$E$1048)</f>
        <v>0</v>
      </c>
      <c r="AP30" s="154">
        <f>SUMIF(NSL!$C$1050:$C$1074,C30,NSL!$E$1050:$E$1074)</f>
        <v>0.01</v>
      </c>
      <c r="AQ30" s="154">
        <f>SUMIF(NSL!$C$1076:$C$1099,C30,NSL!$E$1076:$E$1099)</f>
        <v>0</v>
      </c>
      <c r="AR30" s="154">
        <f>SUMIF(NSL!$C$1101:$C$1121,C30,NSL!$E$1101:$E$1121)</f>
        <v>0.19</v>
      </c>
      <c r="AS30" s="154">
        <f>SUMIF(NSL!$C$1123:$C$1164,C30,NSL!$E$1123:$E$1164)</f>
        <v>0</v>
      </c>
      <c r="AT30" s="154">
        <f>SUMIF(NSL!$C$1166:$C$1201,C30,NSL!$E$1166:$E$1201)</f>
        <v>0</v>
      </c>
      <c r="AU30" s="154">
        <f>SUMIF(NSL!$C$1203:$C$1223,C30,NSL!$E$1203:$E$1223)</f>
        <v>0</v>
      </c>
      <c r="AV30" s="154">
        <f>SUMIF(NSL!$C$1225:$C$1226,C30,NSL!$E$1225:$E$1226)</f>
        <v>0</v>
      </c>
      <c r="AW30" s="154">
        <f>SUMIF(NSL!$C$1228:$C$1244,C30,NSL!$E$1228:$E$1244)</f>
        <v>0</v>
      </c>
      <c r="AX30" s="154">
        <f>SUMIF(NSL!$C$1246:$C$1351,C30,NSL!$E$1246:$E$1351)</f>
        <v>0</v>
      </c>
      <c r="AY30" s="154">
        <f>SUMIF(NSL!$C$1353:$C$1434,C30,NSL!$E$1353:$E$1434)</f>
        <v>0</v>
      </c>
      <c r="AZ30" s="154">
        <f>SUMIF(NSL!$C$1436:$C$1440,C30,NSL!$E$1436:$E$1440)</f>
        <v>0</v>
      </c>
      <c r="BA30" s="154">
        <f>SUMIF(NSL!$C$1442:$C$1507,C30,NSL!$E$1442:$E$1507)</f>
        <v>0</v>
      </c>
      <c r="BB30" s="154">
        <f>SUMIF(NSL!$C$1509:$C$1540,C30,NSL!$E$1509:$E$1540)</f>
        <v>0</v>
      </c>
      <c r="BC30" s="154">
        <f>SUMIF(NSL!$C$1542:$C$1545,C30,NSL!$E$1542:$E$1545)</f>
        <v>0</v>
      </c>
      <c r="BD30" s="154">
        <f>SUMIF(NSL!$C$1547:$C$1560,C30,NSL!$E$1547:$E$1560)</f>
        <v>0</v>
      </c>
      <c r="BE30" s="154">
        <f>SUMIF(NSL!$C$1562:$C$1565,C30,NSL!$E$1562:$E$1565)</f>
        <v>0</v>
      </c>
      <c r="BF30" s="154">
        <f>SUMIF(NSL!$C$1567:$C$1569,C30,NSL!$E$1567:$E$1569)</f>
        <v>0</v>
      </c>
      <c r="BG30" s="152">
        <f>SUM(G30:Q30)+SUM(S30:Z30)+SUM(AC30:BF30)</f>
        <v>0.24000000000000002</v>
      </c>
      <c r="BH30" s="153">
        <f>AB61-BG30</f>
        <v>14.329999999999998</v>
      </c>
      <c r="BI30" s="152">
        <f t="shared" si="5"/>
        <v>25.619999999999997</v>
      </c>
    </row>
    <row r="31" spans="1:62" ht="19.5" hidden="1" customHeight="1">
      <c r="A31" s="56"/>
      <c r="B31" s="13" t="s">
        <v>167</v>
      </c>
      <c r="C31" s="56" t="s">
        <v>58</v>
      </c>
      <c r="D31" s="151">
        <f>HTg!F32</f>
        <v>0</v>
      </c>
      <c r="E31" s="152">
        <f t="shared" si="10"/>
        <v>0</v>
      </c>
      <c r="F31" s="152">
        <f t="shared" si="11"/>
        <v>0</v>
      </c>
      <c r="G31" s="154">
        <f>SUMIF(NSL!$C$9:$C$10,C31,NSL!$E$9:$E$10)</f>
        <v>0</v>
      </c>
      <c r="H31" s="154">
        <f>SUMIF(NSL!$C$12:$C$13,C31,NSL!$E$12:$E$13)</f>
        <v>0</v>
      </c>
      <c r="I31" s="154">
        <f>SUMIF(NSL!$C$15:$C$16,C31,NSL!$E$15:$E$16)</f>
        <v>0</v>
      </c>
      <c r="J31" s="154">
        <f>SUMIF(NSL!$C$18:$C$19,C31,NSL!$E$18:$E$19)</f>
        <v>0</v>
      </c>
      <c r="K31" s="154">
        <f>SUMIF(NSL!$C$21:$C$43,C31,NSL!$E$21:$E$43)</f>
        <v>0</v>
      </c>
      <c r="L31" s="154">
        <f>SUMIF(NSL!$C$45:$C$51,C31,NSL!$E$45:$E$51)</f>
        <v>0</v>
      </c>
      <c r="M31" s="154">
        <f>SUMIF(NSL!$C$53:$C$55,C31,NSL!$E$53:$E$55)</f>
        <v>0</v>
      </c>
      <c r="N31" s="154">
        <f>SUMIF(NSL!$C$57:$C$65,C31,NSL!$E$57:$E$65)</f>
        <v>0</v>
      </c>
      <c r="O31" s="154">
        <f>SUMIF(NSL!$C$67:$C$76,C31,NSL!$E$67:$E$76)</f>
        <v>0</v>
      </c>
      <c r="P31" s="154">
        <f>SUMIF(NSL!$C$78:$C$79,C31,NSL!$E$78:$E$79)</f>
        <v>0</v>
      </c>
      <c r="Q31" s="154">
        <f>SUMIF(NSL!$C$81:$C$173,C31,NSL!$E$81:$E$173)</f>
        <v>0</v>
      </c>
      <c r="R31" s="152">
        <f t="shared" si="12"/>
        <v>0</v>
      </c>
      <c r="S31" s="154">
        <f>SUMIF(NSL!$C$176:$C$214,C31,NSL!$E$176:$E$214)</f>
        <v>0</v>
      </c>
      <c r="T31" s="154">
        <f>SUMIF(NSL!$C$216:$C$238,C31,NSL!$E$216:$E$238)</f>
        <v>0</v>
      </c>
      <c r="U31" s="154">
        <f>SUMIF(NSL!$C$240:$C$252,C31,NSL!$E$240:$E$252)</f>
        <v>0</v>
      </c>
      <c r="V31" s="154">
        <f>SUMIF(NSL!$C$254:$C$255,C31,NSL!$E$254:$E$255)</f>
        <v>0</v>
      </c>
      <c r="W31" s="154">
        <f>SUMIF(NSL!$C$257:$C$282,C31,NSL!$E$257:$E$282)</f>
        <v>0</v>
      </c>
      <c r="X31" s="154">
        <f>SUMIF(NSL!$C$284:$C$346,C31,NSL!$E$284:$E$346)</f>
        <v>0</v>
      </c>
      <c r="Y31" s="154">
        <f>SUMIF(NSL!$C$348:$C$436,C31,NSL!$E$348:$E$436)</f>
        <v>0</v>
      </c>
      <c r="Z31" s="154">
        <f>SUMIF(NSL!$C$438:$C$480,C31,NSL!$E$438:$E$480)</f>
        <v>0</v>
      </c>
      <c r="AA31" s="154">
        <f t="shared" ref="AA31:AA60" si="16">SUM(AB31:AN31)</f>
        <v>0</v>
      </c>
      <c r="AB31" s="154">
        <f>SUMIF(NSL!$C$483:$C$679,C31,NSL!$E$483:$E$679)</f>
        <v>0</v>
      </c>
      <c r="AC31" s="152">
        <f>D31-BG31</f>
        <v>0</v>
      </c>
      <c r="AD31" s="154">
        <f>SUMIF(NSL!$C$684:$C$692,C31,NSL!$E$684:$E$692)</f>
        <v>0</v>
      </c>
      <c r="AE31" s="154">
        <f>SUMIF(NSL!$C$694:$C$776,C31,NSL!$E$694:$E$776)</f>
        <v>0</v>
      </c>
      <c r="AF31" s="154">
        <f>SUMIF(NSL!$C$778:$C$810,C31,NSL!$E$778:$E$810)</f>
        <v>0</v>
      </c>
      <c r="AG31" s="154">
        <f>SUMIF(NSL!$C$812:$C$813,C31,NSL!$E$812:$E$813)</f>
        <v>0</v>
      </c>
      <c r="AH31" s="154">
        <f>SUMIF(NSL!$C$815:$C$816,C31,NSL!$E$815:$E$816)</f>
        <v>0</v>
      </c>
      <c r="AI31" s="154">
        <f>SUMIF(NSL!$C$818:$C$889,C31,NSL!$E$818:$E$889)</f>
        <v>0</v>
      </c>
      <c r="AJ31" s="154">
        <f>SUMIF(NSL!$C$891:$C$917,C31,NSL!$E$891:$E$917)</f>
        <v>0</v>
      </c>
      <c r="AK31" s="154">
        <f>SUMIF(NSL!$C$919:$C$981,C31,NSL!$E$919:$E$981)</f>
        <v>0</v>
      </c>
      <c r="AL31" s="154">
        <f>SUMIF(NSL!$C$983:$C$1000,C31,NSL!$E$983:$E$1000)</f>
        <v>0</v>
      </c>
      <c r="AM31" s="154">
        <f>SUMIF(NSL!$C$1002:$C$1028,C31,NSL!$E$1002:$E$1028)</f>
        <v>0</v>
      </c>
      <c r="AN31" s="154">
        <f>SUMIF(NSL!$C$1030:$C$1045,C31,NSL!$E$1030:$E$1045)</f>
        <v>0</v>
      </c>
      <c r="AO31" s="154">
        <f>SUMIF(NSL!$C$1047:$C$1048,C31,NSL!$E$1047:$E$1048)</f>
        <v>0</v>
      </c>
      <c r="AP31" s="154">
        <f>SUMIF(NSL!$C$1050:$C$1074,C31,NSL!$E$1050:$E$1074)</f>
        <v>0</v>
      </c>
      <c r="AQ31" s="154">
        <f>SUMIF(NSL!$C$1076:$C$1099,C31,NSL!$E$1076:$E$1099)</f>
        <v>0</v>
      </c>
      <c r="AR31" s="154">
        <f>SUMIF(NSL!$C$1101:$C$1121,C31,NSL!$E$1101:$E$1121)</f>
        <v>0</v>
      </c>
      <c r="AS31" s="154">
        <f>SUMIF(NSL!$C$1123:$C$1164,C31,NSL!$E$1123:$E$1164)</f>
        <v>0</v>
      </c>
      <c r="AT31" s="154">
        <f>SUMIF(NSL!$C$1166:$C$1201,C31,NSL!$E$1166:$E$1201)</f>
        <v>0</v>
      </c>
      <c r="AU31" s="154">
        <f>SUMIF(NSL!$C$1203:$C$1223,C31,NSL!$E$1203:$E$1223)</f>
        <v>0</v>
      </c>
      <c r="AV31" s="154">
        <f>SUMIF(NSL!$C$1225:$C$1226,C31,NSL!$E$1225:$E$1226)</f>
        <v>0</v>
      </c>
      <c r="AW31" s="154">
        <f>SUMIF(NSL!$C$1228:$C$1244,C31,NSL!$E$1228:$E$1244)</f>
        <v>0</v>
      </c>
      <c r="AX31" s="154">
        <f>SUMIF(NSL!$C$1246:$C$1351,C31,NSL!$E$1246:$E$1351)</f>
        <v>0</v>
      </c>
      <c r="AY31" s="154">
        <f>SUMIF(NSL!$C$1353:$C$1434,C31,NSL!$E$1353:$E$1434)</f>
        <v>0</v>
      </c>
      <c r="AZ31" s="154">
        <f>SUMIF(NSL!$C$1436:$C$1440,C31,NSL!$E$1436:$E$1440)</f>
        <v>0</v>
      </c>
      <c r="BA31" s="154">
        <f>SUMIF(NSL!$C$1442:$C$1507,C31,NSL!$E$1442:$E$1507)</f>
        <v>0</v>
      </c>
      <c r="BB31" s="154">
        <f>SUMIF(NSL!$C$1509:$C$1540,C31,NSL!$E$1509:$E$1540)</f>
        <v>0</v>
      </c>
      <c r="BC31" s="154">
        <f>SUMIF(NSL!$C$1542:$C$1545,C31,NSL!$E$1542:$E$1545)</f>
        <v>0</v>
      </c>
      <c r="BD31" s="154">
        <f>SUMIF(NSL!$C$1547:$C$1560,C31,NSL!$E$1547:$E$1560)</f>
        <v>0</v>
      </c>
      <c r="BE31" s="154">
        <f>SUMIF(NSL!$C$1562:$C$1565,C31,NSL!$E$1562:$E$1565)</f>
        <v>0</v>
      </c>
      <c r="BF31" s="154">
        <f>SUMIF(NSL!$C$1567:$C$1569,C31,NSL!$E$1567:$E$1569)</f>
        <v>0</v>
      </c>
      <c r="BG31" s="152">
        <f>SUM(G31:Q31)+SUM(S31:Z31)+AB31+SUM(AD31:BF31)</f>
        <v>0</v>
      </c>
      <c r="BH31" s="153">
        <f>AC61-BG31</f>
        <v>0</v>
      </c>
      <c r="BI31" s="152">
        <f t="shared" si="5"/>
        <v>0</v>
      </c>
    </row>
    <row r="32" spans="1:62" ht="19.5" hidden="1" customHeight="1">
      <c r="A32" s="56"/>
      <c r="B32" s="13" t="s">
        <v>168</v>
      </c>
      <c r="C32" s="56" t="s">
        <v>54</v>
      </c>
      <c r="D32" s="151">
        <f>HTg!F33</f>
        <v>6.0399999999999991</v>
      </c>
      <c r="E32" s="152">
        <f t="shared" si="10"/>
        <v>0</v>
      </c>
      <c r="F32" s="152">
        <f t="shared" si="11"/>
        <v>0</v>
      </c>
      <c r="G32" s="154">
        <f>SUMIF(NSL!$C$9:$C$10,C32,NSL!$E$9:$E$10)</f>
        <v>0</v>
      </c>
      <c r="H32" s="154">
        <f>SUMIF(NSL!$C$12:$C$13,C32,NSL!$E$12:$E$13)</f>
        <v>0</v>
      </c>
      <c r="I32" s="154">
        <f>SUMIF(NSL!$C$15:$C$16,C32,NSL!$E$15:$E$16)</f>
        <v>0</v>
      </c>
      <c r="J32" s="154">
        <f>SUMIF(NSL!$C$18:$C$19,C32,NSL!$E$18:$E$19)</f>
        <v>0</v>
      </c>
      <c r="K32" s="154">
        <f>SUMIF(NSL!$C$21:$C$43,C32,NSL!$E$21:$E$43)</f>
        <v>0</v>
      </c>
      <c r="L32" s="154">
        <f>SUMIF(NSL!$C$45:$C$51,C32,NSL!$E$45:$E$51)</f>
        <v>0</v>
      </c>
      <c r="M32" s="154">
        <f>SUMIF(NSL!$C$53:$C$55,C32,NSL!$E$53:$E$55)</f>
        <v>0</v>
      </c>
      <c r="N32" s="154">
        <f>SUMIF(NSL!$C$57:$C$65,C32,NSL!$E$57:$E$65)</f>
        <v>0</v>
      </c>
      <c r="O32" s="154">
        <f>SUMIF(NSL!$C$67:$C$76,C32,NSL!$E$67:$E$76)</f>
        <v>0</v>
      </c>
      <c r="P32" s="154">
        <f>SUMIF(NSL!$C$78:$C$79,C32,NSL!$E$78:$E$79)</f>
        <v>0</v>
      </c>
      <c r="Q32" s="154">
        <f>SUMIF(NSL!$C$81:$C$173,C32,NSL!$E$81:$E$173)</f>
        <v>0</v>
      </c>
      <c r="R32" s="152">
        <f t="shared" si="12"/>
        <v>6.0399999999999991</v>
      </c>
      <c r="S32" s="154">
        <f>SUMIF(NSL!$C$176:$C$214,C32,NSL!$E$176:$E$214)</f>
        <v>0</v>
      </c>
      <c r="T32" s="154">
        <f>SUMIF(NSL!$C$216:$C$238,C32,NSL!$E$216:$E$238)</f>
        <v>0</v>
      </c>
      <c r="U32" s="154">
        <f>SUMIF(NSL!$C$240:$C$252,C32,NSL!$E$240:$E$252)</f>
        <v>0</v>
      </c>
      <c r="V32" s="154">
        <f>SUMIF(NSL!$C$254:$C$255,C32,NSL!$E$254:$E$255)</f>
        <v>0</v>
      </c>
      <c r="W32" s="154">
        <f>SUMIF(NSL!$C$257:$C$282,C32,NSL!$E$257:$E$282)</f>
        <v>0</v>
      </c>
      <c r="X32" s="154">
        <f>SUMIF(NSL!$C$284:$C$346,C32,NSL!$E$284:$E$346)</f>
        <v>0</v>
      </c>
      <c r="Y32" s="154">
        <f>SUMIF(NSL!$C$348:$C$436,C32,NSL!$E$348:$E$436)</f>
        <v>0</v>
      </c>
      <c r="Z32" s="154">
        <f>SUMIF(NSL!$C$438:$C$480,C32,NSL!$E$438:$E$480)</f>
        <v>0</v>
      </c>
      <c r="AA32" s="154">
        <f t="shared" si="16"/>
        <v>6.0399999999999991</v>
      </c>
      <c r="AB32" s="154">
        <f>SUMIF(NSL!$C$483:$C$679,C32,NSL!$E$483:$E$679)</f>
        <v>0</v>
      </c>
      <c r="AC32" s="154">
        <f>SUMIF(NSL!$C$681:$C$682,C32,NSL!$E$681:$E$682)</f>
        <v>0</v>
      </c>
      <c r="AD32" s="152">
        <f>D32-BG32</f>
        <v>6.0399999999999991</v>
      </c>
      <c r="AE32" s="154">
        <f>SUMIF(NSL!$C$694:$C$776,C32,NSL!$E$694:$E$776)</f>
        <v>0</v>
      </c>
      <c r="AF32" s="154">
        <f>SUMIF(NSL!$C$778:$C$810,C32,NSL!$E$778:$E$810)</f>
        <v>0</v>
      </c>
      <c r="AG32" s="154">
        <f>SUMIF(NSL!$C$812:$C$813,C32,NSL!$E$812:$E$813)</f>
        <v>0</v>
      </c>
      <c r="AH32" s="154">
        <f>SUMIF(NSL!$C$815:$C$816,C32,NSL!$E$815:$E$816)</f>
        <v>0</v>
      </c>
      <c r="AI32" s="154">
        <f>SUMIF(NSL!$C$818:$C$889,C32,NSL!$E$818:$E$889)</f>
        <v>0</v>
      </c>
      <c r="AJ32" s="154">
        <f>SUMIF(NSL!$C$891:$C$917,C32,NSL!$E$891:$E$917)</f>
        <v>0</v>
      </c>
      <c r="AK32" s="154">
        <f>SUMIF(NSL!$C$919:$C$981,C32,NSL!$E$919:$E$981)</f>
        <v>0</v>
      </c>
      <c r="AL32" s="154">
        <f>SUMIF(NSL!$C$983:$C$1000,C32,NSL!$E$983:$E$1000)</f>
        <v>0</v>
      </c>
      <c r="AM32" s="154">
        <f>SUMIF(NSL!$C$1002:$C$1028,C32,NSL!$E$1002:$E$1028)</f>
        <v>0</v>
      </c>
      <c r="AN32" s="154">
        <f>SUMIF(NSL!$C$1030:$C$1045,C32,NSL!$E$1030:$E$1045)</f>
        <v>0</v>
      </c>
      <c r="AO32" s="154">
        <f>SUMIF(NSL!$C$1047:$C$1048,C32,NSL!$E$1047:$E$1048)</f>
        <v>0</v>
      </c>
      <c r="AP32" s="154">
        <f>SUMIF(NSL!$C$1050:$C$1074,C32,NSL!$E$1050:$E$1074)</f>
        <v>0</v>
      </c>
      <c r="AQ32" s="154">
        <f>SUMIF(NSL!$C$1076:$C$1099,C32,NSL!$E$1076:$E$1099)</f>
        <v>0</v>
      </c>
      <c r="AR32" s="154">
        <f>SUMIF(NSL!$C$1101:$C$1121,C32,NSL!$E$1101:$E$1121)</f>
        <v>0</v>
      </c>
      <c r="AS32" s="154">
        <f>SUMIF(NSL!$C$1123:$C$1164,C32,NSL!$E$1123:$E$1164)</f>
        <v>0</v>
      </c>
      <c r="AT32" s="154">
        <f>SUMIF(NSL!$C$1166:$C$1201,C32,NSL!$E$1166:$E$1201)</f>
        <v>0</v>
      </c>
      <c r="AU32" s="154">
        <f>SUMIF(NSL!$C$1203:$C$1223,C32,NSL!$E$1203:$E$1223)</f>
        <v>0</v>
      </c>
      <c r="AV32" s="154">
        <f>SUMIF(NSL!$C$1225:$C$1226,C32,NSL!$E$1225:$E$1226)</f>
        <v>0</v>
      </c>
      <c r="AW32" s="154">
        <f>SUMIF(NSL!$C$1228:$C$1244,C32,NSL!$E$1228:$E$1244)</f>
        <v>0</v>
      </c>
      <c r="AX32" s="154">
        <f>SUMIF(NSL!$C$1246:$C$1351,C32,NSL!$E$1246:$E$1351)</f>
        <v>0</v>
      </c>
      <c r="AY32" s="154">
        <f>SUMIF(NSL!$C$1353:$C$1434,C32,NSL!$E$1353:$E$1434)</f>
        <v>0</v>
      </c>
      <c r="AZ32" s="154">
        <f>SUMIF(NSL!$C$1436:$C$1440,C32,NSL!$E$1436:$E$1440)</f>
        <v>0</v>
      </c>
      <c r="BA32" s="154">
        <f>SUMIF(NSL!$C$1442:$C$1507,C32,NSL!$E$1442:$E$1507)</f>
        <v>0</v>
      </c>
      <c r="BB32" s="154">
        <f>SUMIF(NSL!$C$1509:$C$1540,C32,NSL!$E$1509:$E$1540)</f>
        <v>0</v>
      </c>
      <c r="BC32" s="154">
        <f>SUMIF(NSL!$C$1542:$C$1545,C32,NSL!$E$1542:$E$1545)</f>
        <v>0</v>
      </c>
      <c r="BD32" s="154">
        <f>SUMIF(NSL!$C$1547:$C$1560,C32,NSL!$E$1547:$E$1560)</f>
        <v>0</v>
      </c>
      <c r="BE32" s="154">
        <f>SUMIF(NSL!$C$1562:$C$1565,C32,NSL!$E$1562:$E$1565)</f>
        <v>0</v>
      </c>
      <c r="BF32" s="154">
        <f>SUMIF(NSL!$C$1567:$C$1569,C32,NSL!$E$1567:$E$1569)</f>
        <v>0</v>
      </c>
      <c r="BG32" s="152">
        <f>SUM(G32:Q32)+SUM(S32:Z32)+SUM(AB32:AC32)+SUM(AE32:BF32)</f>
        <v>0</v>
      </c>
      <c r="BH32" s="153">
        <f>AD61-BG32</f>
        <v>0.37999999999999989</v>
      </c>
      <c r="BI32" s="152">
        <f t="shared" si="5"/>
        <v>6.419999999999999</v>
      </c>
    </row>
    <row r="33" spans="1:61" ht="19.5" hidden="1" customHeight="1">
      <c r="A33" s="56"/>
      <c r="B33" s="13" t="s">
        <v>169</v>
      </c>
      <c r="C33" s="56" t="s">
        <v>55</v>
      </c>
      <c r="D33" s="151">
        <f>HTg!F34</f>
        <v>60.47</v>
      </c>
      <c r="E33" s="152">
        <f t="shared" si="10"/>
        <v>0</v>
      </c>
      <c r="F33" s="152">
        <f t="shared" si="11"/>
        <v>0</v>
      </c>
      <c r="G33" s="154">
        <f>SUMIF(NSL!$C$9:$C$10,C33,NSL!$E$9:$E$10)</f>
        <v>0</v>
      </c>
      <c r="H33" s="154">
        <f>SUMIF(NSL!$C$12:$C$13,C33,NSL!$E$12:$E$13)</f>
        <v>0</v>
      </c>
      <c r="I33" s="154">
        <f>SUMIF(NSL!$C$15:$C$16,C33,NSL!$E$15:$E$16)</f>
        <v>0</v>
      </c>
      <c r="J33" s="154">
        <f>SUMIF(NSL!$C$18:$C$19,C33,NSL!$E$18:$E$19)</f>
        <v>0</v>
      </c>
      <c r="K33" s="154">
        <f>SUMIF(NSL!$C$21:$C$43,C33,NSL!$E$21:$E$43)</f>
        <v>0</v>
      </c>
      <c r="L33" s="154">
        <f>SUMIF(NSL!$C$45:$C$51,C33,NSL!$E$45:$E$51)</f>
        <v>0</v>
      </c>
      <c r="M33" s="154">
        <f>SUMIF(NSL!$C$53:$C$55,C33,NSL!$E$53:$E$55)</f>
        <v>0</v>
      </c>
      <c r="N33" s="154">
        <f>SUMIF(NSL!$C$57:$C$65,C33,NSL!$E$57:$E$65)</f>
        <v>0</v>
      </c>
      <c r="O33" s="154">
        <f>SUMIF(NSL!$C$67:$C$76,C33,NSL!$E$67:$E$76)</f>
        <v>0</v>
      </c>
      <c r="P33" s="154">
        <f>SUMIF(NSL!$C$78:$C$79,C33,NSL!$E$78:$E$79)</f>
        <v>0</v>
      </c>
      <c r="Q33" s="154">
        <f>SUMIF(NSL!$C$81:$C$173,C33,NSL!$E$81:$E$173)</f>
        <v>0</v>
      </c>
      <c r="R33" s="152">
        <f t="shared" si="12"/>
        <v>60.47</v>
      </c>
      <c r="S33" s="154">
        <f>SUMIF(NSL!$C$176:$C$214,C33,NSL!$E$176:$E$214)</f>
        <v>0</v>
      </c>
      <c r="T33" s="154">
        <f>SUMIF(NSL!$C$216:$C$238,C33,NSL!$E$216:$E$238)</f>
        <v>0</v>
      </c>
      <c r="U33" s="154">
        <f>SUMIF(NSL!$C$240:$C$252,C33,NSL!$E$240:$E$252)</f>
        <v>0</v>
      </c>
      <c r="V33" s="154">
        <f>SUMIF(NSL!$C$254:$C$255,C33,NSL!$E$254:$E$255)</f>
        <v>0</v>
      </c>
      <c r="W33" s="154">
        <f>SUMIF(NSL!$C$257:$C$282,C33,NSL!$E$257:$E$282)</f>
        <v>0</v>
      </c>
      <c r="X33" s="154">
        <f>SUMIF(NSL!$C$284:$C$346,C33,NSL!$E$284:$E$346)</f>
        <v>0</v>
      </c>
      <c r="Y33" s="154">
        <f>SUMIF(NSL!$C$348:$C$436,C33,NSL!$E$348:$E$436)</f>
        <v>0</v>
      </c>
      <c r="Z33" s="154">
        <f>SUMIF(NSL!$C$438:$C$480,C33,NSL!$E$438:$E$480)</f>
        <v>0</v>
      </c>
      <c r="AA33" s="154">
        <f t="shared" si="16"/>
        <v>59.47</v>
      </c>
      <c r="AB33" s="154">
        <f>SUMIF(NSL!$C$483:$C$679,C33,NSL!$E$483:$E$679)</f>
        <v>0.13</v>
      </c>
      <c r="AC33" s="154">
        <f>SUMIF(NSL!$C$681:$C$682,C33,NSL!$E$681:$E$682)</f>
        <v>0</v>
      </c>
      <c r="AD33" s="154">
        <f>SUMIF(NSL!$C$684:$C$692,C33,NSL!$E$684:$E$692)</f>
        <v>0</v>
      </c>
      <c r="AE33" s="152">
        <f>D33-BG33</f>
        <v>59.339999999999996</v>
      </c>
      <c r="AF33" s="154">
        <f>SUMIF(NSL!$C$778:$C$810,C33,NSL!$E$778:$E$810)</f>
        <v>0</v>
      </c>
      <c r="AG33" s="154">
        <f>SUMIF(NSL!$C$812:$C$813,C33,NSL!$E$812:$E$813)</f>
        <v>0</v>
      </c>
      <c r="AH33" s="154">
        <f>SUMIF(NSL!$C$815:$C$816,C33,NSL!$E$815:$E$816)</f>
        <v>0</v>
      </c>
      <c r="AI33" s="154">
        <f>SUMIF(NSL!$C$818:$C$889,C33,NSL!$E$818:$E$889)</f>
        <v>0</v>
      </c>
      <c r="AJ33" s="154">
        <f>SUMIF(NSL!$C$891:$C$917,C33,NSL!$E$891:$E$917)</f>
        <v>0</v>
      </c>
      <c r="AK33" s="154">
        <f>SUMIF(NSL!$C$919:$C$981,C33,NSL!$E$919:$E$981)</f>
        <v>0</v>
      </c>
      <c r="AL33" s="154">
        <f>SUMIF(NSL!$C$983:$C$1000,C33,NSL!$E$983:$E$1000)</f>
        <v>0</v>
      </c>
      <c r="AM33" s="154">
        <f>SUMIF(NSL!$C$1002:$C$1028,C33,NSL!$E$1002:$E$1028)</f>
        <v>0</v>
      </c>
      <c r="AN33" s="154">
        <f>SUMIF(NSL!$C$1030:$C$1045,C33,NSL!$E$1030:$E$1045)</f>
        <v>0</v>
      </c>
      <c r="AO33" s="154">
        <f>SUMIF(NSL!$C$1047:$C$1048,C33,NSL!$E$1047:$E$1048)</f>
        <v>0</v>
      </c>
      <c r="AP33" s="154">
        <f>SUMIF(NSL!$C$1050:$C$1074,C33,NSL!$E$1050:$E$1074)</f>
        <v>0</v>
      </c>
      <c r="AQ33" s="154">
        <f>SUMIF(NSL!$C$1076:$C$1099,C33,NSL!$E$1076:$E$1099)</f>
        <v>0</v>
      </c>
      <c r="AR33" s="154">
        <f>SUMIF(NSL!$C$1101:$C$1121,C33,NSL!$E$1101:$E$1121)</f>
        <v>0.05</v>
      </c>
      <c r="AS33" s="154">
        <f>SUMIF(NSL!$C$1123:$C$1164,C33,NSL!$E$1123:$E$1164)</f>
        <v>0</v>
      </c>
      <c r="AT33" s="154">
        <f>SUMIF(NSL!$C$1166:$C$1201,C33,NSL!$E$1166:$E$1201)</f>
        <v>0.7</v>
      </c>
      <c r="AU33" s="154">
        <f>SUMIF(NSL!$C$1203:$C$1223,C33,NSL!$E$1203:$E$1223)</f>
        <v>0.08</v>
      </c>
      <c r="AV33" s="154">
        <f>SUMIF(NSL!$C$1225:$C$1226,C33,NSL!$E$1225:$E$1226)</f>
        <v>0</v>
      </c>
      <c r="AW33" s="154">
        <f>SUMIF(NSL!$C$1228:$C$1244,C33,NSL!$E$1228:$E$1244)</f>
        <v>0</v>
      </c>
      <c r="AX33" s="154">
        <f>SUMIF(NSL!$C$1246:$C$1351,C33,NSL!$E$1246:$E$1351)</f>
        <v>0</v>
      </c>
      <c r="AY33" s="154">
        <f>SUMIF(NSL!$C$1353:$C$1434,C33,NSL!$E$1353:$E$1434)</f>
        <v>0</v>
      </c>
      <c r="AZ33" s="154">
        <f>SUMIF(NSL!$C$1436:$C$1440,C33,NSL!$E$1436:$E$1440)</f>
        <v>0</v>
      </c>
      <c r="BA33" s="154">
        <f>SUMIF(NSL!$C$1442:$C$1507,C33,NSL!$E$1442:$E$1507)</f>
        <v>0.17</v>
      </c>
      <c r="BB33" s="154">
        <f>SUMIF(NSL!$C$1509:$C$1540,C33,NSL!$E$1509:$E$1540)</f>
        <v>0</v>
      </c>
      <c r="BC33" s="154">
        <f>SUMIF(NSL!$C$1542:$C$1545,C33,NSL!$E$1542:$E$1545)</f>
        <v>0</v>
      </c>
      <c r="BD33" s="154">
        <f>SUMIF(NSL!$C$1547:$C$1560,C33,NSL!$E$1547:$E$1560)</f>
        <v>0</v>
      </c>
      <c r="BE33" s="154">
        <f>SUMIF(NSL!$C$1562:$C$1565,C33,NSL!$E$1562:$E$1565)</f>
        <v>0</v>
      </c>
      <c r="BF33" s="154">
        <f>SUMIF(NSL!$C$1567:$C$1569,C33,NSL!$E$1567:$E$1569)</f>
        <v>0</v>
      </c>
      <c r="BG33" s="152">
        <f>SUM(G33:Q33)+SUM(S33:Z33)+SUM(AB33:AD33)+SUM(AF33:BF33)</f>
        <v>1.1299999999999999</v>
      </c>
      <c r="BH33" s="153">
        <f>AE61-BG33</f>
        <v>12.440000000000001</v>
      </c>
      <c r="BI33" s="152">
        <f t="shared" si="5"/>
        <v>72.91</v>
      </c>
    </row>
    <row r="34" spans="1:61" ht="19.5" hidden="1" customHeight="1">
      <c r="A34" s="56"/>
      <c r="B34" s="13" t="s">
        <v>170</v>
      </c>
      <c r="C34" s="56" t="s">
        <v>56</v>
      </c>
      <c r="D34" s="151">
        <f>HTg!F35</f>
        <v>2.16</v>
      </c>
      <c r="E34" s="152">
        <f t="shared" si="10"/>
        <v>0</v>
      </c>
      <c r="F34" s="152">
        <f t="shared" si="11"/>
        <v>0</v>
      </c>
      <c r="G34" s="154">
        <f>SUMIF(NSL!$C$9:$C$10,C34,NSL!$E$9:$E$10)</f>
        <v>0</v>
      </c>
      <c r="H34" s="154">
        <f>SUMIF(NSL!$C$12:$C$13,C34,NSL!$E$12:$E$13)</f>
        <v>0</v>
      </c>
      <c r="I34" s="154">
        <f>SUMIF(NSL!$C$15:$C$16,C34,NSL!$E$15:$E$16)</f>
        <v>0</v>
      </c>
      <c r="J34" s="154">
        <f>SUMIF(NSL!$C$18:$C$19,C34,NSL!$E$18:$E$19)</f>
        <v>0</v>
      </c>
      <c r="K34" s="154">
        <f>SUMIF(NSL!$C$21:$C$43,C34,NSL!$E$21:$E$43)</f>
        <v>0</v>
      </c>
      <c r="L34" s="154">
        <f>SUMIF(NSL!$C$45:$C$51,C34,NSL!$E$45:$E$51)</f>
        <v>0</v>
      </c>
      <c r="M34" s="154">
        <f>SUMIF(NSL!$C$53:$C$55,C34,NSL!$E$53:$E$55)</f>
        <v>0</v>
      </c>
      <c r="N34" s="154">
        <f>SUMIF(NSL!$C$57:$C$65,C34,NSL!$E$57:$E$65)</f>
        <v>0</v>
      </c>
      <c r="O34" s="154">
        <f>SUMIF(NSL!$C$67:$C$76,C34,NSL!$E$67:$E$76)</f>
        <v>0</v>
      </c>
      <c r="P34" s="154">
        <f>SUMIF(NSL!$C$78:$C$79,C34,NSL!$E$78:$E$79)</f>
        <v>0</v>
      </c>
      <c r="Q34" s="154">
        <f>SUMIF(NSL!$C$81:$C$173,C34,NSL!$E$81:$E$173)</f>
        <v>0</v>
      </c>
      <c r="R34" s="152">
        <f t="shared" si="12"/>
        <v>2.16</v>
      </c>
      <c r="S34" s="154">
        <f>SUMIF(NSL!$C$176:$C$214,C34,NSL!$E$176:$E$214)</f>
        <v>0</v>
      </c>
      <c r="T34" s="154">
        <f>SUMIF(NSL!$C$216:$C$238,C34,NSL!$E$216:$E$238)</f>
        <v>0</v>
      </c>
      <c r="U34" s="154">
        <f>SUMIF(NSL!$C$240:$C$252,C34,NSL!$E$240:$E$252)</f>
        <v>0</v>
      </c>
      <c r="V34" s="154">
        <f>SUMIF(NSL!$C$254:$C$255,C34,NSL!$E$254:$E$255)</f>
        <v>0</v>
      </c>
      <c r="W34" s="154">
        <f>SUMIF(NSL!$C$257:$C$282,C34,NSL!$E$257:$E$282)</f>
        <v>0</v>
      </c>
      <c r="X34" s="154">
        <f>SUMIF(NSL!$C$284:$C$346,C34,NSL!$E$284:$E$346)</f>
        <v>0</v>
      </c>
      <c r="Y34" s="154">
        <f>SUMIF(NSL!$C$348:$C$436,C34,NSL!$E$348:$E$436)</f>
        <v>0</v>
      </c>
      <c r="Z34" s="154">
        <f>SUMIF(NSL!$C$438:$C$480,C34,NSL!$E$438:$E$480)</f>
        <v>0</v>
      </c>
      <c r="AA34" s="154">
        <f t="shared" si="16"/>
        <v>2.16</v>
      </c>
      <c r="AB34" s="154">
        <f>SUMIF(NSL!$C$483:$C$679,C34,NSL!$E$483:$E$679)</f>
        <v>0</v>
      </c>
      <c r="AC34" s="154">
        <f>SUMIF(NSL!$C$681:$C$682,C34,NSL!$E$681:$E$682)</f>
        <v>0</v>
      </c>
      <c r="AD34" s="154">
        <f>SUMIF(NSL!$C$684:$C$692,C34,NSL!$E$684:$E$692)</f>
        <v>0</v>
      </c>
      <c r="AE34" s="154">
        <f>SUMIF(NSL!$C$694:$C$776,C34,NSL!$E$694:$E$776)</f>
        <v>0</v>
      </c>
      <c r="AF34" s="152">
        <f>D34-BG34</f>
        <v>2.16</v>
      </c>
      <c r="AG34" s="154">
        <f>SUMIF(NSL!$C$812:$C$813,C34,NSL!$E$812:$E$813)</f>
        <v>0</v>
      </c>
      <c r="AH34" s="154">
        <f>SUMIF(NSL!$C$815:$C$816,C34,NSL!$E$815:$E$816)</f>
        <v>0</v>
      </c>
      <c r="AI34" s="154">
        <f>SUMIF(NSL!$C$818:$C$889,C34,NSL!$E$818:$E$889)</f>
        <v>0</v>
      </c>
      <c r="AJ34" s="154">
        <f>SUMIF(NSL!$C$891:$C$917,C34,NSL!$E$891:$E$917)</f>
        <v>0</v>
      </c>
      <c r="AK34" s="154">
        <f>SUMIF(NSL!$C$919:$C$981,C34,NSL!$E$919:$E$981)</f>
        <v>0</v>
      </c>
      <c r="AL34" s="154">
        <f>SUMIF(NSL!$C$983:$C$1000,C34,NSL!$E$983:$E$1000)</f>
        <v>0</v>
      </c>
      <c r="AM34" s="154">
        <f>SUMIF(NSL!$C$1002:$C$1028,C34,NSL!$E$1002:$E$1028)</f>
        <v>0</v>
      </c>
      <c r="AN34" s="154">
        <f>SUMIF(NSL!$C$1030:$C$1045,C34,NSL!$E$1030:$E$1045)</f>
        <v>0</v>
      </c>
      <c r="AO34" s="154">
        <f>SUMIF(NSL!$C$1047:$C$1048,C34,NSL!$E$1047:$E$1048)</f>
        <v>0</v>
      </c>
      <c r="AP34" s="154">
        <f>SUMIF(NSL!$C$1050:$C$1074,C34,NSL!$E$1050:$E$1074)</f>
        <v>0</v>
      </c>
      <c r="AQ34" s="154">
        <f>SUMIF(NSL!$C$1076:$C$1099,C34,NSL!$E$1076:$E$1099)</f>
        <v>0</v>
      </c>
      <c r="AR34" s="154">
        <f>SUMIF(NSL!$C$1101:$C$1121,C34,NSL!$E$1101:$E$1121)</f>
        <v>0</v>
      </c>
      <c r="AS34" s="154">
        <f>SUMIF(NSL!$C$1123:$C$1164,C34,NSL!$E$1123:$E$1164)</f>
        <v>0</v>
      </c>
      <c r="AT34" s="154">
        <f>SUMIF(NSL!$C$1166:$C$1201,C34,NSL!$E$1166:$E$1201)</f>
        <v>0</v>
      </c>
      <c r="AU34" s="154">
        <f>SUMIF(NSL!$C$1203:$C$1223,C34,NSL!$E$1203:$E$1223)</f>
        <v>0</v>
      </c>
      <c r="AV34" s="154">
        <f>SUMIF(NSL!$C$1225:$C$1226,C34,NSL!$E$1225:$E$1226)</f>
        <v>0</v>
      </c>
      <c r="AW34" s="154">
        <f>SUMIF(NSL!$C$1228:$C$1244,C34,NSL!$E$1228:$E$1244)</f>
        <v>0</v>
      </c>
      <c r="AX34" s="154">
        <f>SUMIF(NSL!$C$1246:$C$1351,C34,NSL!$E$1246:$E$1351)</f>
        <v>0</v>
      </c>
      <c r="AY34" s="154">
        <f>SUMIF(NSL!$C$1353:$C$1434,C34,NSL!$E$1353:$E$1434)</f>
        <v>0</v>
      </c>
      <c r="AZ34" s="154">
        <f>SUMIF(NSL!$C$1436:$C$1440,C34,NSL!$E$1436:$E$1440)</f>
        <v>0</v>
      </c>
      <c r="BA34" s="154">
        <f>SUMIF(NSL!$C$1442:$C$1507,C34,NSL!$E$1442:$E$1507)</f>
        <v>0</v>
      </c>
      <c r="BB34" s="154">
        <f>SUMIF(NSL!$C$1509:$C$1540,C34,NSL!$E$1509:$E$1540)</f>
        <v>0</v>
      </c>
      <c r="BC34" s="154">
        <f>SUMIF(NSL!$C$1542:$C$1545,C34,NSL!$E$1542:$E$1545)</f>
        <v>0</v>
      </c>
      <c r="BD34" s="154">
        <f>SUMIF(NSL!$C$1547:$C$1560,C34,NSL!$E$1547:$E$1560)</f>
        <v>0</v>
      </c>
      <c r="BE34" s="154">
        <f>SUMIF(NSL!$C$1562:$C$1565,C34,NSL!$E$1562:$E$1565)</f>
        <v>0</v>
      </c>
      <c r="BF34" s="154">
        <f>SUMIF(NSL!$C$1567:$C$1569,C34,NSL!$E$1567:$E$1569)</f>
        <v>0</v>
      </c>
      <c r="BG34" s="152">
        <f>SUM(G34:Q34)+SUM(S34:Z34)+SUM(AB34:AE34)+SUM(AG34:BF34)</f>
        <v>0</v>
      </c>
      <c r="BH34" s="153">
        <f>AF61-BG34</f>
        <v>23.699999999999996</v>
      </c>
      <c r="BI34" s="152">
        <f t="shared" si="5"/>
        <v>25.859999999999996</v>
      </c>
    </row>
    <row r="35" spans="1:61" ht="19.5" hidden="1" customHeight="1">
      <c r="A35" s="56"/>
      <c r="B35" s="13" t="s">
        <v>171</v>
      </c>
      <c r="C35" s="56" t="s">
        <v>57</v>
      </c>
      <c r="D35" s="151">
        <f>HTg!F36</f>
        <v>0</v>
      </c>
      <c r="E35" s="152">
        <f t="shared" si="10"/>
        <v>0</v>
      </c>
      <c r="F35" s="152">
        <f t="shared" si="11"/>
        <v>0</v>
      </c>
      <c r="G35" s="154">
        <f>SUMIF(NSL!$C$9:$C$10,C35,NSL!$E$9:$E$10)</f>
        <v>0</v>
      </c>
      <c r="H35" s="154">
        <f>SUMIF(NSL!$C$12:$C$13,C35,NSL!$E$12:$E$13)</f>
        <v>0</v>
      </c>
      <c r="I35" s="154">
        <f>SUMIF(NSL!$C$15:$C$16,C35,NSL!$E$15:$E$16)</f>
        <v>0</v>
      </c>
      <c r="J35" s="154">
        <f>SUMIF(NSL!$C$18:$C$19,C35,NSL!$E$18:$E$19)</f>
        <v>0</v>
      </c>
      <c r="K35" s="154">
        <f>SUMIF(NSL!$C$21:$C$43,C35,NSL!$E$21:$E$43)</f>
        <v>0</v>
      </c>
      <c r="L35" s="154">
        <f>SUMIF(NSL!$C$45:$C$51,C35,NSL!$E$45:$E$51)</f>
        <v>0</v>
      </c>
      <c r="M35" s="154">
        <f>SUMIF(NSL!$C$53:$C$55,C35,NSL!$E$53:$E$55)</f>
        <v>0</v>
      </c>
      <c r="N35" s="154">
        <f>SUMIF(NSL!$C$57:$C$65,C35,NSL!$E$57:$E$65)</f>
        <v>0</v>
      </c>
      <c r="O35" s="154">
        <f>SUMIF(NSL!$C$67:$C$76,C35,NSL!$E$67:$E$76)</f>
        <v>0</v>
      </c>
      <c r="P35" s="154">
        <f>SUMIF(NSL!$C$78:$C$79,C35,NSL!$E$78:$E$79)</f>
        <v>0</v>
      </c>
      <c r="Q35" s="154">
        <f>SUMIF(NSL!$C$81:$C$173,C35,NSL!$E$81:$E$173)</f>
        <v>0</v>
      </c>
      <c r="R35" s="152">
        <f t="shared" si="12"/>
        <v>0</v>
      </c>
      <c r="S35" s="154">
        <f>SUMIF(NSL!$C$176:$C$214,C35,NSL!$E$176:$E$214)</f>
        <v>0</v>
      </c>
      <c r="T35" s="154">
        <f>SUMIF(NSL!$C$216:$C$238,C35,NSL!$E$216:$E$238)</f>
        <v>0</v>
      </c>
      <c r="U35" s="154">
        <f>SUMIF(NSL!$C$240:$C$252,C35,NSL!$E$240:$E$252)</f>
        <v>0</v>
      </c>
      <c r="V35" s="154">
        <f>SUMIF(NSL!$C$254:$C$255,C35,NSL!$E$254:$E$255)</f>
        <v>0</v>
      </c>
      <c r="W35" s="154">
        <f>SUMIF(NSL!$C$257:$C$282,C35,NSL!$E$257:$E$282)</f>
        <v>0</v>
      </c>
      <c r="X35" s="154">
        <f>SUMIF(NSL!$C$284:$C$346,C35,NSL!$E$284:$E$346)</f>
        <v>0</v>
      </c>
      <c r="Y35" s="154">
        <f>SUMIF(NSL!$C$348:$C$436,C35,NSL!$E$348:$E$436)</f>
        <v>0</v>
      </c>
      <c r="Z35" s="154">
        <f>SUMIF(NSL!$C$438:$C$480,C35,NSL!$E$438:$E$480)</f>
        <v>0</v>
      </c>
      <c r="AA35" s="154">
        <f t="shared" si="16"/>
        <v>0</v>
      </c>
      <c r="AB35" s="154">
        <f>SUMIF(NSL!$C$483:$C$679,C35,NSL!$E$483:$E$679)</f>
        <v>0</v>
      </c>
      <c r="AC35" s="154">
        <f>SUMIF(NSL!$C$681:$C$682,C35,NSL!$E$681:$E$682)</f>
        <v>0</v>
      </c>
      <c r="AD35" s="154">
        <f>SUMIF(NSL!$C$684:$C$692,C35,NSL!$E$684:$E$692)</f>
        <v>0</v>
      </c>
      <c r="AE35" s="154">
        <f>SUMIF(NSL!$C$694:$C$776,C35,NSL!$E$694:$E$776)</f>
        <v>0</v>
      </c>
      <c r="AF35" s="154">
        <f>SUMIF(NSL!$C$778:$C$810,C35,NSL!$E$778:$E$810)</f>
        <v>0</v>
      </c>
      <c r="AG35" s="152">
        <f>D35-BG35</f>
        <v>0</v>
      </c>
      <c r="AH35" s="154">
        <f>SUMIF(NSL!$C$815:$C$816,C35,NSL!$E$815:$E$816)</f>
        <v>0</v>
      </c>
      <c r="AI35" s="154">
        <f>SUMIF(NSL!$C$818:$C$889,C35,NSL!$E$818:$E$889)</f>
        <v>0</v>
      </c>
      <c r="AJ35" s="154">
        <f>SUMIF(NSL!$C$891:$C$917,C35,NSL!$E$891:$E$917)</f>
        <v>0</v>
      </c>
      <c r="AK35" s="154">
        <f>SUMIF(NSL!$C$919:$C$981,C35,NSL!$E$919:$E$981)</f>
        <v>0</v>
      </c>
      <c r="AL35" s="154">
        <f>SUMIF(NSL!$C$983:$C$1000,C35,NSL!$E$983:$E$1000)</f>
        <v>0</v>
      </c>
      <c r="AM35" s="154">
        <f>SUMIF(NSL!$C$1002:$C$1028,C35,NSL!$E$1002:$E$1028)</f>
        <v>0</v>
      </c>
      <c r="AN35" s="154">
        <f>SUMIF(NSL!$C$1030:$C$1045,C35,NSL!$E$1030:$E$1045)</f>
        <v>0</v>
      </c>
      <c r="AO35" s="154">
        <f>SUMIF(NSL!$C$1047:$C$1048,C35,NSL!$E$1047:$E$1048)</f>
        <v>0</v>
      </c>
      <c r="AP35" s="154">
        <f>SUMIF(NSL!$C$1050:$C$1074,C35,NSL!$E$1050:$E$1074)</f>
        <v>0</v>
      </c>
      <c r="AQ35" s="154">
        <f>SUMIF(NSL!$C$1076:$C$1099,C35,NSL!$E$1076:$E$1099)</f>
        <v>0</v>
      </c>
      <c r="AR35" s="154">
        <f>SUMIF(NSL!$C$1101:$C$1121,C35,NSL!$E$1101:$E$1121)</f>
        <v>0</v>
      </c>
      <c r="AS35" s="154">
        <f>SUMIF(NSL!$C$1123:$C$1164,C35,NSL!$E$1123:$E$1164)</f>
        <v>0</v>
      </c>
      <c r="AT35" s="154">
        <f>SUMIF(NSL!$C$1166:$C$1201,C35,NSL!$E$1166:$E$1201)</f>
        <v>0</v>
      </c>
      <c r="AU35" s="154">
        <f>SUMIF(NSL!$C$1203:$C$1223,C35,NSL!$E$1203:$E$1223)</f>
        <v>0</v>
      </c>
      <c r="AV35" s="154">
        <f>SUMIF(NSL!$C$1225:$C$1226,C35,NSL!$E$1225:$E$1226)</f>
        <v>0</v>
      </c>
      <c r="AW35" s="154">
        <f>SUMIF(NSL!$C$1228:$C$1244,C35,NSL!$E$1228:$E$1244)</f>
        <v>0</v>
      </c>
      <c r="AX35" s="154">
        <f>SUMIF(NSL!$C$1246:$C$1351,C35,NSL!$E$1246:$E$1351)</f>
        <v>0</v>
      </c>
      <c r="AY35" s="154">
        <f>SUMIF(NSL!$C$1353:$C$1434,C35,NSL!$E$1353:$E$1434)</f>
        <v>0</v>
      </c>
      <c r="AZ35" s="154">
        <f>SUMIF(NSL!$C$1436:$C$1440,C35,NSL!$E$1436:$E$1440)</f>
        <v>0</v>
      </c>
      <c r="BA35" s="154">
        <f>SUMIF(NSL!$C$1442:$C$1507,C35,NSL!$E$1442:$E$1507)</f>
        <v>0</v>
      </c>
      <c r="BB35" s="154">
        <f>SUMIF(NSL!$C$1509:$C$1540,C35,NSL!$E$1509:$E$1540)</f>
        <v>0</v>
      </c>
      <c r="BC35" s="154">
        <f>SUMIF(NSL!$C$1542:$C$1545,C35,NSL!$E$1542:$E$1545)</f>
        <v>0</v>
      </c>
      <c r="BD35" s="154">
        <f>SUMIF(NSL!$C$1547:$C$1560,C35,NSL!$E$1547:$E$1560)</f>
        <v>0</v>
      </c>
      <c r="BE35" s="154">
        <f>SUMIF(NSL!$C$1562:$C$1565,C35,NSL!$E$1562:$E$1565)</f>
        <v>0</v>
      </c>
      <c r="BF35" s="154">
        <f>SUMIF(NSL!$C$1567:$C$1569,C35,NSL!$E$1567:$E$1569)</f>
        <v>0</v>
      </c>
      <c r="BG35" s="152">
        <f>SUM(G35:Q35)+SUM(S35:Z35)+SUM(AB35:AF35)+SUM(AH35:BF35)</f>
        <v>0</v>
      </c>
      <c r="BH35" s="153">
        <f>AG61-BG35</f>
        <v>0</v>
      </c>
      <c r="BI35" s="152">
        <f t="shared" si="5"/>
        <v>0</v>
      </c>
    </row>
    <row r="36" spans="1:61" ht="19.5" hidden="1" customHeight="1">
      <c r="A36" s="56"/>
      <c r="B36" s="13" t="s">
        <v>172</v>
      </c>
      <c r="C36" s="56" t="s">
        <v>176</v>
      </c>
      <c r="D36" s="151">
        <f>HTg!F37</f>
        <v>0</v>
      </c>
      <c r="E36" s="152">
        <f t="shared" si="10"/>
        <v>0</v>
      </c>
      <c r="F36" s="152">
        <f t="shared" si="11"/>
        <v>0</v>
      </c>
      <c r="G36" s="154">
        <f>SUMIF(NSL!$C$9:$C$10,C36,NSL!$E$9:$E$10)</f>
        <v>0</v>
      </c>
      <c r="H36" s="154">
        <f>SUMIF(NSL!$C$12:$C$13,C36,NSL!$E$12:$E$13)</f>
        <v>0</v>
      </c>
      <c r="I36" s="154">
        <f>SUMIF(NSL!$C$15:$C$16,C36,NSL!$E$15:$E$16)</f>
        <v>0</v>
      </c>
      <c r="J36" s="154">
        <f>SUMIF(NSL!$C$18:$C$19,C36,NSL!$E$18:$E$19)</f>
        <v>0</v>
      </c>
      <c r="K36" s="154">
        <f>SUMIF(NSL!$C$21:$C$43,C36,NSL!$E$21:$E$43)</f>
        <v>0</v>
      </c>
      <c r="L36" s="154">
        <f>SUMIF(NSL!$C$45:$C$51,C36,NSL!$E$45:$E$51)</f>
        <v>0</v>
      </c>
      <c r="M36" s="154">
        <f>SUMIF(NSL!$C$53:$C$55,C36,NSL!$E$53:$E$55)</f>
        <v>0</v>
      </c>
      <c r="N36" s="154">
        <f>SUMIF(NSL!$C$57:$C$65,C36,NSL!$E$57:$E$65)</f>
        <v>0</v>
      </c>
      <c r="O36" s="154">
        <f>SUMIF(NSL!$C$67:$C$76,C36,NSL!$E$67:$E$76)</f>
        <v>0</v>
      </c>
      <c r="P36" s="154">
        <f>SUMIF(NSL!$C$78:$C$79,C36,NSL!$E$78:$E$79)</f>
        <v>0</v>
      </c>
      <c r="Q36" s="154">
        <f>SUMIF(NSL!$C$81:$C$173,C36,NSL!$E$81:$E$173)</f>
        <v>0</v>
      </c>
      <c r="R36" s="152">
        <f t="shared" si="12"/>
        <v>0</v>
      </c>
      <c r="S36" s="154">
        <f>SUMIF(NSL!$C$176:$C$214,C36,NSL!$E$176:$E$214)</f>
        <v>0</v>
      </c>
      <c r="T36" s="154">
        <f>SUMIF(NSL!$C$216:$C$238,C36,NSL!$E$216:$E$238)</f>
        <v>0</v>
      </c>
      <c r="U36" s="154">
        <f>SUMIF(NSL!$C$240:$C$252,C36,NSL!$E$240:$E$252)</f>
        <v>0</v>
      </c>
      <c r="V36" s="154">
        <f>SUMIF(NSL!$C$254:$C$255,C36,NSL!$E$254:$E$255)</f>
        <v>0</v>
      </c>
      <c r="W36" s="154">
        <f>SUMIF(NSL!$C$257:$C$282,C36,NSL!$E$257:$E$282)</f>
        <v>0</v>
      </c>
      <c r="X36" s="154">
        <f>SUMIF(NSL!$C$284:$C$346,C36,NSL!$E$284:$E$346)</f>
        <v>0</v>
      </c>
      <c r="Y36" s="154">
        <f>SUMIF(NSL!$C$348:$C$436,C36,NSL!$E$348:$E$436)</f>
        <v>0</v>
      </c>
      <c r="Z36" s="154">
        <f>SUMIF(NSL!$C$438:$C$480,C36,NSL!$E$438:$E$480)</f>
        <v>0</v>
      </c>
      <c r="AA36" s="154">
        <f t="shared" si="16"/>
        <v>0</v>
      </c>
      <c r="AB36" s="154">
        <f>SUMIF(NSL!$C$483:$C$679,C36,NSL!$E$483:$E$679)</f>
        <v>0</v>
      </c>
      <c r="AC36" s="154">
        <f>SUMIF(NSL!$C$681:$C$682,C36,NSL!$E$681:$E$682)</f>
        <v>0</v>
      </c>
      <c r="AD36" s="154">
        <f>SUMIF(NSL!$C$684:$C$692,C36,NSL!$E$684:$E$692)</f>
        <v>0</v>
      </c>
      <c r="AE36" s="154">
        <f>SUMIF(NSL!$C$694:$C$776,C36,NSL!$E$694:$E$776)</f>
        <v>0</v>
      </c>
      <c r="AF36" s="154">
        <f>SUMIF(NSL!$C$778:$C$810,C36,NSL!$E$778:$E$810)</f>
        <v>0</v>
      </c>
      <c r="AG36" s="154">
        <f>SUMIF(NSL!$C$812:$C$813,C36,NSL!$E$812:$E$813)</f>
        <v>0</v>
      </c>
      <c r="AH36" s="152">
        <f>D36-BG36</f>
        <v>0</v>
      </c>
      <c r="AI36" s="154">
        <f>SUMIF(NSL!$C$818:$C$889,C36,NSL!$E$818:$E$889)</f>
        <v>0</v>
      </c>
      <c r="AJ36" s="154">
        <f>SUMIF(NSL!$C$891:$C$917,C36,NSL!$E$891:$E$917)</f>
        <v>0</v>
      </c>
      <c r="AK36" s="154">
        <f>SUMIF(NSL!$C$919:$C$981,C36,NSL!$E$919:$E$981)</f>
        <v>0</v>
      </c>
      <c r="AL36" s="154">
        <f>SUMIF(NSL!$C$983:$C$1000,C36,NSL!$E$983:$E$1000)</f>
        <v>0</v>
      </c>
      <c r="AM36" s="154">
        <f>SUMIF(NSL!$C$1002:$C$1028,C36,NSL!$E$1002:$E$1028)</f>
        <v>0</v>
      </c>
      <c r="AN36" s="154">
        <f>SUMIF(NSL!$C$1030:$C$1045,C36,NSL!$E$1030:$E$1045)</f>
        <v>0</v>
      </c>
      <c r="AO36" s="154">
        <f>SUMIF(NSL!$C$1047:$C$1048,C36,NSL!$E$1047:$E$1048)</f>
        <v>0</v>
      </c>
      <c r="AP36" s="154">
        <f>SUMIF(NSL!$C$1050:$C$1074,C36,NSL!$E$1050:$E$1074)</f>
        <v>0</v>
      </c>
      <c r="AQ36" s="154">
        <f>SUMIF(NSL!$C$1076:$C$1099,C36,NSL!$E$1076:$E$1099)</f>
        <v>0</v>
      </c>
      <c r="AR36" s="154">
        <f>SUMIF(NSL!$C$1101:$C$1121,C36,NSL!$E$1101:$E$1121)</f>
        <v>0</v>
      </c>
      <c r="AS36" s="154">
        <f>SUMIF(NSL!$C$1123:$C$1164,C36,NSL!$E$1123:$E$1164)</f>
        <v>0</v>
      </c>
      <c r="AT36" s="154">
        <f>SUMIF(NSL!$C$1166:$C$1201,C36,NSL!$E$1166:$E$1201)</f>
        <v>0</v>
      </c>
      <c r="AU36" s="154">
        <f>SUMIF(NSL!$C$1203:$C$1223,C36,NSL!$E$1203:$E$1223)</f>
        <v>0</v>
      </c>
      <c r="AV36" s="154">
        <f>SUMIF(NSL!$C$1225:$C$1226,C36,NSL!$E$1225:$E$1226)</f>
        <v>0</v>
      </c>
      <c r="AW36" s="154">
        <f>SUMIF(NSL!$C$1228:$C$1244,C36,NSL!$E$1228:$E$1244)</f>
        <v>0</v>
      </c>
      <c r="AX36" s="154">
        <f>SUMIF(NSL!$C$1246:$C$1351,C36,NSL!$E$1246:$E$1351)</f>
        <v>0</v>
      </c>
      <c r="AY36" s="154">
        <f>SUMIF(NSL!$C$1353:$C$1434,C36,NSL!$E$1353:$E$1434)</f>
        <v>0</v>
      </c>
      <c r="AZ36" s="154">
        <f>SUMIF(NSL!$C$1436:$C$1440,C36,NSL!$E$1436:$E$1440)</f>
        <v>0</v>
      </c>
      <c r="BA36" s="154">
        <f>SUMIF(NSL!$C$1442:$C$1507,C36,NSL!$E$1442:$E$1507)</f>
        <v>0</v>
      </c>
      <c r="BB36" s="154">
        <f>SUMIF(NSL!$C$1509:$C$1540,C36,NSL!$E$1509:$E$1540)</f>
        <v>0</v>
      </c>
      <c r="BC36" s="154">
        <f>SUMIF(NSL!$C$1542:$C$1545,C36,NSL!$E$1542:$E$1545)</f>
        <v>0</v>
      </c>
      <c r="BD36" s="154">
        <f>SUMIF(NSL!$C$1547:$C$1560,C36,NSL!$E$1547:$E$1560)</f>
        <v>0</v>
      </c>
      <c r="BE36" s="154">
        <f>SUMIF(NSL!$C$1562:$C$1565,C36,NSL!$E$1562:$E$1565)</f>
        <v>0</v>
      </c>
      <c r="BF36" s="154">
        <f>SUMIF(NSL!$C$1567:$C$1569,C36,NSL!$E$1567:$E$1569)</f>
        <v>0</v>
      </c>
      <c r="BG36" s="152">
        <f>SUM(G36:Q36)+SUM(S36:Z36)+SUM(AB36:AG36)+SUM(AI36:BF36)</f>
        <v>0</v>
      </c>
      <c r="BH36" s="153">
        <f>AH61-BG36</f>
        <v>0</v>
      </c>
      <c r="BI36" s="152">
        <f t="shared" si="5"/>
        <v>0</v>
      </c>
    </row>
    <row r="37" spans="1:61" ht="19.5" hidden="1" customHeight="1">
      <c r="A37" s="56"/>
      <c r="B37" s="13" t="s">
        <v>161</v>
      </c>
      <c r="C37" s="56" t="s">
        <v>49</v>
      </c>
      <c r="D37" s="151">
        <f>HTg!F38</f>
        <v>805.79000000000008</v>
      </c>
      <c r="E37" s="152">
        <f t="shared" si="10"/>
        <v>0</v>
      </c>
      <c r="F37" s="152">
        <f t="shared" si="11"/>
        <v>0</v>
      </c>
      <c r="G37" s="154">
        <f>SUMIF(NSL!$C$9:$C$10,C37,NSL!$E$9:$E$10)</f>
        <v>0</v>
      </c>
      <c r="H37" s="154">
        <f>SUMIF(NSL!$C$12:$C$13,C37,NSL!$E$12:$E$13)</f>
        <v>0</v>
      </c>
      <c r="I37" s="154">
        <f>SUMIF(NSL!$C$15:$C$16,C37,NSL!$E$15:$E$16)</f>
        <v>0</v>
      </c>
      <c r="J37" s="154">
        <f>SUMIF(NSL!$C$18:$C$19,C37,NSL!$E$18:$E$19)</f>
        <v>0</v>
      </c>
      <c r="K37" s="154">
        <f>SUMIF(NSL!$C$21:$C$43,C37,NSL!$E$21:$E$43)</f>
        <v>0</v>
      </c>
      <c r="L37" s="154">
        <f>SUMIF(NSL!$C$45:$C$51,C37,NSL!$E$45:$E$51)</f>
        <v>0</v>
      </c>
      <c r="M37" s="154">
        <f>SUMIF(NSL!$C$53:$C$55,C37,NSL!$E$53:$E$55)</f>
        <v>0</v>
      </c>
      <c r="N37" s="154">
        <f>SUMIF(NSL!$C$57:$C$65,C37,NSL!$E$57:$E$65)</f>
        <v>0</v>
      </c>
      <c r="O37" s="154">
        <f>SUMIF(NSL!$C$67:$C$76,C37,NSL!$E$67:$E$76)</f>
        <v>0</v>
      </c>
      <c r="P37" s="154">
        <f>SUMIF(NSL!$C$78:$C$79,C37,NSL!$E$78:$E$79)</f>
        <v>0</v>
      </c>
      <c r="Q37" s="154">
        <f>SUMIF(NSL!$C$81:$C$173,C37,NSL!$E$81:$E$173)</f>
        <v>0</v>
      </c>
      <c r="R37" s="152">
        <f t="shared" si="12"/>
        <v>805.79000000000008</v>
      </c>
      <c r="S37" s="154">
        <f>SUMIF(NSL!$C$176:$C$214,C37,NSL!$E$176:$E$214)</f>
        <v>0</v>
      </c>
      <c r="T37" s="154">
        <f>SUMIF(NSL!$C$216:$C$238,C37,NSL!$E$216:$E$238)</f>
        <v>0</v>
      </c>
      <c r="U37" s="154">
        <f>SUMIF(NSL!$C$240:$C$252,C37,NSL!$E$240:$E$252)</f>
        <v>0</v>
      </c>
      <c r="V37" s="154">
        <f>SUMIF(NSL!$C$254:$C$255,C37,NSL!$E$254:$E$255)</f>
        <v>0</v>
      </c>
      <c r="W37" s="154">
        <f>SUMIF(NSL!$C$257:$C$282,C37,NSL!$E$257:$E$282)</f>
        <v>0.8</v>
      </c>
      <c r="X37" s="154">
        <f>SUMIF(NSL!$C$284:$C$346,C37,NSL!$E$284:$E$346)</f>
        <v>0</v>
      </c>
      <c r="Y37" s="154">
        <f>SUMIF(NSL!$C$348:$C$436,C37,NSL!$E$348:$E$436)</f>
        <v>0</v>
      </c>
      <c r="Z37" s="154">
        <f>SUMIF(NSL!$C$438:$C$480,C37,NSL!$E$438:$E$480)</f>
        <v>0</v>
      </c>
      <c r="AA37" s="154">
        <f t="shared" si="16"/>
        <v>800.81000000000017</v>
      </c>
      <c r="AB37" s="154">
        <f>SUMIF(NSL!$C$483:$C$679,C37,NSL!$E$483:$E$679)</f>
        <v>0</v>
      </c>
      <c r="AC37" s="154">
        <f>SUMIF(NSL!$C$681:$C$682,C37,NSL!$E$681:$E$682)</f>
        <v>0</v>
      </c>
      <c r="AD37" s="154">
        <f>SUMIF(NSL!$C$684:$C$692,C37,NSL!$E$684:$E$692)</f>
        <v>0</v>
      </c>
      <c r="AE37" s="154">
        <f>SUMIF(NSL!$C$694:$C$776,C37,NSL!$E$694:$E$776)</f>
        <v>0.01</v>
      </c>
      <c r="AF37" s="154">
        <f>SUMIF(NSL!$C$778:$C$810,C37,NSL!$E$778:$E$810)</f>
        <v>7.0000000000000007E-2</v>
      </c>
      <c r="AG37" s="154">
        <f>SUMIF(NSL!$C$812:$C$813,C37,NSL!$E$812:$E$813)</f>
        <v>0</v>
      </c>
      <c r="AH37" s="154">
        <f>SUMIF(NSL!$C$815:$C$816,C37,NSL!$E$815:$E$816)</f>
        <v>0</v>
      </c>
      <c r="AI37" s="152">
        <f>D37-BG37</f>
        <v>800.73000000000013</v>
      </c>
      <c r="AJ37" s="154">
        <f>SUMIF(NSL!$C$891:$C$917,C37,NSL!$E$891:$E$917)</f>
        <v>0</v>
      </c>
      <c r="AK37" s="154">
        <f>SUMIF(NSL!$C$919:$C$981,C37,NSL!$E$919:$E$981)</f>
        <v>0</v>
      </c>
      <c r="AL37" s="154">
        <f>SUMIF(NSL!$C$983:$C$1000,C37,NSL!$E$983:$E$1000)</f>
        <v>0</v>
      </c>
      <c r="AM37" s="154">
        <f>SUMIF(NSL!$C$1002:$C$1028,C37,NSL!$E$1002:$E$1028)</f>
        <v>0</v>
      </c>
      <c r="AN37" s="154">
        <f>SUMIF(NSL!$C$1030:$C$1045,C37,NSL!$E$1030:$E$1045)</f>
        <v>0</v>
      </c>
      <c r="AO37" s="154">
        <f>SUMIF(NSL!$C$1047:$C$1048,C37,NSL!$E$1047:$E$1048)</f>
        <v>0</v>
      </c>
      <c r="AP37" s="154">
        <f>SUMIF(NSL!$C$1050:$C$1074,C37,NSL!$E$1050:$E$1074)</f>
        <v>0.68</v>
      </c>
      <c r="AQ37" s="154">
        <f>SUMIF(NSL!$C$1076:$C$1099,C37,NSL!$E$1076:$E$1099)</f>
        <v>0</v>
      </c>
      <c r="AR37" s="154">
        <f>SUMIF(NSL!$C$1101:$C$1121,C37,NSL!$E$1101:$E$1121)</f>
        <v>1.39</v>
      </c>
      <c r="AS37" s="154">
        <f>SUMIF(NSL!$C$1123:$C$1164,C37,NSL!$E$1123:$E$1164)</f>
        <v>2.11</v>
      </c>
      <c r="AT37" s="154">
        <f>SUMIF(NSL!$C$1166:$C$1201,C37,NSL!$E$1166:$E$1201)</f>
        <v>0</v>
      </c>
      <c r="AU37" s="154">
        <f>SUMIF(NSL!$C$1203:$C$1223,C37,NSL!$E$1203:$E$1223)</f>
        <v>0</v>
      </c>
      <c r="AV37" s="154">
        <f>SUMIF(NSL!$C$1225:$C$1226,C37,NSL!$E$1225:$E$1226)</f>
        <v>0</v>
      </c>
      <c r="AW37" s="154">
        <f>SUMIF(NSL!$C$1228:$C$1244,C37,NSL!$E$1228:$E$1244)</f>
        <v>0</v>
      </c>
      <c r="AX37" s="154">
        <f>SUMIF(NSL!$C$1246:$C$1351,C37,NSL!$E$1246:$E$1351)</f>
        <v>0</v>
      </c>
      <c r="AY37" s="154">
        <f>SUMIF(NSL!$C$1353:$C$1434,C37,NSL!$E$1353:$E$1434)</f>
        <v>0</v>
      </c>
      <c r="AZ37" s="154">
        <f>SUMIF(NSL!$C$1436:$C$1440,C37,NSL!$E$1436:$E$1440)</f>
        <v>0</v>
      </c>
      <c r="BA37" s="154">
        <f>SUMIF(NSL!$C$1442:$C$1507,C37,NSL!$E$1442:$E$1507)</f>
        <v>0</v>
      </c>
      <c r="BB37" s="154">
        <f>SUMIF(NSL!$C$1509:$C$1540,C37,NSL!$E$1509:$E$1540)</f>
        <v>0</v>
      </c>
      <c r="BC37" s="154">
        <f>SUMIF(NSL!$C$1542:$C$1545,C37,NSL!$E$1542:$E$1545)</f>
        <v>0</v>
      </c>
      <c r="BD37" s="154">
        <f>SUMIF(NSL!$C$1547:$C$1560,C37,NSL!$E$1547:$E$1560)</f>
        <v>0</v>
      </c>
      <c r="BE37" s="154">
        <f>SUMIF(NSL!$C$1562:$C$1565,C37,NSL!$E$1562:$E$1565)</f>
        <v>0</v>
      </c>
      <c r="BF37" s="154">
        <f>SUMIF(NSL!$C$1567:$C$1569,C37,NSL!$E$1567:$E$1569)</f>
        <v>0</v>
      </c>
      <c r="BG37" s="152">
        <f>SUM(G37:Q37)+SUM(S37:Z37)+SUM(AB37:AH37)+SUM(AJ37:BF37)</f>
        <v>5.0599999999999996</v>
      </c>
      <c r="BH37" s="153">
        <f>AI61-BG37</f>
        <v>247.36000000000018</v>
      </c>
      <c r="BI37" s="152">
        <f t="shared" si="5"/>
        <v>1053.1500000000003</v>
      </c>
    </row>
    <row r="38" spans="1:61" ht="19.5" hidden="1" customHeight="1">
      <c r="A38" s="56"/>
      <c r="B38" s="13" t="s">
        <v>162</v>
      </c>
      <c r="C38" s="56" t="s">
        <v>50</v>
      </c>
      <c r="D38" s="151">
        <f>HTg!F39</f>
        <v>195.13</v>
      </c>
      <c r="E38" s="152">
        <f t="shared" si="10"/>
        <v>0</v>
      </c>
      <c r="F38" s="152">
        <f t="shared" si="11"/>
        <v>0</v>
      </c>
      <c r="G38" s="154">
        <f>SUMIF(NSL!$C$9:$C$10,C38,NSL!$E$9:$E$10)</f>
        <v>0</v>
      </c>
      <c r="H38" s="154">
        <f>SUMIF(NSL!$C$12:$C$13,C38,NSL!$E$12:$E$13)</f>
        <v>0</v>
      </c>
      <c r="I38" s="154">
        <f>SUMIF(NSL!$C$15:$C$16,C38,NSL!$E$15:$E$16)</f>
        <v>0</v>
      </c>
      <c r="J38" s="154">
        <f>SUMIF(NSL!$C$18:$C$19,C38,NSL!$E$18:$E$19)</f>
        <v>0</v>
      </c>
      <c r="K38" s="154">
        <f>SUMIF(NSL!$C$21:$C$43,C38,NSL!$E$21:$E$43)</f>
        <v>0</v>
      </c>
      <c r="L38" s="154">
        <f>SUMIF(NSL!$C$45:$C$51,C38,NSL!$E$45:$E$51)</f>
        <v>0</v>
      </c>
      <c r="M38" s="154">
        <f>SUMIF(NSL!$C$53:$C$55,C38,NSL!$E$53:$E$55)</f>
        <v>0</v>
      </c>
      <c r="N38" s="154">
        <f>SUMIF(NSL!$C$57:$C$65,C38,NSL!$E$57:$E$65)</f>
        <v>0</v>
      </c>
      <c r="O38" s="154">
        <f>SUMIF(NSL!$C$67:$C$76,C38,NSL!$E$67:$E$76)</f>
        <v>0</v>
      </c>
      <c r="P38" s="154">
        <f>SUMIF(NSL!$C$78:$C$79,C38,NSL!$E$78:$E$79)</f>
        <v>0</v>
      </c>
      <c r="Q38" s="154">
        <f>SUMIF(NSL!$C$81:$C$173,C38,NSL!$E$81:$E$173)</f>
        <v>0</v>
      </c>
      <c r="R38" s="152">
        <f t="shared" si="12"/>
        <v>195.12999999999997</v>
      </c>
      <c r="S38" s="154">
        <f>SUMIF(NSL!$C$176:$C$214,C38,NSL!$E$176:$E$214)</f>
        <v>0</v>
      </c>
      <c r="T38" s="154">
        <f>SUMIF(NSL!$C$216:$C$238,C38,NSL!$E$216:$E$238)</f>
        <v>0</v>
      </c>
      <c r="U38" s="154">
        <f>SUMIF(NSL!$C$240:$C$252,C38,NSL!$E$240:$E$252)</f>
        <v>0</v>
      </c>
      <c r="V38" s="154">
        <f>SUMIF(NSL!$C$254:$C$255,C38,NSL!$E$254:$E$255)</f>
        <v>0</v>
      </c>
      <c r="W38" s="154">
        <f>SUMIF(NSL!$C$257:$C$282,C38,NSL!$E$257:$E$282)</f>
        <v>0</v>
      </c>
      <c r="X38" s="154">
        <f>SUMIF(NSL!$C$284:$C$346,C38,NSL!$E$284:$E$346)</f>
        <v>0.01</v>
      </c>
      <c r="Y38" s="154">
        <f>SUMIF(NSL!$C$348:$C$436,C38,NSL!$E$348:$E$436)</f>
        <v>0</v>
      </c>
      <c r="Z38" s="154">
        <f>SUMIF(NSL!$C$438:$C$480,C38,NSL!$E$438:$E$480)</f>
        <v>0</v>
      </c>
      <c r="AA38" s="154">
        <f t="shared" si="16"/>
        <v>194.98999999999998</v>
      </c>
      <c r="AB38" s="154">
        <f>SUMIF(NSL!$C$483:$C$679,C38,NSL!$E$483:$E$679)</f>
        <v>0</v>
      </c>
      <c r="AC38" s="154">
        <f>SUMIF(NSL!$C$681:$C$682,C38,NSL!$E$681:$E$682)</f>
        <v>0</v>
      </c>
      <c r="AD38" s="154">
        <f>SUMIF(NSL!$C$684:$C$692,C38,NSL!$E$684:$E$692)</f>
        <v>0</v>
      </c>
      <c r="AE38" s="154">
        <f>SUMIF(NSL!$C$694:$C$776,C38,NSL!$E$694:$E$776)</f>
        <v>0</v>
      </c>
      <c r="AF38" s="154">
        <f>SUMIF(NSL!$C$778:$C$810,C38,NSL!$E$778:$E$810)</f>
        <v>0</v>
      </c>
      <c r="AG38" s="154">
        <f>SUMIF(NSL!$C$812:$C$813,C38,NSL!$E$812:$E$813)</f>
        <v>0</v>
      </c>
      <c r="AH38" s="154">
        <f>SUMIF(NSL!$C$815:$C$816,C38,NSL!$E$815:$E$816)</f>
        <v>0</v>
      </c>
      <c r="AI38" s="154">
        <f>SUMIF(NSL!$C$818:$C$889,C38,NSL!$E$818:$E$889)</f>
        <v>0</v>
      </c>
      <c r="AJ38" s="152">
        <f>D38-BG38</f>
        <v>194.98</v>
      </c>
      <c r="AK38" s="154">
        <f>SUMIF(NSL!$C$919:$C$981,C38,NSL!$E$919:$E$981)</f>
        <v>0</v>
      </c>
      <c r="AL38" s="154">
        <f>SUMIF(NSL!$C$983:$C$1000,C38,NSL!$E$983:$E$1000)</f>
        <v>0</v>
      </c>
      <c r="AM38" s="154">
        <f>SUMIF(NSL!$C$1002:$C$1028,C38,NSL!$E$1002:$E$1028)</f>
        <v>0.01</v>
      </c>
      <c r="AN38" s="154">
        <f>SUMIF(NSL!$C$1030:$C$1045,C38,NSL!$E$1030:$E$1045)</f>
        <v>0</v>
      </c>
      <c r="AO38" s="154">
        <f>SUMIF(NSL!$C$1047:$C$1048,C38,NSL!$E$1047:$E$1048)</f>
        <v>0</v>
      </c>
      <c r="AP38" s="154">
        <f>SUMIF(NSL!$C$1050:$C$1074,C38,NSL!$E$1050:$E$1074)</f>
        <v>0</v>
      </c>
      <c r="AQ38" s="154">
        <f>SUMIF(NSL!$C$1076:$C$1099,C38,NSL!$E$1076:$E$1099)</f>
        <v>0</v>
      </c>
      <c r="AR38" s="154">
        <f>SUMIF(NSL!$C$1101:$C$1121,C38,NSL!$E$1101:$E$1121)</f>
        <v>0.01</v>
      </c>
      <c r="AS38" s="154">
        <f>SUMIF(NSL!$C$1123:$C$1164,C38,NSL!$E$1123:$E$1164)</f>
        <v>0.12</v>
      </c>
      <c r="AT38" s="154">
        <f>SUMIF(NSL!$C$1166:$C$1201,C38,NSL!$E$1166:$E$1201)</f>
        <v>0</v>
      </c>
      <c r="AU38" s="154">
        <f>SUMIF(NSL!$C$1203:$C$1223,C38,NSL!$E$1203:$E$1223)</f>
        <v>0</v>
      </c>
      <c r="AV38" s="154">
        <f>SUMIF(NSL!$C$1225:$C$1226,C38,NSL!$E$1225:$E$1226)</f>
        <v>0</v>
      </c>
      <c r="AW38" s="154">
        <f>SUMIF(NSL!$C$1228:$C$1244,C38,NSL!$E$1228:$E$1244)</f>
        <v>0</v>
      </c>
      <c r="AX38" s="154">
        <f>SUMIF(NSL!$C$1246:$C$1351,C38,NSL!$E$1246:$E$1351)</f>
        <v>0</v>
      </c>
      <c r="AY38" s="154">
        <f>SUMIF(NSL!$C$1353:$C$1434,C38,NSL!$E$1353:$E$1434)</f>
        <v>0</v>
      </c>
      <c r="AZ38" s="154">
        <f>SUMIF(NSL!$C$1436:$C$1440,C38,NSL!$E$1436:$E$1440)</f>
        <v>0</v>
      </c>
      <c r="BA38" s="154">
        <f>SUMIF(NSL!$C$1442:$C$1507,C38,NSL!$E$1442:$E$1507)</f>
        <v>0</v>
      </c>
      <c r="BB38" s="154">
        <f>SUMIF(NSL!$C$1509:$C$1540,C38,NSL!$E$1509:$E$1540)</f>
        <v>0</v>
      </c>
      <c r="BC38" s="154">
        <f>SUMIF(NSL!$C$1542:$C$1545,C38,NSL!$E$1542:$E$1545)</f>
        <v>0</v>
      </c>
      <c r="BD38" s="154">
        <f>SUMIF(NSL!$C$1547:$C$1560,C38,NSL!$E$1547:$E$1560)</f>
        <v>0</v>
      </c>
      <c r="BE38" s="154">
        <f>SUMIF(NSL!$C$1562:$C$1565,C38,NSL!$E$1562:$E$1565)</f>
        <v>0</v>
      </c>
      <c r="BF38" s="154">
        <f>SUMIF(NSL!$C$1567:$C$1569,C38,NSL!$E$1567:$E$1569)</f>
        <v>0</v>
      </c>
      <c r="BG38" s="152">
        <f>SUM(G38:Q38)+SUM(S38:Z38)+SUM(AB38:AI38)+SUM(AK38:BF38)</f>
        <v>0.15</v>
      </c>
      <c r="BH38" s="153">
        <f>AJ61-BG38</f>
        <v>46.910000000000004</v>
      </c>
      <c r="BI38" s="152">
        <f t="shared" si="5"/>
        <v>242.04</v>
      </c>
    </row>
    <row r="39" spans="1:61" ht="19.5" hidden="1" customHeight="1">
      <c r="A39" s="56"/>
      <c r="B39" s="13" t="s">
        <v>173</v>
      </c>
      <c r="C39" s="56" t="s">
        <v>51</v>
      </c>
      <c r="D39" s="151">
        <f>HTg!F40</f>
        <v>0.76000000000000012</v>
      </c>
      <c r="E39" s="152">
        <f t="shared" si="10"/>
        <v>0</v>
      </c>
      <c r="F39" s="152">
        <f t="shared" si="11"/>
        <v>0</v>
      </c>
      <c r="G39" s="154">
        <f>SUMIF(NSL!$C$9:$C$10,C39,NSL!$E$9:$E$10)</f>
        <v>0</v>
      </c>
      <c r="H39" s="154">
        <f>SUMIF(NSL!$C$12:$C$13,C39,NSL!$E$12:$E$13)</f>
        <v>0</v>
      </c>
      <c r="I39" s="154">
        <f>SUMIF(NSL!$C$15:$C$16,C39,NSL!$E$15:$E$16)</f>
        <v>0</v>
      </c>
      <c r="J39" s="154">
        <f>SUMIF(NSL!$C$18:$C$19,C39,NSL!$E$18:$E$19)</f>
        <v>0</v>
      </c>
      <c r="K39" s="154">
        <f>SUMIF(NSL!$C$21:$C$43,C39,NSL!$E$21:$E$43)</f>
        <v>0</v>
      </c>
      <c r="L39" s="154">
        <f>SUMIF(NSL!$C$45:$C$51,C39,NSL!$E$45:$E$51)</f>
        <v>0</v>
      </c>
      <c r="M39" s="154">
        <f>SUMIF(NSL!$C$53:$C$55,C39,NSL!$E$53:$E$55)</f>
        <v>0</v>
      </c>
      <c r="N39" s="154">
        <f>SUMIF(NSL!$C$57:$C$65,C39,NSL!$E$57:$E$65)</f>
        <v>0</v>
      </c>
      <c r="O39" s="154">
        <f>SUMIF(NSL!$C$67:$C$76,C39,NSL!$E$67:$E$76)</f>
        <v>0</v>
      </c>
      <c r="P39" s="154">
        <f>SUMIF(NSL!$C$78:$C$79,C39,NSL!$E$78:$E$79)</f>
        <v>0</v>
      </c>
      <c r="Q39" s="154">
        <f>SUMIF(NSL!$C$81:$C$173,C39,NSL!$E$81:$E$173)</f>
        <v>0</v>
      </c>
      <c r="R39" s="152">
        <f t="shared" si="12"/>
        <v>0.76000000000000012</v>
      </c>
      <c r="S39" s="154">
        <f>SUMIF(NSL!$C$176:$C$214,C39,NSL!$E$176:$E$214)</f>
        <v>0</v>
      </c>
      <c r="T39" s="154">
        <f>SUMIF(NSL!$C$216:$C$238,C39,NSL!$E$216:$E$238)</f>
        <v>0</v>
      </c>
      <c r="U39" s="154">
        <f>SUMIF(NSL!$C$240:$C$252,C39,NSL!$E$240:$E$252)</f>
        <v>0</v>
      </c>
      <c r="V39" s="154">
        <f>SUMIF(NSL!$C$254:$C$255,C39,NSL!$E$254:$E$255)</f>
        <v>0</v>
      </c>
      <c r="W39" s="154">
        <f>SUMIF(NSL!$C$257:$C$282,C39,NSL!$E$257:$E$282)</f>
        <v>0</v>
      </c>
      <c r="X39" s="154">
        <f>SUMIF(NSL!$C$284:$C$346,C39,NSL!$E$284:$E$346)</f>
        <v>0</v>
      </c>
      <c r="Y39" s="154">
        <f>SUMIF(NSL!$C$348:$C$436,C39,NSL!$E$348:$E$436)</f>
        <v>0</v>
      </c>
      <c r="Z39" s="154">
        <f>SUMIF(NSL!$C$438:$C$480,C39,NSL!$E$438:$E$480)</f>
        <v>0</v>
      </c>
      <c r="AA39" s="154">
        <f t="shared" si="16"/>
        <v>0.76000000000000012</v>
      </c>
      <c r="AB39" s="154">
        <f>SUMIF(NSL!$C$483:$C$679,C39,NSL!$E$483:$E$679)</f>
        <v>0</v>
      </c>
      <c r="AC39" s="154">
        <f>SUMIF(NSL!$C$681:$C$682,C39,NSL!$E$681:$E$682)</f>
        <v>0</v>
      </c>
      <c r="AD39" s="154">
        <f>SUMIF(NSL!$C$684:$C$692,C39,NSL!$E$684:$E$692)</f>
        <v>0</v>
      </c>
      <c r="AE39" s="154">
        <f>SUMIF(NSL!$C$694:$C$776,C39,NSL!$E$694:$E$776)</f>
        <v>0</v>
      </c>
      <c r="AF39" s="154">
        <f>SUMIF(NSL!$C$778:$C$810,C39,NSL!$E$778:$E$810)</f>
        <v>0</v>
      </c>
      <c r="AG39" s="154">
        <f>SUMIF(NSL!$C$812:$C$813,C39,NSL!$E$812:$E$813)</f>
        <v>0</v>
      </c>
      <c r="AH39" s="154">
        <f>SUMIF(NSL!$C$815:$C$816,C39,NSL!$E$815:$E$816)</f>
        <v>0</v>
      </c>
      <c r="AI39" s="154">
        <f>SUMIF(NSL!$C$818:$C$889,C39,NSL!$E$818:$E$889)</f>
        <v>0</v>
      </c>
      <c r="AJ39" s="154">
        <f>SUMIF(NSL!$C$891:$C$917,C39,NSL!$E$891:$E$917)</f>
        <v>0</v>
      </c>
      <c r="AK39" s="152">
        <f>D39-BG39</f>
        <v>0.76000000000000012</v>
      </c>
      <c r="AL39" s="154">
        <f>SUMIF(NSL!$C$983:$C$1000,C39,NSL!$E$983:$E$1000)</f>
        <v>0</v>
      </c>
      <c r="AM39" s="154">
        <f>SUMIF(NSL!$C$1002:$C$1028,C39,NSL!$E$1002:$E$1028)</f>
        <v>0</v>
      </c>
      <c r="AN39" s="154">
        <f>SUMIF(NSL!$C$1030:$C$1045,C39,NSL!$E$1030:$E$1045)</f>
        <v>0</v>
      </c>
      <c r="AO39" s="154">
        <f>SUMIF(NSL!$C$1047:$C$1048,C39,NSL!$E$1047:$E$1048)</f>
        <v>0</v>
      </c>
      <c r="AP39" s="154">
        <f>SUMIF(NSL!$C$1050:$C$1074,C39,NSL!$E$1050:$E$1074)</f>
        <v>0</v>
      </c>
      <c r="AQ39" s="154">
        <f>SUMIF(NSL!$C$1076:$C$1099,C39,NSL!$E$1076:$E$1099)</f>
        <v>0</v>
      </c>
      <c r="AR39" s="154">
        <f>SUMIF(NSL!$C$1101:$C$1121,C39,NSL!$E$1101:$E$1121)</f>
        <v>0</v>
      </c>
      <c r="AS39" s="154">
        <f>SUMIF(NSL!$C$1123:$C$1164,C39,NSL!$E$1123:$E$1164)</f>
        <v>0</v>
      </c>
      <c r="AT39" s="154">
        <f>SUMIF(NSL!$C$1166:$C$1201,C39,NSL!$E$1166:$E$1201)</f>
        <v>0</v>
      </c>
      <c r="AU39" s="154">
        <f>SUMIF(NSL!$C$1203:$C$1223,C39,NSL!$E$1203:$E$1223)</f>
        <v>0</v>
      </c>
      <c r="AV39" s="154">
        <f>SUMIF(NSL!$C$1225:$C$1226,C39,NSL!$E$1225:$E$1226)</f>
        <v>0</v>
      </c>
      <c r="AW39" s="154">
        <f>SUMIF(NSL!$C$1228:$C$1244,C39,NSL!$E$1228:$E$1244)</f>
        <v>0</v>
      </c>
      <c r="AX39" s="154">
        <f>SUMIF(NSL!$C$1246:$C$1351,C39,NSL!$E$1246:$E$1351)</f>
        <v>0</v>
      </c>
      <c r="AY39" s="154">
        <f>SUMIF(NSL!$C$1353:$C$1434,C39,NSL!$E$1353:$E$1434)</f>
        <v>0</v>
      </c>
      <c r="AZ39" s="154">
        <f>SUMIF(NSL!$C$1436:$C$1440,C39,NSL!$E$1436:$E$1440)</f>
        <v>0</v>
      </c>
      <c r="BA39" s="154">
        <f>SUMIF(NSL!$C$1442:$C$1507,C39,NSL!$E$1442:$E$1507)</f>
        <v>0</v>
      </c>
      <c r="BB39" s="154">
        <f>SUMIF(NSL!$C$1509:$C$1540,C39,NSL!$E$1509:$E$1540)</f>
        <v>0</v>
      </c>
      <c r="BC39" s="154">
        <f>SUMIF(NSL!$C$1542:$C$1545,C39,NSL!$E$1542:$E$1545)</f>
        <v>0</v>
      </c>
      <c r="BD39" s="154">
        <f>SUMIF(NSL!$C$1547:$C$1560,C39,NSL!$E$1547:$E$1560)</f>
        <v>0</v>
      </c>
      <c r="BE39" s="154">
        <f>SUMIF(NSL!$C$1562:$C$1565,C39,NSL!$E$1562:$E$1565)</f>
        <v>0</v>
      </c>
      <c r="BF39" s="154">
        <f>SUMIF(NSL!$C$1567:$C$1569,C39,NSL!$E$1567:$E$1569)</f>
        <v>0</v>
      </c>
      <c r="BG39" s="152">
        <f>SUM(G39:Q39)+SUM(S39:Z39)+SUM(AB39:AJ39)+SUM(AL39:BF39)</f>
        <v>0</v>
      </c>
      <c r="BH39" s="153">
        <f>AK61-BG39</f>
        <v>62.94</v>
      </c>
      <c r="BI39" s="152">
        <f t="shared" si="5"/>
        <v>63.699999999999996</v>
      </c>
    </row>
    <row r="40" spans="1:61" ht="19.5" hidden="1" customHeight="1">
      <c r="A40" s="56"/>
      <c r="B40" s="13" t="s">
        <v>174</v>
      </c>
      <c r="C40" s="56" t="s">
        <v>52</v>
      </c>
      <c r="D40" s="151">
        <f>HTg!F41</f>
        <v>0.82000000000000006</v>
      </c>
      <c r="E40" s="152">
        <f t="shared" si="10"/>
        <v>0</v>
      </c>
      <c r="F40" s="152">
        <f t="shared" si="11"/>
        <v>0</v>
      </c>
      <c r="G40" s="154">
        <f>SUMIF(NSL!$C$9:$C$10,C40,NSL!$E$9:$E$10)</f>
        <v>0</v>
      </c>
      <c r="H40" s="154">
        <f>SUMIF(NSL!$C$12:$C$13,C40,NSL!$E$12:$E$13)</f>
        <v>0</v>
      </c>
      <c r="I40" s="154">
        <f>SUMIF(NSL!$C$15:$C$16,C40,NSL!$E$15:$E$16)</f>
        <v>0</v>
      </c>
      <c r="J40" s="154">
        <f>SUMIF(NSL!$C$18:$C$19,C40,NSL!$E$18:$E$19)</f>
        <v>0</v>
      </c>
      <c r="K40" s="154">
        <f>SUMIF(NSL!$C$21:$C$43,C40,NSL!$E$21:$E$43)</f>
        <v>0</v>
      </c>
      <c r="L40" s="154">
        <f>SUMIF(NSL!$C$45:$C$51,C40,NSL!$E$45:$E$51)</f>
        <v>0</v>
      </c>
      <c r="M40" s="154">
        <f>SUMIF(NSL!$C$53:$C$55,C40,NSL!$E$53:$E$55)</f>
        <v>0</v>
      </c>
      <c r="N40" s="154">
        <f>SUMIF(NSL!$C$57:$C$65,C40,NSL!$E$57:$E$65)</f>
        <v>0</v>
      </c>
      <c r="O40" s="154">
        <f>SUMIF(NSL!$C$67:$C$76,C40,NSL!$E$67:$E$76)</f>
        <v>0</v>
      </c>
      <c r="P40" s="154">
        <f>SUMIF(NSL!$C$78:$C$79,C40,NSL!$E$78:$E$79)</f>
        <v>0</v>
      </c>
      <c r="Q40" s="154">
        <f>SUMIF(NSL!$C$81:$C$173,C40,NSL!$E$81:$E$173)</f>
        <v>0</v>
      </c>
      <c r="R40" s="152">
        <f t="shared" si="12"/>
        <v>0.82000000000000006</v>
      </c>
      <c r="S40" s="154">
        <f>SUMIF(NSL!$C$176:$C$214,C40,NSL!$E$176:$E$214)</f>
        <v>0</v>
      </c>
      <c r="T40" s="154">
        <f>SUMIF(NSL!$C$216:$C$238,C40,NSL!$E$216:$E$238)</f>
        <v>0</v>
      </c>
      <c r="U40" s="154">
        <f>SUMIF(NSL!$C$240:$C$252,C40,NSL!$E$240:$E$252)</f>
        <v>0</v>
      </c>
      <c r="V40" s="154">
        <f>SUMIF(NSL!$C$254:$C$255,C40,NSL!$E$254:$E$255)</f>
        <v>0</v>
      </c>
      <c r="W40" s="154">
        <f>SUMIF(NSL!$C$257:$C$282,C40,NSL!$E$257:$E$282)</f>
        <v>0</v>
      </c>
      <c r="X40" s="154">
        <f>SUMIF(NSL!$C$284:$C$346,C40,NSL!$E$284:$E$346)</f>
        <v>0</v>
      </c>
      <c r="Y40" s="154">
        <f>SUMIF(NSL!$C$348:$C$436,C40,NSL!$E$348:$E$436)</f>
        <v>0</v>
      </c>
      <c r="Z40" s="154">
        <f>SUMIF(NSL!$C$438:$C$480,C40,NSL!$E$438:$E$480)</f>
        <v>0</v>
      </c>
      <c r="AA40" s="154">
        <f t="shared" si="16"/>
        <v>0.75</v>
      </c>
      <c r="AB40" s="154">
        <f>SUMIF(NSL!$C$483:$C$679,C40,NSL!$E$483:$E$679)</f>
        <v>0</v>
      </c>
      <c r="AC40" s="154">
        <f>SUMIF(NSL!$C$681:$C$682,C40,NSL!$E$681:$E$682)</f>
        <v>0</v>
      </c>
      <c r="AD40" s="154">
        <f>SUMIF(NSL!$C$684:$C$692,C40,NSL!$E$684:$E$692)</f>
        <v>0</v>
      </c>
      <c r="AE40" s="154">
        <f>SUMIF(NSL!$C$694:$C$776,C40,NSL!$E$694:$E$776)</f>
        <v>0</v>
      </c>
      <c r="AF40" s="154">
        <f>SUMIF(NSL!$C$778:$C$810,C40,NSL!$E$778:$E$810)</f>
        <v>0</v>
      </c>
      <c r="AG40" s="154">
        <f>SUMIF(NSL!$C$812:$C$813,C40,NSL!$E$812:$E$813)</f>
        <v>0</v>
      </c>
      <c r="AH40" s="154">
        <f>SUMIF(NSL!$C$815:$C$816,C40,NSL!$E$815:$E$816)</f>
        <v>0</v>
      </c>
      <c r="AI40" s="154">
        <f>SUMIF(NSL!$C$818:$C$889,C40,NSL!$E$818:$E$889)</f>
        <v>0</v>
      </c>
      <c r="AJ40" s="154">
        <f>SUMIF(NSL!$C$891:$C$917,C40,NSL!$E$891:$E$917)</f>
        <v>0</v>
      </c>
      <c r="AK40" s="154">
        <f>SUMIF(NSL!$C$919:$C$981,C40,NSL!$E$919:$E$981)</f>
        <v>0</v>
      </c>
      <c r="AL40" s="152">
        <f>D40-BG40</f>
        <v>0.75</v>
      </c>
      <c r="AM40" s="154">
        <f>SUMIF(NSL!$C$1002:$C$1028,C40,NSL!$E$1002:$E$1028)</f>
        <v>0</v>
      </c>
      <c r="AN40" s="154">
        <f>SUMIF(NSL!$C$1030:$C$1045,C40,NSL!$E$1030:$E$1045)</f>
        <v>0</v>
      </c>
      <c r="AO40" s="154">
        <f>SUMIF(NSL!$C$1047:$C$1048,C40,NSL!$E$1047:$E$1048)</f>
        <v>0</v>
      </c>
      <c r="AP40" s="154">
        <f>SUMIF(NSL!$C$1050:$C$1074,C40,NSL!$E$1050:$E$1074)</f>
        <v>0</v>
      </c>
      <c r="AQ40" s="154">
        <f>SUMIF(NSL!$C$1076:$C$1099,C40,NSL!$E$1076:$E$1099)</f>
        <v>0</v>
      </c>
      <c r="AR40" s="154">
        <f>SUMIF(NSL!$C$1101:$C$1121,C40,NSL!$E$1101:$E$1121)</f>
        <v>0</v>
      </c>
      <c r="AS40" s="154">
        <f>SUMIF(NSL!$C$1123:$C$1164,C40,NSL!$E$1123:$E$1164)</f>
        <v>0</v>
      </c>
      <c r="AT40" s="154">
        <f>SUMIF(NSL!$C$1166:$C$1201,C40,NSL!$E$1166:$E$1201)</f>
        <v>7.0000000000000007E-2</v>
      </c>
      <c r="AU40" s="154">
        <f>SUMIF(NSL!$C$1203:$C$1223,C40,NSL!$E$1203:$E$1223)</f>
        <v>0</v>
      </c>
      <c r="AV40" s="154">
        <f>SUMIF(NSL!$C$1225:$C$1226,C40,NSL!$E$1225:$E$1226)</f>
        <v>0</v>
      </c>
      <c r="AW40" s="154">
        <f>SUMIF(NSL!$C$1228:$C$1244,C40,NSL!$E$1228:$E$1244)</f>
        <v>0</v>
      </c>
      <c r="AX40" s="154">
        <f>SUMIF(NSL!$C$1246:$C$1351,C40,NSL!$E$1246:$E$1351)</f>
        <v>0</v>
      </c>
      <c r="AY40" s="154">
        <f>SUMIF(NSL!$C$1353:$C$1434,C40,NSL!$E$1353:$E$1434)</f>
        <v>0</v>
      </c>
      <c r="AZ40" s="154">
        <f>SUMIF(NSL!$C$1436:$C$1440,C40,NSL!$E$1436:$E$1440)</f>
        <v>0</v>
      </c>
      <c r="BA40" s="154">
        <f>SUMIF(NSL!$C$1442:$C$1507,C40,NSL!$E$1442:$E$1507)</f>
        <v>0</v>
      </c>
      <c r="BB40" s="154">
        <f>SUMIF(NSL!$C$1509:$C$1540,C40,NSL!$E$1509:$E$1540)</f>
        <v>0</v>
      </c>
      <c r="BC40" s="154">
        <f>SUMIF(NSL!$C$1542:$C$1545,C40,NSL!$E$1542:$E$1545)</f>
        <v>0</v>
      </c>
      <c r="BD40" s="154">
        <f>SUMIF(NSL!$C$1547:$C$1560,C40,NSL!$E$1547:$E$1560)</f>
        <v>0</v>
      </c>
      <c r="BE40" s="154">
        <f>SUMIF(NSL!$C$1562:$C$1565,C40,NSL!$E$1562:$E$1565)</f>
        <v>0</v>
      </c>
      <c r="BF40" s="154">
        <f>SUMIF(NSL!$C$1567:$C$1569,C40,NSL!$E$1567:$E$1569)</f>
        <v>0</v>
      </c>
      <c r="BG40" s="152">
        <f>SUM(G40:Q40)+SUM(S40:Z40)+SUM(AB40:AK40)+SUM(AM40:BF40)</f>
        <v>7.0000000000000007E-2</v>
      </c>
      <c r="BH40" s="153">
        <f>AL61-BG40</f>
        <v>-7.0000000000000007E-2</v>
      </c>
      <c r="BI40" s="152">
        <f t="shared" si="5"/>
        <v>0.75</v>
      </c>
    </row>
    <row r="41" spans="1:61" ht="19.5" hidden="1" customHeight="1">
      <c r="A41" s="56"/>
      <c r="B41" s="13" t="s">
        <v>163</v>
      </c>
      <c r="C41" s="56" t="s">
        <v>59</v>
      </c>
      <c r="D41" s="151">
        <f>HTg!F42</f>
        <v>6.8599999999999994</v>
      </c>
      <c r="E41" s="152">
        <f t="shared" si="10"/>
        <v>0</v>
      </c>
      <c r="F41" s="152">
        <f t="shared" si="11"/>
        <v>0</v>
      </c>
      <c r="G41" s="154">
        <f>SUMIF(NSL!$C$9:$C$10,C41,NSL!$E$9:$E$10)</f>
        <v>0</v>
      </c>
      <c r="H41" s="154">
        <f>SUMIF(NSL!$C$12:$C$13,C41,NSL!$E$12:$E$13)</f>
        <v>0</v>
      </c>
      <c r="I41" s="154">
        <f>SUMIF(NSL!$C$15:$C$16,C41,NSL!$E$15:$E$16)</f>
        <v>0</v>
      </c>
      <c r="J41" s="154">
        <f>SUMIF(NSL!$C$18:$C$19,C41,NSL!$E$18:$E$19)</f>
        <v>0</v>
      </c>
      <c r="K41" s="154">
        <f>SUMIF(NSL!$C$21:$C$43,C41,NSL!$E$21:$E$43)</f>
        <v>0</v>
      </c>
      <c r="L41" s="154">
        <f>SUMIF(NSL!$C$45:$C$51,C41,NSL!$E$45:$E$51)</f>
        <v>0</v>
      </c>
      <c r="M41" s="154">
        <f>SUMIF(NSL!$C$53:$C$55,C41,NSL!$E$53:$E$55)</f>
        <v>0</v>
      </c>
      <c r="N41" s="154">
        <f>SUMIF(NSL!$C$57:$C$65,C41,NSL!$E$57:$E$65)</f>
        <v>0</v>
      </c>
      <c r="O41" s="154">
        <f>SUMIF(NSL!$C$67:$C$76,C41,NSL!$E$67:$E$76)</f>
        <v>0</v>
      </c>
      <c r="P41" s="154">
        <f>SUMIF(NSL!$C$78:$C$79,C41,NSL!$E$78:$E$79)</f>
        <v>0</v>
      </c>
      <c r="Q41" s="154">
        <f>SUMIF(NSL!$C$81:$C$173,C41,NSL!$E$81:$E$173)</f>
        <v>0</v>
      </c>
      <c r="R41" s="152">
        <f t="shared" si="12"/>
        <v>6.8599999999999994</v>
      </c>
      <c r="S41" s="154">
        <f>SUMIF(NSL!$C$176:$C$214,C41,NSL!$E$176:$E$214)</f>
        <v>0</v>
      </c>
      <c r="T41" s="154">
        <f>SUMIF(NSL!$C$216:$C$238,C41,NSL!$E$216:$E$238)</f>
        <v>0</v>
      </c>
      <c r="U41" s="154">
        <f>SUMIF(NSL!$C$240:$C$252,C41,NSL!$E$240:$E$252)</f>
        <v>0</v>
      </c>
      <c r="V41" s="154">
        <f>SUMIF(NSL!$C$254:$C$255,C41,NSL!$E$254:$E$255)</f>
        <v>0</v>
      </c>
      <c r="W41" s="154">
        <f>SUMIF(NSL!$C$257:$C$282,C41,NSL!$E$257:$E$282)</f>
        <v>0</v>
      </c>
      <c r="X41" s="154">
        <f>SUMIF(NSL!$C$284:$C$346,C41,NSL!$E$284:$E$346)</f>
        <v>0.17</v>
      </c>
      <c r="Y41" s="154">
        <f>SUMIF(NSL!$C$348:$C$436,C41,NSL!$E$348:$E$436)</f>
        <v>0</v>
      </c>
      <c r="Z41" s="154">
        <f>SUMIF(NSL!$C$438:$C$480,C41,NSL!$E$438:$E$480)</f>
        <v>0</v>
      </c>
      <c r="AA41" s="154">
        <f t="shared" si="16"/>
        <v>6.0399999999999991</v>
      </c>
      <c r="AB41" s="154">
        <f>SUMIF(NSL!$C$483:$C$679,C41,NSL!$E$483:$E$679)</f>
        <v>0.04</v>
      </c>
      <c r="AC41" s="154">
        <f>SUMIF(NSL!$C$681:$C$682,C41,NSL!$E$681:$E$682)</f>
        <v>0</v>
      </c>
      <c r="AD41" s="154">
        <f>SUMIF(NSL!$C$684:$C$692,C41,NSL!$E$684:$E$692)</f>
        <v>0</v>
      </c>
      <c r="AE41" s="154">
        <f>SUMIF(NSL!$C$694:$C$776,C41,NSL!$E$694:$E$776)</f>
        <v>0</v>
      </c>
      <c r="AF41" s="154">
        <f>SUMIF(NSL!$C$778:$C$810,C41,NSL!$E$778:$E$810)</f>
        <v>0</v>
      </c>
      <c r="AG41" s="154">
        <f>SUMIF(NSL!$C$812:$C$813,C41,NSL!$E$812:$E$813)</f>
        <v>0</v>
      </c>
      <c r="AH41" s="154">
        <f>SUMIF(NSL!$C$815:$C$816,C41,NSL!$E$815:$E$816)</f>
        <v>0</v>
      </c>
      <c r="AI41" s="154">
        <f>SUMIF(NSL!$C$818:$C$889,C41,NSL!$E$818:$E$889)</f>
        <v>0</v>
      </c>
      <c r="AJ41" s="154">
        <f>SUMIF(NSL!$C$891:$C$917,C41,NSL!$E$891:$E$917)</f>
        <v>0</v>
      </c>
      <c r="AK41" s="154">
        <f>SUMIF(NSL!$C$919:$C$981,C41,NSL!$E$919:$E$981)</f>
        <v>0</v>
      </c>
      <c r="AL41" s="154">
        <f>SUMIF(NSL!$C$983:$C$1000,C41,NSL!$E$983:$E$1000)</f>
        <v>0</v>
      </c>
      <c r="AM41" s="152">
        <f>D41-BG41</f>
        <v>5.9999999999999991</v>
      </c>
      <c r="AN41" s="154">
        <f>SUMIF(NSL!$C$1030:$C$1045,C41,NSL!$E$1030:$E$1045)</f>
        <v>0</v>
      </c>
      <c r="AO41" s="154">
        <f>SUMIF(NSL!$C$1047:$C$1048,C41,NSL!$E$1047:$E$1048)</f>
        <v>0</v>
      </c>
      <c r="AP41" s="154">
        <f>SUMIF(NSL!$C$1050:$C$1074,C41,NSL!$E$1050:$E$1074)</f>
        <v>0</v>
      </c>
      <c r="AQ41" s="154">
        <f>SUMIF(NSL!$C$1076:$C$1099,C41,NSL!$E$1076:$E$1099)</f>
        <v>0</v>
      </c>
      <c r="AR41" s="154">
        <f>SUMIF(NSL!$C$1101:$C$1121,C41,NSL!$E$1101:$E$1121)</f>
        <v>0.65</v>
      </c>
      <c r="AS41" s="154">
        <f>SUMIF(NSL!$C$1123:$C$1164,C41,NSL!$E$1123:$E$1164)</f>
        <v>0</v>
      </c>
      <c r="AT41" s="154">
        <f>SUMIF(NSL!$C$1166:$C$1201,C41,NSL!$E$1166:$E$1201)</f>
        <v>0</v>
      </c>
      <c r="AU41" s="154">
        <f>SUMIF(NSL!$C$1203:$C$1223,C41,NSL!$E$1203:$E$1223)</f>
        <v>0</v>
      </c>
      <c r="AV41" s="154">
        <f>SUMIF(NSL!$C$1225:$C$1226,C41,NSL!$E$1225:$E$1226)</f>
        <v>0</v>
      </c>
      <c r="AW41" s="154">
        <f>SUMIF(NSL!$C$1228:$C$1244,C41,NSL!$E$1228:$E$1244)</f>
        <v>0</v>
      </c>
      <c r="AX41" s="154">
        <f>SUMIF(NSL!$C$1246:$C$1351,C41,NSL!$E$1246:$E$1351)</f>
        <v>0</v>
      </c>
      <c r="AY41" s="154">
        <f>SUMIF(NSL!$C$1353:$C$1434,C41,NSL!$E$1353:$E$1434)</f>
        <v>0</v>
      </c>
      <c r="AZ41" s="154">
        <f>SUMIF(NSL!$C$1436:$C$1440,C41,NSL!$E$1436:$E$1440)</f>
        <v>0</v>
      </c>
      <c r="BA41" s="154">
        <f>SUMIF(NSL!$C$1442:$C$1507,C41,NSL!$E$1442:$E$1507)</f>
        <v>0</v>
      </c>
      <c r="BB41" s="154">
        <f>SUMIF(NSL!$C$1509:$C$1540,C41,NSL!$E$1509:$E$1540)</f>
        <v>0</v>
      </c>
      <c r="BC41" s="154">
        <f>SUMIF(NSL!$C$1542:$C$1545,C41,NSL!$E$1542:$E$1545)</f>
        <v>0</v>
      </c>
      <c r="BD41" s="154">
        <f>SUMIF(NSL!$C$1547:$C$1560,C41,NSL!$E$1547:$E$1560)</f>
        <v>0</v>
      </c>
      <c r="BE41" s="154">
        <f>SUMIF(NSL!$C$1562:$C$1565,C41,NSL!$E$1562:$E$1565)</f>
        <v>0</v>
      </c>
      <c r="BF41" s="154">
        <f>SUMIF(NSL!$C$1567:$C$1569,C41,NSL!$E$1567:$E$1569)</f>
        <v>0</v>
      </c>
      <c r="BG41" s="152">
        <f>SUM(G41:Q41)+SUM(S41:Z41)+SUM(AB41:AL41)+SUM(AN41:BF41)</f>
        <v>0.8600000000000001</v>
      </c>
      <c r="BH41" s="153">
        <f>AM61-BG41</f>
        <v>7.4200000000000008</v>
      </c>
      <c r="BI41" s="152">
        <f t="shared" si="5"/>
        <v>14.280000000000001</v>
      </c>
    </row>
    <row r="42" spans="1:61" ht="19.5" hidden="1" customHeight="1">
      <c r="A42" s="56"/>
      <c r="B42" s="13" t="s">
        <v>175</v>
      </c>
      <c r="C42" s="56" t="s">
        <v>177</v>
      </c>
      <c r="D42" s="151">
        <f>HTg!F43</f>
        <v>0</v>
      </c>
      <c r="E42" s="152">
        <f t="shared" si="10"/>
        <v>0</v>
      </c>
      <c r="F42" s="152">
        <f t="shared" si="11"/>
        <v>0</v>
      </c>
      <c r="G42" s="154">
        <f>SUMIF(NSL!$C$9:$C$10,C42,NSL!$E$9:$E$10)</f>
        <v>0</v>
      </c>
      <c r="H42" s="154">
        <f>SUMIF(NSL!$C$12:$C$13,C42,NSL!$E$12:$E$13)</f>
        <v>0</v>
      </c>
      <c r="I42" s="154">
        <f>SUMIF(NSL!$C$15:$C$16,C42,NSL!$E$15:$E$16)</f>
        <v>0</v>
      </c>
      <c r="J42" s="154">
        <f>SUMIF(NSL!$C$18:$C$19,C42,NSL!$E$18:$E$19)</f>
        <v>0</v>
      </c>
      <c r="K42" s="154">
        <f>SUMIF(NSL!$C$21:$C$43,C42,NSL!$E$21:$E$43)</f>
        <v>0</v>
      </c>
      <c r="L42" s="154">
        <f>SUMIF(NSL!$C$45:$C$51,C42,NSL!$E$45:$E$51)</f>
        <v>0</v>
      </c>
      <c r="M42" s="154">
        <f>SUMIF(NSL!$C$53:$C$55,C42,NSL!$E$53:$E$55)</f>
        <v>0</v>
      </c>
      <c r="N42" s="154">
        <f>SUMIF(NSL!$C$57:$C$65,C42,NSL!$E$57:$E$65)</f>
        <v>0</v>
      </c>
      <c r="O42" s="154">
        <f>SUMIF(NSL!$C$67:$C$76,C42,NSL!$E$67:$E$76)</f>
        <v>0</v>
      </c>
      <c r="P42" s="154">
        <f>SUMIF(NSL!$C$78:$C$79,C42,NSL!$E$78:$E$79)</f>
        <v>0</v>
      </c>
      <c r="Q42" s="154">
        <f>SUMIF(NSL!$C$81:$C$173,C42,NSL!$E$81:$E$173)</f>
        <v>0</v>
      </c>
      <c r="R42" s="152">
        <f t="shared" si="12"/>
        <v>0</v>
      </c>
      <c r="S42" s="154">
        <f>SUMIF(NSL!$C$176:$C$214,C42,NSL!$E$176:$E$214)</f>
        <v>0</v>
      </c>
      <c r="T42" s="154">
        <f>SUMIF(NSL!$C$216:$C$238,C42,NSL!$E$216:$E$238)</f>
        <v>0</v>
      </c>
      <c r="U42" s="154">
        <f>SUMIF(NSL!$C$240:$C$252,C42,NSL!$E$240:$E$252)</f>
        <v>0</v>
      </c>
      <c r="V42" s="154">
        <f>SUMIF(NSL!$C$254:$C$255,C42,NSL!$E$254:$E$255)</f>
        <v>0</v>
      </c>
      <c r="W42" s="154">
        <f>SUMIF(NSL!$C$257:$C$282,C42,NSL!$E$257:$E$282)</f>
        <v>0</v>
      </c>
      <c r="X42" s="154">
        <f>SUMIF(NSL!$C$284:$C$346,C42,NSL!$E$284:$E$346)</f>
        <v>0</v>
      </c>
      <c r="Y42" s="154">
        <f>SUMIF(NSL!$C$348:$C$436,C42,NSL!$E$348:$E$436)</f>
        <v>0</v>
      </c>
      <c r="Z42" s="154">
        <f>SUMIF(NSL!$C$438:$C$480,C42,NSL!$E$438:$E$480)</f>
        <v>0</v>
      </c>
      <c r="AA42" s="154">
        <f t="shared" si="16"/>
        <v>0</v>
      </c>
      <c r="AB42" s="154">
        <f>SUMIF(NSL!$C$483:$C$679,C42,NSL!$E$483:$E$679)</f>
        <v>0</v>
      </c>
      <c r="AC42" s="154">
        <f>SUMIF(NSL!$C$681:$C$682,C42,NSL!$E$681:$E$682)</f>
        <v>0</v>
      </c>
      <c r="AD42" s="154">
        <f>SUMIF(NSL!$C$684:$C$692,C42,NSL!$E$684:$E$692)</f>
        <v>0</v>
      </c>
      <c r="AE42" s="154">
        <f>SUMIF(NSL!$C$694:$C$776,C42,NSL!$E$694:$E$776)</f>
        <v>0</v>
      </c>
      <c r="AF42" s="154">
        <f>SUMIF(NSL!$C$778:$C$810,C42,NSL!$E$778:$E$810)</f>
        <v>0</v>
      </c>
      <c r="AG42" s="154">
        <f>SUMIF(NSL!$C$812:$C$813,C42,NSL!$E$812:$E$813)</f>
        <v>0</v>
      </c>
      <c r="AH42" s="154">
        <f>SUMIF(NSL!$C$815:$C$816,C42,NSL!$E$815:$E$816)</f>
        <v>0</v>
      </c>
      <c r="AI42" s="154">
        <f>SUMIF(NSL!$C$818:$C$889,C42,NSL!$E$818:$E$889)</f>
        <v>0</v>
      </c>
      <c r="AJ42" s="154">
        <f>SUMIF(NSL!$C$891:$C$917,C42,NSL!$E$891:$E$917)</f>
        <v>0</v>
      </c>
      <c r="AK42" s="154">
        <f>SUMIF(NSL!$C$919:$C$981,C42,NSL!$E$919:$E$981)</f>
        <v>0</v>
      </c>
      <c r="AL42" s="154">
        <f>SUMIF(NSL!$C$983:$C$1000,C42,NSL!$E$983:$E$1000)</f>
        <v>0</v>
      </c>
      <c r="AM42" s="154">
        <f>SUMIF(NSL!$C$1002:$C$1028,C42,NSL!$E$1002:$E$1028)</f>
        <v>0</v>
      </c>
      <c r="AN42" s="152">
        <f>D42-BG42</f>
        <v>0</v>
      </c>
      <c r="AO42" s="154">
        <f>SUMIF(NSL!$C$1047:$C$1048,C42,NSL!$E$1047:$E$1048)</f>
        <v>0</v>
      </c>
      <c r="AP42" s="154">
        <f>SUMIF(NSL!$C$1050:$C$1074,C42,NSL!$E$1050:$E$1074)</f>
        <v>0</v>
      </c>
      <c r="AQ42" s="154">
        <f>SUMIF(NSL!$C$1076:$C$1099,C42,NSL!$E$1076:$E$1099)</f>
        <v>0</v>
      </c>
      <c r="AR42" s="154">
        <f>SUMIF(NSL!$C$1101:$C$1121,C42,NSL!$E$1101:$E$1121)</f>
        <v>0</v>
      </c>
      <c r="AS42" s="154">
        <f>SUMIF(NSL!$C$1123:$C$1164,C42,NSL!$E$1123:$E$1164)</f>
        <v>0</v>
      </c>
      <c r="AT42" s="154">
        <f>SUMIF(NSL!$C$1166:$C$1201,C42,NSL!$E$1166:$E$1201)</f>
        <v>0</v>
      </c>
      <c r="AU42" s="154">
        <f>SUMIF(NSL!$C$1203:$C$1223,C42,NSL!$E$1203:$E$1223)</f>
        <v>0</v>
      </c>
      <c r="AV42" s="154">
        <f>SUMIF(NSL!$C$1225:$C$1226,C42,NSL!$E$1225:$E$1226)</f>
        <v>0</v>
      </c>
      <c r="AW42" s="154">
        <f>SUMIF(NSL!$C$1228:$C$1244,C42,NSL!$E$1228:$E$1244)</f>
        <v>0</v>
      </c>
      <c r="AX42" s="154">
        <f>SUMIF(NSL!$C$1246:$C$1351,C42,NSL!$E$1246:$E$1351)</f>
        <v>0</v>
      </c>
      <c r="AY42" s="154">
        <f>SUMIF(NSL!$C$1353:$C$1434,C42,NSL!$E$1353:$E$1434)</f>
        <v>0</v>
      </c>
      <c r="AZ42" s="154">
        <f>SUMIF(NSL!$C$1436:$C$1440,C42,NSL!$E$1436:$E$1440)</f>
        <v>0</v>
      </c>
      <c r="BA42" s="154">
        <f>SUMIF(NSL!$C$1442:$C$1507,C42,NSL!$E$1442:$E$1507)</f>
        <v>0</v>
      </c>
      <c r="BB42" s="154">
        <f>SUMIF(NSL!$C$1509:$C$1540,C42,NSL!$E$1509:$E$1540)</f>
        <v>0</v>
      </c>
      <c r="BC42" s="154">
        <f>SUMIF(NSL!$C$1542:$C$1545,C42,NSL!$E$1542:$E$1545)</f>
        <v>0</v>
      </c>
      <c r="BD42" s="154">
        <f>SUMIF(NSL!$C$1547:$C$1560,C42,NSL!$E$1547:$E$1560)</f>
        <v>0</v>
      </c>
      <c r="BE42" s="154">
        <f>SUMIF(NSL!$C$1562:$C$1565,C42,NSL!$E$1562:$E$1565)</f>
        <v>0</v>
      </c>
      <c r="BF42" s="154">
        <f>SUMIF(NSL!$C$1567:$C$1569,C42,NSL!$E$1567:$E$1569)</f>
        <v>0</v>
      </c>
      <c r="BG42" s="152">
        <f>SUM(G42:Q42)+SUM(S42:Z42)+SUM(AB42:AM42)+SUM(AO42:BF42)</f>
        <v>0</v>
      </c>
      <c r="BH42" s="153">
        <f>AN61-BG42</f>
        <v>0</v>
      </c>
      <c r="BI42" s="152">
        <f t="shared" si="5"/>
        <v>0</v>
      </c>
    </row>
    <row r="43" spans="1:61" ht="31.5" customHeight="1">
      <c r="A43" s="56" t="s">
        <v>91</v>
      </c>
      <c r="B43" s="13" t="s">
        <v>127</v>
      </c>
      <c r="C43" s="56" t="s">
        <v>63</v>
      </c>
      <c r="D43" s="151">
        <f>HTg!F44</f>
        <v>0</v>
      </c>
      <c r="E43" s="152">
        <f t="shared" si="10"/>
        <v>0</v>
      </c>
      <c r="F43" s="152">
        <f t="shared" si="11"/>
        <v>0</v>
      </c>
      <c r="G43" s="154">
        <f>SUMIF(NSL!$C$9:$C$10,C43,NSL!$E$9:$E$10)</f>
        <v>0</v>
      </c>
      <c r="H43" s="154">
        <f>SUMIF(NSL!$C$12:$C$13,C43,NSL!$E$12:$E$13)</f>
        <v>0</v>
      </c>
      <c r="I43" s="154">
        <f>SUMIF(NSL!$C$15:$C$16,C43,NSL!$E$15:$E$16)</f>
        <v>0</v>
      </c>
      <c r="J43" s="154">
        <f>SUMIF(NSL!$C$18:$C$19,C43,NSL!$E$18:$E$19)</f>
        <v>0</v>
      </c>
      <c r="K43" s="154">
        <f>SUMIF(NSL!$C$21:$C$43,C43,NSL!$E$21:$E$43)</f>
        <v>0</v>
      </c>
      <c r="L43" s="154">
        <f>SUMIF(NSL!$C$45:$C$51,C43,NSL!$E$45:$E$51)</f>
        <v>0</v>
      </c>
      <c r="M43" s="154">
        <f>SUMIF(NSL!$C$53:$C$55,C43,NSL!$E$53:$E$55)</f>
        <v>0</v>
      </c>
      <c r="N43" s="154">
        <f>SUMIF(NSL!$C$57:$C$65,C43,NSL!$E$57:$E$65)</f>
        <v>0</v>
      </c>
      <c r="O43" s="154">
        <f>SUMIF(NSL!$C$67:$C$76,C43,NSL!$E$67:$E$76)</f>
        <v>0</v>
      </c>
      <c r="P43" s="154">
        <f>SUMIF(NSL!$C$78:$C$79,C43,NSL!$E$78:$E$79)</f>
        <v>0</v>
      </c>
      <c r="Q43" s="154">
        <f>SUMIF(NSL!$C$81:$C$173,C43,NSL!$E$81:$E$173)</f>
        <v>0</v>
      </c>
      <c r="R43" s="152">
        <f t="shared" si="12"/>
        <v>0</v>
      </c>
      <c r="S43" s="154">
        <f>SUMIF(NSL!$C$176:$C$214,C43,NSL!$E$176:$E$214)</f>
        <v>0</v>
      </c>
      <c r="T43" s="154">
        <f>SUMIF(NSL!$C$216:$C$238,C43,NSL!$E$216:$E$238)</f>
        <v>0</v>
      </c>
      <c r="U43" s="154">
        <f>SUMIF(NSL!$C$240:$C$252,C43,NSL!$E$240:$E$252)</f>
        <v>0</v>
      </c>
      <c r="V43" s="154">
        <f>SUMIF(NSL!$C$254:$C$255,C43,NSL!$E$254:$E$255)</f>
        <v>0</v>
      </c>
      <c r="W43" s="154">
        <f>SUMIF(NSL!$C$257:$C$282,C43,NSL!$E$257:$E$282)</f>
        <v>0</v>
      </c>
      <c r="X43" s="154">
        <f>SUMIF(NSL!$C$284:$C$346,C43,NSL!$E$284:$E$346)</f>
        <v>0</v>
      </c>
      <c r="Y43" s="154">
        <f>SUMIF(NSL!$C$348:$C$436,C43,NSL!$E$348:$E$436)</f>
        <v>0</v>
      </c>
      <c r="Z43" s="154">
        <f>SUMIF(NSL!$C$438:$C$480,C43,NSL!$E$438:$E$480)</f>
        <v>0</v>
      </c>
      <c r="AA43" s="154">
        <f t="shared" si="16"/>
        <v>0</v>
      </c>
      <c r="AB43" s="154">
        <f>SUMIF(NSL!$C$483:$C$679,C43,NSL!$E$483:$E$679)</f>
        <v>0</v>
      </c>
      <c r="AC43" s="154">
        <f>SUMIF(NSL!$C$681:$C$682,C43,NSL!$E$681:$E$682)</f>
        <v>0</v>
      </c>
      <c r="AD43" s="154">
        <f>SUMIF(NSL!$C$684:$C$692,C43,NSL!$E$684:$E$692)</f>
        <v>0</v>
      </c>
      <c r="AE43" s="154">
        <f>SUMIF(NSL!$C$694:$C$776,C43,NSL!$E$694:$E$776)</f>
        <v>0</v>
      </c>
      <c r="AF43" s="154">
        <f>SUMIF(NSL!$C$778:$C$810,C43,NSL!$E$778:$E$810)</f>
        <v>0</v>
      </c>
      <c r="AG43" s="154">
        <f>SUMIF(NSL!$C$812:$C$813,C43,NSL!$E$812:$E$813)</f>
        <v>0</v>
      </c>
      <c r="AH43" s="154">
        <f>SUMIF(NSL!$C$815:$C$816,C43,NSL!$E$815:$E$816)</f>
        <v>0</v>
      </c>
      <c r="AI43" s="154">
        <f>SUMIF(NSL!$C$818:$C$889,C43,NSL!$E$818:$E$889)</f>
        <v>0</v>
      </c>
      <c r="AJ43" s="154">
        <f>SUMIF(NSL!$C$891:$C$917,C43,NSL!$E$891:$E$917)</f>
        <v>0</v>
      </c>
      <c r="AK43" s="154">
        <f>SUMIF(NSL!$C$919:$C$981,C43,NSL!$E$919:$E$981)</f>
        <v>0</v>
      </c>
      <c r="AL43" s="154">
        <f>SUMIF(NSL!$C$983:$C$1000,C43,NSL!$E$983:$E$1000)</f>
        <v>0</v>
      </c>
      <c r="AM43" s="154">
        <f>SUMIF(NSL!$C$1002:$C$1028,C43,NSL!$E$1002:$E$1028)</f>
        <v>0</v>
      </c>
      <c r="AN43" s="154">
        <f>SUMIF(NSL!$C$1030:$C$1045,C43,NSL!$E$1030:$E$1045)</f>
        <v>0</v>
      </c>
      <c r="AO43" s="205">
        <f>D43-BG43</f>
        <v>0</v>
      </c>
      <c r="AP43" s="154">
        <f>SUMIF(NSL!$C$1050:$C$1074,C43,NSL!$E$1050:$E$1074)</f>
        <v>0</v>
      </c>
      <c r="AQ43" s="154">
        <f>SUMIF(NSL!$C$1076:$C$1099,C43,NSL!$E$1076:$E$1099)</f>
        <v>0</v>
      </c>
      <c r="AR43" s="154">
        <f>SUMIF(NSL!$C$1101:$C$1121,C43,NSL!$E$1101:$E$1121)</f>
        <v>0</v>
      </c>
      <c r="AS43" s="154">
        <f>SUMIF(NSL!$C$1123:$C$1164,C43,NSL!$E$1123:$E$1164)</f>
        <v>0</v>
      </c>
      <c r="AT43" s="154">
        <f>SUMIF(NSL!$C$1166:$C$1201,C43,NSL!$E$1166:$E$1201)</f>
        <v>0</v>
      </c>
      <c r="AU43" s="154">
        <f>SUMIF(NSL!$C$1203:$C$1223,C43,NSL!$E$1203:$E$1223)</f>
        <v>0</v>
      </c>
      <c r="AV43" s="154">
        <f>SUMIF(NSL!$C$1225:$C$1226,C43,NSL!$E$1225:$E$1226)</f>
        <v>0</v>
      </c>
      <c r="AW43" s="154">
        <f>SUMIF(NSL!$C$1228:$C$1244,C43,NSL!$E$1228:$E$1244)</f>
        <v>0</v>
      </c>
      <c r="AX43" s="154">
        <f>SUMIF(NSL!$C$1246:$C$1351,C43,NSL!$E$1246:$E$1351)</f>
        <v>0</v>
      </c>
      <c r="AY43" s="154">
        <f>SUMIF(NSL!$C$1353:$C$1434,C43,NSL!$E$1353:$E$1434)</f>
        <v>0</v>
      </c>
      <c r="AZ43" s="154">
        <f>SUMIF(NSL!$C$1436:$C$1440,C43,NSL!$E$1436:$E$1440)</f>
        <v>0</v>
      </c>
      <c r="BA43" s="154">
        <f>SUMIF(NSL!$C$1442:$C$1507,C43,NSL!$E$1442:$E$1507)</f>
        <v>0</v>
      </c>
      <c r="BB43" s="154">
        <f>SUMIF(NSL!$C$1509:$C$1540,C43,NSL!$E$1509:$E$1540)</f>
        <v>0</v>
      </c>
      <c r="BC43" s="154">
        <f>SUMIF(NSL!$C$1542:$C$1545,C43,NSL!$E$1542:$E$1545)</f>
        <v>0</v>
      </c>
      <c r="BD43" s="154">
        <f>SUMIF(NSL!$C$1547:$C$1560,C43,NSL!$E$1547:$E$1560)</f>
        <v>0</v>
      </c>
      <c r="BE43" s="154">
        <f>SUMIF(NSL!$C$1562:$C$1565,C43,NSL!$E$1562:$E$1565)</f>
        <v>0</v>
      </c>
      <c r="BF43" s="154">
        <f>SUMIF(NSL!$C$1567:$C$1569,C43,NSL!$E$1567:$E$1569)</f>
        <v>0</v>
      </c>
      <c r="BG43" s="152">
        <f>SUM(G43:Q43)+SUM(S43:Z43)+SUM(AB43:AN43)+SUM(AP43:BF43)</f>
        <v>0</v>
      </c>
      <c r="BH43" s="153">
        <f>AO61-BG43</f>
        <v>0</v>
      </c>
      <c r="BI43" s="152">
        <f>BH43+D43</f>
        <v>0</v>
      </c>
    </row>
    <row r="44" spans="1:61" ht="31.5" customHeight="1">
      <c r="A44" s="56" t="s">
        <v>95</v>
      </c>
      <c r="B44" s="13" t="s">
        <v>126</v>
      </c>
      <c r="C44" s="56" t="s">
        <v>41</v>
      </c>
      <c r="D44" s="151">
        <f>HTg!F45</f>
        <v>7.97</v>
      </c>
      <c r="E44" s="152">
        <f t="shared" si="10"/>
        <v>0</v>
      </c>
      <c r="F44" s="152">
        <f t="shared" si="11"/>
        <v>0</v>
      </c>
      <c r="G44" s="154">
        <f>SUMIF(NSL!$C$9:$C$10,C44,NSL!$E$9:$E$10)</f>
        <v>0</v>
      </c>
      <c r="H44" s="154">
        <f>SUMIF(NSL!$C$12:$C$13,C44,NSL!$E$12:$E$13)</f>
        <v>0</v>
      </c>
      <c r="I44" s="154">
        <f>SUMIF(NSL!$C$15:$C$16,C44,NSL!$E$15:$E$16)</f>
        <v>0</v>
      </c>
      <c r="J44" s="154">
        <f>SUMIF(NSL!$C$18:$C$19,C44,NSL!$E$18:$E$19)</f>
        <v>0</v>
      </c>
      <c r="K44" s="154">
        <f>SUMIF(NSL!$C$21:$C$43,C44,NSL!$E$21:$E$43)</f>
        <v>0</v>
      </c>
      <c r="L44" s="154">
        <f>SUMIF(NSL!$C$45:$C$51,C44,NSL!$E$45:$E$51)</f>
        <v>0</v>
      </c>
      <c r="M44" s="154">
        <f>SUMIF(NSL!$C$53:$C$55,C44,NSL!$E$53:$E$55)</f>
        <v>0</v>
      </c>
      <c r="N44" s="154">
        <f>SUMIF(NSL!$C$57:$C$65,C44,NSL!$E$57:$E$65)</f>
        <v>0</v>
      </c>
      <c r="O44" s="154">
        <f>SUMIF(NSL!$C$67:$C$76,C44,NSL!$E$67:$E$76)</f>
        <v>0</v>
      </c>
      <c r="P44" s="154">
        <f>SUMIF(NSL!$C$78:$C$79,C44,NSL!$E$78:$E$79)</f>
        <v>0</v>
      </c>
      <c r="Q44" s="154">
        <f>SUMIF(NSL!$C$81:$C$173,C44,NSL!$E$81:$E$173)</f>
        <v>0</v>
      </c>
      <c r="R44" s="152">
        <f t="shared" si="12"/>
        <v>7.97</v>
      </c>
      <c r="S44" s="154">
        <f>SUMIF(NSL!$C$176:$C$214,C44,NSL!$E$176:$E$214)</f>
        <v>0</v>
      </c>
      <c r="T44" s="154">
        <f>SUMIF(NSL!$C$216:$C$238,C44,NSL!$E$216:$E$238)</f>
        <v>0</v>
      </c>
      <c r="U44" s="154">
        <f>SUMIF(NSL!$C$240:$C$252,C44,NSL!$E$240:$E$252)</f>
        <v>0</v>
      </c>
      <c r="V44" s="154">
        <f>SUMIF(NSL!$C$254:$C$255,C44,NSL!$E$254:$E$255)</f>
        <v>0</v>
      </c>
      <c r="W44" s="154">
        <f>SUMIF(NSL!$C$257:$C$282,C44,NSL!$E$257:$E$282)</f>
        <v>0</v>
      </c>
      <c r="X44" s="154">
        <f>SUMIF(NSL!$C$284:$C$346,C44,NSL!$E$284:$E$346)</f>
        <v>0</v>
      </c>
      <c r="Y44" s="154">
        <f>SUMIF(NSL!$C$348:$C$436,C44,NSL!$E$348:$E$436)</f>
        <v>0</v>
      </c>
      <c r="Z44" s="154">
        <f>SUMIF(NSL!$C$438:$C$480,C44,NSL!$E$438:$E$480)</f>
        <v>0</v>
      </c>
      <c r="AA44" s="154">
        <f t="shared" si="16"/>
        <v>0</v>
      </c>
      <c r="AB44" s="154">
        <f>SUMIF(NSL!$C$483:$C$679,C44,NSL!$E$483:$E$679)</f>
        <v>0</v>
      </c>
      <c r="AC44" s="154">
        <f>SUMIF(NSL!$C$681:$C$682,C44,NSL!$E$681:$E$682)</f>
        <v>0</v>
      </c>
      <c r="AD44" s="154">
        <f>SUMIF(NSL!$C$684:$C$692,C44,NSL!$E$684:$E$692)</f>
        <v>0</v>
      </c>
      <c r="AE44" s="154">
        <f>SUMIF(NSL!$C$694:$C$776,C44,NSL!$E$694:$E$776)</f>
        <v>0</v>
      </c>
      <c r="AF44" s="154">
        <f>SUMIF(NSL!$C$778:$C$810,C44,NSL!$E$778:$E$810)</f>
        <v>0</v>
      </c>
      <c r="AG44" s="154">
        <f>SUMIF(NSL!$C$812:$C$813,C44,NSL!$E$812:$E$813)</f>
        <v>0</v>
      </c>
      <c r="AH44" s="154">
        <f>SUMIF(NSL!$C$815:$C$816,C44,NSL!$E$815:$E$816)</f>
        <v>0</v>
      </c>
      <c r="AI44" s="154">
        <f>SUMIF(NSL!$C$818:$C$889,C44,NSL!$E$818:$E$889)</f>
        <v>0</v>
      </c>
      <c r="AJ44" s="154">
        <f>SUMIF(NSL!$C$891:$C$917,C44,NSL!$E$891:$E$917)</f>
        <v>0</v>
      </c>
      <c r="AK44" s="154">
        <f>SUMIF(NSL!$C$919:$C$981,C44,NSL!$E$919:$E$981)</f>
        <v>0</v>
      </c>
      <c r="AL44" s="154">
        <f>SUMIF(NSL!$C$983:$C$1000,C44,NSL!$E$983:$E$1000)</f>
        <v>0</v>
      </c>
      <c r="AM44" s="154">
        <f>SUMIF(NSL!$C$1002:$C$1028,C44,NSL!$E$1002:$E$1028)</f>
        <v>0</v>
      </c>
      <c r="AN44" s="154">
        <f>SUMIF(NSL!$C$1030:$C$1045,C44,NSL!$E$1030:$E$1045)</f>
        <v>0</v>
      </c>
      <c r="AO44" s="154">
        <f>SUMIF(NSL!$C$1047:$C$1048,C44,NSL!$E$1047:$E$1048)</f>
        <v>0</v>
      </c>
      <c r="AP44" s="205">
        <f>D44-BG44</f>
        <v>7.97</v>
      </c>
      <c r="AQ44" s="154">
        <f>SUMIF(NSL!$C$1076:$C$1099,C44,NSL!$E$1076:$E$1099)</f>
        <v>0</v>
      </c>
      <c r="AR44" s="154">
        <f>SUMIF(NSL!$C$1101:$C$1121,C44,NSL!$E$1101:$E$1121)</f>
        <v>0</v>
      </c>
      <c r="AS44" s="154">
        <f>SUMIF(NSL!$C$1123:$C$1164,C44,NSL!$E$1123:$E$1164)</f>
        <v>0</v>
      </c>
      <c r="AT44" s="154">
        <f>SUMIF(NSL!$C$1166:$C$1201,C44,NSL!$E$1166:$E$1201)</f>
        <v>0</v>
      </c>
      <c r="AU44" s="154">
        <f>SUMIF(NSL!$C$1203:$C$1223,C44,NSL!$E$1203:$E$1223)</f>
        <v>0</v>
      </c>
      <c r="AV44" s="154">
        <f>SUMIF(NSL!$C$1225:$C$1226,C44,NSL!$E$1225:$E$1226)</f>
        <v>0</v>
      </c>
      <c r="AW44" s="154">
        <f>SUMIF(NSL!$C$1228:$C$1244,C44,NSL!$E$1228:$E$1244)</f>
        <v>0</v>
      </c>
      <c r="AX44" s="154">
        <f>SUMIF(NSL!$C$1246:$C$1351,C44,NSL!$E$1246:$E$1351)</f>
        <v>0</v>
      </c>
      <c r="AY44" s="154">
        <f>SUMIF(NSL!$C$1353:$C$1434,C44,NSL!$E$1353:$E$1434)</f>
        <v>0</v>
      </c>
      <c r="AZ44" s="154">
        <f>SUMIF(NSL!$C$1436:$C$1440,C44,NSL!$E$1436:$E$1440)</f>
        <v>0</v>
      </c>
      <c r="BA44" s="154">
        <f>SUMIF(NSL!$C$1442:$C$1507,C44,NSL!$E$1442:$E$1507)</f>
        <v>0</v>
      </c>
      <c r="BB44" s="154">
        <f>SUMIF(NSL!$C$1509:$C$1540,C44,NSL!$E$1509:$E$1540)</f>
        <v>0</v>
      </c>
      <c r="BC44" s="154">
        <f>SUMIF(NSL!$C$1542:$C$1545,C44,NSL!$E$1542:$E$1545)</f>
        <v>0</v>
      </c>
      <c r="BD44" s="154">
        <f>SUMIF(NSL!$C$1547:$C$1560,C44,NSL!$E$1547:$E$1560)</f>
        <v>0</v>
      </c>
      <c r="BE44" s="154">
        <f>SUMIF(NSL!$C$1562:$C$1565,C44,NSL!$E$1562:$E$1565)</f>
        <v>0</v>
      </c>
      <c r="BF44" s="154">
        <f>SUMIF(NSL!$C$1567:$C$1569,C44,NSL!$E$1567:$E$1569)</f>
        <v>0</v>
      </c>
      <c r="BG44" s="152">
        <f>SUM(G44:Q44)+SUM(S44:Z44)+SUM(AB44:AO44)+SUM(AQ44:BF44)</f>
        <v>0</v>
      </c>
      <c r="BH44" s="153">
        <f>AP61-BG44</f>
        <v>20.28</v>
      </c>
      <c r="BI44" s="152">
        <f t="shared" si="5"/>
        <v>28.25</v>
      </c>
    </row>
    <row r="45" spans="1:61" ht="31.5" customHeight="1">
      <c r="A45" s="56" t="s">
        <v>96</v>
      </c>
      <c r="B45" s="13" t="s">
        <v>101</v>
      </c>
      <c r="C45" s="56" t="s">
        <v>42</v>
      </c>
      <c r="D45" s="151">
        <f>HTg!F46</f>
        <v>1.02</v>
      </c>
      <c r="E45" s="152">
        <f t="shared" si="10"/>
        <v>0</v>
      </c>
      <c r="F45" s="152">
        <f t="shared" si="11"/>
        <v>0</v>
      </c>
      <c r="G45" s="154">
        <f>SUMIF(NSL!$C$9:$C$10,C45,NSL!$E$9:$E$10)</f>
        <v>0</v>
      </c>
      <c r="H45" s="154">
        <f>SUMIF(NSL!$C$12:$C$13,C45,NSL!$E$12:$E$13)</f>
        <v>0</v>
      </c>
      <c r="I45" s="154">
        <f>SUMIF(NSL!$C$15:$C$16,C45,NSL!$E$15:$E$16)</f>
        <v>0</v>
      </c>
      <c r="J45" s="154">
        <f>SUMIF(NSL!$C$18:$C$19,C45,NSL!$E$18:$E$19)</f>
        <v>0</v>
      </c>
      <c r="K45" s="154">
        <f>SUMIF(NSL!$C$21:$C$43,C45,NSL!$E$21:$E$43)</f>
        <v>0</v>
      </c>
      <c r="L45" s="154">
        <f>SUMIF(NSL!$C$45:$C$51,C45,NSL!$E$45:$E$51)</f>
        <v>0</v>
      </c>
      <c r="M45" s="154">
        <f>SUMIF(NSL!$C$53:$C$55,C45,NSL!$E$53:$E$55)</f>
        <v>0</v>
      </c>
      <c r="N45" s="154">
        <f>SUMIF(NSL!$C$57:$C$65,C45,NSL!$E$57:$E$65)</f>
        <v>0</v>
      </c>
      <c r="O45" s="154">
        <f>SUMIF(NSL!$C$67:$C$76,C45,NSL!$E$67:$E$76)</f>
        <v>0</v>
      </c>
      <c r="P45" s="154">
        <f>SUMIF(NSL!$C$78:$C$79,C45,NSL!$E$78:$E$79)</f>
        <v>0</v>
      </c>
      <c r="Q45" s="154">
        <f>SUMIF(NSL!$C$81:$C$173,C45,NSL!$E$81:$E$173)</f>
        <v>0</v>
      </c>
      <c r="R45" s="152">
        <f t="shared" si="12"/>
        <v>1.02</v>
      </c>
      <c r="S45" s="154">
        <f>SUMIF(NSL!$C$176:$C$214,C45,NSL!$E$176:$E$214)</f>
        <v>0</v>
      </c>
      <c r="T45" s="154">
        <f>SUMIF(NSL!$C$216:$C$238,C45,NSL!$E$216:$E$238)</f>
        <v>0</v>
      </c>
      <c r="U45" s="154">
        <f>SUMIF(NSL!$C$240:$C$252,C45,NSL!$E$240:$E$252)</f>
        <v>0</v>
      </c>
      <c r="V45" s="154">
        <f>SUMIF(NSL!$C$254:$C$255,C45,NSL!$E$254:$E$255)</f>
        <v>0</v>
      </c>
      <c r="W45" s="154">
        <f>SUMIF(NSL!$C$257:$C$282,C45,NSL!$E$257:$E$282)</f>
        <v>0</v>
      </c>
      <c r="X45" s="154">
        <f>SUMIF(NSL!$C$284:$C$346,C45,NSL!$E$284:$E$346)</f>
        <v>0</v>
      </c>
      <c r="Y45" s="154">
        <f>SUMIF(NSL!$C$348:$C$436,C45,NSL!$E$348:$E$436)</f>
        <v>0</v>
      </c>
      <c r="Z45" s="154">
        <f>SUMIF(NSL!$C$438:$C$480,C45,NSL!$E$438:$E$480)</f>
        <v>0</v>
      </c>
      <c r="AA45" s="154">
        <f t="shared" si="16"/>
        <v>0</v>
      </c>
      <c r="AB45" s="154">
        <f>SUMIF(NSL!$C$483:$C$679,C45,NSL!$E$483:$E$679)</f>
        <v>0</v>
      </c>
      <c r="AC45" s="154">
        <f>SUMIF(NSL!$C$681:$C$682,C45,NSL!$E$681:$E$682)</f>
        <v>0</v>
      </c>
      <c r="AD45" s="154">
        <f>SUMIF(NSL!$C$684:$C$692,C45,NSL!$E$684:$E$692)</f>
        <v>0</v>
      </c>
      <c r="AE45" s="154">
        <f>SUMIF(NSL!$C$694:$C$776,C45,NSL!$E$694:$E$776)</f>
        <v>0</v>
      </c>
      <c r="AF45" s="154">
        <f>SUMIF(NSL!$C$778:$C$810,C45,NSL!$E$778:$E$810)</f>
        <v>0</v>
      </c>
      <c r="AG45" s="154">
        <f>SUMIF(NSL!$C$812:$C$813,C45,NSL!$E$812:$E$813)</f>
        <v>0</v>
      </c>
      <c r="AH45" s="154">
        <f>SUMIF(NSL!$C$815:$C$816,C45,NSL!$E$815:$E$816)</f>
        <v>0</v>
      </c>
      <c r="AI45" s="154">
        <f>SUMIF(NSL!$C$818:$C$889,C45,NSL!$E$818:$E$889)</f>
        <v>0</v>
      </c>
      <c r="AJ45" s="154">
        <f>SUMIF(NSL!$C$891:$C$917,C45,NSL!$E$891:$E$917)</f>
        <v>0</v>
      </c>
      <c r="AK45" s="154">
        <f>SUMIF(NSL!$C$919:$C$981,C45,NSL!$E$919:$E$981)</f>
        <v>0</v>
      </c>
      <c r="AL45" s="154">
        <f>SUMIF(NSL!$C$983:$C$1000,C45,NSL!$E$983:$E$1000)</f>
        <v>0</v>
      </c>
      <c r="AM45" s="154">
        <f>SUMIF(NSL!$C$1002:$C$1028,C45,NSL!$E$1002:$E$1028)</f>
        <v>0</v>
      </c>
      <c r="AN45" s="154">
        <f>SUMIF(NSL!$C$1030:$C$1045,C45,NSL!$E$1030:$E$1045)</f>
        <v>0</v>
      </c>
      <c r="AO45" s="154">
        <f>SUMIF(NSL!$C$1047:$C$1048,C45,NSL!$E$1047:$E$1048)</f>
        <v>0</v>
      </c>
      <c r="AP45" s="154">
        <f>SUMIF(NSL!$C$1050:$C$1074,C45,NSL!$E$1050:$E$1074)</f>
        <v>0</v>
      </c>
      <c r="AQ45" s="205">
        <f>D45-BG45</f>
        <v>1.02</v>
      </c>
      <c r="AR45" s="154">
        <f>SUMIF(NSL!$C$1101:$C$1121,C45,NSL!$E$1101:$E$1121)</f>
        <v>0</v>
      </c>
      <c r="AS45" s="154">
        <f>SUMIF(NSL!$C$1123:$C$1164,C45,NSL!$E$1123:$E$1164)</f>
        <v>0</v>
      </c>
      <c r="AT45" s="154">
        <f>SUMIF(NSL!$C$1166:$C$1201,C45,NSL!$E$1166:$E$1201)</f>
        <v>0</v>
      </c>
      <c r="AU45" s="154">
        <f>SUMIF(NSL!$C$1203:$C$1223,C45,NSL!$E$1203:$E$1223)</f>
        <v>0</v>
      </c>
      <c r="AV45" s="154">
        <f>SUMIF(NSL!$C$1225:$C$1226,C45,NSL!$E$1225:$E$1226)</f>
        <v>0</v>
      </c>
      <c r="AW45" s="154">
        <f>SUMIF(NSL!$C$1228:$C$1244,C45,NSL!$E$1228:$E$1244)</f>
        <v>0</v>
      </c>
      <c r="AX45" s="154">
        <f>SUMIF(NSL!$C$1246:$C$1351,C45,NSL!$E$1246:$E$1351)</f>
        <v>0</v>
      </c>
      <c r="AY45" s="154">
        <f>SUMIF(NSL!$C$1353:$C$1434,C45,NSL!$E$1353:$E$1434)</f>
        <v>0</v>
      </c>
      <c r="AZ45" s="154">
        <f>SUMIF(NSL!$C$1436:$C$1440,C45,NSL!$E$1436:$E$1440)</f>
        <v>0</v>
      </c>
      <c r="BA45" s="154">
        <f>SUMIF(NSL!$C$1442:$C$1507,C45,NSL!$E$1442:$E$1507)</f>
        <v>0</v>
      </c>
      <c r="BB45" s="154">
        <f>SUMIF(NSL!$C$1509:$C$1540,C45,NSL!$E$1509:$E$1540)</f>
        <v>0</v>
      </c>
      <c r="BC45" s="154">
        <f>SUMIF(NSL!$C$1542:$C$1545,C45,NSL!$E$1542:$E$1545)</f>
        <v>0</v>
      </c>
      <c r="BD45" s="154">
        <f>SUMIF(NSL!$C$1547:$C$1560,C45,NSL!$E$1547:$E$1560)</f>
        <v>0</v>
      </c>
      <c r="BE45" s="154">
        <f>SUMIF(NSL!$C$1562:$C$1565,C45,NSL!$E$1562:$E$1565)</f>
        <v>0</v>
      </c>
      <c r="BF45" s="154">
        <f>SUMIF(NSL!$C$1567:$C$1569,C45,NSL!$E$1567:$E$1569)</f>
        <v>0</v>
      </c>
      <c r="BG45" s="152">
        <f>SUM(G45:Q45)+SUM(S45:Z45)+SUM(AB45:AP45)+SUM(AR45:BF45)</f>
        <v>0</v>
      </c>
      <c r="BH45" s="153">
        <f>AQ61-BG45</f>
        <v>20.450000000000003</v>
      </c>
      <c r="BI45" s="152">
        <f t="shared" si="5"/>
        <v>21.470000000000002</v>
      </c>
    </row>
    <row r="46" spans="1:61" ht="31.5" customHeight="1">
      <c r="A46" s="56" t="s">
        <v>97</v>
      </c>
      <c r="B46" s="13" t="s">
        <v>146</v>
      </c>
      <c r="C46" s="56" t="s">
        <v>64</v>
      </c>
      <c r="D46" s="151">
        <f>HTg!F47</f>
        <v>777</v>
      </c>
      <c r="E46" s="152">
        <f t="shared" si="10"/>
        <v>0</v>
      </c>
      <c r="F46" s="152">
        <f t="shared" si="11"/>
        <v>0</v>
      </c>
      <c r="G46" s="154">
        <f>SUMIF(NSL!$C$9:$C$10,C46,NSL!$E$9:$E$10)</f>
        <v>0</v>
      </c>
      <c r="H46" s="154">
        <f>SUMIF(NSL!$C$12:$C$13,C46,NSL!$E$12:$E$13)</f>
        <v>0</v>
      </c>
      <c r="I46" s="154">
        <f>SUMIF(NSL!$C$15:$C$16,C46,NSL!$E$15:$E$16)</f>
        <v>0</v>
      </c>
      <c r="J46" s="154">
        <f>SUMIF(NSL!$C$18:$C$19,C46,NSL!$E$18:$E$19)</f>
        <v>0</v>
      </c>
      <c r="K46" s="154">
        <f>SUMIF(NSL!$C$21:$C$43,C46,NSL!$E$21:$E$43)</f>
        <v>0</v>
      </c>
      <c r="L46" s="154">
        <f>SUMIF(NSL!$C$45:$C$51,C46,NSL!$E$45:$E$51)</f>
        <v>0</v>
      </c>
      <c r="M46" s="154">
        <f>SUMIF(NSL!$C$53:$C$55,C46,NSL!$E$53:$E$55)</f>
        <v>0</v>
      </c>
      <c r="N46" s="154">
        <f>SUMIF(NSL!$C$57:$C$65,C46,NSL!$E$57:$E$65)</f>
        <v>0</v>
      </c>
      <c r="O46" s="154">
        <f>SUMIF(NSL!$C$67:$C$76,C46,NSL!$E$67:$E$76)</f>
        <v>0</v>
      </c>
      <c r="P46" s="154">
        <f>SUMIF(NSL!$C$78:$C$79,C46,NSL!$E$78:$E$79)</f>
        <v>0</v>
      </c>
      <c r="Q46" s="154">
        <f>SUMIF(NSL!$C$81:$C$173,C46,NSL!$E$81:$E$173)</f>
        <v>0</v>
      </c>
      <c r="R46" s="152">
        <f t="shared" si="12"/>
        <v>777</v>
      </c>
      <c r="S46" s="154">
        <f>SUMIF(NSL!$C$176:$C$214,C46,NSL!$E$176:$E$214)</f>
        <v>0</v>
      </c>
      <c r="T46" s="154">
        <f>SUMIF(NSL!$C$216:$C$238,C46,NSL!$E$216:$E$238)</f>
        <v>0</v>
      </c>
      <c r="U46" s="154">
        <f>SUMIF(NSL!$C$240:$C$252,C46,NSL!$E$240:$E$252)</f>
        <v>0</v>
      </c>
      <c r="V46" s="154">
        <f>SUMIF(NSL!$C$254:$C$255,C46,NSL!$E$254:$E$255)</f>
        <v>0</v>
      </c>
      <c r="W46" s="154">
        <f>SUMIF(NSL!$C$257:$C$282,C46,NSL!$E$257:$E$282)</f>
        <v>1.8</v>
      </c>
      <c r="X46" s="154">
        <f>SUMIF(NSL!$C$284:$C$346,C46,NSL!$E$284:$E$346)</f>
        <v>0.24000000000000002</v>
      </c>
      <c r="Y46" s="154">
        <f>SUMIF(NSL!$C$348:$C$436,C46,NSL!$E$348:$E$436)</f>
        <v>0.34</v>
      </c>
      <c r="Z46" s="154">
        <f>SUMIF(NSL!$C$438:$C$480,C46,NSL!$E$438:$E$480)</f>
        <v>0</v>
      </c>
      <c r="AA46" s="154">
        <f t="shared" si="16"/>
        <v>5.33</v>
      </c>
      <c r="AB46" s="154">
        <f>SUMIF(NSL!$C$483:$C$679,C46,NSL!$E$483:$E$679)</f>
        <v>0</v>
      </c>
      <c r="AC46" s="154">
        <f>SUMIF(NSL!$C$681:$C$682,C46,NSL!$E$681:$E$682)</f>
        <v>0</v>
      </c>
      <c r="AD46" s="154">
        <f>SUMIF(NSL!$C$684:$C$692,C46,NSL!$E$684:$E$692)</f>
        <v>0</v>
      </c>
      <c r="AE46" s="154">
        <f>SUMIF(NSL!$C$694:$C$776,C46,NSL!$E$694:$E$776)</f>
        <v>0.03</v>
      </c>
      <c r="AF46" s="154">
        <f>SUMIF(NSL!$C$778:$C$810,C46,NSL!$E$778:$E$810)</f>
        <v>0</v>
      </c>
      <c r="AG46" s="154">
        <f>SUMIF(NSL!$C$812:$C$813,C46,NSL!$E$812:$E$813)</f>
        <v>0</v>
      </c>
      <c r="AH46" s="154">
        <f>SUMIF(NSL!$C$815:$C$816,C46,NSL!$E$815:$E$816)</f>
        <v>0</v>
      </c>
      <c r="AI46" s="154">
        <f>SUMIF(NSL!$C$818:$C$889,C46,NSL!$E$818:$E$889)</f>
        <v>3.31</v>
      </c>
      <c r="AJ46" s="154">
        <f>SUMIF(NSL!$C$891:$C$917,C46,NSL!$E$891:$E$917)</f>
        <v>0.01</v>
      </c>
      <c r="AK46" s="154">
        <f>SUMIF(NSL!$C$919:$C$981,C46,NSL!$E$919:$E$981)</f>
        <v>1.9400000000000002</v>
      </c>
      <c r="AL46" s="154">
        <f>SUMIF(NSL!$C$983:$C$1000,C46,NSL!$E$983:$E$1000)</f>
        <v>0</v>
      </c>
      <c r="AM46" s="154">
        <f>SUMIF(NSL!$C$1002:$C$1028,C46,NSL!$E$1002:$E$1028)</f>
        <v>0.04</v>
      </c>
      <c r="AN46" s="154">
        <f>SUMIF(NSL!$C$1030:$C$1045,C46,NSL!$E$1030:$E$1045)</f>
        <v>0</v>
      </c>
      <c r="AO46" s="154">
        <f>SUMIF(NSL!$C$1047:$C$1048,C46,NSL!$E$1047:$E$1048)</f>
        <v>0</v>
      </c>
      <c r="AP46" s="154">
        <f>SUMIF(NSL!$C$1050:$C$1074,C46,NSL!$E$1050:$E$1074)</f>
        <v>0</v>
      </c>
      <c r="AQ46" s="154">
        <f>SUMIF(NSL!$C$1076:$C$1099,C46,NSL!$E$1076:$E$1099)</f>
        <v>0</v>
      </c>
      <c r="AR46" s="205">
        <f>D46-BG46</f>
        <v>769.23</v>
      </c>
      <c r="AS46" s="154">
        <f>SUMIF(NSL!$C$1123:$C$1164,C46,NSL!$E$1123:$E$1164)</f>
        <v>0</v>
      </c>
      <c r="AT46" s="154">
        <f>SUMIF(NSL!$C$1166:$C$1201,C46,NSL!$E$1166:$E$1201)</f>
        <v>0.06</v>
      </c>
      <c r="AU46" s="154">
        <f>SUMIF(NSL!$C$1203:$C$1223,C46,NSL!$E$1203:$E$1223)</f>
        <v>0</v>
      </c>
      <c r="AV46" s="154">
        <f>SUMIF(NSL!$C$1225:$C$1226,C46,NSL!$E$1225:$E$1226)</f>
        <v>0</v>
      </c>
      <c r="AW46" s="154">
        <f>SUMIF(NSL!$C$1228:$C$1244,C46,NSL!$E$1228:$E$1244)</f>
        <v>0</v>
      </c>
      <c r="AX46" s="154">
        <f>SUMIF(NSL!$C$1246:$C$1351,C46,NSL!$E$1246:$E$1351)</f>
        <v>0</v>
      </c>
      <c r="AY46" s="154">
        <f>SUMIF(NSL!$C$1353:$C$1434,C46,NSL!$E$1353:$E$1434)</f>
        <v>0</v>
      </c>
      <c r="AZ46" s="154">
        <f>SUMIF(NSL!$C$1436:$C$1440,C46,NSL!$E$1436:$E$1440)</f>
        <v>0</v>
      </c>
      <c r="BA46" s="154">
        <f>SUMIF(NSL!$C$1442:$C$1507,C46,NSL!$E$1442:$E$1507)</f>
        <v>0</v>
      </c>
      <c r="BB46" s="154">
        <f>SUMIF(NSL!$C$1509:$C$1540,C46,NSL!$E$1509:$E$1540)</f>
        <v>0</v>
      </c>
      <c r="BC46" s="154">
        <f>SUMIF(NSL!$C$1542:$C$1545,C46,NSL!$E$1542:$E$1545)</f>
        <v>0</v>
      </c>
      <c r="BD46" s="154">
        <f>SUMIF(NSL!$C$1547:$C$1560,C46,NSL!$E$1547:$E$1560)</f>
        <v>0</v>
      </c>
      <c r="BE46" s="154">
        <f>SUMIF(NSL!$C$1562:$C$1565,C46,NSL!$E$1562:$E$1565)</f>
        <v>0</v>
      </c>
      <c r="BF46" s="154">
        <f>SUMIF(NSL!$C$1567:$C$1569,C46,NSL!$E$1567:$E$1569)</f>
        <v>0</v>
      </c>
      <c r="BG46" s="152">
        <f>SUM(G46:Q46)+SUM(S46:Z46)+SUM(AB46:AQ46)+SUM(AS46:BF46)</f>
        <v>7.77</v>
      </c>
      <c r="BH46" s="153">
        <f>AR61-BG46</f>
        <v>184.0799999999999</v>
      </c>
      <c r="BI46" s="152">
        <f t="shared" si="5"/>
        <v>961.07999999999993</v>
      </c>
    </row>
    <row r="47" spans="1:61" ht="31.5" customHeight="1">
      <c r="A47" s="56" t="s">
        <v>103</v>
      </c>
      <c r="B47" s="13" t="s">
        <v>147</v>
      </c>
      <c r="C47" s="56" t="s">
        <v>62</v>
      </c>
      <c r="D47" s="151">
        <f>HTg!F48</f>
        <v>30.25</v>
      </c>
      <c r="E47" s="152">
        <f t="shared" si="10"/>
        <v>0</v>
      </c>
      <c r="F47" s="152">
        <f t="shared" si="11"/>
        <v>0</v>
      </c>
      <c r="G47" s="154">
        <f>SUMIF(NSL!$C$9:$C$10,C47,NSL!$E$9:$E$10)</f>
        <v>0</v>
      </c>
      <c r="H47" s="154">
        <f>SUMIF(NSL!$C$12:$C$13,C47,NSL!$E$12:$E$13)</f>
        <v>0</v>
      </c>
      <c r="I47" s="154">
        <f>SUMIF(NSL!$C$15:$C$16,C47,NSL!$E$15:$E$16)</f>
        <v>0</v>
      </c>
      <c r="J47" s="154">
        <f>SUMIF(NSL!$C$18:$C$19,C47,NSL!$E$18:$E$19)</f>
        <v>0</v>
      </c>
      <c r="K47" s="154">
        <f>SUMIF(NSL!$C$21:$C$43,C47,NSL!$E$21:$E$43)</f>
        <v>0</v>
      </c>
      <c r="L47" s="154">
        <f>SUMIF(NSL!$C$45:$C$51,C47,NSL!$E$45:$E$51)</f>
        <v>0</v>
      </c>
      <c r="M47" s="154">
        <f>SUMIF(NSL!$C$53:$C$55,C47,NSL!$E$53:$E$55)</f>
        <v>0</v>
      </c>
      <c r="N47" s="154">
        <f>SUMIF(NSL!$C$57:$C$65,C47,NSL!$E$57:$E$65)</f>
        <v>0</v>
      </c>
      <c r="O47" s="154">
        <f>SUMIF(NSL!$C$67:$C$76,C47,NSL!$E$67:$E$76)</f>
        <v>0</v>
      </c>
      <c r="P47" s="154">
        <f>SUMIF(NSL!$C$78:$C$79,C47,NSL!$E$78:$E$79)</f>
        <v>0</v>
      </c>
      <c r="Q47" s="154">
        <f>SUMIF(NSL!$C$81:$C$173,C47,NSL!$E$81:$E$173)</f>
        <v>0</v>
      </c>
      <c r="R47" s="152">
        <f t="shared" si="12"/>
        <v>30.25</v>
      </c>
      <c r="S47" s="154">
        <f>SUMIF(NSL!$C$176:$C$214,C47,NSL!$E$176:$E$214)</f>
        <v>0</v>
      </c>
      <c r="T47" s="154">
        <f>SUMIF(NSL!$C$216:$C$238,C47,NSL!$E$216:$E$238)</f>
        <v>0</v>
      </c>
      <c r="U47" s="154">
        <f>SUMIF(NSL!$C$240:$C$252,C47,NSL!$E$240:$E$252)</f>
        <v>0</v>
      </c>
      <c r="V47" s="154">
        <f>SUMIF(NSL!$C$254:$C$255,C47,NSL!$E$254:$E$255)</f>
        <v>0</v>
      </c>
      <c r="W47" s="154">
        <f>SUMIF(NSL!$C$257:$C$282,C47,NSL!$E$257:$E$282)</f>
        <v>0</v>
      </c>
      <c r="X47" s="154">
        <f>SUMIF(NSL!$C$284:$C$346,C47,NSL!$E$284:$E$346)</f>
        <v>0.5</v>
      </c>
      <c r="Y47" s="154">
        <f>SUMIF(NSL!$C$348:$C$436,C47,NSL!$E$348:$E$436)</f>
        <v>0</v>
      </c>
      <c r="Z47" s="154">
        <f>SUMIF(NSL!$C$438:$C$480,C47,NSL!$E$438:$E$480)</f>
        <v>0</v>
      </c>
      <c r="AA47" s="154">
        <f t="shared" si="16"/>
        <v>0.44</v>
      </c>
      <c r="AB47" s="154">
        <f>SUMIF(NSL!$C$483:$C$679,C47,NSL!$E$483:$E$679)</f>
        <v>0</v>
      </c>
      <c r="AC47" s="154">
        <f>SUMIF(NSL!$C$681:$C$682,C47,NSL!$E$681:$E$682)</f>
        <v>0</v>
      </c>
      <c r="AD47" s="154">
        <f>SUMIF(NSL!$C$684:$C$692,C47,NSL!$E$684:$E$692)</f>
        <v>0</v>
      </c>
      <c r="AE47" s="154">
        <f>SUMIF(NSL!$C$694:$C$776,C47,NSL!$E$694:$E$776)</f>
        <v>0</v>
      </c>
      <c r="AF47" s="154">
        <f>SUMIF(NSL!$C$778:$C$810,C47,NSL!$E$778:$E$810)</f>
        <v>0</v>
      </c>
      <c r="AG47" s="154">
        <f>SUMIF(NSL!$C$812:$C$813,C47,NSL!$E$812:$E$813)</f>
        <v>0</v>
      </c>
      <c r="AH47" s="154">
        <f>SUMIF(NSL!$C$815:$C$816,C47,NSL!$E$815:$E$816)</f>
        <v>0</v>
      </c>
      <c r="AI47" s="154">
        <f>SUMIF(NSL!$C$818:$C$889,C47,NSL!$E$818:$E$889)</f>
        <v>0.39</v>
      </c>
      <c r="AJ47" s="154">
        <f>SUMIF(NSL!$C$891:$C$917,C47,NSL!$E$891:$E$917)</f>
        <v>0</v>
      </c>
      <c r="AK47" s="154">
        <f>SUMIF(NSL!$C$919:$C$981,C47,NSL!$E$919:$E$981)</f>
        <v>0.05</v>
      </c>
      <c r="AL47" s="154">
        <f>SUMIF(NSL!$C$983:$C$1000,C47,NSL!$E$983:$E$1000)</f>
        <v>0</v>
      </c>
      <c r="AM47" s="154">
        <f>SUMIF(NSL!$C$1002:$C$1028,C47,NSL!$E$1002:$E$1028)</f>
        <v>0</v>
      </c>
      <c r="AN47" s="154">
        <f>SUMIF(NSL!$C$1030:$C$1045,C47,NSL!$E$1030:$E$1045)</f>
        <v>0</v>
      </c>
      <c r="AO47" s="154">
        <f>SUMIF(NSL!$C$1047:$C$1048,C47,NSL!$E$1047:$E$1048)</f>
        <v>0</v>
      </c>
      <c r="AP47" s="154">
        <f>SUMIF(NSL!$C$1050:$C$1074,C47,NSL!$E$1050:$E$1074)</f>
        <v>0.08</v>
      </c>
      <c r="AQ47" s="154">
        <f>SUMIF(NSL!$C$1076:$C$1099,C47,NSL!$E$1076:$E$1099)</f>
        <v>0</v>
      </c>
      <c r="AR47" s="154">
        <f>SUMIF(NSL!$C$1101:$C$1121,C47,NSL!$E$1101:$E$1121)</f>
        <v>0</v>
      </c>
      <c r="AS47" s="205">
        <f>D47-BG47</f>
        <v>29.23</v>
      </c>
      <c r="AT47" s="154">
        <f>SUMIF(NSL!$C$1166:$C$1201,C47,NSL!$E$1166:$E$1201)</f>
        <v>0</v>
      </c>
      <c r="AU47" s="154">
        <f>SUMIF(NSL!$C$1203:$C$1223,C47,NSL!$E$1203:$E$1223)</f>
        <v>0</v>
      </c>
      <c r="AV47" s="154">
        <f>SUMIF(NSL!$C$1225:$C$1226,C47,NSL!$E$1225:$E$1226)</f>
        <v>0</v>
      </c>
      <c r="AW47" s="154">
        <f>SUMIF(NSL!$C$1228:$C$1244,C47,NSL!$E$1228:$E$1244)</f>
        <v>0</v>
      </c>
      <c r="AX47" s="154">
        <f>SUMIF(NSL!$C$1246:$C$1351,C47,NSL!$E$1246:$E$1351)</f>
        <v>0</v>
      </c>
      <c r="AY47" s="154">
        <f>SUMIF(NSL!$C$1353:$C$1434,C47,NSL!$E$1353:$E$1434)</f>
        <v>0</v>
      </c>
      <c r="AZ47" s="154">
        <f>SUMIF(NSL!$C$1436:$C$1440,C47,NSL!$E$1436:$E$1440)</f>
        <v>0</v>
      </c>
      <c r="BA47" s="154">
        <f>SUMIF(NSL!$C$1442:$C$1507,C47,NSL!$E$1442:$E$1507)</f>
        <v>0</v>
      </c>
      <c r="BB47" s="154">
        <f>SUMIF(NSL!$C$1509:$C$1540,C47,NSL!$E$1509:$E$1540)</f>
        <v>0</v>
      </c>
      <c r="BC47" s="154">
        <f>SUMIF(NSL!$C$1542:$C$1545,C47,NSL!$E$1542:$E$1545)</f>
        <v>0</v>
      </c>
      <c r="BD47" s="154">
        <f>SUMIF(NSL!$C$1547:$C$1560,C47,NSL!$E$1547:$E$1560)</f>
        <v>0</v>
      </c>
      <c r="BE47" s="154">
        <f>SUMIF(NSL!$C$1562:$C$1565,C47,NSL!$E$1562:$E$1565)</f>
        <v>0</v>
      </c>
      <c r="BF47" s="154">
        <f>SUMIF(NSL!$C$1567:$C$1569,C47,NSL!$E$1567:$E$1569)</f>
        <v>0</v>
      </c>
      <c r="BG47" s="152">
        <f>SUM(G47:Q47)+SUM(S47:Z47)+SUM(AB47:AR47)+SUM(AT47:BF47)</f>
        <v>1.02</v>
      </c>
      <c r="BH47" s="153">
        <f>AS61-BG47</f>
        <v>42.410000000000004</v>
      </c>
      <c r="BI47" s="152">
        <f t="shared" si="5"/>
        <v>72.66</v>
      </c>
    </row>
    <row r="48" spans="1:61" ht="31.5" customHeight="1">
      <c r="A48" s="56" t="s">
        <v>104</v>
      </c>
      <c r="B48" s="110" t="s">
        <v>128</v>
      </c>
      <c r="C48" s="56" t="s">
        <v>29</v>
      </c>
      <c r="D48" s="151">
        <f>HTg!F49</f>
        <v>14.379999999999999</v>
      </c>
      <c r="E48" s="152">
        <f t="shared" si="10"/>
        <v>0</v>
      </c>
      <c r="F48" s="152">
        <f t="shared" si="11"/>
        <v>0</v>
      </c>
      <c r="G48" s="154">
        <f>SUMIF(NSL!$C$9:$C$10,C48,NSL!$E$9:$E$10)</f>
        <v>0</v>
      </c>
      <c r="H48" s="154">
        <f>SUMIF(NSL!$C$12:$C$13,C48,NSL!$E$12:$E$13)</f>
        <v>0</v>
      </c>
      <c r="I48" s="154">
        <f>SUMIF(NSL!$C$15:$C$16,C48,NSL!$E$15:$E$16)</f>
        <v>0</v>
      </c>
      <c r="J48" s="154">
        <f>SUMIF(NSL!$C$18:$C$19,C48,NSL!$E$18:$E$19)</f>
        <v>0</v>
      </c>
      <c r="K48" s="154">
        <f>SUMIF(NSL!$C$21:$C$43,C48,NSL!$E$21:$E$43)</f>
        <v>0</v>
      </c>
      <c r="L48" s="154">
        <f>SUMIF(NSL!$C$45:$C$51,C48,NSL!$E$45:$E$51)</f>
        <v>0</v>
      </c>
      <c r="M48" s="154">
        <f>SUMIF(NSL!$C$53:$C$55,C48,NSL!$E$53:$E$55)</f>
        <v>0</v>
      </c>
      <c r="N48" s="154">
        <f>SUMIF(NSL!$C$57:$C$65,C48,NSL!$E$57:$E$65)</f>
        <v>0</v>
      </c>
      <c r="O48" s="154">
        <f>SUMIF(NSL!$C$67:$C$76,C48,NSL!$E$67:$E$76)</f>
        <v>0</v>
      </c>
      <c r="P48" s="154">
        <f>SUMIF(NSL!$C$78:$C$79,C48,NSL!$E$78:$E$79)</f>
        <v>0</v>
      </c>
      <c r="Q48" s="154">
        <f>SUMIF(NSL!$C$81:$C$173,C48,NSL!$E$81:$E$173)</f>
        <v>0</v>
      </c>
      <c r="R48" s="152">
        <f t="shared" si="12"/>
        <v>14.379999999999999</v>
      </c>
      <c r="S48" s="154">
        <f>SUMIF(NSL!$C$176:$C$214,C48,NSL!$E$176:$E$214)</f>
        <v>0</v>
      </c>
      <c r="T48" s="154">
        <f>SUMIF(NSL!$C$216:$C$238,C48,NSL!$E$216:$E$238)</f>
        <v>0.2</v>
      </c>
      <c r="U48" s="154">
        <f>SUMIF(NSL!$C$240:$C$252,C48,NSL!$E$240:$E$252)</f>
        <v>0</v>
      </c>
      <c r="V48" s="154">
        <f>SUMIF(NSL!$C$254:$C$255,C48,NSL!$E$254:$E$255)</f>
        <v>0</v>
      </c>
      <c r="W48" s="154">
        <f>SUMIF(NSL!$C$257:$C$282,C48,NSL!$E$257:$E$282)</f>
        <v>0</v>
      </c>
      <c r="X48" s="154">
        <f>SUMIF(NSL!$C$284:$C$346,C48,NSL!$E$284:$E$346)</f>
        <v>0.44</v>
      </c>
      <c r="Y48" s="154">
        <f>SUMIF(NSL!$C$348:$C$436,C48,NSL!$E$348:$E$436)</f>
        <v>0</v>
      </c>
      <c r="Z48" s="154">
        <f>SUMIF(NSL!$C$438:$C$480,C48,NSL!$E$438:$E$480)</f>
        <v>0</v>
      </c>
      <c r="AA48" s="154">
        <f t="shared" si="16"/>
        <v>0.52</v>
      </c>
      <c r="AB48" s="154">
        <f>SUMIF(NSL!$C$483:$C$679,C48,NSL!$E$483:$E$679)</f>
        <v>0.16999999999999998</v>
      </c>
      <c r="AC48" s="154">
        <f>SUMIF(NSL!$C$681:$C$682,C48,NSL!$E$681:$E$682)</f>
        <v>0</v>
      </c>
      <c r="AD48" s="154">
        <f>SUMIF(NSL!$C$684:$C$692,C48,NSL!$E$684:$E$692)</f>
        <v>0.04</v>
      </c>
      <c r="AE48" s="154">
        <f>SUMIF(NSL!$C$694:$C$776,C48,NSL!$E$694:$E$776)</f>
        <v>0.31</v>
      </c>
      <c r="AF48" s="154">
        <f>SUMIF(NSL!$C$778:$C$810,C48,NSL!$E$778:$E$810)</f>
        <v>0</v>
      </c>
      <c r="AG48" s="154">
        <f>SUMIF(NSL!$C$812:$C$813,C48,NSL!$E$812:$E$813)</f>
        <v>0</v>
      </c>
      <c r="AH48" s="154">
        <f>SUMIF(NSL!$C$815:$C$816,C48,NSL!$E$815:$E$816)</f>
        <v>0</v>
      </c>
      <c r="AI48" s="154">
        <f>SUMIF(NSL!$C$818:$C$889,C48,NSL!$E$818:$E$889)</f>
        <v>0</v>
      </c>
      <c r="AJ48" s="154">
        <f>SUMIF(NSL!$C$891:$C$917,C48,NSL!$E$891:$E$917)</f>
        <v>0</v>
      </c>
      <c r="AK48" s="154">
        <f>SUMIF(NSL!$C$919:$C$981,C48,NSL!$E$919:$E$981)</f>
        <v>0</v>
      </c>
      <c r="AL48" s="154">
        <f>SUMIF(NSL!$C$983:$C$1000,C48,NSL!$E$983:$E$1000)</f>
        <v>0</v>
      </c>
      <c r="AM48" s="154">
        <f>SUMIF(NSL!$C$1002:$C$1028,C48,NSL!$E$1002:$E$1028)</f>
        <v>0</v>
      </c>
      <c r="AN48" s="154">
        <f>SUMIF(NSL!$C$1030:$C$1045,C48,NSL!$E$1030:$E$1045)</f>
        <v>0</v>
      </c>
      <c r="AO48" s="154">
        <f>SUMIF(NSL!$C$1047:$C$1048,C48,NSL!$E$1047:$E$1048)</f>
        <v>0</v>
      </c>
      <c r="AP48" s="154">
        <f>SUMIF(NSL!$C$1050:$C$1074,C48,NSL!$E$1050:$E$1074)</f>
        <v>0.06</v>
      </c>
      <c r="AQ48" s="154">
        <f>SUMIF(NSL!$C$1076:$C$1099,C48,NSL!$E$1076:$E$1099)</f>
        <v>0</v>
      </c>
      <c r="AR48" s="154">
        <f>SUMIF(NSL!$C$1101:$C$1121,C48,NSL!$E$1101:$E$1121)</f>
        <v>0.02</v>
      </c>
      <c r="AS48" s="154">
        <f>SUMIF(NSL!$C$1123:$C$1164,C48,NSL!$E$1123:$E$1164)</f>
        <v>0</v>
      </c>
      <c r="AT48" s="205">
        <f>D48-BG48</f>
        <v>13.139999999999999</v>
      </c>
      <c r="AU48" s="154">
        <f>SUMIF(NSL!$C$1203:$C$1223,C48,NSL!$E$1203:$E$1223)</f>
        <v>0</v>
      </c>
      <c r="AV48" s="154">
        <f>SUMIF(NSL!$C$1225:$C$1226,C48,NSL!$E$1225:$E$1226)</f>
        <v>0</v>
      </c>
      <c r="AW48" s="154">
        <f>SUMIF(NSL!$C$1228:$C$1244,C48,NSL!$E$1228:$E$1244)</f>
        <v>0</v>
      </c>
      <c r="AX48" s="154">
        <f>SUMIF(NSL!$C$1246:$C$1351,C48,NSL!$E$1246:$E$1351)</f>
        <v>0</v>
      </c>
      <c r="AY48" s="154">
        <f>SUMIF(NSL!$C$1353:$C$1434,C48,NSL!$E$1353:$E$1434)</f>
        <v>0</v>
      </c>
      <c r="AZ48" s="154">
        <f>SUMIF(NSL!$C$1436:$C$1440,C48,NSL!$E$1436:$E$1440)</f>
        <v>0</v>
      </c>
      <c r="BA48" s="154">
        <f>SUMIF(NSL!$C$1442:$C$1507,C48,NSL!$E$1442:$E$1507)</f>
        <v>0</v>
      </c>
      <c r="BB48" s="154">
        <f>SUMIF(NSL!$C$1509:$C$1540,C48,NSL!$E$1509:$E$1540)</f>
        <v>0</v>
      </c>
      <c r="BC48" s="154">
        <f>SUMIF(NSL!$C$1542:$C$1545,C48,NSL!$E$1542:$E$1545)</f>
        <v>0</v>
      </c>
      <c r="BD48" s="154">
        <f>SUMIF(NSL!$C$1547:$C$1560,C48,NSL!$E$1547:$E$1560)</f>
        <v>0</v>
      </c>
      <c r="BE48" s="154">
        <f>SUMIF(NSL!$C$1562:$C$1565,C48,NSL!$E$1562:$E$1565)</f>
        <v>0</v>
      </c>
      <c r="BF48" s="154">
        <f>SUMIF(NSL!$C$1567:$C$1569,C48,NSL!$E$1567:$E$1569)</f>
        <v>0</v>
      </c>
      <c r="BG48" s="152">
        <f>SUM(G48:Q48)+SUM(S48:Z48)+SUM(AB48:AS48)+SUM(AU48:BF48)</f>
        <v>1.2400000000000002</v>
      </c>
      <c r="BH48" s="153">
        <f>AT61-BG48</f>
        <v>5.48</v>
      </c>
      <c r="BI48" s="152">
        <f t="shared" si="5"/>
        <v>19.86</v>
      </c>
    </row>
    <row r="49" spans="1:62" ht="31.5" customHeight="1">
      <c r="A49" s="56" t="s">
        <v>105</v>
      </c>
      <c r="B49" s="110" t="s">
        <v>129</v>
      </c>
      <c r="C49" s="56" t="s">
        <v>130</v>
      </c>
      <c r="D49" s="151">
        <f>HTg!F50</f>
        <v>0.78999999999999992</v>
      </c>
      <c r="E49" s="152">
        <f t="shared" si="10"/>
        <v>0</v>
      </c>
      <c r="F49" s="152">
        <f t="shared" si="11"/>
        <v>0</v>
      </c>
      <c r="G49" s="154">
        <f>SUMIF(NSL!$C$9:$C$10,C49,NSL!$E$9:$E$10)</f>
        <v>0</v>
      </c>
      <c r="H49" s="154">
        <f>SUMIF(NSL!$C$12:$C$13,C49,NSL!$E$12:$E$13)</f>
        <v>0</v>
      </c>
      <c r="I49" s="154">
        <f>SUMIF(NSL!$C$15:$C$16,C49,NSL!$E$15:$E$16)</f>
        <v>0</v>
      </c>
      <c r="J49" s="154">
        <f>SUMIF(NSL!$C$18:$C$19,C49,NSL!$E$18:$E$19)</f>
        <v>0</v>
      </c>
      <c r="K49" s="154">
        <f>SUMIF(NSL!$C$21:$C$43,C49,NSL!$E$21:$E$43)</f>
        <v>0</v>
      </c>
      <c r="L49" s="154">
        <f>SUMIF(NSL!$C$45:$C$51,C49,NSL!$E$45:$E$51)</f>
        <v>0</v>
      </c>
      <c r="M49" s="154">
        <f>SUMIF(NSL!$C$53:$C$55,C49,NSL!$E$53:$E$55)</f>
        <v>0</v>
      </c>
      <c r="N49" s="154">
        <f>SUMIF(NSL!$C$57:$C$65,C49,NSL!$E$57:$E$65)</f>
        <v>0</v>
      </c>
      <c r="O49" s="154">
        <f>SUMIF(NSL!$C$67:$C$76,C49,NSL!$E$67:$E$76)</f>
        <v>0</v>
      </c>
      <c r="P49" s="154">
        <f>SUMIF(NSL!$C$78:$C$79,C49,NSL!$E$78:$E$79)</f>
        <v>0</v>
      </c>
      <c r="Q49" s="154">
        <f>SUMIF(NSL!$C$81:$C$173,C49,NSL!$E$81:$E$173)</f>
        <v>0</v>
      </c>
      <c r="R49" s="152">
        <f t="shared" si="12"/>
        <v>0.78999999999999992</v>
      </c>
      <c r="S49" s="154">
        <f>SUMIF(NSL!$C$176:$C$214,C49,NSL!$E$176:$E$214)</f>
        <v>0</v>
      </c>
      <c r="T49" s="154">
        <f>SUMIF(NSL!$C$216:$C$238,C49,NSL!$E$216:$E$238)</f>
        <v>0</v>
      </c>
      <c r="U49" s="154">
        <f>SUMIF(NSL!$C$240:$C$252,C49,NSL!$E$240:$E$252)</f>
        <v>0</v>
      </c>
      <c r="V49" s="154">
        <f>SUMIF(NSL!$C$254:$C$255,C49,NSL!$E$254:$E$255)</f>
        <v>0</v>
      </c>
      <c r="W49" s="154">
        <f>SUMIF(NSL!$C$257:$C$282,C49,NSL!$E$257:$E$282)</f>
        <v>0</v>
      </c>
      <c r="X49" s="154">
        <f>SUMIF(NSL!$C$284:$C$346,C49,NSL!$E$284:$E$346)</f>
        <v>0</v>
      </c>
      <c r="Y49" s="154">
        <f>SUMIF(NSL!$C$348:$C$436,C49,NSL!$E$348:$E$436)</f>
        <v>0</v>
      </c>
      <c r="Z49" s="154">
        <f>SUMIF(NSL!$C$438:$C$480,C49,NSL!$E$438:$E$480)</f>
        <v>0</v>
      </c>
      <c r="AA49" s="154">
        <f t="shared" si="16"/>
        <v>0</v>
      </c>
      <c r="AB49" s="154">
        <f>SUMIF(NSL!$C$483:$C$679,C49,NSL!$E$483:$E$679)</f>
        <v>0</v>
      </c>
      <c r="AC49" s="154">
        <f>SUMIF(NSL!$C$681:$C$682,C49,NSL!$E$681:$E$682)</f>
        <v>0</v>
      </c>
      <c r="AD49" s="154">
        <f>SUMIF(NSL!$C$684:$C$692,C49,NSL!$E$684:$E$692)</f>
        <v>0</v>
      </c>
      <c r="AE49" s="154">
        <f>SUMIF(NSL!$C$694:$C$776,C49,NSL!$E$694:$E$776)</f>
        <v>0</v>
      </c>
      <c r="AF49" s="154">
        <f>SUMIF(NSL!$C$778:$C$810,C49,NSL!$E$778:$E$810)</f>
        <v>0</v>
      </c>
      <c r="AG49" s="154">
        <f>SUMIF(NSL!$C$812:$C$813,C49,NSL!$E$812:$E$813)</f>
        <v>0</v>
      </c>
      <c r="AH49" s="154">
        <f>SUMIF(NSL!$C$815:$C$816,C49,NSL!$E$815:$E$816)</f>
        <v>0</v>
      </c>
      <c r="AI49" s="154">
        <f>SUMIF(NSL!$C$818:$C$889,C49,NSL!$E$818:$E$889)</f>
        <v>0</v>
      </c>
      <c r="AJ49" s="154">
        <f>SUMIF(NSL!$C$891:$C$917,C49,NSL!$E$891:$E$917)</f>
        <v>0</v>
      </c>
      <c r="AK49" s="154">
        <f>SUMIF(NSL!$C$919:$C$981,C49,NSL!$E$919:$E$981)</f>
        <v>0</v>
      </c>
      <c r="AL49" s="154">
        <f>SUMIF(NSL!$C$983:$C$1000,C49,NSL!$E$983:$E$1000)</f>
        <v>0</v>
      </c>
      <c r="AM49" s="154">
        <f>SUMIF(NSL!$C$1002:$C$1028,C49,NSL!$E$1002:$E$1028)</f>
        <v>0</v>
      </c>
      <c r="AN49" s="154">
        <f>SUMIF(NSL!$C$1030:$C$1045,C49,NSL!$E$1030:$E$1045)</f>
        <v>0</v>
      </c>
      <c r="AO49" s="154">
        <f>SUMIF(NSL!$C$1047:$C$1048,C49,NSL!$E$1047:$E$1048)</f>
        <v>0</v>
      </c>
      <c r="AP49" s="154">
        <f>SUMIF(NSL!$C$1050:$C$1074,C49,NSL!$E$1050:$E$1074)</f>
        <v>0</v>
      </c>
      <c r="AQ49" s="154">
        <f>SUMIF(NSL!$C$1076:$C$1099,C49,NSL!$E$1076:$E$1099)</f>
        <v>0</v>
      </c>
      <c r="AR49" s="154">
        <f>SUMIF(NSL!$C$1101:$C$1121,C49,NSL!$E$1101:$E$1121)</f>
        <v>0</v>
      </c>
      <c r="AS49" s="154">
        <f>SUMIF(NSL!$C$1123:$C$1164,C49,NSL!$E$1123:$E$1164)</f>
        <v>0</v>
      </c>
      <c r="AT49" s="154">
        <f>SUMIF(NSL!$C$1166:$C$1201,C49,NSL!$E$1166:$E$1201)</f>
        <v>0</v>
      </c>
      <c r="AU49" s="205">
        <f>D49-BG49</f>
        <v>0.78999999999999992</v>
      </c>
      <c r="AV49" s="154">
        <f>SUMIF(NSL!$C$1225:$C$1226,C49,NSL!$E$1225:$E$1226)</f>
        <v>0</v>
      </c>
      <c r="AW49" s="154">
        <f>SUMIF(NSL!$C$1228:$C$1244,C49,NSL!$E$1228:$E$1244)</f>
        <v>0</v>
      </c>
      <c r="AX49" s="154">
        <f>SUMIF(NSL!$C$1246:$C$1351,C49,NSL!$E$1246:$E$1351)</f>
        <v>0</v>
      </c>
      <c r="AY49" s="154">
        <f>SUMIF(NSL!$C$1353:$C$1434,C49,NSL!$E$1353:$E$1434)</f>
        <v>0</v>
      </c>
      <c r="AZ49" s="154">
        <f>SUMIF(NSL!$C$1436:$C$1440,C49,NSL!$E$1436:$E$1440)</f>
        <v>0</v>
      </c>
      <c r="BA49" s="154">
        <f>SUMIF(NSL!$C$1442:$C$1507,C49,NSL!$E$1442:$E$1507)</f>
        <v>0</v>
      </c>
      <c r="BB49" s="154">
        <f>SUMIF(NSL!$C$1509:$C$1540,C49,NSL!$E$1509:$E$1540)</f>
        <v>0</v>
      </c>
      <c r="BC49" s="154">
        <f>SUMIF(NSL!$C$1542:$C$1545,C49,NSL!$E$1542:$E$1545)</f>
        <v>0</v>
      </c>
      <c r="BD49" s="154">
        <f>SUMIF(NSL!$C$1547:$C$1560,C49,NSL!$E$1547:$E$1560)</f>
        <v>0</v>
      </c>
      <c r="BE49" s="154">
        <f>SUMIF(NSL!$C$1562:$C$1565,C49,NSL!$E$1562:$E$1565)</f>
        <v>0</v>
      </c>
      <c r="BF49" s="154">
        <f>SUMIF(NSL!$C$1567:$C$1569,C49,NSL!$E$1567:$E$1569)</f>
        <v>0</v>
      </c>
      <c r="BG49" s="152">
        <f>SUM(G49:Q49)+SUM(S49:Z49)+SUM(AB49:AT49)+SUM(AV49:BF49)</f>
        <v>0</v>
      </c>
      <c r="BH49" s="153">
        <f>AU61-BG49</f>
        <v>11.45</v>
      </c>
      <c r="BI49" s="152">
        <f t="shared" si="5"/>
        <v>12.239999999999998</v>
      </c>
    </row>
    <row r="50" spans="1:62" ht="31.5" customHeight="1">
      <c r="A50" s="56" t="s">
        <v>135</v>
      </c>
      <c r="B50" s="110" t="s">
        <v>148</v>
      </c>
      <c r="C50" s="56" t="s">
        <v>149</v>
      </c>
      <c r="D50" s="151">
        <f>HTg!F51</f>
        <v>0</v>
      </c>
      <c r="E50" s="152">
        <f t="shared" si="10"/>
        <v>0</v>
      </c>
      <c r="F50" s="152">
        <f t="shared" si="11"/>
        <v>0</v>
      </c>
      <c r="G50" s="154">
        <f>SUMIF(NSL!$C$9:$C$10,C50,NSL!$E$9:$E$10)</f>
        <v>0</v>
      </c>
      <c r="H50" s="154">
        <f>SUMIF(NSL!$C$12:$C$13,C50,NSL!$E$12:$E$13)</f>
        <v>0</v>
      </c>
      <c r="I50" s="154">
        <f>SUMIF(NSL!$C$15:$C$16,C50,NSL!$E$15:$E$16)</f>
        <v>0</v>
      </c>
      <c r="J50" s="154">
        <f>SUMIF(NSL!$C$18:$C$19,C50,NSL!$E$18:$E$19)</f>
        <v>0</v>
      </c>
      <c r="K50" s="154">
        <f>SUMIF(NSL!$C$21:$C$43,C50,NSL!$E$21:$E$43)</f>
        <v>0</v>
      </c>
      <c r="L50" s="154">
        <f>SUMIF(NSL!$C$45:$C$51,C50,NSL!$E$45:$E$51)</f>
        <v>0</v>
      </c>
      <c r="M50" s="154">
        <f>SUMIF(NSL!$C$53:$C$55,C50,NSL!$E$53:$E$55)</f>
        <v>0</v>
      </c>
      <c r="N50" s="154">
        <f>SUMIF(NSL!$C$57:$C$65,C50,NSL!$E$57:$E$65)</f>
        <v>0</v>
      </c>
      <c r="O50" s="154">
        <f>SUMIF(NSL!$C$67:$C$76,C50,NSL!$E$67:$E$76)</f>
        <v>0</v>
      </c>
      <c r="P50" s="154">
        <f>SUMIF(NSL!$C$78:$C$79,C50,NSL!$E$78:$E$79)</f>
        <v>0</v>
      </c>
      <c r="Q50" s="154">
        <f>SUMIF(NSL!$C$81:$C$173,C50,NSL!$E$81:$E$173)</f>
        <v>0</v>
      </c>
      <c r="R50" s="152">
        <f t="shared" si="12"/>
        <v>0</v>
      </c>
      <c r="S50" s="154">
        <f>SUMIF(NSL!$C$176:$C$214,C50,NSL!$E$176:$E$214)</f>
        <v>0</v>
      </c>
      <c r="T50" s="154">
        <f>SUMIF(NSL!$C$216:$C$238,C50,NSL!$E$216:$E$238)</f>
        <v>0</v>
      </c>
      <c r="U50" s="154">
        <f>SUMIF(NSL!$C$240:$C$252,C50,NSL!$E$240:$E$252)</f>
        <v>0</v>
      </c>
      <c r="V50" s="154">
        <f>SUMIF(NSL!$C$254:$C$255,C50,NSL!$E$254:$E$255)</f>
        <v>0</v>
      </c>
      <c r="W50" s="154">
        <f>SUMIF(NSL!$C$257:$C$282,C50,NSL!$E$257:$E$282)</f>
        <v>0</v>
      </c>
      <c r="X50" s="154">
        <f>SUMIF(NSL!$C$284:$C$346,C50,NSL!$E$284:$E$346)</f>
        <v>0</v>
      </c>
      <c r="Y50" s="154">
        <f>SUMIF(NSL!$C$348:$C$436,C50,NSL!$E$348:$E$436)</f>
        <v>0</v>
      </c>
      <c r="Z50" s="154">
        <f>SUMIF(NSL!$C$438:$C$480,C50,NSL!$E$438:$E$480)</f>
        <v>0</v>
      </c>
      <c r="AA50" s="154">
        <f t="shared" si="16"/>
        <v>0</v>
      </c>
      <c r="AB50" s="154">
        <f>SUMIF(NSL!$C$483:$C$679,C50,NSL!$E$483:$E$679)</f>
        <v>0</v>
      </c>
      <c r="AC50" s="154">
        <f>SUMIF(NSL!$C$681:$C$682,C50,NSL!$E$681:$E$682)</f>
        <v>0</v>
      </c>
      <c r="AD50" s="154">
        <f>SUMIF(NSL!$C$684:$C$692,C50,NSL!$E$684:$E$692)</f>
        <v>0</v>
      </c>
      <c r="AE50" s="154">
        <f>SUMIF(NSL!$C$694:$C$776,C50,NSL!$E$694:$E$776)</f>
        <v>0</v>
      </c>
      <c r="AF50" s="154">
        <f>SUMIF(NSL!$C$778:$C$810,C50,NSL!$E$778:$E$810)</f>
        <v>0</v>
      </c>
      <c r="AG50" s="154">
        <f>SUMIF(NSL!$C$812:$C$813,C50,NSL!$E$812:$E$813)</f>
        <v>0</v>
      </c>
      <c r="AH50" s="154">
        <f>SUMIF(NSL!$C$815:$C$816,C50,NSL!$E$815:$E$816)</f>
        <v>0</v>
      </c>
      <c r="AI50" s="154">
        <f>SUMIF(NSL!$C$818:$C$889,C50,NSL!$E$818:$E$889)</f>
        <v>0</v>
      </c>
      <c r="AJ50" s="154">
        <f>SUMIF(NSL!$C$891:$C$917,C50,NSL!$E$891:$E$917)</f>
        <v>0</v>
      </c>
      <c r="AK50" s="154">
        <f>SUMIF(NSL!$C$919:$C$981,C50,NSL!$E$919:$E$981)</f>
        <v>0</v>
      </c>
      <c r="AL50" s="154">
        <f>SUMIF(NSL!$C$983:$C$1000,C50,NSL!$E$983:$E$1000)</f>
        <v>0</v>
      </c>
      <c r="AM50" s="154">
        <f>SUMIF(NSL!$C$1002:$C$1028,C50,NSL!$E$1002:$E$1028)</f>
        <v>0</v>
      </c>
      <c r="AN50" s="154">
        <f>SUMIF(NSL!$C$1030:$C$1045,C50,NSL!$E$1030:$E$1045)</f>
        <v>0</v>
      </c>
      <c r="AO50" s="154">
        <f>SUMIF(NSL!$C$1047:$C$1048,C50,NSL!$E$1047:$E$1048)</f>
        <v>0</v>
      </c>
      <c r="AP50" s="154">
        <f>SUMIF(NSL!$C$1050:$C$1074,C50,NSL!$E$1050:$E$1074)</f>
        <v>0</v>
      </c>
      <c r="AQ50" s="154">
        <f>SUMIF(NSL!$C$1076:$C$1099,C50,NSL!$E$1076:$E$1099)</f>
        <v>0</v>
      </c>
      <c r="AR50" s="154">
        <f>SUMIF(NSL!$C$1101:$C$1121,C50,NSL!$E$1101:$E$1121)</f>
        <v>0</v>
      </c>
      <c r="AS50" s="154">
        <f>SUMIF(NSL!$C$1123:$C$1164,C50,NSL!$E$1123:$E$1164)</f>
        <v>0</v>
      </c>
      <c r="AT50" s="154">
        <f>SUMIF(NSL!$C$1166:$C$1201,C50,NSL!$E$1166:$E$1201)</f>
        <v>0</v>
      </c>
      <c r="AU50" s="154">
        <f>SUMIF(NSL!$C$1203:$C$1223,C50,NSL!$E$1203:$E$1223)</f>
        <v>0</v>
      </c>
      <c r="AV50" s="205">
        <f>D50-BG50</f>
        <v>0</v>
      </c>
      <c r="AW50" s="154">
        <f>SUMIF(NSL!$C$1228:$C$1244,C50,NSL!$E$1228:$E$1244)</f>
        <v>0</v>
      </c>
      <c r="AX50" s="154">
        <f>SUMIF(NSL!$C$1246:$C$1351,C50,NSL!$E$1246:$E$1351)</f>
        <v>0</v>
      </c>
      <c r="AY50" s="154">
        <f>SUMIF(NSL!$C$1353:$C$1434,C50,NSL!$E$1353:$E$1434)</f>
        <v>0</v>
      </c>
      <c r="AZ50" s="154">
        <f>SUMIF(NSL!$C$1436:$C$1440,C50,NSL!$E$1436:$E$1440)</f>
        <v>0</v>
      </c>
      <c r="BA50" s="154">
        <f>SUMIF(NSL!$C$1442:$C$1507,C50,NSL!$E$1442:$E$1507)</f>
        <v>0</v>
      </c>
      <c r="BB50" s="154">
        <f>SUMIF(NSL!$C$1509:$C$1540,C50,NSL!$E$1509:$E$1540)</f>
        <v>0</v>
      </c>
      <c r="BC50" s="154">
        <f>SUMIF(NSL!$C$1542:$C$1545,C50,NSL!$E$1542:$E$1545)</f>
        <v>0</v>
      </c>
      <c r="BD50" s="154">
        <f>SUMIF(NSL!$C$1547:$C$1560,C50,NSL!$E$1547:$E$1560)</f>
        <v>0</v>
      </c>
      <c r="BE50" s="154">
        <f>SUMIF(NSL!$C$1562:$C$1565,C50,NSL!$E$1562:$E$1565)</f>
        <v>0</v>
      </c>
      <c r="BF50" s="154">
        <f>SUMIF(NSL!$C$1567:$C$1569,C50,NSL!$E$1567:$E$1569)</f>
        <v>0</v>
      </c>
      <c r="BG50" s="152">
        <f>SUM(G50:Q50)+SUM(S50:Z50)+SUM(AB50:AU50)+SUM(AW50:BF50)</f>
        <v>0</v>
      </c>
      <c r="BH50" s="153">
        <f>AV61-BG50</f>
        <v>0</v>
      </c>
      <c r="BI50" s="152">
        <f t="shared" si="5"/>
        <v>0</v>
      </c>
    </row>
    <row r="51" spans="1:62" ht="31.5" customHeight="1">
      <c r="A51" s="56" t="s">
        <v>136</v>
      </c>
      <c r="B51" s="110" t="s">
        <v>150</v>
      </c>
      <c r="C51" s="56" t="s">
        <v>43</v>
      </c>
      <c r="D51" s="151">
        <f>HTg!F52</f>
        <v>0.27</v>
      </c>
      <c r="E51" s="152">
        <f t="shared" si="10"/>
        <v>0</v>
      </c>
      <c r="F51" s="152">
        <f t="shared" si="11"/>
        <v>0</v>
      </c>
      <c r="G51" s="154">
        <f>SUMIF(NSL!$C$9:$C$10,C51,NSL!$E$9:$E$10)</f>
        <v>0</v>
      </c>
      <c r="H51" s="154">
        <f>SUMIF(NSL!$C$12:$C$13,C51,NSL!$E$12:$E$13)</f>
        <v>0</v>
      </c>
      <c r="I51" s="154">
        <f>SUMIF(NSL!$C$15:$C$16,C51,NSL!$E$15:$E$16)</f>
        <v>0</v>
      </c>
      <c r="J51" s="154">
        <f>SUMIF(NSL!$C$18:$C$19,C51,NSL!$E$18:$E$19)</f>
        <v>0</v>
      </c>
      <c r="K51" s="154">
        <f>SUMIF(NSL!$C$21:$C$43,C51,NSL!$E$21:$E$43)</f>
        <v>0</v>
      </c>
      <c r="L51" s="154">
        <f>SUMIF(NSL!$C$45:$C$51,C51,NSL!$E$45:$E$51)</f>
        <v>0</v>
      </c>
      <c r="M51" s="154">
        <f>SUMIF(NSL!$C$53:$C$55,C51,NSL!$E$53:$E$55)</f>
        <v>0</v>
      </c>
      <c r="N51" s="154">
        <f>SUMIF(NSL!$C$57:$C$65,C51,NSL!$E$57:$E$65)</f>
        <v>0</v>
      </c>
      <c r="O51" s="154">
        <f>SUMIF(NSL!$C$67:$C$76,C51,NSL!$E$67:$E$76)</f>
        <v>0</v>
      </c>
      <c r="P51" s="154">
        <f>SUMIF(NSL!$C$78:$C$79,C51,NSL!$E$78:$E$79)</f>
        <v>0</v>
      </c>
      <c r="Q51" s="154">
        <f>SUMIF(NSL!$C$81:$C$173,C51,NSL!$E$81:$E$173)</f>
        <v>0</v>
      </c>
      <c r="R51" s="152">
        <f t="shared" si="12"/>
        <v>0.27</v>
      </c>
      <c r="S51" s="154">
        <f>SUMIF(NSL!$C$176:$C$214,C51,NSL!$E$176:$E$214)</f>
        <v>0</v>
      </c>
      <c r="T51" s="154">
        <f>SUMIF(NSL!$C$216:$C$238,C51,NSL!$E$216:$E$238)</f>
        <v>0</v>
      </c>
      <c r="U51" s="154">
        <f>SUMIF(NSL!$C$240:$C$252,C51,NSL!$E$240:$E$252)</f>
        <v>0</v>
      </c>
      <c r="V51" s="154">
        <f>SUMIF(NSL!$C$254:$C$255,C51,NSL!$E$254:$E$255)</f>
        <v>0</v>
      </c>
      <c r="W51" s="154">
        <f>SUMIF(NSL!$C$257:$C$282,C51,NSL!$E$257:$E$282)</f>
        <v>0</v>
      </c>
      <c r="X51" s="154">
        <f>SUMIF(NSL!$C$284:$C$346,C51,NSL!$E$284:$E$346)</f>
        <v>0</v>
      </c>
      <c r="Y51" s="154">
        <f>SUMIF(NSL!$C$348:$C$436,C51,NSL!$E$348:$E$436)</f>
        <v>0</v>
      </c>
      <c r="Z51" s="154">
        <f>SUMIF(NSL!$C$438:$C$480,C51,NSL!$E$438:$E$480)</f>
        <v>0</v>
      </c>
      <c r="AA51" s="154">
        <f t="shared" si="16"/>
        <v>0</v>
      </c>
      <c r="AB51" s="154">
        <f>SUMIF(NSL!$C$483:$C$679,C51,NSL!$E$483:$E$679)</f>
        <v>0</v>
      </c>
      <c r="AC51" s="154">
        <f>SUMIF(NSL!$C$681:$C$682,C51,NSL!$E$681:$E$682)</f>
        <v>0</v>
      </c>
      <c r="AD51" s="154">
        <f>SUMIF(NSL!$C$684:$C$692,C51,NSL!$E$684:$E$692)</f>
        <v>0</v>
      </c>
      <c r="AE51" s="154">
        <f>SUMIF(NSL!$C$694:$C$776,C51,NSL!$E$694:$E$776)</f>
        <v>0</v>
      </c>
      <c r="AF51" s="154">
        <f>SUMIF(NSL!$C$778:$C$810,C51,NSL!$E$778:$E$810)</f>
        <v>0</v>
      </c>
      <c r="AG51" s="154">
        <f>SUMIF(NSL!$C$812:$C$813,C51,NSL!$E$812:$E$813)</f>
        <v>0</v>
      </c>
      <c r="AH51" s="154">
        <f>SUMIF(NSL!$C$815:$C$816,C51,NSL!$E$815:$E$816)</f>
        <v>0</v>
      </c>
      <c r="AI51" s="154">
        <f>SUMIF(NSL!$C$818:$C$889,C51,NSL!$E$818:$E$889)</f>
        <v>0</v>
      </c>
      <c r="AJ51" s="154">
        <f>SUMIF(NSL!$C$891:$C$917,C51,NSL!$E$891:$E$917)</f>
        <v>0</v>
      </c>
      <c r="AK51" s="154">
        <f>SUMIF(NSL!$C$919:$C$981,C51,NSL!$E$919:$E$981)</f>
        <v>0</v>
      </c>
      <c r="AL51" s="154">
        <f>SUMIF(NSL!$C$983:$C$1000,C51,NSL!$E$983:$E$1000)</f>
        <v>0</v>
      </c>
      <c r="AM51" s="154">
        <f>SUMIF(NSL!$C$1002:$C$1028,C51,NSL!$E$1002:$E$1028)</f>
        <v>0</v>
      </c>
      <c r="AN51" s="154">
        <f>SUMIF(NSL!$C$1030:$C$1045,C51,NSL!$E$1030:$E$1045)</f>
        <v>0</v>
      </c>
      <c r="AO51" s="154">
        <f>SUMIF(NSL!$C$1047:$C$1048,C51,NSL!$E$1047:$E$1048)</f>
        <v>0</v>
      </c>
      <c r="AP51" s="154">
        <f>SUMIF(NSL!$C$1050:$C$1074,C51,NSL!$E$1050:$E$1074)</f>
        <v>0</v>
      </c>
      <c r="AQ51" s="154">
        <f>SUMIF(NSL!$C$1076:$C$1099,C51,NSL!$E$1076:$E$1099)</f>
        <v>0</v>
      </c>
      <c r="AR51" s="154">
        <f>SUMIF(NSL!$C$1101:$C$1121,C51,NSL!$E$1101:$E$1121)</f>
        <v>0</v>
      </c>
      <c r="AS51" s="154">
        <f>SUMIF(NSL!$C$1123:$C$1164,C51,NSL!$E$1123:$E$1164)</f>
        <v>0</v>
      </c>
      <c r="AT51" s="154">
        <f>SUMIF(NSL!$C$1166:$C$1201,C51,NSL!$E$1166:$E$1201)</f>
        <v>0</v>
      </c>
      <c r="AU51" s="154">
        <f>SUMIF(NSL!$C$1203:$C$1223,C51,NSL!$E$1203:$E$1223)</f>
        <v>0</v>
      </c>
      <c r="AV51" s="154">
        <f>SUMIF(NSL!$C$1225:$C$1226,C51,NSL!$E$1225:$E$1226)</f>
        <v>0</v>
      </c>
      <c r="AW51" s="205">
        <f>D51-BG51</f>
        <v>0.27</v>
      </c>
      <c r="AX51" s="154">
        <f>SUMIF(NSL!$C$1246:$C$1351,C51,NSL!$E$1246:$E$1351)</f>
        <v>0</v>
      </c>
      <c r="AY51" s="154">
        <f>SUMIF(NSL!$C$1353:$C$1434,C51,NSL!$E$1353:$E$1434)</f>
        <v>0</v>
      </c>
      <c r="AZ51" s="154">
        <f>SUMIF(NSL!$C$1436:$C$1440,C51,NSL!$E$1436:$E$1440)</f>
        <v>0</v>
      </c>
      <c r="BA51" s="154">
        <f>SUMIF(NSL!$C$1442:$C$1507,C51,NSL!$E$1442:$E$1507)</f>
        <v>0</v>
      </c>
      <c r="BB51" s="154">
        <f>SUMIF(NSL!$C$1509:$C$1540,C51,NSL!$E$1509:$E$1540)</f>
        <v>0</v>
      </c>
      <c r="BC51" s="154">
        <f>SUMIF(NSL!$C$1542:$C$1545,C51,NSL!$E$1542:$E$1545)</f>
        <v>0</v>
      </c>
      <c r="BD51" s="154">
        <f>SUMIF(NSL!$C$1547:$C$1560,C51,NSL!$E$1547:$E$1560)</f>
        <v>0</v>
      </c>
      <c r="BE51" s="154">
        <f>SUMIF(NSL!$C$1562:$C$1565,C51,NSL!$E$1562:$E$1565)</f>
        <v>0</v>
      </c>
      <c r="BF51" s="154">
        <f>SUMIF(NSL!$C$1567:$C$1569,C51,NSL!$E$1567:$E$1569)</f>
        <v>0</v>
      </c>
      <c r="BG51" s="152">
        <f>SUM(G51:Q51)+SUM(S51:Z51)+SUM(AB51:AV51)+SUM(AX51:BF51)</f>
        <v>0</v>
      </c>
      <c r="BH51" s="153">
        <f>AW61-BG51</f>
        <v>2.97</v>
      </c>
      <c r="BI51" s="152">
        <f t="shared" si="5"/>
        <v>3.24</v>
      </c>
    </row>
    <row r="52" spans="1:62" ht="31.5" customHeight="1">
      <c r="A52" s="56" t="s">
        <v>137</v>
      </c>
      <c r="B52" s="110" t="s">
        <v>131</v>
      </c>
      <c r="C52" s="56" t="s">
        <v>45</v>
      </c>
      <c r="D52" s="151">
        <f>HTg!F53</f>
        <v>24.99</v>
      </c>
      <c r="E52" s="152">
        <f t="shared" si="10"/>
        <v>0</v>
      </c>
      <c r="F52" s="152">
        <f t="shared" si="11"/>
        <v>0</v>
      </c>
      <c r="G52" s="154">
        <f>SUMIF(NSL!$C$9:$C$10,C52,NSL!$E$9:$E$10)</f>
        <v>0</v>
      </c>
      <c r="H52" s="154">
        <f>SUMIF(NSL!$C$12:$C$13,C52,NSL!$E$12:$E$13)</f>
        <v>0</v>
      </c>
      <c r="I52" s="154">
        <f>SUMIF(NSL!$C$15:$C$16,C52,NSL!$E$15:$E$16)</f>
        <v>0</v>
      </c>
      <c r="J52" s="154">
        <f>SUMIF(NSL!$C$18:$C$19,C52,NSL!$E$18:$E$19)</f>
        <v>0</v>
      </c>
      <c r="K52" s="154">
        <f>SUMIF(NSL!$C$21:$C$43,C52,NSL!$E$21:$E$43)</f>
        <v>0</v>
      </c>
      <c r="L52" s="154">
        <f>SUMIF(NSL!$C$45:$C$51,C52,NSL!$E$45:$E$51)</f>
        <v>0</v>
      </c>
      <c r="M52" s="154">
        <f>SUMIF(NSL!$C$53:$C$55,C52,NSL!$E$53:$E$55)</f>
        <v>0</v>
      </c>
      <c r="N52" s="154">
        <f>SUMIF(NSL!$C$57:$C$65,C52,NSL!$E$57:$E$65)</f>
        <v>0</v>
      </c>
      <c r="O52" s="154">
        <f>SUMIF(NSL!$C$67:$C$76,C52,NSL!$E$67:$E$76)</f>
        <v>0</v>
      </c>
      <c r="P52" s="154">
        <f>SUMIF(NSL!$C$78:$C$79,C52,NSL!$E$78:$E$79)</f>
        <v>0</v>
      </c>
      <c r="Q52" s="154">
        <f>SUMIF(NSL!$C$81:$C$173,C52,NSL!$E$81:$E$173)</f>
        <v>0</v>
      </c>
      <c r="R52" s="152">
        <f t="shared" si="12"/>
        <v>24.99</v>
      </c>
      <c r="S52" s="154">
        <f>SUMIF(NSL!$C$176:$C$214,C52,NSL!$E$176:$E$214)</f>
        <v>0</v>
      </c>
      <c r="T52" s="154">
        <f>SUMIF(NSL!$C$216:$C$238,C52,NSL!$E$216:$E$238)</f>
        <v>0</v>
      </c>
      <c r="U52" s="154">
        <f>SUMIF(NSL!$C$240:$C$252,C52,NSL!$E$240:$E$252)</f>
        <v>0</v>
      </c>
      <c r="V52" s="154">
        <f>SUMIF(NSL!$C$254:$C$255,C52,NSL!$E$254:$E$255)</f>
        <v>0</v>
      </c>
      <c r="W52" s="154">
        <f>SUMIF(NSL!$C$257:$C$282,C52,NSL!$E$257:$E$282)</f>
        <v>0</v>
      </c>
      <c r="X52" s="154">
        <f>SUMIF(NSL!$C$284:$C$346,C52,NSL!$E$284:$E$346)</f>
        <v>0</v>
      </c>
      <c r="Y52" s="154">
        <f>SUMIF(NSL!$C$348:$C$436,C52,NSL!$E$348:$E$436)</f>
        <v>0</v>
      </c>
      <c r="Z52" s="154">
        <f>SUMIF(NSL!$C$438:$C$480,C52,NSL!$E$438:$E$480)</f>
        <v>0</v>
      </c>
      <c r="AA52" s="154">
        <f t="shared" si="16"/>
        <v>0</v>
      </c>
      <c r="AB52" s="154">
        <f>SUMIF(NSL!$C$483:$C$679,C52,NSL!$E$483:$E$679)</f>
        <v>0</v>
      </c>
      <c r="AC52" s="154">
        <f>SUMIF(NSL!$C$681:$C$682,C52,NSL!$E$681:$E$682)</f>
        <v>0</v>
      </c>
      <c r="AD52" s="154">
        <f>SUMIF(NSL!$C$684:$C$692,C52,NSL!$E$684:$E$692)</f>
        <v>0</v>
      </c>
      <c r="AE52" s="154">
        <f>SUMIF(NSL!$C$694:$C$776,C52,NSL!$E$694:$E$776)</f>
        <v>0</v>
      </c>
      <c r="AF52" s="154">
        <f>SUMIF(NSL!$C$778:$C$810,C52,NSL!$E$778:$E$810)</f>
        <v>0</v>
      </c>
      <c r="AG52" s="154">
        <f>SUMIF(NSL!$C$812:$C$813,C52,NSL!$E$812:$E$813)</f>
        <v>0</v>
      </c>
      <c r="AH52" s="154">
        <f>SUMIF(NSL!$C$815:$C$816,C52,NSL!$E$815:$E$816)</f>
        <v>0</v>
      </c>
      <c r="AI52" s="154">
        <f>SUMIF(NSL!$C$818:$C$889,C52,NSL!$E$818:$E$889)</f>
        <v>0</v>
      </c>
      <c r="AJ52" s="154">
        <f>SUMIF(NSL!$C$891:$C$917,C52,NSL!$E$891:$E$917)</f>
        <v>0</v>
      </c>
      <c r="AK52" s="154">
        <f>SUMIF(NSL!$C$919:$C$981,C52,NSL!$E$919:$E$981)</f>
        <v>0</v>
      </c>
      <c r="AL52" s="154">
        <f>SUMIF(NSL!$C$983:$C$1000,C52,NSL!$E$983:$E$1000)</f>
        <v>0</v>
      </c>
      <c r="AM52" s="154">
        <f>SUMIF(NSL!$C$1002:$C$1028,C52,NSL!$E$1002:$E$1028)</f>
        <v>0</v>
      </c>
      <c r="AN52" s="154">
        <f>SUMIF(NSL!$C$1030:$C$1045,C52,NSL!$E$1030:$E$1045)</f>
        <v>0</v>
      </c>
      <c r="AO52" s="154">
        <f>SUMIF(NSL!$C$1047:$C$1048,C52,NSL!$E$1047:$E$1048)</f>
        <v>0</v>
      </c>
      <c r="AP52" s="154">
        <f>SUMIF(NSL!$C$1050:$C$1074,C52,NSL!$E$1050:$E$1074)</f>
        <v>0</v>
      </c>
      <c r="AQ52" s="154">
        <f>SUMIF(NSL!$C$1076:$C$1099,C52,NSL!$E$1076:$E$1099)</f>
        <v>0</v>
      </c>
      <c r="AR52" s="154">
        <f>SUMIF(NSL!$C$1101:$C$1121,C52,NSL!$E$1101:$E$1121)</f>
        <v>0</v>
      </c>
      <c r="AS52" s="154">
        <f>SUMIF(NSL!$C$1123:$C$1164,C52,NSL!$E$1123:$E$1164)</f>
        <v>0</v>
      </c>
      <c r="AT52" s="154">
        <f>SUMIF(NSL!$C$1166:$C$1201,C52,NSL!$E$1166:$E$1201)</f>
        <v>0</v>
      </c>
      <c r="AU52" s="154">
        <f>SUMIF(NSL!$C$1203:$C$1223,C52,NSL!$E$1203:$E$1223)</f>
        <v>0</v>
      </c>
      <c r="AV52" s="154">
        <f>SUMIF(NSL!$C$1225:$C$1226,C52,NSL!$E$1225:$E$1226)</f>
        <v>0</v>
      </c>
      <c r="AW52" s="154">
        <f>SUMIF(NSL!$C$1228:$C$1244,C52,NSL!$E$1228:$E$1244)</f>
        <v>0.53</v>
      </c>
      <c r="AX52" s="205">
        <f>D52-BG52</f>
        <v>24.459999999999997</v>
      </c>
      <c r="AY52" s="154">
        <f>SUMIF(NSL!$C$1353:$C$1434,C52,NSL!$E$1353:$E$1434)</f>
        <v>0</v>
      </c>
      <c r="AZ52" s="154">
        <f>SUMIF(NSL!$C$1436:$C$1440,C52,NSL!$E$1436:$E$1440)</f>
        <v>0</v>
      </c>
      <c r="BA52" s="154">
        <f>SUMIF(NSL!$C$1442:$C$1507,C52,NSL!$E$1442:$E$1507)</f>
        <v>0</v>
      </c>
      <c r="BB52" s="154">
        <f>SUMIF(NSL!$C$1509:$C$1540,C52,NSL!$E$1509:$E$1540)</f>
        <v>0</v>
      </c>
      <c r="BC52" s="154">
        <f>SUMIF(NSL!$C$1542:$C$1545,C52,NSL!$E$1542:$E$1545)</f>
        <v>0</v>
      </c>
      <c r="BD52" s="154">
        <f>SUMIF(NSL!$C$1547:$C$1560,C52,NSL!$E$1547:$E$1560)</f>
        <v>0</v>
      </c>
      <c r="BE52" s="154">
        <f>SUMIF(NSL!$C$1562:$C$1565,C52,NSL!$E$1562:$E$1565)</f>
        <v>0</v>
      </c>
      <c r="BF52" s="154">
        <f>SUMIF(NSL!$C$1567:$C$1569,C52,NSL!$E$1567:$E$1569)</f>
        <v>0</v>
      </c>
      <c r="BG52" s="152">
        <f>SUM(G52:Q52)+SUM(S52:Z52)+SUM(AB52:AW52)+SUM(AY52:BF52)</f>
        <v>0.53</v>
      </c>
      <c r="BH52" s="153">
        <f>AX61-BG52</f>
        <v>94.279999999999987</v>
      </c>
      <c r="BI52" s="152">
        <f t="shared" si="5"/>
        <v>119.26999999999998</v>
      </c>
      <c r="BJ52" s="127"/>
    </row>
    <row r="53" spans="1:62" ht="31.5" customHeight="1">
      <c r="A53" s="56" t="s">
        <v>138</v>
      </c>
      <c r="B53" s="110" t="s">
        <v>132</v>
      </c>
      <c r="C53" s="56" t="s">
        <v>39</v>
      </c>
      <c r="D53" s="151">
        <f>HTg!F54</f>
        <v>60.95</v>
      </c>
      <c r="E53" s="152">
        <f t="shared" si="10"/>
        <v>0</v>
      </c>
      <c r="F53" s="152">
        <f t="shared" si="11"/>
        <v>0</v>
      </c>
      <c r="G53" s="154">
        <f>SUMIF(NSL!$C$9:$C$10,C53,NSL!$E$9:$E$10)</f>
        <v>0</v>
      </c>
      <c r="H53" s="154">
        <f>SUMIF(NSL!$C$12:$C$13,C53,NSL!$E$12:$E$13)</f>
        <v>0</v>
      </c>
      <c r="I53" s="154">
        <f>SUMIF(NSL!$C$15:$C$16,C53,NSL!$E$15:$E$16)</f>
        <v>0</v>
      </c>
      <c r="J53" s="154">
        <f>SUMIF(NSL!$C$18:$C$19,C53,NSL!$E$18:$E$19)</f>
        <v>0</v>
      </c>
      <c r="K53" s="154">
        <f>SUMIF(NSL!$C$21:$C$43,C53,NSL!$E$21:$E$43)</f>
        <v>0</v>
      </c>
      <c r="L53" s="154">
        <f>SUMIF(NSL!$C$45:$C$51,C53,NSL!$E$45:$E$51)</f>
        <v>0</v>
      </c>
      <c r="M53" s="154">
        <f>SUMIF(NSL!$C$53:$C$55,C53,NSL!$E$53:$E$55)</f>
        <v>0</v>
      </c>
      <c r="N53" s="154">
        <f>SUMIF(NSL!$C$57:$C$65,C53,NSL!$E$57:$E$65)</f>
        <v>0</v>
      </c>
      <c r="O53" s="154">
        <f>SUMIF(NSL!$C$67:$C$76,C53,NSL!$E$67:$E$76)</f>
        <v>0</v>
      </c>
      <c r="P53" s="154">
        <f>SUMIF(NSL!$C$78:$C$79,C53,NSL!$E$78:$E$79)</f>
        <v>0</v>
      </c>
      <c r="Q53" s="154">
        <f>SUMIF(NSL!$C$81:$C$173,C53,NSL!$E$81:$E$173)</f>
        <v>0</v>
      </c>
      <c r="R53" s="152">
        <f t="shared" si="12"/>
        <v>60.95</v>
      </c>
      <c r="S53" s="154">
        <f>SUMIF(NSL!$C$176:$C$214,C53,NSL!$E$176:$E$214)</f>
        <v>0</v>
      </c>
      <c r="T53" s="154">
        <f>SUMIF(NSL!$C$216:$C$238,C53,NSL!$E$216:$E$238)</f>
        <v>0</v>
      </c>
      <c r="U53" s="154">
        <f>SUMIF(NSL!$C$240:$C$252,C53,NSL!$E$240:$E$252)</f>
        <v>0</v>
      </c>
      <c r="V53" s="154">
        <f>SUMIF(NSL!$C$254:$C$255,C53,NSL!$E$254:$E$255)</f>
        <v>0</v>
      </c>
      <c r="W53" s="154">
        <f>SUMIF(NSL!$C$257:$C$282,C53,NSL!$E$257:$E$282)</f>
        <v>0</v>
      </c>
      <c r="X53" s="154">
        <f>SUMIF(NSL!$C$284:$C$346,C53,NSL!$E$284:$E$346)</f>
        <v>0</v>
      </c>
      <c r="Y53" s="154">
        <f>SUMIF(NSL!$C$348:$C$436,C53,NSL!$E$348:$E$436)</f>
        <v>0</v>
      </c>
      <c r="Z53" s="154">
        <f>SUMIF(NSL!$C$438:$C$480,C53,NSL!$E$438:$E$480)</f>
        <v>0</v>
      </c>
      <c r="AA53" s="154">
        <f t="shared" si="16"/>
        <v>0</v>
      </c>
      <c r="AB53" s="154">
        <f>SUMIF(NSL!$C$483:$C$679,C53,NSL!$E$483:$E$679)</f>
        <v>0</v>
      </c>
      <c r="AC53" s="154">
        <f>SUMIF(NSL!$C$681:$C$682,C53,NSL!$E$681:$E$682)</f>
        <v>0</v>
      </c>
      <c r="AD53" s="154">
        <f>SUMIF(NSL!$C$684:$C$692,C53,NSL!$E$684:$E$692)</f>
        <v>0</v>
      </c>
      <c r="AE53" s="154">
        <f>SUMIF(NSL!$C$694:$C$776,C53,NSL!$E$694:$E$776)</f>
        <v>0</v>
      </c>
      <c r="AF53" s="154">
        <f>SUMIF(NSL!$C$778:$C$810,C53,NSL!$E$778:$E$810)</f>
        <v>0</v>
      </c>
      <c r="AG53" s="154">
        <f>SUMIF(NSL!$C$812:$C$813,C53,NSL!$E$812:$E$813)</f>
        <v>0</v>
      </c>
      <c r="AH53" s="154">
        <f>SUMIF(NSL!$C$815:$C$816,C53,NSL!$E$815:$E$816)</f>
        <v>0</v>
      </c>
      <c r="AI53" s="154">
        <f>SUMIF(NSL!$C$818:$C$889,C53,NSL!$E$818:$E$889)</f>
        <v>0</v>
      </c>
      <c r="AJ53" s="154">
        <f>SUMIF(NSL!$C$891:$C$917,C53,NSL!$E$891:$E$917)</f>
        <v>0</v>
      </c>
      <c r="AK53" s="154">
        <f>SUMIF(NSL!$C$919:$C$981,C53,NSL!$E$919:$E$981)</f>
        <v>0</v>
      </c>
      <c r="AL53" s="154">
        <f>SUMIF(NSL!$C$983:$C$1000,C53,NSL!$E$983:$E$1000)</f>
        <v>0</v>
      </c>
      <c r="AM53" s="154">
        <f>SUMIF(NSL!$C$1002:$C$1028,C53,NSL!$E$1002:$E$1028)</f>
        <v>0</v>
      </c>
      <c r="AN53" s="154">
        <f>SUMIF(NSL!$C$1030:$C$1045,C53,NSL!$E$1030:$E$1045)</f>
        <v>0</v>
      </c>
      <c r="AO53" s="154">
        <f>SUMIF(NSL!$C$1047:$C$1048,C53,NSL!$E$1047:$E$1048)</f>
        <v>0</v>
      </c>
      <c r="AP53" s="154">
        <f>SUMIF(NSL!$C$1050:$C$1074,C53,NSL!$E$1050:$E$1074)</f>
        <v>0</v>
      </c>
      <c r="AQ53" s="154">
        <f>SUMIF(NSL!$C$1076:$C$1099,C53,NSL!$E$1076:$E$1099)</f>
        <v>0</v>
      </c>
      <c r="AR53" s="154">
        <f>SUMIF(NSL!$C$1101:$C$1121,C53,NSL!$E$1101:$E$1121)</f>
        <v>0</v>
      </c>
      <c r="AS53" s="154">
        <f>SUMIF(NSL!$C$1123:$C$1164,C53,NSL!$E$1123:$E$1164)</f>
        <v>0</v>
      </c>
      <c r="AT53" s="154">
        <f>SUMIF(NSL!$C$1166:$C$1201,C53,NSL!$E$1166:$E$1201)</f>
        <v>0</v>
      </c>
      <c r="AU53" s="154">
        <f>SUMIF(NSL!$C$1203:$C$1223,C53,NSL!$E$1203:$E$1223)</f>
        <v>0</v>
      </c>
      <c r="AV53" s="154">
        <f>SUMIF(NSL!$C$1225:$C$1226,C53,NSL!$E$1225:$E$1226)</f>
        <v>0</v>
      </c>
      <c r="AW53" s="154">
        <f>SUMIF(NSL!$C$1228:$C$1244,C53,NSL!$E$1228:$E$1244)</f>
        <v>0</v>
      </c>
      <c r="AX53" s="154">
        <f>SUMIF(NSL!$C$1246:$C$1351,C53,NSL!$E$1246:$E$1351)</f>
        <v>0</v>
      </c>
      <c r="AY53" s="205">
        <f>D53-BG53</f>
        <v>60.95</v>
      </c>
      <c r="AZ53" s="154">
        <f>SUMIF(NSL!$C$1436:$C$1440,C53,NSL!$E$1436:$E$1440)</f>
        <v>0</v>
      </c>
      <c r="BA53" s="154">
        <f>SUMIF(NSL!$C$1442:$C$1507,C53,NSL!$E$1442:$E$1507)</f>
        <v>0</v>
      </c>
      <c r="BB53" s="154">
        <f>SUMIF(NSL!$C$1509:$C$1540,C53,NSL!$E$1509:$E$1540)</f>
        <v>0</v>
      </c>
      <c r="BC53" s="154">
        <f>SUMIF(NSL!$C$1542:$C$1545,C53,NSL!$E$1542:$E$1545)</f>
        <v>0</v>
      </c>
      <c r="BD53" s="154">
        <f>SUMIF(NSL!$C$1547:$C$1560,C53,NSL!$E$1547:$E$1560)</f>
        <v>0</v>
      </c>
      <c r="BE53" s="154">
        <f>SUMIF(NSL!$C$1562:$C$1565,C53,NSL!$E$1562:$E$1565)</f>
        <v>0</v>
      </c>
      <c r="BF53" s="154">
        <f>SUMIF(NSL!$C$1567:$C$1569,C53,NSL!$E$1567:$E$1569)</f>
        <v>0</v>
      </c>
      <c r="BG53" s="152">
        <f>SUM(G53:Q53)+SUM(S53:Z53)+SUM(AB53:AX53)+SUM(AZ53:BF53)</f>
        <v>0</v>
      </c>
      <c r="BH53" s="153">
        <f>AY61-BG53</f>
        <v>834.61000000000013</v>
      </c>
      <c r="BI53" s="152">
        <f t="shared" si="5"/>
        <v>895.56000000000017</v>
      </c>
    </row>
    <row r="54" spans="1:62" ht="31.5" customHeight="1">
      <c r="A54" s="56" t="s">
        <v>139</v>
      </c>
      <c r="B54" s="110" t="s">
        <v>133</v>
      </c>
      <c r="C54" s="56" t="s">
        <v>151</v>
      </c>
      <c r="D54" s="151">
        <f>HTg!F55</f>
        <v>0</v>
      </c>
      <c r="E54" s="152">
        <f t="shared" si="10"/>
        <v>0</v>
      </c>
      <c r="F54" s="152">
        <f t="shared" si="11"/>
        <v>0</v>
      </c>
      <c r="G54" s="154">
        <f>SUMIF(NSL!$C$9:$C$10,C54,NSL!$E$9:$E$10)</f>
        <v>0</v>
      </c>
      <c r="H54" s="154">
        <f>SUMIF(NSL!$C$12:$C$13,C54,NSL!$E$12:$E$13)</f>
        <v>0</v>
      </c>
      <c r="I54" s="154">
        <f>SUMIF(NSL!$C$15:$C$16,C54,NSL!$E$15:$E$16)</f>
        <v>0</v>
      </c>
      <c r="J54" s="154">
        <f>SUMIF(NSL!$C$18:$C$19,C54,NSL!$E$18:$E$19)</f>
        <v>0</v>
      </c>
      <c r="K54" s="154">
        <f>SUMIF(NSL!$C$21:$C$43,C54,NSL!$E$21:$E$43)</f>
        <v>0</v>
      </c>
      <c r="L54" s="154">
        <f>SUMIF(NSL!$C$45:$C$51,C54,NSL!$E$45:$E$51)</f>
        <v>0</v>
      </c>
      <c r="M54" s="154">
        <f>SUMIF(NSL!$C$53:$C$55,C54,NSL!$E$53:$E$55)</f>
        <v>0</v>
      </c>
      <c r="N54" s="154">
        <f>SUMIF(NSL!$C$57:$C$65,C54,NSL!$E$57:$E$65)</f>
        <v>0</v>
      </c>
      <c r="O54" s="154">
        <f>SUMIF(NSL!$C$67:$C$76,C54,NSL!$E$67:$E$76)</f>
        <v>0</v>
      </c>
      <c r="P54" s="154">
        <f>SUMIF(NSL!$C$78:$C$79,C54,NSL!$E$78:$E$79)</f>
        <v>0</v>
      </c>
      <c r="Q54" s="154">
        <f>SUMIF(NSL!$C$81:$C$173,C54,NSL!$E$81:$E$173)</f>
        <v>0</v>
      </c>
      <c r="R54" s="152">
        <f t="shared" si="12"/>
        <v>0</v>
      </c>
      <c r="S54" s="154">
        <f>SUMIF(NSL!$C$176:$C$214,C54,NSL!$E$176:$E$214)</f>
        <v>0</v>
      </c>
      <c r="T54" s="154">
        <f>SUMIF(NSL!$C$216:$C$238,C54,NSL!$E$216:$E$238)</f>
        <v>0</v>
      </c>
      <c r="U54" s="154">
        <f>SUMIF(NSL!$C$240:$C$252,C54,NSL!$E$240:$E$252)</f>
        <v>0</v>
      </c>
      <c r="V54" s="154">
        <f>SUMIF(NSL!$C$254:$C$255,C54,NSL!$E$254:$E$255)</f>
        <v>0</v>
      </c>
      <c r="W54" s="154">
        <f>SUMIF(NSL!$C$257:$C$282,C54,NSL!$E$257:$E$282)</f>
        <v>0</v>
      </c>
      <c r="X54" s="154">
        <f>SUMIF(NSL!$C$284:$C$346,C54,NSL!$E$284:$E$346)</f>
        <v>0</v>
      </c>
      <c r="Y54" s="154">
        <f>SUMIF(NSL!$C$348:$C$436,C54,NSL!$E$348:$E$436)</f>
        <v>0</v>
      </c>
      <c r="Z54" s="154">
        <f>SUMIF(NSL!$C$438:$C$480,C54,NSL!$E$438:$E$480)</f>
        <v>0</v>
      </c>
      <c r="AA54" s="154">
        <f t="shared" si="16"/>
        <v>0</v>
      </c>
      <c r="AB54" s="154">
        <f>SUMIF(NSL!$C$483:$C$679,C54,NSL!$E$483:$E$679)</f>
        <v>0</v>
      </c>
      <c r="AC54" s="154">
        <f>SUMIF(NSL!$C$681:$C$682,C54,NSL!$E$681:$E$682)</f>
        <v>0</v>
      </c>
      <c r="AD54" s="154">
        <f>SUMIF(NSL!$C$684:$C$692,C54,NSL!$E$684:$E$692)</f>
        <v>0</v>
      </c>
      <c r="AE54" s="154">
        <f>SUMIF(NSL!$C$694:$C$776,C54,NSL!$E$694:$E$776)</f>
        <v>0</v>
      </c>
      <c r="AF54" s="154">
        <f>SUMIF(NSL!$C$778:$C$810,C54,NSL!$E$778:$E$810)</f>
        <v>0</v>
      </c>
      <c r="AG54" s="154">
        <f>SUMIF(NSL!$C$812:$C$813,C54,NSL!$E$812:$E$813)</f>
        <v>0</v>
      </c>
      <c r="AH54" s="154">
        <f>SUMIF(NSL!$C$815:$C$816,C54,NSL!$E$815:$E$816)</f>
        <v>0</v>
      </c>
      <c r="AI54" s="154">
        <f>SUMIF(NSL!$C$818:$C$889,C54,NSL!$E$818:$E$889)</f>
        <v>0</v>
      </c>
      <c r="AJ54" s="154">
        <f>SUMIF(NSL!$C$891:$C$917,C54,NSL!$E$891:$E$917)</f>
        <v>0</v>
      </c>
      <c r="AK54" s="154">
        <f>SUMIF(NSL!$C$919:$C$981,C54,NSL!$E$919:$E$981)</f>
        <v>0</v>
      </c>
      <c r="AL54" s="154">
        <f>SUMIF(NSL!$C$983:$C$1000,C54,NSL!$E$983:$E$1000)</f>
        <v>0</v>
      </c>
      <c r="AM54" s="154">
        <f>SUMIF(NSL!$C$1002:$C$1028,C54,NSL!$E$1002:$E$1028)</f>
        <v>0</v>
      </c>
      <c r="AN54" s="154">
        <f>SUMIF(NSL!$C$1030:$C$1045,C54,NSL!$E$1030:$E$1045)</f>
        <v>0</v>
      </c>
      <c r="AO54" s="154">
        <f>SUMIF(NSL!$C$1047:$C$1048,C54,NSL!$E$1047:$E$1048)</f>
        <v>0</v>
      </c>
      <c r="AP54" s="154">
        <f>SUMIF(NSL!$C$1050:$C$1074,C54,NSL!$E$1050:$E$1074)</f>
        <v>0</v>
      </c>
      <c r="AQ54" s="154">
        <f>SUMIF(NSL!$C$1076:$C$1099,C54,NSL!$E$1076:$E$1099)</f>
        <v>0</v>
      </c>
      <c r="AR54" s="154">
        <f>SUMIF(NSL!$C$1101:$C$1121,C54,NSL!$E$1101:$E$1121)</f>
        <v>0</v>
      </c>
      <c r="AS54" s="154">
        <f>SUMIF(NSL!$C$1123:$C$1164,C54,NSL!$E$1123:$E$1164)</f>
        <v>0</v>
      </c>
      <c r="AT54" s="154">
        <f>SUMIF(NSL!$C$1166:$C$1201,C54,NSL!$E$1166:$E$1201)</f>
        <v>0</v>
      </c>
      <c r="AU54" s="154">
        <f>SUMIF(NSL!$C$1203:$C$1223,C54,NSL!$E$1203:$E$1223)</f>
        <v>0</v>
      </c>
      <c r="AV54" s="154">
        <f>SUMIF(NSL!$C$1225:$C$1226,C54,NSL!$E$1225:$E$1226)</f>
        <v>0</v>
      </c>
      <c r="AW54" s="154">
        <f>SUMIF(NSL!$C$1228:$C$1244,C54,NSL!$E$1228:$E$1244)</f>
        <v>0</v>
      </c>
      <c r="AX54" s="154">
        <f>SUMIF(NSL!$C$1246:$C$1351,C54,NSL!$E$1246:$E$1351)</f>
        <v>0</v>
      </c>
      <c r="AY54" s="154">
        <f>SUMIF(NSL!$C$1353:$C$1434,C54,NSL!$E$1353:$E$1434)</f>
        <v>0</v>
      </c>
      <c r="AZ54" s="205">
        <f>D54-BG54</f>
        <v>0</v>
      </c>
      <c r="BA54" s="154">
        <f>SUMIF(NSL!$C$1442:$C$1507,C54,NSL!$E$1442:$E$1507)</f>
        <v>0</v>
      </c>
      <c r="BB54" s="154">
        <f>SUMIF(NSL!$C$1509:$C$1540,C54,NSL!$E$1509:$E$1540)</f>
        <v>0</v>
      </c>
      <c r="BC54" s="154">
        <f>SUMIF(NSL!$C$1542:$C$1545,C54,NSL!$E$1542:$E$1545)</f>
        <v>0</v>
      </c>
      <c r="BD54" s="154">
        <f>SUMIF(NSL!$C$1547:$C$1560,C54,NSL!$E$1547:$E$1560)</f>
        <v>0</v>
      </c>
      <c r="BE54" s="154">
        <f>SUMIF(NSL!$C$1562:$C$1565,C54,NSL!$E$1562:$E$1565)</f>
        <v>0</v>
      </c>
      <c r="BF54" s="154">
        <f>SUMIF(NSL!$C$1567:$C$1569,C54,NSL!$E$1567:$E$1569)</f>
        <v>0</v>
      </c>
      <c r="BG54" s="152">
        <f>SUM(G54:Q54)+SUM(S54:Z54)+SUM(AB54:AY54)+SUM(BA54:BF54)</f>
        <v>0</v>
      </c>
      <c r="BH54" s="153">
        <f>AZ61-BG54</f>
        <v>0</v>
      </c>
      <c r="BI54" s="152">
        <f t="shared" si="5"/>
        <v>0</v>
      </c>
    </row>
    <row r="55" spans="1:62" ht="31.5" customHeight="1">
      <c r="A55" s="56" t="s">
        <v>140</v>
      </c>
      <c r="B55" s="110" t="s">
        <v>134</v>
      </c>
      <c r="C55" s="56" t="s">
        <v>152</v>
      </c>
      <c r="D55" s="151">
        <f>HTg!F56</f>
        <v>14.22</v>
      </c>
      <c r="E55" s="152">
        <f t="shared" si="10"/>
        <v>0</v>
      </c>
      <c r="F55" s="152">
        <f t="shared" si="11"/>
        <v>0</v>
      </c>
      <c r="G55" s="154">
        <f>SUMIF(NSL!$C$9:$C$10,C55,NSL!$E$9:$E$10)</f>
        <v>0</v>
      </c>
      <c r="H55" s="154">
        <f>SUMIF(NSL!$C$12:$C$13,C55,NSL!$E$12:$E$13)</f>
        <v>0</v>
      </c>
      <c r="I55" s="154">
        <f>SUMIF(NSL!$C$15:$C$16,C55,NSL!$E$15:$E$16)</f>
        <v>0</v>
      </c>
      <c r="J55" s="154">
        <f>SUMIF(NSL!$C$18:$C$19,C55,NSL!$E$18:$E$19)</f>
        <v>0</v>
      </c>
      <c r="K55" s="154">
        <f>SUMIF(NSL!$C$21:$C$43,C55,NSL!$E$21:$E$43)</f>
        <v>0</v>
      </c>
      <c r="L55" s="154">
        <f>SUMIF(NSL!$C$45:$C$51,C55,NSL!$E$45:$E$51)</f>
        <v>0</v>
      </c>
      <c r="M55" s="154">
        <f>SUMIF(NSL!$C$53:$C$55,C55,NSL!$E$53:$E$55)</f>
        <v>0</v>
      </c>
      <c r="N55" s="154">
        <f>SUMIF(NSL!$C$57:$C$65,C55,NSL!$E$57:$E$65)</f>
        <v>0</v>
      </c>
      <c r="O55" s="154">
        <f>SUMIF(NSL!$C$67:$C$76,C55,NSL!$E$67:$E$76)</f>
        <v>0</v>
      </c>
      <c r="P55" s="154">
        <f>SUMIF(NSL!$C$78:$C$79,C55,NSL!$E$78:$E$79)</f>
        <v>0</v>
      </c>
      <c r="Q55" s="154">
        <f>SUMIF(NSL!$C$81:$C$173,C55,NSL!$E$81:$E$173)</f>
        <v>0</v>
      </c>
      <c r="R55" s="152">
        <f t="shared" si="12"/>
        <v>14.22</v>
      </c>
      <c r="S55" s="154">
        <f>SUMIF(NSL!$C$176:$C$214,C55,NSL!$E$176:$E$214)</f>
        <v>0</v>
      </c>
      <c r="T55" s="154">
        <f>SUMIF(NSL!$C$216:$C$238,C55,NSL!$E$216:$E$238)</f>
        <v>0</v>
      </c>
      <c r="U55" s="154">
        <f>SUMIF(NSL!$C$240:$C$252,C55,NSL!$E$240:$E$252)</f>
        <v>0</v>
      </c>
      <c r="V55" s="154">
        <f>SUMIF(NSL!$C$254:$C$255,C55,NSL!$E$254:$E$255)</f>
        <v>0</v>
      </c>
      <c r="W55" s="154">
        <f>SUMIF(NSL!$C$257:$C$282,C55,NSL!$E$257:$E$282)</f>
        <v>0</v>
      </c>
      <c r="X55" s="154">
        <f>SUMIF(NSL!$C$284:$C$346,C55,NSL!$E$284:$E$346)</f>
        <v>0</v>
      </c>
      <c r="Y55" s="154">
        <f>SUMIF(NSL!$C$348:$C$436,C55,NSL!$E$348:$E$436)</f>
        <v>0</v>
      </c>
      <c r="Z55" s="154">
        <f>SUMIF(NSL!$C$438:$C$480,C55,NSL!$E$438:$E$480)</f>
        <v>0</v>
      </c>
      <c r="AA55" s="154">
        <f t="shared" si="16"/>
        <v>0</v>
      </c>
      <c r="AB55" s="154">
        <f>SUMIF(NSL!$C$483:$C$679,C55,NSL!$E$483:$E$679)</f>
        <v>0</v>
      </c>
      <c r="AC55" s="154">
        <f>SUMIF(NSL!$C$681:$C$682,C55,NSL!$E$681:$E$682)</f>
        <v>0</v>
      </c>
      <c r="AD55" s="154">
        <f>SUMIF(NSL!$C$684:$C$692,C55,NSL!$E$684:$E$692)</f>
        <v>0</v>
      </c>
      <c r="AE55" s="154">
        <f>SUMIF(NSL!$C$694:$C$776,C55,NSL!$E$694:$E$776)</f>
        <v>0</v>
      </c>
      <c r="AF55" s="154">
        <f>SUMIF(NSL!$C$778:$C$810,C55,NSL!$E$778:$E$810)</f>
        <v>0</v>
      </c>
      <c r="AG55" s="154">
        <f>SUMIF(NSL!$C$812:$C$813,C55,NSL!$E$812:$E$813)</f>
        <v>0</v>
      </c>
      <c r="AH55" s="154">
        <f>SUMIF(NSL!$C$815:$C$816,C55,NSL!$E$815:$E$816)</f>
        <v>0</v>
      </c>
      <c r="AI55" s="154">
        <f>SUMIF(NSL!$C$818:$C$889,C55,NSL!$E$818:$E$889)</f>
        <v>0</v>
      </c>
      <c r="AJ55" s="154">
        <f>SUMIF(NSL!$C$891:$C$917,C55,NSL!$E$891:$E$917)</f>
        <v>0</v>
      </c>
      <c r="AK55" s="154">
        <f>SUMIF(NSL!$C$919:$C$981,C55,NSL!$E$919:$E$981)</f>
        <v>0</v>
      </c>
      <c r="AL55" s="154">
        <f>SUMIF(NSL!$C$983:$C$1000,C55,NSL!$E$983:$E$1000)</f>
        <v>0</v>
      </c>
      <c r="AM55" s="154">
        <f>SUMIF(NSL!$C$1002:$C$1028,C55,NSL!$E$1002:$E$1028)</f>
        <v>0</v>
      </c>
      <c r="AN55" s="154">
        <f>SUMIF(NSL!$C$1030:$C$1045,C55,NSL!$E$1030:$E$1045)</f>
        <v>0</v>
      </c>
      <c r="AO55" s="154">
        <f>SUMIF(NSL!$C$1047:$C$1048,C55,NSL!$E$1047:$E$1048)</f>
        <v>0</v>
      </c>
      <c r="AP55" s="154">
        <f>SUMIF(NSL!$C$1050:$C$1074,C55,NSL!$E$1050:$E$1074)</f>
        <v>0</v>
      </c>
      <c r="AQ55" s="154">
        <f>SUMIF(NSL!$C$1076:$C$1099,C55,NSL!$E$1076:$E$1099)</f>
        <v>0</v>
      </c>
      <c r="AR55" s="154">
        <f>SUMIF(NSL!$C$1101:$C$1121,C55,NSL!$E$1101:$E$1121)</f>
        <v>0</v>
      </c>
      <c r="AS55" s="154">
        <f>SUMIF(NSL!$C$1123:$C$1164,C55,NSL!$E$1123:$E$1164)</f>
        <v>0</v>
      </c>
      <c r="AT55" s="154">
        <f>SUMIF(NSL!$C$1166:$C$1201,C55,NSL!$E$1166:$E$1201)</f>
        <v>0</v>
      </c>
      <c r="AU55" s="154">
        <f>SUMIF(NSL!$C$1203:$C$1223,C55,NSL!$E$1203:$E$1223)</f>
        <v>0</v>
      </c>
      <c r="AV55" s="154">
        <f>SUMIF(NSL!$C$1225:$C$1226,C55,NSL!$E$1225:$E$1226)</f>
        <v>0</v>
      </c>
      <c r="AW55" s="154">
        <f>SUMIF(NSL!$C$1228:$C$1244,C55,NSL!$E$1228:$E$1244)</f>
        <v>0</v>
      </c>
      <c r="AX55" s="154">
        <f>SUMIF(NSL!$C$1246:$C$1351,C55,NSL!$E$1246:$E$1351)</f>
        <v>0</v>
      </c>
      <c r="AY55" s="154">
        <f>SUMIF(NSL!$C$1353:$C$1434,C55,NSL!$E$1353:$E$1434)</f>
        <v>0</v>
      </c>
      <c r="AZ55" s="154">
        <f>SUMIF(NSL!$C$1436:$C$1440,C55,NSL!$E$1436:$E$1440)</f>
        <v>0</v>
      </c>
      <c r="BA55" s="205">
        <f>D55-BG55</f>
        <v>14.22</v>
      </c>
      <c r="BB55" s="154">
        <f>SUMIF(NSL!$C$1509:$C$1540,C55,NSL!$E$1509:$E$1540)</f>
        <v>0</v>
      </c>
      <c r="BC55" s="154">
        <f>SUMIF(NSL!$C$1542:$C$1545,C55,NSL!$E$1542:$E$1545)</f>
        <v>0</v>
      </c>
      <c r="BD55" s="154">
        <f>SUMIF(NSL!$C$1547:$C$1560,C55,NSL!$E$1547:$E$1560)</f>
        <v>0</v>
      </c>
      <c r="BE55" s="154">
        <f>SUMIF(NSL!$C$1562:$C$1565,C55,NSL!$E$1562:$E$1565)</f>
        <v>0</v>
      </c>
      <c r="BF55" s="154">
        <f>SUMIF(NSL!$C$1567:$C$1569,C55,NSL!$E$1567:$E$1569)</f>
        <v>0</v>
      </c>
      <c r="BG55" s="152">
        <f>SUM(G55:Q55)+SUM(S55:Z55)+SUM(AB55:AZ55)+SUM(BB55:BF55)</f>
        <v>0</v>
      </c>
      <c r="BH55" s="153">
        <f>BA61-BG55</f>
        <v>10.020000000000001</v>
      </c>
      <c r="BI55" s="152">
        <f t="shared" si="5"/>
        <v>24.240000000000002</v>
      </c>
    </row>
    <row r="56" spans="1:62" ht="31.5" customHeight="1">
      <c r="A56" s="56" t="s">
        <v>141</v>
      </c>
      <c r="B56" s="110" t="s">
        <v>153</v>
      </c>
      <c r="C56" s="56" t="s">
        <v>44</v>
      </c>
      <c r="D56" s="151">
        <f>HTg!F57</f>
        <v>2.83</v>
      </c>
      <c r="E56" s="152">
        <f t="shared" si="10"/>
        <v>0</v>
      </c>
      <c r="F56" s="152">
        <f t="shared" si="11"/>
        <v>0</v>
      </c>
      <c r="G56" s="154">
        <f>SUMIF(NSL!$C$9:$C$10,C56,NSL!$E$9:$E$10)</f>
        <v>0</v>
      </c>
      <c r="H56" s="154">
        <f>SUMIF(NSL!$C$12:$C$13,C56,NSL!$E$12:$E$13)</f>
        <v>0</v>
      </c>
      <c r="I56" s="154">
        <f>SUMIF(NSL!$C$15:$C$16,C56,NSL!$E$15:$E$16)</f>
        <v>0</v>
      </c>
      <c r="J56" s="154">
        <f>SUMIF(NSL!$C$18:$C$19,C56,NSL!$E$18:$E$19)</f>
        <v>0</v>
      </c>
      <c r="K56" s="154">
        <f>SUMIF(NSL!$C$21:$C$43,C56,NSL!$E$21:$E$43)</f>
        <v>0</v>
      </c>
      <c r="L56" s="154">
        <f>SUMIF(NSL!$C$45:$C$51,C56,NSL!$E$45:$E$51)</f>
        <v>0</v>
      </c>
      <c r="M56" s="154">
        <f>SUMIF(NSL!$C$53:$C$55,C56,NSL!$E$53:$E$55)</f>
        <v>0</v>
      </c>
      <c r="N56" s="154">
        <f>SUMIF(NSL!$C$57:$C$65,C56,NSL!$E$57:$E$65)</f>
        <v>0</v>
      </c>
      <c r="O56" s="154">
        <f>SUMIF(NSL!$C$67:$C$76,C56,NSL!$E$67:$E$76)</f>
        <v>0</v>
      </c>
      <c r="P56" s="154">
        <f>SUMIF(NSL!$C$78:$C$79,C56,NSL!$E$78:$E$79)</f>
        <v>0</v>
      </c>
      <c r="Q56" s="154">
        <f>SUMIF(NSL!$C$81:$C$173,C56,NSL!$E$81:$E$173)</f>
        <v>0</v>
      </c>
      <c r="R56" s="152">
        <f t="shared" si="12"/>
        <v>2.83</v>
      </c>
      <c r="S56" s="154">
        <f>SUMIF(NSL!$C$176:$C$214,C56,NSL!$E$176:$E$214)</f>
        <v>0</v>
      </c>
      <c r="T56" s="154">
        <f>SUMIF(NSL!$C$216:$C$238,C56,NSL!$E$216:$E$238)</f>
        <v>0</v>
      </c>
      <c r="U56" s="154">
        <f>SUMIF(NSL!$C$240:$C$252,C56,NSL!$E$240:$E$252)</f>
        <v>0</v>
      </c>
      <c r="V56" s="154">
        <f>SUMIF(NSL!$C$254:$C$255,C56,NSL!$E$254:$E$255)</f>
        <v>0</v>
      </c>
      <c r="W56" s="154">
        <f>SUMIF(NSL!$C$257:$C$282,C56,NSL!$E$257:$E$282)</f>
        <v>0</v>
      </c>
      <c r="X56" s="154">
        <f>SUMIF(NSL!$C$284:$C$346,C56,NSL!$E$284:$E$346)</f>
        <v>0</v>
      </c>
      <c r="Y56" s="154">
        <f>SUMIF(NSL!$C$348:$C$436,C56,NSL!$E$348:$E$436)</f>
        <v>0</v>
      </c>
      <c r="Z56" s="154">
        <f>SUMIF(NSL!$C$438:$C$480,C56,NSL!$E$438:$E$480)</f>
        <v>0</v>
      </c>
      <c r="AA56" s="154">
        <f t="shared" si="16"/>
        <v>0</v>
      </c>
      <c r="AB56" s="154">
        <f>SUMIF(NSL!$C$483:$C$679,C56,NSL!$E$483:$E$679)</f>
        <v>0</v>
      </c>
      <c r="AC56" s="154">
        <f>SUMIF(NSL!$C$681:$C$682,C56,NSL!$E$681:$E$682)</f>
        <v>0</v>
      </c>
      <c r="AD56" s="154">
        <f>SUMIF(NSL!$C$684:$C$692,C56,NSL!$E$684:$E$692)</f>
        <v>0</v>
      </c>
      <c r="AE56" s="154">
        <f>SUMIF(NSL!$C$694:$C$776,C56,NSL!$E$694:$E$776)</f>
        <v>0</v>
      </c>
      <c r="AF56" s="154">
        <f>SUMIF(NSL!$C$778:$C$810,C56,NSL!$E$778:$E$810)</f>
        <v>0</v>
      </c>
      <c r="AG56" s="154">
        <f>SUMIF(NSL!$C$812:$C$813,C56,NSL!$E$812:$E$813)</f>
        <v>0</v>
      </c>
      <c r="AH56" s="154">
        <f>SUMIF(NSL!$C$815:$C$816,C56,NSL!$E$815:$E$816)</f>
        <v>0</v>
      </c>
      <c r="AI56" s="154">
        <f>SUMIF(NSL!$C$818:$C$889,C56,NSL!$E$818:$E$889)</f>
        <v>0</v>
      </c>
      <c r="AJ56" s="154">
        <f>SUMIF(NSL!$C$891:$C$917,C56,NSL!$E$891:$E$917)</f>
        <v>0</v>
      </c>
      <c r="AK56" s="154">
        <f>SUMIF(NSL!$C$919:$C$981,C56,NSL!$E$919:$E$981)</f>
        <v>0</v>
      </c>
      <c r="AL56" s="154">
        <f>SUMIF(NSL!$C$983:$C$1000,C56,NSL!$E$983:$E$1000)</f>
        <v>0</v>
      </c>
      <c r="AM56" s="154">
        <f>SUMIF(NSL!$C$1002:$C$1028,C56,NSL!$E$1002:$E$1028)</f>
        <v>0</v>
      </c>
      <c r="AN56" s="154">
        <f>SUMIF(NSL!$C$1030:$C$1045,C56,NSL!$E$1030:$E$1045)</f>
        <v>0</v>
      </c>
      <c r="AO56" s="154">
        <f>SUMIF(NSL!$C$1047:$C$1048,C56,NSL!$E$1047:$E$1048)</f>
        <v>0</v>
      </c>
      <c r="AP56" s="154">
        <f>SUMIF(NSL!$C$1050:$C$1074,C56,NSL!$E$1050:$E$1074)</f>
        <v>0</v>
      </c>
      <c r="AQ56" s="154">
        <f>SUMIF(NSL!$C$1076:$C$1099,C56,NSL!$E$1076:$E$1099)</f>
        <v>0</v>
      </c>
      <c r="AR56" s="154">
        <f>SUMIF(NSL!$C$1101:$C$1121,C56,NSL!$E$1101:$E$1121)</f>
        <v>0</v>
      </c>
      <c r="AS56" s="154">
        <f>SUMIF(NSL!$C$1123:$C$1164,C56,NSL!$E$1123:$E$1164)</f>
        <v>0</v>
      </c>
      <c r="AT56" s="154">
        <f>SUMIF(NSL!$C$1166:$C$1201,C56,NSL!$E$1166:$E$1201)</f>
        <v>0</v>
      </c>
      <c r="AU56" s="154">
        <f>SUMIF(NSL!$C$1203:$C$1223,C56,NSL!$E$1203:$E$1223)</f>
        <v>0</v>
      </c>
      <c r="AV56" s="154">
        <f>SUMIF(NSL!$C$1225:$C$1226,C56,NSL!$E$1225:$E$1226)</f>
        <v>0</v>
      </c>
      <c r="AW56" s="154">
        <f>SUMIF(NSL!$C$1228:$C$1244,C56,NSL!$E$1228:$E$1244)</f>
        <v>0</v>
      </c>
      <c r="AX56" s="154">
        <f>SUMIF(NSL!$C$1246:$C$1351,C56,NSL!$E$1246:$E$1351)</f>
        <v>0</v>
      </c>
      <c r="AY56" s="154">
        <f>SUMIF(NSL!$C$1353:$C$1434,C56,NSL!$E$1353:$E$1434)</f>
        <v>0</v>
      </c>
      <c r="AZ56" s="154">
        <f>SUMIF(NSL!$C$1436:$C$1440,C56,NSL!$E$1436:$E$1440)</f>
        <v>0</v>
      </c>
      <c r="BA56" s="154">
        <f>SUMIF(NSL!$C$1442:$C$1507,C56,NSL!$E$1442:$E$1507)</f>
        <v>0</v>
      </c>
      <c r="BB56" s="205">
        <f>D56-BG56</f>
        <v>2.83</v>
      </c>
      <c r="BC56" s="154">
        <f>SUMIF(NSL!$C$1542:$C$1545,C56,NSL!$E$1542:$E$1545)</f>
        <v>0</v>
      </c>
      <c r="BD56" s="154">
        <f>SUMIF(NSL!$C$1547:$C$1560,C56,NSL!$E$1547:$E$1560)</f>
        <v>0</v>
      </c>
      <c r="BE56" s="154">
        <f>SUMIF(NSL!$C$1562:$C$1565,C56,NSL!$E$1562:$E$1565)</f>
        <v>0</v>
      </c>
      <c r="BF56" s="154">
        <f>SUMIF(NSL!$C$1567:$C$1569,C56,NSL!$E$1567:$E$1569)</f>
        <v>0</v>
      </c>
      <c r="BG56" s="152">
        <f>SUM(G56:Q56)+SUM(S56:Z56)+SUM(AB56:BA56)+SUM(BC56:BF56)</f>
        <v>0</v>
      </c>
      <c r="BH56" s="153">
        <f>BB61-BG56</f>
        <v>3.91</v>
      </c>
      <c r="BI56" s="152">
        <f t="shared" si="5"/>
        <v>6.74</v>
      </c>
    </row>
    <row r="57" spans="1:62" ht="31.5" customHeight="1">
      <c r="A57" s="56" t="s">
        <v>142</v>
      </c>
      <c r="B57" s="110" t="s">
        <v>154</v>
      </c>
      <c r="C57" s="56" t="s">
        <v>47</v>
      </c>
      <c r="D57" s="151">
        <f>HTg!F58</f>
        <v>900.43000000000006</v>
      </c>
      <c r="E57" s="152">
        <f t="shared" si="10"/>
        <v>0</v>
      </c>
      <c r="F57" s="152">
        <f t="shared" si="11"/>
        <v>0</v>
      </c>
      <c r="G57" s="154">
        <f>SUMIF(NSL!$C$9:$C$10,C57,NSL!$E$9:$E$10)</f>
        <v>0</v>
      </c>
      <c r="H57" s="154">
        <f>SUMIF(NSL!$C$12:$C$13,C57,NSL!$E$12:$E$13)</f>
        <v>0</v>
      </c>
      <c r="I57" s="154">
        <f>SUMIF(NSL!$C$15:$C$16,C57,NSL!$E$15:$E$16)</f>
        <v>0</v>
      </c>
      <c r="J57" s="154">
        <f>SUMIF(NSL!$C$18:$C$19,C57,NSL!$E$18:$E$19)</f>
        <v>0</v>
      </c>
      <c r="K57" s="154">
        <f>SUMIF(NSL!$C$21:$C$43,C57,NSL!$E$21:$E$43)</f>
        <v>0</v>
      </c>
      <c r="L57" s="154">
        <f>SUMIF(NSL!$C$45:$C$51,C57,NSL!$E$45:$E$51)</f>
        <v>0</v>
      </c>
      <c r="M57" s="154">
        <f>SUMIF(NSL!$C$53:$C$55,C57,NSL!$E$53:$E$55)</f>
        <v>0</v>
      </c>
      <c r="N57" s="154">
        <f>SUMIF(NSL!$C$57:$C$65,C57,NSL!$E$57:$E$65)</f>
        <v>0</v>
      </c>
      <c r="O57" s="154">
        <f>SUMIF(NSL!$C$67:$C$76,C57,NSL!$E$67:$E$76)</f>
        <v>0</v>
      </c>
      <c r="P57" s="154">
        <f>SUMIF(NSL!$C$78:$C$79,C57,NSL!$E$78:$E$79)</f>
        <v>0</v>
      </c>
      <c r="Q57" s="154">
        <f>SUMIF(NSL!$C$81:$C$173,C57,NSL!$E$81:$E$173)</f>
        <v>0</v>
      </c>
      <c r="R57" s="152">
        <f t="shared" si="12"/>
        <v>900.43000000000006</v>
      </c>
      <c r="S57" s="154">
        <f>SUMIF(NSL!$C$176:$C$214,C57,NSL!$E$176:$E$214)</f>
        <v>0</v>
      </c>
      <c r="T57" s="154">
        <f>SUMIF(NSL!$C$216:$C$238,C57,NSL!$E$216:$E$238)</f>
        <v>0</v>
      </c>
      <c r="U57" s="154">
        <f>SUMIF(NSL!$C$240:$C$252,C57,NSL!$E$240:$E$252)</f>
        <v>0</v>
      </c>
      <c r="V57" s="154">
        <f>SUMIF(NSL!$C$254:$C$255,C57,NSL!$E$254:$E$255)</f>
        <v>0</v>
      </c>
      <c r="W57" s="154">
        <f>SUMIF(NSL!$C$257:$C$282,C57,NSL!$E$257:$E$282)</f>
        <v>0</v>
      </c>
      <c r="X57" s="154">
        <f>SUMIF(NSL!$C$284:$C$346,C57,NSL!$E$284:$E$346)</f>
        <v>0</v>
      </c>
      <c r="Y57" s="154">
        <f>SUMIF(NSL!$C$348:$C$436,C57,NSL!$E$348:$E$436)</f>
        <v>0</v>
      </c>
      <c r="Z57" s="154">
        <f>SUMIF(NSL!$C$438:$C$480,C57,NSL!$E$438:$E$480)</f>
        <v>3</v>
      </c>
      <c r="AA57" s="154">
        <f t="shared" si="16"/>
        <v>2.25</v>
      </c>
      <c r="AB57" s="154">
        <f>SUMIF(NSL!$C$483:$C$679,C57,NSL!$E$483:$E$679)</f>
        <v>0</v>
      </c>
      <c r="AC57" s="154">
        <f>SUMIF(NSL!$C$681:$C$682,C57,NSL!$E$681:$E$682)</f>
        <v>0</v>
      </c>
      <c r="AD57" s="154">
        <f>SUMIF(NSL!$C$684:$C$692,C57,NSL!$E$684:$E$692)</f>
        <v>0</v>
      </c>
      <c r="AE57" s="154">
        <f>SUMIF(NSL!$C$694:$C$776,C57,NSL!$E$694:$E$776)</f>
        <v>0.2</v>
      </c>
      <c r="AF57" s="154">
        <f>SUMIF(NSL!$C$778:$C$810,C57,NSL!$E$778:$E$810)</f>
        <v>0</v>
      </c>
      <c r="AG57" s="154">
        <f>SUMIF(NSL!$C$812:$C$813,C57,NSL!$E$812:$E$813)</f>
        <v>0</v>
      </c>
      <c r="AH57" s="154">
        <f>SUMIF(NSL!$C$815:$C$816,C57,NSL!$E$815:$E$816)</f>
        <v>0</v>
      </c>
      <c r="AI57" s="154">
        <f>SUMIF(NSL!$C$818:$C$889,C57,NSL!$E$818:$E$889)</f>
        <v>0.03</v>
      </c>
      <c r="AJ57" s="154">
        <f>SUMIF(NSL!$C$891:$C$917,C57,NSL!$E$891:$E$917)</f>
        <v>2.02</v>
      </c>
      <c r="AK57" s="154">
        <f>SUMIF(NSL!$C$919:$C$981,C57,NSL!$E$919:$E$981)</f>
        <v>0</v>
      </c>
      <c r="AL57" s="154">
        <f>SUMIF(NSL!$C$983:$C$1000,C57,NSL!$E$983:$E$1000)</f>
        <v>0</v>
      </c>
      <c r="AM57" s="154">
        <f>SUMIF(NSL!$C$1002:$C$1028,C57,NSL!$E$1002:$E$1028)</f>
        <v>0</v>
      </c>
      <c r="AN57" s="154">
        <f>SUMIF(NSL!$C$1030:$C$1045,C57,NSL!$E$1030:$E$1045)</f>
        <v>0</v>
      </c>
      <c r="AO57" s="154">
        <f>SUMIF(NSL!$C$1047:$C$1048,C57,NSL!$E$1047:$E$1048)</f>
        <v>0</v>
      </c>
      <c r="AP57" s="154">
        <f>SUMIF(NSL!$C$1050:$C$1074,C57,NSL!$E$1050:$E$1074)</f>
        <v>0</v>
      </c>
      <c r="AQ57" s="154">
        <f>SUMIF(NSL!$C$1076:$C$1099,C57,NSL!$E$1076:$E$1099)</f>
        <v>0</v>
      </c>
      <c r="AR57" s="154">
        <f>SUMIF(NSL!$C$1101:$C$1121,C57,NSL!$E$1101:$E$1121)</f>
        <v>0</v>
      </c>
      <c r="AS57" s="154">
        <f>SUMIF(NSL!$C$1123:$C$1164,C57,NSL!$E$1123:$E$1164)</f>
        <v>0</v>
      </c>
      <c r="AT57" s="154">
        <f>SUMIF(NSL!$C$1166:$C$1201,C57,NSL!$E$1166:$E$1201)</f>
        <v>0</v>
      </c>
      <c r="AU57" s="154">
        <f>SUMIF(NSL!$C$1203:$C$1223,C57,NSL!$E$1203:$E$1223)</f>
        <v>0</v>
      </c>
      <c r="AV57" s="154">
        <f>SUMIF(NSL!$C$1225:$C$1226,C57,NSL!$E$1225:$E$1226)</f>
        <v>0</v>
      </c>
      <c r="AW57" s="154">
        <f>SUMIF(NSL!$C$1228:$C$1244,C57,NSL!$E$1228:$E$1244)</f>
        <v>0</v>
      </c>
      <c r="AX57" s="154">
        <f>SUMIF(NSL!$C$1246:$C$1351,C57,NSL!$E$1246:$E$1351)</f>
        <v>1</v>
      </c>
      <c r="AY57" s="154">
        <f>SUMIF(NSL!$C$1353:$C$1434,C57,NSL!$E$1353:$E$1434)</f>
        <v>0</v>
      </c>
      <c r="AZ57" s="154">
        <f>SUMIF(NSL!$C$1436:$C$1440,C57,NSL!$E$1436:$E$1440)</f>
        <v>0</v>
      </c>
      <c r="BA57" s="154">
        <f>SUMIF(NSL!$C$1442:$C$1507,C57,NSL!$E$1442:$E$1507)</f>
        <v>0.03</v>
      </c>
      <c r="BB57" s="154">
        <f>SUMIF(NSL!$C$1509:$C$1540,C57,NSL!$E$1509:$E$1540)</f>
        <v>0</v>
      </c>
      <c r="BC57" s="205">
        <f>D57-BG57</f>
        <v>893.15000000000009</v>
      </c>
      <c r="BD57" s="154">
        <f>SUMIF(NSL!$C$1547:$C$1560,C57,NSL!$E$1547:$E$1560)</f>
        <v>1</v>
      </c>
      <c r="BE57" s="154">
        <f>SUMIF(NSL!$C$1562:$C$1565,C57,NSL!$E$1562:$E$1565)</f>
        <v>0</v>
      </c>
      <c r="BF57" s="154">
        <f>SUMIF(NSL!$C$1567:$C$1569,C57,NSL!$E$1567:$E$1569)</f>
        <v>0</v>
      </c>
      <c r="BG57" s="152">
        <f>SUM(G57:Q57)+SUM(S57:Z57)+SUM(AB57:BB57)+SUM(BD57:BF57)</f>
        <v>7.2799999999999994</v>
      </c>
      <c r="BH57" s="153">
        <f>BC61-BG57</f>
        <v>-7.2799999999999994</v>
      </c>
      <c r="BI57" s="152">
        <f t="shared" si="5"/>
        <v>893.15000000000009</v>
      </c>
    </row>
    <row r="58" spans="1:62" ht="31.5" customHeight="1">
      <c r="A58" s="56" t="s">
        <v>143</v>
      </c>
      <c r="B58" s="110" t="s">
        <v>98</v>
      </c>
      <c r="C58" s="56" t="s">
        <v>46</v>
      </c>
      <c r="D58" s="151">
        <f>HTg!F59</f>
        <v>4.3</v>
      </c>
      <c r="E58" s="152">
        <f t="shared" si="10"/>
        <v>0</v>
      </c>
      <c r="F58" s="152">
        <f t="shared" si="11"/>
        <v>0</v>
      </c>
      <c r="G58" s="154">
        <f>SUMIF(NSL!$C$9:$C$10,C58,NSL!$E$9:$E$10)</f>
        <v>0</v>
      </c>
      <c r="H58" s="154">
        <f>SUMIF(NSL!$C$12:$C$13,C58,NSL!$E$12:$E$13)</f>
        <v>0</v>
      </c>
      <c r="I58" s="154">
        <f>SUMIF(NSL!$C$15:$C$16,C58,NSL!$E$15:$E$16)</f>
        <v>0</v>
      </c>
      <c r="J58" s="154">
        <f>SUMIF(NSL!$C$18:$C$19,C58,NSL!$E$18:$E$19)</f>
        <v>0</v>
      </c>
      <c r="K58" s="154">
        <f>SUMIF(NSL!$C$21:$C$43,C58,NSL!$E$21:$E$43)</f>
        <v>0</v>
      </c>
      <c r="L58" s="154">
        <f>SUMIF(NSL!$C$45:$C$51,C58,NSL!$E$45:$E$51)</f>
        <v>0</v>
      </c>
      <c r="M58" s="154">
        <f>SUMIF(NSL!$C$53:$C$55,C58,NSL!$E$53:$E$55)</f>
        <v>0</v>
      </c>
      <c r="N58" s="154">
        <f>SUMIF(NSL!$C$57:$C$65,C58,NSL!$E$57:$E$65)</f>
        <v>0</v>
      </c>
      <c r="O58" s="154">
        <f>SUMIF(NSL!$C$67:$C$76,C58,NSL!$E$67:$E$76)</f>
        <v>0</v>
      </c>
      <c r="P58" s="154">
        <f>SUMIF(NSL!$C$78:$C$79,C58,NSL!$E$78:$E$79)</f>
        <v>0</v>
      </c>
      <c r="Q58" s="154">
        <f>SUMIF(NSL!$C$81:$C$173,C58,NSL!$E$81:$E$173)</f>
        <v>0</v>
      </c>
      <c r="R58" s="152">
        <f t="shared" si="12"/>
        <v>4.3</v>
      </c>
      <c r="S58" s="154">
        <f>SUMIF(NSL!$C$176:$C$214,C58,NSL!$E$176:$E$214)</f>
        <v>0</v>
      </c>
      <c r="T58" s="154">
        <f>SUMIF(NSL!$C$216:$C$238,C58,NSL!$E$216:$E$238)</f>
        <v>0</v>
      </c>
      <c r="U58" s="154">
        <f>SUMIF(NSL!$C$240:$C$252,C58,NSL!$E$240:$E$252)</f>
        <v>0</v>
      </c>
      <c r="V58" s="154">
        <f>SUMIF(NSL!$C$254:$C$255,C58,NSL!$E$254:$E$255)</f>
        <v>0</v>
      </c>
      <c r="W58" s="154">
        <f>SUMIF(NSL!$C$257:$C$282,C58,NSL!$E$257:$E$282)</f>
        <v>0</v>
      </c>
      <c r="X58" s="154">
        <f>SUMIF(NSL!$C$284:$C$346,C58,NSL!$E$284:$E$346)</f>
        <v>0</v>
      </c>
      <c r="Y58" s="154">
        <f>SUMIF(NSL!$C$348:$C$436,C58,NSL!$E$348:$E$436)</f>
        <v>0</v>
      </c>
      <c r="Z58" s="154">
        <f>SUMIF(NSL!$C$438:$C$480,C58,NSL!$E$438:$E$480)</f>
        <v>0</v>
      </c>
      <c r="AA58" s="154">
        <f t="shared" si="16"/>
        <v>0</v>
      </c>
      <c r="AB58" s="154">
        <f>SUMIF(NSL!$C$483:$C$679,C58,NSL!$E$483:$E$679)</f>
        <v>0</v>
      </c>
      <c r="AC58" s="154">
        <f>SUMIF(NSL!$C$681:$C$682,C58,NSL!$E$681:$E$682)</f>
        <v>0</v>
      </c>
      <c r="AD58" s="154">
        <f>SUMIF(NSL!$C$684:$C$692,C58,NSL!$E$684:$E$692)</f>
        <v>0</v>
      </c>
      <c r="AE58" s="154">
        <f>SUMIF(NSL!$C$694:$C$776,C58,NSL!$E$694:$E$776)</f>
        <v>0</v>
      </c>
      <c r="AF58" s="154">
        <f>SUMIF(NSL!$C$778:$C$810,C58,NSL!$E$778:$E$810)</f>
        <v>0</v>
      </c>
      <c r="AG58" s="154">
        <f>SUMIF(NSL!$C$812:$C$813,C58,NSL!$E$812:$E$813)</f>
        <v>0</v>
      </c>
      <c r="AH58" s="154">
        <f>SUMIF(NSL!$C$815:$C$816,C58,NSL!$E$815:$E$816)</f>
        <v>0</v>
      </c>
      <c r="AI58" s="154">
        <f>SUMIF(NSL!$C$818:$C$889,C58,NSL!$E$818:$E$889)</f>
        <v>0</v>
      </c>
      <c r="AJ58" s="154">
        <f>SUMIF(NSL!$C$891:$C$917,C58,NSL!$E$891:$E$917)</f>
        <v>0</v>
      </c>
      <c r="AK58" s="154">
        <f>SUMIF(NSL!$C$919:$C$981,C58,NSL!$E$919:$E$981)</f>
        <v>0</v>
      </c>
      <c r="AL58" s="154">
        <f>SUMIF(NSL!$C$983:$C$1000,C58,NSL!$E$983:$E$1000)</f>
        <v>0</v>
      </c>
      <c r="AM58" s="154">
        <f>SUMIF(NSL!$C$1002:$C$1028,C58,NSL!$E$1002:$E$1028)</f>
        <v>0</v>
      </c>
      <c r="AN58" s="154">
        <f>SUMIF(NSL!$C$1030:$C$1045,C58,NSL!$E$1030:$E$1045)</f>
        <v>0</v>
      </c>
      <c r="AO58" s="154">
        <f>SUMIF(NSL!$C$1047:$C$1048,C58,NSL!$E$1047:$E$1048)</f>
        <v>0</v>
      </c>
      <c r="AP58" s="154">
        <f>SUMIF(NSL!$C$1050:$C$1074,C58,NSL!$E$1050:$E$1074)</f>
        <v>0</v>
      </c>
      <c r="AQ58" s="154">
        <f>SUMIF(NSL!$C$1076:$C$1099,C58,NSL!$E$1076:$E$1099)</f>
        <v>0</v>
      </c>
      <c r="AR58" s="154">
        <f>SUMIF(NSL!$C$1101:$C$1121,C58,NSL!$E$1101:$E$1121)</f>
        <v>0</v>
      </c>
      <c r="AS58" s="154">
        <f>SUMIF(NSL!$C$1123:$C$1164,C58,NSL!$E$1123:$E$1164)</f>
        <v>0</v>
      </c>
      <c r="AT58" s="154">
        <f>SUMIF(NSL!$C$1166:$C$1201,C58,NSL!$E$1166:$E$1201)</f>
        <v>0</v>
      </c>
      <c r="AU58" s="154">
        <f>SUMIF(NSL!$C$1203:$C$1223,C58,NSL!$E$1203:$E$1223)</f>
        <v>0</v>
      </c>
      <c r="AV58" s="154">
        <f>SUMIF(NSL!$C$1225:$C$1226,C58,NSL!$E$1225:$E$1226)</f>
        <v>0</v>
      </c>
      <c r="AW58" s="154">
        <f>SUMIF(NSL!$C$1228:$C$1244,C58,NSL!$E$1228:$E$1244)</f>
        <v>0</v>
      </c>
      <c r="AX58" s="154">
        <f>SUMIF(NSL!$C$1246:$C$1351,C58,NSL!$E$1246:$E$1351)</f>
        <v>0</v>
      </c>
      <c r="AY58" s="154">
        <f>SUMIF(NSL!$C$1353:$C$1434,C58,NSL!$E$1353:$E$1434)</f>
        <v>0</v>
      </c>
      <c r="AZ58" s="154">
        <f>SUMIF(NSL!$C$1436:$C$1440,C58,NSL!$E$1436:$E$1440)</f>
        <v>0</v>
      </c>
      <c r="BA58" s="154">
        <f>SUMIF(NSL!$C$1442:$C$1507,C58,NSL!$E$1442:$E$1507)</f>
        <v>0</v>
      </c>
      <c r="BB58" s="154">
        <f>SUMIF(NSL!$C$1509:$C$1540,C58,NSL!$E$1509:$E$1540)</f>
        <v>0</v>
      </c>
      <c r="BC58" s="154">
        <f>SUMIF(NSL!$C$1542:$C$1545,C58,NSL!$E$1542:$E$1545)</f>
        <v>0</v>
      </c>
      <c r="BD58" s="205">
        <f>D58-BG58</f>
        <v>4.3</v>
      </c>
      <c r="BE58" s="154">
        <f>SUMIF(NSL!$C$1562:$C$1565,C58,NSL!$E$1562:$E$1565)</f>
        <v>0</v>
      </c>
      <c r="BF58" s="154">
        <f>SUMIF(NSL!$C$1567:$C$1569,C58,NSL!$E$1567:$E$1569)</f>
        <v>0</v>
      </c>
      <c r="BG58" s="152">
        <f>SUM(G58:Q58)+SUM(S58:Z58)+SUM(AB58:BC58)+SUM(BF58)</f>
        <v>0</v>
      </c>
      <c r="BH58" s="153">
        <f>BD61-BG58</f>
        <v>16.669999999999998</v>
      </c>
      <c r="BI58" s="152">
        <f t="shared" si="5"/>
        <v>20.97</v>
      </c>
    </row>
    <row r="59" spans="1:62" ht="31.5" customHeight="1">
      <c r="A59" s="56" t="s">
        <v>144</v>
      </c>
      <c r="B59" s="110" t="s">
        <v>155</v>
      </c>
      <c r="C59" s="56" t="s">
        <v>60</v>
      </c>
      <c r="D59" s="151">
        <f>HTg!F60</f>
        <v>0</v>
      </c>
      <c r="E59" s="152">
        <f t="shared" si="10"/>
        <v>0</v>
      </c>
      <c r="F59" s="152">
        <f t="shared" si="11"/>
        <v>0</v>
      </c>
      <c r="G59" s="154">
        <f>SUMIF(NSL!$C$9:$C$10,C59,NSL!$E$9:$E$10)</f>
        <v>0</v>
      </c>
      <c r="H59" s="154">
        <f>SUMIF(NSL!$C$12:$C$13,C59,NSL!$E$12:$E$13)</f>
        <v>0</v>
      </c>
      <c r="I59" s="154">
        <f>SUMIF(NSL!$C$15:$C$16,C59,NSL!$E$15:$E$16)</f>
        <v>0</v>
      </c>
      <c r="J59" s="154">
        <f>SUMIF(NSL!$C$18:$C$19,C59,NSL!$E$18:$E$19)</f>
        <v>0</v>
      </c>
      <c r="K59" s="154">
        <f>SUMIF(NSL!$C$21:$C$43,C59,NSL!$E$21:$E$43)</f>
        <v>0</v>
      </c>
      <c r="L59" s="154">
        <f>SUMIF(NSL!$C$45:$C$51,C59,NSL!$E$45:$E$51)</f>
        <v>0</v>
      </c>
      <c r="M59" s="154">
        <f>SUMIF(NSL!$C$53:$C$55,C59,NSL!$E$53:$E$55)</f>
        <v>0</v>
      </c>
      <c r="N59" s="154">
        <f>SUMIF(NSL!$C$57:$C$65,C59,NSL!$E$57:$E$65)</f>
        <v>0</v>
      </c>
      <c r="O59" s="154">
        <f>SUMIF(NSL!$C$67:$C$76,C59,NSL!$E$67:$E$76)</f>
        <v>0</v>
      </c>
      <c r="P59" s="154">
        <f>SUMIF(NSL!$C$78:$C$79,C59,NSL!$E$78:$E$79)</f>
        <v>0</v>
      </c>
      <c r="Q59" s="154">
        <f>SUMIF(NSL!$C$81:$C$173,C59,NSL!$E$81:$E$173)</f>
        <v>0</v>
      </c>
      <c r="R59" s="152">
        <f t="shared" si="12"/>
        <v>0</v>
      </c>
      <c r="S59" s="154">
        <f>SUMIF(NSL!$C$176:$C$214,C59,NSL!$E$176:$E$214)</f>
        <v>0</v>
      </c>
      <c r="T59" s="154">
        <f>SUMIF(NSL!$C$216:$C$238,C59,NSL!$E$216:$E$238)</f>
        <v>0</v>
      </c>
      <c r="U59" s="154">
        <f>SUMIF(NSL!$C$240:$C$252,C59,NSL!$E$240:$E$252)</f>
        <v>0</v>
      </c>
      <c r="V59" s="154">
        <f>SUMIF(NSL!$C$254:$C$255,C59,NSL!$E$254:$E$255)</f>
        <v>0</v>
      </c>
      <c r="W59" s="154">
        <f>SUMIF(NSL!$C$257:$C$282,C59,NSL!$E$257:$E$282)</f>
        <v>0</v>
      </c>
      <c r="X59" s="154">
        <f>SUMIF(NSL!$C$284:$C$346,C59,NSL!$E$284:$E$346)</f>
        <v>0</v>
      </c>
      <c r="Y59" s="154">
        <f>SUMIF(NSL!$C$348:$C$436,C59,NSL!$E$348:$E$436)</f>
        <v>0</v>
      </c>
      <c r="Z59" s="154">
        <f>SUMIF(NSL!$C$438:$C$480,C59,NSL!$E$438:$E$480)</f>
        <v>0</v>
      </c>
      <c r="AA59" s="154">
        <f t="shared" si="16"/>
        <v>0</v>
      </c>
      <c r="AB59" s="154">
        <f>SUMIF(NSL!$C$483:$C$679,C59,NSL!$E$483:$E$679)</f>
        <v>0</v>
      </c>
      <c r="AC59" s="154">
        <f>SUMIF(NSL!$C$681:$C$682,C59,NSL!$E$681:$E$682)</f>
        <v>0</v>
      </c>
      <c r="AD59" s="154">
        <f>SUMIF(NSL!$C$684:$C$692,C59,NSL!$E$684:$E$692)</f>
        <v>0</v>
      </c>
      <c r="AE59" s="154">
        <f>SUMIF(NSL!$C$694:$C$776,C59,NSL!$E$694:$E$776)</f>
        <v>0</v>
      </c>
      <c r="AF59" s="154">
        <f>SUMIF(NSL!$C$778:$C$810,C59,NSL!$E$778:$E$810)</f>
        <v>0</v>
      </c>
      <c r="AG59" s="154">
        <f>SUMIF(NSL!$C$812:$C$813,C59,NSL!$E$812:$E$813)</f>
        <v>0</v>
      </c>
      <c r="AH59" s="154">
        <f>SUMIF(NSL!$C$815:$C$816,C59,NSL!$E$815:$E$816)</f>
        <v>0</v>
      </c>
      <c r="AI59" s="154">
        <f>SUMIF(NSL!$C$818:$C$889,C59,NSL!$E$818:$E$889)</f>
        <v>0</v>
      </c>
      <c r="AJ59" s="154">
        <f>SUMIF(NSL!$C$891:$C$917,C59,NSL!$E$891:$E$917)</f>
        <v>0</v>
      </c>
      <c r="AK59" s="154">
        <f>SUMIF(NSL!$C$919:$C$981,C59,NSL!$E$919:$E$981)</f>
        <v>0</v>
      </c>
      <c r="AL59" s="154">
        <f>SUMIF(NSL!$C$983:$C$1000,C59,NSL!$E$983:$E$1000)</f>
        <v>0</v>
      </c>
      <c r="AM59" s="154">
        <f>SUMIF(NSL!$C$1002:$C$1028,C59,NSL!$E$1002:$E$1028)</f>
        <v>0</v>
      </c>
      <c r="AN59" s="154">
        <f>SUMIF(NSL!$C$1030:$C$1045,C59,NSL!$E$1030:$E$1045)</f>
        <v>0</v>
      </c>
      <c r="AO59" s="154">
        <f>SUMIF(NSL!$C$1047:$C$1048,C59,NSL!$E$1047:$E$1048)</f>
        <v>0</v>
      </c>
      <c r="AP59" s="154">
        <f>SUMIF(NSL!$C$1050:$C$1074,C59,NSL!$E$1050:$E$1074)</f>
        <v>0</v>
      </c>
      <c r="AQ59" s="154">
        <f>SUMIF(NSL!$C$1076:$C$1099,C59,NSL!$E$1076:$E$1099)</f>
        <v>0</v>
      </c>
      <c r="AR59" s="154">
        <f>SUMIF(NSL!$C$1101:$C$1121,C59,NSL!$E$1101:$E$1121)</f>
        <v>0</v>
      </c>
      <c r="AS59" s="154">
        <f>SUMIF(NSL!$C$1123:$C$1164,C59,NSL!$E$1123:$E$1164)</f>
        <v>0</v>
      </c>
      <c r="AT59" s="154">
        <f>SUMIF(NSL!$C$1166:$C$1201,C59,NSL!$E$1166:$E$1201)</f>
        <v>0</v>
      </c>
      <c r="AU59" s="154">
        <f>SUMIF(NSL!$C$1203:$C$1223,C59,NSL!$E$1203:$E$1223)</f>
        <v>0</v>
      </c>
      <c r="AV59" s="154">
        <f>SUMIF(NSL!$C$1225:$C$1226,C59,NSL!$E$1225:$E$1226)</f>
        <v>0</v>
      </c>
      <c r="AW59" s="154">
        <f>SUMIF(NSL!$C$1228:$C$1244,C59,NSL!$E$1228:$E$1244)</f>
        <v>0</v>
      </c>
      <c r="AX59" s="154">
        <f>SUMIF(NSL!$C$1246:$C$1351,C59,NSL!$E$1246:$E$1351)</f>
        <v>0</v>
      </c>
      <c r="AY59" s="154">
        <f>SUMIF(NSL!$C$1353:$C$1434,C59,NSL!$E$1353:$E$1434)</f>
        <v>0</v>
      </c>
      <c r="AZ59" s="154">
        <f>SUMIF(NSL!$C$1436:$C$1440,C59,NSL!$E$1436:$E$1440)</f>
        <v>0</v>
      </c>
      <c r="BA59" s="154">
        <f>SUMIF(NSL!$C$1442:$C$1507,C59,NSL!$E$1442:$E$1507)</f>
        <v>0</v>
      </c>
      <c r="BB59" s="154">
        <f>SUMIF(NSL!$C$1509:$C$1540,C59,NSL!$E$1509:$E$1540)</f>
        <v>0</v>
      </c>
      <c r="BC59" s="154">
        <f>SUMIF(NSL!$C$1542:$C$1545,C59,NSL!$E$1542:$E$1545)</f>
        <v>0</v>
      </c>
      <c r="BD59" s="154">
        <f>SUMIF(NSL!$C$1547:$C$1560,C59,NSL!$E$1547:$E$1560)</f>
        <v>0</v>
      </c>
      <c r="BE59" s="205">
        <f>D59-BG59</f>
        <v>0</v>
      </c>
      <c r="BF59" s="154">
        <f>SUMIF(NSL!$C$1567:$C$1569,C59,NSL!$E$1567:$E$1569)</f>
        <v>0</v>
      </c>
      <c r="BG59" s="152">
        <f>SUM(G59:Q59)+SUM(S59:Z59)+SUM(AB59:BD59)+BF59</f>
        <v>0</v>
      </c>
      <c r="BH59" s="153">
        <f>BE61-BG59</f>
        <v>0</v>
      </c>
      <c r="BI59" s="152">
        <f t="shared" si="5"/>
        <v>0</v>
      </c>
    </row>
    <row r="60" spans="1:62" s="146" customFormat="1" ht="31.5" customHeight="1">
      <c r="A60" s="106">
        <v>3</v>
      </c>
      <c r="B60" s="11" t="s">
        <v>61</v>
      </c>
      <c r="C60" s="106" t="s">
        <v>102</v>
      </c>
      <c r="D60" s="148">
        <f>HTg!F61</f>
        <v>1968.55</v>
      </c>
      <c r="E60" s="149">
        <f t="shared" si="10"/>
        <v>850.39</v>
      </c>
      <c r="F60" s="149">
        <f t="shared" si="11"/>
        <v>0</v>
      </c>
      <c r="G60" s="155">
        <f>SUMIF(NSL!$C$9:$C$10,C60,NSL!$E$9:$E$10)</f>
        <v>0</v>
      </c>
      <c r="H60" s="155">
        <f>SUMIF(NSL!$C$12:$C$13,C60,NSL!$E$12:$E$13)</f>
        <v>0</v>
      </c>
      <c r="I60" s="155">
        <f>SUMIF(NSL!$C$15:$C$16,C60,NSL!$E$15:$E$16)</f>
        <v>0</v>
      </c>
      <c r="J60" s="155">
        <f>SUMIF(NSL!$C$18:$C$19,C60,NSL!$E$18:$E$19)</f>
        <v>0</v>
      </c>
      <c r="K60" s="155">
        <f>SUMIF(NSL!$C$21:$C$43,C60,NSL!$E$21:$E$43)</f>
        <v>0</v>
      </c>
      <c r="L60" s="155">
        <f>SUMIF(NSL!$C$45:$C$51,C60,NSL!$E$45:$E$51)</f>
        <v>0</v>
      </c>
      <c r="M60" s="155">
        <f>SUMIF(NSL!$C$53:$C$55,C60,NSL!$E$53:$E$55)</f>
        <v>0</v>
      </c>
      <c r="N60" s="155">
        <f>SUMIF(NSL!$C$57:$C$65,C60,NSL!$E$57:$E$65)</f>
        <v>850</v>
      </c>
      <c r="O60" s="155">
        <f>SUMIF(NSL!$C$67:$C$76,C60,NSL!$E$67:$E$76)</f>
        <v>0</v>
      </c>
      <c r="P60" s="155">
        <f>SUMIF(NSL!$C$78:$C$79,C60,NSL!$E$78:$E$79)</f>
        <v>0</v>
      </c>
      <c r="Q60" s="155">
        <f>SUMIF(NSL!$C$81:$C$173,C60,NSL!$E$81:$E$173)</f>
        <v>0.39</v>
      </c>
      <c r="R60" s="149">
        <f>SUM(S60:Z60)+SUM(AB60:BE60)</f>
        <v>2.8899999999999992</v>
      </c>
      <c r="S60" s="155">
        <f>SUMIF(NSL!$C$176:$C$214,C60,NSL!$E$176:$E$214)</f>
        <v>0</v>
      </c>
      <c r="T60" s="155">
        <f>SUMIF(NSL!$C$216:$C$238,C60,NSL!$E$216:$E$238)</f>
        <v>0</v>
      </c>
      <c r="U60" s="155">
        <f>SUMIF(NSL!$C$240:$C$252,C60,NSL!$E$240:$E$252)</f>
        <v>0</v>
      </c>
      <c r="V60" s="155">
        <f>SUMIF(NSL!$C$254:$C$255,C60,NSL!$E$254:$E$255)</f>
        <v>0</v>
      </c>
      <c r="W60" s="155">
        <f>SUMIF(NSL!$C$257:$C$282,C60,NSL!$E$257:$E$282)</f>
        <v>0</v>
      </c>
      <c r="X60" s="155">
        <f>SUMIF(NSL!$C$284:$C$346,C60,NSL!$E$284:$E$346)</f>
        <v>0</v>
      </c>
      <c r="Y60" s="155">
        <f>SUMIF(NSL!$C$348:$C$436,C60,NSL!$E$348:$E$436)</f>
        <v>0</v>
      </c>
      <c r="Z60" s="155">
        <f>SUMIF(NSL!$C$438:$C$480,C60,NSL!$E$438:$E$480)</f>
        <v>0</v>
      </c>
      <c r="AA60" s="155">
        <f t="shared" si="16"/>
        <v>2.8499999999999996</v>
      </c>
      <c r="AB60" s="155">
        <f>SUMIF(NSL!$C$483:$C$679,C60,NSL!$E$483:$E$679)</f>
        <v>0</v>
      </c>
      <c r="AC60" s="155">
        <f>SUMIF(NSL!$C$681:$C$682,C60,NSL!$E$681:$E$682)</f>
        <v>0</v>
      </c>
      <c r="AD60" s="155">
        <f>SUMIF(NSL!$C$684:$C$692,C60,NSL!$E$684:$E$692)</f>
        <v>0</v>
      </c>
      <c r="AE60" s="155">
        <f>SUMIF(NSL!$C$694:$C$776,C60,NSL!$E$694:$E$776)</f>
        <v>0</v>
      </c>
      <c r="AF60" s="155">
        <f>SUMIF(NSL!$C$778:$C$810,C60,NSL!$E$778:$E$810)</f>
        <v>0</v>
      </c>
      <c r="AG60" s="155">
        <f>SUMIF(NSL!$C$812:$C$813,C60,NSL!$E$812:$E$813)</f>
        <v>0</v>
      </c>
      <c r="AH60" s="155">
        <f>SUMIF(NSL!$C$815:$C$816,C60,NSL!$E$815:$E$816)</f>
        <v>0</v>
      </c>
      <c r="AI60" s="155">
        <f>SUMIF(NSL!$C$818:$C$889,C60,NSL!$E$818:$E$889)</f>
        <v>1.72</v>
      </c>
      <c r="AJ60" s="155">
        <f>SUMIF(NSL!$C$891:$C$917,C60,NSL!$E$891:$E$917)</f>
        <v>1.1299999999999999</v>
      </c>
      <c r="AK60" s="155">
        <f>SUMIF(NSL!$C$919:$C$981,C60,NSL!$E$919:$E$981)</f>
        <v>0</v>
      </c>
      <c r="AL60" s="155">
        <f>SUMIF(NSL!$C$983:$C$1000,C60,NSL!$E$983:$E$1000)</f>
        <v>0</v>
      </c>
      <c r="AM60" s="155">
        <f>SUMIF(NSL!$C$1002:$C$1028,C60,NSL!$E$1002:$E$1028)</f>
        <v>0</v>
      </c>
      <c r="AN60" s="155">
        <f>SUMIF(NSL!$C$1030:$C$1045,C60,NSL!$E$1030:$E$1045)</f>
        <v>0</v>
      </c>
      <c r="AO60" s="155">
        <f>SUMIF(NSL!$C$1047:$C$1048,C60,NSL!$E$1047:$E$1048)</f>
        <v>0</v>
      </c>
      <c r="AP60" s="155">
        <f>SUMIF(NSL!$C$1050:$C$1074,C60,NSL!$E$1050:$E$1074)</f>
        <v>0</v>
      </c>
      <c r="AQ60" s="155">
        <f>SUMIF(NSL!$C$1076:$C$1099,C60,NSL!$E$1076:$E$1099)</f>
        <v>0</v>
      </c>
      <c r="AR60" s="155">
        <f>SUMIF(NSL!$C$1101:$C$1121,C60,NSL!$E$1101:$E$1121)</f>
        <v>0.03</v>
      </c>
      <c r="AS60" s="155">
        <f>SUMIF(NSL!$C$1123:$C$1164,C60,NSL!$E$1123:$E$1164)</f>
        <v>0</v>
      </c>
      <c r="AT60" s="155">
        <f>SUMIF(NSL!$C$1166:$C$1201,C60,NSL!$E$1166:$E$1201)</f>
        <v>0</v>
      </c>
      <c r="AU60" s="155">
        <f>SUMIF(NSL!$C$1203:$C$1223,C60,NSL!$E$1203:$E$1223)</f>
        <v>0</v>
      </c>
      <c r="AV60" s="155">
        <f>SUMIF(NSL!$C$1225:$C$1226,C60,NSL!$E$1225:$E$1226)</f>
        <v>0</v>
      </c>
      <c r="AW60" s="155">
        <f>SUMIF(NSL!$C$1228:$C$1244,C60,NSL!$E$1228:$E$1244)</f>
        <v>0</v>
      </c>
      <c r="AX60" s="155">
        <f>SUMIF(NSL!$C$1246:$C$1351,C60,NSL!$E$1246:$E$1351)</f>
        <v>0.01</v>
      </c>
      <c r="AY60" s="155">
        <f>SUMIF(NSL!$C$1353:$C$1434,C60,NSL!$E$1353:$E$1434)</f>
        <v>0</v>
      </c>
      <c r="AZ60" s="155">
        <f>SUMIF(NSL!$C$1436:$C$1440,C60,NSL!$E$1436:$E$1440)</f>
        <v>0</v>
      </c>
      <c r="BA60" s="155">
        <f>SUMIF(NSL!$C$1442:$C$1507,C60,NSL!$E$1442:$E$1507)</f>
        <v>0</v>
      </c>
      <c r="BB60" s="155">
        <f>SUMIF(NSL!$C$1509:$C$1540,C60,NSL!$E$1509:$E$1540)</f>
        <v>0</v>
      </c>
      <c r="BC60" s="155">
        <f>SUMIF(NSL!$C$1542:$C$1545,C60,NSL!$E$1542:$E$1545)</f>
        <v>0</v>
      </c>
      <c r="BD60" s="155">
        <f>SUMIF(NSL!$C$1547:$C$1560,C60,NSL!$E$1547:$E$1560)</f>
        <v>0</v>
      </c>
      <c r="BE60" s="155">
        <f>SUMIF(NSL!$C$1562:$C$1565,C60,NSL!$E$1562:$E$1565)</f>
        <v>0</v>
      </c>
      <c r="BF60" s="204">
        <f>D60-BG60</f>
        <v>1115.27</v>
      </c>
      <c r="BG60" s="149">
        <f>SUM(G60:Q60)+SUM(S60:Z60)+SUM(AB60:BE60)</f>
        <v>853.28</v>
      </c>
      <c r="BH60" s="150">
        <f>BF61-BG60</f>
        <v>-853.28</v>
      </c>
      <c r="BI60" s="149">
        <f t="shared" si="5"/>
        <v>1115.27</v>
      </c>
    </row>
    <row r="61" spans="1:62" ht="31.5" customHeight="1">
      <c r="A61" s="687" t="s">
        <v>214</v>
      </c>
      <c r="B61" s="687"/>
      <c r="C61" s="13"/>
      <c r="D61" s="152">
        <f>E61+R61+BF61</f>
        <v>3762.47</v>
      </c>
      <c r="E61" s="152">
        <f>E6-E7</f>
        <v>850.38999999999942</v>
      </c>
      <c r="F61" s="152">
        <f>F6-F8</f>
        <v>0</v>
      </c>
      <c r="G61" s="152">
        <f>G6-G9</f>
        <v>0</v>
      </c>
      <c r="H61" s="152">
        <f>H6-H10</f>
        <v>0</v>
      </c>
      <c r="I61" s="152">
        <f>I6-I11</f>
        <v>0</v>
      </c>
      <c r="J61" s="152">
        <f>J6-J12</f>
        <v>0</v>
      </c>
      <c r="K61" s="152">
        <f>K6-K13</f>
        <v>1568.75</v>
      </c>
      <c r="L61" s="152">
        <f>L6-L14</f>
        <v>529.04000000000087</v>
      </c>
      <c r="M61" s="152">
        <f>M6-M15</f>
        <v>0</v>
      </c>
      <c r="N61" s="152">
        <f>N6-N16</f>
        <v>3097.09</v>
      </c>
      <c r="O61" s="152">
        <f>O6-O17</f>
        <v>32</v>
      </c>
      <c r="P61" s="152">
        <f>P6-P18</f>
        <v>0</v>
      </c>
      <c r="Q61" s="152">
        <f>Q6-Q19</f>
        <v>496.89000000000004</v>
      </c>
      <c r="R61" s="152">
        <f>R6-R20</f>
        <v>2912.0800000000004</v>
      </c>
      <c r="S61" s="152">
        <f>S6-S21</f>
        <v>518.31999999999994</v>
      </c>
      <c r="T61" s="152">
        <f>T6-T22</f>
        <v>9.11</v>
      </c>
      <c r="U61" s="152">
        <f>U6-U23</f>
        <v>0</v>
      </c>
      <c r="V61" s="152">
        <f>V6-V24</f>
        <v>0</v>
      </c>
      <c r="W61" s="152">
        <f>W6-W25</f>
        <v>115.85</v>
      </c>
      <c r="X61" s="152">
        <f>X6-X26</f>
        <v>119.76</v>
      </c>
      <c r="Y61" s="152">
        <f>Y6-Y27</f>
        <v>61.5</v>
      </c>
      <c r="Z61" s="152">
        <f>Z6-Z28</f>
        <v>433.09999999999991</v>
      </c>
      <c r="AA61" s="152">
        <f>AA6-AA29</f>
        <v>422.65999999999985</v>
      </c>
      <c r="AB61" s="152">
        <f>AB6-AB30</f>
        <v>14.569999999999999</v>
      </c>
      <c r="AC61" s="152">
        <f>AC6-AC31</f>
        <v>0</v>
      </c>
      <c r="AD61" s="152">
        <f>AD6-AD32</f>
        <v>0.37999999999999989</v>
      </c>
      <c r="AE61" s="152">
        <f>AE6-AE33</f>
        <v>13.57</v>
      </c>
      <c r="AF61" s="152">
        <f>AF6-AF34</f>
        <v>23.699999999999996</v>
      </c>
      <c r="AG61" s="152">
        <f>AG6-AG35</f>
        <v>0</v>
      </c>
      <c r="AH61" s="152">
        <f>AH6-AH36</f>
        <v>0</v>
      </c>
      <c r="AI61" s="152">
        <f>AI6-AI37</f>
        <v>252.42000000000019</v>
      </c>
      <c r="AJ61" s="152">
        <f>AJ6-AJ38</f>
        <v>47.06</v>
      </c>
      <c r="AK61" s="152">
        <f>AK6-AK39</f>
        <v>62.94</v>
      </c>
      <c r="AL61" s="152">
        <f>AL6-AL40</f>
        <v>0</v>
      </c>
      <c r="AM61" s="152">
        <f>AM6-AM41</f>
        <v>8.2800000000000011</v>
      </c>
      <c r="AN61" s="152">
        <f>AN6-AN42</f>
        <v>0</v>
      </c>
      <c r="AO61" s="152">
        <f>AO6-AO43</f>
        <v>0</v>
      </c>
      <c r="AP61" s="152">
        <f>AP6-AP44</f>
        <v>20.28</v>
      </c>
      <c r="AQ61" s="152">
        <f>AQ6-AQ45</f>
        <v>20.450000000000003</v>
      </c>
      <c r="AR61" s="152">
        <f>AR6-AR46</f>
        <v>191.84999999999991</v>
      </c>
      <c r="AS61" s="152">
        <f>AS6-AS47</f>
        <v>43.430000000000007</v>
      </c>
      <c r="AT61" s="152">
        <f>AT6-AT48</f>
        <v>6.7200000000000006</v>
      </c>
      <c r="AU61" s="152">
        <f>AU6-AU49</f>
        <v>11.45</v>
      </c>
      <c r="AV61" s="152">
        <f>AV6-AV50</f>
        <v>0</v>
      </c>
      <c r="AW61" s="152">
        <f>AW6-AW51</f>
        <v>2.97</v>
      </c>
      <c r="AX61" s="152">
        <f>AX6-AX52</f>
        <v>94.809999999999988</v>
      </c>
      <c r="AY61" s="152">
        <f>AY6-AY53</f>
        <v>834.61000000000013</v>
      </c>
      <c r="AZ61" s="152">
        <f>AZ6-AZ54</f>
        <v>0</v>
      </c>
      <c r="BA61" s="152">
        <f>BA6-BA55</f>
        <v>10.020000000000001</v>
      </c>
      <c r="BB61" s="152">
        <f>BB6-BB56</f>
        <v>3.91</v>
      </c>
      <c r="BC61" s="152">
        <f>BC6-BC57</f>
        <v>0</v>
      </c>
      <c r="BD61" s="152">
        <f>BD6-BD58</f>
        <v>16.669999999999998</v>
      </c>
      <c r="BE61" s="152">
        <f>BE6-BE59</f>
        <v>0</v>
      </c>
      <c r="BF61" s="152">
        <f>BF6-BF60</f>
        <v>0</v>
      </c>
      <c r="BG61" s="205">
        <f>SUM(E61,R61,BF61)</f>
        <v>3762.47</v>
      </c>
      <c r="BH61" s="153"/>
      <c r="BI61" s="152"/>
    </row>
    <row r="62" spans="1:62" s="146" customFormat="1" ht="31.5" customHeight="1">
      <c r="A62" s="686" t="s">
        <v>308</v>
      </c>
      <c r="B62" s="686"/>
      <c r="C62" s="11"/>
      <c r="D62" s="149"/>
      <c r="E62" s="149">
        <f>E6</f>
        <v>76282.61</v>
      </c>
      <c r="F62" s="149">
        <f t="shared" ref="F62:Y62" si="17">F6</f>
        <v>3519.23</v>
      </c>
      <c r="G62" s="149">
        <f t="shared" si="17"/>
        <v>2214.4300000000003</v>
      </c>
      <c r="H62" s="149">
        <f t="shared" si="17"/>
        <v>1304.53</v>
      </c>
      <c r="I62" s="149">
        <f t="shared" si="17"/>
        <v>0.27</v>
      </c>
      <c r="J62" s="149">
        <f t="shared" si="17"/>
        <v>3306.0699999999993</v>
      </c>
      <c r="K62" s="149">
        <f t="shared" si="17"/>
        <v>3795.59</v>
      </c>
      <c r="L62" s="149">
        <f t="shared" si="17"/>
        <v>15753.080000000002</v>
      </c>
      <c r="M62" s="149">
        <f t="shared" si="17"/>
        <v>18704.89</v>
      </c>
      <c r="N62" s="149">
        <f t="shared" si="17"/>
        <v>30427.739999999998</v>
      </c>
      <c r="O62" s="149">
        <f t="shared" si="17"/>
        <v>275.76000000000005</v>
      </c>
      <c r="P62" s="149">
        <f t="shared" si="17"/>
        <v>0</v>
      </c>
      <c r="Q62" s="149">
        <f t="shared" si="17"/>
        <v>500.25000000000006</v>
      </c>
      <c r="R62" s="149">
        <f t="shared" si="17"/>
        <v>6441.6100000000006</v>
      </c>
      <c r="S62" s="149">
        <f t="shared" si="17"/>
        <v>606.03</v>
      </c>
      <c r="T62" s="149">
        <f t="shared" si="17"/>
        <v>10.35</v>
      </c>
      <c r="U62" s="149">
        <f t="shared" si="17"/>
        <v>0</v>
      </c>
      <c r="V62" s="149">
        <f t="shared" si="17"/>
        <v>0</v>
      </c>
      <c r="W62" s="149">
        <f t="shared" si="17"/>
        <v>145.54</v>
      </c>
      <c r="X62" s="149">
        <f t="shared" si="17"/>
        <v>120.04</v>
      </c>
      <c r="Y62" s="149">
        <f t="shared" si="17"/>
        <v>98.12</v>
      </c>
      <c r="Z62" s="149">
        <f>Z6</f>
        <v>878.06999999999994</v>
      </c>
      <c r="AA62" s="149">
        <f t="shared" ref="AA62:BF62" si="18">AA6</f>
        <v>1504.73</v>
      </c>
      <c r="AB62" s="149">
        <f t="shared" si="18"/>
        <v>25.619999999999997</v>
      </c>
      <c r="AC62" s="149">
        <f t="shared" si="18"/>
        <v>0</v>
      </c>
      <c r="AD62" s="149">
        <f t="shared" si="18"/>
        <v>6.419999999999999</v>
      </c>
      <c r="AE62" s="149">
        <f t="shared" si="18"/>
        <v>72.91</v>
      </c>
      <c r="AF62" s="149">
        <f t="shared" si="18"/>
        <v>25.859999999999996</v>
      </c>
      <c r="AG62" s="149">
        <f t="shared" si="18"/>
        <v>0</v>
      </c>
      <c r="AH62" s="149">
        <f t="shared" si="18"/>
        <v>0</v>
      </c>
      <c r="AI62" s="149">
        <f t="shared" si="18"/>
        <v>1053.1500000000003</v>
      </c>
      <c r="AJ62" s="149">
        <f t="shared" si="18"/>
        <v>242.04</v>
      </c>
      <c r="AK62" s="149">
        <f t="shared" si="18"/>
        <v>63.699999999999996</v>
      </c>
      <c r="AL62" s="149">
        <f t="shared" si="18"/>
        <v>0.75</v>
      </c>
      <c r="AM62" s="149">
        <f t="shared" si="18"/>
        <v>14.28</v>
      </c>
      <c r="AN62" s="149">
        <f t="shared" si="18"/>
        <v>0</v>
      </c>
      <c r="AO62" s="149">
        <f t="shared" si="18"/>
        <v>0</v>
      </c>
      <c r="AP62" s="149">
        <f t="shared" si="18"/>
        <v>28.25</v>
      </c>
      <c r="AQ62" s="149">
        <f t="shared" si="18"/>
        <v>21.470000000000002</v>
      </c>
      <c r="AR62" s="149">
        <f t="shared" si="18"/>
        <v>961.07999999999993</v>
      </c>
      <c r="AS62" s="149">
        <f t="shared" si="18"/>
        <v>72.660000000000011</v>
      </c>
      <c r="AT62" s="149">
        <f t="shared" si="18"/>
        <v>19.86</v>
      </c>
      <c r="AU62" s="149">
        <f t="shared" si="18"/>
        <v>12.239999999999998</v>
      </c>
      <c r="AV62" s="149">
        <f t="shared" si="18"/>
        <v>0</v>
      </c>
      <c r="AW62" s="149">
        <f t="shared" si="18"/>
        <v>3.24</v>
      </c>
      <c r="AX62" s="149">
        <f t="shared" si="18"/>
        <v>119.26999999999998</v>
      </c>
      <c r="AY62" s="149">
        <f t="shared" si="18"/>
        <v>895.56000000000017</v>
      </c>
      <c r="AZ62" s="149">
        <f t="shared" si="18"/>
        <v>0</v>
      </c>
      <c r="BA62" s="149">
        <f t="shared" si="18"/>
        <v>24.240000000000002</v>
      </c>
      <c r="BB62" s="149">
        <f t="shared" si="18"/>
        <v>6.74</v>
      </c>
      <c r="BC62" s="149">
        <f t="shared" si="18"/>
        <v>893.15000000000009</v>
      </c>
      <c r="BD62" s="149">
        <f t="shared" si="18"/>
        <v>20.97</v>
      </c>
      <c r="BE62" s="149">
        <f t="shared" si="18"/>
        <v>0</v>
      </c>
      <c r="BF62" s="149">
        <f t="shared" si="18"/>
        <v>1115.27</v>
      </c>
      <c r="BG62" s="149"/>
      <c r="BH62" s="150"/>
      <c r="BI62" s="149"/>
    </row>
    <row r="63" spans="1:62">
      <c r="AE63" s="127">
        <f>AA61-BG29</f>
        <v>415.41000000000008</v>
      </c>
    </row>
  </sheetData>
  <mergeCells count="10">
    <mergeCell ref="A61:B61"/>
    <mergeCell ref="A62:B62"/>
    <mergeCell ref="A1:BI1"/>
    <mergeCell ref="A2:BI2"/>
    <mergeCell ref="A3:BI3"/>
    <mergeCell ref="A4:A5"/>
    <mergeCell ref="B4:B5"/>
    <mergeCell ref="C4:C5"/>
    <mergeCell ref="D4:D5"/>
    <mergeCell ref="E4:BI4"/>
  </mergeCells>
  <printOptions horizontalCentered="1" verticalCentered="1"/>
  <pageMargins left="0.51181102362204722" right="0.19685039370078741" top="0.19685039370078741" bottom="0.19685039370078741" header="0.31496062992125984" footer="0.31496062992125984"/>
  <pageSetup paperSize="8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W1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>
        <f>HTg!L5</f>
        <v>4384.12</v>
      </c>
      <c r="E5" s="65">
        <f>SUM(E6,E19,E59)</f>
        <v>4218.2800000000007</v>
      </c>
      <c r="F5" s="70">
        <f>SUM(F6,F19,F59)</f>
        <v>115.03999999999999</v>
      </c>
      <c r="G5" s="53">
        <f>SUM(G6,G19,G59)</f>
        <v>62.839999999999996</v>
      </c>
      <c r="H5" s="53">
        <f t="shared" ref="H5:BF5" si="0">SUM(H6,H19,H59)</f>
        <v>52.2</v>
      </c>
      <c r="I5" s="53">
        <f t="shared" si="0"/>
        <v>0</v>
      </c>
      <c r="J5" s="53">
        <f t="shared" si="0"/>
        <v>241.33</v>
      </c>
      <c r="K5" s="53">
        <f t="shared" si="0"/>
        <v>348.16999999999996</v>
      </c>
      <c r="L5" s="53">
        <f t="shared" si="0"/>
        <v>0</v>
      </c>
      <c r="M5" s="53">
        <f t="shared" si="0"/>
        <v>3493.18</v>
      </c>
      <c r="N5" s="53">
        <f t="shared" si="0"/>
        <v>-4.2632564145606011E-14</v>
      </c>
      <c r="O5" s="53">
        <f t="shared" si="0"/>
        <v>12.559999999999999</v>
      </c>
      <c r="P5" s="53">
        <f t="shared" si="0"/>
        <v>0</v>
      </c>
      <c r="Q5" s="53">
        <f t="shared" si="0"/>
        <v>8</v>
      </c>
      <c r="R5" s="65">
        <f t="shared" si="0"/>
        <v>165.55</v>
      </c>
      <c r="S5" s="53">
        <f t="shared" si="0"/>
        <v>11.1</v>
      </c>
      <c r="T5" s="53">
        <f t="shared" si="0"/>
        <v>0.3</v>
      </c>
      <c r="U5" s="53">
        <f t="shared" si="0"/>
        <v>0</v>
      </c>
      <c r="V5" s="53">
        <f t="shared" si="0"/>
        <v>0</v>
      </c>
      <c r="W5" s="53">
        <f t="shared" si="0"/>
        <v>0</v>
      </c>
      <c r="X5" s="53">
        <f t="shared" si="0"/>
        <v>5.2799999999999994</v>
      </c>
      <c r="Y5" s="53">
        <f t="shared" si="0"/>
        <v>0</v>
      </c>
      <c r="Z5" s="53">
        <f t="shared" si="0"/>
        <v>0</v>
      </c>
      <c r="AA5" s="70">
        <f t="shared" si="0"/>
        <v>64.02000000000001</v>
      </c>
      <c r="AB5" s="53">
        <f t="shared" si="0"/>
        <v>2.0100000000000002</v>
      </c>
      <c r="AC5" s="53">
        <f t="shared" si="0"/>
        <v>0</v>
      </c>
      <c r="AD5" s="53">
        <f t="shared" si="0"/>
        <v>0.17</v>
      </c>
      <c r="AE5" s="53">
        <f t="shared" si="0"/>
        <v>3.65</v>
      </c>
      <c r="AF5" s="53">
        <f t="shared" si="0"/>
        <v>1.6</v>
      </c>
      <c r="AG5" s="53">
        <f t="shared" si="0"/>
        <v>0</v>
      </c>
      <c r="AH5" s="53">
        <f t="shared" si="0"/>
        <v>0</v>
      </c>
      <c r="AI5" s="53">
        <f t="shared" si="0"/>
        <v>45.910000000000004</v>
      </c>
      <c r="AJ5" s="53">
        <f t="shared" si="0"/>
        <v>6.8699999999999992</v>
      </c>
      <c r="AK5" s="53">
        <f t="shared" si="0"/>
        <v>3.13</v>
      </c>
      <c r="AL5" s="53">
        <f t="shared" si="0"/>
        <v>0.1</v>
      </c>
      <c r="AM5" s="53">
        <f t="shared" si="0"/>
        <v>0.57999999999999996</v>
      </c>
      <c r="AN5" s="53">
        <f t="shared" si="0"/>
        <v>0</v>
      </c>
      <c r="AO5" s="53">
        <f t="shared" si="0"/>
        <v>0</v>
      </c>
      <c r="AP5" s="53">
        <f t="shared" si="0"/>
        <v>0</v>
      </c>
      <c r="AQ5" s="53">
        <f t="shared" si="0"/>
        <v>0</v>
      </c>
      <c r="AR5" s="53">
        <f t="shared" si="0"/>
        <v>32.270000000000003</v>
      </c>
      <c r="AS5" s="53">
        <f t="shared" si="0"/>
        <v>0</v>
      </c>
      <c r="AT5" s="53">
        <f t="shared" si="0"/>
        <v>0.92</v>
      </c>
      <c r="AU5" s="53">
        <f t="shared" si="0"/>
        <v>0.75000000000000011</v>
      </c>
      <c r="AV5" s="53">
        <f t="shared" si="0"/>
        <v>0</v>
      </c>
      <c r="AW5" s="53">
        <f t="shared" si="0"/>
        <v>0.21</v>
      </c>
      <c r="AX5" s="53">
        <f t="shared" si="0"/>
        <v>2.83</v>
      </c>
      <c r="AY5" s="53">
        <f t="shared" si="0"/>
        <v>5.35</v>
      </c>
      <c r="AZ5" s="53">
        <f t="shared" si="0"/>
        <v>0</v>
      </c>
      <c r="BA5" s="53">
        <f t="shared" si="0"/>
        <v>0.94</v>
      </c>
      <c r="BB5" s="53">
        <f t="shared" si="0"/>
        <v>0.37</v>
      </c>
      <c r="BC5" s="53">
        <f t="shared" si="0"/>
        <v>41</v>
      </c>
      <c r="BD5" s="53">
        <f t="shared" si="0"/>
        <v>0.5</v>
      </c>
      <c r="BE5" s="53">
        <f t="shared" si="0"/>
        <v>0</v>
      </c>
      <c r="BF5" s="53">
        <f t="shared" si="0"/>
        <v>0</v>
      </c>
      <c r="BG5" s="65">
        <f>SUM(BG6,BG19,BG59)</f>
        <v>410.80000000000007</v>
      </c>
      <c r="BH5" s="53">
        <f>E60-BG5</f>
        <v>-410.80000000000007</v>
      </c>
      <c r="BI5" s="53">
        <f>SUM(BI6,BI19,BI59)</f>
        <v>4384.12</v>
      </c>
    </row>
    <row r="6" spans="1:61" s="66" customFormat="1" ht="15">
      <c r="A6" s="62">
        <v>1</v>
      </c>
      <c r="B6" s="63" t="s">
        <v>7</v>
      </c>
      <c r="C6" s="62" t="s">
        <v>8</v>
      </c>
      <c r="D6" s="52">
        <f>HTg!L8</f>
        <v>4278.2</v>
      </c>
      <c r="E6" s="65">
        <f>SUM(E8:E18)</f>
        <v>4218.2800000000007</v>
      </c>
      <c r="F6" s="65">
        <f>SUM(F8:F18)</f>
        <v>115.03999999999999</v>
      </c>
      <c r="G6" s="65">
        <f t="shared" ref="G6:BF6" si="1">SUM(G8:G18)</f>
        <v>62.839999999999996</v>
      </c>
      <c r="H6" s="65">
        <f t="shared" si="1"/>
        <v>52.2</v>
      </c>
      <c r="I6" s="65">
        <f t="shared" si="1"/>
        <v>0</v>
      </c>
      <c r="J6" s="65">
        <f t="shared" si="1"/>
        <v>241.33</v>
      </c>
      <c r="K6" s="65">
        <f t="shared" si="1"/>
        <v>348.16999999999996</v>
      </c>
      <c r="L6" s="65">
        <f t="shared" si="1"/>
        <v>0</v>
      </c>
      <c r="M6" s="65">
        <f t="shared" si="1"/>
        <v>3493.18</v>
      </c>
      <c r="N6" s="65">
        <f t="shared" si="1"/>
        <v>-4.2632564145606011E-14</v>
      </c>
      <c r="O6" s="65">
        <f t="shared" si="1"/>
        <v>12.559999999999999</v>
      </c>
      <c r="P6" s="65">
        <f t="shared" si="1"/>
        <v>0</v>
      </c>
      <c r="Q6" s="65">
        <f t="shared" si="1"/>
        <v>8</v>
      </c>
      <c r="R6" s="65">
        <f t="shared" si="1"/>
        <v>59.919999999999995</v>
      </c>
      <c r="S6" s="65">
        <f t="shared" si="1"/>
        <v>11.1</v>
      </c>
      <c r="T6" s="65">
        <f t="shared" si="1"/>
        <v>0.3</v>
      </c>
      <c r="U6" s="65">
        <f t="shared" si="1"/>
        <v>0</v>
      </c>
      <c r="V6" s="65">
        <f t="shared" si="1"/>
        <v>0</v>
      </c>
      <c r="W6" s="65">
        <f t="shared" si="1"/>
        <v>0</v>
      </c>
      <c r="X6" s="65">
        <f t="shared" si="1"/>
        <v>5.1099999999999994</v>
      </c>
      <c r="Y6" s="65">
        <f t="shared" si="1"/>
        <v>0</v>
      </c>
      <c r="Z6" s="65">
        <f t="shared" si="1"/>
        <v>0</v>
      </c>
      <c r="AA6" s="65">
        <f t="shared" si="1"/>
        <v>23.42</v>
      </c>
      <c r="AB6" s="65">
        <f t="shared" si="1"/>
        <v>1.1800000000000002</v>
      </c>
      <c r="AC6" s="65">
        <f t="shared" si="1"/>
        <v>0</v>
      </c>
      <c r="AD6" s="65">
        <f t="shared" si="1"/>
        <v>0</v>
      </c>
      <c r="AE6" s="65">
        <f t="shared" si="1"/>
        <v>1.1299999999999999</v>
      </c>
      <c r="AF6" s="65">
        <f t="shared" si="1"/>
        <v>1.6</v>
      </c>
      <c r="AG6" s="65">
        <f t="shared" si="1"/>
        <v>0</v>
      </c>
      <c r="AH6" s="65">
        <f t="shared" si="1"/>
        <v>0</v>
      </c>
      <c r="AI6" s="65">
        <f t="shared" si="1"/>
        <v>13.21</v>
      </c>
      <c r="AJ6" s="65">
        <f t="shared" si="1"/>
        <v>3.11</v>
      </c>
      <c r="AK6" s="65">
        <f t="shared" si="1"/>
        <v>2.58</v>
      </c>
      <c r="AL6" s="65">
        <f t="shared" si="1"/>
        <v>0</v>
      </c>
      <c r="AM6" s="65">
        <f t="shared" si="1"/>
        <v>0.61</v>
      </c>
      <c r="AN6" s="65">
        <f t="shared" si="1"/>
        <v>0</v>
      </c>
      <c r="AO6" s="65">
        <f t="shared" si="1"/>
        <v>0</v>
      </c>
      <c r="AP6" s="65">
        <f t="shared" si="1"/>
        <v>0</v>
      </c>
      <c r="AQ6" s="65">
        <f t="shared" si="1"/>
        <v>0</v>
      </c>
      <c r="AR6" s="65">
        <f t="shared" si="1"/>
        <v>9.75</v>
      </c>
      <c r="AS6" s="65">
        <f t="shared" si="1"/>
        <v>0</v>
      </c>
      <c r="AT6" s="65">
        <f t="shared" si="1"/>
        <v>0.58000000000000007</v>
      </c>
      <c r="AU6" s="65">
        <f t="shared" si="1"/>
        <v>0.75000000000000011</v>
      </c>
      <c r="AV6" s="65">
        <f t="shared" si="1"/>
        <v>0</v>
      </c>
      <c r="AW6" s="65">
        <f t="shared" si="1"/>
        <v>0.21</v>
      </c>
      <c r="AX6" s="65">
        <f t="shared" si="1"/>
        <v>2.06</v>
      </c>
      <c r="AY6" s="65">
        <f t="shared" si="1"/>
        <v>5</v>
      </c>
      <c r="AZ6" s="65">
        <f t="shared" si="1"/>
        <v>0</v>
      </c>
      <c r="BA6" s="65">
        <f t="shared" si="1"/>
        <v>0.94</v>
      </c>
      <c r="BB6" s="65">
        <f t="shared" si="1"/>
        <v>0.2</v>
      </c>
      <c r="BC6" s="65">
        <f t="shared" si="1"/>
        <v>0</v>
      </c>
      <c r="BD6" s="65">
        <f t="shared" si="1"/>
        <v>0.5</v>
      </c>
      <c r="BE6" s="65">
        <f t="shared" si="1"/>
        <v>0</v>
      </c>
      <c r="BF6" s="65">
        <f t="shared" si="1"/>
        <v>0</v>
      </c>
      <c r="BG6" s="65">
        <f>SUM(BG8:BG18)</f>
        <v>410.51000000000005</v>
      </c>
      <c r="BH6" s="65">
        <f>F60-BG6</f>
        <v>-410.51000000000005</v>
      </c>
      <c r="BI6" s="65">
        <f>SUM(BI8:BI18)</f>
        <v>4218.28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>
        <f>HTg!L9</f>
        <v>135.88</v>
      </c>
      <c r="E7" s="65">
        <f>SUM(E8,E9,E10)</f>
        <v>125.44</v>
      </c>
      <c r="F7" s="54">
        <f>D7-BG7</f>
        <v>115.03999999999999</v>
      </c>
      <c r="G7" s="70">
        <f>SUM(G8,G9,G10)</f>
        <v>62.839999999999996</v>
      </c>
      <c r="H7" s="70">
        <f t="shared" ref="H7:BF7" si="2">SUM(H8,H9,H10)</f>
        <v>52.2</v>
      </c>
      <c r="I7" s="70">
        <f t="shared" si="2"/>
        <v>0</v>
      </c>
      <c r="J7" s="70">
        <f t="shared" si="2"/>
        <v>0</v>
      </c>
      <c r="K7" s="70">
        <f t="shared" si="2"/>
        <v>7</v>
      </c>
      <c r="L7" s="70">
        <f t="shared" si="2"/>
        <v>0</v>
      </c>
      <c r="M7" s="70">
        <f t="shared" si="2"/>
        <v>0</v>
      </c>
      <c r="N7" s="70">
        <f t="shared" si="2"/>
        <v>0</v>
      </c>
      <c r="O7" s="70">
        <f t="shared" si="2"/>
        <v>3.4</v>
      </c>
      <c r="P7" s="70">
        <f t="shared" si="2"/>
        <v>0</v>
      </c>
      <c r="Q7" s="70">
        <f t="shared" si="2"/>
        <v>0</v>
      </c>
      <c r="R7" s="70">
        <f t="shared" si="2"/>
        <v>10.44</v>
      </c>
      <c r="S7" s="70">
        <f t="shared" si="2"/>
        <v>0</v>
      </c>
      <c r="T7" s="70">
        <f t="shared" si="2"/>
        <v>0</v>
      </c>
      <c r="U7" s="70">
        <f t="shared" si="2"/>
        <v>0</v>
      </c>
      <c r="V7" s="70">
        <f t="shared" si="2"/>
        <v>0</v>
      </c>
      <c r="W7" s="70">
        <f t="shared" si="2"/>
        <v>0</v>
      </c>
      <c r="X7" s="70">
        <f t="shared" si="2"/>
        <v>1.5</v>
      </c>
      <c r="Y7" s="70">
        <f t="shared" si="2"/>
        <v>0</v>
      </c>
      <c r="Z7" s="70">
        <f t="shared" si="2"/>
        <v>0</v>
      </c>
      <c r="AA7" s="70">
        <f t="shared" si="2"/>
        <v>3.88</v>
      </c>
      <c r="AB7" s="70">
        <f t="shared" si="2"/>
        <v>7.0000000000000007E-2</v>
      </c>
      <c r="AC7" s="70">
        <f t="shared" si="2"/>
        <v>0</v>
      </c>
      <c r="AD7" s="70">
        <f t="shared" si="2"/>
        <v>0</v>
      </c>
      <c r="AE7" s="70">
        <f t="shared" si="2"/>
        <v>0</v>
      </c>
      <c r="AF7" s="70">
        <f t="shared" si="2"/>
        <v>0</v>
      </c>
      <c r="AG7" s="70">
        <f t="shared" si="2"/>
        <v>0</v>
      </c>
      <c r="AH7" s="70">
        <f t="shared" si="2"/>
        <v>0</v>
      </c>
      <c r="AI7" s="70">
        <f t="shared" si="2"/>
        <v>1.94</v>
      </c>
      <c r="AJ7" s="70">
        <f t="shared" si="2"/>
        <v>1.17</v>
      </c>
      <c r="AK7" s="70">
        <f t="shared" si="2"/>
        <v>0.4</v>
      </c>
      <c r="AL7" s="70">
        <f t="shared" si="2"/>
        <v>0</v>
      </c>
      <c r="AM7" s="70">
        <f t="shared" si="2"/>
        <v>0.3</v>
      </c>
      <c r="AN7" s="70">
        <f t="shared" si="2"/>
        <v>0</v>
      </c>
      <c r="AO7" s="70">
        <f t="shared" si="2"/>
        <v>0</v>
      </c>
      <c r="AP7" s="70">
        <f t="shared" si="2"/>
        <v>0</v>
      </c>
      <c r="AQ7" s="70">
        <f t="shared" si="2"/>
        <v>0</v>
      </c>
      <c r="AR7" s="70">
        <f t="shared" si="2"/>
        <v>4</v>
      </c>
      <c r="AS7" s="70">
        <f t="shared" si="2"/>
        <v>0</v>
      </c>
      <c r="AT7" s="70">
        <f t="shared" si="2"/>
        <v>0.18</v>
      </c>
      <c r="AU7" s="70">
        <f t="shared" si="2"/>
        <v>0.25</v>
      </c>
      <c r="AV7" s="70">
        <f t="shared" si="2"/>
        <v>0</v>
      </c>
      <c r="AW7" s="70">
        <f t="shared" si="2"/>
        <v>0</v>
      </c>
      <c r="AX7" s="70">
        <f t="shared" si="2"/>
        <v>0.1</v>
      </c>
      <c r="AY7" s="70">
        <f t="shared" si="2"/>
        <v>0</v>
      </c>
      <c r="AZ7" s="70">
        <f t="shared" si="2"/>
        <v>0</v>
      </c>
      <c r="BA7" s="70">
        <f t="shared" si="2"/>
        <v>0.11</v>
      </c>
      <c r="BB7" s="70">
        <f t="shared" si="2"/>
        <v>0</v>
      </c>
      <c r="BC7" s="70">
        <f t="shared" si="2"/>
        <v>0</v>
      </c>
      <c r="BD7" s="70">
        <f t="shared" si="2"/>
        <v>0.42</v>
      </c>
      <c r="BE7" s="70">
        <f t="shared" si="2"/>
        <v>0</v>
      </c>
      <c r="BF7" s="70">
        <f t="shared" si="2"/>
        <v>0</v>
      </c>
      <c r="BG7" s="65">
        <f>SUM(BG8:BG10)</f>
        <v>20.84</v>
      </c>
      <c r="BH7" s="70">
        <f>G60-BG7</f>
        <v>-20.84</v>
      </c>
      <c r="BI7" s="70">
        <f>SUM(BI8,BI9,BI10)</f>
        <v>115.03999999999999</v>
      </c>
    </row>
    <row r="8" spans="1:61" ht="15">
      <c r="A8" s="8"/>
      <c r="B8" s="6" t="s">
        <v>189</v>
      </c>
      <c r="C8" s="8" t="s">
        <v>11</v>
      </c>
      <c r="D8" s="52">
        <f>HTg!L10</f>
        <v>76.91</v>
      </c>
      <c r="E8" s="65">
        <f>SUM(F8,J8,K8,L8,M8,N8,O8,P8,Q8)</f>
        <v>68.64</v>
      </c>
      <c r="F8" s="70">
        <f>G8+H8+I8</f>
        <v>62.839999999999996</v>
      </c>
      <c r="G8" s="54">
        <f>D8-BG8</f>
        <v>62.839999999999996</v>
      </c>
      <c r="H8" s="55">
        <f>SUMIF(NSL!$C$12:$C$13,C8,NSL!$O$12:$O$13)</f>
        <v>0</v>
      </c>
      <c r="I8" s="55">
        <f>SUMIF(NSL!$C$15:$C$16,C8,NSL!$O$15:$O$16)</f>
        <v>0</v>
      </c>
      <c r="J8" s="55">
        <f>SUMIF(NSL!$C$18:$C$19,C8,NSL!$O$18:$O$19)</f>
        <v>0</v>
      </c>
      <c r="K8" s="55">
        <f>SUMIF(NSL!$C$21:$C$43,C8,NSL!$O$21:$O$43)</f>
        <v>3</v>
      </c>
      <c r="L8" s="55">
        <f>SUMIF(NSL!$C$45:$C$51,C8,NSL!$O$45:$O$51)</f>
        <v>0</v>
      </c>
      <c r="M8" s="55">
        <f>SUMIF(NSL!$C$53:$C$55,C8,NSL!$O$53:$O$55)</f>
        <v>0</v>
      </c>
      <c r="N8" s="55">
        <f>SUMIF(NSL!$C$57:$C$65,C8,NSL!$O$57:$O$65)</f>
        <v>0</v>
      </c>
      <c r="O8" s="55">
        <f>SUMIF(NSL!$C$67:$C$76,C8,NSL!$O$67:$O$76)</f>
        <v>2.8</v>
      </c>
      <c r="P8" s="55">
        <f>SUMIF(NSL!$C$78:$C$79,C8,NSL!$O$78:$O$79)</f>
        <v>0</v>
      </c>
      <c r="Q8" s="55">
        <f>SUMIF(NSL!$C$81:$C$173,C8,NSL!$O$81:$O$173)</f>
        <v>0</v>
      </c>
      <c r="R8" s="65">
        <f>SUM(S8:AA8)+SUM(AO8:BF8)</f>
        <v>8.27</v>
      </c>
      <c r="S8" s="55">
        <f>SUMIF(NSL!$C$176:$C$214,C8,NSL!$O$176:$O$214)</f>
        <v>0</v>
      </c>
      <c r="T8" s="55">
        <f>SUMIF(NSL!$C$216:$C$238,C8,NSL!$O$216:$O$238)</f>
        <v>0</v>
      </c>
      <c r="U8" s="55">
        <f>SUMIF(NSL!$C$240:$C$252,C8,NSL!$O$240:$O$252)</f>
        <v>0</v>
      </c>
      <c r="V8" s="55">
        <f>SUMIF(NSL!$C$254:$C$255,C8,NSL!$O$254:$O$255)</f>
        <v>0</v>
      </c>
      <c r="W8" s="55">
        <f>SUMIF(NSL!$C$257:$C$282,C8,NSL!$O$257:$O$282)</f>
        <v>0</v>
      </c>
      <c r="X8" s="55">
        <f>SUMIF(NSL!$C$284:$C$346,C8,NSL!$O$284:$O$346)</f>
        <v>1.5</v>
      </c>
      <c r="Y8" s="55">
        <f>SUMIF(NSL!$C$348:$C$436,C8,NSL!$O$348:$O$436)</f>
        <v>0</v>
      </c>
      <c r="Z8" s="55">
        <f>SUMIF(NSL!$C$438:$C$480,C8,NSL!$O$438:$O$480)</f>
        <v>0</v>
      </c>
      <c r="AA8" s="70">
        <f>SUM(AB8:AN8)</f>
        <v>2.1</v>
      </c>
      <c r="AB8" s="55">
        <f>SUMIF(NSL!$C$483:$C$679,C8,NSL!$O$483:$O$679)</f>
        <v>7.0000000000000007E-2</v>
      </c>
      <c r="AC8" s="55">
        <f>SUMIF(NSL!$C$681:$C$682,C8,NSL!$O$681:$O$682)</f>
        <v>0</v>
      </c>
      <c r="AD8" s="55">
        <f>SUMIF(NSL!$C$684:$C$692,C8,NSL!$O$684:$O$692)</f>
        <v>0</v>
      </c>
      <c r="AE8" s="55">
        <f>SUMIF(NSL!$C$694:$C$776,C8,NSL!$O$694:$O$776)</f>
        <v>0</v>
      </c>
      <c r="AF8" s="55">
        <f>SUMIF(NSL!$C$778:$C$810,C8,NSL!$O$778:$O$810)</f>
        <v>0</v>
      </c>
      <c r="AG8" s="55">
        <f>SUMIF(NSL!$C$812:$C$813,C8,NSL!$O$812:$O$813)</f>
        <v>0</v>
      </c>
      <c r="AH8" s="55">
        <f>SUMIF(NSL!$C$815:$C$816,C8,NSL!$O$815:$O$816)</f>
        <v>0</v>
      </c>
      <c r="AI8" s="55">
        <f>SUMIF(NSL!$C$818:$C$889,C8,NSL!$O$818:$O$889)</f>
        <v>1.1499999999999999</v>
      </c>
      <c r="AJ8" s="55">
        <f>SUMIF(NSL!$C$891:$C$917,C8,NSL!$O$891:$O$917)</f>
        <v>0.63</v>
      </c>
      <c r="AK8" s="55">
        <f>SUMIF(NSL!$C$919:$C$981,C8,NSL!$O$919:$O$981)</f>
        <v>0.25</v>
      </c>
      <c r="AL8" s="55">
        <f>SUMIF(NSL!$C$983:$C$1000,C8,NSL!$O$983:$O$1000)</f>
        <v>0</v>
      </c>
      <c r="AM8" s="55">
        <f>SUMIF(NSL!$C$1002:$C$1028,C8,NSL!$O$1002:$O$1028)</f>
        <v>0</v>
      </c>
      <c r="AN8" s="55">
        <f>SUMIF(NSL!$C$1030:$C$1045,C8,NSL!$O$1030:$O$1045)</f>
        <v>0</v>
      </c>
      <c r="AO8" s="55">
        <f>SUMIF(NSL!$C$1047:$C$1048,C8,NSL!$O$1047:$O$1048)</f>
        <v>0</v>
      </c>
      <c r="AP8" s="55">
        <f>SUMIF(NSL!$C$1050:$C$1074,C8,NSL!$O$1050:$O$1074)</f>
        <v>0</v>
      </c>
      <c r="AQ8" s="55">
        <f>SUMIF(NSL!$C$1076:$C$1099,C8,NSL!$O$1076:$O$1099)</f>
        <v>0</v>
      </c>
      <c r="AR8" s="55">
        <f>SUMIF(NSL!$C$1101:$C$1121,C8,NSL!$O$1101:$O$1121)</f>
        <v>4</v>
      </c>
      <c r="AS8" s="55">
        <f>SUMIF(NSL!$C$1123:$C$1164,C8,NSL!$O$1123:$O$1164)</f>
        <v>0</v>
      </c>
      <c r="AT8" s="55">
        <f>SUMIF(NSL!$C$1166:$C$1201,C8,NSL!$O$1166:$O$1201)</f>
        <v>0</v>
      </c>
      <c r="AU8" s="55">
        <f>SUMIF(NSL!$C$1203:$C$1223,C8,NSL!$O$1203:$O$1223)</f>
        <v>0.25</v>
      </c>
      <c r="AV8" s="55">
        <f>SUMIF(NSL!$C$1225:$C$1226,C8,NSL!$O$1225:$O$1226)</f>
        <v>0</v>
      </c>
      <c r="AW8" s="55">
        <f>SUMIF(NSL!$C$1228:$C$1244,C8,NSL!$O$1228:$O$1244)</f>
        <v>0</v>
      </c>
      <c r="AX8" s="55">
        <f>SUMIF(NSL!$C$1246:$C$1351,C8,NSL!$O$1246:$O$1351)</f>
        <v>0</v>
      </c>
      <c r="AY8" s="55">
        <f>SUMIF(NSL!$C$1353:$C$1434,C8,NSL!$O$1353:$O$1434)</f>
        <v>0</v>
      </c>
      <c r="AZ8" s="55">
        <f>SUMIF(NSL!$C$1436:$C$1440,C8,NSL!$O$1436:$O$1440)</f>
        <v>0</v>
      </c>
      <c r="BA8" s="55">
        <f>SUMIF(NSL!$C$1442:$C$1507,C8,NSL!$O$1442:$O$1507)</f>
        <v>0</v>
      </c>
      <c r="BB8" s="55">
        <f>SUMIF(NSL!$C$1509:$C$1540,C8,NSL!$O$1509:$O$1540)</f>
        <v>0</v>
      </c>
      <c r="BC8" s="55">
        <f>SUMIF(NSL!$C$1542:$C$1545,C8,NSL!$O$1542:$O$1545)</f>
        <v>0</v>
      </c>
      <c r="BD8" s="55">
        <f>SUMIF(NSL!$C$1547:$C$1560,C8,NSL!$O$1547:$O$1560)</f>
        <v>0.42</v>
      </c>
      <c r="BE8" s="55">
        <f>SUMIF(NSL!$C$1562:$C$1565,C8,NSL!$O$1562:$O$1565)</f>
        <v>0</v>
      </c>
      <c r="BF8" s="55">
        <f>SUMIF(NSL!$C$1567:$C$1569,C8,NSL!$O$1567:$O$1569)</f>
        <v>0</v>
      </c>
      <c r="BG8" s="65">
        <f>SUM(H8:Q8)+SUM(S8:Z8)+SUM(AB8:BF8)</f>
        <v>14.07</v>
      </c>
      <c r="BH8" s="53">
        <f>G60-BG8</f>
        <v>-14.07</v>
      </c>
      <c r="BI8" s="53">
        <f>BH8+D8</f>
        <v>62.839999999999996</v>
      </c>
    </row>
    <row r="9" spans="1:61" ht="15">
      <c r="A9" s="8"/>
      <c r="B9" s="6" t="s">
        <v>191</v>
      </c>
      <c r="C9" s="8" t="s">
        <v>12</v>
      </c>
      <c r="D9" s="52">
        <f>HTg!L11</f>
        <v>58.97</v>
      </c>
      <c r="E9" s="65">
        <f t="shared" ref="E9:E18" si="3">SUM(F9,J9,K9,L9,M9,N9,O9,P9,Q9)</f>
        <v>56.800000000000004</v>
      </c>
      <c r="F9" s="70">
        <f t="shared" ref="F9:F18" si="4">G9+H9+I9</f>
        <v>52.2</v>
      </c>
      <c r="G9" s="55">
        <f>SUMIF(NSL!$C$9:$C$10,C9,NSL!$O$9:$O$10)</f>
        <v>0</v>
      </c>
      <c r="H9" s="54">
        <f>D9-BG9</f>
        <v>52.2</v>
      </c>
      <c r="I9" s="55">
        <f>SUMIF(NSL!$C$15:$C$16,C9,NSL!$O$15:$O$16)</f>
        <v>0</v>
      </c>
      <c r="J9" s="55">
        <f>SUMIF(NSL!$C$18:$C$19,C9,NSL!$O$18:$O$19)</f>
        <v>0</v>
      </c>
      <c r="K9" s="55">
        <f>SUMIF(NSL!$C$21:$C$43,C9,NSL!$O$21:$O$43)</f>
        <v>4</v>
      </c>
      <c r="L9" s="55">
        <f>SUMIF(NSL!$C$45:$C$51,C9,NSL!$O$45:$O$51)</f>
        <v>0</v>
      </c>
      <c r="M9" s="55">
        <f>SUMIF(NSL!$C$53:$C$55,C9,NSL!$O$53:$O$55)</f>
        <v>0</v>
      </c>
      <c r="N9" s="55">
        <f>SUMIF(NSL!$C$57:$C$65,C9,NSL!$O$57:$O$65)</f>
        <v>0</v>
      </c>
      <c r="O9" s="55">
        <f>SUMIF(NSL!$C$67:$C$76,C9,NSL!$O$67:$O$76)</f>
        <v>0.6</v>
      </c>
      <c r="P9" s="55">
        <f>SUMIF(NSL!$C$78:$C$79,C9,NSL!$O$78:$O$79)</f>
        <v>0</v>
      </c>
      <c r="Q9" s="55">
        <f>SUMIF(NSL!$C$81:$C$173,C9,NSL!$O$81:$O$173)</f>
        <v>0</v>
      </c>
      <c r="R9" s="65">
        <f>SUM(S9:AA9)+SUM(AO9:BF9)</f>
        <v>2.17</v>
      </c>
      <c r="S9" s="55">
        <f>SUMIF(NSL!$C$176:$C$214,C9,NSL!$O$176:$O$214)</f>
        <v>0</v>
      </c>
      <c r="T9" s="55">
        <f>SUMIF(NSL!$C$216:$C$238,C9,NSL!$O$216:$O$238)</f>
        <v>0</v>
      </c>
      <c r="U9" s="55">
        <f>SUMIF(NSL!$C$240:$C$252,C9,NSL!$O$240:$O$252)</f>
        <v>0</v>
      </c>
      <c r="V9" s="55">
        <f>SUMIF(NSL!$C$254:$C$255,C9,NSL!$O$254:$O$255)</f>
        <v>0</v>
      </c>
      <c r="W9" s="55">
        <f>SUMIF(NSL!$C$257:$C$282,C9,NSL!$O$257:$O$282)</f>
        <v>0</v>
      </c>
      <c r="X9" s="55">
        <f>SUMIF(NSL!$C$284:$C$346,C9,NSL!$O$284:$O$346)</f>
        <v>0</v>
      </c>
      <c r="Y9" s="55">
        <f>SUMIF(NSL!$C$348:$C$436,C9,NSL!$O$348:$O$436)</f>
        <v>0</v>
      </c>
      <c r="Z9" s="55">
        <f>SUMIF(NSL!$C$438:$C$480,C9,NSL!$O$438:$O$480)</f>
        <v>0</v>
      </c>
      <c r="AA9" s="70">
        <f t="shared" ref="AA9:AA18" si="5">SUM(AB9:AN9)</f>
        <v>1.78</v>
      </c>
      <c r="AB9" s="55">
        <f>SUMIF(NSL!$C$483:$C$679,C9,NSL!$O$483:$O$679)</f>
        <v>0</v>
      </c>
      <c r="AC9" s="55">
        <f>SUMIF(NSL!$C$681:$C$682,C9,NSL!$O$681:$O$682)</f>
        <v>0</v>
      </c>
      <c r="AD9" s="55">
        <f>SUMIF(NSL!$C$684:$C$692,C9,NSL!$O$684:$O$692)</f>
        <v>0</v>
      </c>
      <c r="AE9" s="55">
        <f>SUMIF(NSL!$C$694:$C$776,C9,NSL!$O$694:$O$776)</f>
        <v>0</v>
      </c>
      <c r="AF9" s="55">
        <f>SUMIF(NSL!$C$778:$C$810,C9,NSL!$O$778:$O$810)</f>
        <v>0</v>
      </c>
      <c r="AG9" s="55">
        <f>SUMIF(NSL!$C$812:$C$813,C9,NSL!$O$812:$O$813)</f>
        <v>0</v>
      </c>
      <c r="AH9" s="55">
        <f>SUMIF(NSL!$C$815:$C$816,C9,NSL!$O$815:$O$816)</f>
        <v>0</v>
      </c>
      <c r="AI9" s="55">
        <f>SUMIF(NSL!$C$818:$C$889,C9,NSL!$O$818:$O$889)</f>
        <v>0.79</v>
      </c>
      <c r="AJ9" s="55">
        <f>SUMIF(NSL!$C$891:$C$917,C9,NSL!$O$891:$O$917)</f>
        <v>0.54</v>
      </c>
      <c r="AK9" s="55">
        <f>SUMIF(NSL!$C$919:$C$981,C9,NSL!$O$919:$O$981)</f>
        <v>0.15000000000000002</v>
      </c>
      <c r="AL9" s="55">
        <f>SUMIF(NSL!$C$983:$C$1000,C9,NSL!$O$983:$O$1000)</f>
        <v>0</v>
      </c>
      <c r="AM9" s="55">
        <f>SUMIF(NSL!$C$1002:$C$1028,C9,NSL!$O$1002:$O$1028)</f>
        <v>0.3</v>
      </c>
      <c r="AN9" s="55">
        <f>SUMIF(NSL!$C$1030:$C$1045,C9,NSL!$O$1030:$O$1045)</f>
        <v>0</v>
      </c>
      <c r="AO9" s="55">
        <f>SUMIF(NSL!$C$1047:$C$1048,C9,NSL!$O$1047:$O$1048)</f>
        <v>0</v>
      </c>
      <c r="AP9" s="55">
        <f>SUMIF(NSL!$C$1050:$C$1074,C9,NSL!$O$1050:$O$1074)</f>
        <v>0</v>
      </c>
      <c r="AQ9" s="55">
        <f>SUMIF(NSL!$C$1076:$C$1099,C9,NSL!$O$1076:$O$1099)</f>
        <v>0</v>
      </c>
      <c r="AR9" s="55">
        <f>SUMIF(NSL!$C$1101:$C$1121,C9,NSL!$O$1101:$O$1121)</f>
        <v>0</v>
      </c>
      <c r="AS9" s="55">
        <f>SUMIF(NSL!$C$1123:$C$1164,C9,NSL!$O$1123:$O$1164)</f>
        <v>0</v>
      </c>
      <c r="AT9" s="55">
        <f>SUMIF(NSL!$C$1166:$C$1201,C9,NSL!$O$1166:$O$1201)</f>
        <v>0.18</v>
      </c>
      <c r="AU9" s="55">
        <f>SUMIF(NSL!$C$1203:$C$1223,C9,NSL!$O$1203:$O$1223)</f>
        <v>0</v>
      </c>
      <c r="AV9" s="55">
        <f>SUMIF(NSL!$C$1225:$C$1226,C9,NSL!$O$1225:$O$1226)</f>
        <v>0</v>
      </c>
      <c r="AW9" s="55">
        <f>SUMIF(NSL!$C$1228:$C$1244,C9,NSL!$O$1228:$O$1244)</f>
        <v>0</v>
      </c>
      <c r="AX9" s="55">
        <f>SUMIF(NSL!$C$1246:$C$1351,C9,NSL!$O$1246:$O$1351)</f>
        <v>0.1</v>
      </c>
      <c r="AY9" s="55">
        <f>SUMIF(NSL!$C$1353:$C$1434,C9,NSL!$O$1353:$O$1434)</f>
        <v>0</v>
      </c>
      <c r="AZ9" s="55">
        <f>SUMIF(NSL!$C$1436:$C$1440,C9,NSL!$O$1436:$O$1440)</f>
        <v>0</v>
      </c>
      <c r="BA9" s="55">
        <f>SUMIF(NSL!$C$1442:$C$1507,C9,NSL!$O$1442:$O$1507)</f>
        <v>0.11</v>
      </c>
      <c r="BB9" s="55">
        <f>SUMIF(NSL!$C$1509:$C$1540,C9,NSL!$O$1509:$O$1540)</f>
        <v>0</v>
      </c>
      <c r="BC9" s="55">
        <f>SUMIF(NSL!$C$1542:$C$1545,C9,NSL!$O$1542:$O$1545)</f>
        <v>0</v>
      </c>
      <c r="BD9" s="55">
        <f>SUMIF(NSL!$C$1547:$C$1560,C9,NSL!$O$1547:$O$1560)</f>
        <v>0</v>
      </c>
      <c r="BE9" s="55">
        <f>SUMIF(NSL!$C$1562:$C$1565,C9,NSL!$O$1562:$O$1565)</f>
        <v>0</v>
      </c>
      <c r="BF9" s="55">
        <f>SUMIF(NSL!$C$1567:$C$1569,C9,NSL!$O$1567:$O$1569)</f>
        <v>0</v>
      </c>
      <c r="BG9" s="65">
        <f>SUM(G9)+SUM(I9:Q9)+SUM(S9:Z9)+SUM(AB9:BF9)</f>
        <v>6.77</v>
      </c>
      <c r="BH9" s="53">
        <f>H60-BG9</f>
        <v>-6.77</v>
      </c>
      <c r="BI9" s="53">
        <f t="shared" ref="BI9:BI59" si="6">BH9+D9</f>
        <v>52.2</v>
      </c>
    </row>
    <row r="10" spans="1:61" ht="15">
      <c r="A10" s="8"/>
      <c r="B10" s="6" t="s">
        <v>192</v>
      </c>
      <c r="C10" s="8" t="s">
        <v>14</v>
      </c>
      <c r="D10" s="52">
        <f>HTg!L12</f>
        <v>0</v>
      </c>
      <c r="E10" s="65">
        <f t="shared" si="3"/>
        <v>0</v>
      </c>
      <c r="F10" s="70">
        <f t="shared" si="4"/>
        <v>0</v>
      </c>
      <c r="G10" s="55">
        <f>SUMIF(NSL!$C$9:$C$10,C10,NSL!$O$9:$O$10)</f>
        <v>0</v>
      </c>
      <c r="H10" s="55">
        <f>SUMIF(NSL!$C$12:$C$13,C10,NSL!$O$12:$O$13)</f>
        <v>0</v>
      </c>
      <c r="I10" s="54">
        <f>D10-BG10</f>
        <v>0</v>
      </c>
      <c r="J10" s="55">
        <f>SUMIF(NSL!$C$18:$C$19,C10,NSL!$O$18:$O$19)</f>
        <v>0</v>
      </c>
      <c r="K10" s="55">
        <f>SUMIF(NSL!$C$21:$C$43,C10,NSL!$O$21:$O$43)</f>
        <v>0</v>
      </c>
      <c r="L10" s="55">
        <f>SUMIF(NSL!$C$45:$C$51,C10,NSL!$O$45:$O$51)</f>
        <v>0</v>
      </c>
      <c r="M10" s="55">
        <f>SUMIF(NSL!$C$53:$C$55,C10,NSL!$O$53:$O$55)</f>
        <v>0</v>
      </c>
      <c r="N10" s="55">
        <f>SUMIF(NSL!$C$57:$C$65,C10,NSL!$O$57:$O$65)</f>
        <v>0</v>
      </c>
      <c r="O10" s="55">
        <f>SUMIF(NSL!$C$67:$C$76,C10,NSL!$O$67:$O$76)</f>
        <v>0</v>
      </c>
      <c r="P10" s="55">
        <f>SUMIF(NSL!$C$78:$C$79,C10,NSL!$O$78:$O$79)</f>
        <v>0</v>
      </c>
      <c r="Q10" s="55">
        <f>SUMIF(NSL!$C$81:$C$173,C10,NSL!$O$81:$O$173)</f>
        <v>0</v>
      </c>
      <c r="R10" s="65">
        <f>SUM(S10:AA10)+SUM(AO10:BF10)</f>
        <v>0</v>
      </c>
      <c r="S10" s="55">
        <f>SUMIF(NSL!$C$176:$C$214,C10,NSL!$O$176:$O$214)</f>
        <v>0</v>
      </c>
      <c r="T10" s="55">
        <f>SUMIF(NSL!$C$216:$C$238,C10,NSL!$O$216:$O$238)</f>
        <v>0</v>
      </c>
      <c r="U10" s="55">
        <f>SUMIF(NSL!$C$240:$C$252,C10,NSL!$O$240:$O$252)</f>
        <v>0</v>
      </c>
      <c r="V10" s="55">
        <f>SUMIF(NSL!$C$254:$C$255,C10,NSL!$O$254:$O$255)</f>
        <v>0</v>
      </c>
      <c r="W10" s="55">
        <f>SUMIF(NSL!$C$257:$C$282,C10,NSL!$O$257:$O$282)</f>
        <v>0</v>
      </c>
      <c r="X10" s="55">
        <f>SUMIF(NSL!$C$284:$C$346,C10,NSL!$O$284:$O$346)</f>
        <v>0</v>
      </c>
      <c r="Y10" s="55">
        <f>SUMIF(NSL!$C$348:$C$436,C10,NSL!$O$348:$O$436)</f>
        <v>0</v>
      </c>
      <c r="Z10" s="55">
        <f>SUMIF(NSL!$C$438:$C$480,C10,NSL!$O$438:$O$480)</f>
        <v>0</v>
      </c>
      <c r="AA10" s="70">
        <f t="shared" si="5"/>
        <v>0</v>
      </c>
      <c r="AB10" s="55">
        <f>SUMIF(NSL!$C$483:$C$679,C10,NSL!$O$483:$O$679)</f>
        <v>0</v>
      </c>
      <c r="AC10" s="55">
        <f>SUMIF(NSL!$C$681:$C$682,C10,NSL!$O$681:$O$682)</f>
        <v>0</v>
      </c>
      <c r="AD10" s="55">
        <f>SUMIF(NSL!$C$684:$C$692,C10,NSL!$O$684:$O$692)</f>
        <v>0</v>
      </c>
      <c r="AE10" s="55">
        <f>SUMIF(NSL!$C$694:$C$776,C10,NSL!$O$694:$O$776)</f>
        <v>0</v>
      </c>
      <c r="AF10" s="55">
        <f>SUMIF(NSL!$C$778:$C$810,C10,NSL!$O$778:$O$810)</f>
        <v>0</v>
      </c>
      <c r="AG10" s="55">
        <f>SUMIF(NSL!$C$812:$C$813,C10,NSL!$O$812:$O$813)</f>
        <v>0</v>
      </c>
      <c r="AH10" s="55">
        <f>SUMIF(NSL!$C$815:$C$816,C10,NSL!$O$815:$O$816)</f>
        <v>0</v>
      </c>
      <c r="AI10" s="55">
        <f>SUMIF(NSL!$C$818:$C$889,C10,NSL!$O$818:$O$889)</f>
        <v>0</v>
      </c>
      <c r="AJ10" s="55">
        <f>SUMIF(NSL!$C$891:$C$917,C10,NSL!$O$891:$O$917)</f>
        <v>0</v>
      </c>
      <c r="AK10" s="55">
        <f>SUMIF(NSL!$C$919:$C$981,C10,NSL!$O$919:$O$981)</f>
        <v>0</v>
      </c>
      <c r="AL10" s="55">
        <f>SUMIF(NSL!$C$983:$C$1000,C10,NSL!$O$983:$O$1000)</f>
        <v>0</v>
      </c>
      <c r="AM10" s="55">
        <f>SUMIF(NSL!$C$1002:$C$1028,C10,NSL!$O$1002:$O$1028)</f>
        <v>0</v>
      </c>
      <c r="AN10" s="55">
        <f>SUMIF(NSL!$C$1030:$C$1045,C10,NSL!$O$1030:$O$1045)</f>
        <v>0</v>
      </c>
      <c r="AO10" s="55">
        <f>SUMIF(NSL!$C$1047:$C$1048,C10,NSL!$O$1047:$O$1048)</f>
        <v>0</v>
      </c>
      <c r="AP10" s="55">
        <f>SUMIF(NSL!$C$1050:$C$1074,C10,NSL!$O$1050:$O$1074)</f>
        <v>0</v>
      </c>
      <c r="AQ10" s="55">
        <f>SUMIF(NSL!$C$1076:$C$1099,C10,NSL!$O$1076:$O$1099)</f>
        <v>0</v>
      </c>
      <c r="AR10" s="55">
        <f>SUMIF(NSL!$C$1101:$C$1121,C10,NSL!$O$1101:$O$1121)</f>
        <v>0</v>
      </c>
      <c r="AS10" s="55">
        <f>SUMIF(NSL!$C$1123:$C$1164,C10,NSL!$O$1123:$O$1164)</f>
        <v>0</v>
      </c>
      <c r="AT10" s="55">
        <f>SUMIF(NSL!$C$1166:$C$1201,C10,NSL!$O$1166:$O$1201)</f>
        <v>0</v>
      </c>
      <c r="AU10" s="55">
        <f>SUMIF(NSL!$C$1203:$C$1223,C10,NSL!$O$1203:$O$1223)</f>
        <v>0</v>
      </c>
      <c r="AV10" s="55">
        <f>SUMIF(NSL!$C$1225:$C$1226,C10,NSL!$O$1225:$O$1226)</f>
        <v>0</v>
      </c>
      <c r="AW10" s="55">
        <f>SUMIF(NSL!$C$1228:$C$1244,C10,NSL!$O$1228:$O$1244)</f>
        <v>0</v>
      </c>
      <c r="AX10" s="55">
        <f>SUMIF(NSL!$C$1246:$C$1351,C10,NSL!$O$1246:$O$1351)</f>
        <v>0</v>
      </c>
      <c r="AY10" s="55">
        <f>SUMIF(NSL!$C$1353:$C$1434,C10,NSL!$O$1353:$O$1434)</f>
        <v>0</v>
      </c>
      <c r="AZ10" s="55">
        <f>SUMIF(NSL!$C$1436:$C$1440,C10,NSL!$O$1436:$O$1440)</f>
        <v>0</v>
      </c>
      <c r="BA10" s="55">
        <f>SUMIF(NSL!$C$1442:$C$1507,C10,NSL!$O$1442:$O$1507)</f>
        <v>0</v>
      </c>
      <c r="BB10" s="55">
        <f>SUMIF(NSL!$C$1509:$C$1540,C10,NSL!$O$1509:$O$1540)</f>
        <v>0</v>
      </c>
      <c r="BC10" s="55">
        <f>SUMIF(NSL!$C$1542:$C$1545,C10,NSL!$O$1542:$O$1545)</f>
        <v>0</v>
      </c>
      <c r="BD10" s="55">
        <f>SUMIF(NSL!$C$1547:$C$1560,C10,NSL!$O$1547:$O$1560)</f>
        <v>0</v>
      </c>
      <c r="BE10" s="55">
        <f>SUMIF(NSL!$C$1562:$C$1565,C10,NSL!$O$1562:$O$1565)</f>
        <v>0</v>
      </c>
      <c r="BF10" s="55">
        <f>SUMIF(NSL!$C$1567:$C$1569,C10,NSL!$O$1567:$O$1569)</f>
        <v>0</v>
      </c>
      <c r="BG10" s="65">
        <f>SUM(G10:H10)+SUM(J10:Q10)+SUM(S10:Z10)+SUM(AB10:BF10)</f>
        <v>0</v>
      </c>
      <c r="BH10" s="53">
        <f>I60-BG10</f>
        <v>0</v>
      </c>
      <c r="BI10" s="53">
        <f t="shared" si="6"/>
        <v>0</v>
      </c>
    </row>
    <row r="11" spans="1:61" ht="15">
      <c r="A11" s="56" t="s">
        <v>13</v>
      </c>
      <c r="B11" s="13" t="s">
        <v>116</v>
      </c>
      <c r="C11" s="56" t="s">
        <v>16</v>
      </c>
      <c r="D11" s="52">
        <f>HTg!L13</f>
        <v>275.49</v>
      </c>
      <c r="E11" s="65">
        <f t="shared" si="3"/>
        <v>252.53</v>
      </c>
      <c r="F11" s="70">
        <f t="shared" si="4"/>
        <v>0</v>
      </c>
      <c r="G11" s="55">
        <f>SUMIF(NSL!$C$9:$C$10,C11,NSL!$O$9:$O$10)</f>
        <v>0</v>
      </c>
      <c r="H11" s="55">
        <f>SUMIF(NSL!$C$12:$C$13,C11,NSL!$O$12:$O$13)</f>
        <v>0</v>
      </c>
      <c r="I11" s="55">
        <f>SUMIF(NSL!$C$15:$C$16,C11,NSL!$O$15:$O$16)</f>
        <v>0</v>
      </c>
      <c r="J11" s="54">
        <f>D11-BG11</f>
        <v>241.33</v>
      </c>
      <c r="K11" s="55">
        <f>SUMIF(NSL!$C$21:$C$43,C11,NSL!$O$21:$O$43)</f>
        <v>3</v>
      </c>
      <c r="L11" s="55">
        <f>SUMIF(NSL!$C$45:$C$51,C11,NSL!$O$45:$O$51)</f>
        <v>0</v>
      </c>
      <c r="M11" s="55">
        <f>SUMIF(NSL!$C$53:$C$55,C11,NSL!$O$53:$O$55)</f>
        <v>0</v>
      </c>
      <c r="N11" s="55">
        <f>SUMIF(NSL!$C$57:$C$65,C11,NSL!$O$57:$O$65)</f>
        <v>0</v>
      </c>
      <c r="O11" s="55">
        <f>SUMIF(NSL!$C$67:$C$76,C11,NSL!$O$67:$O$76)</f>
        <v>0.2</v>
      </c>
      <c r="P11" s="55">
        <f>SUMIF(NSL!$C$78:$C$79,C11,NSL!$O$78:$O$79)</f>
        <v>0</v>
      </c>
      <c r="Q11" s="55">
        <f>SUMIF(NSL!$C$81:$C$173,C11,NSL!$O$81:$O$173)</f>
        <v>8</v>
      </c>
      <c r="R11" s="65">
        <f t="shared" ref="R11:R17" si="7">SUM(S11:AA11)+SUM(AO11:BF11)</f>
        <v>22.96</v>
      </c>
      <c r="S11" s="55">
        <f>SUMIF(NSL!$C$176:$C$214,C11,NSL!$O$176:$O$214)</f>
        <v>0</v>
      </c>
      <c r="T11" s="55">
        <f>SUMIF(NSL!$C$216:$C$238,C11,NSL!$O$216:$O$238)</f>
        <v>0.3</v>
      </c>
      <c r="U11" s="55">
        <f>SUMIF(NSL!$C$240:$C$252,C11,NSL!$O$240:$O$252)</f>
        <v>0</v>
      </c>
      <c r="V11" s="55">
        <f>SUMIF(NSL!$C$254:$C$255,C11,NSL!$O$254:$O$255)</f>
        <v>0</v>
      </c>
      <c r="W11" s="55">
        <f>SUMIF(NSL!$C$257:$C$282,C11,NSL!$O$257:$O$282)</f>
        <v>0</v>
      </c>
      <c r="X11" s="55">
        <f>SUMIF(NSL!$C$284:$C$346,C11,NSL!$O$284:$O$346)</f>
        <v>3.59</v>
      </c>
      <c r="Y11" s="55">
        <f>SUMIF(NSL!$C$348:$C$436,C11,NSL!$O$348:$O$436)</f>
        <v>0</v>
      </c>
      <c r="Z11" s="55">
        <f>SUMIF(NSL!$C$438:$C$480,C11,NSL!$O$438:$O$480)</f>
        <v>0</v>
      </c>
      <c r="AA11" s="70">
        <f t="shared" si="5"/>
        <v>9.7199999999999989</v>
      </c>
      <c r="AB11" s="55">
        <f>SUMIF(NSL!$C$483:$C$679,C11,NSL!$O$483:$O$679)</f>
        <v>0.54</v>
      </c>
      <c r="AC11" s="55">
        <f>SUMIF(NSL!$C$681:$C$682,C11,NSL!$O$681:$O$682)</f>
        <v>0</v>
      </c>
      <c r="AD11" s="55">
        <f>SUMIF(NSL!$C$684:$C$692,C11,NSL!$O$684:$O$692)</f>
        <v>0</v>
      </c>
      <c r="AE11" s="55">
        <f>SUMIF(NSL!$C$694:$C$776,C11,NSL!$O$694:$O$776)</f>
        <v>1.1299999999999999</v>
      </c>
      <c r="AF11" s="55">
        <f>SUMIF(NSL!$C$778:$C$810,C11,NSL!$O$778:$O$810)</f>
        <v>0</v>
      </c>
      <c r="AG11" s="55">
        <f>SUMIF(NSL!$C$812:$C$813,C11,NSL!$O$812:$O$813)</f>
        <v>0</v>
      </c>
      <c r="AH11" s="55">
        <f>SUMIF(NSL!$C$815:$C$816,C11,NSL!$O$815:$O$816)</f>
        <v>0</v>
      </c>
      <c r="AI11" s="55">
        <f>SUMIF(NSL!$C$818:$C$889,C11,NSL!$O$818:$O$889)</f>
        <v>6.16</v>
      </c>
      <c r="AJ11" s="55">
        <f>SUMIF(NSL!$C$891:$C$917,C11,NSL!$O$891:$O$917)</f>
        <v>1.27</v>
      </c>
      <c r="AK11" s="55">
        <f>SUMIF(NSL!$C$919:$C$981,C11,NSL!$O$919:$O$981)</f>
        <v>0.62</v>
      </c>
      <c r="AL11" s="55">
        <f>SUMIF(NSL!$C$983:$C$1000,C11,NSL!$O$983:$O$1000)</f>
        <v>0</v>
      </c>
      <c r="AM11" s="55">
        <f>SUMIF(NSL!$C$1002:$C$1028,C11,NSL!$O$1002:$O$1028)</f>
        <v>0</v>
      </c>
      <c r="AN11" s="55">
        <f>SUMIF(NSL!$C$1030:$C$1045,C11,NSL!$O$1030:$O$1045)</f>
        <v>0</v>
      </c>
      <c r="AO11" s="55">
        <f>SUMIF(NSL!$C$1047:$C$1048,C11,NSL!$O$1047:$O$1048)</f>
        <v>0</v>
      </c>
      <c r="AP11" s="55">
        <f>SUMIF(NSL!$C$1050:$C$1074,C11,NSL!$O$1050:$O$1074)</f>
        <v>0</v>
      </c>
      <c r="AQ11" s="55">
        <f>SUMIF(NSL!$C$1076:$C$1099,C11,NSL!$O$1076:$O$1099)</f>
        <v>0</v>
      </c>
      <c r="AR11" s="55">
        <f>SUMIF(NSL!$C$1101:$C$1121,C11,NSL!$O$1101:$O$1121)</f>
        <v>2.25</v>
      </c>
      <c r="AS11" s="55">
        <f>SUMIF(NSL!$C$1123:$C$1164,C11,NSL!$O$1123:$O$1164)</f>
        <v>0</v>
      </c>
      <c r="AT11" s="55">
        <f>SUMIF(NSL!$C$1166:$C$1201,C11,NSL!$O$1166:$O$1201)</f>
        <v>0.4</v>
      </c>
      <c r="AU11" s="55">
        <f>SUMIF(NSL!$C$1203:$C$1223,C11,NSL!$O$1203:$O$1223)</f>
        <v>0.3</v>
      </c>
      <c r="AV11" s="55">
        <f>SUMIF(NSL!$C$1225:$C$1226,C11,NSL!$O$1225:$O$1226)</f>
        <v>0</v>
      </c>
      <c r="AW11" s="55">
        <f>SUMIF(NSL!$C$1228:$C$1244,C11,NSL!$O$1228:$O$1244)</f>
        <v>0.21</v>
      </c>
      <c r="AX11" s="55">
        <f>SUMIF(NSL!$C$1246:$C$1351,C11,NSL!$O$1246:$O$1351)</f>
        <v>0.55000000000000004</v>
      </c>
      <c r="AY11" s="55">
        <f>SUMIF(NSL!$C$1353:$C$1434,C11,NSL!$O$1353:$O$1434)</f>
        <v>5</v>
      </c>
      <c r="AZ11" s="55">
        <f>SUMIF(NSL!$C$1436:$C$1440,C11,NSL!$O$1436:$O$1440)</f>
        <v>0</v>
      </c>
      <c r="BA11" s="55">
        <f>SUMIF(NSL!$C$1442:$C$1507,C11,NSL!$O$1442:$O$1507)</f>
        <v>0.43999999999999995</v>
      </c>
      <c r="BB11" s="55">
        <f>SUMIF(NSL!$C$1509:$C$1540,C11,NSL!$O$1509:$O$1540)</f>
        <v>0.2</v>
      </c>
      <c r="BC11" s="55">
        <f>SUMIF(NSL!$C$1542:$C$1545,C11,NSL!$O$1542:$O$1545)</f>
        <v>0</v>
      </c>
      <c r="BD11" s="55">
        <f>SUMIF(NSL!$C$1547:$C$1560,C11,NSL!$O$1547:$O$1560)</f>
        <v>0</v>
      </c>
      <c r="BE11" s="55">
        <f>SUMIF(NSL!$C$1562:$C$1565,C11,NSL!$O$1562:$O$1565)</f>
        <v>0</v>
      </c>
      <c r="BF11" s="55">
        <f>SUMIF(NSL!$C$1567:$C$1569,C11,NSL!$O$1567:$O$1569)</f>
        <v>0</v>
      </c>
      <c r="BG11" s="65">
        <f>SUM(G11:I11)+SUM(K11:Q11)+SUM(S11:Z11)+SUM(AB11:BF11)</f>
        <v>34.159999999999997</v>
      </c>
      <c r="BH11" s="53">
        <f>J60-BG11</f>
        <v>-34.159999999999997</v>
      </c>
      <c r="BI11" s="53">
        <f t="shared" si="6"/>
        <v>241.33</v>
      </c>
    </row>
    <row r="12" spans="1:61" ht="15">
      <c r="A12" s="56" t="s">
        <v>15</v>
      </c>
      <c r="B12" s="13" t="s">
        <v>80</v>
      </c>
      <c r="C12" s="56" t="s">
        <v>18</v>
      </c>
      <c r="D12" s="52">
        <f>HTg!L14</f>
        <v>98.96</v>
      </c>
      <c r="E12" s="65">
        <f t="shared" si="3"/>
        <v>92.47999999999999</v>
      </c>
      <c r="F12" s="70">
        <f t="shared" si="4"/>
        <v>0</v>
      </c>
      <c r="G12" s="55">
        <f>SUMIF(NSL!$C$9:$C$10,C12,NSL!$O$9:$O$10)</f>
        <v>0</v>
      </c>
      <c r="H12" s="55">
        <f>SUMIF(NSL!$C$12:$C$13,C12,NSL!$O$12:$O$13)</f>
        <v>0</v>
      </c>
      <c r="I12" s="55">
        <f>SUMIF(NSL!$C$15:$C$16,C12,NSL!$O$15:$O$16)</f>
        <v>0</v>
      </c>
      <c r="J12" s="55">
        <f>SUMIF(NSL!$C$18:$C$19,C12,NSL!$O$18:$O$19)</f>
        <v>0</v>
      </c>
      <c r="K12" s="54">
        <f>D12-BG12</f>
        <v>91.72999999999999</v>
      </c>
      <c r="L12" s="55">
        <f>SUMIF(NSL!$C$45:$C$51,C12,NSL!$O$45:$O$51)</f>
        <v>0</v>
      </c>
      <c r="M12" s="55">
        <f>SUMIF(NSL!$C$53:$C$55,C12,NSL!$O$53:$O$55)</f>
        <v>0</v>
      </c>
      <c r="N12" s="55">
        <f>SUMIF(NSL!$C$57:$C$65,C12,NSL!$O$57:$O$65)</f>
        <v>0</v>
      </c>
      <c r="O12" s="55">
        <f>SUMIF(NSL!$C$67:$C$76,C12,NSL!$O$67:$O$76)</f>
        <v>0.75</v>
      </c>
      <c r="P12" s="55">
        <f>SUMIF(NSL!$C$78:$C$79,C12,NSL!$O$78:$O$79)</f>
        <v>0</v>
      </c>
      <c r="Q12" s="55">
        <f>SUMIF(NSL!$C$81:$C$173,C12,NSL!$O$81:$O$173)</f>
        <v>0</v>
      </c>
      <c r="R12" s="65">
        <f t="shared" si="7"/>
        <v>6.48</v>
      </c>
      <c r="S12" s="55">
        <f>SUMIF(NSL!$C$176:$C$214,C12,NSL!$O$176:$O$214)</f>
        <v>0</v>
      </c>
      <c r="T12" s="55">
        <f>SUMIF(NSL!$C$216:$C$238,C12,NSL!$O$216:$O$238)</f>
        <v>0</v>
      </c>
      <c r="U12" s="55">
        <f>SUMIF(NSL!$C$240:$C$252,C12,NSL!$O$240:$O$252)</f>
        <v>0</v>
      </c>
      <c r="V12" s="55">
        <f>SUMIF(NSL!$C$254:$C$255,C12,NSL!$O$254:$O$255)</f>
        <v>0</v>
      </c>
      <c r="W12" s="55">
        <f>SUMIF(NSL!$C$257:$C$282,C12,NSL!$O$257:$O$282)</f>
        <v>0</v>
      </c>
      <c r="X12" s="55">
        <f>SUMIF(NSL!$C$284:$C$346,C12,NSL!$O$284:$O$346)</f>
        <v>0.02</v>
      </c>
      <c r="Y12" s="55">
        <f>SUMIF(NSL!$C$348:$C$436,C12,NSL!$O$348:$O$436)</f>
        <v>0</v>
      </c>
      <c r="Z12" s="55">
        <f>SUMIF(NSL!$C$438:$C$480,C12,NSL!$O$438:$O$480)</f>
        <v>0</v>
      </c>
      <c r="AA12" s="70">
        <f t="shared" si="5"/>
        <v>3.4900000000000007</v>
      </c>
      <c r="AB12" s="55">
        <f>SUMIF(NSL!$C$483:$C$679,C12,NSL!$O$483:$O$679)</f>
        <v>0.08</v>
      </c>
      <c r="AC12" s="55">
        <f>SUMIF(NSL!$C$681:$C$682,C12,NSL!$O$681:$O$682)</f>
        <v>0</v>
      </c>
      <c r="AD12" s="55">
        <f>SUMIF(NSL!$C$684:$C$692,C12,NSL!$O$684:$O$692)</f>
        <v>0</v>
      </c>
      <c r="AE12" s="55">
        <f>SUMIF(NSL!$C$694:$C$776,C12,NSL!$O$694:$O$776)</f>
        <v>0</v>
      </c>
      <c r="AF12" s="55">
        <f>SUMIF(NSL!$C$778:$C$810,C12,NSL!$O$778:$O$810)</f>
        <v>0</v>
      </c>
      <c r="AG12" s="55">
        <f>SUMIF(NSL!$C$812:$C$813,C12,NSL!$O$812:$O$813)</f>
        <v>0</v>
      </c>
      <c r="AH12" s="55">
        <f>SUMIF(NSL!$C$815:$C$816,C12,NSL!$O$815:$O$816)</f>
        <v>0</v>
      </c>
      <c r="AI12" s="55">
        <f>SUMIF(NSL!$C$818:$C$889,C12,NSL!$O$818:$O$889)</f>
        <v>2.3000000000000003</v>
      </c>
      <c r="AJ12" s="55">
        <f>SUMIF(NSL!$C$891:$C$917,C12,NSL!$O$891:$O$917)</f>
        <v>0.1</v>
      </c>
      <c r="AK12" s="55">
        <f>SUMIF(NSL!$C$919:$C$981,C12,NSL!$O$919:$O$981)</f>
        <v>0.7</v>
      </c>
      <c r="AL12" s="55">
        <f>SUMIF(NSL!$C$983:$C$1000,C12,NSL!$O$983:$O$1000)</f>
        <v>0</v>
      </c>
      <c r="AM12" s="55">
        <f>SUMIF(NSL!$C$1002:$C$1028,C12,NSL!$O$1002:$O$1028)</f>
        <v>0.31</v>
      </c>
      <c r="AN12" s="55">
        <f>SUMIF(NSL!$C$1030:$C$1045,C12,NSL!$O$1030:$O$1045)</f>
        <v>0</v>
      </c>
      <c r="AO12" s="55">
        <f>SUMIF(NSL!$C$1047:$C$1048,C12,NSL!$O$1047:$O$1048)</f>
        <v>0</v>
      </c>
      <c r="AP12" s="55">
        <f>SUMIF(NSL!$C$1050:$C$1074,C12,NSL!$O$1050:$O$1074)</f>
        <v>0</v>
      </c>
      <c r="AQ12" s="55">
        <f>SUMIF(NSL!$C$1076:$C$1099,C12,NSL!$O$1076:$O$1099)</f>
        <v>0</v>
      </c>
      <c r="AR12" s="55">
        <f>SUMIF(NSL!$C$1101:$C$1121,C12,NSL!$O$1101:$O$1121)</f>
        <v>2.8</v>
      </c>
      <c r="AS12" s="55">
        <f>SUMIF(NSL!$C$1123:$C$1164,C12,NSL!$O$1123:$O$1164)</f>
        <v>0</v>
      </c>
      <c r="AT12" s="55">
        <f>SUMIF(NSL!$C$1166:$C$1201,C12,NSL!$O$1166:$O$1201)</f>
        <v>0</v>
      </c>
      <c r="AU12" s="55">
        <f>SUMIF(NSL!$C$1203:$C$1223,C12,NSL!$O$1203:$O$1223)</f>
        <v>0.05</v>
      </c>
      <c r="AV12" s="55">
        <f>SUMIF(NSL!$C$1225:$C$1226,C12,NSL!$O$1225:$O$1226)</f>
        <v>0</v>
      </c>
      <c r="AW12" s="55">
        <f>SUMIF(NSL!$C$1228:$C$1244,C12,NSL!$O$1228:$O$1244)</f>
        <v>0</v>
      </c>
      <c r="AX12" s="55">
        <f>SUMIF(NSL!$C$1246:$C$1351,C12,NSL!$O$1246:$O$1351)</f>
        <v>0</v>
      </c>
      <c r="AY12" s="55">
        <f>SUMIF(NSL!$C$1353:$C$1434,C12,NSL!$O$1353:$O$1434)</f>
        <v>0</v>
      </c>
      <c r="AZ12" s="55">
        <f>SUMIF(NSL!$C$1436:$C$1440,C12,NSL!$O$1436:$O$1440)</f>
        <v>0</v>
      </c>
      <c r="BA12" s="55">
        <f>SUMIF(NSL!$C$1442:$C$1507,C12,NSL!$O$1442:$O$1507)</f>
        <v>0.12</v>
      </c>
      <c r="BB12" s="55">
        <f>SUMIF(NSL!$C$1509:$C$1540,C12,NSL!$O$1509:$O$1540)</f>
        <v>0</v>
      </c>
      <c r="BC12" s="55">
        <f>SUMIF(NSL!$C$1542:$C$1545,C12,NSL!$O$1542:$O$1545)</f>
        <v>0</v>
      </c>
      <c r="BD12" s="55">
        <f>SUMIF(NSL!$C$1547:$C$1560,C12,NSL!$O$1547:$O$1560)</f>
        <v>0</v>
      </c>
      <c r="BE12" s="55">
        <f>SUMIF(NSL!$C$1562:$C$1565,C12,NSL!$O$1562:$O$1565)</f>
        <v>0</v>
      </c>
      <c r="BF12" s="55">
        <f>SUMIF(NSL!$C$1567:$C$1569,C12,NSL!$O$1567:$O$1569)</f>
        <v>0</v>
      </c>
      <c r="BG12" s="65">
        <f>SUM(G12:J12)+SUM(L12:Q12)+SUM(S12:Z12)+SUM(AB12:BF12)</f>
        <v>7.23</v>
      </c>
      <c r="BH12" s="53">
        <f>K60-BG12</f>
        <v>249.20999999999995</v>
      </c>
      <c r="BI12" s="53">
        <f t="shared" si="6"/>
        <v>348.16999999999996</v>
      </c>
    </row>
    <row r="13" spans="1:61" ht="15">
      <c r="A13" s="56" t="s">
        <v>17</v>
      </c>
      <c r="B13" s="13" t="s">
        <v>81</v>
      </c>
      <c r="C13" s="56" t="s">
        <v>20</v>
      </c>
      <c r="D13" s="52">
        <f>HTg!L15</f>
        <v>0</v>
      </c>
      <c r="E13" s="65">
        <f t="shared" si="3"/>
        <v>0</v>
      </c>
      <c r="F13" s="70">
        <f t="shared" si="4"/>
        <v>0</v>
      </c>
      <c r="G13" s="55">
        <f>SUMIF(NSL!$C$9:$C$10,C13,NSL!$O$9:$O$10)</f>
        <v>0</v>
      </c>
      <c r="H13" s="55">
        <f>SUMIF(NSL!$C$12:$C$13,C13,NSL!$O$12:$O$13)</f>
        <v>0</v>
      </c>
      <c r="I13" s="55">
        <f>SUMIF(NSL!$C$15:$C$16,C13,NSL!$O$15:$O$16)</f>
        <v>0</v>
      </c>
      <c r="J13" s="55">
        <f>SUMIF(NSL!$C$18:$C$19,C13,NSL!$O$18:$O$19)</f>
        <v>0</v>
      </c>
      <c r="K13" s="55">
        <f>SUMIF(NSL!$C$21:$C$43,C13,NSL!$O$21:$O$43)</f>
        <v>0</v>
      </c>
      <c r="L13" s="54">
        <f>D13-BG13</f>
        <v>0</v>
      </c>
      <c r="M13" s="55">
        <f>SUMIF(NSL!$C$53:$C$55,C13,NSL!$O$53:$O$55)</f>
        <v>0</v>
      </c>
      <c r="N13" s="55">
        <f>SUMIF(NSL!$C$57:$C$65,C13,NSL!$O$57:$O$65)</f>
        <v>0</v>
      </c>
      <c r="O13" s="55">
        <f>SUMIF(NSL!$C$67:$C$76,C13,NSL!$O$67:$O$76)</f>
        <v>0</v>
      </c>
      <c r="P13" s="55">
        <f>SUMIF(NSL!$C$78:$C$79,C13,NSL!$O$78:$O$79)</f>
        <v>0</v>
      </c>
      <c r="Q13" s="55">
        <f>SUMIF(NSL!$C$81:$C$173,C13,NSL!$O$81:$O$173)</f>
        <v>0</v>
      </c>
      <c r="R13" s="65">
        <f t="shared" si="7"/>
        <v>0</v>
      </c>
      <c r="S13" s="55">
        <f>SUMIF(NSL!$C$176:$C$214,C13,NSL!$O$176:$O$214)</f>
        <v>0</v>
      </c>
      <c r="T13" s="55">
        <f>SUMIF(NSL!$C$216:$C$238,C13,NSL!$O$216:$O$238)</f>
        <v>0</v>
      </c>
      <c r="U13" s="55">
        <f>SUMIF(NSL!$C$240:$C$252,C13,NSL!$O$240:$O$252)</f>
        <v>0</v>
      </c>
      <c r="V13" s="55">
        <f>SUMIF(NSL!$C$254:$C$255,C13,NSL!$O$254:$O$255)</f>
        <v>0</v>
      </c>
      <c r="W13" s="55">
        <f>SUMIF(NSL!$C$257:$C$282,C13,NSL!$O$257:$O$282)</f>
        <v>0</v>
      </c>
      <c r="X13" s="55">
        <f>SUMIF(NSL!$C$284:$C$346,C13,NSL!$O$284:$O$346)</f>
        <v>0</v>
      </c>
      <c r="Y13" s="55">
        <f>SUMIF(NSL!$C$348:$C$436,C13,NSL!$O$348:$O$436)</f>
        <v>0</v>
      </c>
      <c r="Z13" s="55">
        <f>SUMIF(NSL!$C$438:$C$480,C13,NSL!$O$438:$O$480)</f>
        <v>0</v>
      </c>
      <c r="AA13" s="70">
        <f t="shared" si="5"/>
        <v>0</v>
      </c>
      <c r="AB13" s="55">
        <f>SUMIF(NSL!$C$483:$C$679,C13,NSL!$O$483:$O$679)</f>
        <v>0</v>
      </c>
      <c r="AC13" s="55">
        <f>SUMIF(NSL!$C$681:$C$682,C13,NSL!$O$681:$O$682)</f>
        <v>0</v>
      </c>
      <c r="AD13" s="55">
        <f>SUMIF(NSL!$C$684:$C$692,C13,NSL!$O$684:$O$692)</f>
        <v>0</v>
      </c>
      <c r="AE13" s="55">
        <f>SUMIF(NSL!$C$694:$C$776,C13,NSL!$O$694:$O$776)</f>
        <v>0</v>
      </c>
      <c r="AF13" s="55">
        <f>SUMIF(NSL!$C$778:$C$810,C13,NSL!$O$778:$O$810)</f>
        <v>0</v>
      </c>
      <c r="AG13" s="55">
        <f>SUMIF(NSL!$C$812:$C$813,C13,NSL!$O$812:$O$813)</f>
        <v>0</v>
      </c>
      <c r="AH13" s="55">
        <f>SUMIF(NSL!$C$815:$C$816,C13,NSL!$O$815:$O$816)</f>
        <v>0</v>
      </c>
      <c r="AI13" s="55">
        <f>SUMIF(NSL!$C$818:$C$889,C13,NSL!$O$818:$O$889)</f>
        <v>0</v>
      </c>
      <c r="AJ13" s="55">
        <f>SUMIF(NSL!$C$891:$C$917,C13,NSL!$O$891:$O$917)</f>
        <v>0</v>
      </c>
      <c r="AK13" s="55">
        <f>SUMIF(NSL!$C$919:$C$981,C13,NSL!$O$919:$O$981)</f>
        <v>0</v>
      </c>
      <c r="AL13" s="55">
        <f>SUMIF(NSL!$C$983:$C$1000,C13,NSL!$O$983:$O$1000)</f>
        <v>0</v>
      </c>
      <c r="AM13" s="55">
        <f>SUMIF(NSL!$C$1002:$C$1028,C13,NSL!$O$1002:$O$1028)</f>
        <v>0</v>
      </c>
      <c r="AN13" s="55">
        <f>SUMIF(NSL!$C$1030:$C$1045,C13,NSL!$O$1030:$O$1045)</f>
        <v>0</v>
      </c>
      <c r="AO13" s="55">
        <f>SUMIF(NSL!$C$1047:$C$1048,C13,NSL!$O$1047:$O$1048)</f>
        <v>0</v>
      </c>
      <c r="AP13" s="55">
        <f>SUMIF(NSL!$C$1050:$C$1074,C13,NSL!$O$1050:$O$1074)</f>
        <v>0</v>
      </c>
      <c r="AQ13" s="55">
        <f>SUMIF(NSL!$C$1076:$C$1099,C13,NSL!$O$1076:$O$1099)</f>
        <v>0</v>
      </c>
      <c r="AR13" s="55">
        <f>SUMIF(NSL!$C$1101:$C$1121,C13,NSL!$O$1101:$O$1121)</f>
        <v>0</v>
      </c>
      <c r="AS13" s="55">
        <f>SUMIF(NSL!$C$1123:$C$1164,C13,NSL!$O$1123:$O$1164)</f>
        <v>0</v>
      </c>
      <c r="AT13" s="55">
        <f>SUMIF(NSL!$C$1166:$C$1201,C13,NSL!$O$1166:$O$1201)</f>
        <v>0</v>
      </c>
      <c r="AU13" s="55">
        <f>SUMIF(NSL!$C$1203:$C$1223,C13,NSL!$O$1203:$O$1223)</f>
        <v>0</v>
      </c>
      <c r="AV13" s="55">
        <f>SUMIF(NSL!$C$1225:$C$1226,C13,NSL!$O$1225:$O$1226)</f>
        <v>0</v>
      </c>
      <c r="AW13" s="55">
        <f>SUMIF(NSL!$C$1228:$C$1244,C13,NSL!$O$1228:$O$1244)</f>
        <v>0</v>
      </c>
      <c r="AX13" s="55">
        <f>SUMIF(NSL!$C$1246:$C$1351,C13,NSL!$O$1246:$O$1351)</f>
        <v>0</v>
      </c>
      <c r="AY13" s="55">
        <f>SUMIF(NSL!$C$1353:$C$1434,C13,NSL!$O$1353:$O$1434)</f>
        <v>0</v>
      </c>
      <c r="AZ13" s="55">
        <f>SUMIF(NSL!$C$1436:$C$1440,C13,NSL!$O$1436:$O$1440)</f>
        <v>0</v>
      </c>
      <c r="BA13" s="55">
        <f>SUMIF(NSL!$C$1442:$C$1507,C13,NSL!$O$1442:$O$1507)</f>
        <v>0</v>
      </c>
      <c r="BB13" s="55">
        <f>SUMIF(NSL!$C$1509:$C$1540,C13,NSL!$O$1509:$O$1540)</f>
        <v>0</v>
      </c>
      <c r="BC13" s="55">
        <f>SUMIF(NSL!$C$1542:$C$1545,C13,NSL!$O$1542:$O$1545)</f>
        <v>0</v>
      </c>
      <c r="BD13" s="55">
        <f>SUMIF(NSL!$C$1547:$C$1560,C13,NSL!$O$1547:$O$1560)</f>
        <v>0</v>
      </c>
      <c r="BE13" s="55">
        <f>SUMIF(NSL!$C$1562:$C$1565,C13,NSL!$O$1562:$O$1565)</f>
        <v>0</v>
      </c>
      <c r="BF13" s="55">
        <f>SUMIF(NSL!$C$1567:$C$1569,C13,NSL!$O$1567:$O$1569)</f>
        <v>0</v>
      </c>
      <c r="BG13" s="65">
        <f>SUM(G13:K13)+SUM(M13:Q13)+SUM(S13:Z13)+SUM(AB13:BF13)</f>
        <v>0</v>
      </c>
      <c r="BH13" s="53">
        <f>L60-BG13</f>
        <v>0</v>
      </c>
      <c r="BI13" s="53">
        <f t="shared" si="6"/>
        <v>0</v>
      </c>
    </row>
    <row r="14" spans="1:61" ht="15">
      <c r="A14" s="56" t="s">
        <v>19</v>
      </c>
      <c r="B14" s="13" t="s">
        <v>82</v>
      </c>
      <c r="C14" s="56" t="s">
        <v>21</v>
      </c>
      <c r="D14" s="52">
        <f>HTg!L16</f>
        <v>3574.98</v>
      </c>
      <c r="E14" s="65">
        <f t="shared" si="3"/>
        <v>3574.98</v>
      </c>
      <c r="F14" s="70">
        <f t="shared" si="4"/>
        <v>0</v>
      </c>
      <c r="G14" s="55">
        <f>SUMIF(NSL!$C$9:$C$10,C14,NSL!$O$9:$O$10)</f>
        <v>0</v>
      </c>
      <c r="H14" s="55">
        <f>SUMIF(NSL!$C$12:$C$13,C14,NSL!$O$12:$O$13)</f>
        <v>0</v>
      </c>
      <c r="I14" s="55">
        <f>SUMIF(NSL!$C$15:$C$16,C14,NSL!$O$15:$O$16)</f>
        <v>0</v>
      </c>
      <c r="J14" s="55">
        <f>SUMIF(NSL!$C$18:$C$19,C14,NSL!$O$18:$O$19)</f>
        <v>0</v>
      </c>
      <c r="K14" s="55">
        <f>SUMIF(NSL!$C$21:$C$43,C14,NSL!$O$21:$O$43)</f>
        <v>0</v>
      </c>
      <c r="L14" s="55">
        <f>SUMIF(NSL!$C$45:$C$51,C14,NSL!$O$45:$O$51)</f>
        <v>0</v>
      </c>
      <c r="M14" s="54">
        <f>D14-BG14</f>
        <v>3493.18</v>
      </c>
      <c r="N14" s="55">
        <f>SUMIF(NSL!$C$57:$C$65,C14,NSL!$O$57:$O$65)</f>
        <v>81.8</v>
      </c>
      <c r="O14" s="55">
        <f>SUMIF(NSL!$C$67:$C$76,C14,NSL!$O$67:$O$76)</f>
        <v>0</v>
      </c>
      <c r="P14" s="55">
        <f>SUMIF(NSL!$C$78:$C$79,C14,NSL!$O$78:$O$79)</f>
        <v>0</v>
      </c>
      <c r="Q14" s="55">
        <f>SUMIF(NSL!$C$81:$C$173,C14,NSL!$O$81:$O$173)</f>
        <v>0</v>
      </c>
      <c r="R14" s="65">
        <f t="shared" si="7"/>
        <v>0</v>
      </c>
      <c r="S14" s="55">
        <f>SUMIF(NSL!$C$176:$C$214,C14,NSL!$O$176:$O$214)</f>
        <v>0</v>
      </c>
      <c r="T14" s="55">
        <f>SUMIF(NSL!$C$216:$C$238,C14,NSL!$O$216:$O$238)</f>
        <v>0</v>
      </c>
      <c r="U14" s="55">
        <f>SUMIF(NSL!$C$240:$C$252,C14,NSL!$O$240:$O$252)</f>
        <v>0</v>
      </c>
      <c r="V14" s="55">
        <f>SUMIF(NSL!$C$254:$C$255,C14,NSL!$O$254:$O$255)</f>
        <v>0</v>
      </c>
      <c r="W14" s="55">
        <f>SUMIF(NSL!$C$257:$C$282,C14,NSL!$O$257:$O$282)</f>
        <v>0</v>
      </c>
      <c r="X14" s="55">
        <f>SUMIF(NSL!$C$284:$C$346,C14,NSL!$O$284:$O$346)</f>
        <v>0</v>
      </c>
      <c r="Y14" s="55">
        <f>SUMIF(NSL!$C$348:$C$436,C14,NSL!$O$348:$O$436)</f>
        <v>0</v>
      </c>
      <c r="Z14" s="55">
        <f>SUMIF(NSL!$C$438:$C$480,C14,NSL!$O$438:$O$480)</f>
        <v>0</v>
      </c>
      <c r="AA14" s="70">
        <f t="shared" si="5"/>
        <v>0</v>
      </c>
      <c r="AB14" s="55">
        <f>SUMIF(NSL!$C$483:$C$679,C14,NSL!$O$483:$O$679)</f>
        <v>0</v>
      </c>
      <c r="AC14" s="55">
        <f>SUMIF(NSL!$C$681:$C$682,C14,NSL!$O$681:$O$682)</f>
        <v>0</v>
      </c>
      <c r="AD14" s="55">
        <f>SUMIF(NSL!$C$684:$C$692,C14,NSL!$O$684:$O$692)</f>
        <v>0</v>
      </c>
      <c r="AE14" s="55">
        <f>SUMIF(NSL!$C$694:$C$776,C14,NSL!$O$694:$O$776)</f>
        <v>0</v>
      </c>
      <c r="AF14" s="55">
        <f>SUMIF(NSL!$C$778:$C$810,C14,NSL!$O$778:$O$810)</f>
        <v>0</v>
      </c>
      <c r="AG14" s="55">
        <f>SUMIF(NSL!$C$812:$C$813,C14,NSL!$O$812:$O$813)</f>
        <v>0</v>
      </c>
      <c r="AH14" s="55">
        <f>SUMIF(NSL!$C$815:$C$816,C14,NSL!$O$815:$O$816)</f>
        <v>0</v>
      </c>
      <c r="AI14" s="55">
        <f>SUMIF(NSL!$C$818:$C$889,C14,NSL!$O$818:$O$889)</f>
        <v>0</v>
      </c>
      <c r="AJ14" s="55">
        <f>SUMIF(NSL!$C$891:$C$917,C14,NSL!$O$891:$O$917)</f>
        <v>0</v>
      </c>
      <c r="AK14" s="55">
        <f>SUMIF(NSL!$C$919:$C$981,C14,NSL!$O$919:$O$981)</f>
        <v>0</v>
      </c>
      <c r="AL14" s="55">
        <f>SUMIF(NSL!$C$983:$C$1000,C14,NSL!$O$983:$O$1000)</f>
        <v>0</v>
      </c>
      <c r="AM14" s="55">
        <f>SUMIF(NSL!$C$1002:$C$1028,C14,NSL!$O$1002:$O$1028)</f>
        <v>0</v>
      </c>
      <c r="AN14" s="55">
        <f>SUMIF(NSL!$C$1030:$C$1045,C14,NSL!$O$1030:$O$1045)</f>
        <v>0</v>
      </c>
      <c r="AO14" s="55">
        <f>SUMIF(NSL!$C$1047:$C$1048,C14,NSL!$O$1047:$O$1048)</f>
        <v>0</v>
      </c>
      <c r="AP14" s="55">
        <f>SUMIF(NSL!$C$1050:$C$1074,C14,NSL!$O$1050:$O$1074)</f>
        <v>0</v>
      </c>
      <c r="AQ14" s="55">
        <f>SUMIF(NSL!$C$1076:$C$1099,C14,NSL!$O$1076:$O$1099)</f>
        <v>0</v>
      </c>
      <c r="AR14" s="55">
        <f>SUMIF(NSL!$C$1101:$C$1121,C14,NSL!$O$1101:$O$1121)</f>
        <v>0</v>
      </c>
      <c r="AS14" s="55">
        <f>SUMIF(NSL!$C$1123:$C$1164,C14,NSL!$O$1123:$O$1164)</f>
        <v>0</v>
      </c>
      <c r="AT14" s="55">
        <f>SUMIF(NSL!$C$1166:$C$1201,C14,NSL!$O$1166:$O$1201)</f>
        <v>0</v>
      </c>
      <c r="AU14" s="55">
        <f>SUMIF(NSL!$C$1203:$C$1223,C14,NSL!$O$1203:$O$1223)</f>
        <v>0</v>
      </c>
      <c r="AV14" s="55">
        <f>SUMIF(NSL!$C$1225:$C$1226,C14,NSL!$O$1225:$O$1226)</f>
        <v>0</v>
      </c>
      <c r="AW14" s="55">
        <f>SUMIF(NSL!$C$1228:$C$1244,C14,NSL!$O$1228:$O$1244)</f>
        <v>0</v>
      </c>
      <c r="AX14" s="55">
        <f>SUMIF(NSL!$C$1246:$C$1351,C14,NSL!$O$1246:$O$1351)</f>
        <v>0</v>
      </c>
      <c r="AY14" s="55">
        <f>SUMIF(NSL!$C$1353:$C$1434,C14,NSL!$O$1353:$O$1434)</f>
        <v>0</v>
      </c>
      <c r="AZ14" s="55">
        <f>SUMIF(NSL!$C$1436:$C$1440,C14,NSL!$O$1436:$O$1440)</f>
        <v>0</v>
      </c>
      <c r="BA14" s="55">
        <f>SUMIF(NSL!$C$1442:$C$1507,C14,NSL!$O$1442:$O$1507)</f>
        <v>0</v>
      </c>
      <c r="BB14" s="55">
        <f>SUMIF(NSL!$C$1509:$C$1540,C14,NSL!$O$1509:$O$1540)</f>
        <v>0</v>
      </c>
      <c r="BC14" s="55">
        <f>SUMIF(NSL!$C$1542:$C$1545,C14,NSL!$O$1542:$O$1545)</f>
        <v>0</v>
      </c>
      <c r="BD14" s="55">
        <f>SUMIF(NSL!$C$1547:$C$1560,C14,NSL!$O$1547:$O$1560)</f>
        <v>0</v>
      </c>
      <c r="BE14" s="55">
        <f>SUMIF(NSL!$C$1562:$C$1565,C14,NSL!$O$1562:$O$1565)</f>
        <v>0</v>
      </c>
      <c r="BF14" s="55">
        <f>SUMIF(NSL!$C$1567:$C$1569,C14,NSL!$O$1567:$O$1569)</f>
        <v>0</v>
      </c>
      <c r="BG14" s="65">
        <f>SUM(G14:L14)+SUM(N14:Q14)+SUM(S14:Z14)+SUM(AB14:BF14)</f>
        <v>81.8</v>
      </c>
      <c r="BH14" s="53">
        <f>M60-BG14</f>
        <v>-81.8</v>
      </c>
      <c r="BI14" s="53">
        <f t="shared" si="6"/>
        <v>3493.18</v>
      </c>
    </row>
    <row r="15" spans="1:61" ht="15">
      <c r="A15" s="56" t="s">
        <v>84</v>
      </c>
      <c r="B15" s="13" t="s">
        <v>83</v>
      </c>
      <c r="C15" s="56" t="s">
        <v>22</v>
      </c>
      <c r="D15" s="52">
        <f>HTg!L17</f>
        <v>184.6</v>
      </c>
      <c r="E15" s="65">
        <f t="shared" si="3"/>
        <v>164.63999999999996</v>
      </c>
      <c r="F15" s="70">
        <f t="shared" si="4"/>
        <v>0</v>
      </c>
      <c r="G15" s="55">
        <f>SUMIF(NSL!$C$9:$C$10,C15,NSL!$O$9:$O$10)</f>
        <v>0</v>
      </c>
      <c r="H15" s="55">
        <f>SUMIF(NSL!$C$12:$C$13,C15,NSL!$O$12:$O$13)</f>
        <v>0</v>
      </c>
      <c r="I15" s="55">
        <f>SUMIF(NSL!$C$15:$C$16,C15,NSL!$O$15:$O$16)</f>
        <v>0</v>
      </c>
      <c r="J15" s="55">
        <f>SUMIF(NSL!$C$18:$C$19,C15,NSL!$O$18:$O$19)</f>
        <v>0</v>
      </c>
      <c r="K15" s="55">
        <f>SUMIF(NSL!$C$21:$C$43,C15,NSL!$O$21:$O$43)</f>
        <v>246.44</v>
      </c>
      <c r="L15" s="55">
        <f>SUMIF(NSL!$C$45:$C$51,C15,NSL!$O$45:$O$51)</f>
        <v>0</v>
      </c>
      <c r="M15" s="55">
        <f>SUMIF(NSL!$C$53:$C$55,C15,NSL!$O$53:$O$55)</f>
        <v>0</v>
      </c>
      <c r="N15" s="54">
        <f>D15-BG15</f>
        <v>-81.80000000000004</v>
      </c>
      <c r="O15" s="55">
        <f>SUMIF(NSL!$C$67:$C$76,C15,NSL!$O$67:$O$76)</f>
        <v>0</v>
      </c>
      <c r="P15" s="55">
        <f>SUMIF(NSL!$C$78:$C$79,C15,NSL!$O$78:$O$79)</f>
        <v>0</v>
      </c>
      <c r="Q15" s="55">
        <f>SUMIF(NSL!$C$81:$C$173,C15,NSL!$O$81:$O$173)</f>
        <v>0</v>
      </c>
      <c r="R15" s="65">
        <f t="shared" si="7"/>
        <v>19.96</v>
      </c>
      <c r="S15" s="55">
        <f>SUMIF(NSL!$C$176:$C$214,C15,NSL!$O$176:$O$214)</f>
        <v>11.1</v>
      </c>
      <c r="T15" s="55">
        <f>SUMIF(NSL!$C$216:$C$238,C15,NSL!$O$216:$O$238)</f>
        <v>0</v>
      </c>
      <c r="U15" s="55">
        <f>SUMIF(NSL!$C$240:$C$252,C15,NSL!$O$240:$O$252)</f>
        <v>0</v>
      </c>
      <c r="V15" s="55">
        <f>SUMIF(NSL!$C$254:$C$255,C15,NSL!$O$254:$O$255)</f>
        <v>0</v>
      </c>
      <c r="W15" s="55">
        <f>SUMIF(NSL!$C$257:$C$282,C15,NSL!$O$257:$O$282)</f>
        <v>0</v>
      </c>
      <c r="X15" s="55">
        <f>SUMIF(NSL!$C$284:$C$346,C15,NSL!$O$284:$O$346)</f>
        <v>0</v>
      </c>
      <c r="Y15" s="55">
        <f>SUMIF(NSL!$C$348:$C$436,C15,NSL!$O$348:$O$436)</f>
        <v>0</v>
      </c>
      <c r="Z15" s="55">
        <f>SUMIF(NSL!$C$438:$C$480,C15,NSL!$O$438:$O$480)</f>
        <v>0</v>
      </c>
      <c r="AA15" s="70">
        <f t="shared" si="5"/>
        <v>6.330000000000001</v>
      </c>
      <c r="AB15" s="55">
        <f>SUMIF(NSL!$C$483:$C$679,C15,NSL!$O$483:$O$679)</f>
        <v>0.49</v>
      </c>
      <c r="AC15" s="55">
        <f>SUMIF(NSL!$C$681:$C$682,C15,NSL!$O$681:$O$682)</f>
        <v>0</v>
      </c>
      <c r="AD15" s="55">
        <f>SUMIF(NSL!$C$684:$C$692,C15,NSL!$O$684:$O$692)</f>
        <v>0</v>
      </c>
      <c r="AE15" s="55">
        <f>SUMIF(NSL!$C$694:$C$776,C15,NSL!$O$694:$O$776)</f>
        <v>0</v>
      </c>
      <c r="AF15" s="55">
        <f>SUMIF(NSL!$C$778:$C$810,C15,NSL!$O$778:$O$810)</f>
        <v>1.6</v>
      </c>
      <c r="AG15" s="55">
        <f>SUMIF(NSL!$C$812:$C$813,C15,NSL!$O$812:$O$813)</f>
        <v>0</v>
      </c>
      <c r="AH15" s="55">
        <f>SUMIF(NSL!$C$815:$C$816,C15,NSL!$O$815:$O$816)</f>
        <v>0</v>
      </c>
      <c r="AI15" s="55">
        <f>SUMIF(NSL!$C$818:$C$889,C15,NSL!$O$818:$O$889)</f>
        <v>2.81</v>
      </c>
      <c r="AJ15" s="55">
        <f>SUMIF(NSL!$C$891:$C$917,C15,NSL!$O$891:$O$917)</f>
        <v>0.56999999999999995</v>
      </c>
      <c r="AK15" s="55">
        <f>SUMIF(NSL!$C$919:$C$981,C15,NSL!$O$919:$O$981)</f>
        <v>0.8600000000000001</v>
      </c>
      <c r="AL15" s="55">
        <f>SUMIF(NSL!$C$983:$C$1000,C15,NSL!$O$983:$O$1000)</f>
        <v>0</v>
      </c>
      <c r="AM15" s="55">
        <f>SUMIF(NSL!$C$1002:$C$1028,C15,NSL!$O$1002:$O$1028)</f>
        <v>0</v>
      </c>
      <c r="AN15" s="55">
        <f>SUMIF(NSL!$C$1030:$C$1045,C15,NSL!$O$1030:$O$1045)</f>
        <v>0</v>
      </c>
      <c r="AO15" s="55">
        <f>SUMIF(NSL!$C$1047:$C$1048,C15,NSL!$O$1047:$O$1048)</f>
        <v>0</v>
      </c>
      <c r="AP15" s="55">
        <f>SUMIF(NSL!$C$1050:$C$1074,C15,NSL!$O$1050:$O$1074)</f>
        <v>0</v>
      </c>
      <c r="AQ15" s="55">
        <f>SUMIF(NSL!$C$1076:$C$1099,C15,NSL!$O$1076:$O$1099)</f>
        <v>0</v>
      </c>
      <c r="AR15" s="55">
        <f>SUMIF(NSL!$C$1101:$C$1121,C15,NSL!$O$1101:$O$1121)</f>
        <v>0.7</v>
      </c>
      <c r="AS15" s="55">
        <f>SUMIF(NSL!$C$1123:$C$1164,C15,NSL!$O$1123:$O$1164)</f>
        <v>0</v>
      </c>
      <c r="AT15" s="55">
        <f>SUMIF(NSL!$C$1166:$C$1201,C15,NSL!$O$1166:$O$1201)</f>
        <v>0</v>
      </c>
      <c r="AU15" s="55">
        <f>SUMIF(NSL!$C$1203:$C$1223,C15,NSL!$O$1203:$O$1223)</f>
        <v>0.15</v>
      </c>
      <c r="AV15" s="55">
        <f>SUMIF(NSL!$C$1225:$C$1226,C15,NSL!$O$1225:$O$1226)</f>
        <v>0</v>
      </c>
      <c r="AW15" s="55">
        <f>SUMIF(NSL!$C$1228:$C$1244,C15,NSL!$O$1228:$O$1244)</f>
        <v>0</v>
      </c>
      <c r="AX15" s="55">
        <f>SUMIF(NSL!$C$1246:$C$1351,C15,NSL!$O$1246:$O$1351)</f>
        <v>1.4100000000000001</v>
      </c>
      <c r="AY15" s="55">
        <f>SUMIF(NSL!$C$1353:$C$1434,C15,NSL!$O$1353:$O$1434)</f>
        <v>0</v>
      </c>
      <c r="AZ15" s="55">
        <f>SUMIF(NSL!$C$1436:$C$1440,C15,NSL!$O$1436:$O$1440)</f>
        <v>0</v>
      </c>
      <c r="BA15" s="55">
        <f>SUMIF(NSL!$C$1442:$C$1507,C15,NSL!$O$1442:$O$1507)</f>
        <v>0.27</v>
      </c>
      <c r="BB15" s="55">
        <f>SUMIF(NSL!$C$1509:$C$1540,C15,NSL!$O$1509:$O$1540)</f>
        <v>0</v>
      </c>
      <c r="BC15" s="55">
        <f>SUMIF(NSL!$C$1542:$C$1545,C15,NSL!$O$1542:$O$1545)</f>
        <v>0</v>
      </c>
      <c r="BD15" s="55">
        <f>SUMIF(NSL!$C$1547:$C$1560,C15,NSL!$O$1547:$O$1560)</f>
        <v>0</v>
      </c>
      <c r="BE15" s="55">
        <f>SUMIF(NSL!$C$1562:$C$1565,C15,NSL!$O$1562:$O$1565)</f>
        <v>0</v>
      </c>
      <c r="BF15" s="55">
        <f>SUMIF(NSL!$C$1567:$C$1569,C15,NSL!$O$1567:$O$1569)</f>
        <v>0</v>
      </c>
      <c r="BG15" s="65">
        <f>SUM(G15:M15)+SUM(O15:Q15)+SUM(S15:Z15)+SUM(AB15:BF15)</f>
        <v>266.40000000000003</v>
      </c>
      <c r="BH15" s="53">
        <f>N60-BG15</f>
        <v>-184.60000000000002</v>
      </c>
      <c r="BI15" s="53">
        <f t="shared" si="6"/>
        <v>0</v>
      </c>
    </row>
    <row r="16" spans="1:61" ht="15">
      <c r="A16" s="56" t="s">
        <v>93</v>
      </c>
      <c r="B16" s="13" t="s">
        <v>92</v>
      </c>
      <c r="C16" s="56" t="s">
        <v>23</v>
      </c>
      <c r="D16" s="52">
        <f>HTg!L18</f>
        <v>8.2899999999999991</v>
      </c>
      <c r="E16" s="65">
        <f t="shared" si="3"/>
        <v>8.2099999999999991</v>
      </c>
      <c r="F16" s="70">
        <f t="shared" si="4"/>
        <v>0</v>
      </c>
      <c r="G16" s="55">
        <f>SUMIF(NSL!$C$9:$C$10,C16,NSL!$O$9:$O$10)</f>
        <v>0</v>
      </c>
      <c r="H16" s="55">
        <f>SUMIF(NSL!$C$12:$C$13,C16,NSL!$O$12:$O$13)</f>
        <v>0</v>
      </c>
      <c r="I16" s="55">
        <f>SUMIF(NSL!$C$15:$C$16,C16,NSL!$O$15:$O$16)</f>
        <v>0</v>
      </c>
      <c r="J16" s="55">
        <f>SUMIF(NSL!$C$18:$C$19,C16,NSL!$O$18:$O$19)</f>
        <v>0</v>
      </c>
      <c r="K16" s="55">
        <f>SUMIF(NSL!$C$21:$C$43,C16,NSL!$O$21:$O$43)</f>
        <v>0</v>
      </c>
      <c r="L16" s="55">
        <f>SUMIF(NSL!$C$45:$C$51,C16,NSL!$O$45:$O$51)</f>
        <v>0</v>
      </c>
      <c r="M16" s="55">
        <f>SUMIF(NSL!$C$53:$C$55,C16,NSL!$O$53:$O$55)</f>
        <v>0</v>
      </c>
      <c r="N16" s="55">
        <f>SUMIF(NSL!$C$57:$C$65,C16,NSL!$O$57:$O$65)</f>
        <v>0</v>
      </c>
      <c r="O16" s="54">
        <f>D16-BG16</f>
        <v>8.2099999999999991</v>
      </c>
      <c r="P16" s="55">
        <f>SUMIF(NSL!$C$78:$C$79,C16,NSL!$O$78:$O$79)</f>
        <v>0</v>
      </c>
      <c r="Q16" s="55">
        <f>SUMIF(NSL!$C$81:$C$173,C16,NSL!$O$81:$O$173)</f>
        <v>0</v>
      </c>
      <c r="R16" s="65">
        <f t="shared" si="7"/>
        <v>0.08</v>
      </c>
      <c r="S16" s="55">
        <f>SUMIF(NSL!$C$176:$C$214,C16,NSL!$O$176:$O$214)</f>
        <v>0</v>
      </c>
      <c r="T16" s="55">
        <f>SUMIF(NSL!$C$216:$C$238,C16,NSL!$O$216:$O$238)</f>
        <v>0</v>
      </c>
      <c r="U16" s="55">
        <f>SUMIF(NSL!$C$240:$C$252,C16,NSL!$O$240:$O$252)</f>
        <v>0</v>
      </c>
      <c r="V16" s="55">
        <f>SUMIF(NSL!$C$254:$C$255,C16,NSL!$O$254:$O$255)</f>
        <v>0</v>
      </c>
      <c r="W16" s="55">
        <f>SUMIF(NSL!$C$257:$C$282,C16,NSL!$O$257:$O$282)</f>
        <v>0</v>
      </c>
      <c r="X16" s="55">
        <f>SUMIF(NSL!$C$284:$C$346,C16,NSL!$O$284:$O$346)</f>
        <v>0</v>
      </c>
      <c r="Y16" s="55">
        <f>SUMIF(NSL!$C$348:$C$436,C16,NSL!$O$348:$O$436)</f>
        <v>0</v>
      </c>
      <c r="Z16" s="55">
        <f>SUMIF(NSL!$C$438:$C$480,C16,NSL!$O$438:$O$480)</f>
        <v>0</v>
      </c>
      <c r="AA16" s="70">
        <f t="shared" si="5"/>
        <v>0</v>
      </c>
      <c r="AB16" s="55">
        <f>SUMIF(NSL!$C$483:$C$679,C16,NSL!$O$483:$O$679)</f>
        <v>0</v>
      </c>
      <c r="AC16" s="55">
        <f>SUMIF(NSL!$C$681:$C$682,C16,NSL!$O$681:$O$682)</f>
        <v>0</v>
      </c>
      <c r="AD16" s="55">
        <f>SUMIF(NSL!$C$684:$C$692,C16,NSL!$O$684:$O$692)</f>
        <v>0</v>
      </c>
      <c r="AE16" s="55">
        <f>SUMIF(NSL!$C$694:$C$776,C16,NSL!$O$694:$O$776)</f>
        <v>0</v>
      </c>
      <c r="AF16" s="55">
        <f>SUMIF(NSL!$C$778:$C$810,C16,NSL!$O$778:$O$810)</f>
        <v>0</v>
      </c>
      <c r="AG16" s="55">
        <f>SUMIF(NSL!$C$812:$C$813,C16,NSL!$O$812:$O$813)</f>
        <v>0</v>
      </c>
      <c r="AH16" s="55">
        <f>SUMIF(NSL!$C$815:$C$816,C16,NSL!$O$815:$O$816)</f>
        <v>0</v>
      </c>
      <c r="AI16" s="55">
        <f>SUMIF(NSL!$C$818:$C$889,C16,NSL!$O$818:$O$889)</f>
        <v>0</v>
      </c>
      <c r="AJ16" s="55">
        <f>SUMIF(NSL!$C$891:$C$917,C16,NSL!$O$891:$O$917)</f>
        <v>0</v>
      </c>
      <c r="AK16" s="55">
        <f>SUMIF(NSL!$C$919:$C$981,C16,NSL!$O$919:$O$981)</f>
        <v>0</v>
      </c>
      <c r="AL16" s="55">
        <f>SUMIF(NSL!$C$983:$C$1000,C16,NSL!$O$983:$O$1000)</f>
        <v>0</v>
      </c>
      <c r="AM16" s="55">
        <f>SUMIF(NSL!$C$1002:$C$1028,C16,NSL!$O$1002:$O$1028)</f>
        <v>0</v>
      </c>
      <c r="AN16" s="55">
        <f>SUMIF(NSL!$C$1030:$C$1045,C16,NSL!$O$1030:$O$1045)</f>
        <v>0</v>
      </c>
      <c r="AO16" s="55">
        <f>SUMIF(NSL!$C$1047:$C$1048,C16,NSL!$O$1047:$O$1048)</f>
        <v>0</v>
      </c>
      <c r="AP16" s="55">
        <f>SUMIF(NSL!$C$1050:$C$1074,C16,NSL!$O$1050:$O$1074)</f>
        <v>0</v>
      </c>
      <c r="AQ16" s="55">
        <f>SUMIF(NSL!$C$1076:$C$1099,C16,NSL!$O$1076:$O$1099)</f>
        <v>0</v>
      </c>
      <c r="AR16" s="55">
        <f>SUMIF(NSL!$C$1101:$C$1121,C16,NSL!$O$1101:$O$1121)</f>
        <v>0</v>
      </c>
      <c r="AS16" s="55">
        <f>SUMIF(NSL!$C$1123:$C$1164,C16,NSL!$O$1123:$O$1164)</f>
        <v>0</v>
      </c>
      <c r="AT16" s="55">
        <f>SUMIF(NSL!$C$1166:$C$1201,C16,NSL!$O$1166:$O$1201)</f>
        <v>0</v>
      </c>
      <c r="AU16" s="55">
        <f>SUMIF(NSL!$C$1203:$C$1223,C16,NSL!$O$1203:$O$1223)</f>
        <v>0</v>
      </c>
      <c r="AV16" s="55">
        <f>SUMIF(NSL!$C$1225:$C$1226,C16,NSL!$O$1225:$O$1226)</f>
        <v>0</v>
      </c>
      <c r="AW16" s="55">
        <f>SUMIF(NSL!$C$1228:$C$1244,C16,NSL!$O$1228:$O$1244)</f>
        <v>0</v>
      </c>
      <c r="AX16" s="55">
        <f>SUMIF(NSL!$C$1246:$C$1351,C16,NSL!$O$1246:$O$1351)</f>
        <v>0</v>
      </c>
      <c r="AY16" s="55">
        <f>SUMIF(NSL!$C$1353:$C$1434,C16,NSL!$O$1353:$O$1434)</f>
        <v>0</v>
      </c>
      <c r="AZ16" s="55">
        <f>SUMIF(NSL!$C$1436:$C$1440,C16,NSL!$O$1436:$O$1440)</f>
        <v>0</v>
      </c>
      <c r="BA16" s="55">
        <f>SUMIF(NSL!$C$1442:$C$1507,C16,NSL!$O$1442:$O$1507)</f>
        <v>0</v>
      </c>
      <c r="BB16" s="55">
        <f>SUMIF(NSL!$C$1509:$C$1540,C16,NSL!$O$1509:$O$1540)</f>
        <v>0</v>
      </c>
      <c r="BC16" s="55">
        <f>SUMIF(NSL!$C$1542:$C$1545,C16,NSL!$O$1542:$O$1545)</f>
        <v>0</v>
      </c>
      <c r="BD16" s="55">
        <f>SUMIF(NSL!$C$1547:$C$1560,C16,NSL!$O$1547:$O$1560)</f>
        <v>0.08</v>
      </c>
      <c r="BE16" s="55">
        <f>SUMIF(NSL!$C$1562:$C$1565,C16,NSL!$O$1562:$O$1565)</f>
        <v>0</v>
      </c>
      <c r="BF16" s="55">
        <f>SUMIF(NSL!$C$1567:$C$1569,C16,NSL!$O$1567:$O$1569)</f>
        <v>0</v>
      </c>
      <c r="BG16" s="65">
        <f>SUM(G16:N16)+SUM(P16:Q16)+SUM(S16:Z16)+SUM(AB16:BF16)</f>
        <v>0.08</v>
      </c>
      <c r="BH16" s="53">
        <f>O60-BG16</f>
        <v>4.2699999999999996</v>
      </c>
      <c r="BI16" s="53">
        <f t="shared" si="6"/>
        <v>12.559999999999999</v>
      </c>
    </row>
    <row r="17" spans="1:61" ht="15">
      <c r="A17" s="56" t="s">
        <v>107</v>
      </c>
      <c r="B17" s="13" t="s">
        <v>94</v>
      </c>
      <c r="C17" s="56" t="s">
        <v>24</v>
      </c>
      <c r="D17" s="52">
        <f>HTg!L19</f>
        <v>0</v>
      </c>
      <c r="E17" s="65">
        <f t="shared" si="3"/>
        <v>0</v>
      </c>
      <c r="F17" s="70">
        <f t="shared" si="4"/>
        <v>0</v>
      </c>
      <c r="G17" s="55">
        <f>SUMIF(NSL!$C$9:$C$10,C17,NSL!$O$9:$O$10)</f>
        <v>0</v>
      </c>
      <c r="H17" s="55">
        <f>SUMIF(NSL!$C$12:$C$13,C17,NSL!$O$12:$O$13)</f>
        <v>0</v>
      </c>
      <c r="I17" s="55">
        <f>SUMIF(NSL!$C$15:$C$16,C17,NSL!$O$15:$O$16)</f>
        <v>0</v>
      </c>
      <c r="J17" s="55">
        <f>SUMIF(NSL!$C$18:$C$19,C17,NSL!$O$18:$O$19)</f>
        <v>0</v>
      </c>
      <c r="K17" s="55">
        <f>SUMIF(NSL!$C$21:$C$43,C17,NSL!$O$21:$O$43)</f>
        <v>0</v>
      </c>
      <c r="L17" s="55">
        <f>SUMIF(NSL!$C$45:$C$51,C17,NSL!$O$45:$O$51)</f>
        <v>0</v>
      </c>
      <c r="M17" s="55">
        <f>SUMIF(NSL!$C$53:$C$55,C17,NSL!$O$53:$O$55)</f>
        <v>0</v>
      </c>
      <c r="N17" s="55">
        <f>SUMIF(NSL!$C$57:$C$65,C17,NSL!$O$57:$O$65)</f>
        <v>0</v>
      </c>
      <c r="O17" s="55">
        <f>SUMIF(NSL!$C$67:$C$76,C17,NSL!$O$67:$O$76)</f>
        <v>0</v>
      </c>
      <c r="P17" s="54">
        <f>D17-BG17</f>
        <v>0</v>
      </c>
      <c r="Q17" s="55">
        <f>SUMIF(NSL!$C$81:$C$173,C17,NSL!$O$81:$O$173)</f>
        <v>0</v>
      </c>
      <c r="R17" s="65">
        <f t="shared" si="7"/>
        <v>0</v>
      </c>
      <c r="S17" s="55">
        <f>SUMIF(NSL!$C$176:$C$214,C17,NSL!$O$176:$O$214)</f>
        <v>0</v>
      </c>
      <c r="T17" s="55">
        <f>SUMIF(NSL!$C$216:$C$238,C17,NSL!$O$216:$O$238)</f>
        <v>0</v>
      </c>
      <c r="U17" s="55">
        <f>SUMIF(NSL!$C$240:$C$252,C17,NSL!$O$240:$O$252)</f>
        <v>0</v>
      </c>
      <c r="V17" s="55">
        <f>SUMIF(NSL!$C$254:$C$255,C17,NSL!$O$254:$O$255)</f>
        <v>0</v>
      </c>
      <c r="W17" s="55">
        <f>SUMIF(NSL!$C$257:$C$282,C17,NSL!$O$257:$O$282)</f>
        <v>0</v>
      </c>
      <c r="X17" s="55">
        <f>SUMIF(NSL!$C$284:$C$346,C17,NSL!$O$284:$O$346)</f>
        <v>0</v>
      </c>
      <c r="Y17" s="55">
        <f>SUMIF(NSL!$C$348:$C$436,C17,NSL!$O$348:$O$436)</f>
        <v>0</v>
      </c>
      <c r="Z17" s="55">
        <f>SUMIF(NSL!$C$438:$C$480,C17,NSL!$O$438:$O$480)</f>
        <v>0</v>
      </c>
      <c r="AA17" s="70">
        <f t="shared" si="5"/>
        <v>0</v>
      </c>
      <c r="AB17" s="55">
        <f>SUMIF(NSL!$C$483:$C$679,C17,NSL!$O$483:$O$679)</f>
        <v>0</v>
      </c>
      <c r="AC17" s="55">
        <f>SUMIF(NSL!$C$681:$C$682,C17,NSL!$O$681:$O$682)</f>
        <v>0</v>
      </c>
      <c r="AD17" s="55">
        <f>SUMIF(NSL!$C$684:$C$692,C17,NSL!$O$684:$O$692)</f>
        <v>0</v>
      </c>
      <c r="AE17" s="55">
        <f>SUMIF(NSL!$C$694:$C$776,C17,NSL!$O$694:$O$776)</f>
        <v>0</v>
      </c>
      <c r="AF17" s="55">
        <f>SUMIF(NSL!$C$778:$C$810,C17,NSL!$O$778:$O$810)</f>
        <v>0</v>
      </c>
      <c r="AG17" s="55">
        <f>SUMIF(NSL!$C$812:$C$813,C17,NSL!$O$812:$O$813)</f>
        <v>0</v>
      </c>
      <c r="AH17" s="55">
        <f>SUMIF(NSL!$C$815:$C$816,C17,NSL!$O$815:$O$816)</f>
        <v>0</v>
      </c>
      <c r="AI17" s="55">
        <f>SUMIF(NSL!$C$818:$C$889,C17,NSL!$O$818:$O$889)</f>
        <v>0</v>
      </c>
      <c r="AJ17" s="55">
        <f>SUMIF(NSL!$C$891:$C$917,C17,NSL!$O$891:$O$917)</f>
        <v>0</v>
      </c>
      <c r="AK17" s="55">
        <f>SUMIF(NSL!$C$919:$C$981,C17,NSL!$O$919:$O$981)</f>
        <v>0</v>
      </c>
      <c r="AL17" s="55">
        <f>SUMIF(NSL!$C$983:$C$1000,C17,NSL!$O$983:$O$1000)</f>
        <v>0</v>
      </c>
      <c r="AM17" s="55">
        <f>SUMIF(NSL!$C$1002:$C$1028,C17,NSL!$O$1002:$O$1028)</f>
        <v>0</v>
      </c>
      <c r="AN17" s="55">
        <f>SUMIF(NSL!$C$1030:$C$1045,C17,NSL!$O$1030:$O$1045)</f>
        <v>0</v>
      </c>
      <c r="AO17" s="55">
        <f>SUMIF(NSL!$C$1047:$C$1048,C17,NSL!$O$1047:$O$1048)</f>
        <v>0</v>
      </c>
      <c r="AP17" s="55">
        <f>SUMIF(NSL!$C$1050:$C$1074,C17,NSL!$O$1050:$O$1074)</f>
        <v>0</v>
      </c>
      <c r="AQ17" s="55">
        <f>SUMIF(NSL!$C$1076:$C$1099,C17,NSL!$O$1076:$O$1099)</f>
        <v>0</v>
      </c>
      <c r="AR17" s="55">
        <f>SUMIF(NSL!$C$1101:$C$1121,C17,NSL!$O$1101:$O$1121)</f>
        <v>0</v>
      </c>
      <c r="AS17" s="55">
        <f>SUMIF(NSL!$C$1123:$C$1164,C17,NSL!$O$1123:$O$1164)</f>
        <v>0</v>
      </c>
      <c r="AT17" s="55">
        <f>SUMIF(NSL!$C$1166:$C$1201,C17,NSL!$O$1166:$O$1201)</f>
        <v>0</v>
      </c>
      <c r="AU17" s="55">
        <f>SUMIF(NSL!$C$1203:$C$1223,C17,NSL!$O$1203:$O$1223)</f>
        <v>0</v>
      </c>
      <c r="AV17" s="55">
        <f>SUMIF(NSL!$C$1225:$C$1226,C17,NSL!$O$1225:$O$1226)</f>
        <v>0</v>
      </c>
      <c r="AW17" s="55">
        <f>SUMIF(NSL!$C$1228:$C$1244,C17,NSL!$O$1228:$O$1244)</f>
        <v>0</v>
      </c>
      <c r="AX17" s="55">
        <f>SUMIF(NSL!$C$1246:$C$1351,C17,NSL!$O$1246:$O$1351)</f>
        <v>0</v>
      </c>
      <c r="AY17" s="55">
        <f>SUMIF(NSL!$C$1353:$C$1434,C17,NSL!$O$1353:$O$1434)</f>
        <v>0</v>
      </c>
      <c r="AZ17" s="55">
        <f>SUMIF(NSL!$C$1436:$C$1440,C17,NSL!$O$1436:$O$1440)</f>
        <v>0</v>
      </c>
      <c r="BA17" s="55">
        <f>SUMIF(NSL!$C$1442:$C$1507,C17,NSL!$O$1442:$O$1507)</f>
        <v>0</v>
      </c>
      <c r="BB17" s="55">
        <f>SUMIF(NSL!$C$1509:$C$1540,C17,NSL!$O$1509:$O$1540)</f>
        <v>0</v>
      </c>
      <c r="BC17" s="55">
        <f>SUMIF(NSL!$C$1542:$C$1545,C17,NSL!$O$1542:$O$1545)</f>
        <v>0</v>
      </c>
      <c r="BD17" s="55">
        <f>SUMIF(NSL!$C$1547:$C$1560,C17,NSL!$O$1547:$O$1560)</f>
        <v>0</v>
      </c>
      <c r="BE17" s="55">
        <f>SUMIF(NSL!$C$1562:$C$1565,C17,NSL!$O$1562:$O$1565)</f>
        <v>0</v>
      </c>
      <c r="BF17" s="55">
        <f>SUMIF(NSL!$C$1567:$C$1569,C17,NSL!$O$1567:$O$1569)</f>
        <v>0</v>
      </c>
      <c r="BG17" s="65">
        <f>SUM(G17:O17)+Q17+SUM(S17:Z17)+SUM(AB17:BF17)</f>
        <v>0</v>
      </c>
      <c r="BH17" s="53">
        <f>P60-BG17</f>
        <v>0</v>
      </c>
      <c r="BI17" s="53">
        <f t="shared" si="6"/>
        <v>0</v>
      </c>
    </row>
    <row r="18" spans="1:61" ht="15">
      <c r="A18" s="56" t="s">
        <v>118</v>
      </c>
      <c r="B18" s="15" t="s">
        <v>117</v>
      </c>
      <c r="C18" s="56" t="s">
        <v>25</v>
      </c>
      <c r="D18" s="52">
        <f>HTg!L20</f>
        <v>0</v>
      </c>
      <c r="E18" s="65">
        <f t="shared" si="3"/>
        <v>0</v>
      </c>
      <c r="F18" s="70">
        <f t="shared" si="4"/>
        <v>0</v>
      </c>
      <c r="G18" s="55">
        <f>SUMIF(NSL!$C$9:$C$10,C18,NSL!$O$9:$O$10)</f>
        <v>0</v>
      </c>
      <c r="H18" s="55">
        <f>SUMIF(NSL!$C$12:$C$13,C18,NSL!$O$12:$O$13)</f>
        <v>0</v>
      </c>
      <c r="I18" s="55">
        <f>SUMIF(NSL!$C$15:$C$16,C18,NSL!$O$15:$O$16)</f>
        <v>0</v>
      </c>
      <c r="J18" s="55">
        <f>SUMIF(NSL!$C$18:$C$19,C18,NSL!$O$18:$O$19)</f>
        <v>0</v>
      </c>
      <c r="K18" s="55">
        <f>SUMIF(NSL!$C$21:$C$43,C18,NSL!$O$21:$O$43)</f>
        <v>0</v>
      </c>
      <c r="L18" s="55">
        <f>SUMIF(NSL!$C$45:$C$51,C18,NSL!$O$45:$O$51)</f>
        <v>0</v>
      </c>
      <c r="M18" s="55">
        <f>SUMIF(NSL!$C$53:$C$55,C18,NSL!$O$53:$O$55)</f>
        <v>0</v>
      </c>
      <c r="N18" s="55">
        <f>SUMIF(NSL!$C$57:$C$65,C18,NSL!$O$57:$O$65)</f>
        <v>0</v>
      </c>
      <c r="O18" s="55">
        <f>SUMIF(NSL!$C$67:$C$76,C18,NSL!$O$67:$O$76)</f>
        <v>0</v>
      </c>
      <c r="P18" s="55">
        <f>SUMIF(NSL!$C$78:$C$79,C18,NSL!$O$78:$O$79)</f>
        <v>0</v>
      </c>
      <c r="Q18" s="54">
        <f>D18-BG18</f>
        <v>0</v>
      </c>
      <c r="R18" s="65">
        <f>SUM(S18:AA18)+SUM(AO18:BF18)</f>
        <v>0</v>
      </c>
      <c r="S18" s="55">
        <f>SUMIF(NSL!$C$176:$C$214,C18,NSL!$O$176:$O$214)</f>
        <v>0</v>
      </c>
      <c r="T18" s="55">
        <f>SUMIF(NSL!$C$216:$C$238,C18,NSL!$O$216:$O$238)</f>
        <v>0</v>
      </c>
      <c r="U18" s="55">
        <f>SUMIF(NSL!$C$240:$C$252,C18,NSL!$O$240:$O$252)</f>
        <v>0</v>
      </c>
      <c r="V18" s="55">
        <f>SUMIF(NSL!$C$254:$C$255,C18,NSL!$O$254:$O$255)</f>
        <v>0</v>
      </c>
      <c r="W18" s="55">
        <f>SUMIF(NSL!$C$257:$C$282,C18,NSL!$O$257:$O$282)</f>
        <v>0</v>
      </c>
      <c r="X18" s="55">
        <f>SUMIF(NSL!$C$284:$C$346,C18,NSL!$O$284:$O$346)</f>
        <v>0</v>
      </c>
      <c r="Y18" s="55">
        <f>SUMIF(NSL!$C$348:$C$436,C18,NSL!$O$348:$O$436)</f>
        <v>0</v>
      </c>
      <c r="Z18" s="55">
        <f>SUMIF(NSL!$C$438:$C$480,C18,NSL!$O$438:$O$480)</f>
        <v>0</v>
      </c>
      <c r="AA18" s="70">
        <f t="shared" si="5"/>
        <v>0</v>
      </c>
      <c r="AB18" s="55">
        <f>SUMIF(NSL!$C$483:$C$679,C18,NSL!$O$483:$O$679)</f>
        <v>0</v>
      </c>
      <c r="AC18" s="55">
        <f>SUMIF(NSL!$C$681:$C$682,C18,NSL!$O$681:$O$682)</f>
        <v>0</v>
      </c>
      <c r="AD18" s="55">
        <f>SUMIF(NSL!$C$684:$C$692,C18,NSL!$O$684:$O$692)</f>
        <v>0</v>
      </c>
      <c r="AE18" s="55">
        <f>SUMIF(NSL!$C$694:$C$776,C18,NSL!$O$694:$O$776)</f>
        <v>0</v>
      </c>
      <c r="AF18" s="55">
        <f>SUMIF(NSL!$C$778:$C$810,C18,NSL!$O$778:$O$810)</f>
        <v>0</v>
      </c>
      <c r="AG18" s="55">
        <f>SUMIF(NSL!$C$812:$C$813,C18,NSL!$O$812:$O$813)</f>
        <v>0</v>
      </c>
      <c r="AH18" s="55">
        <f>SUMIF(NSL!$C$815:$C$816,C18,NSL!$O$815:$O$816)</f>
        <v>0</v>
      </c>
      <c r="AI18" s="55">
        <f>SUMIF(NSL!$C$818:$C$889,C18,NSL!$O$818:$O$889)</f>
        <v>0</v>
      </c>
      <c r="AJ18" s="55">
        <f>SUMIF(NSL!$C$891:$C$917,C18,NSL!$O$891:$O$917)</f>
        <v>0</v>
      </c>
      <c r="AK18" s="55">
        <f>SUMIF(NSL!$C$919:$C$981,C18,NSL!$O$919:$O$981)</f>
        <v>0</v>
      </c>
      <c r="AL18" s="55">
        <f>SUMIF(NSL!$C$983:$C$1000,C18,NSL!$O$983:$O$1000)</f>
        <v>0</v>
      </c>
      <c r="AM18" s="55">
        <f>SUMIF(NSL!$C$1002:$C$1028,C18,NSL!$O$1002:$O$1028)</f>
        <v>0</v>
      </c>
      <c r="AN18" s="55">
        <f>SUMIF(NSL!$C$1030:$C$1045,C18,NSL!$O$1030:$O$1045)</f>
        <v>0</v>
      </c>
      <c r="AO18" s="55">
        <f>SUMIF(NSL!$C$1047:$C$1048,C18,NSL!$O$1047:$O$1048)</f>
        <v>0</v>
      </c>
      <c r="AP18" s="55">
        <f>SUMIF(NSL!$C$1050:$C$1074,C18,NSL!$O$1050:$O$1074)</f>
        <v>0</v>
      </c>
      <c r="AQ18" s="55">
        <f>SUMIF(NSL!$C$1076:$C$1099,C18,NSL!$O$1076:$O$1099)</f>
        <v>0</v>
      </c>
      <c r="AR18" s="55">
        <f>SUMIF(NSL!$C$1101:$C$1121,C18,NSL!$O$1101:$O$1121)</f>
        <v>0</v>
      </c>
      <c r="AS18" s="55">
        <f>SUMIF(NSL!$C$1123:$C$1164,C18,NSL!$O$1123:$O$1164)</f>
        <v>0</v>
      </c>
      <c r="AT18" s="55">
        <f>SUMIF(NSL!$C$1166:$C$1201,C18,NSL!$O$1166:$O$1201)</f>
        <v>0</v>
      </c>
      <c r="AU18" s="55">
        <f>SUMIF(NSL!$C$1203:$C$1223,C18,NSL!$O$1203:$O$1223)</f>
        <v>0</v>
      </c>
      <c r="AV18" s="55">
        <f>SUMIF(NSL!$C$1225:$C$1226,C18,NSL!$O$1225:$O$1226)</f>
        <v>0</v>
      </c>
      <c r="AW18" s="55">
        <f>SUMIF(NSL!$C$1228:$C$1244,C18,NSL!$O$1228:$O$1244)</f>
        <v>0</v>
      </c>
      <c r="AX18" s="55">
        <f>SUMIF(NSL!$C$1246:$C$1351,C18,NSL!$O$1246:$O$1351)</f>
        <v>0</v>
      </c>
      <c r="AY18" s="55">
        <f>SUMIF(NSL!$C$1353:$C$1434,C18,NSL!$O$1353:$O$1434)</f>
        <v>0</v>
      </c>
      <c r="AZ18" s="55">
        <f>SUMIF(NSL!$C$1436:$C$1440,C18,NSL!$O$1436:$O$1440)</f>
        <v>0</v>
      </c>
      <c r="BA18" s="55">
        <f>SUMIF(NSL!$C$1442:$C$1507,C18,NSL!$O$1442:$O$1507)</f>
        <v>0</v>
      </c>
      <c r="BB18" s="55">
        <f>SUMIF(NSL!$C$1509:$C$1540,C18,NSL!$O$1509:$O$1540)</f>
        <v>0</v>
      </c>
      <c r="BC18" s="55">
        <f>SUMIF(NSL!$C$1542:$C$1545,C18,NSL!$O$1542:$O$1545)</f>
        <v>0</v>
      </c>
      <c r="BD18" s="55">
        <f>SUMIF(NSL!$C$1547:$C$1560,C18,NSL!$O$1547:$O$1560)</f>
        <v>0</v>
      </c>
      <c r="BE18" s="55">
        <f>SUMIF(NSL!$C$1562:$C$1565,C18,NSL!$O$1562:$O$1565)</f>
        <v>0</v>
      </c>
      <c r="BF18" s="55">
        <f>SUMIF(NSL!$C$1567:$C$1569,C18,NSL!$O$1567:$O$1569)</f>
        <v>0</v>
      </c>
      <c r="BG18" s="65">
        <f>SUM(G18:P18)+SUM(S18:Z18)+SUM(AB18:BF18)</f>
        <v>0</v>
      </c>
      <c r="BH18" s="53">
        <f>Q60-BG18</f>
        <v>8</v>
      </c>
      <c r="BI18" s="53">
        <f t="shared" si="6"/>
        <v>8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>
        <f>HTg!L21</f>
        <v>105.92000000000002</v>
      </c>
      <c r="E19" s="65">
        <f>SUM(E20:E28)+SUM(E42:E58)</f>
        <v>0</v>
      </c>
      <c r="F19" s="70">
        <f>SUM(F20:F28)+SUM(F42:F58)</f>
        <v>0</v>
      </c>
      <c r="G19" s="57">
        <f>SUM(G20:G28)+SUM(G42:G58)</f>
        <v>0</v>
      </c>
      <c r="H19" s="57">
        <f t="shared" ref="H19:Q19" si="8">SUM(H20:H28)+SUM(H42:H58)</f>
        <v>0</v>
      </c>
      <c r="I19" s="57">
        <f t="shared" si="8"/>
        <v>0</v>
      </c>
      <c r="J19" s="57">
        <f t="shared" si="8"/>
        <v>0</v>
      </c>
      <c r="K19" s="57">
        <f t="shared" si="8"/>
        <v>0</v>
      </c>
      <c r="L19" s="57">
        <f t="shared" si="8"/>
        <v>0</v>
      </c>
      <c r="M19" s="57">
        <f t="shared" si="8"/>
        <v>0</v>
      </c>
      <c r="N19" s="57">
        <f t="shared" si="8"/>
        <v>0</v>
      </c>
      <c r="O19" s="57">
        <f t="shared" si="8"/>
        <v>0</v>
      </c>
      <c r="P19" s="57">
        <f t="shared" si="8"/>
        <v>0</v>
      </c>
      <c r="Q19" s="57">
        <f t="shared" si="8"/>
        <v>0</v>
      </c>
      <c r="R19" s="57">
        <f>D19-BG19</f>
        <v>105.63000000000001</v>
      </c>
      <c r="S19" s="57">
        <f>SUM(S20:S28)+SUM(S42:S58)</f>
        <v>0</v>
      </c>
      <c r="T19" s="57">
        <f t="shared" ref="T19:BF19" si="9">SUM(T20:T28)+SUM(T42:T58)</f>
        <v>0</v>
      </c>
      <c r="U19" s="57">
        <f t="shared" si="9"/>
        <v>0</v>
      </c>
      <c r="V19" s="57">
        <f t="shared" si="9"/>
        <v>0</v>
      </c>
      <c r="W19" s="57">
        <f t="shared" si="9"/>
        <v>0</v>
      </c>
      <c r="X19" s="57">
        <f t="shared" si="9"/>
        <v>0.17</v>
      </c>
      <c r="Y19" s="57">
        <f t="shared" si="9"/>
        <v>0</v>
      </c>
      <c r="Z19" s="57">
        <f t="shared" si="9"/>
        <v>0</v>
      </c>
      <c r="AA19" s="72">
        <f t="shared" si="9"/>
        <v>40.6</v>
      </c>
      <c r="AB19" s="57">
        <f t="shared" si="9"/>
        <v>0.83</v>
      </c>
      <c r="AC19" s="57">
        <f t="shared" si="9"/>
        <v>0</v>
      </c>
      <c r="AD19" s="57">
        <f t="shared" si="9"/>
        <v>0.17</v>
      </c>
      <c r="AE19" s="57">
        <f t="shared" si="9"/>
        <v>2.52</v>
      </c>
      <c r="AF19" s="57">
        <f t="shared" si="9"/>
        <v>0</v>
      </c>
      <c r="AG19" s="57">
        <f t="shared" si="9"/>
        <v>0</v>
      </c>
      <c r="AH19" s="57">
        <f t="shared" si="9"/>
        <v>0</v>
      </c>
      <c r="AI19" s="57">
        <f t="shared" si="9"/>
        <v>32.700000000000003</v>
      </c>
      <c r="AJ19" s="57">
        <f t="shared" si="9"/>
        <v>3.76</v>
      </c>
      <c r="AK19" s="57">
        <f t="shared" si="9"/>
        <v>0.55000000000000004</v>
      </c>
      <c r="AL19" s="57">
        <f t="shared" si="9"/>
        <v>0.1</v>
      </c>
      <c r="AM19" s="57">
        <f t="shared" si="9"/>
        <v>-0.03</v>
      </c>
      <c r="AN19" s="57">
        <f t="shared" si="9"/>
        <v>0</v>
      </c>
      <c r="AO19" s="57">
        <f t="shared" si="9"/>
        <v>0</v>
      </c>
      <c r="AP19" s="57">
        <f t="shared" si="9"/>
        <v>0</v>
      </c>
      <c r="AQ19" s="57">
        <f t="shared" si="9"/>
        <v>0</v>
      </c>
      <c r="AR19" s="57">
        <f t="shared" si="9"/>
        <v>22.520000000000003</v>
      </c>
      <c r="AS19" s="57">
        <f t="shared" si="9"/>
        <v>0</v>
      </c>
      <c r="AT19" s="57">
        <f t="shared" si="9"/>
        <v>0.33999999999999997</v>
      </c>
      <c r="AU19" s="57">
        <f t="shared" si="9"/>
        <v>0</v>
      </c>
      <c r="AV19" s="57">
        <f t="shared" si="9"/>
        <v>0</v>
      </c>
      <c r="AW19" s="57">
        <f t="shared" si="9"/>
        <v>0</v>
      </c>
      <c r="AX19" s="57">
        <f t="shared" si="9"/>
        <v>0.77</v>
      </c>
      <c r="AY19" s="57">
        <f t="shared" si="9"/>
        <v>0.35</v>
      </c>
      <c r="AZ19" s="57">
        <f t="shared" si="9"/>
        <v>0</v>
      </c>
      <c r="BA19" s="57">
        <f t="shared" si="9"/>
        <v>0</v>
      </c>
      <c r="BB19" s="57">
        <f t="shared" si="9"/>
        <v>0.17</v>
      </c>
      <c r="BC19" s="57">
        <f t="shared" si="9"/>
        <v>41</v>
      </c>
      <c r="BD19" s="57">
        <f t="shared" si="9"/>
        <v>0</v>
      </c>
      <c r="BE19" s="57">
        <f t="shared" si="9"/>
        <v>0</v>
      </c>
      <c r="BF19" s="57">
        <f t="shared" si="9"/>
        <v>0</v>
      </c>
      <c r="BG19" s="65">
        <f>SUM(BG20:BG28)+SUM(BG42:BG58)</f>
        <v>0.29000000000000004</v>
      </c>
      <c r="BH19" s="65">
        <f>R60-BG19</f>
        <v>59.63</v>
      </c>
      <c r="BI19" s="65">
        <f>SUM(BI20:BI28)+SUM(BI42:BI58)</f>
        <v>165.84000000000003</v>
      </c>
    </row>
    <row r="20" spans="1:61" ht="15">
      <c r="A20" s="8" t="s">
        <v>28</v>
      </c>
      <c r="B20" s="7" t="s">
        <v>85</v>
      </c>
      <c r="C20" s="8" t="s">
        <v>31</v>
      </c>
      <c r="D20" s="52">
        <f>HTg!L22</f>
        <v>0</v>
      </c>
      <c r="E20" s="65">
        <f>SUM(F20,J20,K20,L20,M20,N20,O20,P20,Q20)</f>
        <v>0</v>
      </c>
      <c r="F20" s="70">
        <f>G20+H20+I20</f>
        <v>0</v>
      </c>
      <c r="G20" s="55">
        <f>SUMIF(NSL!$C$9:$C$10,C20,NSL!$O$9:$O$10)</f>
        <v>0</v>
      </c>
      <c r="H20" s="55">
        <f>SUMIF(NSL!$C$12:$C$13,C20,NSL!$O$12:$O$13)</f>
        <v>0</v>
      </c>
      <c r="I20" s="55">
        <f>SUMIF(NSL!$C$15:$C$16,C20,NSL!$O$15:$O$16)</f>
        <v>0</v>
      </c>
      <c r="J20" s="55">
        <f>SUMIF(NSL!$C$18:$C$19,C20,NSL!$O$18:$O$19)</f>
        <v>0</v>
      </c>
      <c r="K20" s="55">
        <f>SUMIF(NSL!$C$21:$C$43,C20,NSL!$O$21:$O$43)</f>
        <v>0</v>
      </c>
      <c r="L20" s="55">
        <f>SUMIF(NSL!$C$45:$C$51,C20,NSL!$O$45:$O$51)</f>
        <v>0</v>
      </c>
      <c r="M20" s="55">
        <f>SUMIF(NSL!$C$53:$C$55,C20,NSL!$O$53:$O$55)</f>
        <v>0</v>
      </c>
      <c r="N20" s="55">
        <f>SUMIF(NSL!$C$57:$C$65,C20,NSL!$O$57:$O$65)</f>
        <v>0</v>
      </c>
      <c r="O20" s="55">
        <f>SUMIF(NSL!$C$67:$C$76,C20,NSL!$O$67:$O$76)</f>
        <v>0</v>
      </c>
      <c r="P20" s="55">
        <f>SUMIF(NSL!$C$78:$C$79,C20,NSL!$O$78:$O$79)</f>
        <v>0</v>
      </c>
      <c r="Q20" s="55">
        <f>SUMIF(NSL!$C$81:$C$173,C20,NSL!$O$81:$O$173)</f>
        <v>0</v>
      </c>
      <c r="R20" s="65">
        <f>SUM(S20:Z20)+SUM(AB20:BF20)</f>
        <v>0</v>
      </c>
      <c r="S20" s="54">
        <f>D20-BG20</f>
        <v>0</v>
      </c>
      <c r="T20" s="55">
        <f>SUMIF(NSL!$C$216:$C$238,C20,NSL!$O$216:$O$238)</f>
        <v>0</v>
      </c>
      <c r="U20" s="55">
        <f>SUMIF(NSL!$C$240:$C$252,C20,NSL!$O$240:$O$252)</f>
        <v>0</v>
      </c>
      <c r="V20" s="55">
        <f>SUMIF(NSL!$C$254:$C$255,C20,NSL!$O$254:$O$255)</f>
        <v>0</v>
      </c>
      <c r="W20" s="55">
        <f>SUMIF(NSL!$C$257:$C$282,C20,NSL!$O$257:$O$282)</f>
        <v>0</v>
      </c>
      <c r="X20" s="55">
        <f>SUMIF(NSL!$C$284:$C$346,C20,NSL!$O$284:$O$346)</f>
        <v>0</v>
      </c>
      <c r="Y20" s="55">
        <f>SUMIF(NSL!$C$348:$C$436,C20,NSL!$O$348:$O$436)</f>
        <v>0</v>
      </c>
      <c r="Z20" s="55">
        <f>SUMIF(NSL!$C$438:$C$480,C20,NSL!$O$438:$O$480)</f>
        <v>0</v>
      </c>
      <c r="AA20" s="70">
        <f>SUM(AB20:AN20)</f>
        <v>0</v>
      </c>
      <c r="AB20" s="55">
        <f>SUMIF(NSL!$C$483:$C$679,C20,NSL!$O$483:$O$679)</f>
        <v>0</v>
      </c>
      <c r="AC20" s="55">
        <f>SUMIF(NSL!$C$681:$C$682,C20,NSL!$O$681:$O$682)</f>
        <v>0</v>
      </c>
      <c r="AD20" s="55">
        <f>SUMIF(NSL!$C$684:$C$692,C20,NSL!$O$684:$O$692)</f>
        <v>0</v>
      </c>
      <c r="AE20" s="55">
        <f>SUMIF(NSL!$C$694:$C$776,C20,NSL!$O$694:$O$776)</f>
        <v>0</v>
      </c>
      <c r="AF20" s="55">
        <f>SUMIF(NSL!$C$778:$C$810,C20,NSL!$O$778:$O$810)</f>
        <v>0</v>
      </c>
      <c r="AG20" s="55">
        <f>SUMIF(NSL!$C$812:$C$813,C20,NSL!$O$812:$O$813)</f>
        <v>0</v>
      </c>
      <c r="AH20" s="55">
        <f>SUMIF(NSL!$C$815:$C$816,C20,NSL!$O$815:$O$816)</f>
        <v>0</v>
      </c>
      <c r="AI20" s="55">
        <f>SUMIF(NSL!$C$818:$C$889,C20,NSL!$O$818:$O$889)</f>
        <v>0</v>
      </c>
      <c r="AJ20" s="55">
        <f>SUMIF(NSL!$C$891:$C$917,C20,NSL!$O$891:$O$917)</f>
        <v>0</v>
      </c>
      <c r="AK20" s="55">
        <f>SUMIF(NSL!$C$919:$C$981,C20,NSL!$O$919:$O$981)</f>
        <v>0</v>
      </c>
      <c r="AL20" s="55">
        <f>SUMIF(NSL!$C$983:$C$1000,C20,NSL!$O$983:$O$1000)</f>
        <v>0</v>
      </c>
      <c r="AM20" s="55">
        <f>SUMIF(NSL!$C$1002:$C$1028,C20,NSL!$O$1002:$O$1028)</f>
        <v>0</v>
      </c>
      <c r="AN20" s="55">
        <f>SUMIF(NSL!$C$1030:$C$1045,C20,NSL!$O$1030:$O$1045)</f>
        <v>0</v>
      </c>
      <c r="AO20" s="55">
        <f>SUMIF(NSL!$C$1047:$C$1048,C20,NSL!$O$1047:$O$1048)</f>
        <v>0</v>
      </c>
      <c r="AP20" s="55">
        <f>SUMIF(NSL!$C$1050:$C$1074,C20,NSL!$O$1050:$O$1074)</f>
        <v>0</v>
      </c>
      <c r="AQ20" s="55">
        <f>SUMIF(NSL!$C$1076:$C$1099,C20,NSL!$O$1076:$O$1099)</f>
        <v>0</v>
      </c>
      <c r="AR20" s="55">
        <f>SUMIF(NSL!$C$1101:$C$1121,C20,NSL!$O$1101:$O$1121)</f>
        <v>0</v>
      </c>
      <c r="AS20" s="55">
        <f>SUMIF(NSL!$C$1123:$C$1164,C20,NSL!$O$1123:$O$1164)</f>
        <v>0</v>
      </c>
      <c r="AT20" s="55">
        <f>SUMIF(NSL!$C$1166:$C$1201,C20,NSL!$O$1166:$O$1201)</f>
        <v>0</v>
      </c>
      <c r="AU20" s="55">
        <f>SUMIF(NSL!$C$1203:$C$1223,C20,NSL!$O$1203:$O$1223)</f>
        <v>0</v>
      </c>
      <c r="AV20" s="55">
        <f>SUMIF(NSL!$C$1225:$C$1226,C20,NSL!$O$1225:$O$1226)</f>
        <v>0</v>
      </c>
      <c r="AW20" s="55">
        <f>SUMIF(NSL!$C$1228:$C$1244,C20,NSL!$O$1228:$O$1244)</f>
        <v>0</v>
      </c>
      <c r="AX20" s="55">
        <f>SUMIF(NSL!$C$1246:$C$1351,C20,NSL!$O$1246:$O$1351)</f>
        <v>0</v>
      </c>
      <c r="AY20" s="55">
        <f>SUMIF(NSL!$C$1353:$C$1434,C20,NSL!$O$1353:$O$1434)</f>
        <v>0</v>
      </c>
      <c r="AZ20" s="55">
        <f>SUMIF(NSL!$C$1436:$C$1440,C20,NSL!$O$1436:$O$1440)</f>
        <v>0</v>
      </c>
      <c r="BA20" s="55">
        <f>SUMIF(NSL!$C$1442:$C$1507,C20,NSL!$O$1442:$O$1507)</f>
        <v>0</v>
      </c>
      <c r="BB20" s="55">
        <f>SUMIF(NSL!$C$1509:$C$1540,C20,NSL!$O$1509:$O$1540)</f>
        <v>0</v>
      </c>
      <c r="BC20" s="55">
        <f>SUMIF(NSL!$C$1542:$C$1545,C20,NSL!$O$1542:$O$1545)</f>
        <v>0</v>
      </c>
      <c r="BD20" s="55">
        <f>SUMIF(NSL!$C$1547:$C$1560,C20,NSL!$O$1547:$O$1560)</f>
        <v>0</v>
      </c>
      <c r="BE20" s="55">
        <f>SUMIF(NSL!$C$1562:$C$1565,C20,NSL!$O$1562:$O$1565)</f>
        <v>0</v>
      </c>
      <c r="BF20" s="55">
        <f>SUMIF(NSL!$C$1567:$C$1569,C20,NSL!$O$1567:$O$1569)</f>
        <v>0</v>
      </c>
      <c r="BG20" s="65">
        <f>SUM(G20:Q20)+SUM(T20:Z20)+SUM(AB20:BF20)</f>
        <v>0</v>
      </c>
      <c r="BH20" s="53">
        <f>S60-BG20</f>
        <v>11.1</v>
      </c>
      <c r="BI20" s="53">
        <f t="shared" si="6"/>
        <v>11.1</v>
      </c>
    </row>
    <row r="21" spans="1:61" ht="15">
      <c r="A21" s="8" t="s">
        <v>30</v>
      </c>
      <c r="B21" s="7" t="s">
        <v>86</v>
      </c>
      <c r="C21" s="8" t="s">
        <v>33</v>
      </c>
      <c r="D21" s="52">
        <f>HTg!L23</f>
        <v>0</v>
      </c>
      <c r="E21" s="65">
        <f t="shared" ref="E21:E59" si="10">SUM(F21,J21,K21,L21,M21,N21,O21,P21,Q21)</f>
        <v>0</v>
      </c>
      <c r="F21" s="70">
        <f t="shared" ref="F21:F59" si="11">G21+H21+I21</f>
        <v>0</v>
      </c>
      <c r="G21" s="55">
        <f>SUMIF(NSL!$C$9:$C$10,C21,NSL!$O$9:$O$10)</f>
        <v>0</v>
      </c>
      <c r="H21" s="55">
        <f>SUMIF(NSL!$C$12:$C$13,C21,NSL!$O$12:$O$13)</f>
        <v>0</v>
      </c>
      <c r="I21" s="55">
        <f>SUMIF(NSL!$C$15:$C$16,C21,NSL!$O$15:$O$16)</f>
        <v>0</v>
      </c>
      <c r="J21" s="55">
        <f>SUMIF(NSL!$C$18:$C$19,C21,NSL!$O$18:$O$19)</f>
        <v>0</v>
      </c>
      <c r="K21" s="55">
        <f>SUMIF(NSL!$C$21:$C$43,C21,NSL!$O$21:$O$43)</f>
        <v>0</v>
      </c>
      <c r="L21" s="55">
        <f>SUMIF(NSL!$C$45:$C$51,C21,NSL!$O$45:$O$51)</f>
        <v>0</v>
      </c>
      <c r="M21" s="55">
        <f>SUMIF(NSL!$C$53:$C$55,C21,NSL!$O$53:$O$55)</f>
        <v>0</v>
      </c>
      <c r="N21" s="55">
        <f>SUMIF(NSL!$C$57:$C$65,C21,NSL!$O$57:$O$65)</f>
        <v>0</v>
      </c>
      <c r="O21" s="55">
        <f>SUMIF(NSL!$C$67:$C$76,C21,NSL!$O$67:$O$76)</f>
        <v>0</v>
      </c>
      <c r="P21" s="55">
        <f>SUMIF(NSL!$C$78:$C$79,C21,NSL!$O$78:$O$79)</f>
        <v>0</v>
      </c>
      <c r="Q21" s="55">
        <f>SUMIF(NSL!$C$81:$C$173,C21,NSL!$O$81:$O$173)</f>
        <v>0</v>
      </c>
      <c r="R21" s="65">
        <f t="shared" ref="R21:R59" si="12">SUM(S21:Z21)+SUM(AB21:BF21)</f>
        <v>0</v>
      </c>
      <c r="S21" s="55">
        <f>SUMIF(NSL!$C$176:$C$214,C21,NSL!$O$176:$O$214)</f>
        <v>0</v>
      </c>
      <c r="T21" s="54">
        <f>D21-BG21</f>
        <v>0</v>
      </c>
      <c r="U21" s="55">
        <f>SUMIF(NSL!$C$240:$C$252,C21,NSL!$O$240:$O$252)</f>
        <v>0</v>
      </c>
      <c r="V21" s="55">
        <f>SUMIF(NSL!$C$254:$C$255,C21,NSL!$O$254:$O$255)</f>
        <v>0</v>
      </c>
      <c r="W21" s="55">
        <f>SUMIF(NSL!$C$257:$C$282,C21,NSL!$O$257:$O$282)</f>
        <v>0</v>
      </c>
      <c r="X21" s="55">
        <f>SUMIF(NSL!$C$284:$C$346,C21,NSL!$O$284:$O$346)</f>
        <v>0</v>
      </c>
      <c r="Y21" s="55">
        <f>SUMIF(NSL!$C$348:$C$436,C21,NSL!$O$348:$O$436)</f>
        <v>0</v>
      </c>
      <c r="Z21" s="55">
        <f>SUMIF(NSL!$C$438:$C$480,C21,NSL!$O$438:$O$480)</f>
        <v>0</v>
      </c>
      <c r="AA21" s="70">
        <f t="shared" ref="AA21:AA27" si="13">SUM(AB21:AN21)</f>
        <v>0</v>
      </c>
      <c r="AB21" s="55">
        <f>SUMIF(NSL!$C$483:$C$679,C21,NSL!$O$483:$O$679)</f>
        <v>0</v>
      </c>
      <c r="AC21" s="55">
        <f>SUMIF(NSL!$C$681:$C$682,C21,NSL!$O$681:$O$682)</f>
        <v>0</v>
      </c>
      <c r="AD21" s="55">
        <f>SUMIF(NSL!$C$684:$C$692,C21,NSL!$O$684:$O$692)</f>
        <v>0</v>
      </c>
      <c r="AE21" s="55">
        <f>SUMIF(NSL!$C$694:$C$776,C21,NSL!$O$694:$O$776)</f>
        <v>0</v>
      </c>
      <c r="AF21" s="55">
        <f>SUMIF(NSL!$C$778:$C$810,C21,NSL!$O$778:$O$810)</f>
        <v>0</v>
      </c>
      <c r="AG21" s="55">
        <f>SUMIF(NSL!$C$812:$C$813,C21,NSL!$O$812:$O$813)</f>
        <v>0</v>
      </c>
      <c r="AH21" s="55">
        <f>SUMIF(NSL!$C$815:$C$816,C21,NSL!$O$815:$O$816)</f>
        <v>0</v>
      </c>
      <c r="AI21" s="55">
        <f>SUMIF(NSL!$C$818:$C$889,C21,NSL!$O$818:$O$889)</f>
        <v>0</v>
      </c>
      <c r="AJ21" s="55">
        <f>SUMIF(NSL!$C$891:$C$917,C21,NSL!$O$891:$O$917)</f>
        <v>0</v>
      </c>
      <c r="AK21" s="55">
        <f>SUMIF(NSL!$C$919:$C$981,C21,NSL!$O$919:$O$981)</f>
        <v>0</v>
      </c>
      <c r="AL21" s="55">
        <f>SUMIF(NSL!$C$983:$C$1000,C21,NSL!$O$983:$O$1000)</f>
        <v>0</v>
      </c>
      <c r="AM21" s="55">
        <f>SUMIF(NSL!$C$1002:$C$1028,C21,NSL!$O$1002:$O$1028)</f>
        <v>0</v>
      </c>
      <c r="AN21" s="55">
        <f>SUMIF(NSL!$C$1030:$C$1045,C21,NSL!$O$1030:$O$1045)</f>
        <v>0</v>
      </c>
      <c r="AO21" s="55">
        <f>SUMIF(NSL!$C$1047:$C$1048,C21,NSL!$O$1047:$O$1048)</f>
        <v>0</v>
      </c>
      <c r="AP21" s="55">
        <f>SUMIF(NSL!$C$1050:$C$1074,C21,NSL!$O$1050:$O$1074)</f>
        <v>0</v>
      </c>
      <c r="AQ21" s="55">
        <f>SUMIF(NSL!$C$1076:$C$1099,C21,NSL!$O$1076:$O$1099)</f>
        <v>0</v>
      </c>
      <c r="AR21" s="55">
        <f>SUMIF(NSL!$C$1101:$C$1121,C21,NSL!$O$1101:$O$1121)</f>
        <v>0</v>
      </c>
      <c r="AS21" s="55">
        <f>SUMIF(NSL!$C$1123:$C$1164,C21,NSL!$O$1123:$O$1164)</f>
        <v>0</v>
      </c>
      <c r="AT21" s="55">
        <f>SUMIF(NSL!$C$1166:$C$1201,C21,NSL!$O$1166:$O$1201)</f>
        <v>0</v>
      </c>
      <c r="AU21" s="55">
        <f>SUMIF(NSL!$C$1203:$C$1223,C21,NSL!$O$1203:$O$1223)</f>
        <v>0</v>
      </c>
      <c r="AV21" s="55">
        <f>SUMIF(NSL!$C$1225:$C$1226,C21,NSL!$O$1225:$O$1226)</f>
        <v>0</v>
      </c>
      <c r="AW21" s="55">
        <f>SUMIF(NSL!$C$1228:$C$1244,C21,NSL!$O$1228:$O$1244)</f>
        <v>0</v>
      </c>
      <c r="AX21" s="55">
        <f>SUMIF(NSL!$C$1246:$C$1351,C21,NSL!$O$1246:$O$1351)</f>
        <v>0</v>
      </c>
      <c r="AY21" s="55">
        <f>SUMIF(NSL!$C$1353:$C$1434,C21,NSL!$O$1353:$O$1434)</f>
        <v>0</v>
      </c>
      <c r="AZ21" s="55">
        <f>SUMIF(NSL!$C$1436:$C$1440,C21,NSL!$O$1436:$O$1440)</f>
        <v>0</v>
      </c>
      <c r="BA21" s="55">
        <f>SUMIF(NSL!$C$1442:$C$1507,C21,NSL!$O$1442:$O$1507)</f>
        <v>0</v>
      </c>
      <c r="BB21" s="55">
        <f>SUMIF(NSL!$C$1509:$C$1540,C21,NSL!$O$1509:$O$1540)</f>
        <v>0</v>
      </c>
      <c r="BC21" s="55">
        <f>SUMIF(NSL!$C$1542:$C$1545,C21,NSL!$O$1542:$O$1545)</f>
        <v>0</v>
      </c>
      <c r="BD21" s="55">
        <f>SUMIF(NSL!$C$1547:$C$1560,C21,NSL!$O$1547:$O$1560)</f>
        <v>0</v>
      </c>
      <c r="BE21" s="55">
        <f>SUMIF(NSL!$C$1562:$C$1565,C21,NSL!$O$1562:$O$1565)</f>
        <v>0</v>
      </c>
      <c r="BF21" s="55">
        <f>SUMIF(NSL!$C$1567:$C$1569,C21,NSL!$O$1567:$O$1569)</f>
        <v>0</v>
      </c>
      <c r="BG21" s="65">
        <f>SUM(G21:Q21)+S21+SUM(U21:Z21)+SUM(AB21:BF21)</f>
        <v>0</v>
      </c>
      <c r="BH21" s="53">
        <f>T60-BG21</f>
        <v>0.3</v>
      </c>
      <c r="BI21" s="53">
        <f t="shared" si="6"/>
        <v>0.3</v>
      </c>
    </row>
    <row r="22" spans="1:61" ht="15">
      <c r="A22" s="56" t="s">
        <v>32</v>
      </c>
      <c r="B22" s="7" t="s">
        <v>87</v>
      </c>
      <c r="C22" s="8" t="s">
        <v>35</v>
      </c>
      <c r="D22" s="52">
        <f>HTg!L24</f>
        <v>0</v>
      </c>
      <c r="E22" s="65">
        <f t="shared" si="10"/>
        <v>0</v>
      </c>
      <c r="F22" s="70">
        <f t="shared" si="11"/>
        <v>0</v>
      </c>
      <c r="G22" s="55">
        <f>SUMIF(NSL!$C$9:$C$10,C22,NSL!$O$9:$O$10)</f>
        <v>0</v>
      </c>
      <c r="H22" s="55">
        <f>SUMIF(NSL!$C$12:$C$13,C22,NSL!$O$12:$O$13)</f>
        <v>0</v>
      </c>
      <c r="I22" s="55">
        <f>SUMIF(NSL!$C$15:$C$16,C22,NSL!$O$15:$O$16)</f>
        <v>0</v>
      </c>
      <c r="J22" s="55">
        <f>SUMIF(NSL!$C$18:$C$19,C22,NSL!$O$18:$O$19)</f>
        <v>0</v>
      </c>
      <c r="K22" s="55">
        <f>SUMIF(NSL!$C$21:$C$43,C22,NSL!$O$21:$O$43)</f>
        <v>0</v>
      </c>
      <c r="L22" s="55">
        <f>SUMIF(NSL!$C$45:$C$51,C22,NSL!$O$45:$O$51)</f>
        <v>0</v>
      </c>
      <c r="M22" s="55">
        <f>SUMIF(NSL!$C$53:$C$55,C22,NSL!$O$53:$O$55)</f>
        <v>0</v>
      </c>
      <c r="N22" s="55">
        <f>SUMIF(NSL!$C$57:$C$65,C22,NSL!$O$57:$O$65)</f>
        <v>0</v>
      </c>
      <c r="O22" s="55">
        <f>SUMIF(NSL!$C$67:$C$76,C22,NSL!$O$67:$O$76)</f>
        <v>0</v>
      </c>
      <c r="P22" s="55">
        <f>SUMIF(NSL!$C$78:$C$79,C22,NSL!$O$78:$O$79)</f>
        <v>0</v>
      </c>
      <c r="Q22" s="55">
        <f>SUMIF(NSL!$C$81:$C$173,C22,NSL!$O$81:$O$173)</f>
        <v>0</v>
      </c>
      <c r="R22" s="65">
        <f t="shared" si="12"/>
        <v>0</v>
      </c>
      <c r="S22" s="55">
        <f>SUMIF(NSL!$C$176:$C$214,C22,NSL!$O$176:$O$214)</f>
        <v>0</v>
      </c>
      <c r="T22" s="55">
        <f>SUMIF(NSL!$C$216:$C$238,C22,NSL!$O$216:$O$238)</f>
        <v>0</v>
      </c>
      <c r="U22" s="54">
        <f>D22-BG22</f>
        <v>0</v>
      </c>
      <c r="V22" s="55">
        <f>SUMIF(NSL!$C$254:$C$255,C22,NSL!$O$254:$O$255)</f>
        <v>0</v>
      </c>
      <c r="W22" s="55">
        <f>SUMIF(NSL!$C$257:$C$282,C22,NSL!$O$257:$O$282)</f>
        <v>0</v>
      </c>
      <c r="X22" s="55">
        <f>SUMIF(NSL!$C$284:$C$346,C22,NSL!$O$284:$O$346)</f>
        <v>0</v>
      </c>
      <c r="Y22" s="55">
        <f>SUMIF(NSL!$C$348:$C$436,C22,NSL!$O$348:$O$436)</f>
        <v>0</v>
      </c>
      <c r="Z22" s="55">
        <f>SUMIF(NSL!$C$438:$C$480,C22,NSL!$O$438:$O$480)</f>
        <v>0</v>
      </c>
      <c r="AA22" s="70">
        <f t="shared" si="13"/>
        <v>0</v>
      </c>
      <c r="AB22" s="55">
        <f>SUMIF(NSL!$C$483:$C$679,C22,NSL!$O$483:$O$679)</f>
        <v>0</v>
      </c>
      <c r="AC22" s="55">
        <f>SUMIF(NSL!$C$681:$C$682,C22,NSL!$O$681:$O$682)</f>
        <v>0</v>
      </c>
      <c r="AD22" s="55">
        <f>SUMIF(NSL!$C$684:$C$692,C22,NSL!$O$684:$O$692)</f>
        <v>0</v>
      </c>
      <c r="AE22" s="55">
        <f>SUMIF(NSL!$C$694:$C$776,C22,NSL!$O$694:$O$776)</f>
        <v>0</v>
      </c>
      <c r="AF22" s="55">
        <f>SUMIF(NSL!$C$778:$C$810,C22,NSL!$O$778:$O$810)</f>
        <v>0</v>
      </c>
      <c r="AG22" s="55">
        <f>SUMIF(NSL!$C$812:$C$813,C22,NSL!$O$812:$O$813)</f>
        <v>0</v>
      </c>
      <c r="AH22" s="55">
        <f>SUMIF(NSL!$C$815:$C$816,C22,NSL!$O$815:$O$816)</f>
        <v>0</v>
      </c>
      <c r="AI22" s="55">
        <f>SUMIF(NSL!$C$818:$C$889,C22,NSL!$O$818:$O$889)</f>
        <v>0</v>
      </c>
      <c r="AJ22" s="55">
        <f>SUMIF(NSL!$C$891:$C$917,C22,NSL!$O$891:$O$917)</f>
        <v>0</v>
      </c>
      <c r="AK22" s="55">
        <f>SUMIF(NSL!$C$919:$C$981,C22,NSL!$O$919:$O$981)</f>
        <v>0</v>
      </c>
      <c r="AL22" s="55">
        <f>SUMIF(NSL!$C$983:$C$1000,C22,NSL!$O$983:$O$1000)</f>
        <v>0</v>
      </c>
      <c r="AM22" s="55">
        <f>SUMIF(NSL!$C$1002:$C$1028,C22,NSL!$O$1002:$O$1028)</f>
        <v>0</v>
      </c>
      <c r="AN22" s="55">
        <f>SUMIF(NSL!$C$1030:$C$1045,C22,NSL!$O$1030:$O$1045)</f>
        <v>0</v>
      </c>
      <c r="AO22" s="55">
        <f>SUMIF(NSL!$C$1047:$C$1048,C22,NSL!$O$1047:$O$1048)</f>
        <v>0</v>
      </c>
      <c r="AP22" s="55">
        <f>SUMIF(NSL!$C$1050:$C$1074,C22,NSL!$O$1050:$O$1074)</f>
        <v>0</v>
      </c>
      <c r="AQ22" s="55">
        <f>SUMIF(NSL!$C$1076:$C$1099,C22,NSL!$O$1076:$O$1099)</f>
        <v>0</v>
      </c>
      <c r="AR22" s="55">
        <f>SUMIF(NSL!$C$1101:$C$1121,C22,NSL!$O$1101:$O$1121)</f>
        <v>0</v>
      </c>
      <c r="AS22" s="55">
        <f>SUMIF(NSL!$C$1123:$C$1164,C22,NSL!$O$1123:$O$1164)</f>
        <v>0</v>
      </c>
      <c r="AT22" s="55">
        <f>SUMIF(NSL!$C$1166:$C$1201,C22,NSL!$O$1166:$O$1201)</f>
        <v>0</v>
      </c>
      <c r="AU22" s="55">
        <f>SUMIF(NSL!$C$1203:$C$1223,C22,NSL!$O$1203:$O$1223)</f>
        <v>0</v>
      </c>
      <c r="AV22" s="55">
        <f>SUMIF(NSL!$C$1225:$C$1226,C22,NSL!$O$1225:$O$1226)</f>
        <v>0</v>
      </c>
      <c r="AW22" s="55">
        <f>SUMIF(NSL!$C$1228:$C$1244,C22,NSL!$O$1228:$O$1244)</f>
        <v>0</v>
      </c>
      <c r="AX22" s="55">
        <f>SUMIF(NSL!$C$1246:$C$1351,C22,NSL!$O$1246:$O$1351)</f>
        <v>0</v>
      </c>
      <c r="AY22" s="55">
        <f>SUMIF(NSL!$C$1353:$C$1434,C22,NSL!$O$1353:$O$1434)</f>
        <v>0</v>
      </c>
      <c r="AZ22" s="55">
        <f>SUMIF(NSL!$C$1436:$C$1440,C22,NSL!$O$1436:$O$1440)</f>
        <v>0</v>
      </c>
      <c r="BA22" s="55">
        <f>SUMIF(NSL!$C$1442:$C$1507,C22,NSL!$O$1442:$O$1507)</f>
        <v>0</v>
      </c>
      <c r="BB22" s="55">
        <f>SUMIF(NSL!$C$1509:$C$1540,C22,NSL!$O$1509:$O$1540)</f>
        <v>0</v>
      </c>
      <c r="BC22" s="55">
        <f>SUMIF(NSL!$C$1542:$C$1545,C22,NSL!$O$1542:$O$1545)</f>
        <v>0</v>
      </c>
      <c r="BD22" s="55">
        <f>SUMIF(NSL!$C$1547:$C$1560,C22,NSL!$O$1547:$O$1560)</f>
        <v>0</v>
      </c>
      <c r="BE22" s="55">
        <f>SUMIF(NSL!$C$1562:$C$1565,C22,NSL!$O$1562:$O$1565)</f>
        <v>0</v>
      </c>
      <c r="BF22" s="55">
        <f>SUMIF(NSL!$C$1567:$C$1569,C22,NSL!$O$1567:$O$1569)</f>
        <v>0</v>
      </c>
      <c r="BG22" s="65">
        <f>SUM(G22:Q22)+S22+T22+SUM(V22:Z22)+SUM(AB22:BF22)</f>
        <v>0</v>
      </c>
      <c r="BH22" s="53">
        <f>U60-BG22</f>
        <v>0</v>
      </c>
      <c r="BI22" s="53">
        <f t="shared" si="6"/>
        <v>0</v>
      </c>
    </row>
    <row r="23" spans="1:61" ht="15">
      <c r="A23" s="56" t="s">
        <v>34</v>
      </c>
      <c r="B23" s="7" t="s">
        <v>119</v>
      </c>
      <c r="C23" s="8" t="s">
        <v>121</v>
      </c>
      <c r="D23" s="52">
        <f>HTg!L25</f>
        <v>0</v>
      </c>
      <c r="E23" s="65">
        <f t="shared" si="10"/>
        <v>0</v>
      </c>
      <c r="F23" s="70">
        <f t="shared" si="11"/>
        <v>0</v>
      </c>
      <c r="G23" s="55">
        <f>SUMIF(NSL!$C$9:$C$10,C23,NSL!$O$9:$O$10)</f>
        <v>0</v>
      </c>
      <c r="H23" s="55">
        <f>SUMIF(NSL!$C$12:$C$13,C23,NSL!$O$12:$O$13)</f>
        <v>0</v>
      </c>
      <c r="I23" s="55">
        <f>SUMIF(NSL!$C$15:$C$16,C23,NSL!$O$15:$O$16)</f>
        <v>0</v>
      </c>
      <c r="J23" s="55">
        <f>SUMIF(NSL!$C$18:$C$19,C23,NSL!$O$18:$O$19)</f>
        <v>0</v>
      </c>
      <c r="K23" s="55">
        <f>SUMIF(NSL!$C$21:$C$43,C23,NSL!$O$21:$O$43)</f>
        <v>0</v>
      </c>
      <c r="L23" s="55">
        <f>SUMIF(NSL!$C$45:$C$51,C23,NSL!$O$45:$O$51)</f>
        <v>0</v>
      </c>
      <c r="M23" s="55">
        <f>SUMIF(NSL!$C$53:$C$55,C23,NSL!$O$53:$O$55)</f>
        <v>0</v>
      </c>
      <c r="N23" s="55">
        <f>SUMIF(NSL!$C$57:$C$65,C23,NSL!$O$57:$O$65)</f>
        <v>0</v>
      </c>
      <c r="O23" s="55">
        <f>SUMIF(NSL!$C$67:$C$76,C23,NSL!$O$67:$O$76)</f>
        <v>0</v>
      </c>
      <c r="P23" s="55">
        <f>SUMIF(NSL!$C$78:$C$79,C23,NSL!$O$78:$O$79)</f>
        <v>0</v>
      </c>
      <c r="Q23" s="55">
        <f>SUMIF(NSL!$C$81:$C$173,C23,NSL!$O$81:$O$173)</f>
        <v>0</v>
      </c>
      <c r="R23" s="65">
        <f t="shared" si="12"/>
        <v>0</v>
      </c>
      <c r="S23" s="55">
        <f>SUMIF(NSL!$C$176:$C$214,C23,NSL!$O$176:$O$214)</f>
        <v>0</v>
      </c>
      <c r="T23" s="55">
        <f>SUMIF(NSL!$C$216:$C$238,C23,NSL!$O$216:$O$238)</f>
        <v>0</v>
      </c>
      <c r="U23" s="55">
        <f>SUMIF(NSL!$C$240:$C$252,C23,NSL!$O$240:$O$252)</f>
        <v>0</v>
      </c>
      <c r="V23" s="54">
        <f>D23-BG23</f>
        <v>0</v>
      </c>
      <c r="W23" s="55">
        <f>SUMIF(NSL!$C$257:$C$282,C23,NSL!$O$257:$O$282)</f>
        <v>0</v>
      </c>
      <c r="X23" s="55">
        <f>SUMIF(NSL!$C$284:$C$346,C23,NSL!$O$284:$O$346)</f>
        <v>0</v>
      </c>
      <c r="Y23" s="55">
        <f>SUMIF(NSL!$C$348:$C$436,C23,NSL!$O$348:$O$436)</f>
        <v>0</v>
      </c>
      <c r="Z23" s="55">
        <f>SUMIF(NSL!$C$438:$C$480,C23,NSL!$O$438:$O$480)</f>
        <v>0</v>
      </c>
      <c r="AA23" s="70">
        <f t="shared" si="13"/>
        <v>0</v>
      </c>
      <c r="AB23" s="55">
        <f>SUMIF(NSL!$C$483:$C$679,C23,NSL!$O$483:$O$679)</f>
        <v>0</v>
      </c>
      <c r="AC23" s="55">
        <f>SUMIF(NSL!$C$681:$C$682,C23,NSL!$O$681:$O$682)</f>
        <v>0</v>
      </c>
      <c r="AD23" s="55">
        <f>SUMIF(NSL!$C$684:$C$692,C23,NSL!$O$684:$O$692)</f>
        <v>0</v>
      </c>
      <c r="AE23" s="55">
        <f>SUMIF(NSL!$C$694:$C$776,C23,NSL!$O$694:$O$776)</f>
        <v>0</v>
      </c>
      <c r="AF23" s="55">
        <f>SUMIF(NSL!$C$778:$C$810,C23,NSL!$O$778:$O$810)</f>
        <v>0</v>
      </c>
      <c r="AG23" s="55">
        <f>SUMIF(NSL!$C$812:$C$813,C23,NSL!$O$812:$O$813)</f>
        <v>0</v>
      </c>
      <c r="AH23" s="55">
        <f>SUMIF(NSL!$C$815:$C$816,C23,NSL!$O$815:$O$816)</f>
        <v>0</v>
      </c>
      <c r="AI23" s="55">
        <f>SUMIF(NSL!$C$818:$C$889,C23,NSL!$O$818:$O$889)</f>
        <v>0</v>
      </c>
      <c r="AJ23" s="55">
        <f>SUMIF(NSL!$C$891:$C$917,C23,NSL!$O$891:$O$917)</f>
        <v>0</v>
      </c>
      <c r="AK23" s="55">
        <f>SUMIF(NSL!$C$919:$C$981,C23,NSL!$O$919:$O$981)</f>
        <v>0</v>
      </c>
      <c r="AL23" s="55">
        <f>SUMIF(NSL!$C$983:$C$1000,C23,NSL!$O$983:$O$1000)</f>
        <v>0</v>
      </c>
      <c r="AM23" s="55">
        <f>SUMIF(NSL!$C$1002:$C$1028,C23,NSL!$O$1002:$O$1028)</f>
        <v>0</v>
      </c>
      <c r="AN23" s="55">
        <f>SUMIF(NSL!$C$1030:$C$1045,C23,NSL!$O$1030:$O$1045)</f>
        <v>0</v>
      </c>
      <c r="AO23" s="55">
        <f>SUMIF(NSL!$C$1047:$C$1048,C23,NSL!$O$1047:$O$1048)</f>
        <v>0</v>
      </c>
      <c r="AP23" s="55">
        <f>SUMIF(NSL!$C$1050:$C$1074,C23,NSL!$O$1050:$O$1074)</f>
        <v>0</v>
      </c>
      <c r="AQ23" s="55">
        <f>SUMIF(NSL!$C$1076:$C$1099,C23,NSL!$O$1076:$O$1099)</f>
        <v>0</v>
      </c>
      <c r="AR23" s="55">
        <f>SUMIF(NSL!$C$1101:$C$1121,C23,NSL!$O$1101:$O$1121)</f>
        <v>0</v>
      </c>
      <c r="AS23" s="55">
        <f>SUMIF(NSL!$C$1123:$C$1164,C23,NSL!$O$1123:$O$1164)</f>
        <v>0</v>
      </c>
      <c r="AT23" s="55">
        <f>SUMIF(NSL!$C$1166:$C$1201,C23,NSL!$O$1166:$O$1201)</f>
        <v>0</v>
      </c>
      <c r="AU23" s="55">
        <f>SUMIF(NSL!$C$1203:$C$1223,C23,NSL!$O$1203:$O$1223)</f>
        <v>0</v>
      </c>
      <c r="AV23" s="55">
        <f>SUMIF(NSL!$C$1225:$C$1226,C23,NSL!$O$1225:$O$1226)</f>
        <v>0</v>
      </c>
      <c r="AW23" s="55">
        <f>SUMIF(NSL!$C$1228:$C$1244,C23,NSL!$O$1228:$O$1244)</f>
        <v>0</v>
      </c>
      <c r="AX23" s="55">
        <f>SUMIF(NSL!$C$1246:$C$1351,C23,NSL!$O$1246:$O$1351)</f>
        <v>0</v>
      </c>
      <c r="AY23" s="55">
        <f>SUMIF(NSL!$C$1353:$C$1434,C23,NSL!$O$1353:$O$1434)</f>
        <v>0</v>
      </c>
      <c r="AZ23" s="55">
        <f>SUMIF(NSL!$C$1436:$C$1440,C23,NSL!$O$1436:$O$1440)</f>
        <v>0</v>
      </c>
      <c r="BA23" s="55">
        <f>SUMIF(NSL!$C$1442:$C$1507,C23,NSL!$O$1442:$O$1507)</f>
        <v>0</v>
      </c>
      <c r="BB23" s="55">
        <f>SUMIF(NSL!$C$1509:$C$1540,C23,NSL!$O$1509:$O$1540)</f>
        <v>0</v>
      </c>
      <c r="BC23" s="55">
        <f>SUMIF(NSL!$C$1542:$C$1545,C23,NSL!$O$1542:$O$1545)</f>
        <v>0</v>
      </c>
      <c r="BD23" s="55">
        <f>SUMIF(NSL!$C$1547:$C$1560,C23,NSL!$O$1547:$O$1560)</f>
        <v>0</v>
      </c>
      <c r="BE23" s="55">
        <f>SUMIF(NSL!$C$1562:$C$1565,C23,NSL!$O$1562:$O$1565)</f>
        <v>0</v>
      </c>
      <c r="BF23" s="55">
        <f>SUMIF(NSL!$C$1567:$C$1569,C23,NSL!$O$1567:$O$1569)</f>
        <v>0</v>
      </c>
      <c r="BG23" s="65">
        <f>SUM(G23:Q23)+SUM(S23:U23)+SUM(W23:Z23)+SUM(AB23:BF23)</f>
        <v>0</v>
      </c>
      <c r="BH23" s="53">
        <f>V60-BG23</f>
        <v>0</v>
      </c>
      <c r="BI23" s="53">
        <f t="shared" si="6"/>
        <v>0</v>
      </c>
    </row>
    <row r="24" spans="1:61" ht="15">
      <c r="A24" s="56" t="s">
        <v>36</v>
      </c>
      <c r="B24" s="7" t="s">
        <v>120</v>
      </c>
      <c r="C24" s="8" t="s">
        <v>122</v>
      </c>
      <c r="D24" s="52">
        <f>HTg!L26</f>
        <v>0</v>
      </c>
      <c r="E24" s="65">
        <f t="shared" si="10"/>
        <v>0</v>
      </c>
      <c r="F24" s="70">
        <f t="shared" si="11"/>
        <v>0</v>
      </c>
      <c r="G24" s="55">
        <f>SUMIF(NSL!$C$9:$C$10,C24,NSL!$O$9:$O$10)</f>
        <v>0</v>
      </c>
      <c r="H24" s="55">
        <f>SUMIF(NSL!$C$12:$C$13,C24,NSL!$O$12:$O$13)</f>
        <v>0</v>
      </c>
      <c r="I24" s="55">
        <f>SUMIF(NSL!$C$15:$C$16,C24,NSL!$O$15:$O$16)</f>
        <v>0</v>
      </c>
      <c r="J24" s="55">
        <f>SUMIF(NSL!$C$18:$C$19,C24,NSL!$O$18:$O$19)</f>
        <v>0</v>
      </c>
      <c r="K24" s="55">
        <f>SUMIF(NSL!$C$21:$C$43,C24,NSL!$O$21:$O$43)</f>
        <v>0</v>
      </c>
      <c r="L24" s="55">
        <f>SUMIF(NSL!$C$45:$C$51,C24,NSL!$O$45:$O$51)</f>
        <v>0</v>
      </c>
      <c r="M24" s="55">
        <f>SUMIF(NSL!$C$53:$C$55,C24,NSL!$O$53:$O$55)</f>
        <v>0</v>
      </c>
      <c r="N24" s="55">
        <f>SUMIF(NSL!$C$57:$C$65,C24,NSL!$O$57:$O$65)</f>
        <v>0</v>
      </c>
      <c r="O24" s="55">
        <f>SUMIF(NSL!$C$67:$C$76,C24,NSL!$O$67:$O$76)</f>
        <v>0</v>
      </c>
      <c r="P24" s="55">
        <f>SUMIF(NSL!$C$78:$C$79,C24,NSL!$O$78:$O$79)</f>
        <v>0</v>
      </c>
      <c r="Q24" s="55">
        <f>SUMIF(NSL!$C$81:$C$173,C24,NSL!$O$81:$O$173)</f>
        <v>0</v>
      </c>
      <c r="R24" s="65">
        <f t="shared" si="12"/>
        <v>0</v>
      </c>
      <c r="S24" s="55">
        <f>SUMIF(NSL!$C$176:$C$214,C24,NSL!$O$176:$O$214)</f>
        <v>0</v>
      </c>
      <c r="T24" s="55">
        <f>SUMIF(NSL!$C$216:$C$238,C24,NSL!$O$216:$O$238)</f>
        <v>0</v>
      </c>
      <c r="U24" s="55">
        <f>SUMIF(NSL!$C$240:$C$252,C24,NSL!$O$240:$O$252)</f>
        <v>0</v>
      </c>
      <c r="V24" s="55">
        <f>SUMIF(NSL!$C$254:$C$255,C24,NSL!$O$254:$O$255)</f>
        <v>0</v>
      </c>
      <c r="W24" s="54">
        <f>D24-BG24</f>
        <v>0</v>
      </c>
      <c r="X24" s="55">
        <f>SUMIF(NSL!$C$284:$C$346,C24,NSL!$O$284:$O$346)</f>
        <v>0</v>
      </c>
      <c r="Y24" s="55">
        <f>SUMIF(NSL!$C$348:$C$436,C24,NSL!$O$348:$O$436)</f>
        <v>0</v>
      </c>
      <c r="Z24" s="55">
        <f>SUMIF(NSL!$C$438:$C$480,C24,NSL!$O$438:$O$480)</f>
        <v>0</v>
      </c>
      <c r="AA24" s="70">
        <f t="shared" si="13"/>
        <v>0</v>
      </c>
      <c r="AB24" s="55">
        <f>SUMIF(NSL!$C$483:$C$679,C24,NSL!$O$483:$O$679)</f>
        <v>0</v>
      </c>
      <c r="AC24" s="55">
        <f>SUMIF(NSL!$C$681:$C$682,C24,NSL!$O$681:$O$682)</f>
        <v>0</v>
      </c>
      <c r="AD24" s="55">
        <f>SUMIF(NSL!$C$684:$C$692,C24,NSL!$O$684:$O$692)</f>
        <v>0</v>
      </c>
      <c r="AE24" s="55">
        <f>SUMIF(NSL!$C$694:$C$776,C24,NSL!$O$694:$O$776)</f>
        <v>0</v>
      </c>
      <c r="AF24" s="55">
        <f>SUMIF(NSL!$C$778:$C$810,C24,NSL!$O$778:$O$810)</f>
        <v>0</v>
      </c>
      <c r="AG24" s="55">
        <f>SUMIF(NSL!$C$812:$C$813,C24,NSL!$O$812:$O$813)</f>
        <v>0</v>
      </c>
      <c r="AH24" s="55">
        <f>SUMIF(NSL!$C$815:$C$816,C24,NSL!$O$815:$O$816)</f>
        <v>0</v>
      </c>
      <c r="AI24" s="55">
        <f>SUMIF(NSL!$C$818:$C$889,C24,NSL!$O$818:$O$889)</f>
        <v>0</v>
      </c>
      <c r="AJ24" s="55">
        <f>SUMIF(NSL!$C$891:$C$917,C24,NSL!$O$891:$O$917)</f>
        <v>0</v>
      </c>
      <c r="AK24" s="55">
        <f>SUMIF(NSL!$C$919:$C$981,C24,NSL!$O$919:$O$981)</f>
        <v>0</v>
      </c>
      <c r="AL24" s="55">
        <f>SUMIF(NSL!$C$983:$C$1000,C24,NSL!$O$983:$O$1000)</f>
        <v>0</v>
      </c>
      <c r="AM24" s="55">
        <f>SUMIF(NSL!$C$1002:$C$1028,C24,NSL!$O$1002:$O$1028)</f>
        <v>0</v>
      </c>
      <c r="AN24" s="55">
        <f>SUMIF(NSL!$C$1030:$C$1045,C24,NSL!$O$1030:$O$1045)</f>
        <v>0</v>
      </c>
      <c r="AO24" s="55">
        <f>SUMIF(NSL!$C$1047:$C$1048,C24,NSL!$O$1047:$O$1048)</f>
        <v>0</v>
      </c>
      <c r="AP24" s="55">
        <f>SUMIF(NSL!$C$1050:$C$1074,C24,NSL!$O$1050:$O$1074)</f>
        <v>0</v>
      </c>
      <c r="AQ24" s="55">
        <f>SUMIF(NSL!$C$1076:$C$1099,C24,NSL!$O$1076:$O$1099)</f>
        <v>0</v>
      </c>
      <c r="AR24" s="55">
        <f>SUMIF(NSL!$C$1101:$C$1121,C24,NSL!$O$1101:$O$1121)</f>
        <v>0</v>
      </c>
      <c r="AS24" s="55">
        <f>SUMIF(NSL!$C$1123:$C$1164,C24,NSL!$O$1123:$O$1164)</f>
        <v>0</v>
      </c>
      <c r="AT24" s="55">
        <f>SUMIF(NSL!$C$1166:$C$1201,C24,NSL!$O$1166:$O$1201)</f>
        <v>0</v>
      </c>
      <c r="AU24" s="55">
        <f>SUMIF(NSL!$C$1203:$C$1223,C24,NSL!$O$1203:$O$1223)</f>
        <v>0</v>
      </c>
      <c r="AV24" s="55">
        <f>SUMIF(NSL!$C$1225:$C$1226,C24,NSL!$O$1225:$O$1226)</f>
        <v>0</v>
      </c>
      <c r="AW24" s="55">
        <f>SUMIF(NSL!$C$1228:$C$1244,C24,NSL!$O$1228:$O$1244)</f>
        <v>0</v>
      </c>
      <c r="AX24" s="55">
        <f>SUMIF(NSL!$C$1246:$C$1351,C24,NSL!$O$1246:$O$1351)</f>
        <v>0</v>
      </c>
      <c r="AY24" s="55">
        <f>SUMIF(NSL!$C$1353:$C$1434,C24,NSL!$O$1353:$O$1434)</f>
        <v>0</v>
      </c>
      <c r="AZ24" s="55">
        <f>SUMIF(NSL!$C$1436:$C$1440,C24,NSL!$O$1436:$O$1440)</f>
        <v>0</v>
      </c>
      <c r="BA24" s="55">
        <f>SUMIF(NSL!$C$1442:$C$1507,C24,NSL!$O$1442:$O$1507)</f>
        <v>0</v>
      </c>
      <c r="BB24" s="55">
        <f>SUMIF(NSL!$C$1509:$C$1540,C24,NSL!$O$1509:$O$1540)</f>
        <v>0</v>
      </c>
      <c r="BC24" s="55">
        <f>SUMIF(NSL!$C$1542:$C$1545,C24,NSL!$O$1542:$O$1545)</f>
        <v>0</v>
      </c>
      <c r="BD24" s="55">
        <f>SUMIF(NSL!$C$1547:$C$1560,C24,NSL!$O$1547:$O$1560)</f>
        <v>0</v>
      </c>
      <c r="BE24" s="55">
        <f>SUMIF(NSL!$C$1562:$C$1565,C24,NSL!$O$1562:$O$1565)</f>
        <v>0</v>
      </c>
      <c r="BF24" s="55">
        <f>SUMIF(NSL!$C$1567:$C$1569,C24,NSL!$O$1567:$O$1569)</f>
        <v>0</v>
      </c>
      <c r="BG24" s="65">
        <f>SUM(G24:Q24)+S24+T24+U24+V24+X24+Y24+Z24+SUM(AB24:BF24)</f>
        <v>0</v>
      </c>
      <c r="BH24" s="53">
        <f>W60-BG24</f>
        <v>0</v>
      </c>
      <c r="BI24" s="53">
        <f t="shared" si="6"/>
        <v>0</v>
      </c>
    </row>
    <row r="25" spans="1:61" ht="15">
      <c r="A25" s="56" t="s">
        <v>38</v>
      </c>
      <c r="B25" s="7" t="s">
        <v>123</v>
      </c>
      <c r="C25" s="8" t="s">
        <v>124</v>
      </c>
      <c r="D25" s="52">
        <f>HTg!L27</f>
        <v>0</v>
      </c>
      <c r="E25" s="65">
        <f t="shared" si="10"/>
        <v>0</v>
      </c>
      <c r="F25" s="70">
        <f t="shared" si="11"/>
        <v>0</v>
      </c>
      <c r="G25" s="55">
        <f>SUMIF(NSL!$C$9:$C$10,C25,NSL!$O$9:$O$10)</f>
        <v>0</v>
      </c>
      <c r="H25" s="55">
        <f>SUMIF(NSL!$C$12:$C$13,C25,NSL!$O$12:$O$13)</f>
        <v>0</v>
      </c>
      <c r="I25" s="55">
        <f>SUMIF(NSL!$C$15:$C$16,C25,NSL!$O$15:$O$16)</f>
        <v>0</v>
      </c>
      <c r="J25" s="55">
        <f>SUMIF(NSL!$C$18:$C$19,C25,NSL!$O$18:$O$19)</f>
        <v>0</v>
      </c>
      <c r="K25" s="55">
        <f>SUMIF(NSL!$C$21:$C$43,C25,NSL!$O$21:$O$43)</f>
        <v>0</v>
      </c>
      <c r="L25" s="55">
        <f>SUMIF(NSL!$C$45:$C$51,C25,NSL!$O$45:$O$51)</f>
        <v>0</v>
      </c>
      <c r="M25" s="55">
        <f>SUMIF(NSL!$C$53:$C$55,C25,NSL!$O$53:$O$55)</f>
        <v>0</v>
      </c>
      <c r="N25" s="55">
        <f>SUMIF(NSL!$C$57:$C$65,C25,NSL!$O$57:$O$65)</f>
        <v>0</v>
      </c>
      <c r="O25" s="55">
        <f>SUMIF(NSL!$C$67:$C$76,C25,NSL!$O$67:$O$76)</f>
        <v>0</v>
      </c>
      <c r="P25" s="55">
        <f>SUMIF(NSL!$C$78:$C$79,C25,NSL!$O$78:$O$79)</f>
        <v>0</v>
      </c>
      <c r="Q25" s="55">
        <f>SUMIF(NSL!$C$81:$C$173,C25,NSL!$O$81:$O$173)</f>
        <v>0</v>
      </c>
      <c r="R25" s="65">
        <f t="shared" si="12"/>
        <v>0</v>
      </c>
      <c r="S25" s="55">
        <f>SUMIF(NSL!$C$176:$C$214,C25,NSL!$O$176:$O$214)</f>
        <v>0</v>
      </c>
      <c r="T25" s="55">
        <f>SUMIF(NSL!$C$216:$C$238,C25,NSL!$O$216:$O$238)</f>
        <v>0</v>
      </c>
      <c r="U25" s="55">
        <f>SUMIF(NSL!$C$240:$C$252,C25,NSL!$O$240:$O$252)</f>
        <v>0</v>
      </c>
      <c r="V25" s="55">
        <f>SUMIF(NSL!$C$254:$C$255,C25,NSL!$O$254:$O$255)</f>
        <v>0</v>
      </c>
      <c r="W25" s="55">
        <f>SUMIF(NSL!$C$257:$C$282,C25,NSL!$O$257:$O$282)</f>
        <v>0</v>
      </c>
      <c r="X25" s="54">
        <f>D25-BG25</f>
        <v>0</v>
      </c>
      <c r="Y25" s="55">
        <f>SUMIF(NSL!$C$348:$C$436,C25,NSL!$O$348:$O$436)</f>
        <v>0</v>
      </c>
      <c r="Z25" s="55">
        <f>SUMIF(NSL!$C$438:$C$480,C25,NSL!$O$438:$O$480)</f>
        <v>0</v>
      </c>
      <c r="AA25" s="70">
        <f t="shared" si="13"/>
        <v>0</v>
      </c>
      <c r="AB25" s="55">
        <f>SUMIF(NSL!$C$483:$C$679,C25,NSL!$O$483:$O$679)</f>
        <v>0</v>
      </c>
      <c r="AC25" s="55">
        <f>SUMIF(NSL!$C$681:$C$682,C25,NSL!$O$681:$O$682)</f>
        <v>0</v>
      </c>
      <c r="AD25" s="55">
        <f>SUMIF(NSL!$C$684:$C$692,C25,NSL!$O$684:$O$692)</f>
        <v>0</v>
      </c>
      <c r="AE25" s="55">
        <f>SUMIF(NSL!$C$694:$C$776,C25,NSL!$O$694:$O$776)</f>
        <v>0</v>
      </c>
      <c r="AF25" s="55">
        <f>SUMIF(NSL!$C$778:$C$810,C25,NSL!$O$778:$O$810)</f>
        <v>0</v>
      </c>
      <c r="AG25" s="55">
        <f>SUMIF(NSL!$C$812:$C$813,C25,NSL!$O$812:$O$813)</f>
        <v>0</v>
      </c>
      <c r="AH25" s="55">
        <f>SUMIF(NSL!$C$815:$C$816,C25,NSL!$O$815:$O$816)</f>
        <v>0</v>
      </c>
      <c r="AI25" s="55">
        <f>SUMIF(NSL!$C$818:$C$889,C25,NSL!$O$818:$O$889)</f>
        <v>0</v>
      </c>
      <c r="AJ25" s="55">
        <f>SUMIF(NSL!$C$891:$C$917,C25,NSL!$O$891:$O$917)</f>
        <v>0</v>
      </c>
      <c r="AK25" s="55">
        <f>SUMIF(NSL!$C$919:$C$981,C25,NSL!$O$919:$O$981)</f>
        <v>0</v>
      </c>
      <c r="AL25" s="55">
        <f>SUMIF(NSL!$C$983:$C$1000,C25,NSL!$O$983:$O$1000)</f>
        <v>0</v>
      </c>
      <c r="AM25" s="55">
        <f>SUMIF(NSL!$C$1002:$C$1028,C25,NSL!$O$1002:$O$1028)</f>
        <v>0</v>
      </c>
      <c r="AN25" s="55">
        <f>SUMIF(NSL!$C$1030:$C$1045,C25,NSL!$O$1030:$O$1045)</f>
        <v>0</v>
      </c>
      <c r="AO25" s="55">
        <f>SUMIF(NSL!$C$1047:$C$1048,C25,NSL!$O$1047:$O$1048)</f>
        <v>0</v>
      </c>
      <c r="AP25" s="55">
        <f>SUMIF(NSL!$C$1050:$C$1074,C25,NSL!$O$1050:$O$1074)</f>
        <v>0</v>
      </c>
      <c r="AQ25" s="55">
        <f>SUMIF(NSL!$C$1076:$C$1099,C25,NSL!$O$1076:$O$1099)</f>
        <v>0</v>
      </c>
      <c r="AR25" s="55">
        <f>SUMIF(NSL!$C$1101:$C$1121,C25,NSL!$O$1101:$O$1121)</f>
        <v>0</v>
      </c>
      <c r="AS25" s="55">
        <f>SUMIF(NSL!$C$1123:$C$1164,C25,NSL!$O$1123:$O$1164)</f>
        <v>0</v>
      </c>
      <c r="AT25" s="55">
        <f>SUMIF(NSL!$C$1166:$C$1201,C25,NSL!$O$1166:$O$1201)</f>
        <v>0</v>
      </c>
      <c r="AU25" s="55">
        <f>SUMIF(NSL!$C$1203:$C$1223,C25,NSL!$O$1203:$O$1223)</f>
        <v>0</v>
      </c>
      <c r="AV25" s="55">
        <f>SUMIF(NSL!$C$1225:$C$1226,C25,NSL!$O$1225:$O$1226)</f>
        <v>0</v>
      </c>
      <c r="AW25" s="55">
        <f>SUMIF(NSL!$C$1228:$C$1244,C25,NSL!$O$1228:$O$1244)</f>
        <v>0</v>
      </c>
      <c r="AX25" s="55">
        <f>SUMIF(NSL!$C$1246:$C$1351,C25,NSL!$O$1246:$O$1351)</f>
        <v>0</v>
      </c>
      <c r="AY25" s="55">
        <f>SUMIF(NSL!$C$1353:$C$1434,C25,NSL!$O$1353:$O$1434)</f>
        <v>0</v>
      </c>
      <c r="AZ25" s="55">
        <f>SUMIF(NSL!$C$1436:$C$1440,C25,NSL!$O$1436:$O$1440)</f>
        <v>0</v>
      </c>
      <c r="BA25" s="55">
        <f>SUMIF(NSL!$C$1442:$C$1507,C25,NSL!$O$1442:$O$1507)</f>
        <v>0</v>
      </c>
      <c r="BB25" s="55">
        <f>SUMIF(NSL!$C$1509:$C$1540,C25,NSL!$O$1509:$O$1540)</f>
        <v>0</v>
      </c>
      <c r="BC25" s="55">
        <f>SUMIF(NSL!$C$1542:$C$1545,C25,NSL!$O$1542:$O$1545)</f>
        <v>0</v>
      </c>
      <c r="BD25" s="55">
        <f>SUMIF(NSL!$C$1547:$C$1560,C25,NSL!$O$1547:$O$1560)</f>
        <v>0</v>
      </c>
      <c r="BE25" s="55">
        <f>SUMIF(NSL!$C$1562:$C$1565,C25,NSL!$O$1562:$O$1565)</f>
        <v>0</v>
      </c>
      <c r="BF25" s="55">
        <f>SUMIF(NSL!$C$1567:$C$1569,C25,NSL!$O$1567:$O$1569)</f>
        <v>0</v>
      </c>
      <c r="BG25" s="65">
        <f>SUM(G25:Q25)+SUM(S25:W25)+Y25+Z25+SUM(AB25:BF25)</f>
        <v>0</v>
      </c>
      <c r="BH25" s="53">
        <f>X60-BG25</f>
        <v>5.2799999999999994</v>
      </c>
      <c r="BI25" s="53">
        <f t="shared" si="6"/>
        <v>5.2799999999999994</v>
      </c>
    </row>
    <row r="26" spans="1:61" ht="15">
      <c r="A26" s="56" t="s">
        <v>88</v>
      </c>
      <c r="B26" s="7" t="s">
        <v>125</v>
      </c>
      <c r="C26" s="8" t="s">
        <v>37</v>
      </c>
      <c r="D26" s="52">
        <f>HTg!L28</f>
        <v>0</v>
      </c>
      <c r="E26" s="65">
        <f t="shared" si="10"/>
        <v>0</v>
      </c>
      <c r="F26" s="70">
        <f t="shared" si="11"/>
        <v>0</v>
      </c>
      <c r="G26" s="55">
        <f>SUMIF(NSL!$C$9:$C$10,C26,NSL!$O$9:$O$10)</f>
        <v>0</v>
      </c>
      <c r="H26" s="55">
        <f>SUMIF(NSL!$C$12:$C$13,C26,NSL!$O$12:$O$13)</f>
        <v>0</v>
      </c>
      <c r="I26" s="55">
        <f>SUMIF(NSL!$C$15:$C$16,C26,NSL!$O$15:$O$16)</f>
        <v>0</v>
      </c>
      <c r="J26" s="55">
        <f>SUMIF(NSL!$C$18:$C$19,C26,NSL!$O$18:$O$19)</f>
        <v>0</v>
      </c>
      <c r="K26" s="55">
        <f>SUMIF(NSL!$C$21:$C$43,C26,NSL!$O$21:$O$43)</f>
        <v>0</v>
      </c>
      <c r="L26" s="55">
        <f>SUMIF(NSL!$C$45:$C$51,C26,NSL!$O$45:$O$51)</f>
        <v>0</v>
      </c>
      <c r="M26" s="55">
        <f>SUMIF(NSL!$C$53:$C$55,C26,NSL!$O$53:$O$55)</f>
        <v>0</v>
      </c>
      <c r="N26" s="55">
        <f>SUMIF(NSL!$C$57:$C$65,C26,NSL!$O$57:$O$65)</f>
        <v>0</v>
      </c>
      <c r="O26" s="55">
        <f>SUMIF(NSL!$C$67:$C$76,C26,NSL!$O$67:$O$76)</f>
        <v>0</v>
      </c>
      <c r="P26" s="55">
        <f>SUMIF(NSL!$C$78:$C$79,C26,NSL!$O$78:$O$79)</f>
        <v>0</v>
      </c>
      <c r="Q26" s="55">
        <f>SUMIF(NSL!$C$81:$C$173,C26,NSL!$O$81:$O$173)</f>
        <v>0</v>
      </c>
      <c r="R26" s="65">
        <f t="shared" si="12"/>
        <v>0</v>
      </c>
      <c r="S26" s="55">
        <f>SUMIF(NSL!$C$176:$C$214,C26,NSL!$O$176:$O$214)</f>
        <v>0</v>
      </c>
      <c r="T26" s="55">
        <f>SUMIF(NSL!$C$216:$C$238,C26,NSL!$O$216:$O$238)</f>
        <v>0</v>
      </c>
      <c r="U26" s="55">
        <f>SUMIF(NSL!$C$240:$C$252,C26,NSL!$O$240:$O$252)</f>
        <v>0</v>
      </c>
      <c r="V26" s="55">
        <f>SUMIF(NSL!$C$254:$C$255,C26,NSL!$O$254:$O$255)</f>
        <v>0</v>
      </c>
      <c r="W26" s="55">
        <f>SUMIF(NSL!$C$257:$C$282,C26,NSL!$O$257:$O$282)</f>
        <v>0</v>
      </c>
      <c r="X26" s="55">
        <f>SUMIF(NSL!$C$284:$C$346,C26,NSL!$O$284:$O$346)</f>
        <v>0</v>
      </c>
      <c r="Y26" s="54">
        <f>D26-BG26</f>
        <v>0</v>
      </c>
      <c r="Z26" s="55">
        <f>SUMIF(NSL!$C$438:$C$480,C26,NSL!$O$438:$O$480)</f>
        <v>0</v>
      </c>
      <c r="AA26" s="70">
        <f t="shared" si="13"/>
        <v>0</v>
      </c>
      <c r="AB26" s="55">
        <f>SUMIF(NSL!$C$483:$C$679,C26,NSL!$O$483:$O$679)</f>
        <v>0</v>
      </c>
      <c r="AC26" s="55">
        <f>SUMIF(NSL!$C$681:$C$682,C26,NSL!$O$681:$O$682)</f>
        <v>0</v>
      </c>
      <c r="AD26" s="55">
        <f>SUMIF(NSL!$C$684:$C$692,C26,NSL!$O$684:$O$692)</f>
        <v>0</v>
      </c>
      <c r="AE26" s="55">
        <f>SUMIF(NSL!$C$694:$C$776,C26,NSL!$O$694:$O$776)</f>
        <v>0</v>
      </c>
      <c r="AF26" s="55">
        <f>SUMIF(NSL!$C$778:$C$810,C26,NSL!$O$778:$O$810)</f>
        <v>0</v>
      </c>
      <c r="AG26" s="55">
        <f>SUMIF(NSL!$C$812:$C$813,C26,NSL!$O$812:$O$813)</f>
        <v>0</v>
      </c>
      <c r="AH26" s="55">
        <f>SUMIF(NSL!$C$815:$C$816,C26,NSL!$O$815:$O$816)</f>
        <v>0</v>
      </c>
      <c r="AI26" s="55">
        <f>SUMIF(NSL!$C$818:$C$889,C26,NSL!$O$818:$O$889)</f>
        <v>0</v>
      </c>
      <c r="AJ26" s="55">
        <f>SUMIF(NSL!$C$891:$C$917,C26,NSL!$O$891:$O$917)</f>
        <v>0</v>
      </c>
      <c r="AK26" s="55">
        <f>SUMIF(NSL!$C$919:$C$981,C26,NSL!$O$919:$O$981)</f>
        <v>0</v>
      </c>
      <c r="AL26" s="55">
        <f>SUMIF(NSL!$C$983:$C$1000,C26,NSL!$O$983:$O$1000)</f>
        <v>0</v>
      </c>
      <c r="AM26" s="55">
        <f>SUMIF(NSL!$C$1002:$C$1028,C26,NSL!$O$1002:$O$1028)</f>
        <v>0</v>
      </c>
      <c r="AN26" s="55">
        <f>SUMIF(NSL!$C$1030:$C$1045,C26,NSL!$O$1030:$O$1045)</f>
        <v>0</v>
      </c>
      <c r="AO26" s="55">
        <f>SUMIF(NSL!$C$1047:$C$1048,C26,NSL!$O$1047:$O$1048)</f>
        <v>0</v>
      </c>
      <c r="AP26" s="55">
        <f>SUMIF(NSL!$C$1050:$C$1074,C26,NSL!$O$1050:$O$1074)</f>
        <v>0</v>
      </c>
      <c r="AQ26" s="55">
        <f>SUMIF(NSL!$C$1076:$C$1099,C26,NSL!$O$1076:$O$1099)</f>
        <v>0</v>
      </c>
      <c r="AR26" s="55">
        <f>SUMIF(NSL!$C$1101:$C$1121,C26,NSL!$O$1101:$O$1121)</f>
        <v>0</v>
      </c>
      <c r="AS26" s="55">
        <f>SUMIF(NSL!$C$1123:$C$1164,C26,NSL!$O$1123:$O$1164)</f>
        <v>0</v>
      </c>
      <c r="AT26" s="55">
        <f>SUMIF(NSL!$C$1166:$C$1201,C26,NSL!$O$1166:$O$1201)</f>
        <v>0</v>
      </c>
      <c r="AU26" s="55">
        <f>SUMIF(NSL!$C$1203:$C$1223,C26,NSL!$O$1203:$O$1223)</f>
        <v>0</v>
      </c>
      <c r="AV26" s="55">
        <f>SUMIF(NSL!$C$1225:$C$1226,C26,NSL!$O$1225:$O$1226)</f>
        <v>0</v>
      </c>
      <c r="AW26" s="55">
        <f>SUMIF(NSL!$C$1228:$C$1244,C26,NSL!$O$1228:$O$1244)</f>
        <v>0</v>
      </c>
      <c r="AX26" s="55">
        <f>SUMIF(NSL!$C$1246:$C$1351,C26,NSL!$O$1246:$O$1351)</f>
        <v>0</v>
      </c>
      <c r="AY26" s="55">
        <f>SUMIF(NSL!$C$1353:$C$1434,C26,NSL!$O$1353:$O$1434)</f>
        <v>0</v>
      </c>
      <c r="AZ26" s="55">
        <f>SUMIF(NSL!$C$1436:$C$1440,C26,NSL!$O$1436:$O$1440)</f>
        <v>0</v>
      </c>
      <c r="BA26" s="55">
        <f>SUMIF(NSL!$C$1442:$C$1507,C26,NSL!$O$1442:$O$1507)</f>
        <v>0</v>
      </c>
      <c r="BB26" s="55">
        <f>SUMIF(NSL!$C$1509:$C$1540,C26,NSL!$O$1509:$O$1540)</f>
        <v>0</v>
      </c>
      <c r="BC26" s="55">
        <f>SUMIF(NSL!$C$1542:$C$1545,C26,NSL!$O$1542:$O$1545)</f>
        <v>0</v>
      </c>
      <c r="BD26" s="55">
        <f>SUMIF(NSL!$C$1547:$C$1560,C26,NSL!$O$1547:$O$1560)</f>
        <v>0</v>
      </c>
      <c r="BE26" s="55">
        <f>SUMIF(NSL!$C$1562:$C$1565,C26,NSL!$O$1562:$O$1565)</f>
        <v>0</v>
      </c>
      <c r="BF26" s="55">
        <f>SUMIF(NSL!$C$1567:$C$1569,C26,NSL!$O$1567:$O$1569)</f>
        <v>0</v>
      </c>
      <c r="BG26" s="65">
        <f>SUM(G26:Q26)+SUM(S26:X26)+Z26+SUM(AB26:BF26)</f>
        <v>0</v>
      </c>
      <c r="BH26" s="53">
        <f>Y60-BG26</f>
        <v>0</v>
      </c>
      <c r="BI26" s="53">
        <f t="shared" si="6"/>
        <v>0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>
        <f>HTg!L29</f>
        <v>0</v>
      </c>
      <c r="E27" s="65">
        <f t="shared" si="10"/>
        <v>0</v>
      </c>
      <c r="F27" s="70">
        <f t="shared" si="11"/>
        <v>0</v>
      </c>
      <c r="G27" s="55">
        <f>SUMIF(NSL!$C$9:$C$10,C27,NSL!$O$9:$O$10)</f>
        <v>0</v>
      </c>
      <c r="H27" s="55">
        <f>SUMIF(NSL!$C$12:$C$13,C27,NSL!$O$12:$O$13)</f>
        <v>0</v>
      </c>
      <c r="I27" s="55">
        <f>SUMIF(NSL!$C$15:$C$16,C27,NSL!$O$15:$O$16)</f>
        <v>0</v>
      </c>
      <c r="J27" s="55">
        <f>SUMIF(NSL!$C$18:$C$19,C27,NSL!$O$18:$O$19)</f>
        <v>0</v>
      </c>
      <c r="K27" s="55">
        <f>SUMIF(NSL!$C$21:$C$43,C27,NSL!$O$21:$O$43)</f>
        <v>0</v>
      </c>
      <c r="L27" s="55">
        <f>SUMIF(NSL!$C$45:$C$51,C27,NSL!$O$45:$O$51)</f>
        <v>0</v>
      </c>
      <c r="M27" s="55">
        <f>SUMIF(NSL!$C$53:$C$55,C27,NSL!$O$53:$O$55)</f>
        <v>0</v>
      </c>
      <c r="N27" s="55">
        <f>SUMIF(NSL!$C$57:$C$65,C27,NSL!$O$57:$O$65)</f>
        <v>0</v>
      </c>
      <c r="O27" s="55">
        <f>SUMIF(NSL!$C$67:$C$76,C27,NSL!$O$67:$O$76)</f>
        <v>0</v>
      </c>
      <c r="P27" s="55">
        <f>SUMIF(NSL!$C$78:$C$79,C27,NSL!$O$78:$O$79)</f>
        <v>0</v>
      </c>
      <c r="Q27" s="55">
        <f>SUMIF(NSL!$C$81:$C$173,C27,NSL!$O$81:$O$173)</f>
        <v>0</v>
      </c>
      <c r="R27" s="65">
        <f t="shared" si="12"/>
        <v>0</v>
      </c>
      <c r="S27" s="55">
        <f>SUMIF(NSL!$C$176:$C$214,C27,NSL!$O$176:$O$214)</f>
        <v>0</v>
      </c>
      <c r="T27" s="55">
        <f>SUMIF(NSL!$C$216:$C$238,C27,NSL!$O$216:$O$238)</f>
        <v>0</v>
      </c>
      <c r="U27" s="55">
        <f>SUMIF(NSL!$C$240:$C$252,C27,NSL!$O$240:$O$252)</f>
        <v>0</v>
      </c>
      <c r="V27" s="55">
        <f>SUMIF(NSL!$C$254:$C$255,C27,NSL!$O$254:$O$255)</f>
        <v>0</v>
      </c>
      <c r="W27" s="55">
        <f>SUMIF(NSL!$C$257:$C$282,C27,NSL!$O$257:$O$282)</f>
        <v>0</v>
      </c>
      <c r="X27" s="55">
        <f>SUMIF(NSL!$C$284:$C$346,C27,NSL!$O$284:$O$346)</f>
        <v>0</v>
      </c>
      <c r="Y27" s="55">
        <f>SUMIF(NSL!$C$348:$C$436,C27,NSL!$O$348:$O$436)</f>
        <v>0</v>
      </c>
      <c r="Z27" s="54">
        <f>D27-BG27</f>
        <v>0</v>
      </c>
      <c r="AA27" s="70">
        <f t="shared" si="13"/>
        <v>0</v>
      </c>
      <c r="AB27" s="55">
        <f>SUMIF(NSL!$C$483:$C$679,C27,NSL!$O$483:$O$679)</f>
        <v>0</v>
      </c>
      <c r="AC27" s="55">
        <f>SUMIF(NSL!$C$681:$C$682,C27,NSL!$O$681:$O$682)</f>
        <v>0</v>
      </c>
      <c r="AD27" s="55">
        <f>SUMIF(NSL!$C$684:$C$692,C27,NSL!$O$684:$O$692)</f>
        <v>0</v>
      </c>
      <c r="AE27" s="55">
        <f>SUMIF(NSL!$C$694:$C$776,C27,NSL!$O$694:$O$776)</f>
        <v>0</v>
      </c>
      <c r="AF27" s="55">
        <f>SUMIF(NSL!$C$778:$C$810,C27,NSL!$O$778:$O$810)</f>
        <v>0</v>
      </c>
      <c r="AG27" s="55">
        <f>SUMIF(NSL!$C$812:$C$813,C27,NSL!$O$812:$O$813)</f>
        <v>0</v>
      </c>
      <c r="AH27" s="55">
        <f>SUMIF(NSL!$C$815:$C$816,C27,NSL!$O$815:$O$816)</f>
        <v>0</v>
      </c>
      <c r="AI27" s="55">
        <f>SUMIF(NSL!$C$818:$C$889,C27,NSL!$O$818:$O$889)</f>
        <v>0</v>
      </c>
      <c r="AJ27" s="55">
        <f>SUMIF(NSL!$C$891:$C$917,C27,NSL!$O$891:$O$917)</f>
        <v>0</v>
      </c>
      <c r="AK27" s="55">
        <f>SUMIF(NSL!$C$919:$C$981,C27,NSL!$O$919:$O$981)</f>
        <v>0</v>
      </c>
      <c r="AL27" s="55">
        <f>SUMIF(NSL!$C$983:$C$1000,C27,NSL!$O$983:$O$1000)</f>
        <v>0</v>
      </c>
      <c r="AM27" s="55">
        <f>SUMIF(NSL!$C$1002:$C$1028,C27,NSL!$O$1002:$O$1028)</f>
        <v>0</v>
      </c>
      <c r="AN27" s="55">
        <f>SUMIF(NSL!$C$1030:$C$1045,C27,NSL!$O$1030:$O$1045)</f>
        <v>0</v>
      </c>
      <c r="AO27" s="55">
        <f>SUMIF(NSL!$C$1047:$C$1048,C27,NSL!$O$1047:$O$1048)</f>
        <v>0</v>
      </c>
      <c r="AP27" s="55">
        <f>SUMIF(NSL!$C$1050:$C$1074,C27,NSL!$O$1050:$O$1074)</f>
        <v>0</v>
      </c>
      <c r="AQ27" s="55">
        <f>SUMIF(NSL!$C$1076:$C$1099,C27,NSL!$O$1076:$O$1099)</f>
        <v>0</v>
      </c>
      <c r="AR27" s="55">
        <f>SUMIF(NSL!$C$1101:$C$1121,C27,NSL!$O$1101:$O$1121)</f>
        <v>0</v>
      </c>
      <c r="AS27" s="55">
        <f>SUMIF(NSL!$C$1123:$C$1164,C27,NSL!$O$1123:$O$1164)</f>
        <v>0</v>
      </c>
      <c r="AT27" s="55">
        <f>SUMIF(NSL!$C$1166:$C$1201,C27,NSL!$O$1166:$O$1201)</f>
        <v>0</v>
      </c>
      <c r="AU27" s="55">
        <f>SUMIF(NSL!$C$1203:$C$1223,C27,NSL!$O$1203:$O$1223)</f>
        <v>0</v>
      </c>
      <c r="AV27" s="55">
        <f>SUMIF(NSL!$C$1225:$C$1226,C27,NSL!$O$1225:$O$1226)</f>
        <v>0</v>
      </c>
      <c r="AW27" s="55">
        <f>SUMIF(NSL!$C$1228:$C$1244,C27,NSL!$O$1228:$O$1244)</f>
        <v>0</v>
      </c>
      <c r="AX27" s="55">
        <f>SUMIF(NSL!$C$1246:$C$1351,C27,NSL!$O$1246:$O$1351)</f>
        <v>0</v>
      </c>
      <c r="AY27" s="55">
        <f>SUMIF(NSL!$C$1353:$C$1434,C27,NSL!$O$1353:$O$1434)</f>
        <v>0</v>
      </c>
      <c r="AZ27" s="55">
        <f>SUMIF(NSL!$C$1436:$C$1440,C27,NSL!$O$1436:$O$1440)</f>
        <v>0</v>
      </c>
      <c r="BA27" s="55">
        <f>SUMIF(NSL!$C$1442:$C$1507,C27,NSL!$O$1442:$O$1507)</f>
        <v>0</v>
      </c>
      <c r="BB27" s="55">
        <f>SUMIF(NSL!$C$1509:$C$1540,C27,NSL!$O$1509:$O$1540)</f>
        <v>0</v>
      </c>
      <c r="BC27" s="55">
        <f>SUMIF(NSL!$C$1542:$C$1545,C27,NSL!$O$1542:$O$1545)</f>
        <v>0</v>
      </c>
      <c r="BD27" s="55">
        <f>SUMIF(NSL!$C$1547:$C$1560,C27,NSL!$O$1547:$O$1560)</f>
        <v>0</v>
      </c>
      <c r="BE27" s="55">
        <f>SUMIF(NSL!$C$1562:$C$1565,C27,NSL!$O$1562:$O$1565)</f>
        <v>0</v>
      </c>
      <c r="BF27" s="55">
        <f>SUMIF(NSL!$C$1567:$C$1569,C27,NSL!$O$1567:$O$1569)</f>
        <v>0</v>
      </c>
      <c r="BG27" s="65">
        <f>SUM(G27:Q27)+SUM(S27:Y27)+SUM(AB27:BF27)</f>
        <v>0</v>
      </c>
      <c r="BH27" s="58">
        <f>Z60-BG27</f>
        <v>0</v>
      </c>
      <c r="BI27" s="53">
        <f t="shared" si="6"/>
        <v>0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>
        <f>HTg!L30</f>
        <v>40.71</v>
      </c>
      <c r="E28" s="65">
        <f t="shared" si="10"/>
        <v>0</v>
      </c>
      <c r="F28" s="70">
        <f t="shared" si="11"/>
        <v>0</v>
      </c>
      <c r="G28" s="72">
        <f>SUM(G29:G41)</f>
        <v>0</v>
      </c>
      <c r="H28" s="72">
        <f t="shared" ref="H28:Z28" si="14">SUM(H29:H41)</f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65">
        <f>SUM(R29:R41)</f>
        <v>40.71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0.17</v>
      </c>
      <c r="Y28" s="72">
        <f t="shared" si="14"/>
        <v>0</v>
      </c>
      <c r="Z28" s="72">
        <f t="shared" si="14"/>
        <v>0</v>
      </c>
      <c r="AA28" s="72">
        <f>D28-BG28</f>
        <v>40.51</v>
      </c>
      <c r="AB28" s="72">
        <f t="shared" ref="AB28:BG28" si="15">SUM(AB29:AB41)</f>
        <v>0.83</v>
      </c>
      <c r="AC28" s="72">
        <f t="shared" si="15"/>
        <v>0</v>
      </c>
      <c r="AD28" s="72">
        <f t="shared" si="15"/>
        <v>0.17</v>
      </c>
      <c r="AE28" s="72">
        <f t="shared" si="15"/>
        <v>2.52</v>
      </c>
      <c r="AF28" s="72">
        <f t="shared" si="15"/>
        <v>0</v>
      </c>
      <c r="AG28" s="72">
        <f t="shared" si="15"/>
        <v>0</v>
      </c>
      <c r="AH28" s="72">
        <f t="shared" si="15"/>
        <v>0</v>
      </c>
      <c r="AI28" s="72">
        <f t="shared" si="15"/>
        <v>32.700000000000003</v>
      </c>
      <c r="AJ28" s="72">
        <f t="shared" si="15"/>
        <v>3.73</v>
      </c>
      <c r="AK28" s="72">
        <f t="shared" si="15"/>
        <v>0.49</v>
      </c>
      <c r="AL28" s="72">
        <f t="shared" si="15"/>
        <v>0.1</v>
      </c>
      <c r="AM28" s="72">
        <f t="shared" si="15"/>
        <v>-0.03</v>
      </c>
      <c r="AN28" s="72">
        <f t="shared" si="15"/>
        <v>0</v>
      </c>
      <c r="AO28" s="72">
        <f t="shared" si="15"/>
        <v>0</v>
      </c>
      <c r="AP28" s="72">
        <f t="shared" si="15"/>
        <v>0</v>
      </c>
      <c r="AQ28" s="72">
        <f t="shared" si="15"/>
        <v>0</v>
      </c>
      <c r="AR28" s="72">
        <f t="shared" si="15"/>
        <v>0.03</v>
      </c>
      <c r="AS28" s="72">
        <f t="shared" si="15"/>
        <v>0</v>
      </c>
      <c r="AT28" s="72">
        <f t="shared" si="15"/>
        <v>0</v>
      </c>
      <c r="AU28" s="72">
        <f t="shared" si="15"/>
        <v>0</v>
      </c>
      <c r="AV28" s="72">
        <f t="shared" si="15"/>
        <v>0</v>
      </c>
      <c r="AW28" s="72">
        <f t="shared" si="15"/>
        <v>0</v>
      </c>
      <c r="AX28" s="72">
        <f t="shared" si="15"/>
        <v>0</v>
      </c>
      <c r="AY28" s="72">
        <f t="shared" si="15"/>
        <v>0</v>
      </c>
      <c r="AZ28" s="72">
        <f t="shared" si="15"/>
        <v>0</v>
      </c>
      <c r="BA28" s="72">
        <f t="shared" si="15"/>
        <v>0</v>
      </c>
      <c r="BB28" s="72">
        <f t="shared" si="15"/>
        <v>0</v>
      </c>
      <c r="BC28" s="72">
        <f t="shared" si="15"/>
        <v>0</v>
      </c>
      <c r="BD28" s="72">
        <f t="shared" si="15"/>
        <v>0</v>
      </c>
      <c r="BE28" s="72">
        <f t="shared" si="15"/>
        <v>0</v>
      </c>
      <c r="BF28" s="72">
        <f t="shared" si="15"/>
        <v>0</v>
      </c>
      <c r="BG28" s="65">
        <f t="shared" si="15"/>
        <v>0.2</v>
      </c>
      <c r="BH28" s="70">
        <f>AA60-BG28</f>
        <v>23.310000000000013</v>
      </c>
      <c r="BI28" s="70">
        <f>SUM(BI29:BI41)</f>
        <v>64.02000000000001</v>
      </c>
    </row>
    <row r="29" spans="1:61" ht="15">
      <c r="A29" s="56"/>
      <c r="B29" s="7" t="s">
        <v>166</v>
      </c>
      <c r="C29" s="8" t="s">
        <v>53</v>
      </c>
      <c r="D29" s="52">
        <f>HTg!L31</f>
        <v>0.86</v>
      </c>
      <c r="E29" s="65">
        <f t="shared" si="10"/>
        <v>0</v>
      </c>
      <c r="F29" s="70">
        <f t="shared" si="11"/>
        <v>0</v>
      </c>
      <c r="G29" s="55">
        <f>SUMIF(NSL!$C$9:$C$10,C29,NSL!$O$9:$O$10)</f>
        <v>0</v>
      </c>
      <c r="H29" s="55">
        <f>SUMIF(NSL!$C$12:$C$13,C29,NSL!$O$12:$O$13)</f>
        <v>0</v>
      </c>
      <c r="I29" s="55">
        <f>SUMIF(NSL!$C$15:$C$16,C29,NSL!$O$15:$O$16)</f>
        <v>0</v>
      </c>
      <c r="J29" s="55">
        <f>SUMIF(NSL!$C$18:$C$19,C29,NSL!$O$18:$O$19)</f>
        <v>0</v>
      </c>
      <c r="K29" s="55">
        <f>SUMIF(NSL!$C$21:$C$43,C29,NSL!$O$21:$O$43)</f>
        <v>0</v>
      </c>
      <c r="L29" s="55">
        <f>SUMIF(NSL!$C$45:$C$51,C29,NSL!$O$45:$O$51)</f>
        <v>0</v>
      </c>
      <c r="M29" s="55">
        <f>SUMIF(NSL!$C$53:$C$55,C29,NSL!$O$53:$O$55)</f>
        <v>0</v>
      </c>
      <c r="N29" s="55">
        <f>SUMIF(NSL!$C$57:$C$65,C29,NSL!$O$57:$O$65)</f>
        <v>0</v>
      </c>
      <c r="O29" s="55">
        <f>SUMIF(NSL!$C$67:$C$76,C29,NSL!$O$67:$O$76)</f>
        <v>0</v>
      </c>
      <c r="P29" s="55">
        <f>SUMIF(NSL!$C$78:$C$79,C29,NSL!$O$78:$O$79)</f>
        <v>0</v>
      </c>
      <c r="Q29" s="55">
        <f>SUMIF(NSL!$C$81:$C$173,C29,NSL!$O$81:$O$173)</f>
        <v>0</v>
      </c>
      <c r="R29" s="65">
        <f t="shared" si="12"/>
        <v>0.86</v>
      </c>
      <c r="S29" s="55">
        <f>SUMIF(NSL!$C$176:$C$214,C29,NSL!$O$176:$O$214)</f>
        <v>0</v>
      </c>
      <c r="T29" s="55">
        <f>SUMIF(NSL!$C$216:$C$238,C29,NSL!$O$216:$O$238)</f>
        <v>0</v>
      </c>
      <c r="U29" s="55">
        <f>SUMIF(NSL!$C$240:$C$252,C29,NSL!$O$240:$O$252)</f>
        <v>0</v>
      </c>
      <c r="V29" s="55">
        <f>SUMIF(NSL!$C$254:$C$255,C29,NSL!$O$254:$O$255)</f>
        <v>0</v>
      </c>
      <c r="W29" s="55">
        <f>SUMIF(NSL!$C$257:$C$282,C29,NSL!$O$257:$O$282)</f>
        <v>0</v>
      </c>
      <c r="X29" s="55">
        <f>SUMIF(NSL!$C$284:$C$346,C29,NSL!$O$284:$O$346)</f>
        <v>0</v>
      </c>
      <c r="Y29" s="55">
        <f>SUMIF(NSL!$C$348:$C$436,C29,NSL!$O$348:$O$436)</f>
        <v>0</v>
      </c>
      <c r="Z29" s="55">
        <f>SUMIF(NSL!$C$438:$C$480,C29,NSL!$O$438:$O$480)</f>
        <v>0</v>
      </c>
      <c r="AA29" s="72">
        <f>SUM(AB29:AN29)</f>
        <v>0.83</v>
      </c>
      <c r="AB29" s="54">
        <f>D29-BG29</f>
        <v>0.83</v>
      </c>
      <c r="AC29" s="55">
        <f>SUMIF(NSL!$C$681:$C$682,C29,NSL!$O$681:$O$682)</f>
        <v>0</v>
      </c>
      <c r="AD29" s="55">
        <f>SUMIF(NSL!$C$684:$C$692,C29,NSL!$O$684:$O$692)</f>
        <v>0</v>
      </c>
      <c r="AE29" s="55">
        <f>SUMIF(NSL!$C$694:$C$776,C29,NSL!$O$694:$O$776)</f>
        <v>0</v>
      </c>
      <c r="AF29" s="55">
        <f>SUMIF(NSL!$C$778:$C$810,C29,NSL!$O$778:$O$810)</f>
        <v>0</v>
      </c>
      <c r="AG29" s="55">
        <f>SUMIF(NSL!$C$812:$C$813,C29,NSL!$O$812:$O$813)</f>
        <v>0</v>
      </c>
      <c r="AH29" s="55">
        <f>SUMIF(NSL!$C$815:$C$816,C29,NSL!$O$815:$O$816)</f>
        <v>0</v>
      </c>
      <c r="AI29" s="55">
        <f>SUMIF(NSL!$C$818:$C$889,C29,NSL!$O$818:$O$889)</f>
        <v>0</v>
      </c>
      <c r="AJ29" s="55">
        <f>SUMIF(NSL!$C$891:$C$917,C29,NSL!$O$891:$O$917)</f>
        <v>0</v>
      </c>
      <c r="AK29" s="55">
        <f>SUMIF(NSL!$C$919:$C$981,C29,NSL!$O$919:$O$981)</f>
        <v>0</v>
      </c>
      <c r="AL29" s="55">
        <f>SUMIF(NSL!$C$983:$C$1000,C29,NSL!$O$983:$O$1000)</f>
        <v>0</v>
      </c>
      <c r="AM29" s="55">
        <f>SUMIF(NSL!$C$1002:$C$1028,C29,NSL!$O$1002:$O$1028)</f>
        <v>0</v>
      </c>
      <c r="AN29" s="55">
        <f>SUMIF(NSL!$C$1030:$C$1045,C29,NSL!$O$1030:$O$1045)</f>
        <v>0</v>
      </c>
      <c r="AO29" s="55">
        <f>SUMIF(NSL!$C$1047:$C$1048,C29,NSL!$O$1047:$O$1048)</f>
        <v>0</v>
      </c>
      <c r="AP29" s="55">
        <f>SUMIF(NSL!$C$1050:$C$1074,C29,NSL!$O$1050:$O$1074)</f>
        <v>0</v>
      </c>
      <c r="AQ29" s="55">
        <f>SUMIF(NSL!$C$1076:$C$1099,C29,NSL!$O$1076:$O$1099)</f>
        <v>0</v>
      </c>
      <c r="AR29" s="55">
        <f>SUMIF(NSL!$C$1101:$C$1121,C29,NSL!$O$1101:$O$1121)</f>
        <v>0.03</v>
      </c>
      <c r="AS29" s="55">
        <f>SUMIF(NSL!$C$1123:$C$1164,C29,NSL!$O$1123:$O$1164)</f>
        <v>0</v>
      </c>
      <c r="AT29" s="55">
        <f>SUMIF(NSL!$C$1166:$C$1201,C29,NSL!$O$1166:$O$1201)</f>
        <v>0</v>
      </c>
      <c r="AU29" s="55">
        <f>SUMIF(NSL!$C$1203:$C$1223,C29,NSL!$O$1203:$O$1223)</f>
        <v>0</v>
      </c>
      <c r="AV29" s="55">
        <f>SUMIF(NSL!$C$1225:$C$1226,C29,NSL!$O$1225:$O$1226)</f>
        <v>0</v>
      </c>
      <c r="AW29" s="55">
        <f>SUMIF(NSL!$C$1228:$C$1244,C29,NSL!$O$1228:$O$1244)</f>
        <v>0</v>
      </c>
      <c r="AX29" s="55">
        <f>SUMIF(NSL!$C$1246:$C$1351,C29,NSL!$O$1246:$O$1351)</f>
        <v>0</v>
      </c>
      <c r="AY29" s="55">
        <f>SUMIF(NSL!$C$1353:$C$1434,C29,NSL!$O$1353:$O$1434)</f>
        <v>0</v>
      </c>
      <c r="AZ29" s="55">
        <f>SUMIF(NSL!$C$1436:$C$1440,C29,NSL!$O$1436:$O$1440)</f>
        <v>0</v>
      </c>
      <c r="BA29" s="55">
        <f>SUMIF(NSL!$C$1442:$C$1507,C29,NSL!$O$1442:$O$1507)</f>
        <v>0</v>
      </c>
      <c r="BB29" s="55">
        <f>SUMIF(NSL!$C$1509:$C$1540,C29,NSL!$O$1509:$O$1540)</f>
        <v>0</v>
      </c>
      <c r="BC29" s="55">
        <f>SUMIF(NSL!$C$1542:$C$1545,C29,NSL!$O$1542:$O$1545)</f>
        <v>0</v>
      </c>
      <c r="BD29" s="55">
        <f>SUMIF(NSL!$C$1547:$C$1560,C29,NSL!$O$1547:$O$1560)</f>
        <v>0</v>
      </c>
      <c r="BE29" s="55">
        <f>SUMIF(NSL!$C$1562:$C$1565,C29,NSL!$O$1562:$O$1565)</f>
        <v>0</v>
      </c>
      <c r="BF29" s="55">
        <f>SUMIF(NSL!$C$1567:$C$1569,C29,NSL!$O$1567:$O$1569)</f>
        <v>0</v>
      </c>
      <c r="BG29" s="65">
        <f>SUM(G29:Q29)+SUM(S29:Z29)+SUM(AC29:BF29)</f>
        <v>0.03</v>
      </c>
      <c r="BH29" s="53">
        <f>AB60-BG29</f>
        <v>1.1500000000000001</v>
      </c>
      <c r="BI29" s="53">
        <f t="shared" si="6"/>
        <v>2.0100000000000002</v>
      </c>
    </row>
    <row r="30" spans="1:61" ht="15">
      <c r="A30" s="56"/>
      <c r="B30" s="7" t="s">
        <v>167</v>
      </c>
      <c r="C30" s="8" t="s">
        <v>58</v>
      </c>
      <c r="D30" s="52">
        <f>HTg!L32</f>
        <v>0</v>
      </c>
      <c r="E30" s="65">
        <f t="shared" si="10"/>
        <v>0</v>
      </c>
      <c r="F30" s="70">
        <f t="shared" si="11"/>
        <v>0</v>
      </c>
      <c r="G30" s="55">
        <f>SUMIF(NSL!$C$9:$C$10,C30,NSL!$O$9:$O$10)</f>
        <v>0</v>
      </c>
      <c r="H30" s="55">
        <f>SUMIF(NSL!$C$12:$C$13,C30,NSL!$O$12:$O$13)</f>
        <v>0</v>
      </c>
      <c r="I30" s="55">
        <f>SUMIF(NSL!$C$15:$C$16,C30,NSL!$O$15:$O$16)</f>
        <v>0</v>
      </c>
      <c r="J30" s="55">
        <f>SUMIF(NSL!$C$18:$C$19,C30,NSL!$O$18:$O$19)</f>
        <v>0</v>
      </c>
      <c r="K30" s="55">
        <f>SUMIF(NSL!$C$21:$C$43,C30,NSL!$O$21:$O$43)</f>
        <v>0</v>
      </c>
      <c r="L30" s="55">
        <f>SUMIF(NSL!$C$45:$C$51,C30,NSL!$O$45:$O$51)</f>
        <v>0</v>
      </c>
      <c r="M30" s="55">
        <f>SUMIF(NSL!$C$53:$C$55,C30,NSL!$O$53:$O$55)</f>
        <v>0</v>
      </c>
      <c r="N30" s="55">
        <f>SUMIF(NSL!$C$57:$C$65,C30,NSL!$O$57:$O$65)</f>
        <v>0</v>
      </c>
      <c r="O30" s="55">
        <f>SUMIF(NSL!$C$67:$C$76,C30,NSL!$O$67:$O$76)</f>
        <v>0</v>
      </c>
      <c r="P30" s="55">
        <f>SUMIF(NSL!$C$78:$C$79,C30,NSL!$O$78:$O$79)</f>
        <v>0</v>
      </c>
      <c r="Q30" s="55">
        <f>SUMIF(NSL!$C$81:$C$173,C30,NSL!$O$81:$O$173)</f>
        <v>0</v>
      </c>
      <c r="R30" s="65">
        <f t="shared" si="12"/>
        <v>0</v>
      </c>
      <c r="S30" s="55">
        <f>SUMIF(NSL!$C$176:$C$214,C30,NSL!$O$176:$O$214)</f>
        <v>0</v>
      </c>
      <c r="T30" s="55">
        <f>SUMIF(NSL!$C$216:$C$238,C30,NSL!$O$216:$O$238)</f>
        <v>0</v>
      </c>
      <c r="U30" s="55">
        <f>SUMIF(NSL!$C$240:$C$252,C30,NSL!$O$240:$O$252)</f>
        <v>0</v>
      </c>
      <c r="V30" s="55">
        <f>SUMIF(NSL!$C$254:$C$255,C30,NSL!$O$254:$O$255)</f>
        <v>0</v>
      </c>
      <c r="W30" s="55">
        <f>SUMIF(NSL!$C$257:$C$282,C30,NSL!$O$257:$O$282)</f>
        <v>0</v>
      </c>
      <c r="X30" s="55">
        <f>SUMIF(NSL!$C$284:$C$346,C30,NSL!$O$284:$O$346)</f>
        <v>0</v>
      </c>
      <c r="Y30" s="55">
        <f>SUMIF(NSL!$C$348:$C$436,C30,NSL!$O$348:$O$436)</f>
        <v>0</v>
      </c>
      <c r="Z30" s="55">
        <f>SUMIF(NSL!$C$438:$C$480,C30,NSL!$O$438:$O$480)</f>
        <v>0</v>
      </c>
      <c r="AA30" s="72">
        <f t="shared" ref="AA30:AA59" si="16">SUM(AB30:AN30)</f>
        <v>0</v>
      </c>
      <c r="AB30" s="55">
        <f>SUMIF(NSL!$C$483:$C$679,C30,NSL!$O$483:$O$679)</f>
        <v>0</v>
      </c>
      <c r="AC30" s="54">
        <f>D30-BG30</f>
        <v>0</v>
      </c>
      <c r="AD30" s="55">
        <f>SUMIF(NSL!$C$684:$C$692,C30,NSL!$O$684:$O$692)</f>
        <v>0</v>
      </c>
      <c r="AE30" s="55">
        <f>SUMIF(NSL!$C$694:$C$776,C30,NSL!$O$694:$O$776)</f>
        <v>0</v>
      </c>
      <c r="AF30" s="55">
        <f>SUMIF(NSL!$C$778:$C$810,C30,NSL!$O$778:$O$810)</f>
        <v>0</v>
      </c>
      <c r="AG30" s="55">
        <f>SUMIF(NSL!$C$812:$C$813,C30,NSL!$O$812:$O$813)</f>
        <v>0</v>
      </c>
      <c r="AH30" s="55">
        <f>SUMIF(NSL!$C$815:$C$816,C30,NSL!$O$815:$O$816)</f>
        <v>0</v>
      </c>
      <c r="AI30" s="55">
        <f>SUMIF(NSL!$C$818:$C$889,C30,NSL!$O$818:$O$889)</f>
        <v>0</v>
      </c>
      <c r="AJ30" s="55">
        <f>SUMIF(NSL!$C$891:$C$917,C30,NSL!$O$891:$O$917)</f>
        <v>0</v>
      </c>
      <c r="AK30" s="55">
        <f>SUMIF(NSL!$C$919:$C$981,C30,NSL!$O$919:$O$981)</f>
        <v>0</v>
      </c>
      <c r="AL30" s="55">
        <f>SUMIF(NSL!$C$983:$C$1000,C30,NSL!$O$983:$O$1000)</f>
        <v>0</v>
      </c>
      <c r="AM30" s="55">
        <f>SUMIF(NSL!$C$1002:$C$1028,C30,NSL!$O$1002:$O$1028)</f>
        <v>0</v>
      </c>
      <c r="AN30" s="55">
        <f>SUMIF(NSL!$C$1030:$C$1045,C30,NSL!$O$1030:$O$1045)</f>
        <v>0</v>
      </c>
      <c r="AO30" s="55">
        <f>SUMIF(NSL!$C$1047:$C$1048,C30,NSL!$O$1047:$O$1048)</f>
        <v>0</v>
      </c>
      <c r="AP30" s="55">
        <f>SUMIF(NSL!$C$1050:$C$1074,C30,NSL!$O$1050:$O$1074)</f>
        <v>0</v>
      </c>
      <c r="AQ30" s="55">
        <f>SUMIF(NSL!$C$1076:$C$1099,C30,NSL!$O$1076:$O$1099)</f>
        <v>0</v>
      </c>
      <c r="AR30" s="55">
        <f>SUMIF(NSL!$C$1101:$C$1121,C30,NSL!$O$1101:$O$1121)</f>
        <v>0</v>
      </c>
      <c r="AS30" s="55">
        <f>SUMIF(NSL!$C$1123:$C$1164,C30,NSL!$O$1123:$O$1164)</f>
        <v>0</v>
      </c>
      <c r="AT30" s="55">
        <f>SUMIF(NSL!$C$1166:$C$1201,C30,NSL!$O$1166:$O$1201)</f>
        <v>0</v>
      </c>
      <c r="AU30" s="55">
        <f>SUMIF(NSL!$C$1203:$C$1223,C30,NSL!$O$1203:$O$1223)</f>
        <v>0</v>
      </c>
      <c r="AV30" s="55">
        <f>SUMIF(NSL!$C$1225:$C$1226,C30,NSL!$O$1225:$O$1226)</f>
        <v>0</v>
      </c>
      <c r="AW30" s="55">
        <f>SUMIF(NSL!$C$1228:$C$1244,C30,NSL!$O$1228:$O$1244)</f>
        <v>0</v>
      </c>
      <c r="AX30" s="55">
        <f>SUMIF(NSL!$C$1246:$C$1351,C30,NSL!$O$1246:$O$1351)</f>
        <v>0</v>
      </c>
      <c r="AY30" s="55">
        <f>SUMIF(NSL!$C$1353:$C$1434,C30,NSL!$O$1353:$O$1434)</f>
        <v>0</v>
      </c>
      <c r="AZ30" s="55">
        <f>SUMIF(NSL!$C$1436:$C$1440,C30,NSL!$O$1436:$O$1440)</f>
        <v>0</v>
      </c>
      <c r="BA30" s="55">
        <f>SUMIF(NSL!$C$1442:$C$1507,C30,NSL!$O$1442:$O$1507)</f>
        <v>0</v>
      </c>
      <c r="BB30" s="55">
        <f>SUMIF(NSL!$C$1509:$C$1540,C30,NSL!$O$1509:$O$1540)</f>
        <v>0</v>
      </c>
      <c r="BC30" s="55">
        <f>SUMIF(NSL!$C$1542:$C$1545,C30,NSL!$O$1542:$O$1545)</f>
        <v>0</v>
      </c>
      <c r="BD30" s="55">
        <f>SUMIF(NSL!$C$1547:$C$1560,C30,NSL!$O$1547:$O$1560)</f>
        <v>0</v>
      </c>
      <c r="BE30" s="55">
        <f>SUMIF(NSL!$C$1562:$C$1565,C30,NSL!$O$1562:$O$1565)</f>
        <v>0</v>
      </c>
      <c r="BF30" s="55">
        <f>SUMIF(NSL!$C$1567:$C$1569,C30,NSL!$O$1567:$O$1569)</f>
        <v>0</v>
      </c>
      <c r="BG30" s="65">
        <f>SUM(G30:Q30)+SUM(S30:Z30)+AB30+SUM(AD30:BF30)</f>
        <v>0</v>
      </c>
      <c r="BH30" s="53">
        <f>AC60-BG30</f>
        <v>0</v>
      </c>
      <c r="BI30" s="53">
        <f t="shared" si="6"/>
        <v>0</v>
      </c>
    </row>
    <row r="31" spans="1:61" ht="15">
      <c r="A31" s="56"/>
      <c r="B31" s="7" t="s">
        <v>168</v>
      </c>
      <c r="C31" s="8" t="s">
        <v>54</v>
      </c>
      <c r="D31" s="52">
        <f>HTg!L33</f>
        <v>0.17</v>
      </c>
      <c r="E31" s="65">
        <f t="shared" si="10"/>
        <v>0</v>
      </c>
      <c r="F31" s="70">
        <f t="shared" si="11"/>
        <v>0</v>
      </c>
      <c r="G31" s="55">
        <f>SUMIF(NSL!$C$9:$C$10,C31,NSL!$O$9:$O$10)</f>
        <v>0</v>
      </c>
      <c r="H31" s="55">
        <f>SUMIF(NSL!$C$12:$C$13,C31,NSL!$O$12:$O$13)</f>
        <v>0</v>
      </c>
      <c r="I31" s="55">
        <f>SUMIF(NSL!$C$15:$C$16,C31,NSL!$O$15:$O$16)</f>
        <v>0</v>
      </c>
      <c r="J31" s="55">
        <f>SUMIF(NSL!$C$18:$C$19,C31,NSL!$O$18:$O$19)</f>
        <v>0</v>
      </c>
      <c r="K31" s="55">
        <f>SUMIF(NSL!$C$21:$C$43,C31,NSL!$O$21:$O$43)</f>
        <v>0</v>
      </c>
      <c r="L31" s="55">
        <f>SUMIF(NSL!$C$45:$C$51,C31,NSL!$O$45:$O$51)</f>
        <v>0</v>
      </c>
      <c r="M31" s="55">
        <f>SUMIF(NSL!$C$53:$C$55,C31,NSL!$O$53:$O$55)</f>
        <v>0</v>
      </c>
      <c r="N31" s="55">
        <f>SUMIF(NSL!$C$57:$C$65,C31,NSL!$O$57:$O$65)</f>
        <v>0</v>
      </c>
      <c r="O31" s="55">
        <f>SUMIF(NSL!$C$67:$C$76,C31,NSL!$O$67:$O$76)</f>
        <v>0</v>
      </c>
      <c r="P31" s="55">
        <f>SUMIF(NSL!$C$78:$C$79,C31,NSL!$O$78:$O$79)</f>
        <v>0</v>
      </c>
      <c r="Q31" s="55">
        <f>SUMIF(NSL!$C$81:$C$173,C31,NSL!$O$81:$O$173)</f>
        <v>0</v>
      </c>
      <c r="R31" s="65">
        <f t="shared" si="12"/>
        <v>0.17</v>
      </c>
      <c r="S31" s="55">
        <f>SUMIF(NSL!$C$176:$C$214,C31,NSL!$O$176:$O$214)</f>
        <v>0</v>
      </c>
      <c r="T31" s="55">
        <f>SUMIF(NSL!$C$216:$C$238,C31,NSL!$O$216:$O$238)</f>
        <v>0</v>
      </c>
      <c r="U31" s="55">
        <f>SUMIF(NSL!$C$240:$C$252,C31,NSL!$O$240:$O$252)</f>
        <v>0</v>
      </c>
      <c r="V31" s="55">
        <f>SUMIF(NSL!$C$254:$C$255,C31,NSL!$O$254:$O$255)</f>
        <v>0</v>
      </c>
      <c r="W31" s="55">
        <f>SUMIF(NSL!$C$257:$C$282,C31,NSL!$O$257:$O$282)</f>
        <v>0</v>
      </c>
      <c r="X31" s="55">
        <f>SUMIF(NSL!$C$284:$C$346,C31,NSL!$O$284:$O$346)</f>
        <v>0</v>
      </c>
      <c r="Y31" s="55">
        <f>SUMIF(NSL!$C$348:$C$436,C31,NSL!$O$348:$O$436)</f>
        <v>0</v>
      </c>
      <c r="Z31" s="55">
        <f>SUMIF(NSL!$C$438:$C$480,C31,NSL!$O$438:$O$480)</f>
        <v>0</v>
      </c>
      <c r="AA31" s="72">
        <f t="shared" si="16"/>
        <v>0.17</v>
      </c>
      <c r="AB31" s="55">
        <f>SUMIF(NSL!$C$483:$C$679,C31,NSL!$O$483:$O$679)</f>
        <v>0</v>
      </c>
      <c r="AC31" s="55">
        <f>SUMIF(NSL!$C$681:$C$682,C31,NSL!$O$681:$O$682)</f>
        <v>0</v>
      </c>
      <c r="AD31" s="54">
        <f>D31-BG31</f>
        <v>0.17</v>
      </c>
      <c r="AE31" s="55">
        <f>SUMIF(NSL!$C$694:$C$776,C31,NSL!$O$694:$O$776)</f>
        <v>0</v>
      </c>
      <c r="AF31" s="55">
        <f>SUMIF(NSL!$C$778:$C$810,C31,NSL!$O$778:$O$810)</f>
        <v>0</v>
      </c>
      <c r="AG31" s="55">
        <f>SUMIF(NSL!$C$812:$C$813,C31,NSL!$O$812:$O$813)</f>
        <v>0</v>
      </c>
      <c r="AH31" s="55">
        <f>SUMIF(NSL!$C$815:$C$816,C31,NSL!$O$815:$O$816)</f>
        <v>0</v>
      </c>
      <c r="AI31" s="55">
        <f>SUMIF(NSL!$C$818:$C$889,C31,NSL!$O$818:$O$889)</f>
        <v>0</v>
      </c>
      <c r="AJ31" s="55">
        <f>SUMIF(NSL!$C$891:$C$917,C31,NSL!$O$891:$O$917)</f>
        <v>0</v>
      </c>
      <c r="AK31" s="55">
        <f>SUMIF(NSL!$C$919:$C$981,C31,NSL!$O$919:$O$981)</f>
        <v>0</v>
      </c>
      <c r="AL31" s="55">
        <f>SUMIF(NSL!$C$983:$C$1000,C31,NSL!$O$983:$O$1000)</f>
        <v>0</v>
      </c>
      <c r="AM31" s="55">
        <f>SUMIF(NSL!$C$1002:$C$1028,C31,NSL!$O$1002:$O$1028)</f>
        <v>0</v>
      </c>
      <c r="AN31" s="55">
        <f>SUMIF(NSL!$C$1030:$C$1045,C31,NSL!$O$1030:$O$1045)</f>
        <v>0</v>
      </c>
      <c r="AO31" s="55">
        <f>SUMIF(NSL!$C$1047:$C$1048,C31,NSL!$O$1047:$O$1048)</f>
        <v>0</v>
      </c>
      <c r="AP31" s="55">
        <f>SUMIF(NSL!$C$1050:$C$1074,C31,NSL!$O$1050:$O$1074)</f>
        <v>0</v>
      </c>
      <c r="AQ31" s="55">
        <f>SUMIF(NSL!$C$1076:$C$1099,C31,NSL!$O$1076:$O$1099)</f>
        <v>0</v>
      </c>
      <c r="AR31" s="55">
        <f>SUMIF(NSL!$C$1101:$C$1121,C31,NSL!$O$1101:$O$1121)</f>
        <v>0</v>
      </c>
      <c r="AS31" s="55">
        <f>SUMIF(NSL!$C$1123:$C$1164,C31,NSL!$O$1123:$O$1164)</f>
        <v>0</v>
      </c>
      <c r="AT31" s="55">
        <f>SUMIF(NSL!$C$1166:$C$1201,C31,NSL!$O$1166:$O$1201)</f>
        <v>0</v>
      </c>
      <c r="AU31" s="55">
        <f>SUMIF(NSL!$C$1203:$C$1223,C31,NSL!$O$1203:$O$1223)</f>
        <v>0</v>
      </c>
      <c r="AV31" s="55">
        <f>SUMIF(NSL!$C$1225:$C$1226,C31,NSL!$O$1225:$O$1226)</f>
        <v>0</v>
      </c>
      <c r="AW31" s="55">
        <f>SUMIF(NSL!$C$1228:$C$1244,C31,NSL!$O$1228:$O$1244)</f>
        <v>0</v>
      </c>
      <c r="AX31" s="55">
        <f>SUMIF(NSL!$C$1246:$C$1351,C31,NSL!$O$1246:$O$1351)</f>
        <v>0</v>
      </c>
      <c r="AY31" s="55">
        <f>SUMIF(NSL!$C$1353:$C$1434,C31,NSL!$O$1353:$O$1434)</f>
        <v>0</v>
      </c>
      <c r="AZ31" s="55">
        <f>SUMIF(NSL!$C$1436:$C$1440,C31,NSL!$O$1436:$O$1440)</f>
        <v>0</v>
      </c>
      <c r="BA31" s="55">
        <f>SUMIF(NSL!$C$1442:$C$1507,C31,NSL!$O$1442:$O$1507)</f>
        <v>0</v>
      </c>
      <c r="BB31" s="55">
        <f>SUMIF(NSL!$C$1509:$C$1540,C31,NSL!$O$1509:$O$1540)</f>
        <v>0</v>
      </c>
      <c r="BC31" s="55">
        <f>SUMIF(NSL!$C$1542:$C$1545,C31,NSL!$O$1542:$O$1545)</f>
        <v>0</v>
      </c>
      <c r="BD31" s="55">
        <f>SUMIF(NSL!$C$1547:$C$1560,C31,NSL!$O$1547:$O$1560)</f>
        <v>0</v>
      </c>
      <c r="BE31" s="55">
        <f>SUMIF(NSL!$C$1562:$C$1565,C31,NSL!$O$1562:$O$1565)</f>
        <v>0</v>
      </c>
      <c r="BF31" s="55">
        <f>SUMIF(NSL!$C$1567:$C$1569,C31,NSL!$O$1567:$O$1569)</f>
        <v>0</v>
      </c>
      <c r="BG31" s="65">
        <f>SUM(G31:Q31)+SUM(S31:Z31)+SUM(AB31:AC31)+SUM(AE31:BF31)</f>
        <v>0</v>
      </c>
      <c r="BH31" s="53">
        <f>AD60-BG31</f>
        <v>0</v>
      </c>
      <c r="BI31" s="53">
        <f t="shared" si="6"/>
        <v>0.17</v>
      </c>
    </row>
    <row r="32" spans="1:61" ht="15">
      <c r="A32" s="56"/>
      <c r="B32" s="7" t="s">
        <v>169</v>
      </c>
      <c r="C32" s="8" t="s">
        <v>55</v>
      </c>
      <c r="D32" s="52">
        <f>HTg!L34</f>
        <v>2.52</v>
      </c>
      <c r="E32" s="65">
        <f t="shared" si="10"/>
        <v>0</v>
      </c>
      <c r="F32" s="70">
        <f t="shared" si="11"/>
        <v>0</v>
      </c>
      <c r="G32" s="55">
        <f>SUMIF(NSL!$C$9:$C$10,C32,NSL!$O$9:$O$10)</f>
        <v>0</v>
      </c>
      <c r="H32" s="55">
        <f>SUMIF(NSL!$C$12:$C$13,C32,NSL!$O$12:$O$13)</f>
        <v>0</v>
      </c>
      <c r="I32" s="55">
        <f>SUMIF(NSL!$C$15:$C$16,C32,NSL!$O$15:$O$16)</f>
        <v>0</v>
      </c>
      <c r="J32" s="55">
        <f>SUMIF(NSL!$C$18:$C$19,C32,NSL!$O$18:$O$19)</f>
        <v>0</v>
      </c>
      <c r="K32" s="55">
        <f>SUMIF(NSL!$C$21:$C$43,C32,NSL!$O$21:$O$43)</f>
        <v>0</v>
      </c>
      <c r="L32" s="55">
        <f>SUMIF(NSL!$C$45:$C$51,C32,NSL!$O$45:$O$51)</f>
        <v>0</v>
      </c>
      <c r="M32" s="55">
        <f>SUMIF(NSL!$C$53:$C$55,C32,NSL!$O$53:$O$55)</f>
        <v>0</v>
      </c>
      <c r="N32" s="55">
        <f>SUMIF(NSL!$C$57:$C$65,C32,NSL!$O$57:$O$65)</f>
        <v>0</v>
      </c>
      <c r="O32" s="55">
        <f>SUMIF(NSL!$C$67:$C$76,C32,NSL!$O$67:$O$76)</f>
        <v>0</v>
      </c>
      <c r="P32" s="55">
        <f>SUMIF(NSL!$C$78:$C$79,C32,NSL!$O$78:$O$79)</f>
        <v>0</v>
      </c>
      <c r="Q32" s="55">
        <f>SUMIF(NSL!$C$81:$C$173,C32,NSL!$O$81:$O$173)</f>
        <v>0</v>
      </c>
      <c r="R32" s="65">
        <f t="shared" si="12"/>
        <v>2.52</v>
      </c>
      <c r="S32" s="55">
        <f>SUMIF(NSL!$C$176:$C$214,C32,NSL!$O$176:$O$214)</f>
        <v>0</v>
      </c>
      <c r="T32" s="55">
        <f>SUMIF(NSL!$C$216:$C$238,C32,NSL!$O$216:$O$238)</f>
        <v>0</v>
      </c>
      <c r="U32" s="55">
        <f>SUMIF(NSL!$C$240:$C$252,C32,NSL!$O$240:$O$252)</f>
        <v>0</v>
      </c>
      <c r="V32" s="55">
        <f>SUMIF(NSL!$C$254:$C$255,C32,NSL!$O$254:$O$255)</f>
        <v>0</v>
      </c>
      <c r="W32" s="55">
        <f>SUMIF(NSL!$C$257:$C$282,C32,NSL!$O$257:$O$282)</f>
        <v>0</v>
      </c>
      <c r="X32" s="55">
        <f>SUMIF(NSL!$C$284:$C$346,C32,NSL!$O$284:$O$346)</f>
        <v>0</v>
      </c>
      <c r="Y32" s="55">
        <f>SUMIF(NSL!$C$348:$C$436,C32,NSL!$O$348:$O$436)</f>
        <v>0</v>
      </c>
      <c r="Z32" s="55">
        <f>SUMIF(NSL!$C$438:$C$480,C32,NSL!$O$438:$O$480)</f>
        <v>0</v>
      </c>
      <c r="AA32" s="72">
        <f t="shared" si="16"/>
        <v>2.52</v>
      </c>
      <c r="AB32" s="55">
        <f>SUMIF(NSL!$C$483:$C$679,C32,NSL!$O$483:$O$679)</f>
        <v>0</v>
      </c>
      <c r="AC32" s="55">
        <f>SUMIF(NSL!$C$681:$C$682,C32,NSL!$O$681:$O$682)</f>
        <v>0</v>
      </c>
      <c r="AD32" s="55">
        <f>SUMIF(NSL!$C$684:$C$692,C32,NSL!$O$684:$O$692)</f>
        <v>0</v>
      </c>
      <c r="AE32" s="54">
        <f>D32-BG32</f>
        <v>2.52</v>
      </c>
      <c r="AF32" s="55">
        <f>SUMIF(NSL!$C$778:$C$810,C32,NSL!$O$778:$O$810)</f>
        <v>0</v>
      </c>
      <c r="AG32" s="55">
        <f>SUMIF(NSL!$C$812:$C$813,C32,NSL!$O$812:$O$813)</f>
        <v>0</v>
      </c>
      <c r="AH32" s="55">
        <f>SUMIF(NSL!$C$815:$C$816,C32,NSL!$O$815:$O$816)</f>
        <v>0</v>
      </c>
      <c r="AI32" s="55">
        <f>SUMIF(NSL!$C$818:$C$889,C32,NSL!$O$818:$O$889)</f>
        <v>0</v>
      </c>
      <c r="AJ32" s="55">
        <f>SUMIF(NSL!$C$891:$C$917,C32,NSL!$O$891:$O$917)</f>
        <v>0</v>
      </c>
      <c r="AK32" s="55">
        <f>SUMIF(NSL!$C$919:$C$981,C32,NSL!$O$919:$O$981)</f>
        <v>0</v>
      </c>
      <c r="AL32" s="55">
        <f>SUMIF(NSL!$C$983:$C$1000,C32,NSL!$O$983:$O$1000)</f>
        <v>0</v>
      </c>
      <c r="AM32" s="55">
        <f>SUMIF(NSL!$C$1002:$C$1028,C32,NSL!$O$1002:$O$1028)</f>
        <v>0</v>
      </c>
      <c r="AN32" s="55">
        <f>SUMIF(NSL!$C$1030:$C$1045,C32,NSL!$O$1030:$O$1045)</f>
        <v>0</v>
      </c>
      <c r="AO32" s="55">
        <f>SUMIF(NSL!$C$1047:$C$1048,C32,NSL!$O$1047:$O$1048)</f>
        <v>0</v>
      </c>
      <c r="AP32" s="55">
        <f>SUMIF(NSL!$C$1050:$C$1074,C32,NSL!$O$1050:$O$1074)</f>
        <v>0</v>
      </c>
      <c r="AQ32" s="55">
        <f>SUMIF(NSL!$C$1076:$C$1099,C32,NSL!$O$1076:$O$1099)</f>
        <v>0</v>
      </c>
      <c r="AR32" s="55">
        <f>SUMIF(NSL!$C$1101:$C$1121,C32,NSL!$O$1101:$O$1121)</f>
        <v>0</v>
      </c>
      <c r="AS32" s="55">
        <f>SUMIF(NSL!$C$1123:$C$1164,C32,NSL!$O$1123:$O$1164)</f>
        <v>0</v>
      </c>
      <c r="AT32" s="55">
        <f>SUMIF(NSL!$C$1166:$C$1201,C32,NSL!$O$1166:$O$1201)</f>
        <v>0</v>
      </c>
      <c r="AU32" s="55">
        <f>SUMIF(NSL!$C$1203:$C$1223,C32,NSL!$O$1203:$O$1223)</f>
        <v>0</v>
      </c>
      <c r="AV32" s="55">
        <f>SUMIF(NSL!$C$1225:$C$1226,C32,NSL!$O$1225:$O$1226)</f>
        <v>0</v>
      </c>
      <c r="AW32" s="55">
        <f>SUMIF(NSL!$C$1228:$C$1244,C32,NSL!$O$1228:$O$1244)</f>
        <v>0</v>
      </c>
      <c r="AX32" s="55">
        <f>SUMIF(NSL!$C$1246:$C$1351,C32,NSL!$O$1246:$O$1351)</f>
        <v>0</v>
      </c>
      <c r="AY32" s="55">
        <f>SUMIF(NSL!$C$1353:$C$1434,C32,NSL!$O$1353:$O$1434)</f>
        <v>0</v>
      </c>
      <c r="AZ32" s="55">
        <f>SUMIF(NSL!$C$1436:$C$1440,C32,NSL!$O$1436:$O$1440)</f>
        <v>0</v>
      </c>
      <c r="BA32" s="55">
        <f>SUMIF(NSL!$C$1442:$C$1507,C32,NSL!$O$1442:$O$1507)</f>
        <v>0</v>
      </c>
      <c r="BB32" s="55">
        <f>SUMIF(NSL!$C$1509:$C$1540,C32,NSL!$O$1509:$O$1540)</f>
        <v>0</v>
      </c>
      <c r="BC32" s="55">
        <f>SUMIF(NSL!$C$1542:$C$1545,C32,NSL!$O$1542:$O$1545)</f>
        <v>0</v>
      </c>
      <c r="BD32" s="55">
        <f>SUMIF(NSL!$C$1547:$C$1560,C32,NSL!$O$1547:$O$1560)</f>
        <v>0</v>
      </c>
      <c r="BE32" s="55">
        <f>SUMIF(NSL!$C$1562:$C$1565,C32,NSL!$O$1562:$O$1565)</f>
        <v>0</v>
      </c>
      <c r="BF32" s="55">
        <f>SUMIF(NSL!$C$1567:$C$1569,C32,NSL!$O$1567:$O$1569)</f>
        <v>0</v>
      </c>
      <c r="BG32" s="65">
        <f>SUM(G32:Q32)+SUM(S32:Z32)+SUM(AB32:AD32)+SUM(AF32:BF32)</f>
        <v>0</v>
      </c>
      <c r="BH32" s="53">
        <f>AE60-BG32</f>
        <v>1.1299999999999999</v>
      </c>
      <c r="BI32" s="53">
        <f t="shared" si="6"/>
        <v>3.65</v>
      </c>
    </row>
    <row r="33" spans="1:61" ht="15">
      <c r="A33" s="56"/>
      <c r="B33" s="7" t="s">
        <v>170</v>
      </c>
      <c r="C33" s="8" t="s">
        <v>56</v>
      </c>
      <c r="D33" s="52">
        <f>HTg!L35</f>
        <v>0</v>
      </c>
      <c r="E33" s="65">
        <f t="shared" si="10"/>
        <v>0</v>
      </c>
      <c r="F33" s="70">
        <f t="shared" si="11"/>
        <v>0</v>
      </c>
      <c r="G33" s="55">
        <f>SUMIF(NSL!$C$9:$C$10,C33,NSL!$O$9:$O$10)</f>
        <v>0</v>
      </c>
      <c r="H33" s="55">
        <f>SUMIF(NSL!$C$12:$C$13,C33,NSL!$O$12:$O$13)</f>
        <v>0</v>
      </c>
      <c r="I33" s="55">
        <f>SUMIF(NSL!$C$15:$C$16,C33,NSL!$O$15:$O$16)</f>
        <v>0</v>
      </c>
      <c r="J33" s="55">
        <f>SUMIF(NSL!$C$18:$C$19,C33,NSL!$O$18:$O$19)</f>
        <v>0</v>
      </c>
      <c r="K33" s="55">
        <f>SUMIF(NSL!$C$21:$C$43,C33,NSL!$O$21:$O$43)</f>
        <v>0</v>
      </c>
      <c r="L33" s="55">
        <f>SUMIF(NSL!$C$45:$C$51,C33,NSL!$O$45:$O$51)</f>
        <v>0</v>
      </c>
      <c r="M33" s="55">
        <f>SUMIF(NSL!$C$53:$C$55,C33,NSL!$O$53:$O$55)</f>
        <v>0</v>
      </c>
      <c r="N33" s="55">
        <f>SUMIF(NSL!$C$57:$C$65,C33,NSL!$O$57:$O$65)</f>
        <v>0</v>
      </c>
      <c r="O33" s="55">
        <f>SUMIF(NSL!$C$67:$C$76,C33,NSL!$O$67:$O$76)</f>
        <v>0</v>
      </c>
      <c r="P33" s="55">
        <f>SUMIF(NSL!$C$78:$C$79,C33,NSL!$O$78:$O$79)</f>
        <v>0</v>
      </c>
      <c r="Q33" s="55">
        <f>SUMIF(NSL!$C$81:$C$173,C33,NSL!$O$81:$O$173)</f>
        <v>0</v>
      </c>
      <c r="R33" s="65">
        <f t="shared" si="12"/>
        <v>0</v>
      </c>
      <c r="S33" s="55">
        <f>SUMIF(NSL!$C$176:$C$214,C33,NSL!$O$176:$O$214)</f>
        <v>0</v>
      </c>
      <c r="T33" s="55">
        <f>SUMIF(NSL!$C$216:$C$238,C33,NSL!$O$216:$O$238)</f>
        <v>0</v>
      </c>
      <c r="U33" s="55">
        <f>SUMIF(NSL!$C$240:$C$252,C33,NSL!$O$240:$O$252)</f>
        <v>0</v>
      </c>
      <c r="V33" s="55">
        <f>SUMIF(NSL!$C$254:$C$255,C33,NSL!$O$254:$O$255)</f>
        <v>0</v>
      </c>
      <c r="W33" s="55">
        <f>SUMIF(NSL!$C$257:$C$282,C33,NSL!$O$257:$O$282)</f>
        <v>0</v>
      </c>
      <c r="X33" s="55">
        <f>SUMIF(NSL!$C$284:$C$346,C33,NSL!$O$284:$O$346)</f>
        <v>0</v>
      </c>
      <c r="Y33" s="55">
        <f>SUMIF(NSL!$C$348:$C$436,C33,NSL!$O$348:$O$436)</f>
        <v>0</v>
      </c>
      <c r="Z33" s="55">
        <f>SUMIF(NSL!$C$438:$C$480,C33,NSL!$O$438:$O$480)</f>
        <v>0</v>
      </c>
      <c r="AA33" s="72">
        <f t="shared" si="16"/>
        <v>0</v>
      </c>
      <c r="AB33" s="55">
        <f>SUMIF(NSL!$C$483:$C$679,C33,NSL!$O$483:$O$679)</f>
        <v>0</v>
      </c>
      <c r="AC33" s="55">
        <f>SUMIF(NSL!$C$681:$C$682,C33,NSL!$O$681:$O$682)</f>
        <v>0</v>
      </c>
      <c r="AD33" s="55">
        <f>SUMIF(NSL!$C$684:$C$692,C33,NSL!$O$684:$O$692)</f>
        <v>0</v>
      </c>
      <c r="AE33" s="55">
        <f>SUMIF(NSL!$C$694:$C$776,C33,NSL!$O$694:$O$776)</f>
        <v>0</v>
      </c>
      <c r="AF33" s="54">
        <f>D33-BG33</f>
        <v>0</v>
      </c>
      <c r="AG33" s="55">
        <f>SUMIF(NSL!$C$812:$C$813,C33,NSL!$O$812:$O$813)</f>
        <v>0</v>
      </c>
      <c r="AH33" s="55">
        <f>SUMIF(NSL!$C$815:$C$816,C33,NSL!$O$815:$O$816)</f>
        <v>0</v>
      </c>
      <c r="AI33" s="55">
        <f>SUMIF(NSL!$C$818:$C$889,C33,NSL!$O$818:$O$889)</f>
        <v>0</v>
      </c>
      <c r="AJ33" s="55">
        <f>SUMIF(NSL!$C$891:$C$917,C33,NSL!$O$891:$O$917)</f>
        <v>0</v>
      </c>
      <c r="AK33" s="55">
        <f>SUMIF(NSL!$C$919:$C$981,C33,NSL!$O$919:$O$981)</f>
        <v>0</v>
      </c>
      <c r="AL33" s="55">
        <f>SUMIF(NSL!$C$983:$C$1000,C33,NSL!$O$983:$O$1000)</f>
        <v>0</v>
      </c>
      <c r="AM33" s="55">
        <f>SUMIF(NSL!$C$1002:$C$1028,C33,NSL!$O$1002:$O$1028)</f>
        <v>0</v>
      </c>
      <c r="AN33" s="55">
        <f>SUMIF(NSL!$C$1030:$C$1045,C33,NSL!$O$1030:$O$1045)</f>
        <v>0</v>
      </c>
      <c r="AO33" s="55">
        <f>SUMIF(NSL!$C$1047:$C$1048,C33,NSL!$O$1047:$O$1048)</f>
        <v>0</v>
      </c>
      <c r="AP33" s="55">
        <f>SUMIF(NSL!$C$1050:$C$1074,C33,NSL!$O$1050:$O$1074)</f>
        <v>0</v>
      </c>
      <c r="AQ33" s="55">
        <f>SUMIF(NSL!$C$1076:$C$1099,C33,NSL!$O$1076:$O$1099)</f>
        <v>0</v>
      </c>
      <c r="AR33" s="55">
        <f>SUMIF(NSL!$C$1101:$C$1121,C33,NSL!$O$1101:$O$1121)</f>
        <v>0</v>
      </c>
      <c r="AS33" s="55">
        <f>SUMIF(NSL!$C$1123:$C$1164,C33,NSL!$O$1123:$O$1164)</f>
        <v>0</v>
      </c>
      <c r="AT33" s="55">
        <f>SUMIF(NSL!$C$1166:$C$1201,C33,NSL!$O$1166:$O$1201)</f>
        <v>0</v>
      </c>
      <c r="AU33" s="55">
        <f>SUMIF(NSL!$C$1203:$C$1223,C33,NSL!$O$1203:$O$1223)</f>
        <v>0</v>
      </c>
      <c r="AV33" s="55">
        <f>SUMIF(NSL!$C$1225:$C$1226,C33,NSL!$O$1225:$O$1226)</f>
        <v>0</v>
      </c>
      <c r="AW33" s="55">
        <f>SUMIF(NSL!$C$1228:$C$1244,C33,NSL!$O$1228:$O$1244)</f>
        <v>0</v>
      </c>
      <c r="AX33" s="55">
        <f>SUMIF(NSL!$C$1246:$C$1351,C33,NSL!$O$1246:$O$1351)</f>
        <v>0</v>
      </c>
      <c r="AY33" s="55">
        <f>SUMIF(NSL!$C$1353:$C$1434,C33,NSL!$O$1353:$O$1434)</f>
        <v>0</v>
      </c>
      <c r="AZ33" s="55">
        <f>SUMIF(NSL!$C$1436:$C$1440,C33,NSL!$O$1436:$O$1440)</f>
        <v>0</v>
      </c>
      <c r="BA33" s="55">
        <f>SUMIF(NSL!$C$1442:$C$1507,C33,NSL!$O$1442:$O$1507)</f>
        <v>0</v>
      </c>
      <c r="BB33" s="55">
        <f>SUMIF(NSL!$C$1509:$C$1540,C33,NSL!$O$1509:$O$1540)</f>
        <v>0</v>
      </c>
      <c r="BC33" s="55">
        <f>SUMIF(NSL!$C$1542:$C$1545,C33,NSL!$O$1542:$O$1545)</f>
        <v>0</v>
      </c>
      <c r="BD33" s="55">
        <f>SUMIF(NSL!$C$1547:$C$1560,C33,NSL!$O$1547:$O$1560)</f>
        <v>0</v>
      </c>
      <c r="BE33" s="55">
        <f>SUMIF(NSL!$C$1562:$C$1565,C33,NSL!$O$1562:$O$1565)</f>
        <v>0</v>
      </c>
      <c r="BF33" s="55">
        <f>SUMIF(NSL!$C$1567:$C$1569,C33,NSL!$O$1567:$O$1569)</f>
        <v>0</v>
      </c>
      <c r="BG33" s="65">
        <f>SUM(G33:Q33)+SUM(S33:Z33)+SUM(AB33:AE33)+SUM(AG33:BF33)</f>
        <v>0</v>
      </c>
      <c r="BH33" s="53">
        <f>AF60-BG33</f>
        <v>1.6</v>
      </c>
      <c r="BI33" s="53">
        <f t="shared" si="6"/>
        <v>1.6</v>
      </c>
    </row>
    <row r="34" spans="1:61" ht="30">
      <c r="A34" s="56"/>
      <c r="B34" s="7" t="s">
        <v>171</v>
      </c>
      <c r="C34" s="8" t="s">
        <v>57</v>
      </c>
      <c r="D34" s="52">
        <f>HTg!L36</f>
        <v>0</v>
      </c>
      <c r="E34" s="65">
        <f t="shared" si="10"/>
        <v>0</v>
      </c>
      <c r="F34" s="70">
        <f t="shared" si="11"/>
        <v>0</v>
      </c>
      <c r="G34" s="55">
        <f>SUMIF(NSL!$C$9:$C$10,C34,NSL!$O$9:$O$10)</f>
        <v>0</v>
      </c>
      <c r="H34" s="55">
        <f>SUMIF(NSL!$C$12:$C$13,C34,NSL!$O$12:$O$13)</f>
        <v>0</v>
      </c>
      <c r="I34" s="55">
        <f>SUMIF(NSL!$C$15:$C$16,C34,NSL!$O$15:$O$16)</f>
        <v>0</v>
      </c>
      <c r="J34" s="55">
        <f>SUMIF(NSL!$C$18:$C$19,C34,NSL!$O$18:$O$19)</f>
        <v>0</v>
      </c>
      <c r="K34" s="55">
        <f>SUMIF(NSL!$C$21:$C$43,C34,NSL!$O$21:$O$43)</f>
        <v>0</v>
      </c>
      <c r="L34" s="55">
        <f>SUMIF(NSL!$C$45:$C$51,C34,NSL!$O$45:$O$51)</f>
        <v>0</v>
      </c>
      <c r="M34" s="55">
        <f>SUMIF(NSL!$C$53:$C$55,C34,NSL!$O$53:$O$55)</f>
        <v>0</v>
      </c>
      <c r="N34" s="55">
        <f>SUMIF(NSL!$C$57:$C$65,C34,NSL!$O$57:$O$65)</f>
        <v>0</v>
      </c>
      <c r="O34" s="55">
        <f>SUMIF(NSL!$C$67:$C$76,C34,NSL!$O$67:$O$76)</f>
        <v>0</v>
      </c>
      <c r="P34" s="55">
        <f>SUMIF(NSL!$C$78:$C$79,C34,NSL!$O$78:$O$79)</f>
        <v>0</v>
      </c>
      <c r="Q34" s="55">
        <f>SUMIF(NSL!$C$81:$C$173,C34,NSL!$O$81:$O$173)</f>
        <v>0</v>
      </c>
      <c r="R34" s="65">
        <f t="shared" si="12"/>
        <v>0</v>
      </c>
      <c r="S34" s="55">
        <f>SUMIF(NSL!$C$176:$C$214,C34,NSL!$O$176:$O$214)</f>
        <v>0</v>
      </c>
      <c r="T34" s="55">
        <f>SUMIF(NSL!$C$216:$C$238,C34,NSL!$O$216:$O$238)</f>
        <v>0</v>
      </c>
      <c r="U34" s="55">
        <f>SUMIF(NSL!$C$240:$C$252,C34,NSL!$O$240:$O$252)</f>
        <v>0</v>
      </c>
      <c r="V34" s="55">
        <f>SUMIF(NSL!$C$254:$C$255,C34,NSL!$O$254:$O$255)</f>
        <v>0</v>
      </c>
      <c r="W34" s="55">
        <f>SUMIF(NSL!$C$257:$C$282,C34,NSL!$O$257:$O$282)</f>
        <v>0</v>
      </c>
      <c r="X34" s="55">
        <f>SUMIF(NSL!$C$284:$C$346,C34,NSL!$O$284:$O$346)</f>
        <v>0</v>
      </c>
      <c r="Y34" s="55">
        <f>SUMIF(NSL!$C$348:$C$436,C34,NSL!$O$348:$O$436)</f>
        <v>0</v>
      </c>
      <c r="Z34" s="55">
        <f>SUMIF(NSL!$C$438:$C$480,C34,NSL!$O$438:$O$480)</f>
        <v>0</v>
      </c>
      <c r="AA34" s="72">
        <f t="shared" si="16"/>
        <v>0</v>
      </c>
      <c r="AB34" s="55">
        <f>SUMIF(NSL!$C$483:$C$679,C34,NSL!$O$483:$O$679)</f>
        <v>0</v>
      </c>
      <c r="AC34" s="55">
        <f>SUMIF(NSL!$C$681:$C$682,C34,NSL!$O$681:$O$682)</f>
        <v>0</v>
      </c>
      <c r="AD34" s="55">
        <f>SUMIF(NSL!$C$684:$C$692,C34,NSL!$O$684:$O$692)</f>
        <v>0</v>
      </c>
      <c r="AE34" s="55">
        <f>SUMIF(NSL!$C$694:$C$776,C34,NSL!$O$694:$O$776)</f>
        <v>0</v>
      </c>
      <c r="AF34" s="55">
        <f>SUMIF(NSL!$C$778:$C$810,C34,NSL!$O$778:$O$810)</f>
        <v>0</v>
      </c>
      <c r="AG34" s="54">
        <f>D34-BG34</f>
        <v>0</v>
      </c>
      <c r="AH34" s="55">
        <f>SUMIF(NSL!$C$815:$C$816,C34,NSL!$O$815:$O$816)</f>
        <v>0</v>
      </c>
      <c r="AI34" s="55">
        <f>SUMIF(NSL!$C$818:$C$889,C34,NSL!$O$818:$O$889)</f>
        <v>0</v>
      </c>
      <c r="AJ34" s="55">
        <f>SUMIF(NSL!$C$891:$C$917,C34,NSL!$O$891:$O$917)</f>
        <v>0</v>
      </c>
      <c r="AK34" s="55">
        <f>SUMIF(NSL!$C$919:$C$981,C34,NSL!$O$919:$O$981)</f>
        <v>0</v>
      </c>
      <c r="AL34" s="55">
        <f>SUMIF(NSL!$C$983:$C$1000,C34,NSL!$O$983:$O$1000)</f>
        <v>0</v>
      </c>
      <c r="AM34" s="55">
        <f>SUMIF(NSL!$C$1002:$C$1028,C34,NSL!$O$1002:$O$1028)</f>
        <v>0</v>
      </c>
      <c r="AN34" s="55">
        <f>SUMIF(NSL!$C$1030:$C$1045,C34,NSL!$O$1030:$O$1045)</f>
        <v>0</v>
      </c>
      <c r="AO34" s="55">
        <f>SUMIF(NSL!$C$1047:$C$1048,C34,NSL!$O$1047:$O$1048)</f>
        <v>0</v>
      </c>
      <c r="AP34" s="55">
        <f>SUMIF(NSL!$C$1050:$C$1074,C34,NSL!$O$1050:$O$1074)</f>
        <v>0</v>
      </c>
      <c r="AQ34" s="55">
        <f>SUMIF(NSL!$C$1076:$C$1099,C34,NSL!$O$1076:$O$1099)</f>
        <v>0</v>
      </c>
      <c r="AR34" s="55">
        <f>SUMIF(NSL!$C$1101:$C$1121,C34,NSL!$O$1101:$O$1121)</f>
        <v>0</v>
      </c>
      <c r="AS34" s="55">
        <f>SUMIF(NSL!$C$1123:$C$1164,C34,NSL!$O$1123:$O$1164)</f>
        <v>0</v>
      </c>
      <c r="AT34" s="55">
        <f>SUMIF(NSL!$C$1166:$C$1201,C34,NSL!$O$1166:$O$1201)</f>
        <v>0</v>
      </c>
      <c r="AU34" s="55">
        <f>SUMIF(NSL!$C$1203:$C$1223,C34,NSL!$O$1203:$O$1223)</f>
        <v>0</v>
      </c>
      <c r="AV34" s="55">
        <f>SUMIF(NSL!$C$1225:$C$1226,C34,NSL!$O$1225:$O$1226)</f>
        <v>0</v>
      </c>
      <c r="AW34" s="55">
        <f>SUMIF(NSL!$C$1228:$C$1244,C34,NSL!$O$1228:$O$1244)</f>
        <v>0</v>
      </c>
      <c r="AX34" s="55">
        <f>SUMIF(NSL!$C$1246:$C$1351,C34,NSL!$O$1246:$O$1351)</f>
        <v>0</v>
      </c>
      <c r="AY34" s="55">
        <f>SUMIF(NSL!$C$1353:$C$1434,C34,NSL!$O$1353:$O$1434)</f>
        <v>0</v>
      </c>
      <c r="AZ34" s="55">
        <f>SUMIF(NSL!$C$1436:$C$1440,C34,NSL!$O$1436:$O$1440)</f>
        <v>0</v>
      </c>
      <c r="BA34" s="55">
        <f>SUMIF(NSL!$C$1442:$C$1507,C34,NSL!$O$1442:$O$1507)</f>
        <v>0</v>
      </c>
      <c r="BB34" s="55">
        <f>SUMIF(NSL!$C$1509:$C$1540,C34,NSL!$O$1509:$O$1540)</f>
        <v>0</v>
      </c>
      <c r="BC34" s="55">
        <f>SUMIF(NSL!$C$1542:$C$1545,C34,NSL!$O$1542:$O$1545)</f>
        <v>0</v>
      </c>
      <c r="BD34" s="55">
        <f>SUMIF(NSL!$C$1547:$C$1560,C34,NSL!$O$1547:$O$1560)</f>
        <v>0</v>
      </c>
      <c r="BE34" s="55">
        <f>SUMIF(NSL!$C$1562:$C$1565,C34,NSL!$O$1562:$O$1565)</f>
        <v>0</v>
      </c>
      <c r="BF34" s="55">
        <f>SUMIF(NSL!$C$1567:$C$1569,C34,NSL!$O$1567:$O$1569)</f>
        <v>0</v>
      </c>
      <c r="BG34" s="65">
        <f>SUM(G34:Q34)+SUM(S34:Z34)+SUM(AB34:AF34)+SUM(AH34:BF34)</f>
        <v>0</v>
      </c>
      <c r="BH34" s="53">
        <f>AG60-BG34</f>
        <v>0</v>
      </c>
      <c r="BI34" s="53">
        <f t="shared" si="6"/>
        <v>0</v>
      </c>
    </row>
    <row r="35" spans="1:61" ht="15">
      <c r="A35" s="56"/>
      <c r="B35" s="7" t="s">
        <v>172</v>
      </c>
      <c r="C35" s="8" t="s">
        <v>176</v>
      </c>
      <c r="D35" s="52">
        <f>HTg!L37</f>
        <v>0</v>
      </c>
      <c r="E35" s="65">
        <f t="shared" si="10"/>
        <v>0</v>
      </c>
      <c r="F35" s="70">
        <f t="shared" si="11"/>
        <v>0</v>
      </c>
      <c r="G35" s="55">
        <f>SUMIF(NSL!$C$9:$C$10,C35,NSL!$O$9:$O$10)</f>
        <v>0</v>
      </c>
      <c r="H35" s="55">
        <f>SUMIF(NSL!$C$12:$C$13,C35,NSL!$O$12:$O$13)</f>
        <v>0</v>
      </c>
      <c r="I35" s="55">
        <f>SUMIF(NSL!$C$15:$C$16,C35,NSL!$O$15:$O$16)</f>
        <v>0</v>
      </c>
      <c r="J35" s="55">
        <f>SUMIF(NSL!$C$18:$C$19,C35,NSL!$O$18:$O$19)</f>
        <v>0</v>
      </c>
      <c r="K35" s="55">
        <f>SUMIF(NSL!$C$21:$C$43,C35,NSL!$O$21:$O$43)</f>
        <v>0</v>
      </c>
      <c r="L35" s="55">
        <f>SUMIF(NSL!$C$45:$C$51,C35,NSL!$O$45:$O$51)</f>
        <v>0</v>
      </c>
      <c r="M35" s="55">
        <f>SUMIF(NSL!$C$53:$C$55,C35,NSL!$O$53:$O$55)</f>
        <v>0</v>
      </c>
      <c r="N35" s="55">
        <f>SUMIF(NSL!$C$57:$C$65,C35,NSL!$O$57:$O$65)</f>
        <v>0</v>
      </c>
      <c r="O35" s="55">
        <f>SUMIF(NSL!$C$67:$C$76,C35,NSL!$O$67:$O$76)</f>
        <v>0</v>
      </c>
      <c r="P35" s="55">
        <f>SUMIF(NSL!$C$78:$C$79,C35,NSL!$O$78:$O$79)</f>
        <v>0</v>
      </c>
      <c r="Q35" s="55">
        <f>SUMIF(NSL!$C$81:$C$173,C35,NSL!$O$81:$O$173)</f>
        <v>0</v>
      </c>
      <c r="R35" s="65">
        <f t="shared" si="12"/>
        <v>0</v>
      </c>
      <c r="S35" s="55">
        <f>SUMIF(NSL!$C$176:$C$214,C35,NSL!$O$176:$O$214)</f>
        <v>0</v>
      </c>
      <c r="T35" s="55">
        <f>SUMIF(NSL!$C$216:$C$238,C35,NSL!$O$216:$O$238)</f>
        <v>0</v>
      </c>
      <c r="U35" s="55">
        <f>SUMIF(NSL!$C$240:$C$252,C35,NSL!$O$240:$O$252)</f>
        <v>0</v>
      </c>
      <c r="V35" s="55">
        <f>SUMIF(NSL!$C$254:$C$255,C35,NSL!$O$254:$O$255)</f>
        <v>0</v>
      </c>
      <c r="W35" s="55">
        <f>SUMIF(NSL!$C$257:$C$282,C35,NSL!$O$257:$O$282)</f>
        <v>0</v>
      </c>
      <c r="X35" s="55">
        <f>SUMIF(NSL!$C$284:$C$346,C35,NSL!$O$284:$O$346)</f>
        <v>0</v>
      </c>
      <c r="Y35" s="55">
        <f>SUMIF(NSL!$C$348:$C$436,C35,NSL!$O$348:$O$436)</f>
        <v>0</v>
      </c>
      <c r="Z35" s="55">
        <f>SUMIF(NSL!$C$438:$C$480,C35,NSL!$O$438:$O$480)</f>
        <v>0</v>
      </c>
      <c r="AA35" s="72">
        <f t="shared" si="16"/>
        <v>0</v>
      </c>
      <c r="AB35" s="55">
        <f>SUMIF(NSL!$C$483:$C$679,C35,NSL!$O$483:$O$679)</f>
        <v>0</v>
      </c>
      <c r="AC35" s="55">
        <f>SUMIF(NSL!$C$681:$C$682,C35,NSL!$O$681:$O$682)</f>
        <v>0</v>
      </c>
      <c r="AD35" s="55">
        <f>SUMIF(NSL!$C$684:$C$692,C35,NSL!$O$684:$O$692)</f>
        <v>0</v>
      </c>
      <c r="AE35" s="55">
        <f>SUMIF(NSL!$C$694:$C$776,C35,NSL!$O$694:$O$776)</f>
        <v>0</v>
      </c>
      <c r="AF35" s="55">
        <f>SUMIF(NSL!$C$778:$C$810,C35,NSL!$O$778:$O$810)</f>
        <v>0</v>
      </c>
      <c r="AG35" s="55">
        <f>SUMIF(NSL!$C$812:$C$813,C35,NSL!$O$812:$O$813)</f>
        <v>0</v>
      </c>
      <c r="AH35" s="54">
        <f>D35-BG35</f>
        <v>0</v>
      </c>
      <c r="AI35" s="55">
        <f>SUMIF(NSL!$C$818:$C$889,C35,NSL!$O$818:$O$889)</f>
        <v>0</v>
      </c>
      <c r="AJ35" s="55">
        <f>SUMIF(NSL!$C$891:$C$917,C35,NSL!$O$891:$O$917)</f>
        <v>0</v>
      </c>
      <c r="AK35" s="55">
        <f>SUMIF(NSL!$C$919:$C$981,C35,NSL!$O$919:$O$981)</f>
        <v>0</v>
      </c>
      <c r="AL35" s="55">
        <f>SUMIF(NSL!$C$983:$C$1000,C35,NSL!$O$983:$O$1000)</f>
        <v>0</v>
      </c>
      <c r="AM35" s="55">
        <f>SUMIF(NSL!$C$1002:$C$1028,C35,NSL!$O$1002:$O$1028)</f>
        <v>0</v>
      </c>
      <c r="AN35" s="55">
        <f>SUMIF(NSL!$C$1030:$C$1045,C35,NSL!$O$1030:$O$1045)</f>
        <v>0</v>
      </c>
      <c r="AO35" s="55">
        <f>SUMIF(NSL!$C$1047:$C$1048,C35,NSL!$O$1047:$O$1048)</f>
        <v>0</v>
      </c>
      <c r="AP35" s="55">
        <f>SUMIF(NSL!$C$1050:$C$1074,C35,NSL!$O$1050:$O$1074)</f>
        <v>0</v>
      </c>
      <c r="AQ35" s="55">
        <f>SUMIF(NSL!$C$1076:$C$1099,C35,NSL!$O$1076:$O$1099)</f>
        <v>0</v>
      </c>
      <c r="AR35" s="55">
        <f>SUMIF(NSL!$C$1101:$C$1121,C35,NSL!$O$1101:$O$1121)</f>
        <v>0</v>
      </c>
      <c r="AS35" s="55">
        <f>SUMIF(NSL!$C$1123:$C$1164,C35,NSL!$O$1123:$O$1164)</f>
        <v>0</v>
      </c>
      <c r="AT35" s="55">
        <f>SUMIF(NSL!$C$1166:$C$1201,C35,NSL!$O$1166:$O$1201)</f>
        <v>0</v>
      </c>
      <c r="AU35" s="55">
        <f>SUMIF(NSL!$C$1203:$C$1223,C35,NSL!$O$1203:$O$1223)</f>
        <v>0</v>
      </c>
      <c r="AV35" s="55">
        <f>SUMIF(NSL!$C$1225:$C$1226,C35,NSL!$O$1225:$O$1226)</f>
        <v>0</v>
      </c>
      <c r="AW35" s="55">
        <f>SUMIF(NSL!$C$1228:$C$1244,C35,NSL!$O$1228:$O$1244)</f>
        <v>0</v>
      </c>
      <c r="AX35" s="55">
        <f>SUMIF(NSL!$C$1246:$C$1351,C35,NSL!$O$1246:$O$1351)</f>
        <v>0</v>
      </c>
      <c r="AY35" s="55">
        <f>SUMIF(NSL!$C$1353:$C$1434,C35,NSL!$O$1353:$O$1434)</f>
        <v>0</v>
      </c>
      <c r="AZ35" s="55">
        <f>SUMIF(NSL!$C$1436:$C$1440,C35,NSL!$O$1436:$O$1440)</f>
        <v>0</v>
      </c>
      <c r="BA35" s="55">
        <f>SUMIF(NSL!$C$1442:$C$1507,C35,NSL!$O$1442:$O$1507)</f>
        <v>0</v>
      </c>
      <c r="BB35" s="55">
        <f>SUMIF(NSL!$C$1509:$C$1540,C35,NSL!$O$1509:$O$1540)</f>
        <v>0</v>
      </c>
      <c r="BC35" s="55">
        <f>SUMIF(NSL!$C$1542:$C$1545,C35,NSL!$O$1542:$O$1545)</f>
        <v>0</v>
      </c>
      <c r="BD35" s="55">
        <f>SUMIF(NSL!$C$1547:$C$1560,C35,NSL!$O$1547:$O$1560)</f>
        <v>0</v>
      </c>
      <c r="BE35" s="55">
        <f>SUMIF(NSL!$C$1562:$C$1565,C35,NSL!$O$1562:$O$1565)</f>
        <v>0</v>
      </c>
      <c r="BF35" s="55">
        <f>SUMIF(NSL!$C$1567:$C$1569,C35,NSL!$O$1567:$O$1569)</f>
        <v>0</v>
      </c>
      <c r="BG35" s="65">
        <f>SUM(G35:Q35)+SUM(S35:Z35)+SUM(AB35:AG35)+SUM(AI35:BF35)</f>
        <v>0</v>
      </c>
      <c r="BH35" s="53">
        <f>AH60-BG35</f>
        <v>0</v>
      </c>
      <c r="BI35" s="53">
        <f t="shared" si="6"/>
        <v>0</v>
      </c>
    </row>
    <row r="36" spans="1:61" ht="15">
      <c r="A36" s="56"/>
      <c r="B36" s="7" t="s">
        <v>161</v>
      </c>
      <c r="C36" s="8" t="s">
        <v>49</v>
      </c>
      <c r="D36" s="52">
        <f>HTg!L38</f>
        <v>32.700000000000003</v>
      </c>
      <c r="E36" s="65">
        <f t="shared" si="10"/>
        <v>0</v>
      </c>
      <c r="F36" s="70">
        <f t="shared" si="11"/>
        <v>0</v>
      </c>
      <c r="G36" s="55">
        <f>SUMIF(NSL!$C$9:$C$10,C36,NSL!$O$9:$O$10)</f>
        <v>0</v>
      </c>
      <c r="H36" s="55">
        <f>SUMIF(NSL!$C$12:$C$13,C36,NSL!$O$12:$O$13)</f>
        <v>0</v>
      </c>
      <c r="I36" s="55">
        <f>SUMIF(NSL!$C$15:$C$16,C36,NSL!$O$15:$O$16)</f>
        <v>0</v>
      </c>
      <c r="J36" s="55">
        <f>SUMIF(NSL!$C$18:$C$19,C36,NSL!$O$18:$O$19)</f>
        <v>0</v>
      </c>
      <c r="K36" s="55">
        <f>SUMIF(NSL!$C$21:$C$43,C36,NSL!$O$21:$O$43)</f>
        <v>0</v>
      </c>
      <c r="L36" s="55">
        <f>SUMIF(NSL!$C$45:$C$51,C36,NSL!$O$45:$O$51)</f>
        <v>0</v>
      </c>
      <c r="M36" s="55">
        <f>SUMIF(NSL!$C$53:$C$55,C36,NSL!$O$53:$O$55)</f>
        <v>0</v>
      </c>
      <c r="N36" s="55">
        <f>SUMIF(NSL!$C$57:$C$65,C36,NSL!$O$57:$O$65)</f>
        <v>0</v>
      </c>
      <c r="O36" s="55">
        <f>SUMIF(NSL!$C$67:$C$76,C36,NSL!$O$67:$O$76)</f>
        <v>0</v>
      </c>
      <c r="P36" s="55">
        <f>SUMIF(NSL!$C$78:$C$79,C36,NSL!$O$78:$O$79)</f>
        <v>0</v>
      </c>
      <c r="Q36" s="55">
        <f>SUMIF(NSL!$C$81:$C$173,C36,NSL!$O$81:$O$173)</f>
        <v>0</v>
      </c>
      <c r="R36" s="65">
        <f t="shared" si="12"/>
        <v>32.700000000000003</v>
      </c>
      <c r="S36" s="55">
        <f>SUMIF(NSL!$C$176:$C$214,C36,NSL!$O$176:$O$214)</f>
        <v>0</v>
      </c>
      <c r="T36" s="55">
        <f>SUMIF(NSL!$C$216:$C$238,C36,NSL!$O$216:$O$238)</f>
        <v>0</v>
      </c>
      <c r="U36" s="55">
        <f>SUMIF(NSL!$C$240:$C$252,C36,NSL!$O$240:$O$252)</f>
        <v>0</v>
      </c>
      <c r="V36" s="55">
        <f>SUMIF(NSL!$C$254:$C$255,C36,NSL!$O$254:$O$255)</f>
        <v>0</v>
      </c>
      <c r="W36" s="55">
        <f>SUMIF(NSL!$C$257:$C$282,C36,NSL!$O$257:$O$282)</f>
        <v>0</v>
      </c>
      <c r="X36" s="55">
        <f>SUMIF(NSL!$C$284:$C$346,C36,NSL!$O$284:$O$346)</f>
        <v>0</v>
      </c>
      <c r="Y36" s="55">
        <f>SUMIF(NSL!$C$348:$C$436,C36,NSL!$O$348:$O$436)</f>
        <v>0</v>
      </c>
      <c r="Z36" s="55">
        <f>SUMIF(NSL!$C$438:$C$480,C36,NSL!$O$438:$O$480)</f>
        <v>0</v>
      </c>
      <c r="AA36" s="72">
        <f t="shared" si="16"/>
        <v>32.700000000000003</v>
      </c>
      <c r="AB36" s="55">
        <f>SUMIF(NSL!$C$483:$C$679,C36,NSL!$O$483:$O$679)</f>
        <v>0</v>
      </c>
      <c r="AC36" s="55">
        <f>SUMIF(NSL!$C$681:$C$682,C36,NSL!$O$681:$O$682)</f>
        <v>0</v>
      </c>
      <c r="AD36" s="55">
        <f>SUMIF(NSL!$C$684:$C$692,C36,NSL!$O$684:$O$692)</f>
        <v>0</v>
      </c>
      <c r="AE36" s="55">
        <f>SUMIF(NSL!$C$694:$C$776,C36,NSL!$O$694:$O$776)</f>
        <v>0</v>
      </c>
      <c r="AF36" s="55">
        <f>SUMIF(NSL!$C$778:$C$810,C36,NSL!$O$778:$O$810)</f>
        <v>0</v>
      </c>
      <c r="AG36" s="55">
        <f>SUMIF(NSL!$C$812:$C$813,C36,NSL!$O$812:$O$813)</f>
        <v>0</v>
      </c>
      <c r="AH36" s="55">
        <f>SUMIF(NSL!$C$815:$C$816,C36,NSL!$O$815:$O$816)</f>
        <v>0</v>
      </c>
      <c r="AI36" s="54">
        <f>D36-BG36</f>
        <v>32.700000000000003</v>
      </c>
      <c r="AJ36" s="55">
        <f>SUMIF(NSL!$C$891:$C$917,C36,NSL!$O$891:$O$917)</f>
        <v>0</v>
      </c>
      <c r="AK36" s="55">
        <f>SUMIF(NSL!$C$919:$C$981,C36,NSL!$O$919:$O$981)</f>
        <v>0</v>
      </c>
      <c r="AL36" s="55">
        <f>SUMIF(NSL!$C$983:$C$1000,C36,NSL!$O$983:$O$1000)</f>
        <v>0</v>
      </c>
      <c r="AM36" s="55">
        <f>SUMIF(NSL!$C$1002:$C$1028,C36,NSL!$O$1002:$O$1028)</f>
        <v>0</v>
      </c>
      <c r="AN36" s="55">
        <f>SUMIF(NSL!$C$1030:$C$1045,C36,NSL!$O$1030:$O$1045)</f>
        <v>0</v>
      </c>
      <c r="AO36" s="55">
        <f>SUMIF(NSL!$C$1047:$C$1048,C36,NSL!$O$1047:$O$1048)</f>
        <v>0</v>
      </c>
      <c r="AP36" s="55">
        <f>SUMIF(NSL!$C$1050:$C$1074,C36,NSL!$O$1050:$O$1074)</f>
        <v>0</v>
      </c>
      <c r="AQ36" s="55">
        <f>SUMIF(NSL!$C$1076:$C$1099,C36,NSL!$O$1076:$O$1099)</f>
        <v>0</v>
      </c>
      <c r="AR36" s="55">
        <f>SUMIF(NSL!$C$1101:$C$1121,C36,NSL!$O$1101:$O$1121)</f>
        <v>0</v>
      </c>
      <c r="AS36" s="55">
        <f>SUMIF(NSL!$C$1123:$C$1164,C36,NSL!$O$1123:$O$1164)</f>
        <v>0</v>
      </c>
      <c r="AT36" s="55">
        <f>SUMIF(NSL!$C$1166:$C$1201,C36,NSL!$O$1166:$O$1201)</f>
        <v>0</v>
      </c>
      <c r="AU36" s="55">
        <f>SUMIF(NSL!$C$1203:$C$1223,C36,NSL!$O$1203:$O$1223)</f>
        <v>0</v>
      </c>
      <c r="AV36" s="55">
        <f>SUMIF(NSL!$C$1225:$C$1226,C36,NSL!$O$1225:$O$1226)</f>
        <v>0</v>
      </c>
      <c r="AW36" s="55">
        <f>SUMIF(NSL!$C$1228:$C$1244,C36,NSL!$O$1228:$O$1244)</f>
        <v>0</v>
      </c>
      <c r="AX36" s="55">
        <f>SUMIF(NSL!$C$1246:$C$1351,C36,NSL!$O$1246:$O$1351)</f>
        <v>0</v>
      </c>
      <c r="AY36" s="55">
        <f>SUMIF(NSL!$C$1353:$C$1434,C36,NSL!$O$1353:$O$1434)</f>
        <v>0</v>
      </c>
      <c r="AZ36" s="55">
        <f>SUMIF(NSL!$C$1436:$C$1440,C36,NSL!$O$1436:$O$1440)</f>
        <v>0</v>
      </c>
      <c r="BA36" s="55">
        <f>SUMIF(NSL!$C$1442:$C$1507,C36,NSL!$O$1442:$O$1507)</f>
        <v>0</v>
      </c>
      <c r="BB36" s="55">
        <f>SUMIF(NSL!$C$1509:$C$1540,C36,NSL!$O$1509:$O$1540)</f>
        <v>0</v>
      </c>
      <c r="BC36" s="55">
        <f>SUMIF(NSL!$C$1542:$C$1545,C36,NSL!$O$1542:$O$1545)</f>
        <v>0</v>
      </c>
      <c r="BD36" s="55">
        <f>SUMIF(NSL!$C$1547:$C$1560,C36,NSL!$O$1547:$O$1560)</f>
        <v>0</v>
      </c>
      <c r="BE36" s="55">
        <f>SUMIF(NSL!$C$1562:$C$1565,C36,NSL!$O$1562:$O$1565)</f>
        <v>0</v>
      </c>
      <c r="BF36" s="55">
        <f>SUMIF(NSL!$C$1567:$C$1569,C36,NSL!$O$1567:$O$1569)</f>
        <v>0</v>
      </c>
      <c r="BG36" s="65">
        <f>SUM(G36:Q36)+SUM(S36:Z36)+SUM(AB36:AH36)+SUM(AJ36:BF36)</f>
        <v>0</v>
      </c>
      <c r="BH36" s="53">
        <f>AI60-BG36</f>
        <v>13.21</v>
      </c>
      <c r="BI36" s="53">
        <f t="shared" si="6"/>
        <v>45.910000000000004</v>
      </c>
    </row>
    <row r="37" spans="1:61" ht="15">
      <c r="A37" s="56"/>
      <c r="B37" s="7" t="s">
        <v>162</v>
      </c>
      <c r="C37" s="8" t="s">
        <v>50</v>
      </c>
      <c r="D37" s="52">
        <f>HTg!L39</f>
        <v>3.73</v>
      </c>
      <c r="E37" s="65">
        <f t="shared" si="10"/>
        <v>0</v>
      </c>
      <c r="F37" s="70">
        <f t="shared" si="11"/>
        <v>0</v>
      </c>
      <c r="G37" s="55">
        <f>SUMIF(NSL!$C$9:$C$10,C37,NSL!$O$9:$O$10)</f>
        <v>0</v>
      </c>
      <c r="H37" s="55">
        <f>SUMIF(NSL!$C$12:$C$13,C37,NSL!$O$12:$O$13)</f>
        <v>0</v>
      </c>
      <c r="I37" s="55">
        <f>SUMIF(NSL!$C$15:$C$16,C37,NSL!$O$15:$O$16)</f>
        <v>0</v>
      </c>
      <c r="J37" s="55">
        <f>SUMIF(NSL!$C$18:$C$19,C37,NSL!$O$18:$O$19)</f>
        <v>0</v>
      </c>
      <c r="K37" s="55">
        <f>SUMIF(NSL!$C$21:$C$43,C37,NSL!$O$21:$O$43)</f>
        <v>0</v>
      </c>
      <c r="L37" s="55">
        <f>SUMIF(NSL!$C$45:$C$51,C37,NSL!$O$45:$O$51)</f>
        <v>0</v>
      </c>
      <c r="M37" s="55">
        <f>SUMIF(NSL!$C$53:$C$55,C37,NSL!$O$53:$O$55)</f>
        <v>0</v>
      </c>
      <c r="N37" s="55">
        <f>SUMIF(NSL!$C$57:$C$65,C37,NSL!$O$57:$O$65)</f>
        <v>0</v>
      </c>
      <c r="O37" s="55">
        <f>SUMIF(NSL!$C$67:$C$76,C37,NSL!$O$67:$O$76)</f>
        <v>0</v>
      </c>
      <c r="P37" s="55">
        <f>SUMIF(NSL!$C$78:$C$79,C37,NSL!$O$78:$O$79)</f>
        <v>0</v>
      </c>
      <c r="Q37" s="55">
        <f>SUMIF(NSL!$C$81:$C$173,C37,NSL!$O$81:$O$173)</f>
        <v>0</v>
      </c>
      <c r="R37" s="65">
        <f t="shared" si="12"/>
        <v>3.73</v>
      </c>
      <c r="S37" s="55">
        <f>SUMIF(NSL!$C$176:$C$214,C37,NSL!$O$176:$O$214)</f>
        <v>0</v>
      </c>
      <c r="T37" s="55">
        <f>SUMIF(NSL!$C$216:$C$238,C37,NSL!$O$216:$O$238)</f>
        <v>0</v>
      </c>
      <c r="U37" s="55">
        <f>SUMIF(NSL!$C$240:$C$252,C37,NSL!$O$240:$O$252)</f>
        <v>0</v>
      </c>
      <c r="V37" s="55">
        <f>SUMIF(NSL!$C$254:$C$255,C37,NSL!$O$254:$O$255)</f>
        <v>0</v>
      </c>
      <c r="W37" s="55">
        <f>SUMIF(NSL!$C$257:$C$282,C37,NSL!$O$257:$O$282)</f>
        <v>0</v>
      </c>
      <c r="X37" s="55">
        <f>SUMIF(NSL!$C$284:$C$346,C37,NSL!$O$284:$O$346)</f>
        <v>0</v>
      </c>
      <c r="Y37" s="55">
        <f>SUMIF(NSL!$C$348:$C$436,C37,NSL!$O$348:$O$436)</f>
        <v>0</v>
      </c>
      <c r="Z37" s="55">
        <f>SUMIF(NSL!$C$438:$C$480,C37,NSL!$O$438:$O$480)</f>
        <v>0</v>
      </c>
      <c r="AA37" s="72">
        <f t="shared" si="16"/>
        <v>3.73</v>
      </c>
      <c r="AB37" s="55">
        <f>SUMIF(NSL!$C$483:$C$679,C37,NSL!$O$483:$O$679)</f>
        <v>0</v>
      </c>
      <c r="AC37" s="55">
        <f>SUMIF(NSL!$C$681:$C$682,C37,NSL!$O$681:$O$682)</f>
        <v>0</v>
      </c>
      <c r="AD37" s="55">
        <f>SUMIF(NSL!$C$684:$C$692,C37,NSL!$O$684:$O$692)</f>
        <v>0</v>
      </c>
      <c r="AE37" s="55">
        <f>SUMIF(NSL!$C$694:$C$776,C37,NSL!$O$694:$O$776)</f>
        <v>0</v>
      </c>
      <c r="AF37" s="55">
        <f>SUMIF(NSL!$C$778:$C$810,C37,NSL!$O$778:$O$810)</f>
        <v>0</v>
      </c>
      <c r="AG37" s="55">
        <f>SUMIF(NSL!$C$812:$C$813,C37,NSL!$O$812:$O$813)</f>
        <v>0</v>
      </c>
      <c r="AH37" s="55">
        <f>SUMIF(NSL!$C$815:$C$816,C37,NSL!$O$815:$O$816)</f>
        <v>0</v>
      </c>
      <c r="AI37" s="55">
        <f>SUMIF(NSL!$C$818:$C$889,C37,NSL!$O$818:$O$889)</f>
        <v>0</v>
      </c>
      <c r="AJ37" s="54">
        <f>D37-BG37</f>
        <v>3.73</v>
      </c>
      <c r="AK37" s="55">
        <f>SUMIF(NSL!$C$919:$C$981,C37,NSL!$O$919:$O$981)</f>
        <v>0</v>
      </c>
      <c r="AL37" s="55">
        <f>SUMIF(NSL!$C$983:$C$1000,C37,NSL!$O$983:$O$1000)</f>
        <v>0</v>
      </c>
      <c r="AM37" s="55">
        <f>SUMIF(NSL!$C$1002:$C$1028,C37,NSL!$O$1002:$O$1028)</f>
        <v>0</v>
      </c>
      <c r="AN37" s="55">
        <f>SUMIF(NSL!$C$1030:$C$1045,C37,NSL!$O$1030:$O$1045)</f>
        <v>0</v>
      </c>
      <c r="AO37" s="55">
        <f>SUMIF(NSL!$C$1047:$C$1048,C37,NSL!$O$1047:$O$1048)</f>
        <v>0</v>
      </c>
      <c r="AP37" s="55">
        <f>SUMIF(NSL!$C$1050:$C$1074,C37,NSL!$O$1050:$O$1074)</f>
        <v>0</v>
      </c>
      <c r="AQ37" s="55">
        <f>SUMIF(NSL!$C$1076:$C$1099,C37,NSL!$O$1076:$O$1099)</f>
        <v>0</v>
      </c>
      <c r="AR37" s="55">
        <f>SUMIF(NSL!$C$1101:$C$1121,C37,NSL!$O$1101:$O$1121)</f>
        <v>0</v>
      </c>
      <c r="AS37" s="55">
        <f>SUMIF(NSL!$C$1123:$C$1164,C37,NSL!$O$1123:$O$1164)</f>
        <v>0</v>
      </c>
      <c r="AT37" s="55">
        <f>SUMIF(NSL!$C$1166:$C$1201,C37,NSL!$O$1166:$O$1201)</f>
        <v>0</v>
      </c>
      <c r="AU37" s="55">
        <f>SUMIF(NSL!$C$1203:$C$1223,C37,NSL!$O$1203:$O$1223)</f>
        <v>0</v>
      </c>
      <c r="AV37" s="55">
        <f>SUMIF(NSL!$C$1225:$C$1226,C37,NSL!$O$1225:$O$1226)</f>
        <v>0</v>
      </c>
      <c r="AW37" s="55">
        <f>SUMIF(NSL!$C$1228:$C$1244,C37,NSL!$O$1228:$O$1244)</f>
        <v>0</v>
      </c>
      <c r="AX37" s="55">
        <f>SUMIF(NSL!$C$1246:$C$1351,C37,NSL!$O$1246:$O$1351)</f>
        <v>0</v>
      </c>
      <c r="AY37" s="55">
        <f>SUMIF(NSL!$C$1353:$C$1434,C37,NSL!$O$1353:$O$1434)</f>
        <v>0</v>
      </c>
      <c r="AZ37" s="55">
        <f>SUMIF(NSL!$C$1436:$C$1440,C37,NSL!$O$1436:$O$1440)</f>
        <v>0</v>
      </c>
      <c r="BA37" s="55">
        <f>SUMIF(NSL!$C$1442:$C$1507,C37,NSL!$O$1442:$O$1507)</f>
        <v>0</v>
      </c>
      <c r="BB37" s="55">
        <f>SUMIF(NSL!$C$1509:$C$1540,C37,NSL!$O$1509:$O$1540)</f>
        <v>0</v>
      </c>
      <c r="BC37" s="55">
        <f>SUMIF(NSL!$C$1542:$C$1545,C37,NSL!$O$1542:$O$1545)</f>
        <v>0</v>
      </c>
      <c r="BD37" s="55">
        <f>SUMIF(NSL!$C$1547:$C$1560,C37,NSL!$O$1547:$O$1560)</f>
        <v>0</v>
      </c>
      <c r="BE37" s="55">
        <f>SUMIF(NSL!$C$1562:$C$1565,C37,NSL!$O$1562:$O$1565)</f>
        <v>0</v>
      </c>
      <c r="BF37" s="55">
        <f>SUMIF(NSL!$C$1567:$C$1569,C37,NSL!$O$1567:$O$1569)</f>
        <v>0</v>
      </c>
      <c r="BG37" s="65">
        <f>SUM(G37:Q37)+SUM(S37:Z37)+SUM(AB37:AI37)+SUM(AK37:BF37)</f>
        <v>0</v>
      </c>
      <c r="BH37" s="53">
        <f>AJ60-BG37</f>
        <v>3.1399999999999992</v>
      </c>
      <c r="BI37" s="53">
        <f t="shared" si="6"/>
        <v>6.8699999999999992</v>
      </c>
    </row>
    <row r="38" spans="1:61" ht="15">
      <c r="A38" s="56"/>
      <c r="B38" s="7" t="s">
        <v>173</v>
      </c>
      <c r="C38" s="8" t="s">
        <v>51</v>
      </c>
      <c r="D38" s="52">
        <f>HTg!L40</f>
        <v>0.49</v>
      </c>
      <c r="E38" s="65">
        <f t="shared" si="10"/>
        <v>0</v>
      </c>
      <c r="F38" s="70">
        <f t="shared" si="11"/>
        <v>0</v>
      </c>
      <c r="G38" s="55">
        <f>SUMIF(NSL!$C$9:$C$10,C38,NSL!$O$9:$O$10)</f>
        <v>0</v>
      </c>
      <c r="H38" s="55">
        <f>SUMIF(NSL!$C$12:$C$13,C38,NSL!$O$12:$O$13)</f>
        <v>0</v>
      </c>
      <c r="I38" s="55">
        <f>SUMIF(NSL!$C$15:$C$16,C38,NSL!$O$15:$O$16)</f>
        <v>0</v>
      </c>
      <c r="J38" s="55">
        <f>SUMIF(NSL!$C$18:$C$19,C38,NSL!$O$18:$O$19)</f>
        <v>0</v>
      </c>
      <c r="K38" s="55">
        <f>SUMIF(NSL!$C$21:$C$43,C38,NSL!$O$21:$O$43)</f>
        <v>0</v>
      </c>
      <c r="L38" s="55">
        <f>SUMIF(NSL!$C$45:$C$51,C38,NSL!$O$45:$O$51)</f>
        <v>0</v>
      </c>
      <c r="M38" s="55">
        <f>SUMIF(NSL!$C$53:$C$55,C38,NSL!$O$53:$O$55)</f>
        <v>0</v>
      </c>
      <c r="N38" s="55">
        <f>SUMIF(NSL!$C$57:$C$65,C38,NSL!$O$57:$O$65)</f>
        <v>0</v>
      </c>
      <c r="O38" s="55">
        <f>SUMIF(NSL!$C$67:$C$76,C38,NSL!$O$67:$O$76)</f>
        <v>0</v>
      </c>
      <c r="P38" s="55">
        <f>SUMIF(NSL!$C$78:$C$79,C38,NSL!$O$78:$O$79)</f>
        <v>0</v>
      </c>
      <c r="Q38" s="55">
        <f>SUMIF(NSL!$C$81:$C$173,C38,NSL!$O$81:$O$173)</f>
        <v>0</v>
      </c>
      <c r="R38" s="65">
        <f t="shared" si="12"/>
        <v>0.49</v>
      </c>
      <c r="S38" s="55">
        <f>SUMIF(NSL!$C$176:$C$214,C38,NSL!$O$176:$O$214)</f>
        <v>0</v>
      </c>
      <c r="T38" s="55">
        <f>SUMIF(NSL!$C$216:$C$238,C38,NSL!$O$216:$O$238)</f>
        <v>0</v>
      </c>
      <c r="U38" s="55">
        <f>SUMIF(NSL!$C$240:$C$252,C38,NSL!$O$240:$O$252)</f>
        <v>0</v>
      </c>
      <c r="V38" s="55">
        <f>SUMIF(NSL!$C$254:$C$255,C38,NSL!$O$254:$O$255)</f>
        <v>0</v>
      </c>
      <c r="W38" s="55">
        <f>SUMIF(NSL!$C$257:$C$282,C38,NSL!$O$257:$O$282)</f>
        <v>0</v>
      </c>
      <c r="X38" s="55">
        <f>SUMIF(NSL!$C$284:$C$346,C38,NSL!$O$284:$O$346)</f>
        <v>0</v>
      </c>
      <c r="Y38" s="55">
        <f>SUMIF(NSL!$C$348:$C$436,C38,NSL!$O$348:$O$436)</f>
        <v>0</v>
      </c>
      <c r="Z38" s="55">
        <f>SUMIF(NSL!$C$438:$C$480,C38,NSL!$O$438:$O$480)</f>
        <v>0</v>
      </c>
      <c r="AA38" s="72">
        <f t="shared" si="16"/>
        <v>0.49</v>
      </c>
      <c r="AB38" s="55">
        <f>SUMIF(NSL!$C$483:$C$679,C38,NSL!$O$483:$O$679)</f>
        <v>0</v>
      </c>
      <c r="AC38" s="55">
        <f>SUMIF(NSL!$C$681:$C$682,C38,NSL!$O$681:$O$682)</f>
        <v>0</v>
      </c>
      <c r="AD38" s="55">
        <f>SUMIF(NSL!$C$684:$C$692,C38,NSL!$O$684:$O$692)</f>
        <v>0</v>
      </c>
      <c r="AE38" s="55">
        <f>SUMIF(NSL!$C$694:$C$776,C38,NSL!$O$694:$O$776)</f>
        <v>0</v>
      </c>
      <c r="AF38" s="55">
        <f>SUMIF(NSL!$C$778:$C$810,C38,NSL!$O$778:$O$810)</f>
        <v>0</v>
      </c>
      <c r="AG38" s="55">
        <f>SUMIF(NSL!$C$812:$C$813,C38,NSL!$O$812:$O$813)</f>
        <v>0</v>
      </c>
      <c r="AH38" s="55">
        <f>SUMIF(NSL!$C$815:$C$816,C38,NSL!$O$815:$O$816)</f>
        <v>0</v>
      </c>
      <c r="AI38" s="55">
        <f>SUMIF(NSL!$C$818:$C$889,C38,NSL!$O$818:$O$889)</f>
        <v>0</v>
      </c>
      <c r="AJ38" s="55">
        <f>SUMIF(NSL!$C$891:$C$917,C38,NSL!$O$891:$O$917)</f>
        <v>0</v>
      </c>
      <c r="AK38" s="54">
        <f>D38-BG38</f>
        <v>0.49</v>
      </c>
      <c r="AL38" s="55">
        <f>SUMIF(NSL!$C$983:$C$1000,C38,NSL!$O$983:$O$1000)</f>
        <v>0</v>
      </c>
      <c r="AM38" s="55">
        <f>SUMIF(NSL!$C$1002:$C$1028,C38,NSL!$O$1002:$O$1028)</f>
        <v>0</v>
      </c>
      <c r="AN38" s="55">
        <f>SUMIF(NSL!$C$1030:$C$1045,C38,NSL!$O$1030:$O$1045)</f>
        <v>0</v>
      </c>
      <c r="AO38" s="55">
        <f>SUMIF(NSL!$C$1047:$C$1048,C38,NSL!$O$1047:$O$1048)</f>
        <v>0</v>
      </c>
      <c r="AP38" s="55">
        <f>SUMIF(NSL!$C$1050:$C$1074,C38,NSL!$O$1050:$O$1074)</f>
        <v>0</v>
      </c>
      <c r="AQ38" s="55">
        <f>SUMIF(NSL!$C$1076:$C$1099,C38,NSL!$O$1076:$O$1099)</f>
        <v>0</v>
      </c>
      <c r="AR38" s="55">
        <f>SUMIF(NSL!$C$1101:$C$1121,C38,NSL!$O$1101:$O$1121)</f>
        <v>0</v>
      </c>
      <c r="AS38" s="55">
        <f>SUMIF(NSL!$C$1123:$C$1164,C38,NSL!$O$1123:$O$1164)</f>
        <v>0</v>
      </c>
      <c r="AT38" s="55">
        <f>SUMIF(NSL!$C$1166:$C$1201,C38,NSL!$O$1166:$O$1201)</f>
        <v>0</v>
      </c>
      <c r="AU38" s="55">
        <f>SUMIF(NSL!$C$1203:$C$1223,C38,NSL!$O$1203:$O$1223)</f>
        <v>0</v>
      </c>
      <c r="AV38" s="55">
        <f>SUMIF(NSL!$C$1225:$C$1226,C38,NSL!$O$1225:$O$1226)</f>
        <v>0</v>
      </c>
      <c r="AW38" s="55">
        <f>SUMIF(NSL!$C$1228:$C$1244,C38,NSL!$O$1228:$O$1244)</f>
        <v>0</v>
      </c>
      <c r="AX38" s="55">
        <f>SUMIF(NSL!$C$1246:$C$1351,C38,NSL!$O$1246:$O$1351)</f>
        <v>0</v>
      </c>
      <c r="AY38" s="55">
        <f>SUMIF(NSL!$C$1353:$C$1434,C38,NSL!$O$1353:$O$1434)</f>
        <v>0</v>
      </c>
      <c r="AZ38" s="55">
        <f>SUMIF(NSL!$C$1436:$C$1440,C38,NSL!$O$1436:$O$1440)</f>
        <v>0</v>
      </c>
      <c r="BA38" s="55">
        <f>SUMIF(NSL!$C$1442:$C$1507,C38,NSL!$O$1442:$O$1507)</f>
        <v>0</v>
      </c>
      <c r="BB38" s="55">
        <f>SUMIF(NSL!$C$1509:$C$1540,C38,NSL!$O$1509:$O$1540)</f>
        <v>0</v>
      </c>
      <c r="BC38" s="55">
        <f>SUMIF(NSL!$C$1542:$C$1545,C38,NSL!$O$1542:$O$1545)</f>
        <v>0</v>
      </c>
      <c r="BD38" s="55">
        <f>SUMIF(NSL!$C$1547:$C$1560,C38,NSL!$O$1547:$O$1560)</f>
        <v>0</v>
      </c>
      <c r="BE38" s="55">
        <f>SUMIF(NSL!$C$1562:$C$1565,C38,NSL!$O$1562:$O$1565)</f>
        <v>0</v>
      </c>
      <c r="BF38" s="55">
        <f>SUMIF(NSL!$C$1567:$C$1569,C38,NSL!$O$1567:$O$1569)</f>
        <v>0</v>
      </c>
      <c r="BG38" s="65">
        <f>SUM(G38:Q38)+SUM(S38:Z38)+SUM(AB38:AJ38)+SUM(AL38:BF38)</f>
        <v>0</v>
      </c>
      <c r="BH38" s="53">
        <f>AK60-BG38</f>
        <v>2.6399999999999997</v>
      </c>
      <c r="BI38" s="53">
        <f t="shared" si="6"/>
        <v>3.13</v>
      </c>
    </row>
    <row r="39" spans="1:61" ht="15">
      <c r="A39" s="56"/>
      <c r="B39" s="7" t="s">
        <v>174</v>
      </c>
      <c r="C39" s="8" t="s">
        <v>52</v>
      </c>
      <c r="D39" s="52">
        <f>HTg!L41</f>
        <v>0.1</v>
      </c>
      <c r="E39" s="65">
        <f t="shared" si="10"/>
        <v>0</v>
      </c>
      <c r="F39" s="70">
        <f t="shared" si="11"/>
        <v>0</v>
      </c>
      <c r="G39" s="55">
        <f>SUMIF(NSL!$C$9:$C$10,C39,NSL!$O$9:$O$10)</f>
        <v>0</v>
      </c>
      <c r="H39" s="55">
        <f>SUMIF(NSL!$C$12:$C$13,C39,NSL!$O$12:$O$13)</f>
        <v>0</v>
      </c>
      <c r="I39" s="55">
        <f>SUMIF(NSL!$C$15:$C$16,C39,NSL!$O$15:$O$16)</f>
        <v>0</v>
      </c>
      <c r="J39" s="55">
        <f>SUMIF(NSL!$C$18:$C$19,C39,NSL!$O$18:$O$19)</f>
        <v>0</v>
      </c>
      <c r="K39" s="55">
        <f>SUMIF(NSL!$C$21:$C$43,C39,NSL!$O$21:$O$43)</f>
        <v>0</v>
      </c>
      <c r="L39" s="55">
        <f>SUMIF(NSL!$C$45:$C$51,C39,NSL!$O$45:$O$51)</f>
        <v>0</v>
      </c>
      <c r="M39" s="55">
        <f>SUMIF(NSL!$C$53:$C$55,C39,NSL!$O$53:$O$55)</f>
        <v>0</v>
      </c>
      <c r="N39" s="55">
        <f>SUMIF(NSL!$C$57:$C$65,C39,NSL!$O$57:$O$65)</f>
        <v>0</v>
      </c>
      <c r="O39" s="55">
        <f>SUMIF(NSL!$C$67:$C$76,C39,NSL!$O$67:$O$76)</f>
        <v>0</v>
      </c>
      <c r="P39" s="55">
        <f>SUMIF(NSL!$C$78:$C$79,C39,NSL!$O$78:$O$79)</f>
        <v>0</v>
      </c>
      <c r="Q39" s="55">
        <f>SUMIF(NSL!$C$81:$C$173,C39,NSL!$O$81:$O$173)</f>
        <v>0</v>
      </c>
      <c r="R39" s="65">
        <f t="shared" si="12"/>
        <v>0.1</v>
      </c>
      <c r="S39" s="55">
        <f>SUMIF(NSL!$C$176:$C$214,C39,NSL!$O$176:$O$214)</f>
        <v>0</v>
      </c>
      <c r="T39" s="55">
        <f>SUMIF(NSL!$C$216:$C$238,C39,NSL!$O$216:$O$238)</f>
        <v>0</v>
      </c>
      <c r="U39" s="55">
        <f>SUMIF(NSL!$C$240:$C$252,C39,NSL!$O$240:$O$252)</f>
        <v>0</v>
      </c>
      <c r="V39" s="55">
        <f>SUMIF(NSL!$C$254:$C$255,C39,NSL!$O$254:$O$255)</f>
        <v>0</v>
      </c>
      <c r="W39" s="55">
        <f>SUMIF(NSL!$C$257:$C$282,C39,NSL!$O$257:$O$282)</f>
        <v>0</v>
      </c>
      <c r="X39" s="55">
        <f>SUMIF(NSL!$C$284:$C$346,C39,NSL!$O$284:$O$346)</f>
        <v>0</v>
      </c>
      <c r="Y39" s="55">
        <f>SUMIF(NSL!$C$348:$C$436,C39,NSL!$O$348:$O$436)</f>
        <v>0</v>
      </c>
      <c r="Z39" s="55">
        <f>SUMIF(NSL!$C$438:$C$480,C39,NSL!$O$438:$O$480)</f>
        <v>0</v>
      </c>
      <c r="AA39" s="72">
        <f t="shared" si="16"/>
        <v>0.1</v>
      </c>
      <c r="AB39" s="55">
        <f>SUMIF(NSL!$C$483:$C$679,C39,NSL!$O$483:$O$679)</f>
        <v>0</v>
      </c>
      <c r="AC39" s="55">
        <f>SUMIF(NSL!$C$681:$C$682,C39,NSL!$O$681:$O$682)</f>
        <v>0</v>
      </c>
      <c r="AD39" s="55">
        <f>SUMIF(NSL!$C$684:$C$692,C39,NSL!$O$684:$O$692)</f>
        <v>0</v>
      </c>
      <c r="AE39" s="55">
        <f>SUMIF(NSL!$C$694:$C$776,C39,NSL!$O$694:$O$776)</f>
        <v>0</v>
      </c>
      <c r="AF39" s="55">
        <f>SUMIF(NSL!$C$778:$C$810,C39,NSL!$O$778:$O$810)</f>
        <v>0</v>
      </c>
      <c r="AG39" s="55">
        <f>SUMIF(NSL!$C$812:$C$813,C39,NSL!$O$812:$O$813)</f>
        <v>0</v>
      </c>
      <c r="AH39" s="55">
        <f>SUMIF(NSL!$C$815:$C$816,C39,NSL!$O$815:$O$816)</f>
        <v>0</v>
      </c>
      <c r="AI39" s="55">
        <f>SUMIF(NSL!$C$818:$C$889,C39,NSL!$O$818:$O$889)</f>
        <v>0</v>
      </c>
      <c r="AJ39" s="55">
        <f>SUMIF(NSL!$C$891:$C$917,C39,NSL!$O$891:$O$917)</f>
        <v>0</v>
      </c>
      <c r="AK39" s="55">
        <f>SUMIF(NSL!$C$919:$C$981,C39,NSL!$O$919:$O$981)</f>
        <v>0</v>
      </c>
      <c r="AL39" s="54">
        <f>D39-BG39</f>
        <v>0.1</v>
      </c>
      <c r="AM39" s="55">
        <f>SUMIF(NSL!$C$1002:$C$1028,C39,NSL!$O$1002:$O$1028)</f>
        <v>0</v>
      </c>
      <c r="AN39" s="55">
        <f>SUMIF(NSL!$C$1030:$C$1045,C39,NSL!$O$1030:$O$1045)</f>
        <v>0</v>
      </c>
      <c r="AO39" s="55">
        <f>SUMIF(NSL!$C$1047:$C$1048,C39,NSL!$O$1047:$O$1048)</f>
        <v>0</v>
      </c>
      <c r="AP39" s="55">
        <f>SUMIF(NSL!$C$1050:$C$1074,C39,NSL!$O$1050:$O$1074)</f>
        <v>0</v>
      </c>
      <c r="AQ39" s="55">
        <f>SUMIF(NSL!$C$1076:$C$1099,C39,NSL!$O$1076:$O$1099)</f>
        <v>0</v>
      </c>
      <c r="AR39" s="55">
        <f>SUMIF(NSL!$C$1101:$C$1121,C39,NSL!$O$1101:$O$1121)</f>
        <v>0</v>
      </c>
      <c r="AS39" s="55">
        <f>SUMIF(NSL!$C$1123:$C$1164,C39,NSL!$O$1123:$O$1164)</f>
        <v>0</v>
      </c>
      <c r="AT39" s="55">
        <f>SUMIF(NSL!$C$1166:$C$1201,C39,NSL!$O$1166:$O$1201)</f>
        <v>0</v>
      </c>
      <c r="AU39" s="55">
        <f>SUMIF(NSL!$C$1203:$C$1223,C39,NSL!$O$1203:$O$1223)</f>
        <v>0</v>
      </c>
      <c r="AV39" s="55">
        <f>SUMIF(NSL!$C$1225:$C$1226,C39,NSL!$O$1225:$O$1226)</f>
        <v>0</v>
      </c>
      <c r="AW39" s="55">
        <f>SUMIF(NSL!$C$1228:$C$1244,C39,NSL!$O$1228:$O$1244)</f>
        <v>0</v>
      </c>
      <c r="AX39" s="55">
        <f>SUMIF(NSL!$C$1246:$C$1351,C39,NSL!$O$1246:$O$1351)</f>
        <v>0</v>
      </c>
      <c r="AY39" s="55">
        <f>SUMIF(NSL!$C$1353:$C$1434,C39,NSL!$O$1353:$O$1434)</f>
        <v>0</v>
      </c>
      <c r="AZ39" s="55">
        <f>SUMIF(NSL!$C$1436:$C$1440,C39,NSL!$O$1436:$O$1440)</f>
        <v>0</v>
      </c>
      <c r="BA39" s="55">
        <f>SUMIF(NSL!$C$1442:$C$1507,C39,NSL!$O$1442:$O$1507)</f>
        <v>0</v>
      </c>
      <c r="BB39" s="55">
        <f>SUMIF(NSL!$C$1509:$C$1540,C39,NSL!$O$1509:$O$1540)</f>
        <v>0</v>
      </c>
      <c r="BC39" s="55">
        <f>SUMIF(NSL!$C$1542:$C$1545,C39,NSL!$O$1542:$O$1545)</f>
        <v>0</v>
      </c>
      <c r="BD39" s="55">
        <f>SUMIF(NSL!$C$1547:$C$1560,C39,NSL!$O$1547:$O$1560)</f>
        <v>0</v>
      </c>
      <c r="BE39" s="55">
        <f>SUMIF(NSL!$C$1562:$C$1565,C39,NSL!$O$1562:$O$1565)</f>
        <v>0</v>
      </c>
      <c r="BF39" s="55">
        <f>SUMIF(NSL!$C$1567:$C$1569,C39,NSL!$O$1567:$O$1569)</f>
        <v>0</v>
      </c>
      <c r="BG39" s="65">
        <f>SUM(G39:Q39)+SUM(S39:Z39)+SUM(AB39:AK39)+SUM(AM39:BF39)</f>
        <v>0</v>
      </c>
      <c r="BH39" s="53">
        <f>AL60-BG39</f>
        <v>0</v>
      </c>
      <c r="BI39" s="53">
        <f t="shared" si="6"/>
        <v>0.1</v>
      </c>
    </row>
    <row r="40" spans="1:61" ht="15">
      <c r="A40" s="56"/>
      <c r="B40" s="7" t="s">
        <v>163</v>
      </c>
      <c r="C40" s="8" t="s">
        <v>59</v>
      </c>
      <c r="D40" s="52">
        <f>HTg!L42</f>
        <v>0.14000000000000001</v>
      </c>
      <c r="E40" s="65">
        <f t="shared" si="10"/>
        <v>0</v>
      </c>
      <c r="F40" s="70">
        <f t="shared" si="11"/>
        <v>0</v>
      </c>
      <c r="G40" s="55">
        <f>SUMIF(NSL!$C$9:$C$10,C40,NSL!$O$9:$O$10)</f>
        <v>0</v>
      </c>
      <c r="H40" s="55">
        <f>SUMIF(NSL!$C$12:$C$13,C40,NSL!$O$12:$O$13)</f>
        <v>0</v>
      </c>
      <c r="I40" s="55">
        <f>SUMIF(NSL!$C$15:$C$16,C40,NSL!$O$15:$O$16)</f>
        <v>0</v>
      </c>
      <c r="J40" s="55">
        <f>SUMIF(NSL!$C$18:$C$19,C40,NSL!$O$18:$O$19)</f>
        <v>0</v>
      </c>
      <c r="K40" s="55">
        <f>SUMIF(NSL!$C$21:$C$43,C40,NSL!$O$21:$O$43)</f>
        <v>0</v>
      </c>
      <c r="L40" s="55">
        <f>SUMIF(NSL!$C$45:$C$51,C40,NSL!$O$45:$O$51)</f>
        <v>0</v>
      </c>
      <c r="M40" s="55">
        <f>SUMIF(NSL!$C$53:$C$55,C40,NSL!$O$53:$O$55)</f>
        <v>0</v>
      </c>
      <c r="N40" s="55">
        <f>SUMIF(NSL!$C$57:$C$65,C40,NSL!$O$57:$O$65)</f>
        <v>0</v>
      </c>
      <c r="O40" s="55">
        <f>SUMIF(NSL!$C$67:$C$76,C40,NSL!$O$67:$O$76)</f>
        <v>0</v>
      </c>
      <c r="P40" s="55">
        <f>SUMIF(NSL!$C$78:$C$79,C40,NSL!$O$78:$O$79)</f>
        <v>0</v>
      </c>
      <c r="Q40" s="55">
        <f>SUMIF(NSL!$C$81:$C$173,C40,NSL!$O$81:$O$173)</f>
        <v>0</v>
      </c>
      <c r="R40" s="65">
        <f t="shared" si="12"/>
        <v>0.14000000000000001</v>
      </c>
      <c r="S40" s="55">
        <f>SUMIF(NSL!$C$176:$C$214,C40,NSL!$O$176:$O$214)</f>
        <v>0</v>
      </c>
      <c r="T40" s="55">
        <f>SUMIF(NSL!$C$216:$C$238,C40,NSL!$O$216:$O$238)</f>
        <v>0</v>
      </c>
      <c r="U40" s="55">
        <f>SUMIF(NSL!$C$240:$C$252,C40,NSL!$O$240:$O$252)</f>
        <v>0</v>
      </c>
      <c r="V40" s="55">
        <f>SUMIF(NSL!$C$254:$C$255,C40,NSL!$O$254:$O$255)</f>
        <v>0</v>
      </c>
      <c r="W40" s="55">
        <f>SUMIF(NSL!$C$257:$C$282,C40,NSL!$O$257:$O$282)</f>
        <v>0</v>
      </c>
      <c r="X40" s="55">
        <f>SUMIF(NSL!$C$284:$C$346,C40,NSL!$O$284:$O$346)</f>
        <v>0.17</v>
      </c>
      <c r="Y40" s="55">
        <f>SUMIF(NSL!$C$348:$C$436,C40,NSL!$O$348:$O$436)</f>
        <v>0</v>
      </c>
      <c r="Z40" s="55">
        <f>SUMIF(NSL!$C$438:$C$480,C40,NSL!$O$438:$O$480)</f>
        <v>0</v>
      </c>
      <c r="AA40" s="72">
        <f t="shared" si="16"/>
        <v>-0.03</v>
      </c>
      <c r="AB40" s="55">
        <f>SUMIF(NSL!$C$483:$C$679,C40,NSL!$O$483:$O$679)</f>
        <v>0</v>
      </c>
      <c r="AC40" s="55">
        <f>SUMIF(NSL!$C$681:$C$682,C40,NSL!$O$681:$O$682)</f>
        <v>0</v>
      </c>
      <c r="AD40" s="55">
        <f>SUMIF(NSL!$C$684:$C$692,C40,NSL!$O$684:$O$692)</f>
        <v>0</v>
      </c>
      <c r="AE40" s="55">
        <f>SUMIF(NSL!$C$694:$C$776,C40,NSL!$O$694:$O$776)</f>
        <v>0</v>
      </c>
      <c r="AF40" s="55">
        <f>SUMIF(NSL!$C$778:$C$810,C40,NSL!$O$778:$O$810)</f>
        <v>0</v>
      </c>
      <c r="AG40" s="55">
        <f>SUMIF(NSL!$C$812:$C$813,C40,NSL!$O$812:$O$813)</f>
        <v>0</v>
      </c>
      <c r="AH40" s="55">
        <f>SUMIF(NSL!$C$815:$C$816,C40,NSL!$O$815:$O$816)</f>
        <v>0</v>
      </c>
      <c r="AI40" s="55">
        <f>SUMIF(NSL!$C$818:$C$889,C40,NSL!$O$818:$O$889)</f>
        <v>0</v>
      </c>
      <c r="AJ40" s="55">
        <f>SUMIF(NSL!$C$891:$C$917,C40,NSL!$O$891:$O$917)</f>
        <v>0</v>
      </c>
      <c r="AK40" s="55">
        <f>SUMIF(NSL!$C$919:$C$981,C40,NSL!$O$919:$O$981)</f>
        <v>0</v>
      </c>
      <c r="AL40" s="55">
        <f>SUMIF(NSL!$C$983:$C$1000,C40,NSL!$O$983:$O$1000)</f>
        <v>0</v>
      </c>
      <c r="AM40" s="54">
        <f>D40-BG40</f>
        <v>-0.03</v>
      </c>
      <c r="AN40" s="55">
        <f>SUMIF(NSL!$C$1030:$C$1045,C40,NSL!$O$1030:$O$1045)</f>
        <v>0</v>
      </c>
      <c r="AO40" s="55">
        <f>SUMIF(NSL!$C$1047:$C$1048,C40,NSL!$O$1047:$O$1048)</f>
        <v>0</v>
      </c>
      <c r="AP40" s="55">
        <f>SUMIF(NSL!$C$1050:$C$1074,C40,NSL!$O$1050:$O$1074)</f>
        <v>0</v>
      </c>
      <c r="AQ40" s="55">
        <f>SUMIF(NSL!$C$1076:$C$1099,C40,NSL!$O$1076:$O$1099)</f>
        <v>0</v>
      </c>
      <c r="AR40" s="55">
        <f>SUMIF(NSL!$C$1101:$C$1121,C40,NSL!$O$1101:$O$1121)</f>
        <v>0</v>
      </c>
      <c r="AS40" s="55">
        <f>SUMIF(NSL!$C$1123:$C$1164,C40,NSL!$O$1123:$O$1164)</f>
        <v>0</v>
      </c>
      <c r="AT40" s="55">
        <f>SUMIF(NSL!$C$1166:$C$1201,C40,NSL!$O$1166:$O$1201)</f>
        <v>0</v>
      </c>
      <c r="AU40" s="55">
        <f>SUMIF(NSL!$C$1203:$C$1223,C40,NSL!$O$1203:$O$1223)</f>
        <v>0</v>
      </c>
      <c r="AV40" s="55">
        <f>SUMIF(NSL!$C$1225:$C$1226,C40,NSL!$O$1225:$O$1226)</f>
        <v>0</v>
      </c>
      <c r="AW40" s="55">
        <f>SUMIF(NSL!$C$1228:$C$1244,C40,NSL!$O$1228:$O$1244)</f>
        <v>0</v>
      </c>
      <c r="AX40" s="55">
        <f>SUMIF(NSL!$C$1246:$C$1351,C40,NSL!$O$1246:$O$1351)</f>
        <v>0</v>
      </c>
      <c r="AY40" s="55">
        <f>SUMIF(NSL!$C$1353:$C$1434,C40,NSL!$O$1353:$O$1434)</f>
        <v>0</v>
      </c>
      <c r="AZ40" s="55">
        <f>SUMIF(NSL!$C$1436:$C$1440,C40,NSL!$O$1436:$O$1440)</f>
        <v>0</v>
      </c>
      <c r="BA40" s="55">
        <f>SUMIF(NSL!$C$1442:$C$1507,C40,NSL!$O$1442:$O$1507)</f>
        <v>0</v>
      </c>
      <c r="BB40" s="55">
        <f>SUMIF(NSL!$C$1509:$C$1540,C40,NSL!$O$1509:$O$1540)</f>
        <v>0</v>
      </c>
      <c r="BC40" s="55">
        <f>SUMIF(NSL!$C$1542:$C$1545,C40,NSL!$O$1542:$O$1545)</f>
        <v>0</v>
      </c>
      <c r="BD40" s="55">
        <f>SUMIF(NSL!$C$1547:$C$1560,C40,NSL!$O$1547:$O$1560)</f>
        <v>0</v>
      </c>
      <c r="BE40" s="55">
        <f>SUMIF(NSL!$C$1562:$C$1565,C40,NSL!$O$1562:$O$1565)</f>
        <v>0</v>
      </c>
      <c r="BF40" s="55">
        <f>SUMIF(NSL!$C$1567:$C$1569,C40,NSL!$O$1567:$O$1569)</f>
        <v>0</v>
      </c>
      <c r="BG40" s="65">
        <f>SUM(G40:Q40)+SUM(S40:Z40)+SUM(AB40:AL40)+SUM(AN40:BF40)</f>
        <v>0.17</v>
      </c>
      <c r="BH40" s="53">
        <f>AM60-BG40</f>
        <v>0.43999999999999995</v>
      </c>
      <c r="BI40" s="53">
        <f t="shared" si="6"/>
        <v>0.57999999999999996</v>
      </c>
    </row>
    <row r="41" spans="1:61" ht="15">
      <c r="A41" s="56"/>
      <c r="B41" s="7" t="s">
        <v>175</v>
      </c>
      <c r="C41" s="8" t="s">
        <v>177</v>
      </c>
      <c r="D41" s="52">
        <f>HTg!L43</f>
        <v>0</v>
      </c>
      <c r="E41" s="65">
        <f t="shared" si="10"/>
        <v>0</v>
      </c>
      <c r="F41" s="70">
        <f t="shared" si="11"/>
        <v>0</v>
      </c>
      <c r="G41" s="55">
        <f>SUMIF(NSL!$C$9:$C$10,C41,NSL!$O$9:$O$10)</f>
        <v>0</v>
      </c>
      <c r="H41" s="55">
        <f>SUMIF(NSL!$C$12:$C$13,C41,NSL!$O$12:$O$13)</f>
        <v>0</v>
      </c>
      <c r="I41" s="55">
        <f>SUMIF(NSL!$C$15:$C$16,C41,NSL!$O$15:$O$16)</f>
        <v>0</v>
      </c>
      <c r="J41" s="55">
        <f>SUMIF(NSL!$C$18:$C$19,C41,NSL!$O$18:$O$19)</f>
        <v>0</v>
      </c>
      <c r="K41" s="55">
        <f>SUMIF(NSL!$C$21:$C$43,C41,NSL!$O$21:$O$43)</f>
        <v>0</v>
      </c>
      <c r="L41" s="55">
        <f>SUMIF(NSL!$C$45:$C$51,C41,NSL!$O$45:$O$51)</f>
        <v>0</v>
      </c>
      <c r="M41" s="55">
        <f>SUMIF(NSL!$C$53:$C$55,C41,NSL!$O$53:$O$55)</f>
        <v>0</v>
      </c>
      <c r="N41" s="55">
        <f>SUMIF(NSL!$C$57:$C$65,C41,NSL!$O$57:$O$65)</f>
        <v>0</v>
      </c>
      <c r="O41" s="55">
        <f>SUMIF(NSL!$C$67:$C$76,C41,NSL!$O$67:$O$76)</f>
        <v>0</v>
      </c>
      <c r="P41" s="55">
        <f>SUMIF(NSL!$C$78:$C$79,C41,NSL!$O$78:$O$79)</f>
        <v>0</v>
      </c>
      <c r="Q41" s="55">
        <f>SUMIF(NSL!$C$81:$C$173,C41,NSL!$O$81:$O$173)</f>
        <v>0</v>
      </c>
      <c r="R41" s="65">
        <f t="shared" si="12"/>
        <v>0</v>
      </c>
      <c r="S41" s="55">
        <f>SUMIF(NSL!$C$176:$C$214,C41,NSL!$O$176:$O$214)</f>
        <v>0</v>
      </c>
      <c r="T41" s="55">
        <f>SUMIF(NSL!$C$216:$C$238,C41,NSL!$O$216:$O$238)</f>
        <v>0</v>
      </c>
      <c r="U41" s="55">
        <f>SUMIF(NSL!$C$240:$C$252,C41,NSL!$O$240:$O$252)</f>
        <v>0</v>
      </c>
      <c r="V41" s="55">
        <f>SUMIF(NSL!$C$254:$C$255,C41,NSL!$O$254:$O$255)</f>
        <v>0</v>
      </c>
      <c r="W41" s="55">
        <f>SUMIF(NSL!$C$257:$C$282,C41,NSL!$O$257:$O$282)</f>
        <v>0</v>
      </c>
      <c r="X41" s="55">
        <f>SUMIF(NSL!$C$284:$C$346,C41,NSL!$O$284:$O$346)</f>
        <v>0</v>
      </c>
      <c r="Y41" s="55">
        <f>SUMIF(NSL!$C$348:$C$436,C41,NSL!$O$348:$O$436)</f>
        <v>0</v>
      </c>
      <c r="Z41" s="55">
        <f>SUMIF(NSL!$C$438:$C$480,C41,NSL!$O$438:$O$480)</f>
        <v>0</v>
      </c>
      <c r="AA41" s="72">
        <f t="shared" si="16"/>
        <v>0</v>
      </c>
      <c r="AB41" s="55">
        <f>SUMIF(NSL!$C$483:$C$679,C41,NSL!$O$483:$O$679)</f>
        <v>0</v>
      </c>
      <c r="AC41" s="55">
        <f>SUMIF(NSL!$C$681:$C$682,C41,NSL!$O$681:$O$682)</f>
        <v>0</v>
      </c>
      <c r="AD41" s="55">
        <f>SUMIF(NSL!$C$684:$C$692,C41,NSL!$O$684:$O$692)</f>
        <v>0</v>
      </c>
      <c r="AE41" s="55">
        <f>SUMIF(NSL!$C$694:$C$776,C41,NSL!$O$694:$O$776)</f>
        <v>0</v>
      </c>
      <c r="AF41" s="55">
        <f>SUMIF(NSL!$C$778:$C$810,C41,NSL!$O$778:$O$810)</f>
        <v>0</v>
      </c>
      <c r="AG41" s="55">
        <f>SUMIF(NSL!$C$812:$C$813,C41,NSL!$O$812:$O$813)</f>
        <v>0</v>
      </c>
      <c r="AH41" s="55">
        <f>SUMIF(NSL!$C$815:$C$816,C41,NSL!$O$815:$O$816)</f>
        <v>0</v>
      </c>
      <c r="AI41" s="55">
        <f>SUMIF(NSL!$C$818:$C$889,C41,NSL!$O$818:$O$889)</f>
        <v>0</v>
      </c>
      <c r="AJ41" s="55">
        <f>SUMIF(NSL!$C$891:$C$917,C41,NSL!$O$891:$O$917)</f>
        <v>0</v>
      </c>
      <c r="AK41" s="55">
        <f>SUMIF(NSL!$C$919:$C$981,C41,NSL!$O$919:$O$981)</f>
        <v>0</v>
      </c>
      <c r="AL41" s="55">
        <f>SUMIF(NSL!$C$983:$C$1000,C41,NSL!$O$983:$O$1000)</f>
        <v>0</v>
      </c>
      <c r="AM41" s="55">
        <f>SUMIF(NSL!$C$1002:$C$1028,C41,NSL!$O$1002:$O$1028)</f>
        <v>0</v>
      </c>
      <c r="AN41" s="54">
        <f>D41-BG41</f>
        <v>0</v>
      </c>
      <c r="AO41" s="55">
        <f>SUMIF(NSL!$C$1047:$C$1048,C41,NSL!$O$1047:$O$1048)</f>
        <v>0</v>
      </c>
      <c r="AP41" s="55">
        <f>SUMIF(NSL!$C$1050:$C$1074,C41,NSL!$O$1050:$O$1074)</f>
        <v>0</v>
      </c>
      <c r="AQ41" s="55">
        <f>SUMIF(NSL!$C$1076:$C$1099,C41,NSL!$O$1076:$O$1099)</f>
        <v>0</v>
      </c>
      <c r="AR41" s="55">
        <f>SUMIF(NSL!$C$1101:$C$1121,C41,NSL!$O$1101:$O$1121)</f>
        <v>0</v>
      </c>
      <c r="AS41" s="55">
        <f>SUMIF(NSL!$C$1123:$C$1164,C41,NSL!$O$1123:$O$1164)</f>
        <v>0</v>
      </c>
      <c r="AT41" s="55">
        <f>SUMIF(NSL!$C$1166:$C$1201,C41,NSL!$O$1166:$O$1201)</f>
        <v>0</v>
      </c>
      <c r="AU41" s="55">
        <f>SUMIF(NSL!$C$1203:$C$1223,C41,NSL!$O$1203:$O$1223)</f>
        <v>0</v>
      </c>
      <c r="AV41" s="55">
        <f>SUMIF(NSL!$C$1225:$C$1226,C41,NSL!$O$1225:$O$1226)</f>
        <v>0</v>
      </c>
      <c r="AW41" s="55">
        <f>SUMIF(NSL!$C$1228:$C$1244,C41,NSL!$O$1228:$O$1244)</f>
        <v>0</v>
      </c>
      <c r="AX41" s="55">
        <f>SUMIF(NSL!$C$1246:$C$1351,C41,NSL!$O$1246:$O$1351)</f>
        <v>0</v>
      </c>
      <c r="AY41" s="55">
        <f>SUMIF(NSL!$C$1353:$C$1434,C41,NSL!$O$1353:$O$1434)</f>
        <v>0</v>
      </c>
      <c r="AZ41" s="55">
        <f>SUMIF(NSL!$C$1436:$C$1440,C41,NSL!$O$1436:$O$1440)</f>
        <v>0</v>
      </c>
      <c r="BA41" s="55">
        <f>SUMIF(NSL!$C$1442:$C$1507,C41,NSL!$O$1442:$O$1507)</f>
        <v>0</v>
      </c>
      <c r="BB41" s="55">
        <f>SUMIF(NSL!$C$1509:$C$1540,C41,NSL!$O$1509:$O$1540)</f>
        <v>0</v>
      </c>
      <c r="BC41" s="55">
        <f>SUMIF(NSL!$C$1542:$C$1545,C41,NSL!$O$1542:$O$1545)</f>
        <v>0</v>
      </c>
      <c r="BD41" s="55">
        <f>SUMIF(NSL!$C$1547:$C$1560,C41,NSL!$O$1547:$O$1560)</f>
        <v>0</v>
      </c>
      <c r="BE41" s="55">
        <f>SUMIF(NSL!$C$1562:$C$1565,C41,NSL!$O$1562:$O$1565)</f>
        <v>0</v>
      </c>
      <c r="BF41" s="55">
        <f>SUMIF(NSL!$C$1567:$C$1569,C41,NSL!$O$1567:$O$1569)</f>
        <v>0</v>
      </c>
      <c r="BG41" s="65">
        <f>SUM(G41:Q41)+SUM(S41:Z41)+SUM(AB41:AM41)+SUM(AO41:BF41)</f>
        <v>0</v>
      </c>
      <c r="BH41" s="53">
        <f>AN60-BG41</f>
        <v>0</v>
      </c>
      <c r="BI41" s="53">
        <f t="shared" si="6"/>
        <v>0</v>
      </c>
    </row>
    <row r="42" spans="1:61" ht="15">
      <c r="A42" s="8" t="s">
        <v>91</v>
      </c>
      <c r="B42" s="13" t="s">
        <v>127</v>
      </c>
      <c r="C42" s="8" t="s">
        <v>63</v>
      </c>
      <c r="D42" s="52">
        <f>HTg!L44</f>
        <v>0</v>
      </c>
      <c r="E42" s="65">
        <f t="shared" si="10"/>
        <v>0</v>
      </c>
      <c r="F42" s="70">
        <f t="shared" si="11"/>
        <v>0</v>
      </c>
      <c r="G42" s="55">
        <f>SUMIF(NSL!$C$9:$C$10,C42,NSL!$O$9:$O$10)</f>
        <v>0</v>
      </c>
      <c r="H42" s="55">
        <f>SUMIF(NSL!$C$12:$C$13,C42,NSL!$O$12:$O$13)</f>
        <v>0</v>
      </c>
      <c r="I42" s="55">
        <f>SUMIF(NSL!$C$15:$C$16,C42,NSL!$O$15:$O$16)</f>
        <v>0</v>
      </c>
      <c r="J42" s="55">
        <f>SUMIF(NSL!$C$18:$C$19,C42,NSL!$O$18:$O$19)</f>
        <v>0</v>
      </c>
      <c r="K42" s="55">
        <f>SUMIF(NSL!$C$21:$C$43,C42,NSL!$O$21:$O$43)</f>
        <v>0</v>
      </c>
      <c r="L42" s="55">
        <f>SUMIF(NSL!$C$45:$C$51,C42,NSL!$O$45:$O$51)</f>
        <v>0</v>
      </c>
      <c r="M42" s="55">
        <f>SUMIF(NSL!$C$53:$C$55,C42,NSL!$O$53:$O$55)</f>
        <v>0</v>
      </c>
      <c r="N42" s="55">
        <f>SUMIF(NSL!$C$57:$C$65,C42,NSL!$O$57:$O$65)</f>
        <v>0</v>
      </c>
      <c r="O42" s="55">
        <f>SUMIF(NSL!$C$67:$C$76,C42,NSL!$O$67:$O$76)</f>
        <v>0</v>
      </c>
      <c r="P42" s="55">
        <f>SUMIF(NSL!$C$78:$C$79,C42,NSL!$O$78:$O$79)</f>
        <v>0</v>
      </c>
      <c r="Q42" s="55">
        <f>SUMIF(NSL!$C$81:$C$173,C42,NSL!$O$81:$O$173)</f>
        <v>0</v>
      </c>
      <c r="R42" s="65">
        <f t="shared" si="12"/>
        <v>0</v>
      </c>
      <c r="S42" s="55">
        <f>SUMIF(NSL!$C$176:$C$214,C42,NSL!$O$176:$O$214)</f>
        <v>0</v>
      </c>
      <c r="T42" s="55">
        <f>SUMIF(NSL!$C$216:$C$238,C42,NSL!$O$216:$O$238)</f>
        <v>0</v>
      </c>
      <c r="U42" s="55">
        <f>SUMIF(NSL!$C$240:$C$252,C42,NSL!$O$240:$O$252)</f>
        <v>0</v>
      </c>
      <c r="V42" s="55">
        <f>SUMIF(NSL!$C$254:$C$255,C42,NSL!$O$254:$O$255)</f>
        <v>0</v>
      </c>
      <c r="W42" s="55">
        <f>SUMIF(NSL!$C$257:$C$282,C42,NSL!$O$257:$O$282)</f>
        <v>0</v>
      </c>
      <c r="X42" s="55">
        <f>SUMIF(NSL!$C$284:$C$346,C42,NSL!$O$284:$O$346)</f>
        <v>0</v>
      </c>
      <c r="Y42" s="55">
        <f>SUMIF(NSL!$C$348:$C$436,C42,NSL!$O$348:$O$436)</f>
        <v>0</v>
      </c>
      <c r="Z42" s="55">
        <f>SUMIF(NSL!$C$438:$C$480,C42,NSL!$O$438:$O$480)</f>
        <v>0</v>
      </c>
      <c r="AA42" s="72">
        <f t="shared" si="16"/>
        <v>0</v>
      </c>
      <c r="AB42" s="55">
        <f>SUMIF(NSL!$C$483:$C$679,C42,NSL!$O$483:$O$679)</f>
        <v>0</v>
      </c>
      <c r="AC42" s="55">
        <f>SUMIF(NSL!$C$681:$C$682,C42,NSL!$O$681:$O$682)</f>
        <v>0</v>
      </c>
      <c r="AD42" s="55">
        <f>SUMIF(NSL!$C$684:$C$692,C42,NSL!$O$684:$O$692)</f>
        <v>0</v>
      </c>
      <c r="AE42" s="55">
        <f>SUMIF(NSL!$C$694:$C$776,C42,NSL!$O$694:$O$776)</f>
        <v>0</v>
      </c>
      <c r="AF42" s="55">
        <f>SUMIF(NSL!$C$778:$C$810,C42,NSL!$O$778:$O$810)</f>
        <v>0</v>
      </c>
      <c r="AG42" s="55">
        <f>SUMIF(NSL!$C$812:$C$813,C42,NSL!$O$812:$O$813)</f>
        <v>0</v>
      </c>
      <c r="AH42" s="55">
        <f>SUMIF(NSL!$C$815:$C$816,C42,NSL!$O$815:$O$816)</f>
        <v>0</v>
      </c>
      <c r="AI42" s="55">
        <f>SUMIF(NSL!$C$818:$C$889,C42,NSL!$O$818:$O$889)</f>
        <v>0</v>
      </c>
      <c r="AJ42" s="55">
        <f>SUMIF(NSL!$C$891:$C$917,C42,NSL!$O$891:$O$917)</f>
        <v>0</v>
      </c>
      <c r="AK42" s="55">
        <f>SUMIF(NSL!$C$919:$C$981,C42,NSL!$O$919:$O$981)</f>
        <v>0</v>
      </c>
      <c r="AL42" s="55">
        <f>SUMIF(NSL!$C$983:$C$1000,C42,NSL!$O$983:$O$1000)</f>
        <v>0</v>
      </c>
      <c r="AM42" s="55">
        <f>SUMIF(NSL!$C$1002:$C$1028,C42,NSL!$O$1002:$O$1028)</f>
        <v>0</v>
      </c>
      <c r="AN42" s="55">
        <f>SUMIF(NSL!$C$1030:$C$1045,C42,NSL!$O$1030:$O$1045)</f>
        <v>0</v>
      </c>
      <c r="AO42" s="54">
        <f>D42-BG42</f>
        <v>0</v>
      </c>
      <c r="AP42" s="55">
        <f>SUMIF(NSL!$C$1050:$C$1074,C42,NSL!$O$1050:$O$1074)</f>
        <v>0</v>
      </c>
      <c r="AQ42" s="55">
        <f>SUMIF(NSL!$C$1076:$C$1099,C42,NSL!$O$1076:$O$1099)</f>
        <v>0</v>
      </c>
      <c r="AR42" s="55">
        <f>SUMIF(NSL!$C$1101:$C$1121,C42,NSL!$O$1101:$O$1121)</f>
        <v>0</v>
      </c>
      <c r="AS42" s="55">
        <f>SUMIF(NSL!$C$1123:$C$1164,C42,NSL!$O$1123:$O$1164)</f>
        <v>0</v>
      </c>
      <c r="AT42" s="55">
        <f>SUMIF(NSL!$C$1166:$C$1201,C42,NSL!$O$1166:$O$1201)</f>
        <v>0</v>
      </c>
      <c r="AU42" s="55">
        <f>SUMIF(NSL!$C$1203:$C$1223,C42,NSL!$O$1203:$O$1223)</f>
        <v>0</v>
      </c>
      <c r="AV42" s="55">
        <f>SUMIF(NSL!$C$1225:$C$1226,C42,NSL!$O$1225:$O$1226)</f>
        <v>0</v>
      </c>
      <c r="AW42" s="55">
        <f>SUMIF(NSL!$C$1228:$C$1244,C42,NSL!$O$1228:$O$1244)</f>
        <v>0</v>
      </c>
      <c r="AX42" s="55">
        <f>SUMIF(NSL!$C$1246:$C$1351,C42,NSL!$O$1246:$O$1351)</f>
        <v>0</v>
      </c>
      <c r="AY42" s="55">
        <f>SUMIF(NSL!$C$1353:$C$1434,C42,NSL!$O$1353:$O$1434)</f>
        <v>0</v>
      </c>
      <c r="AZ42" s="55">
        <f>SUMIF(NSL!$C$1436:$C$1440,C42,NSL!$O$1436:$O$1440)</f>
        <v>0</v>
      </c>
      <c r="BA42" s="55">
        <f>SUMIF(NSL!$C$1442:$C$1507,C42,NSL!$O$1442:$O$1507)</f>
        <v>0</v>
      </c>
      <c r="BB42" s="55">
        <f>SUMIF(NSL!$C$1509:$C$1540,C42,NSL!$O$1509:$O$1540)</f>
        <v>0</v>
      </c>
      <c r="BC42" s="55">
        <f>SUMIF(NSL!$C$1542:$C$1545,C42,NSL!$O$1542:$O$1545)</f>
        <v>0</v>
      </c>
      <c r="BD42" s="55">
        <f>SUMIF(NSL!$C$1547:$C$1560,C42,NSL!$O$1547:$O$1560)</f>
        <v>0</v>
      </c>
      <c r="BE42" s="55">
        <f>SUMIF(NSL!$C$1562:$C$1565,C42,NSL!$O$1562:$O$1565)</f>
        <v>0</v>
      </c>
      <c r="BF42" s="55">
        <f>SUMIF(NSL!$C$1567:$C$1569,C42,NSL!$O$1567:$O$1569)</f>
        <v>0</v>
      </c>
      <c r="BG42" s="65">
        <f>SUM(G42:Q42)+SUM(S42:Z42)+SUM(AB42:AN42)+SUM(AP42:BF42)</f>
        <v>0</v>
      </c>
      <c r="BH42" s="53">
        <f>AO60-BG42</f>
        <v>0</v>
      </c>
      <c r="BI42" s="53">
        <f>BH42+D42</f>
        <v>0</v>
      </c>
    </row>
    <row r="43" spans="1:61" ht="15">
      <c r="A43" s="8" t="s">
        <v>95</v>
      </c>
      <c r="B43" s="7" t="s">
        <v>126</v>
      </c>
      <c r="C43" s="8" t="s">
        <v>41</v>
      </c>
      <c r="D43" s="52">
        <f>HTg!L45</f>
        <v>0</v>
      </c>
      <c r="E43" s="65">
        <f t="shared" si="10"/>
        <v>0</v>
      </c>
      <c r="F43" s="70">
        <f t="shared" si="11"/>
        <v>0</v>
      </c>
      <c r="G43" s="55">
        <f>SUMIF(NSL!$C$9:$C$10,C43,NSL!$O$9:$O$10)</f>
        <v>0</v>
      </c>
      <c r="H43" s="55">
        <f>SUMIF(NSL!$C$12:$C$13,C43,NSL!$O$12:$O$13)</f>
        <v>0</v>
      </c>
      <c r="I43" s="55">
        <f>SUMIF(NSL!$C$15:$C$16,C43,NSL!$O$15:$O$16)</f>
        <v>0</v>
      </c>
      <c r="J43" s="55">
        <f>SUMIF(NSL!$C$18:$C$19,C43,NSL!$O$18:$O$19)</f>
        <v>0</v>
      </c>
      <c r="K43" s="55">
        <f>SUMIF(NSL!$C$21:$C$43,C43,NSL!$O$21:$O$43)</f>
        <v>0</v>
      </c>
      <c r="L43" s="55">
        <f>SUMIF(NSL!$C$45:$C$51,C43,NSL!$O$45:$O$51)</f>
        <v>0</v>
      </c>
      <c r="M43" s="55">
        <f>SUMIF(NSL!$C$53:$C$55,C43,NSL!$O$53:$O$55)</f>
        <v>0</v>
      </c>
      <c r="N43" s="55">
        <f>SUMIF(NSL!$C$57:$C$65,C43,NSL!$O$57:$O$65)</f>
        <v>0</v>
      </c>
      <c r="O43" s="55">
        <f>SUMIF(NSL!$C$67:$C$76,C43,NSL!$O$67:$O$76)</f>
        <v>0</v>
      </c>
      <c r="P43" s="55">
        <f>SUMIF(NSL!$C$78:$C$79,C43,NSL!$O$78:$O$79)</f>
        <v>0</v>
      </c>
      <c r="Q43" s="55">
        <f>SUMIF(NSL!$C$81:$C$173,C43,NSL!$O$81:$O$173)</f>
        <v>0</v>
      </c>
      <c r="R43" s="65">
        <f t="shared" si="12"/>
        <v>0</v>
      </c>
      <c r="S43" s="55">
        <f>SUMIF(NSL!$C$176:$C$214,C43,NSL!$O$176:$O$214)</f>
        <v>0</v>
      </c>
      <c r="T43" s="55">
        <f>SUMIF(NSL!$C$216:$C$238,C43,NSL!$O$216:$O$238)</f>
        <v>0</v>
      </c>
      <c r="U43" s="55">
        <f>SUMIF(NSL!$C$240:$C$252,C43,NSL!$O$240:$O$252)</f>
        <v>0</v>
      </c>
      <c r="V43" s="55">
        <f>SUMIF(NSL!$C$254:$C$255,C43,NSL!$O$254:$O$255)</f>
        <v>0</v>
      </c>
      <c r="W43" s="55">
        <f>SUMIF(NSL!$C$257:$C$282,C43,NSL!$O$257:$O$282)</f>
        <v>0</v>
      </c>
      <c r="X43" s="55">
        <f>SUMIF(NSL!$C$284:$C$346,C43,NSL!$O$284:$O$346)</f>
        <v>0</v>
      </c>
      <c r="Y43" s="55">
        <f>SUMIF(NSL!$C$348:$C$436,C43,NSL!$O$348:$O$436)</f>
        <v>0</v>
      </c>
      <c r="Z43" s="55">
        <f>SUMIF(NSL!$C$438:$C$480,C43,NSL!$O$438:$O$480)</f>
        <v>0</v>
      </c>
      <c r="AA43" s="72">
        <f t="shared" si="16"/>
        <v>0</v>
      </c>
      <c r="AB43" s="55">
        <f>SUMIF(NSL!$C$483:$C$679,C43,NSL!$O$483:$O$679)</f>
        <v>0</v>
      </c>
      <c r="AC43" s="55">
        <f>SUMIF(NSL!$C$681:$C$682,C43,NSL!$O$681:$O$682)</f>
        <v>0</v>
      </c>
      <c r="AD43" s="55">
        <f>SUMIF(NSL!$C$684:$C$692,C43,NSL!$O$684:$O$692)</f>
        <v>0</v>
      </c>
      <c r="AE43" s="55">
        <f>SUMIF(NSL!$C$694:$C$776,C43,NSL!$O$694:$O$776)</f>
        <v>0</v>
      </c>
      <c r="AF43" s="55">
        <f>SUMIF(NSL!$C$778:$C$810,C43,NSL!$O$778:$O$810)</f>
        <v>0</v>
      </c>
      <c r="AG43" s="55">
        <f>SUMIF(NSL!$C$812:$C$813,C43,NSL!$O$812:$O$813)</f>
        <v>0</v>
      </c>
      <c r="AH43" s="55">
        <f>SUMIF(NSL!$C$815:$C$816,C43,NSL!$O$815:$O$816)</f>
        <v>0</v>
      </c>
      <c r="AI43" s="55">
        <f>SUMIF(NSL!$C$818:$C$889,C43,NSL!$O$818:$O$889)</f>
        <v>0</v>
      </c>
      <c r="AJ43" s="55">
        <f>SUMIF(NSL!$C$891:$C$917,C43,NSL!$O$891:$O$917)</f>
        <v>0</v>
      </c>
      <c r="AK43" s="55">
        <f>SUMIF(NSL!$C$919:$C$981,C43,NSL!$O$919:$O$981)</f>
        <v>0</v>
      </c>
      <c r="AL43" s="55">
        <f>SUMIF(NSL!$C$983:$C$1000,C43,NSL!$O$983:$O$1000)</f>
        <v>0</v>
      </c>
      <c r="AM43" s="55">
        <f>SUMIF(NSL!$C$1002:$C$1028,C43,NSL!$O$1002:$O$1028)</f>
        <v>0</v>
      </c>
      <c r="AN43" s="55">
        <f>SUMIF(NSL!$C$1030:$C$1045,C43,NSL!$O$1030:$O$1045)</f>
        <v>0</v>
      </c>
      <c r="AO43" s="55">
        <f>SUMIF(NSL!$C$1047:$C$1048,C43,NSL!$O$1047:$O$1048)</f>
        <v>0</v>
      </c>
      <c r="AP43" s="54">
        <f>D43-BG43</f>
        <v>0</v>
      </c>
      <c r="AQ43" s="55">
        <f>SUMIF(NSL!$C$1076:$C$1099,C43,NSL!$O$1076:$O$1099)</f>
        <v>0</v>
      </c>
      <c r="AR43" s="55">
        <f>SUMIF(NSL!$C$1101:$C$1121,C43,NSL!$O$1101:$O$1121)</f>
        <v>0</v>
      </c>
      <c r="AS43" s="55">
        <f>SUMIF(NSL!$C$1123:$C$1164,C43,NSL!$O$1123:$O$1164)</f>
        <v>0</v>
      </c>
      <c r="AT43" s="55">
        <f>SUMIF(NSL!$C$1166:$C$1201,C43,NSL!$O$1166:$O$1201)</f>
        <v>0</v>
      </c>
      <c r="AU43" s="55">
        <f>SUMIF(NSL!$C$1203:$C$1223,C43,NSL!$O$1203:$O$1223)</f>
        <v>0</v>
      </c>
      <c r="AV43" s="55">
        <f>SUMIF(NSL!$C$1225:$C$1226,C43,NSL!$O$1225:$O$1226)</f>
        <v>0</v>
      </c>
      <c r="AW43" s="55">
        <f>SUMIF(NSL!$C$1228:$C$1244,C43,NSL!$O$1228:$O$1244)</f>
        <v>0</v>
      </c>
      <c r="AX43" s="55">
        <f>SUMIF(NSL!$C$1246:$C$1351,C43,NSL!$O$1246:$O$1351)</f>
        <v>0</v>
      </c>
      <c r="AY43" s="55">
        <f>SUMIF(NSL!$C$1353:$C$1434,C43,NSL!$O$1353:$O$1434)</f>
        <v>0</v>
      </c>
      <c r="AZ43" s="55">
        <f>SUMIF(NSL!$C$1436:$C$1440,C43,NSL!$O$1436:$O$1440)</f>
        <v>0</v>
      </c>
      <c r="BA43" s="55">
        <f>SUMIF(NSL!$C$1442:$C$1507,C43,NSL!$O$1442:$O$1507)</f>
        <v>0</v>
      </c>
      <c r="BB43" s="55">
        <f>SUMIF(NSL!$C$1509:$C$1540,C43,NSL!$O$1509:$O$1540)</f>
        <v>0</v>
      </c>
      <c r="BC43" s="55">
        <f>SUMIF(NSL!$C$1542:$C$1545,C43,NSL!$O$1542:$O$1545)</f>
        <v>0</v>
      </c>
      <c r="BD43" s="55">
        <f>SUMIF(NSL!$C$1547:$C$1560,C43,NSL!$O$1547:$O$1560)</f>
        <v>0</v>
      </c>
      <c r="BE43" s="55">
        <f>SUMIF(NSL!$C$1562:$C$1565,C43,NSL!$O$1562:$O$1565)</f>
        <v>0</v>
      </c>
      <c r="BF43" s="55">
        <f>SUMIF(NSL!$C$1567:$C$1569,C43,NSL!$O$1567:$O$1569)</f>
        <v>0</v>
      </c>
      <c r="BG43" s="65">
        <f>SUM(G43:Q43)+SUM(S43:Z43)+SUM(AB43:AO43)+SUM(AQ43:BF43)</f>
        <v>0</v>
      </c>
      <c r="BH43" s="53">
        <f>AP60-BG43</f>
        <v>0</v>
      </c>
      <c r="BI43" s="53">
        <f t="shared" si="6"/>
        <v>0</v>
      </c>
    </row>
    <row r="44" spans="1:61" ht="15">
      <c r="A44" s="8" t="s">
        <v>96</v>
      </c>
      <c r="B44" s="7" t="s">
        <v>101</v>
      </c>
      <c r="C44" s="8" t="s">
        <v>42</v>
      </c>
      <c r="D44" s="52">
        <f>HTg!L46</f>
        <v>0</v>
      </c>
      <c r="E44" s="65">
        <f t="shared" si="10"/>
        <v>0</v>
      </c>
      <c r="F44" s="70">
        <f t="shared" si="11"/>
        <v>0</v>
      </c>
      <c r="G44" s="55">
        <f>SUMIF(NSL!$C$9:$C$10,C44,NSL!$O$9:$O$10)</f>
        <v>0</v>
      </c>
      <c r="H44" s="55">
        <f>SUMIF(NSL!$C$12:$C$13,C44,NSL!$O$12:$O$13)</f>
        <v>0</v>
      </c>
      <c r="I44" s="55">
        <f>SUMIF(NSL!$C$15:$C$16,C44,NSL!$O$15:$O$16)</f>
        <v>0</v>
      </c>
      <c r="J44" s="55">
        <f>SUMIF(NSL!$C$18:$C$19,C44,NSL!$O$18:$O$19)</f>
        <v>0</v>
      </c>
      <c r="K44" s="55">
        <f>SUMIF(NSL!$C$21:$C$43,C44,NSL!$O$21:$O$43)</f>
        <v>0</v>
      </c>
      <c r="L44" s="55">
        <f>SUMIF(NSL!$C$45:$C$51,C44,NSL!$O$45:$O$51)</f>
        <v>0</v>
      </c>
      <c r="M44" s="55">
        <f>SUMIF(NSL!$C$53:$C$55,C44,NSL!$O$53:$O$55)</f>
        <v>0</v>
      </c>
      <c r="N44" s="55">
        <f>SUMIF(NSL!$C$57:$C$65,C44,NSL!$O$57:$O$65)</f>
        <v>0</v>
      </c>
      <c r="O44" s="55">
        <f>SUMIF(NSL!$C$67:$C$76,C44,NSL!$O$67:$O$76)</f>
        <v>0</v>
      </c>
      <c r="P44" s="55">
        <f>SUMIF(NSL!$C$78:$C$79,C44,NSL!$O$78:$O$79)</f>
        <v>0</v>
      </c>
      <c r="Q44" s="55">
        <f>SUMIF(NSL!$C$81:$C$173,C44,NSL!$O$81:$O$173)</f>
        <v>0</v>
      </c>
      <c r="R44" s="65">
        <f t="shared" si="12"/>
        <v>0</v>
      </c>
      <c r="S44" s="55">
        <f>SUMIF(NSL!$C$176:$C$214,C44,NSL!$O$176:$O$214)</f>
        <v>0</v>
      </c>
      <c r="T44" s="55">
        <f>SUMIF(NSL!$C$216:$C$238,C44,NSL!$O$216:$O$238)</f>
        <v>0</v>
      </c>
      <c r="U44" s="55">
        <f>SUMIF(NSL!$C$240:$C$252,C44,NSL!$O$240:$O$252)</f>
        <v>0</v>
      </c>
      <c r="V44" s="55">
        <f>SUMIF(NSL!$C$254:$C$255,C44,NSL!$O$254:$O$255)</f>
        <v>0</v>
      </c>
      <c r="W44" s="55">
        <f>SUMIF(NSL!$C$257:$C$282,C44,NSL!$O$257:$O$282)</f>
        <v>0</v>
      </c>
      <c r="X44" s="55">
        <f>SUMIF(NSL!$C$284:$C$346,C44,NSL!$O$284:$O$346)</f>
        <v>0</v>
      </c>
      <c r="Y44" s="55">
        <f>SUMIF(NSL!$C$348:$C$436,C44,NSL!$O$348:$O$436)</f>
        <v>0</v>
      </c>
      <c r="Z44" s="55">
        <f>SUMIF(NSL!$C$438:$C$480,C44,NSL!$O$438:$O$480)</f>
        <v>0</v>
      </c>
      <c r="AA44" s="72">
        <f t="shared" si="16"/>
        <v>0</v>
      </c>
      <c r="AB44" s="55">
        <f>SUMIF(NSL!$C$483:$C$679,C44,NSL!$O$483:$O$679)</f>
        <v>0</v>
      </c>
      <c r="AC44" s="55">
        <f>SUMIF(NSL!$C$681:$C$682,C44,NSL!$O$681:$O$682)</f>
        <v>0</v>
      </c>
      <c r="AD44" s="55">
        <f>SUMIF(NSL!$C$684:$C$692,C44,NSL!$O$684:$O$692)</f>
        <v>0</v>
      </c>
      <c r="AE44" s="55">
        <f>SUMIF(NSL!$C$694:$C$776,C44,NSL!$O$694:$O$776)</f>
        <v>0</v>
      </c>
      <c r="AF44" s="55">
        <f>SUMIF(NSL!$C$778:$C$810,C44,NSL!$O$778:$O$810)</f>
        <v>0</v>
      </c>
      <c r="AG44" s="55">
        <f>SUMIF(NSL!$C$812:$C$813,C44,NSL!$O$812:$O$813)</f>
        <v>0</v>
      </c>
      <c r="AH44" s="55">
        <f>SUMIF(NSL!$C$815:$C$816,C44,NSL!$O$815:$O$816)</f>
        <v>0</v>
      </c>
      <c r="AI44" s="55">
        <f>SUMIF(NSL!$C$818:$C$889,C44,NSL!$O$818:$O$889)</f>
        <v>0</v>
      </c>
      <c r="AJ44" s="55">
        <f>SUMIF(NSL!$C$891:$C$917,C44,NSL!$O$891:$O$917)</f>
        <v>0</v>
      </c>
      <c r="AK44" s="55">
        <f>SUMIF(NSL!$C$919:$C$981,C44,NSL!$O$919:$O$981)</f>
        <v>0</v>
      </c>
      <c r="AL44" s="55">
        <f>SUMIF(NSL!$C$983:$C$1000,C44,NSL!$O$983:$O$1000)</f>
        <v>0</v>
      </c>
      <c r="AM44" s="55">
        <f>SUMIF(NSL!$C$1002:$C$1028,C44,NSL!$O$1002:$O$1028)</f>
        <v>0</v>
      </c>
      <c r="AN44" s="55">
        <f>SUMIF(NSL!$C$1030:$C$1045,C44,NSL!$O$1030:$O$1045)</f>
        <v>0</v>
      </c>
      <c r="AO44" s="55">
        <f>SUMIF(NSL!$C$1047:$C$1048,C44,NSL!$O$1047:$O$1048)</f>
        <v>0</v>
      </c>
      <c r="AP44" s="55">
        <f>SUMIF(NSL!$C$1050:$C$1074,C44,NSL!$O$1050:$O$1074)</f>
        <v>0</v>
      </c>
      <c r="AQ44" s="54">
        <f>D44-BG44</f>
        <v>0</v>
      </c>
      <c r="AR44" s="55">
        <f>SUMIF(NSL!$C$1101:$C$1121,C44,NSL!$O$1101:$O$1121)</f>
        <v>0</v>
      </c>
      <c r="AS44" s="55">
        <f>SUMIF(NSL!$C$1123:$C$1164,C44,NSL!$O$1123:$O$1164)</f>
        <v>0</v>
      </c>
      <c r="AT44" s="55">
        <f>SUMIF(NSL!$C$1166:$C$1201,C44,NSL!$O$1166:$O$1201)</f>
        <v>0</v>
      </c>
      <c r="AU44" s="55">
        <f>SUMIF(NSL!$C$1203:$C$1223,C44,NSL!$O$1203:$O$1223)</f>
        <v>0</v>
      </c>
      <c r="AV44" s="55">
        <f>SUMIF(NSL!$C$1225:$C$1226,C44,NSL!$O$1225:$O$1226)</f>
        <v>0</v>
      </c>
      <c r="AW44" s="55">
        <f>SUMIF(NSL!$C$1228:$C$1244,C44,NSL!$O$1228:$O$1244)</f>
        <v>0</v>
      </c>
      <c r="AX44" s="55">
        <f>SUMIF(NSL!$C$1246:$C$1351,C44,NSL!$O$1246:$O$1351)</f>
        <v>0</v>
      </c>
      <c r="AY44" s="55">
        <f>SUMIF(NSL!$C$1353:$C$1434,C44,NSL!$O$1353:$O$1434)</f>
        <v>0</v>
      </c>
      <c r="AZ44" s="55">
        <f>SUMIF(NSL!$C$1436:$C$1440,C44,NSL!$O$1436:$O$1440)</f>
        <v>0</v>
      </c>
      <c r="BA44" s="55">
        <f>SUMIF(NSL!$C$1442:$C$1507,C44,NSL!$O$1442:$O$1507)</f>
        <v>0</v>
      </c>
      <c r="BB44" s="55">
        <f>SUMIF(NSL!$C$1509:$C$1540,C44,NSL!$O$1509:$O$1540)</f>
        <v>0</v>
      </c>
      <c r="BC44" s="55">
        <f>SUMIF(NSL!$C$1542:$C$1545,C44,NSL!$O$1542:$O$1545)</f>
        <v>0</v>
      </c>
      <c r="BD44" s="55">
        <f>SUMIF(NSL!$C$1547:$C$1560,C44,NSL!$O$1547:$O$1560)</f>
        <v>0</v>
      </c>
      <c r="BE44" s="55">
        <f>SUMIF(NSL!$C$1562:$C$1565,C44,NSL!$O$1562:$O$1565)</f>
        <v>0</v>
      </c>
      <c r="BF44" s="55">
        <f>SUMIF(NSL!$C$1567:$C$1569,C44,NSL!$O$1567:$O$1569)</f>
        <v>0</v>
      </c>
      <c r="BG44" s="65">
        <f>SUM(G44:Q44)+SUM(S44:Z44)+SUM(AB44:AP44)+SUM(AR44:BF44)</f>
        <v>0</v>
      </c>
      <c r="BH44" s="53">
        <f>AQ60-BG44</f>
        <v>0</v>
      </c>
      <c r="BI44" s="53">
        <f t="shared" si="6"/>
        <v>0</v>
      </c>
    </row>
    <row r="45" spans="1:61" ht="15">
      <c r="A45" s="8" t="s">
        <v>97</v>
      </c>
      <c r="B45" s="7" t="s">
        <v>146</v>
      </c>
      <c r="C45" s="8" t="s">
        <v>64</v>
      </c>
      <c r="D45" s="52">
        <f>HTg!L47</f>
        <v>22.55</v>
      </c>
      <c r="E45" s="65">
        <f t="shared" si="10"/>
        <v>0</v>
      </c>
      <c r="F45" s="70">
        <f t="shared" si="11"/>
        <v>0</v>
      </c>
      <c r="G45" s="55">
        <f>SUMIF(NSL!$C$9:$C$10,C45,NSL!$O$9:$O$10)</f>
        <v>0</v>
      </c>
      <c r="H45" s="55">
        <f>SUMIF(NSL!$C$12:$C$13,C45,NSL!$O$12:$O$13)</f>
        <v>0</v>
      </c>
      <c r="I45" s="55">
        <f>SUMIF(NSL!$C$15:$C$16,C45,NSL!$O$15:$O$16)</f>
        <v>0</v>
      </c>
      <c r="J45" s="55">
        <f>SUMIF(NSL!$C$18:$C$19,C45,NSL!$O$18:$O$19)</f>
        <v>0</v>
      </c>
      <c r="K45" s="55">
        <f>SUMIF(NSL!$C$21:$C$43,C45,NSL!$O$21:$O$43)</f>
        <v>0</v>
      </c>
      <c r="L45" s="55">
        <f>SUMIF(NSL!$C$45:$C$51,C45,NSL!$O$45:$O$51)</f>
        <v>0</v>
      </c>
      <c r="M45" s="55">
        <f>SUMIF(NSL!$C$53:$C$55,C45,NSL!$O$53:$O$55)</f>
        <v>0</v>
      </c>
      <c r="N45" s="55">
        <f>SUMIF(NSL!$C$57:$C$65,C45,NSL!$O$57:$O$65)</f>
        <v>0</v>
      </c>
      <c r="O45" s="55">
        <f>SUMIF(NSL!$C$67:$C$76,C45,NSL!$O$67:$O$76)</f>
        <v>0</v>
      </c>
      <c r="P45" s="55">
        <f>SUMIF(NSL!$C$78:$C$79,C45,NSL!$O$78:$O$79)</f>
        <v>0</v>
      </c>
      <c r="Q45" s="55">
        <f>SUMIF(NSL!$C$81:$C$173,C45,NSL!$O$81:$O$173)</f>
        <v>0</v>
      </c>
      <c r="R45" s="65">
        <f t="shared" si="12"/>
        <v>22.55</v>
      </c>
      <c r="S45" s="55">
        <f>SUMIF(NSL!$C$176:$C$214,C45,NSL!$O$176:$O$214)</f>
        <v>0</v>
      </c>
      <c r="T45" s="55">
        <f>SUMIF(NSL!$C$216:$C$238,C45,NSL!$O$216:$O$238)</f>
        <v>0</v>
      </c>
      <c r="U45" s="55">
        <f>SUMIF(NSL!$C$240:$C$252,C45,NSL!$O$240:$O$252)</f>
        <v>0</v>
      </c>
      <c r="V45" s="55">
        <f>SUMIF(NSL!$C$254:$C$255,C45,NSL!$O$254:$O$255)</f>
        <v>0</v>
      </c>
      <c r="W45" s="55">
        <f>SUMIF(NSL!$C$257:$C$282,C45,NSL!$O$257:$O$282)</f>
        <v>0</v>
      </c>
      <c r="X45" s="55">
        <f>SUMIF(NSL!$C$284:$C$346,C45,NSL!$O$284:$O$346)</f>
        <v>0</v>
      </c>
      <c r="Y45" s="55">
        <f>SUMIF(NSL!$C$348:$C$436,C45,NSL!$O$348:$O$436)</f>
        <v>0</v>
      </c>
      <c r="Z45" s="55">
        <f>SUMIF(NSL!$C$438:$C$480,C45,NSL!$O$438:$O$480)</f>
        <v>0</v>
      </c>
      <c r="AA45" s="72">
        <f t="shared" si="16"/>
        <v>0.06</v>
      </c>
      <c r="AB45" s="55">
        <f>SUMIF(NSL!$C$483:$C$679,C45,NSL!$O$483:$O$679)</f>
        <v>0</v>
      </c>
      <c r="AC45" s="55">
        <f>SUMIF(NSL!$C$681:$C$682,C45,NSL!$O$681:$O$682)</f>
        <v>0</v>
      </c>
      <c r="AD45" s="55">
        <f>SUMIF(NSL!$C$684:$C$692,C45,NSL!$O$684:$O$692)</f>
        <v>0</v>
      </c>
      <c r="AE45" s="55">
        <f>SUMIF(NSL!$C$694:$C$776,C45,NSL!$O$694:$O$776)</f>
        <v>0</v>
      </c>
      <c r="AF45" s="55">
        <f>SUMIF(NSL!$C$778:$C$810,C45,NSL!$O$778:$O$810)</f>
        <v>0</v>
      </c>
      <c r="AG45" s="55">
        <f>SUMIF(NSL!$C$812:$C$813,C45,NSL!$O$812:$O$813)</f>
        <v>0</v>
      </c>
      <c r="AH45" s="55">
        <f>SUMIF(NSL!$C$815:$C$816,C45,NSL!$O$815:$O$816)</f>
        <v>0</v>
      </c>
      <c r="AI45" s="55">
        <f>SUMIF(NSL!$C$818:$C$889,C45,NSL!$O$818:$O$889)</f>
        <v>0</v>
      </c>
      <c r="AJ45" s="55">
        <f>SUMIF(NSL!$C$891:$C$917,C45,NSL!$O$891:$O$917)</f>
        <v>0</v>
      </c>
      <c r="AK45" s="55">
        <f>SUMIF(NSL!$C$919:$C$981,C45,NSL!$O$919:$O$981)</f>
        <v>0.06</v>
      </c>
      <c r="AL45" s="55">
        <f>SUMIF(NSL!$C$983:$C$1000,C45,NSL!$O$983:$O$1000)</f>
        <v>0</v>
      </c>
      <c r="AM45" s="55">
        <f>SUMIF(NSL!$C$1002:$C$1028,C45,NSL!$O$1002:$O$1028)</f>
        <v>0</v>
      </c>
      <c r="AN45" s="55">
        <f>SUMIF(NSL!$C$1030:$C$1045,C45,NSL!$O$1030:$O$1045)</f>
        <v>0</v>
      </c>
      <c r="AO45" s="55">
        <f>SUMIF(NSL!$C$1047:$C$1048,C45,NSL!$O$1047:$O$1048)</f>
        <v>0</v>
      </c>
      <c r="AP45" s="55">
        <f>SUMIF(NSL!$C$1050:$C$1074,C45,NSL!$O$1050:$O$1074)</f>
        <v>0</v>
      </c>
      <c r="AQ45" s="55">
        <f>SUMIF(NSL!$C$1076:$C$1099,C45,NSL!$O$1076:$O$1099)</f>
        <v>0</v>
      </c>
      <c r="AR45" s="54">
        <f>D45-BG45</f>
        <v>22.490000000000002</v>
      </c>
      <c r="AS45" s="55">
        <f>SUMIF(NSL!$C$1123:$C$1164,C45,NSL!$O$1123:$O$1164)</f>
        <v>0</v>
      </c>
      <c r="AT45" s="55">
        <f>SUMIF(NSL!$C$1166:$C$1201,C45,NSL!$O$1166:$O$1201)</f>
        <v>0</v>
      </c>
      <c r="AU45" s="55">
        <f>SUMIF(NSL!$C$1203:$C$1223,C45,NSL!$O$1203:$O$1223)</f>
        <v>0</v>
      </c>
      <c r="AV45" s="55">
        <f>SUMIF(NSL!$C$1225:$C$1226,C45,NSL!$O$1225:$O$1226)</f>
        <v>0</v>
      </c>
      <c r="AW45" s="55">
        <f>SUMIF(NSL!$C$1228:$C$1244,C45,NSL!$O$1228:$O$1244)</f>
        <v>0</v>
      </c>
      <c r="AX45" s="55">
        <f>SUMIF(NSL!$C$1246:$C$1351,C45,NSL!$O$1246:$O$1351)</f>
        <v>0</v>
      </c>
      <c r="AY45" s="55">
        <f>SUMIF(NSL!$C$1353:$C$1434,C45,NSL!$O$1353:$O$1434)</f>
        <v>0</v>
      </c>
      <c r="AZ45" s="55">
        <f>SUMIF(NSL!$C$1436:$C$1440,C45,NSL!$O$1436:$O$1440)</f>
        <v>0</v>
      </c>
      <c r="BA45" s="55">
        <f>SUMIF(NSL!$C$1442:$C$1507,C45,NSL!$O$1442:$O$1507)</f>
        <v>0</v>
      </c>
      <c r="BB45" s="55">
        <f>SUMIF(NSL!$C$1509:$C$1540,C45,NSL!$O$1509:$O$1540)</f>
        <v>0</v>
      </c>
      <c r="BC45" s="55">
        <f>SUMIF(NSL!$C$1542:$C$1545,C45,NSL!$O$1542:$O$1545)</f>
        <v>0</v>
      </c>
      <c r="BD45" s="55">
        <f>SUMIF(NSL!$C$1547:$C$1560,C45,NSL!$O$1547:$O$1560)</f>
        <v>0</v>
      </c>
      <c r="BE45" s="55">
        <f>SUMIF(NSL!$C$1562:$C$1565,C45,NSL!$O$1562:$O$1565)</f>
        <v>0</v>
      </c>
      <c r="BF45" s="55">
        <f>SUMIF(NSL!$C$1567:$C$1569,C45,NSL!$O$1567:$O$1569)</f>
        <v>0</v>
      </c>
      <c r="BG45" s="65">
        <f>SUM(G45:Q45)+SUM(S45:Z45)+SUM(AB45:AQ45)+SUM(AS45:BF45)</f>
        <v>0.06</v>
      </c>
      <c r="BH45" s="53">
        <f>AR60-BG45</f>
        <v>9.7200000000000006</v>
      </c>
      <c r="BI45" s="53">
        <f t="shared" si="6"/>
        <v>32.270000000000003</v>
      </c>
    </row>
    <row r="46" spans="1:61" ht="15">
      <c r="A46" s="8" t="s">
        <v>103</v>
      </c>
      <c r="B46" s="7" t="s">
        <v>147</v>
      </c>
      <c r="C46" s="8" t="s">
        <v>62</v>
      </c>
      <c r="D46" s="52">
        <f>HTg!L48</f>
        <v>0</v>
      </c>
      <c r="E46" s="65">
        <f t="shared" si="10"/>
        <v>0</v>
      </c>
      <c r="F46" s="70">
        <f t="shared" si="11"/>
        <v>0</v>
      </c>
      <c r="G46" s="55">
        <f>SUMIF(NSL!$C$9:$C$10,C46,NSL!$O$9:$O$10)</f>
        <v>0</v>
      </c>
      <c r="H46" s="55">
        <f>SUMIF(NSL!$C$12:$C$13,C46,NSL!$O$12:$O$13)</f>
        <v>0</v>
      </c>
      <c r="I46" s="55">
        <f>SUMIF(NSL!$C$15:$C$16,C46,NSL!$O$15:$O$16)</f>
        <v>0</v>
      </c>
      <c r="J46" s="55">
        <f>SUMIF(NSL!$C$18:$C$19,C46,NSL!$O$18:$O$19)</f>
        <v>0</v>
      </c>
      <c r="K46" s="55">
        <f>SUMIF(NSL!$C$21:$C$43,C46,NSL!$O$21:$O$43)</f>
        <v>0</v>
      </c>
      <c r="L46" s="55">
        <f>SUMIF(NSL!$C$45:$C$51,C46,NSL!$O$45:$O$51)</f>
        <v>0</v>
      </c>
      <c r="M46" s="55">
        <f>SUMIF(NSL!$C$53:$C$55,C46,NSL!$O$53:$O$55)</f>
        <v>0</v>
      </c>
      <c r="N46" s="55">
        <f>SUMIF(NSL!$C$57:$C$65,C46,NSL!$O$57:$O$65)</f>
        <v>0</v>
      </c>
      <c r="O46" s="55">
        <f>SUMIF(NSL!$C$67:$C$76,C46,NSL!$O$67:$O$76)</f>
        <v>0</v>
      </c>
      <c r="P46" s="55">
        <f>SUMIF(NSL!$C$78:$C$79,C46,NSL!$O$78:$O$79)</f>
        <v>0</v>
      </c>
      <c r="Q46" s="55">
        <f>SUMIF(NSL!$C$81:$C$173,C46,NSL!$O$81:$O$173)</f>
        <v>0</v>
      </c>
      <c r="R46" s="65">
        <f t="shared" si="12"/>
        <v>0</v>
      </c>
      <c r="S46" s="55">
        <f>SUMIF(NSL!$C$176:$C$214,C46,NSL!$O$176:$O$214)</f>
        <v>0</v>
      </c>
      <c r="T46" s="55">
        <f>SUMIF(NSL!$C$216:$C$238,C46,NSL!$O$216:$O$238)</f>
        <v>0</v>
      </c>
      <c r="U46" s="55">
        <f>SUMIF(NSL!$C$240:$C$252,C46,NSL!$O$240:$O$252)</f>
        <v>0</v>
      </c>
      <c r="V46" s="55">
        <f>SUMIF(NSL!$C$254:$C$255,C46,NSL!$O$254:$O$255)</f>
        <v>0</v>
      </c>
      <c r="W46" s="55">
        <f>SUMIF(NSL!$C$257:$C$282,C46,NSL!$O$257:$O$282)</f>
        <v>0</v>
      </c>
      <c r="X46" s="55">
        <f>SUMIF(NSL!$C$284:$C$346,C46,NSL!$O$284:$O$346)</f>
        <v>0</v>
      </c>
      <c r="Y46" s="55">
        <f>SUMIF(NSL!$C$348:$C$436,C46,NSL!$O$348:$O$436)</f>
        <v>0</v>
      </c>
      <c r="Z46" s="55">
        <f>SUMIF(NSL!$C$438:$C$480,C46,NSL!$O$438:$O$480)</f>
        <v>0</v>
      </c>
      <c r="AA46" s="72">
        <f t="shared" si="16"/>
        <v>0</v>
      </c>
      <c r="AB46" s="55">
        <f>SUMIF(NSL!$C$483:$C$679,C46,NSL!$O$483:$O$679)</f>
        <v>0</v>
      </c>
      <c r="AC46" s="55">
        <f>SUMIF(NSL!$C$681:$C$682,C46,NSL!$O$681:$O$682)</f>
        <v>0</v>
      </c>
      <c r="AD46" s="55">
        <f>SUMIF(NSL!$C$684:$C$692,C46,NSL!$O$684:$O$692)</f>
        <v>0</v>
      </c>
      <c r="AE46" s="55">
        <f>SUMIF(NSL!$C$694:$C$776,C46,NSL!$O$694:$O$776)</f>
        <v>0</v>
      </c>
      <c r="AF46" s="55">
        <f>SUMIF(NSL!$C$778:$C$810,C46,NSL!$O$778:$O$810)</f>
        <v>0</v>
      </c>
      <c r="AG46" s="55">
        <f>SUMIF(NSL!$C$812:$C$813,C46,NSL!$O$812:$O$813)</f>
        <v>0</v>
      </c>
      <c r="AH46" s="55">
        <f>SUMIF(NSL!$C$815:$C$816,C46,NSL!$O$815:$O$816)</f>
        <v>0</v>
      </c>
      <c r="AI46" s="55">
        <f>SUMIF(NSL!$C$818:$C$889,C46,NSL!$O$818:$O$889)</f>
        <v>0</v>
      </c>
      <c r="AJ46" s="55">
        <f>SUMIF(NSL!$C$891:$C$917,C46,NSL!$O$891:$O$917)</f>
        <v>0</v>
      </c>
      <c r="AK46" s="55">
        <f>SUMIF(NSL!$C$919:$C$981,C46,NSL!$O$919:$O$981)</f>
        <v>0</v>
      </c>
      <c r="AL46" s="55">
        <f>SUMIF(NSL!$C$983:$C$1000,C46,NSL!$O$983:$O$1000)</f>
        <v>0</v>
      </c>
      <c r="AM46" s="55">
        <f>SUMIF(NSL!$C$1002:$C$1028,C46,NSL!$O$1002:$O$1028)</f>
        <v>0</v>
      </c>
      <c r="AN46" s="55">
        <f>SUMIF(NSL!$C$1030:$C$1045,C46,NSL!$O$1030:$O$1045)</f>
        <v>0</v>
      </c>
      <c r="AO46" s="55">
        <f>SUMIF(NSL!$C$1047:$C$1048,C46,NSL!$O$1047:$O$1048)</f>
        <v>0</v>
      </c>
      <c r="AP46" s="55">
        <f>SUMIF(NSL!$C$1050:$C$1074,C46,NSL!$O$1050:$O$1074)</f>
        <v>0</v>
      </c>
      <c r="AQ46" s="55">
        <f>SUMIF(NSL!$C$1076:$C$1099,C46,NSL!$O$1076:$O$1099)</f>
        <v>0</v>
      </c>
      <c r="AR46" s="55">
        <f>SUMIF(NSL!$C$1101:$C$1121,C46,NSL!$O$1101:$O$1121)</f>
        <v>0</v>
      </c>
      <c r="AS46" s="54">
        <f>D46-BG46</f>
        <v>0</v>
      </c>
      <c r="AT46" s="55">
        <f>SUMIF(NSL!$C$1166:$C$1201,C46,NSL!$O$1166:$O$1201)</f>
        <v>0</v>
      </c>
      <c r="AU46" s="55">
        <f>SUMIF(NSL!$C$1203:$C$1223,C46,NSL!$O$1203:$O$1223)</f>
        <v>0</v>
      </c>
      <c r="AV46" s="55">
        <f>SUMIF(NSL!$C$1225:$C$1226,C46,NSL!$O$1225:$O$1226)</f>
        <v>0</v>
      </c>
      <c r="AW46" s="55">
        <f>SUMIF(NSL!$C$1228:$C$1244,C46,NSL!$O$1228:$O$1244)</f>
        <v>0</v>
      </c>
      <c r="AX46" s="55">
        <f>SUMIF(NSL!$C$1246:$C$1351,C46,NSL!$O$1246:$O$1351)</f>
        <v>0</v>
      </c>
      <c r="AY46" s="55">
        <f>SUMIF(NSL!$C$1353:$C$1434,C46,NSL!$O$1353:$O$1434)</f>
        <v>0</v>
      </c>
      <c r="AZ46" s="55">
        <f>SUMIF(NSL!$C$1436:$C$1440,C46,NSL!$O$1436:$O$1440)</f>
        <v>0</v>
      </c>
      <c r="BA46" s="55">
        <f>SUMIF(NSL!$C$1442:$C$1507,C46,NSL!$O$1442:$O$1507)</f>
        <v>0</v>
      </c>
      <c r="BB46" s="55">
        <f>SUMIF(NSL!$C$1509:$C$1540,C46,NSL!$O$1509:$O$1540)</f>
        <v>0</v>
      </c>
      <c r="BC46" s="55">
        <f>SUMIF(NSL!$C$1542:$C$1545,C46,NSL!$O$1542:$O$1545)</f>
        <v>0</v>
      </c>
      <c r="BD46" s="55">
        <f>SUMIF(NSL!$C$1547:$C$1560,C46,NSL!$O$1547:$O$1560)</f>
        <v>0</v>
      </c>
      <c r="BE46" s="55">
        <f>SUMIF(NSL!$C$1562:$C$1565,C46,NSL!$O$1562:$O$1565)</f>
        <v>0</v>
      </c>
      <c r="BF46" s="55">
        <f>SUMIF(NSL!$C$1567:$C$1569,C46,NSL!$O$1567:$O$1569)</f>
        <v>0</v>
      </c>
      <c r="BG46" s="65">
        <f>SUM(G46:Q46)+SUM(S46:Z46)+SUM(AB46:AR46)+SUM(AT46:BF46)</f>
        <v>0</v>
      </c>
      <c r="BH46" s="53">
        <f>AS60-BG46</f>
        <v>0</v>
      </c>
      <c r="BI46" s="53">
        <f t="shared" si="6"/>
        <v>0</v>
      </c>
    </row>
    <row r="47" spans="1:61" ht="15">
      <c r="A47" s="8" t="s">
        <v>104</v>
      </c>
      <c r="B47" s="9" t="s">
        <v>128</v>
      </c>
      <c r="C47" s="8" t="s">
        <v>29</v>
      </c>
      <c r="D47" s="52">
        <f>HTg!L49</f>
        <v>0.33999999999999997</v>
      </c>
      <c r="E47" s="65">
        <f t="shared" si="10"/>
        <v>0</v>
      </c>
      <c r="F47" s="70">
        <f t="shared" si="11"/>
        <v>0</v>
      </c>
      <c r="G47" s="55">
        <f>SUMIF(NSL!$C$9:$C$10,C47,NSL!$O$9:$O$10)</f>
        <v>0</v>
      </c>
      <c r="H47" s="55">
        <f>SUMIF(NSL!$C$12:$C$13,C47,NSL!$O$12:$O$13)</f>
        <v>0</v>
      </c>
      <c r="I47" s="55">
        <f>SUMIF(NSL!$C$15:$C$16,C47,NSL!$O$15:$O$16)</f>
        <v>0</v>
      </c>
      <c r="J47" s="55">
        <f>SUMIF(NSL!$C$18:$C$19,C47,NSL!$O$18:$O$19)</f>
        <v>0</v>
      </c>
      <c r="K47" s="55">
        <f>SUMIF(NSL!$C$21:$C$43,C47,NSL!$O$21:$O$43)</f>
        <v>0</v>
      </c>
      <c r="L47" s="55">
        <f>SUMIF(NSL!$C$45:$C$51,C47,NSL!$O$45:$O$51)</f>
        <v>0</v>
      </c>
      <c r="M47" s="55">
        <f>SUMIF(NSL!$C$53:$C$55,C47,NSL!$O$53:$O$55)</f>
        <v>0</v>
      </c>
      <c r="N47" s="55">
        <f>SUMIF(NSL!$C$57:$C$65,C47,NSL!$O$57:$O$65)</f>
        <v>0</v>
      </c>
      <c r="O47" s="55">
        <f>SUMIF(NSL!$C$67:$C$76,C47,NSL!$O$67:$O$76)</f>
        <v>0</v>
      </c>
      <c r="P47" s="55">
        <f>SUMIF(NSL!$C$78:$C$79,C47,NSL!$O$78:$O$79)</f>
        <v>0</v>
      </c>
      <c r="Q47" s="55">
        <f>SUMIF(NSL!$C$81:$C$173,C47,NSL!$O$81:$O$173)</f>
        <v>0</v>
      </c>
      <c r="R47" s="65">
        <f t="shared" si="12"/>
        <v>0.33999999999999997</v>
      </c>
      <c r="S47" s="55">
        <f>SUMIF(NSL!$C$176:$C$214,C47,NSL!$O$176:$O$214)</f>
        <v>0</v>
      </c>
      <c r="T47" s="55">
        <f>SUMIF(NSL!$C$216:$C$238,C47,NSL!$O$216:$O$238)</f>
        <v>0</v>
      </c>
      <c r="U47" s="55">
        <f>SUMIF(NSL!$C$240:$C$252,C47,NSL!$O$240:$O$252)</f>
        <v>0</v>
      </c>
      <c r="V47" s="55">
        <f>SUMIF(NSL!$C$254:$C$255,C47,NSL!$O$254:$O$255)</f>
        <v>0</v>
      </c>
      <c r="W47" s="55">
        <f>SUMIF(NSL!$C$257:$C$282,C47,NSL!$O$257:$O$282)</f>
        <v>0</v>
      </c>
      <c r="X47" s="55">
        <f>SUMIF(NSL!$C$284:$C$346,C47,NSL!$O$284:$O$346)</f>
        <v>0</v>
      </c>
      <c r="Y47" s="55">
        <f>SUMIF(NSL!$C$348:$C$436,C47,NSL!$O$348:$O$436)</f>
        <v>0</v>
      </c>
      <c r="Z47" s="55">
        <f>SUMIF(NSL!$C$438:$C$480,C47,NSL!$O$438:$O$480)</f>
        <v>0</v>
      </c>
      <c r="AA47" s="72">
        <f t="shared" si="16"/>
        <v>0</v>
      </c>
      <c r="AB47" s="55">
        <f>SUMIF(NSL!$C$483:$C$679,C47,NSL!$O$483:$O$679)</f>
        <v>0</v>
      </c>
      <c r="AC47" s="55">
        <f>SUMIF(NSL!$C$681:$C$682,C47,NSL!$O$681:$O$682)</f>
        <v>0</v>
      </c>
      <c r="AD47" s="55">
        <f>SUMIF(NSL!$C$684:$C$692,C47,NSL!$O$684:$O$692)</f>
        <v>0</v>
      </c>
      <c r="AE47" s="55">
        <f>SUMIF(NSL!$C$694:$C$776,C47,NSL!$O$694:$O$776)</f>
        <v>0</v>
      </c>
      <c r="AF47" s="55">
        <f>SUMIF(NSL!$C$778:$C$810,C47,NSL!$O$778:$O$810)</f>
        <v>0</v>
      </c>
      <c r="AG47" s="55">
        <f>SUMIF(NSL!$C$812:$C$813,C47,NSL!$O$812:$O$813)</f>
        <v>0</v>
      </c>
      <c r="AH47" s="55">
        <f>SUMIF(NSL!$C$815:$C$816,C47,NSL!$O$815:$O$816)</f>
        <v>0</v>
      </c>
      <c r="AI47" s="55">
        <f>SUMIF(NSL!$C$818:$C$889,C47,NSL!$O$818:$O$889)</f>
        <v>0</v>
      </c>
      <c r="AJ47" s="55">
        <f>SUMIF(NSL!$C$891:$C$917,C47,NSL!$O$891:$O$917)</f>
        <v>0</v>
      </c>
      <c r="AK47" s="55">
        <f>SUMIF(NSL!$C$919:$C$981,C47,NSL!$O$919:$O$981)</f>
        <v>0</v>
      </c>
      <c r="AL47" s="55">
        <f>SUMIF(NSL!$C$983:$C$1000,C47,NSL!$O$983:$O$1000)</f>
        <v>0</v>
      </c>
      <c r="AM47" s="55">
        <f>SUMIF(NSL!$C$1002:$C$1028,C47,NSL!$O$1002:$O$1028)</f>
        <v>0</v>
      </c>
      <c r="AN47" s="55">
        <f>SUMIF(NSL!$C$1030:$C$1045,C47,NSL!$O$1030:$O$1045)</f>
        <v>0</v>
      </c>
      <c r="AO47" s="55">
        <f>SUMIF(NSL!$C$1047:$C$1048,C47,NSL!$O$1047:$O$1048)</f>
        <v>0</v>
      </c>
      <c r="AP47" s="55">
        <f>SUMIF(NSL!$C$1050:$C$1074,C47,NSL!$O$1050:$O$1074)</f>
        <v>0</v>
      </c>
      <c r="AQ47" s="55">
        <f>SUMIF(NSL!$C$1076:$C$1099,C47,NSL!$O$1076:$O$1099)</f>
        <v>0</v>
      </c>
      <c r="AR47" s="55">
        <f>SUMIF(NSL!$C$1101:$C$1121,C47,NSL!$O$1101:$O$1121)</f>
        <v>0</v>
      </c>
      <c r="AS47" s="55">
        <f>SUMIF(NSL!$C$1123:$C$1164,C47,NSL!$O$1123:$O$1164)</f>
        <v>0</v>
      </c>
      <c r="AT47" s="54">
        <f>D47-BG47</f>
        <v>0.33999999999999997</v>
      </c>
      <c r="AU47" s="55">
        <f>SUMIF(NSL!$C$1203:$C$1223,C47,NSL!$O$1203:$O$1223)</f>
        <v>0</v>
      </c>
      <c r="AV47" s="55">
        <f>SUMIF(NSL!$C$1225:$C$1226,C47,NSL!$O$1225:$O$1226)</f>
        <v>0</v>
      </c>
      <c r="AW47" s="55">
        <f>SUMIF(NSL!$C$1228:$C$1244,C47,NSL!$O$1228:$O$1244)</f>
        <v>0</v>
      </c>
      <c r="AX47" s="55">
        <f>SUMIF(NSL!$C$1246:$C$1351,C47,NSL!$O$1246:$O$1351)</f>
        <v>0</v>
      </c>
      <c r="AY47" s="55">
        <f>SUMIF(NSL!$C$1353:$C$1434,C47,NSL!$O$1353:$O$1434)</f>
        <v>0</v>
      </c>
      <c r="AZ47" s="55">
        <f>SUMIF(NSL!$C$1436:$C$1440,C47,NSL!$O$1436:$O$1440)</f>
        <v>0</v>
      </c>
      <c r="BA47" s="55">
        <f>SUMIF(NSL!$C$1442:$C$1507,C47,NSL!$O$1442:$O$1507)</f>
        <v>0</v>
      </c>
      <c r="BB47" s="55">
        <f>SUMIF(NSL!$C$1509:$C$1540,C47,NSL!$O$1509:$O$1540)</f>
        <v>0</v>
      </c>
      <c r="BC47" s="55">
        <f>SUMIF(NSL!$C$1542:$C$1545,C47,NSL!$O$1542:$O$1545)</f>
        <v>0</v>
      </c>
      <c r="BD47" s="55">
        <f>SUMIF(NSL!$C$1547:$C$1560,C47,NSL!$O$1547:$O$1560)</f>
        <v>0</v>
      </c>
      <c r="BE47" s="55">
        <f>SUMIF(NSL!$C$1562:$C$1565,C47,NSL!$O$1562:$O$1565)</f>
        <v>0</v>
      </c>
      <c r="BF47" s="55">
        <f>SUMIF(NSL!$C$1567:$C$1569,C47,NSL!$O$1567:$O$1569)</f>
        <v>0</v>
      </c>
      <c r="BG47" s="65">
        <f>SUM(G47:Q47)+SUM(S47:Z47)+SUM(AB47:AS47)+SUM(AU47:BF47)</f>
        <v>0</v>
      </c>
      <c r="BH47" s="53">
        <f>AT60-BG47</f>
        <v>0.58000000000000007</v>
      </c>
      <c r="BI47" s="53">
        <f t="shared" si="6"/>
        <v>0.92</v>
      </c>
    </row>
    <row r="48" spans="1:61" ht="30">
      <c r="A48" s="8" t="s">
        <v>105</v>
      </c>
      <c r="B48" s="9" t="s">
        <v>129</v>
      </c>
      <c r="C48" s="8" t="s">
        <v>130</v>
      </c>
      <c r="D48" s="52">
        <f>HTg!L50</f>
        <v>0</v>
      </c>
      <c r="E48" s="65">
        <f t="shared" si="10"/>
        <v>0</v>
      </c>
      <c r="F48" s="70">
        <f t="shared" si="11"/>
        <v>0</v>
      </c>
      <c r="G48" s="55">
        <f>SUMIF(NSL!$C$9:$C$10,C48,NSL!$O$9:$O$10)</f>
        <v>0</v>
      </c>
      <c r="H48" s="55">
        <f>SUMIF(NSL!$C$12:$C$13,C48,NSL!$O$12:$O$13)</f>
        <v>0</v>
      </c>
      <c r="I48" s="55">
        <f>SUMIF(NSL!$C$15:$C$16,C48,NSL!$O$15:$O$16)</f>
        <v>0</v>
      </c>
      <c r="J48" s="55">
        <f>SUMIF(NSL!$C$18:$C$19,C48,NSL!$O$18:$O$19)</f>
        <v>0</v>
      </c>
      <c r="K48" s="55">
        <f>SUMIF(NSL!$C$21:$C$43,C48,NSL!$O$21:$O$43)</f>
        <v>0</v>
      </c>
      <c r="L48" s="55">
        <f>SUMIF(NSL!$C$45:$C$51,C48,NSL!$O$45:$O$51)</f>
        <v>0</v>
      </c>
      <c r="M48" s="55">
        <f>SUMIF(NSL!$C$53:$C$55,C48,NSL!$O$53:$O$55)</f>
        <v>0</v>
      </c>
      <c r="N48" s="55">
        <f>SUMIF(NSL!$C$57:$C$65,C48,NSL!$O$57:$O$65)</f>
        <v>0</v>
      </c>
      <c r="O48" s="55">
        <f>SUMIF(NSL!$C$67:$C$76,C48,NSL!$O$67:$O$76)</f>
        <v>0</v>
      </c>
      <c r="P48" s="55">
        <f>SUMIF(NSL!$C$78:$C$79,C48,NSL!$O$78:$O$79)</f>
        <v>0</v>
      </c>
      <c r="Q48" s="55">
        <f>SUMIF(NSL!$C$81:$C$173,C48,NSL!$O$81:$O$173)</f>
        <v>0</v>
      </c>
      <c r="R48" s="65">
        <f t="shared" si="12"/>
        <v>0</v>
      </c>
      <c r="S48" s="55">
        <f>SUMIF(NSL!$C$176:$C$214,C48,NSL!$O$176:$O$214)</f>
        <v>0</v>
      </c>
      <c r="T48" s="55">
        <f>SUMIF(NSL!$C$216:$C$238,C48,NSL!$O$216:$O$238)</f>
        <v>0</v>
      </c>
      <c r="U48" s="55">
        <f>SUMIF(NSL!$C$240:$C$252,C48,NSL!$O$240:$O$252)</f>
        <v>0</v>
      </c>
      <c r="V48" s="55">
        <f>SUMIF(NSL!$C$254:$C$255,C48,NSL!$O$254:$O$255)</f>
        <v>0</v>
      </c>
      <c r="W48" s="55">
        <f>SUMIF(NSL!$C$257:$C$282,C48,NSL!$O$257:$O$282)</f>
        <v>0</v>
      </c>
      <c r="X48" s="55">
        <f>SUMIF(NSL!$C$284:$C$346,C48,NSL!$O$284:$O$346)</f>
        <v>0</v>
      </c>
      <c r="Y48" s="55">
        <f>SUMIF(NSL!$C$348:$C$436,C48,NSL!$O$348:$O$436)</f>
        <v>0</v>
      </c>
      <c r="Z48" s="55">
        <f>SUMIF(NSL!$C$438:$C$480,C48,NSL!$O$438:$O$480)</f>
        <v>0</v>
      </c>
      <c r="AA48" s="72">
        <f t="shared" si="16"/>
        <v>0</v>
      </c>
      <c r="AB48" s="55">
        <f>SUMIF(NSL!$C$483:$C$679,C48,NSL!$O$483:$O$679)</f>
        <v>0</v>
      </c>
      <c r="AC48" s="55">
        <f>SUMIF(NSL!$C$681:$C$682,C48,NSL!$O$681:$O$682)</f>
        <v>0</v>
      </c>
      <c r="AD48" s="55">
        <f>SUMIF(NSL!$C$684:$C$692,C48,NSL!$O$684:$O$692)</f>
        <v>0</v>
      </c>
      <c r="AE48" s="55">
        <f>SUMIF(NSL!$C$694:$C$776,C48,NSL!$O$694:$O$776)</f>
        <v>0</v>
      </c>
      <c r="AF48" s="55">
        <f>SUMIF(NSL!$C$778:$C$810,C48,NSL!$O$778:$O$810)</f>
        <v>0</v>
      </c>
      <c r="AG48" s="55">
        <f>SUMIF(NSL!$C$812:$C$813,C48,NSL!$O$812:$O$813)</f>
        <v>0</v>
      </c>
      <c r="AH48" s="55">
        <f>SUMIF(NSL!$C$815:$C$816,C48,NSL!$O$815:$O$816)</f>
        <v>0</v>
      </c>
      <c r="AI48" s="55">
        <f>SUMIF(NSL!$C$818:$C$889,C48,NSL!$O$818:$O$889)</f>
        <v>0</v>
      </c>
      <c r="AJ48" s="55">
        <f>SUMIF(NSL!$C$891:$C$917,C48,NSL!$O$891:$O$917)</f>
        <v>0</v>
      </c>
      <c r="AK48" s="55">
        <f>SUMIF(NSL!$C$919:$C$981,C48,NSL!$O$919:$O$981)</f>
        <v>0</v>
      </c>
      <c r="AL48" s="55">
        <f>SUMIF(NSL!$C$983:$C$1000,C48,NSL!$O$983:$O$1000)</f>
        <v>0</v>
      </c>
      <c r="AM48" s="55">
        <f>SUMIF(NSL!$C$1002:$C$1028,C48,NSL!$O$1002:$O$1028)</f>
        <v>0</v>
      </c>
      <c r="AN48" s="55">
        <f>SUMIF(NSL!$C$1030:$C$1045,C48,NSL!$O$1030:$O$1045)</f>
        <v>0</v>
      </c>
      <c r="AO48" s="55">
        <f>SUMIF(NSL!$C$1047:$C$1048,C48,NSL!$O$1047:$O$1048)</f>
        <v>0</v>
      </c>
      <c r="AP48" s="55">
        <f>SUMIF(NSL!$C$1050:$C$1074,C48,NSL!$O$1050:$O$1074)</f>
        <v>0</v>
      </c>
      <c r="AQ48" s="55">
        <f>SUMIF(NSL!$C$1076:$C$1099,C48,NSL!$O$1076:$O$1099)</f>
        <v>0</v>
      </c>
      <c r="AR48" s="55">
        <f>SUMIF(NSL!$C$1101:$C$1121,C48,NSL!$O$1101:$O$1121)</f>
        <v>0</v>
      </c>
      <c r="AS48" s="55">
        <f>SUMIF(NSL!$C$1123:$C$1164,C48,NSL!$O$1123:$O$1164)</f>
        <v>0</v>
      </c>
      <c r="AT48" s="55">
        <f>SUMIF(NSL!$C$1166:$C$1201,C48,NSL!$O$1166:$O$1201)</f>
        <v>0</v>
      </c>
      <c r="AU48" s="54">
        <f>D48-BG48</f>
        <v>0</v>
      </c>
      <c r="AV48" s="55">
        <f>SUMIF(NSL!$C$1225:$C$1226,C48,NSL!$O$1225:$O$1226)</f>
        <v>0</v>
      </c>
      <c r="AW48" s="55">
        <f>SUMIF(NSL!$C$1228:$C$1244,C48,NSL!$O$1228:$O$1244)</f>
        <v>0</v>
      </c>
      <c r="AX48" s="55">
        <f>SUMIF(NSL!$C$1246:$C$1351,C48,NSL!$O$1246:$O$1351)</f>
        <v>0</v>
      </c>
      <c r="AY48" s="55">
        <f>SUMIF(NSL!$C$1353:$C$1434,C48,NSL!$O$1353:$O$1434)</f>
        <v>0</v>
      </c>
      <c r="AZ48" s="55">
        <f>SUMIF(NSL!$C$1436:$C$1440,C48,NSL!$O$1436:$O$1440)</f>
        <v>0</v>
      </c>
      <c r="BA48" s="55">
        <f>SUMIF(NSL!$C$1442:$C$1507,C48,NSL!$O$1442:$O$1507)</f>
        <v>0</v>
      </c>
      <c r="BB48" s="55">
        <f>SUMIF(NSL!$C$1509:$C$1540,C48,NSL!$O$1509:$O$1540)</f>
        <v>0</v>
      </c>
      <c r="BC48" s="55">
        <f>SUMIF(NSL!$C$1542:$C$1545,C48,NSL!$O$1542:$O$1545)</f>
        <v>0</v>
      </c>
      <c r="BD48" s="55">
        <f>SUMIF(NSL!$C$1547:$C$1560,C48,NSL!$O$1547:$O$1560)</f>
        <v>0</v>
      </c>
      <c r="BE48" s="55">
        <f>SUMIF(NSL!$C$1562:$C$1565,C48,NSL!$O$1562:$O$1565)</f>
        <v>0</v>
      </c>
      <c r="BF48" s="55">
        <f>SUMIF(NSL!$C$1567:$C$1569,C48,NSL!$O$1567:$O$1569)</f>
        <v>0</v>
      </c>
      <c r="BG48" s="65">
        <f>SUM(G48:Q48)+SUM(S48:Z48)+SUM(AB48:AT48)+SUM(AV48:BF48)</f>
        <v>0</v>
      </c>
      <c r="BH48" s="53">
        <f>AU60-BG48</f>
        <v>0.75000000000000011</v>
      </c>
      <c r="BI48" s="53">
        <f t="shared" si="6"/>
        <v>0.75000000000000011</v>
      </c>
    </row>
    <row r="49" spans="1:61" ht="15">
      <c r="A49" s="8" t="s">
        <v>135</v>
      </c>
      <c r="B49" s="9" t="s">
        <v>148</v>
      </c>
      <c r="C49" s="8" t="s">
        <v>149</v>
      </c>
      <c r="D49" s="52">
        <f>HTg!L51</f>
        <v>0</v>
      </c>
      <c r="E49" s="65">
        <f t="shared" si="10"/>
        <v>0</v>
      </c>
      <c r="F49" s="70">
        <f t="shared" si="11"/>
        <v>0</v>
      </c>
      <c r="G49" s="55">
        <f>SUMIF(NSL!$C$9:$C$10,C49,NSL!$O$9:$O$10)</f>
        <v>0</v>
      </c>
      <c r="H49" s="55">
        <f>SUMIF(NSL!$C$12:$C$13,C49,NSL!$O$12:$O$13)</f>
        <v>0</v>
      </c>
      <c r="I49" s="55">
        <f>SUMIF(NSL!$C$15:$C$16,C49,NSL!$O$15:$O$16)</f>
        <v>0</v>
      </c>
      <c r="J49" s="55">
        <f>SUMIF(NSL!$C$18:$C$19,C49,NSL!$O$18:$O$19)</f>
        <v>0</v>
      </c>
      <c r="K49" s="55">
        <f>SUMIF(NSL!$C$21:$C$43,C49,NSL!$O$21:$O$43)</f>
        <v>0</v>
      </c>
      <c r="L49" s="55">
        <f>SUMIF(NSL!$C$45:$C$51,C49,NSL!$O$45:$O$51)</f>
        <v>0</v>
      </c>
      <c r="M49" s="55">
        <f>SUMIF(NSL!$C$53:$C$55,C49,NSL!$O$53:$O$55)</f>
        <v>0</v>
      </c>
      <c r="N49" s="55">
        <f>SUMIF(NSL!$C$57:$C$65,C49,NSL!$O$57:$O$65)</f>
        <v>0</v>
      </c>
      <c r="O49" s="55">
        <f>SUMIF(NSL!$C$67:$C$76,C49,NSL!$O$67:$O$76)</f>
        <v>0</v>
      </c>
      <c r="P49" s="55">
        <f>SUMIF(NSL!$C$78:$C$79,C49,NSL!$O$78:$O$79)</f>
        <v>0</v>
      </c>
      <c r="Q49" s="55">
        <f>SUMIF(NSL!$C$81:$C$173,C49,NSL!$O$81:$O$173)</f>
        <v>0</v>
      </c>
      <c r="R49" s="65">
        <f t="shared" si="12"/>
        <v>0</v>
      </c>
      <c r="S49" s="55">
        <f>SUMIF(NSL!$C$176:$C$214,C49,NSL!$O$176:$O$214)</f>
        <v>0</v>
      </c>
      <c r="T49" s="55">
        <f>SUMIF(NSL!$C$216:$C$238,C49,NSL!$O$216:$O$238)</f>
        <v>0</v>
      </c>
      <c r="U49" s="55">
        <f>SUMIF(NSL!$C$240:$C$252,C49,NSL!$O$240:$O$252)</f>
        <v>0</v>
      </c>
      <c r="V49" s="55">
        <f>SUMIF(NSL!$C$254:$C$255,C49,NSL!$O$254:$O$255)</f>
        <v>0</v>
      </c>
      <c r="W49" s="55">
        <f>SUMIF(NSL!$C$257:$C$282,C49,NSL!$O$257:$O$282)</f>
        <v>0</v>
      </c>
      <c r="X49" s="55">
        <f>SUMIF(NSL!$C$284:$C$346,C49,NSL!$O$284:$O$346)</f>
        <v>0</v>
      </c>
      <c r="Y49" s="55">
        <f>SUMIF(NSL!$C$348:$C$436,C49,NSL!$O$348:$O$436)</f>
        <v>0</v>
      </c>
      <c r="Z49" s="55">
        <f>SUMIF(NSL!$C$438:$C$480,C49,NSL!$O$438:$O$480)</f>
        <v>0</v>
      </c>
      <c r="AA49" s="72">
        <f t="shared" si="16"/>
        <v>0</v>
      </c>
      <c r="AB49" s="55">
        <f>SUMIF(NSL!$C$483:$C$679,C49,NSL!$O$483:$O$679)</f>
        <v>0</v>
      </c>
      <c r="AC49" s="55">
        <f>SUMIF(NSL!$C$681:$C$682,C49,NSL!$O$681:$O$682)</f>
        <v>0</v>
      </c>
      <c r="AD49" s="55">
        <f>SUMIF(NSL!$C$684:$C$692,C49,NSL!$O$684:$O$692)</f>
        <v>0</v>
      </c>
      <c r="AE49" s="55">
        <f>SUMIF(NSL!$C$694:$C$776,C49,NSL!$O$694:$O$776)</f>
        <v>0</v>
      </c>
      <c r="AF49" s="55">
        <f>SUMIF(NSL!$C$778:$C$810,C49,NSL!$O$778:$O$810)</f>
        <v>0</v>
      </c>
      <c r="AG49" s="55">
        <f>SUMIF(NSL!$C$812:$C$813,C49,NSL!$O$812:$O$813)</f>
        <v>0</v>
      </c>
      <c r="AH49" s="55">
        <f>SUMIF(NSL!$C$815:$C$816,C49,NSL!$O$815:$O$816)</f>
        <v>0</v>
      </c>
      <c r="AI49" s="55">
        <f>SUMIF(NSL!$C$818:$C$889,C49,NSL!$O$818:$O$889)</f>
        <v>0</v>
      </c>
      <c r="AJ49" s="55">
        <f>SUMIF(NSL!$C$891:$C$917,C49,NSL!$O$891:$O$917)</f>
        <v>0</v>
      </c>
      <c r="AK49" s="55">
        <f>SUMIF(NSL!$C$919:$C$981,C49,NSL!$O$919:$O$981)</f>
        <v>0</v>
      </c>
      <c r="AL49" s="55">
        <f>SUMIF(NSL!$C$983:$C$1000,C49,NSL!$O$983:$O$1000)</f>
        <v>0</v>
      </c>
      <c r="AM49" s="55">
        <f>SUMIF(NSL!$C$1002:$C$1028,C49,NSL!$O$1002:$O$1028)</f>
        <v>0</v>
      </c>
      <c r="AN49" s="55">
        <f>SUMIF(NSL!$C$1030:$C$1045,C49,NSL!$O$1030:$O$1045)</f>
        <v>0</v>
      </c>
      <c r="AO49" s="55">
        <f>SUMIF(NSL!$C$1047:$C$1048,C49,NSL!$O$1047:$O$1048)</f>
        <v>0</v>
      </c>
      <c r="AP49" s="55">
        <f>SUMIF(NSL!$C$1050:$C$1074,C49,NSL!$O$1050:$O$1074)</f>
        <v>0</v>
      </c>
      <c r="AQ49" s="55">
        <f>SUMIF(NSL!$C$1076:$C$1099,C49,NSL!$O$1076:$O$1099)</f>
        <v>0</v>
      </c>
      <c r="AR49" s="55">
        <f>SUMIF(NSL!$C$1101:$C$1121,C49,NSL!$O$1101:$O$1121)</f>
        <v>0</v>
      </c>
      <c r="AS49" s="55">
        <f>SUMIF(NSL!$C$1123:$C$1164,C49,NSL!$O$1123:$O$1164)</f>
        <v>0</v>
      </c>
      <c r="AT49" s="55">
        <f>SUMIF(NSL!$C$1166:$C$1201,C49,NSL!$O$1166:$O$1201)</f>
        <v>0</v>
      </c>
      <c r="AU49" s="55">
        <f>SUMIF(NSL!$C$1203:$C$1223,C49,NSL!$O$1203:$O$1223)</f>
        <v>0</v>
      </c>
      <c r="AV49" s="54">
        <f>D49-BG49</f>
        <v>0</v>
      </c>
      <c r="AW49" s="55">
        <f>SUMIF(NSL!$C$1228:$C$1244,C49,NSL!$O$1228:$O$1244)</f>
        <v>0</v>
      </c>
      <c r="AX49" s="55">
        <f>SUMIF(NSL!$C$1246:$C$1351,C49,NSL!$O$1246:$O$1351)</f>
        <v>0</v>
      </c>
      <c r="AY49" s="55">
        <f>SUMIF(NSL!$C$1353:$C$1434,C49,NSL!$O$1353:$O$1434)</f>
        <v>0</v>
      </c>
      <c r="AZ49" s="55">
        <f>SUMIF(NSL!$C$1436:$C$1440,C49,NSL!$O$1436:$O$1440)</f>
        <v>0</v>
      </c>
      <c r="BA49" s="55">
        <f>SUMIF(NSL!$C$1442:$C$1507,C49,NSL!$O$1442:$O$1507)</f>
        <v>0</v>
      </c>
      <c r="BB49" s="55">
        <f>SUMIF(NSL!$C$1509:$C$1540,C49,NSL!$O$1509:$O$1540)</f>
        <v>0</v>
      </c>
      <c r="BC49" s="55">
        <f>SUMIF(NSL!$C$1542:$C$1545,C49,NSL!$O$1542:$O$1545)</f>
        <v>0</v>
      </c>
      <c r="BD49" s="55">
        <f>SUMIF(NSL!$C$1547:$C$1560,C49,NSL!$O$1547:$O$1560)</f>
        <v>0</v>
      </c>
      <c r="BE49" s="55">
        <f>SUMIF(NSL!$C$1562:$C$1565,C49,NSL!$O$1562:$O$1565)</f>
        <v>0</v>
      </c>
      <c r="BF49" s="55">
        <f>SUMIF(NSL!$C$1567:$C$1569,C49,NSL!$O$1567:$O$1569)</f>
        <v>0</v>
      </c>
      <c r="BG49" s="65">
        <f>SUM(G49:Q49)+SUM(S49:Z49)+SUM(AB49:AU49)+SUM(AW49:BF49)</f>
        <v>0</v>
      </c>
      <c r="BH49" s="53">
        <f>AV60-BG49</f>
        <v>0</v>
      </c>
      <c r="BI49" s="53">
        <f t="shared" si="6"/>
        <v>0</v>
      </c>
    </row>
    <row r="50" spans="1:61" ht="15">
      <c r="A50" s="8" t="s">
        <v>136</v>
      </c>
      <c r="B50" s="9" t="s">
        <v>150</v>
      </c>
      <c r="C50" s="8" t="s">
        <v>43</v>
      </c>
      <c r="D50" s="52">
        <f>HTg!L52</f>
        <v>0</v>
      </c>
      <c r="E50" s="65">
        <f t="shared" si="10"/>
        <v>0</v>
      </c>
      <c r="F50" s="70">
        <f t="shared" si="11"/>
        <v>0</v>
      </c>
      <c r="G50" s="55">
        <f>SUMIF(NSL!$C$9:$C$10,C50,NSL!$O$9:$O$10)</f>
        <v>0</v>
      </c>
      <c r="H50" s="55">
        <f>SUMIF(NSL!$C$12:$C$13,C50,NSL!$O$12:$O$13)</f>
        <v>0</v>
      </c>
      <c r="I50" s="55">
        <f>SUMIF(NSL!$C$15:$C$16,C50,NSL!$O$15:$O$16)</f>
        <v>0</v>
      </c>
      <c r="J50" s="55">
        <f>SUMIF(NSL!$C$18:$C$19,C50,NSL!$O$18:$O$19)</f>
        <v>0</v>
      </c>
      <c r="K50" s="55">
        <f>SUMIF(NSL!$C$21:$C$43,C50,NSL!$O$21:$O$43)</f>
        <v>0</v>
      </c>
      <c r="L50" s="55">
        <f>SUMIF(NSL!$C$45:$C$51,C50,NSL!$O$45:$O$51)</f>
        <v>0</v>
      </c>
      <c r="M50" s="55">
        <f>SUMIF(NSL!$C$53:$C$55,C50,NSL!$O$53:$O$55)</f>
        <v>0</v>
      </c>
      <c r="N50" s="55">
        <f>SUMIF(NSL!$C$57:$C$65,C50,NSL!$O$57:$O$65)</f>
        <v>0</v>
      </c>
      <c r="O50" s="55">
        <f>SUMIF(NSL!$C$67:$C$76,C50,NSL!$O$67:$O$76)</f>
        <v>0</v>
      </c>
      <c r="P50" s="55">
        <f>SUMIF(NSL!$C$78:$C$79,C50,NSL!$O$78:$O$79)</f>
        <v>0</v>
      </c>
      <c r="Q50" s="55">
        <f>SUMIF(NSL!$C$81:$C$173,C50,NSL!$O$81:$O$173)</f>
        <v>0</v>
      </c>
      <c r="R50" s="65">
        <f t="shared" si="12"/>
        <v>0</v>
      </c>
      <c r="S50" s="55">
        <f>SUMIF(NSL!$C$176:$C$214,C50,NSL!$O$176:$O$214)</f>
        <v>0</v>
      </c>
      <c r="T50" s="55">
        <f>SUMIF(NSL!$C$216:$C$238,C50,NSL!$O$216:$O$238)</f>
        <v>0</v>
      </c>
      <c r="U50" s="55">
        <f>SUMIF(NSL!$C$240:$C$252,C50,NSL!$O$240:$O$252)</f>
        <v>0</v>
      </c>
      <c r="V50" s="55">
        <f>SUMIF(NSL!$C$254:$C$255,C50,NSL!$O$254:$O$255)</f>
        <v>0</v>
      </c>
      <c r="W50" s="55">
        <f>SUMIF(NSL!$C$257:$C$282,C50,NSL!$O$257:$O$282)</f>
        <v>0</v>
      </c>
      <c r="X50" s="55">
        <f>SUMIF(NSL!$C$284:$C$346,C50,NSL!$O$284:$O$346)</f>
        <v>0</v>
      </c>
      <c r="Y50" s="55">
        <f>SUMIF(NSL!$C$348:$C$436,C50,NSL!$O$348:$O$436)</f>
        <v>0</v>
      </c>
      <c r="Z50" s="55">
        <f>SUMIF(NSL!$C$438:$C$480,C50,NSL!$O$438:$O$480)</f>
        <v>0</v>
      </c>
      <c r="AA50" s="72">
        <f t="shared" si="16"/>
        <v>0</v>
      </c>
      <c r="AB50" s="55">
        <f>SUMIF(NSL!$C$483:$C$679,C50,NSL!$O$483:$O$679)</f>
        <v>0</v>
      </c>
      <c r="AC50" s="55">
        <f>SUMIF(NSL!$C$681:$C$682,C50,NSL!$O$681:$O$682)</f>
        <v>0</v>
      </c>
      <c r="AD50" s="55">
        <f>SUMIF(NSL!$C$684:$C$692,C50,NSL!$O$684:$O$692)</f>
        <v>0</v>
      </c>
      <c r="AE50" s="55">
        <f>SUMIF(NSL!$C$694:$C$776,C50,NSL!$O$694:$O$776)</f>
        <v>0</v>
      </c>
      <c r="AF50" s="55">
        <f>SUMIF(NSL!$C$778:$C$810,C50,NSL!$O$778:$O$810)</f>
        <v>0</v>
      </c>
      <c r="AG50" s="55">
        <f>SUMIF(NSL!$C$812:$C$813,C50,NSL!$O$812:$O$813)</f>
        <v>0</v>
      </c>
      <c r="AH50" s="55">
        <f>SUMIF(NSL!$C$815:$C$816,C50,NSL!$O$815:$O$816)</f>
        <v>0</v>
      </c>
      <c r="AI50" s="55">
        <f>SUMIF(NSL!$C$818:$C$889,C50,NSL!$O$818:$O$889)</f>
        <v>0</v>
      </c>
      <c r="AJ50" s="55">
        <f>SUMIF(NSL!$C$891:$C$917,C50,NSL!$O$891:$O$917)</f>
        <v>0</v>
      </c>
      <c r="AK50" s="55">
        <f>SUMIF(NSL!$C$919:$C$981,C50,NSL!$O$919:$O$981)</f>
        <v>0</v>
      </c>
      <c r="AL50" s="55">
        <f>SUMIF(NSL!$C$983:$C$1000,C50,NSL!$O$983:$O$1000)</f>
        <v>0</v>
      </c>
      <c r="AM50" s="55">
        <f>SUMIF(NSL!$C$1002:$C$1028,C50,NSL!$O$1002:$O$1028)</f>
        <v>0</v>
      </c>
      <c r="AN50" s="55">
        <f>SUMIF(NSL!$C$1030:$C$1045,C50,NSL!$O$1030:$O$1045)</f>
        <v>0</v>
      </c>
      <c r="AO50" s="55">
        <f>SUMIF(NSL!$C$1047:$C$1048,C50,NSL!$O$1047:$O$1048)</f>
        <v>0</v>
      </c>
      <c r="AP50" s="55">
        <f>SUMIF(NSL!$C$1050:$C$1074,C50,NSL!$O$1050:$O$1074)</f>
        <v>0</v>
      </c>
      <c r="AQ50" s="55">
        <f>SUMIF(NSL!$C$1076:$C$1099,C50,NSL!$O$1076:$O$1099)</f>
        <v>0</v>
      </c>
      <c r="AR50" s="55">
        <f>SUMIF(NSL!$C$1101:$C$1121,C50,NSL!$O$1101:$O$1121)</f>
        <v>0</v>
      </c>
      <c r="AS50" s="55">
        <f>SUMIF(NSL!$C$1123:$C$1164,C50,NSL!$O$1123:$O$1164)</f>
        <v>0</v>
      </c>
      <c r="AT50" s="55">
        <f>SUMIF(NSL!$C$1166:$C$1201,C50,NSL!$O$1166:$O$1201)</f>
        <v>0</v>
      </c>
      <c r="AU50" s="55">
        <f>SUMIF(NSL!$C$1203:$C$1223,C50,NSL!$O$1203:$O$1223)</f>
        <v>0</v>
      </c>
      <c r="AV50" s="55">
        <f>SUMIF(NSL!$C$1225:$C$1226,C50,NSL!$O$1225:$O$1226)</f>
        <v>0</v>
      </c>
      <c r="AW50" s="54">
        <f>D50-BG50</f>
        <v>0</v>
      </c>
      <c r="AX50" s="55">
        <f>SUMIF(NSL!$C$1246:$C$1351,C50,NSL!$O$1246:$O$1351)</f>
        <v>0</v>
      </c>
      <c r="AY50" s="55">
        <f>SUMIF(NSL!$C$1353:$C$1434,C50,NSL!$O$1353:$O$1434)</f>
        <v>0</v>
      </c>
      <c r="AZ50" s="55">
        <f>SUMIF(NSL!$C$1436:$C$1440,C50,NSL!$O$1436:$O$1440)</f>
        <v>0</v>
      </c>
      <c r="BA50" s="55">
        <f>SUMIF(NSL!$C$1442:$C$1507,C50,NSL!$O$1442:$O$1507)</f>
        <v>0</v>
      </c>
      <c r="BB50" s="55">
        <f>SUMIF(NSL!$C$1509:$C$1540,C50,NSL!$O$1509:$O$1540)</f>
        <v>0</v>
      </c>
      <c r="BC50" s="55">
        <f>SUMIF(NSL!$C$1542:$C$1545,C50,NSL!$O$1542:$O$1545)</f>
        <v>0</v>
      </c>
      <c r="BD50" s="55">
        <f>SUMIF(NSL!$C$1547:$C$1560,C50,NSL!$O$1547:$O$1560)</f>
        <v>0</v>
      </c>
      <c r="BE50" s="55">
        <f>SUMIF(NSL!$C$1562:$C$1565,C50,NSL!$O$1562:$O$1565)</f>
        <v>0</v>
      </c>
      <c r="BF50" s="55">
        <f>SUMIF(NSL!$C$1567:$C$1569,C50,NSL!$O$1567:$O$1569)</f>
        <v>0</v>
      </c>
      <c r="BG50" s="65">
        <f>SUM(G50:Q50)+SUM(S50:Z50)+SUM(AB50:AV50)+SUM(AX50:BF50)</f>
        <v>0</v>
      </c>
      <c r="BH50" s="53">
        <f>AW60-BG50</f>
        <v>0.21</v>
      </c>
      <c r="BI50" s="53">
        <f t="shared" si="6"/>
        <v>0.21</v>
      </c>
    </row>
    <row r="51" spans="1:61" ht="30">
      <c r="A51" s="8" t="s">
        <v>137</v>
      </c>
      <c r="B51" s="9" t="s">
        <v>131</v>
      </c>
      <c r="C51" s="8" t="s">
        <v>45</v>
      </c>
      <c r="D51" s="52">
        <f>HTg!L53</f>
        <v>0.77</v>
      </c>
      <c r="E51" s="65">
        <f t="shared" si="10"/>
        <v>0</v>
      </c>
      <c r="F51" s="70">
        <f t="shared" si="11"/>
        <v>0</v>
      </c>
      <c r="G51" s="55">
        <f>SUMIF(NSL!$C$9:$C$10,C51,NSL!$O$9:$O$10)</f>
        <v>0</v>
      </c>
      <c r="H51" s="55">
        <f>SUMIF(NSL!$C$12:$C$13,C51,NSL!$O$12:$O$13)</f>
        <v>0</v>
      </c>
      <c r="I51" s="55">
        <f>SUMIF(NSL!$C$15:$C$16,C51,NSL!$O$15:$O$16)</f>
        <v>0</v>
      </c>
      <c r="J51" s="55">
        <f>SUMIF(NSL!$C$18:$C$19,C51,NSL!$O$18:$O$19)</f>
        <v>0</v>
      </c>
      <c r="K51" s="55">
        <f>SUMIF(NSL!$C$21:$C$43,C51,NSL!$O$21:$O$43)</f>
        <v>0</v>
      </c>
      <c r="L51" s="55">
        <f>SUMIF(NSL!$C$45:$C$51,C51,NSL!$O$45:$O$51)</f>
        <v>0</v>
      </c>
      <c r="M51" s="55">
        <f>SUMIF(NSL!$C$53:$C$55,C51,NSL!$O$53:$O$55)</f>
        <v>0</v>
      </c>
      <c r="N51" s="55">
        <f>SUMIF(NSL!$C$57:$C$65,C51,NSL!$O$57:$O$65)</f>
        <v>0</v>
      </c>
      <c r="O51" s="55">
        <f>SUMIF(NSL!$C$67:$C$76,C51,NSL!$O$67:$O$76)</f>
        <v>0</v>
      </c>
      <c r="P51" s="55">
        <f>SUMIF(NSL!$C$78:$C$79,C51,NSL!$O$78:$O$79)</f>
        <v>0</v>
      </c>
      <c r="Q51" s="55">
        <f>SUMIF(NSL!$C$81:$C$173,C51,NSL!$O$81:$O$173)</f>
        <v>0</v>
      </c>
      <c r="R51" s="65">
        <f t="shared" si="12"/>
        <v>0.77</v>
      </c>
      <c r="S51" s="55">
        <f>SUMIF(NSL!$C$176:$C$214,C51,NSL!$O$176:$O$214)</f>
        <v>0</v>
      </c>
      <c r="T51" s="55">
        <f>SUMIF(NSL!$C$216:$C$238,C51,NSL!$O$216:$O$238)</f>
        <v>0</v>
      </c>
      <c r="U51" s="55">
        <f>SUMIF(NSL!$C$240:$C$252,C51,NSL!$O$240:$O$252)</f>
        <v>0</v>
      </c>
      <c r="V51" s="55">
        <f>SUMIF(NSL!$C$254:$C$255,C51,NSL!$O$254:$O$255)</f>
        <v>0</v>
      </c>
      <c r="W51" s="55">
        <f>SUMIF(NSL!$C$257:$C$282,C51,NSL!$O$257:$O$282)</f>
        <v>0</v>
      </c>
      <c r="X51" s="55">
        <f>SUMIF(NSL!$C$284:$C$346,C51,NSL!$O$284:$O$346)</f>
        <v>0</v>
      </c>
      <c r="Y51" s="55">
        <f>SUMIF(NSL!$C$348:$C$436,C51,NSL!$O$348:$O$436)</f>
        <v>0</v>
      </c>
      <c r="Z51" s="55">
        <f>SUMIF(NSL!$C$438:$C$480,C51,NSL!$O$438:$O$480)</f>
        <v>0</v>
      </c>
      <c r="AA51" s="72">
        <f t="shared" si="16"/>
        <v>0</v>
      </c>
      <c r="AB51" s="55">
        <f>SUMIF(NSL!$C$483:$C$679,C51,NSL!$O$483:$O$679)</f>
        <v>0</v>
      </c>
      <c r="AC51" s="55">
        <f>SUMIF(NSL!$C$681:$C$682,C51,NSL!$O$681:$O$682)</f>
        <v>0</v>
      </c>
      <c r="AD51" s="55">
        <f>SUMIF(NSL!$C$684:$C$692,C51,NSL!$O$684:$O$692)</f>
        <v>0</v>
      </c>
      <c r="AE51" s="55">
        <f>SUMIF(NSL!$C$694:$C$776,C51,NSL!$O$694:$O$776)</f>
        <v>0</v>
      </c>
      <c r="AF51" s="55">
        <f>SUMIF(NSL!$C$778:$C$810,C51,NSL!$O$778:$O$810)</f>
        <v>0</v>
      </c>
      <c r="AG51" s="55">
        <f>SUMIF(NSL!$C$812:$C$813,C51,NSL!$O$812:$O$813)</f>
        <v>0</v>
      </c>
      <c r="AH51" s="55">
        <f>SUMIF(NSL!$C$815:$C$816,C51,NSL!$O$815:$O$816)</f>
        <v>0</v>
      </c>
      <c r="AI51" s="55">
        <f>SUMIF(NSL!$C$818:$C$889,C51,NSL!$O$818:$O$889)</f>
        <v>0</v>
      </c>
      <c r="AJ51" s="55">
        <f>SUMIF(NSL!$C$891:$C$917,C51,NSL!$O$891:$O$917)</f>
        <v>0</v>
      </c>
      <c r="AK51" s="55">
        <f>SUMIF(NSL!$C$919:$C$981,C51,NSL!$O$919:$O$981)</f>
        <v>0</v>
      </c>
      <c r="AL51" s="55">
        <f>SUMIF(NSL!$C$983:$C$1000,C51,NSL!$O$983:$O$1000)</f>
        <v>0</v>
      </c>
      <c r="AM51" s="55">
        <f>SUMIF(NSL!$C$1002:$C$1028,C51,NSL!$O$1002:$O$1028)</f>
        <v>0</v>
      </c>
      <c r="AN51" s="55">
        <f>SUMIF(NSL!$C$1030:$C$1045,C51,NSL!$O$1030:$O$1045)</f>
        <v>0</v>
      </c>
      <c r="AO51" s="55">
        <f>SUMIF(NSL!$C$1047:$C$1048,C51,NSL!$O$1047:$O$1048)</f>
        <v>0</v>
      </c>
      <c r="AP51" s="55">
        <f>SUMIF(NSL!$C$1050:$C$1074,C51,NSL!$O$1050:$O$1074)</f>
        <v>0</v>
      </c>
      <c r="AQ51" s="55">
        <f>SUMIF(NSL!$C$1076:$C$1099,C51,NSL!$O$1076:$O$1099)</f>
        <v>0</v>
      </c>
      <c r="AR51" s="55">
        <f>SUMIF(NSL!$C$1101:$C$1121,C51,NSL!$O$1101:$O$1121)</f>
        <v>0</v>
      </c>
      <c r="AS51" s="55">
        <f>SUMIF(NSL!$C$1123:$C$1164,C51,NSL!$O$1123:$O$1164)</f>
        <v>0</v>
      </c>
      <c r="AT51" s="55">
        <f>SUMIF(NSL!$C$1166:$C$1201,C51,NSL!$O$1166:$O$1201)</f>
        <v>0</v>
      </c>
      <c r="AU51" s="55">
        <f>SUMIF(NSL!$C$1203:$C$1223,C51,NSL!$O$1203:$O$1223)</f>
        <v>0</v>
      </c>
      <c r="AV51" s="55">
        <f>SUMIF(NSL!$C$1225:$C$1226,C51,NSL!$O$1225:$O$1226)</f>
        <v>0</v>
      </c>
      <c r="AW51" s="55">
        <f>SUMIF(NSL!$C$1228:$C$1244,C51,NSL!$O$1228:$O$1244)</f>
        <v>0</v>
      </c>
      <c r="AX51" s="54">
        <f>D51-BG51</f>
        <v>0.77</v>
      </c>
      <c r="AY51" s="55">
        <f>SUMIF(NSL!$C$1353:$C$1434,C51,NSL!$O$1353:$O$1434)</f>
        <v>0</v>
      </c>
      <c r="AZ51" s="55">
        <f>SUMIF(NSL!$C$1436:$C$1440,C51,NSL!$O$1436:$O$1440)</f>
        <v>0</v>
      </c>
      <c r="BA51" s="55">
        <f>SUMIF(NSL!$C$1442:$C$1507,C51,NSL!$O$1442:$O$1507)</f>
        <v>0</v>
      </c>
      <c r="BB51" s="55">
        <f>SUMIF(NSL!$C$1509:$C$1540,C51,NSL!$O$1509:$O$1540)</f>
        <v>0</v>
      </c>
      <c r="BC51" s="55">
        <f>SUMIF(NSL!$C$1542:$C$1545,C51,NSL!$O$1542:$O$1545)</f>
        <v>0</v>
      </c>
      <c r="BD51" s="55">
        <f>SUMIF(NSL!$C$1547:$C$1560,C51,NSL!$O$1547:$O$1560)</f>
        <v>0</v>
      </c>
      <c r="BE51" s="55">
        <f>SUMIF(NSL!$C$1562:$C$1565,C51,NSL!$O$1562:$O$1565)</f>
        <v>0</v>
      </c>
      <c r="BF51" s="55">
        <f>SUMIF(NSL!$C$1567:$C$1569,C51,NSL!$O$1567:$O$1569)</f>
        <v>0</v>
      </c>
      <c r="BG51" s="65">
        <f>SUM(G51:Q51)+SUM(S51:Z51)+SUM(AB51:AW51)+SUM(AY51:BF51)</f>
        <v>0</v>
      </c>
      <c r="BH51" s="58">
        <f>AX60-BG51</f>
        <v>2.06</v>
      </c>
      <c r="BI51" s="53">
        <f t="shared" si="6"/>
        <v>2.83</v>
      </c>
    </row>
    <row r="52" spans="1:61" ht="30">
      <c r="A52" s="8" t="s">
        <v>138</v>
      </c>
      <c r="B52" s="9" t="s">
        <v>132</v>
      </c>
      <c r="C52" s="8" t="s">
        <v>39</v>
      </c>
      <c r="D52" s="52">
        <f>HTg!L54</f>
        <v>0.35</v>
      </c>
      <c r="E52" s="65">
        <f t="shared" si="10"/>
        <v>0</v>
      </c>
      <c r="F52" s="70">
        <f t="shared" si="11"/>
        <v>0</v>
      </c>
      <c r="G52" s="55">
        <f>SUMIF(NSL!$C$9:$C$10,C52,NSL!$O$9:$O$10)</f>
        <v>0</v>
      </c>
      <c r="H52" s="55">
        <f>SUMIF(NSL!$C$12:$C$13,C52,NSL!$O$12:$O$13)</f>
        <v>0</v>
      </c>
      <c r="I52" s="55">
        <f>SUMIF(NSL!$C$15:$C$16,C52,NSL!$O$15:$O$16)</f>
        <v>0</v>
      </c>
      <c r="J52" s="55">
        <f>SUMIF(NSL!$C$18:$C$19,C52,NSL!$O$18:$O$19)</f>
        <v>0</v>
      </c>
      <c r="K52" s="55">
        <f>SUMIF(NSL!$C$21:$C$43,C52,NSL!$O$21:$O$43)</f>
        <v>0</v>
      </c>
      <c r="L52" s="55">
        <f>SUMIF(NSL!$C$45:$C$51,C52,NSL!$O$45:$O$51)</f>
        <v>0</v>
      </c>
      <c r="M52" s="55">
        <f>SUMIF(NSL!$C$53:$C$55,C52,NSL!$O$53:$O$55)</f>
        <v>0</v>
      </c>
      <c r="N52" s="55">
        <f>SUMIF(NSL!$C$57:$C$65,C52,NSL!$O$57:$O$65)</f>
        <v>0</v>
      </c>
      <c r="O52" s="55">
        <f>SUMIF(NSL!$C$67:$C$76,C52,NSL!$O$67:$O$76)</f>
        <v>0</v>
      </c>
      <c r="P52" s="55">
        <f>SUMIF(NSL!$C$78:$C$79,C52,NSL!$O$78:$O$79)</f>
        <v>0</v>
      </c>
      <c r="Q52" s="55">
        <f>SUMIF(NSL!$C$81:$C$173,C52,NSL!$O$81:$O$173)</f>
        <v>0</v>
      </c>
      <c r="R52" s="65">
        <f t="shared" si="12"/>
        <v>0.35</v>
      </c>
      <c r="S52" s="55">
        <f>SUMIF(NSL!$C$176:$C$214,C52,NSL!$O$176:$O$214)</f>
        <v>0</v>
      </c>
      <c r="T52" s="55">
        <f>SUMIF(NSL!$C$216:$C$238,C52,NSL!$O$216:$O$238)</f>
        <v>0</v>
      </c>
      <c r="U52" s="55">
        <f>SUMIF(NSL!$C$240:$C$252,C52,NSL!$O$240:$O$252)</f>
        <v>0</v>
      </c>
      <c r="V52" s="55">
        <f>SUMIF(NSL!$C$254:$C$255,C52,NSL!$O$254:$O$255)</f>
        <v>0</v>
      </c>
      <c r="W52" s="55">
        <f>SUMIF(NSL!$C$257:$C$282,C52,NSL!$O$257:$O$282)</f>
        <v>0</v>
      </c>
      <c r="X52" s="55">
        <f>SUMIF(NSL!$C$284:$C$346,C52,NSL!$O$284:$O$346)</f>
        <v>0</v>
      </c>
      <c r="Y52" s="55">
        <f>SUMIF(NSL!$C$348:$C$436,C52,NSL!$O$348:$O$436)</f>
        <v>0</v>
      </c>
      <c r="Z52" s="55">
        <f>SUMIF(NSL!$C$438:$C$480,C52,NSL!$O$438:$O$480)</f>
        <v>0</v>
      </c>
      <c r="AA52" s="72">
        <f t="shared" si="16"/>
        <v>0</v>
      </c>
      <c r="AB52" s="55">
        <f>SUMIF(NSL!$C$483:$C$679,C52,NSL!$O$483:$O$679)</f>
        <v>0</v>
      </c>
      <c r="AC52" s="55">
        <f>SUMIF(NSL!$C$681:$C$682,C52,NSL!$O$681:$O$682)</f>
        <v>0</v>
      </c>
      <c r="AD52" s="55">
        <f>SUMIF(NSL!$C$684:$C$692,C52,NSL!$O$684:$O$692)</f>
        <v>0</v>
      </c>
      <c r="AE52" s="55">
        <f>SUMIF(NSL!$C$694:$C$776,C52,NSL!$O$694:$O$776)</f>
        <v>0</v>
      </c>
      <c r="AF52" s="55">
        <f>SUMIF(NSL!$C$778:$C$810,C52,NSL!$O$778:$O$810)</f>
        <v>0</v>
      </c>
      <c r="AG52" s="55">
        <f>SUMIF(NSL!$C$812:$C$813,C52,NSL!$O$812:$O$813)</f>
        <v>0</v>
      </c>
      <c r="AH52" s="55">
        <f>SUMIF(NSL!$C$815:$C$816,C52,NSL!$O$815:$O$816)</f>
        <v>0</v>
      </c>
      <c r="AI52" s="55">
        <f>SUMIF(NSL!$C$818:$C$889,C52,NSL!$O$818:$O$889)</f>
        <v>0</v>
      </c>
      <c r="AJ52" s="55">
        <f>SUMIF(NSL!$C$891:$C$917,C52,NSL!$O$891:$O$917)</f>
        <v>0</v>
      </c>
      <c r="AK52" s="55">
        <f>SUMIF(NSL!$C$919:$C$981,C52,NSL!$O$919:$O$981)</f>
        <v>0</v>
      </c>
      <c r="AL52" s="55">
        <f>SUMIF(NSL!$C$983:$C$1000,C52,NSL!$O$983:$O$1000)</f>
        <v>0</v>
      </c>
      <c r="AM52" s="55">
        <f>SUMIF(NSL!$C$1002:$C$1028,C52,NSL!$O$1002:$O$1028)</f>
        <v>0</v>
      </c>
      <c r="AN52" s="55">
        <f>SUMIF(NSL!$C$1030:$C$1045,C52,NSL!$O$1030:$O$1045)</f>
        <v>0</v>
      </c>
      <c r="AO52" s="55">
        <f>SUMIF(NSL!$C$1047:$C$1048,C52,NSL!$O$1047:$O$1048)</f>
        <v>0</v>
      </c>
      <c r="AP52" s="55">
        <f>SUMIF(NSL!$C$1050:$C$1074,C52,NSL!$O$1050:$O$1074)</f>
        <v>0</v>
      </c>
      <c r="AQ52" s="55">
        <f>SUMIF(NSL!$C$1076:$C$1099,C52,NSL!$O$1076:$O$1099)</f>
        <v>0</v>
      </c>
      <c r="AR52" s="55">
        <f>SUMIF(NSL!$C$1101:$C$1121,C52,NSL!$O$1101:$O$1121)</f>
        <v>0</v>
      </c>
      <c r="AS52" s="55">
        <f>SUMIF(NSL!$C$1123:$C$1164,C52,NSL!$O$1123:$O$1164)</f>
        <v>0</v>
      </c>
      <c r="AT52" s="55">
        <f>SUMIF(NSL!$C$1166:$C$1201,C52,NSL!$O$1166:$O$1201)</f>
        <v>0</v>
      </c>
      <c r="AU52" s="55">
        <f>SUMIF(NSL!$C$1203:$C$1223,C52,NSL!$O$1203:$O$1223)</f>
        <v>0</v>
      </c>
      <c r="AV52" s="55">
        <f>SUMIF(NSL!$C$1225:$C$1226,C52,NSL!$O$1225:$O$1226)</f>
        <v>0</v>
      </c>
      <c r="AW52" s="55">
        <f>SUMIF(NSL!$C$1228:$C$1244,C52,NSL!$O$1228:$O$1244)</f>
        <v>0</v>
      </c>
      <c r="AX52" s="55">
        <f>SUMIF(NSL!$C$1246:$C$1351,C52,NSL!$O$1246:$O$1351)</f>
        <v>0</v>
      </c>
      <c r="AY52" s="54">
        <f>D52-BG52</f>
        <v>0.35</v>
      </c>
      <c r="AZ52" s="55">
        <f>SUMIF(NSL!$C$1436:$C$1440,C52,NSL!$O$1436:$O$1440)</f>
        <v>0</v>
      </c>
      <c r="BA52" s="55">
        <f>SUMIF(NSL!$C$1442:$C$1507,C52,NSL!$O$1442:$O$1507)</f>
        <v>0</v>
      </c>
      <c r="BB52" s="55">
        <f>SUMIF(NSL!$C$1509:$C$1540,C52,NSL!$O$1509:$O$1540)</f>
        <v>0</v>
      </c>
      <c r="BC52" s="55">
        <f>SUMIF(NSL!$C$1542:$C$1545,C52,NSL!$O$1542:$O$1545)</f>
        <v>0</v>
      </c>
      <c r="BD52" s="55">
        <f>SUMIF(NSL!$C$1547:$C$1560,C52,NSL!$O$1547:$O$1560)</f>
        <v>0</v>
      </c>
      <c r="BE52" s="55">
        <f>SUMIF(NSL!$C$1562:$C$1565,C52,NSL!$O$1562:$O$1565)</f>
        <v>0</v>
      </c>
      <c r="BF52" s="55">
        <f>SUMIF(NSL!$C$1567:$C$1569,C52,NSL!$O$1567:$O$1569)</f>
        <v>0</v>
      </c>
      <c r="BG52" s="65">
        <f>SUM(G52:Q52)+SUM(S52:Z52)+SUM(AB52:AX52)+SUM(AZ52:BF52)</f>
        <v>0</v>
      </c>
      <c r="BH52" s="58">
        <f>AY60-BG52</f>
        <v>5</v>
      </c>
      <c r="BI52" s="53">
        <f t="shared" si="6"/>
        <v>5.35</v>
      </c>
    </row>
    <row r="53" spans="1:61" ht="15">
      <c r="A53" s="8" t="s">
        <v>139</v>
      </c>
      <c r="B53" s="9" t="s">
        <v>133</v>
      </c>
      <c r="C53" s="8" t="s">
        <v>151</v>
      </c>
      <c r="D53" s="52">
        <f>HTg!L55</f>
        <v>0</v>
      </c>
      <c r="E53" s="65">
        <f t="shared" si="10"/>
        <v>0</v>
      </c>
      <c r="F53" s="70">
        <f t="shared" si="11"/>
        <v>0</v>
      </c>
      <c r="G53" s="55">
        <f>SUMIF(NSL!$C$9:$C$10,C53,NSL!$O$9:$O$10)</f>
        <v>0</v>
      </c>
      <c r="H53" s="55">
        <f>SUMIF(NSL!$C$12:$C$13,C53,NSL!$O$12:$O$13)</f>
        <v>0</v>
      </c>
      <c r="I53" s="55">
        <f>SUMIF(NSL!$C$15:$C$16,C53,NSL!$O$15:$O$16)</f>
        <v>0</v>
      </c>
      <c r="J53" s="55">
        <f>SUMIF(NSL!$C$18:$C$19,C53,NSL!$O$18:$O$19)</f>
        <v>0</v>
      </c>
      <c r="K53" s="55">
        <f>SUMIF(NSL!$C$21:$C$43,C53,NSL!$O$21:$O$43)</f>
        <v>0</v>
      </c>
      <c r="L53" s="55">
        <f>SUMIF(NSL!$C$45:$C$51,C53,NSL!$O$45:$O$51)</f>
        <v>0</v>
      </c>
      <c r="M53" s="55">
        <f>SUMIF(NSL!$C$53:$C$55,C53,NSL!$O$53:$O$55)</f>
        <v>0</v>
      </c>
      <c r="N53" s="55">
        <f>SUMIF(NSL!$C$57:$C$65,C53,NSL!$O$57:$O$65)</f>
        <v>0</v>
      </c>
      <c r="O53" s="55">
        <f>SUMIF(NSL!$C$67:$C$76,C53,NSL!$O$67:$O$76)</f>
        <v>0</v>
      </c>
      <c r="P53" s="55">
        <f>SUMIF(NSL!$C$78:$C$79,C53,NSL!$O$78:$O$79)</f>
        <v>0</v>
      </c>
      <c r="Q53" s="55">
        <f>SUMIF(NSL!$C$81:$C$173,C53,NSL!$O$81:$O$173)</f>
        <v>0</v>
      </c>
      <c r="R53" s="65">
        <f t="shared" si="12"/>
        <v>0</v>
      </c>
      <c r="S53" s="55">
        <f>SUMIF(NSL!$C$176:$C$214,C53,NSL!$O$176:$O$214)</f>
        <v>0</v>
      </c>
      <c r="T53" s="55">
        <f>SUMIF(NSL!$C$216:$C$238,C53,NSL!$O$216:$O$238)</f>
        <v>0</v>
      </c>
      <c r="U53" s="55">
        <f>SUMIF(NSL!$C$240:$C$252,C53,NSL!$O$240:$O$252)</f>
        <v>0</v>
      </c>
      <c r="V53" s="55">
        <f>SUMIF(NSL!$C$254:$C$255,C53,NSL!$O$254:$O$255)</f>
        <v>0</v>
      </c>
      <c r="W53" s="55">
        <f>SUMIF(NSL!$C$257:$C$282,C53,NSL!$O$257:$O$282)</f>
        <v>0</v>
      </c>
      <c r="X53" s="55">
        <f>SUMIF(NSL!$C$284:$C$346,C53,NSL!$O$284:$O$346)</f>
        <v>0</v>
      </c>
      <c r="Y53" s="55">
        <f>SUMIF(NSL!$C$348:$C$436,C53,NSL!$O$348:$O$436)</f>
        <v>0</v>
      </c>
      <c r="Z53" s="55">
        <f>SUMIF(NSL!$C$438:$C$480,C53,NSL!$O$438:$O$480)</f>
        <v>0</v>
      </c>
      <c r="AA53" s="72">
        <f t="shared" si="16"/>
        <v>0</v>
      </c>
      <c r="AB53" s="55">
        <f>SUMIF(NSL!$C$483:$C$679,C53,NSL!$O$483:$O$679)</f>
        <v>0</v>
      </c>
      <c r="AC53" s="55">
        <f>SUMIF(NSL!$C$681:$C$682,C53,NSL!$O$681:$O$682)</f>
        <v>0</v>
      </c>
      <c r="AD53" s="55">
        <f>SUMIF(NSL!$C$684:$C$692,C53,NSL!$O$684:$O$692)</f>
        <v>0</v>
      </c>
      <c r="AE53" s="55">
        <f>SUMIF(NSL!$C$694:$C$776,C53,NSL!$O$694:$O$776)</f>
        <v>0</v>
      </c>
      <c r="AF53" s="55">
        <f>SUMIF(NSL!$C$778:$C$810,C53,NSL!$O$778:$O$810)</f>
        <v>0</v>
      </c>
      <c r="AG53" s="55">
        <f>SUMIF(NSL!$C$812:$C$813,C53,NSL!$O$812:$O$813)</f>
        <v>0</v>
      </c>
      <c r="AH53" s="55">
        <f>SUMIF(NSL!$C$815:$C$816,C53,NSL!$O$815:$O$816)</f>
        <v>0</v>
      </c>
      <c r="AI53" s="55">
        <f>SUMIF(NSL!$C$818:$C$889,C53,NSL!$O$818:$O$889)</f>
        <v>0</v>
      </c>
      <c r="AJ53" s="55">
        <f>SUMIF(NSL!$C$891:$C$917,C53,NSL!$O$891:$O$917)</f>
        <v>0</v>
      </c>
      <c r="AK53" s="55">
        <f>SUMIF(NSL!$C$919:$C$981,C53,NSL!$O$919:$O$981)</f>
        <v>0</v>
      </c>
      <c r="AL53" s="55">
        <f>SUMIF(NSL!$C$983:$C$1000,C53,NSL!$O$983:$O$1000)</f>
        <v>0</v>
      </c>
      <c r="AM53" s="55">
        <f>SUMIF(NSL!$C$1002:$C$1028,C53,NSL!$O$1002:$O$1028)</f>
        <v>0</v>
      </c>
      <c r="AN53" s="55">
        <f>SUMIF(NSL!$C$1030:$C$1045,C53,NSL!$O$1030:$O$1045)</f>
        <v>0</v>
      </c>
      <c r="AO53" s="55">
        <f>SUMIF(NSL!$C$1047:$C$1048,C53,NSL!$O$1047:$O$1048)</f>
        <v>0</v>
      </c>
      <c r="AP53" s="55">
        <f>SUMIF(NSL!$C$1050:$C$1074,C53,NSL!$O$1050:$O$1074)</f>
        <v>0</v>
      </c>
      <c r="AQ53" s="55">
        <f>SUMIF(NSL!$C$1076:$C$1099,C53,NSL!$O$1076:$O$1099)</f>
        <v>0</v>
      </c>
      <c r="AR53" s="55">
        <f>SUMIF(NSL!$C$1101:$C$1121,C53,NSL!$O$1101:$O$1121)</f>
        <v>0</v>
      </c>
      <c r="AS53" s="55">
        <f>SUMIF(NSL!$C$1123:$C$1164,C53,NSL!$O$1123:$O$1164)</f>
        <v>0</v>
      </c>
      <c r="AT53" s="55">
        <f>SUMIF(NSL!$C$1166:$C$1201,C53,NSL!$O$1166:$O$1201)</f>
        <v>0</v>
      </c>
      <c r="AU53" s="55">
        <f>SUMIF(NSL!$C$1203:$C$1223,C53,NSL!$O$1203:$O$1223)</f>
        <v>0</v>
      </c>
      <c r="AV53" s="55">
        <f>SUMIF(NSL!$C$1225:$C$1226,C53,NSL!$O$1225:$O$1226)</f>
        <v>0</v>
      </c>
      <c r="AW53" s="55">
        <f>SUMIF(NSL!$C$1228:$C$1244,C53,NSL!$O$1228:$O$1244)</f>
        <v>0</v>
      </c>
      <c r="AX53" s="55">
        <f>SUMIF(NSL!$C$1246:$C$1351,C53,NSL!$O$1246:$O$1351)</f>
        <v>0</v>
      </c>
      <c r="AY53" s="55">
        <f>SUMIF(NSL!$C$1353:$C$1434,C53,NSL!$O$1353:$O$1434)</f>
        <v>0</v>
      </c>
      <c r="AZ53" s="54">
        <f>D53-BG53</f>
        <v>0</v>
      </c>
      <c r="BA53" s="55">
        <f>SUMIF(NSL!$C$1442:$C$1507,C53,NSL!$O$1442:$O$1507)</f>
        <v>0</v>
      </c>
      <c r="BB53" s="55">
        <f>SUMIF(NSL!$C$1509:$C$1540,C53,NSL!$O$1509:$O$1540)</f>
        <v>0</v>
      </c>
      <c r="BC53" s="55">
        <f>SUMIF(NSL!$C$1542:$C$1545,C53,NSL!$O$1542:$O$1545)</f>
        <v>0</v>
      </c>
      <c r="BD53" s="55">
        <f>SUMIF(NSL!$C$1547:$C$1560,C53,NSL!$O$1547:$O$1560)</f>
        <v>0</v>
      </c>
      <c r="BE53" s="55">
        <f>SUMIF(NSL!$C$1562:$C$1565,C53,NSL!$O$1562:$O$1565)</f>
        <v>0</v>
      </c>
      <c r="BF53" s="55">
        <f>SUMIF(NSL!$C$1567:$C$1569,C53,NSL!$O$1567:$O$1569)</f>
        <v>0</v>
      </c>
      <c r="BG53" s="65">
        <f>SUM(G53:Q53)+SUM(S53:Z53)+SUM(AB53:AY53)+SUM(BA53:BF53)</f>
        <v>0</v>
      </c>
      <c r="BH53" s="58">
        <f>AZ60-BG53</f>
        <v>0</v>
      </c>
      <c r="BI53" s="53">
        <f t="shared" si="6"/>
        <v>0</v>
      </c>
    </row>
    <row r="54" spans="1:61" ht="15">
      <c r="A54" s="8" t="s">
        <v>140</v>
      </c>
      <c r="B54" s="9" t="s">
        <v>134</v>
      </c>
      <c r="C54" s="8" t="s">
        <v>152</v>
      </c>
      <c r="D54" s="52">
        <f>HTg!L56</f>
        <v>0</v>
      </c>
      <c r="E54" s="65">
        <f t="shared" si="10"/>
        <v>0</v>
      </c>
      <c r="F54" s="70">
        <f t="shared" si="11"/>
        <v>0</v>
      </c>
      <c r="G54" s="55">
        <f>SUMIF(NSL!$C$9:$C$10,C54,NSL!$O$9:$O$10)</f>
        <v>0</v>
      </c>
      <c r="H54" s="55">
        <f>SUMIF(NSL!$C$12:$C$13,C54,NSL!$O$12:$O$13)</f>
        <v>0</v>
      </c>
      <c r="I54" s="55">
        <f>SUMIF(NSL!$C$15:$C$16,C54,NSL!$O$15:$O$16)</f>
        <v>0</v>
      </c>
      <c r="J54" s="55">
        <f>SUMIF(NSL!$C$18:$C$19,C54,NSL!$O$18:$O$19)</f>
        <v>0</v>
      </c>
      <c r="K54" s="55">
        <f>SUMIF(NSL!$C$21:$C$43,C54,NSL!$O$21:$O$43)</f>
        <v>0</v>
      </c>
      <c r="L54" s="55">
        <f>SUMIF(NSL!$C$45:$C$51,C54,NSL!$O$45:$O$51)</f>
        <v>0</v>
      </c>
      <c r="M54" s="55">
        <f>SUMIF(NSL!$C$53:$C$55,C54,NSL!$O$53:$O$55)</f>
        <v>0</v>
      </c>
      <c r="N54" s="55">
        <f>SUMIF(NSL!$C$57:$C$65,C54,NSL!$O$57:$O$65)</f>
        <v>0</v>
      </c>
      <c r="O54" s="55">
        <f>SUMIF(NSL!$C$67:$C$76,C54,NSL!$O$67:$O$76)</f>
        <v>0</v>
      </c>
      <c r="P54" s="55">
        <f>SUMIF(NSL!$C$78:$C$79,C54,NSL!$O$78:$O$79)</f>
        <v>0</v>
      </c>
      <c r="Q54" s="55">
        <f>SUMIF(NSL!$C$81:$C$173,C54,NSL!$O$81:$O$173)</f>
        <v>0</v>
      </c>
      <c r="R54" s="65">
        <f t="shared" si="12"/>
        <v>0</v>
      </c>
      <c r="S54" s="55">
        <f>SUMIF(NSL!$C$176:$C$214,C54,NSL!$O$176:$O$214)</f>
        <v>0</v>
      </c>
      <c r="T54" s="55">
        <f>SUMIF(NSL!$C$216:$C$238,C54,NSL!$O$216:$O$238)</f>
        <v>0</v>
      </c>
      <c r="U54" s="55">
        <f>SUMIF(NSL!$C$240:$C$252,C54,NSL!$O$240:$O$252)</f>
        <v>0</v>
      </c>
      <c r="V54" s="55">
        <f>SUMIF(NSL!$C$254:$C$255,C54,NSL!$O$254:$O$255)</f>
        <v>0</v>
      </c>
      <c r="W54" s="55">
        <f>SUMIF(NSL!$C$257:$C$282,C54,NSL!$O$257:$O$282)</f>
        <v>0</v>
      </c>
      <c r="X54" s="55">
        <f>SUMIF(NSL!$C$284:$C$346,C54,NSL!$O$284:$O$346)</f>
        <v>0</v>
      </c>
      <c r="Y54" s="55">
        <f>SUMIF(NSL!$C$348:$C$436,C54,NSL!$O$348:$O$436)</f>
        <v>0</v>
      </c>
      <c r="Z54" s="55">
        <f>SUMIF(NSL!$C$438:$C$480,C54,NSL!$O$438:$O$480)</f>
        <v>0</v>
      </c>
      <c r="AA54" s="72">
        <f t="shared" si="16"/>
        <v>0</v>
      </c>
      <c r="AB54" s="55">
        <f>SUMIF(NSL!$C$483:$C$679,C54,NSL!$O$483:$O$679)</f>
        <v>0</v>
      </c>
      <c r="AC54" s="55">
        <f>SUMIF(NSL!$C$681:$C$682,C54,NSL!$O$681:$O$682)</f>
        <v>0</v>
      </c>
      <c r="AD54" s="55">
        <f>SUMIF(NSL!$C$684:$C$692,C54,NSL!$O$684:$O$692)</f>
        <v>0</v>
      </c>
      <c r="AE54" s="55">
        <f>SUMIF(NSL!$C$694:$C$776,C54,NSL!$O$694:$O$776)</f>
        <v>0</v>
      </c>
      <c r="AF54" s="55">
        <f>SUMIF(NSL!$C$778:$C$810,C54,NSL!$O$778:$O$810)</f>
        <v>0</v>
      </c>
      <c r="AG54" s="55">
        <f>SUMIF(NSL!$C$812:$C$813,C54,NSL!$O$812:$O$813)</f>
        <v>0</v>
      </c>
      <c r="AH54" s="55">
        <f>SUMIF(NSL!$C$815:$C$816,C54,NSL!$O$815:$O$816)</f>
        <v>0</v>
      </c>
      <c r="AI54" s="55">
        <f>SUMIF(NSL!$C$818:$C$889,C54,NSL!$O$818:$O$889)</f>
        <v>0</v>
      </c>
      <c r="AJ54" s="55">
        <f>SUMIF(NSL!$C$891:$C$917,C54,NSL!$O$891:$O$917)</f>
        <v>0</v>
      </c>
      <c r="AK54" s="55">
        <f>SUMIF(NSL!$C$919:$C$981,C54,NSL!$O$919:$O$981)</f>
        <v>0</v>
      </c>
      <c r="AL54" s="55">
        <f>SUMIF(NSL!$C$983:$C$1000,C54,NSL!$O$983:$O$1000)</f>
        <v>0</v>
      </c>
      <c r="AM54" s="55">
        <f>SUMIF(NSL!$C$1002:$C$1028,C54,NSL!$O$1002:$O$1028)</f>
        <v>0</v>
      </c>
      <c r="AN54" s="55">
        <f>SUMIF(NSL!$C$1030:$C$1045,C54,NSL!$O$1030:$O$1045)</f>
        <v>0</v>
      </c>
      <c r="AO54" s="55">
        <f>SUMIF(NSL!$C$1047:$C$1048,C54,NSL!$O$1047:$O$1048)</f>
        <v>0</v>
      </c>
      <c r="AP54" s="55">
        <f>SUMIF(NSL!$C$1050:$C$1074,C54,NSL!$O$1050:$O$1074)</f>
        <v>0</v>
      </c>
      <c r="AQ54" s="55">
        <f>SUMIF(NSL!$C$1076:$C$1099,C54,NSL!$O$1076:$O$1099)</f>
        <v>0</v>
      </c>
      <c r="AR54" s="55">
        <f>SUMIF(NSL!$C$1101:$C$1121,C54,NSL!$O$1101:$O$1121)</f>
        <v>0</v>
      </c>
      <c r="AS54" s="55">
        <f>SUMIF(NSL!$C$1123:$C$1164,C54,NSL!$O$1123:$O$1164)</f>
        <v>0</v>
      </c>
      <c r="AT54" s="55">
        <f>SUMIF(NSL!$C$1166:$C$1201,C54,NSL!$O$1166:$O$1201)</f>
        <v>0</v>
      </c>
      <c r="AU54" s="55">
        <f>SUMIF(NSL!$C$1203:$C$1223,C54,NSL!$O$1203:$O$1223)</f>
        <v>0</v>
      </c>
      <c r="AV54" s="55">
        <f>SUMIF(NSL!$C$1225:$C$1226,C54,NSL!$O$1225:$O$1226)</f>
        <v>0</v>
      </c>
      <c r="AW54" s="55">
        <f>SUMIF(NSL!$C$1228:$C$1244,C54,NSL!$O$1228:$O$1244)</f>
        <v>0</v>
      </c>
      <c r="AX54" s="55">
        <f>SUMIF(NSL!$C$1246:$C$1351,C54,NSL!$O$1246:$O$1351)</f>
        <v>0</v>
      </c>
      <c r="AY54" s="55">
        <f>SUMIF(NSL!$C$1353:$C$1434,C54,NSL!$O$1353:$O$1434)</f>
        <v>0</v>
      </c>
      <c r="AZ54" s="55">
        <f>SUMIF(NSL!$C$1436:$C$1440,C54,NSL!$O$1436:$O$1440)</f>
        <v>0</v>
      </c>
      <c r="BA54" s="54">
        <f>D54-BG54</f>
        <v>0</v>
      </c>
      <c r="BB54" s="55">
        <f>SUMIF(NSL!$C$1509:$C$1540,C54,NSL!$O$1509:$O$1540)</f>
        <v>0</v>
      </c>
      <c r="BC54" s="55">
        <f>SUMIF(NSL!$C$1542:$C$1545,C54,NSL!$O$1542:$O$1545)</f>
        <v>0</v>
      </c>
      <c r="BD54" s="55">
        <f>SUMIF(NSL!$C$1547:$C$1560,C54,NSL!$O$1547:$O$1560)</f>
        <v>0</v>
      </c>
      <c r="BE54" s="55">
        <f>SUMIF(NSL!$C$1562:$C$1565,C54,NSL!$O$1562:$O$1565)</f>
        <v>0</v>
      </c>
      <c r="BF54" s="55">
        <f>SUMIF(NSL!$C$1567:$C$1569,C54,NSL!$O$1567:$O$1569)</f>
        <v>0</v>
      </c>
      <c r="BG54" s="65">
        <f>SUM(G54:Q54)+SUM(S54:Z54)+SUM(AB54:AZ54)+SUM(BB54:BF54)</f>
        <v>0</v>
      </c>
      <c r="BH54" s="58">
        <f>BA60-BG54</f>
        <v>0.94</v>
      </c>
      <c r="BI54" s="53">
        <f t="shared" si="6"/>
        <v>0.94</v>
      </c>
    </row>
    <row r="55" spans="1:61" ht="15">
      <c r="A55" s="8" t="s">
        <v>141</v>
      </c>
      <c r="B55" s="9" t="s">
        <v>153</v>
      </c>
      <c r="C55" s="8" t="s">
        <v>44</v>
      </c>
      <c r="D55" s="52">
        <f>HTg!L57</f>
        <v>0.17</v>
      </c>
      <c r="E55" s="65">
        <f t="shared" si="10"/>
        <v>0</v>
      </c>
      <c r="F55" s="70">
        <f t="shared" si="11"/>
        <v>0</v>
      </c>
      <c r="G55" s="55">
        <f>SUMIF(NSL!$C$9:$C$10,C55,NSL!$O$9:$O$10)</f>
        <v>0</v>
      </c>
      <c r="H55" s="55">
        <f>SUMIF(NSL!$C$12:$C$13,C55,NSL!$O$12:$O$13)</f>
        <v>0</v>
      </c>
      <c r="I55" s="55">
        <f>SUMIF(NSL!$C$15:$C$16,C55,NSL!$O$15:$O$16)</f>
        <v>0</v>
      </c>
      <c r="J55" s="55">
        <f>SUMIF(NSL!$C$18:$C$19,C55,NSL!$O$18:$O$19)</f>
        <v>0</v>
      </c>
      <c r="K55" s="55">
        <f>SUMIF(NSL!$C$21:$C$43,C55,NSL!$O$21:$O$43)</f>
        <v>0</v>
      </c>
      <c r="L55" s="55">
        <f>SUMIF(NSL!$C$45:$C$51,C55,NSL!$O$45:$O$51)</f>
        <v>0</v>
      </c>
      <c r="M55" s="55">
        <f>SUMIF(NSL!$C$53:$C$55,C55,NSL!$O$53:$O$55)</f>
        <v>0</v>
      </c>
      <c r="N55" s="55">
        <f>SUMIF(NSL!$C$57:$C$65,C55,NSL!$O$57:$O$65)</f>
        <v>0</v>
      </c>
      <c r="O55" s="55">
        <f>SUMIF(NSL!$C$67:$C$76,C55,NSL!$O$67:$O$76)</f>
        <v>0</v>
      </c>
      <c r="P55" s="55">
        <f>SUMIF(NSL!$C$78:$C$79,C55,NSL!$O$78:$O$79)</f>
        <v>0</v>
      </c>
      <c r="Q55" s="55">
        <f>SUMIF(NSL!$C$81:$C$173,C55,NSL!$O$81:$O$173)</f>
        <v>0</v>
      </c>
      <c r="R55" s="65">
        <f t="shared" si="12"/>
        <v>0.17</v>
      </c>
      <c r="S55" s="55">
        <f>SUMIF(NSL!$C$176:$C$214,C55,NSL!$O$176:$O$214)</f>
        <v>0</v>
      </c>
      <c r="T55" s="55">
        <f>SUMIF(NSL!$C$216:$C$238,C55,NSL!$O$216:$O$238)</f>
        <v>0</v>
      </c>
      <c r="U55" s="55">
        <f>SUMIF(NSL!$C$240:$C$252,C55,NSL!$O$240:$O$252)</f>
        <v>0</v>
      </c>
      <c r="V55" s="55">
        <f>SUMIF(NSL!$C$254:$C$255,C55,NSL!$O$254:$O$255)</f>
        <v>0</v>
      </c>
      <c r="W55" s="55">
        <f>SUMIF(NSL!$C$257:$C$282,C55,NSL!$O$257:$O$282)</f>
        <v>0</v>
      </c>
      <c r="X55" s="55">
        <f>SUMIF(NSL!$C$284:$C$346,C55,NSL!$O$284:$O$346)</f>
        <v>0</v>
      </c>
      <c r="Y55" s="55">
        <f>SUMIF(NSL!$C$348:$C$436,C55,NSL!$O$348:$O$436)</f>
        <v>0</v>
      </c>
      <c r="Z55" s="55">
        <f>SUMIF(NSL!$C$438:$C$480,C55,NSL!$O$438:$O$480)</f>
        <v>0</v>
      </c>
      <c r="AA55" s="72">
        <f t="shared" si="16"/>
        <v>0</v>
      </c>
      <c r="AB55" s="55">
        <f>SUMIF(NSL!$C$483:$C$679,C55,NSL!$O$483:$O$679)</f>
        <v>0</v>
      </c>
      <c r="AC55" s="55">
        <f>SUMIF(NSL!$C$681:$C$682,C55,NSL!$O$681:$O$682)</f>
        <v>0</v>
      </c>
      <c r="AD55" s="55">
        <f>SUMIF(NSL!$C$684:$C$692,C55,NSL!$O$684:$O$692)</f>
        <v>0</v>
      </c>
      <c r="AE55" s="55">
        <f>SUMIF(NSL!$C$694:$C$776,C55,NSL!$O$694:$O$776)</f>
        <v>0</v>
      </c>
      <c r="AF55" s="55">
        <f>SUMIF(NSL!$C$778:$C$810,C55,NSL!$O$778:$O$810)</f>
        <v>0</v>
      </c>
      <c r="AG55" s="55">
        <f>SUMIF(NSL!$C$812:$C$813,C55,NSL!$O$812:$O$813)</f>
        <v>0</v>
      </c>
      <c r="AH55" s="55">
        <f>SUMIF(NSL!$C$815:$C$816,C55,NSL!$O$815:$O$816)</f>
        <v>0</v>
      </c>
      <c r="AI55" s="55">
        <f>SUMIF(NSL!$C$818:$C$889,C55,NSL!$O$818:$O$889)</f>
        <v>0</v>
      </c>
      <c r="AJ55" s="55">
        <f>SUMIF(NSL!$C$891:$C$917,C55,NSL!$O$891:$O$917)</f>
        <v>0</v>
      </c>
      <c r="AK55" s="55">
        <f>SUMIF(NSL!$C$919:$C$981,C55,NSL!$O$919:$O$981)</f>
        <v>0</v>
      </c>
      <c r="AL55" s="55">
        <f>SUMIF(NSL!$C$983:$C$1000,C55,NSL!$O$983:$O$1000)</f>
        <v>0</v>
      </c>
      <c r="AM55" s="55">
        <f>SUMIF(NSL!$C$1002:$C$1028,C55,NSL!$O$1002:$O$1028)</f>
        <v>0</v>
      </c>
      <c r="AN55" s="55">
        <f>SUMIF(NSL!$C$1030:$C$1045,C55,NSL!$O$1030:$O$1045)</f>
        <v>0</v>
      </c>
      <c r="AO55" s="55">
        <f>SUMIF(NSL!$C$1047:$C$1048,C55,NSL!$O$1047:$O$1048)</f>
        <v>0</v>
      </c>
      <c r="AP55" s="55">
        <f>SUMIF(NSL!$C$1050:$C$1074,C55,NSL!$O$1050:$O$1074)</f>
        <v>0</v>
      </c>
      <c r="AQ55" s="55">
        <f>SUMIF(NSL!$C$1076:$C$1099,C55,NSL!$O$1076:$O$1099)</f>
        <v>0</v>
      </c>
      <c r="AR55" s="55">
        <f>SUMIF(NSL!$C$1101:$C$1121,C55,NSL!$O$1101:$O$1121)</f>
        <v>0</v>
      </c>
      <c r="AS55" s="55">
        <f>SUMIF(NSL!$C$1123:$C$1164,C55,NSL!$O$1123:$O$1164)</f>
        <v>0</v>
      </c>
      <c r="AT55" s="55">
        <f>SUMIF(NSL!$C$1166:$C$1201,C55,NSL!$O$1166:$O$1201)</f>
        <v>0</v>
      </c>
      <c r="AU55" s="55">
        <f>SUMIF(NSL!$C$1203:$C$1223,C55,NSL!$O$1203:$O$1223)</f>
        <v>0</v>
      </c>
      <c r="AV55" s="55">
        <f>SUMIF(NSL!$C$1225:$C$1226,C55,NSL!$O$1225:$O$1226)</f>
        <v>0</v>
      </c>
      <c r="AW55" s="55">
        <f>SUMIF(NSL!$C$1228:$C$1244,C55,NSL!$O$1228:$O$1244)</f>
        <v>0</v>
      </c>
      <c r="AX55" s="55">
        <f>SUMIF(NSL!$C$1246:$C$1351,C55,NSL!$O$1246:$O$1351)</f>
        <v>0</v>
      </c>
      <c r="AY55" s="55">
        <f>SUMIF(NSL!$C$1353:$C$1434,C55,NSL!$O$1353:$O$1434)</f>
        <v>0</v>
      </c>
      <c r="AZ55" s="55">
        <f>SUMIF(NSL!$C$1436:$C$1440,C55,NSL!$O$1436:$O$1440)</f>
        <v>0</v>
      </c>
      <c r="BA55" s="55">
        <f>SUMIF(NSL!$C$1442:$C$1507,C55,NSL!$O$1442:$O$1507)</f>
        <v>0</v>
      </c>
      <c r="BB55" s="54">
        <f>D55-BG55</f>
        <v>0.17</v>
      </c>
      <c r="BC55" s="55">
        <f>SUMIF(NSL!$C$1542:$C$1545,C55,NSL!$O$1542:$O$1545)</f>
        <v>0</v>
      </c>
      <c r="BD55" s="55">
        <f>SUMIF(NSL!$C$1547:$C$1560,C55,NSL!$O$1547:$O$1560)</f>
        <v>0</v>
      </c>
      <c r="BE55" s="55">
        <f>SUMIF(NSL!$C$1562:$C$1565,C55,NSL!$O$1562:$O$1565)</f>
        <v>0</v>
      </c>
      <c r="BF55" s="55">
        <f>SUMIF(NSL!$C$1567:$C$1569,C55,NSL!$O$1567:$O$1569)</f>
        <v>0</v>
      </c>
      <c r="BG55" s="65">
        <f>SUM(G55:Q55)+SUM(S55:Z55)+SUM(AB55:BA55)+SUM(BC55:BF55)</f>
        <v>0</v>
      </c>
      <c r="BH55" s="58">
        <f>BB60-BG55</f>
        <v>0.19999999999999998</v>
      </c>
      <c r="BI55" s="53">
        <f t="shared" si="6"/>
        <v>0.37</v>
      </c>
    </row>
    <row r="56" spans="1:61" ht="15">
      <c r="A56" s="8" t="s">
        <v>142</v>
      </c>
      <c r="B56" s="9" t="s">
        <v>154</v>
      </c>
      <c r="C56" s="8" t="s">
        <v>47</v>
      </c>
      <c r="D56" s="52">
        <f>HTg!L58</f>
        <v>41.03</v>
      </c>
      <c r="E56" s="65">
        <f t="shared" si="10"/>
        <v>0</v>
      </c>
      <c r="F56" s="70">
        <f t="shared" si="11"/>
        <v>0</v>
      </c>
      <c r="G56" s="55">
        <f>SUMIF(NSL!$C$9:$C$10,C56,NSL!$O$9:$O$10)</f>
        <v>0</v>
      </c>
      <c r="H56" s="55">
        <f>SUMIF(NSL!$C$12:$C$13,C56,NSL!$O$12:$O$13)</f>
        <v>0</v>
      </c>
      <c r="I56" s="55">
        <f>SUMIF(NSL!$C$15:$C$16,C56,NSL!$O$15:$O$16)</f>
        <v>0</v>
      </c>
      <c r="J56" s="55">
        <f>SUMIF(NSL!$C$18:$C$19,C56,NSL!$O$18:$O$19)</f>
        <v>0</v>
      </c>
      <c r="K56" s="55">
        <f>SUMIF(NSL!$C$21:$C$43,C56,NSL!$O$21:$O$43)</f>
        <v>0</v>
      </c>
      <c r="L56" s="55">
        <f>SUMIF(NSL!$C$45:$C$51,C56,NSL!$O$45:$O$51)</f>
        <v>0</v>
      </c>
      <c r="M56" s="55">
        <f>SUMIF(NSL!$C$53:$C$55,C56,NSL!$O$53:$O$55)</f>
        <v>0</v>
      </c>
      <c r="N56" s="55">
        <f>SUMIF(NSL!$C$57:$C$65,C56,NSL!$O$57:$O$65)</f>
        <v>0</v>
      </c>
      <c r="O56" s="55">
        <f>SUMIF(NSL!$C$67:$C$76,C56,NSL!$O$67:$O$76)</f>
        <v>0</v>
      </c>
      <c r="P56" s="55">
        <f>SUMIF(NSL!$C$78:$C$79,C56,NSL!$O$78:$O$79)</f>
        <v>0</v>
      </c>
      <c r="Q56" s="55">
        <f>SUMIF(NSL!$C$81:$C$173,C56,NSL!$O$81:$O$173)</f>
        <v>0</v>
      </c>
      <c r="R56" s="65">
        <f t="shared" si="12"/>
        <v>41.03</v>
      </c>
      <c r="S56" s="55">
        <f>SUMIF(NSL!$C$176:$C$214,C56,NSL!$O$176:$O$214)</f>
        <v>0</v>
      </c>
      <c r="T56" s="55">
        <f>SUMIF(NSL!$C$216:$C$238,C56,NSL!$O$216:$O$238)</f>
        <v>0</v>
      </c>
      <c r="U56" s="55">
        <f>SUMIF(NSL!$C$240:$C$252,C56,NSL!$O$240:$O$252)</f>
        <v>0</v>
      </c>
      <c r="V56" s="55">
        <f>SUMIF(NSL!$C$254:$C$255,C56,NSL!$O$254:$O$255)</f>
        <v>0</v>
      </c>
      <c r="W56" s="55">
        <f>SUMIF(NSL!$C$257:$C$282,C56,NSL!$O$257:$O$282)</f>
        <v>0</v>
      </c>
      <c r="X56" s="55">
        <f>SUMIF(NSL!$C$284:$C$346,C56,NSL!$O$284:$O$346)</f>
        <v>0</v>
      </c>
      <c r="Y56" s="55">
        <f>SUMIF(NSL!$C$348:$C$436,C56,NSL!$O$348:$O$436)</f>
        <v>0</v>
      </c>
      <c r="Z56" s="55">
        <f>SUMIF(NSL!$C$438:$C$480,C56,NSL!$O$438:$O$480)</f>
        <v>0</v>
      </c>
      <c r="AA56" s="72">
        <f t="shared" si="16"/>
        <v>0.03</v>
      </c>
      <c r="AB56" s="55">
        <f>SUMIF(NSL!$C$483:$C$679,C56,NSL!$O$483:$O$679)</f>
        <v>0</v>
      </c>
      <c r="AC56" s="55">
        <f>SUMIF(NSL!$C$681:$C$682,C56,NSL!$O$681:$O$682)</f>
        <v>0</v>
      </c>
      <c r="AD56" s="55">
        <f>SUMIF(NSL!$C$684:$C$692,C56,NSL!$O$684:$O$692)</f>
        <v>0</v>
      </c>
      <c r="AE56" s="55">
        <f>SUMIF(NSL!$C$694:$C$776,C56,NSL!$O$694:$O$776)</f>
        <v>0</v>
      </c>
      <c r="AF56" s="55">
        <f>SUMIF(NSL!$C$778:$C$810,C56,NSL!$O$778:$O$810)</f>
        <v>0</v>
      </c>
      <c r="AG56" s="55">
        <f>SUMIF(NSL!$C$812:$C$813,C56,NSL!$O$812:$O$813)</f>
        <v>0</v>
      </c>
      <c r="AH56" s="55">
        <f>SUMIF(NSL!$C$815:$C$816,C56,NSL!$O$815:$O$816)</f>
        <v>0</v>
      </c>
      <c r="AI56" s="55">
        <f>SUMIF(NSL!$C$818:$C$889,C56,NSL!$O$818:$O$889)</f>
        <v>0</v>
      </c>
      <c r="AJ56" s="55">
        <f>SUMIF(NSL!$C$891:$C$917,C56,NSL!$O$891:$O$917)</f>
        <v>0.03</v>
      </c>
      <c r="AK56" s="55">
        <f>SUMIF(NSL!$C$919:$C$981,C56,NSL!$O$919:$O$981)</f>
        <v>0</v>
      </c>
      <c r="AL56" s="55">
        <f>SUMIF(NSL!$C$983:$C$1000,C56,NSL!$O$983:$O$1000)</f>
        <v>0</v>
      </c>
      <c r="AM56" s="55">
        <f>SUMIF(NSL!$C$1002:$C$1028,C56,NSL!$O$1002:$O$1028)</f>
        <v>0</v>
      </c>
      <c r="AN56" s="55">
        <f>SUMIF(NSL!$C$1030:$C$1045,C56,NSL!$O$1030:$O$1045)</f>
        <v>0</v>
      </c>
      <c r="AO56" s="55">
        <f>SUMIF(NSL!$C$1047:$C$1048,C56,NSL!$O$1047:$O$1048)</f>
        <v>0</v>
      </c>
      <c r="AP56" s="55">
        <f>SUMIF(NSL!$C$1050:$C$1074,C56,NSL!$O$1050:$O$1074)</f>
        <v>0</v>
      </c>
      <c r="AQ56" s="55">
        <f>SUMIF(NSL!$C$1076:$C$1099,C56,NSL!$O$1076:$O$1099)</f>
        <v>0</v>
      </c>
      <c r="AR56" s="55">
        <f>SUMIF(NSL!$C$1101:$C$1121,C56,NSL!$O$1101:$O$1121)</f>
        <v>0</v>
      </c>
      <c r="AS56" s="55">
        <f>SUMIF(NSL!$C$1123:$C$1164,C56,NSL!$O$1123:$O$1164)</f>
        <v>0</v>
      </c>
      <c r="AT56" s="55">
        <f>SUMIF(NSL!$C$1166:$C$1201,C56,NSL!$O$1166:$O$1201)</f>
        <v>0</v>
      </c>
      <c r="AU56" s="55">
        <f>SUMIF(NSL!$C$1203:$C$1223,C56,NSL!$O$1203:$O$1223)</f>
        <v>0</v>
      </c>
      <c r="AV56" s="55">
        <f>SUMIF(NSL!$C$1225:$C$1226,C56,NSL!$O$1225:$O$1226)</f>
        <v>0</v>
      </c>
      <c r="AW56" s="55">
        <f>SUMIF(NSL!$C$1228:$C$1244,C56,NSL!$O$1228:$O$1244)</f>
        <v>0</v>
      </c>
      <c r="AX56" s="55">
        <f>SUMIF(NSL!$C$1246:$C$1351,C56,NSL!$O$1246:$O$1351)</f>
        <v>0</v>
      </c>
      <c r="AY56" s="55">
        <f>SUMIF(NSL!$C$1353:$C$1434,C56,NSL!$O$1353:$O$1434)</f>
        <v>0</v>
      </c>
      <c r="AZ56" s="55">
        <f>SUMIF(NSL!$C$1436:$C$1440,C56,NSL!$O$1436:$O$1440)</f>
        <v>0</v>
      </c>
      <c r="BA56" s="55">
        <f>SUMIF(NSL!$C$1442:$C$1507,C56,NSL!$O$1442:$O$1507)</f>
        <v>0</v>
      </c>
      <c r="BB56" s="55">
        <f>SUMIF(NSL!$C$1509:$C$1540,C56,NSL!$O$1509:$O$1540)</f>
        <v>0</v>
      </c>
      <c r="BC56" s="54">
        <f>D56-BG56</f>
        <v>41</v>
      </c>
      <c r="BD56" s="55">
        <f>SUMIF(NSL!$C$1547:$C$1560,C56,NSL!$O$1547:$O$1560)</f>
        <v>0</v>
      </c>
      <c r="BE56" s="55">
        <f>SUMIF(NSL!$C$1562:$C$1565,C56,NSL!$O$1562:$O$1565)</f>
        <v>0</v>
      </c>
      <c r="BF56" s="55">
        <f>SUMIF(NSL!$C$1567:$C$1569,C56,NSL!$O$1567:$O$1569)</f>
        <v>0</v>
      </c>
      <c r="BG56" s="65">
        <f>SUM(G56:Q56)+SUM(S56:Z56)+SUM(AB56:BB56)+SUM(BD56:BF56)</f>
        <v>0.03</v>
      </c>
      <c r="BH56" s="58">
        <f>BC60-BG56</f>
        <v>-0.03</v>
      </c>
      <c r="BI56" s="53">
        <f t="shared" si="6"/>
        <v>41</v>
      </c>
    </row>
    <row r="57" spans="1:61" ht="15">
      <c r="A57" s="8" t="s">
        <v>143</v>
      </c>
      <c r="B57" s="9" t="s">
        <v>98</v>
      </c>
      <c r="C57" s="8" t="s">
        <v>46</v>
      </c>
      <c r="D57" s="52">
        <f>HTg!L59</f>
        <v>0</v>
      </c>
      <c r="E57" s="65">
        <f t="shared" si="10"/>
        <v>0</v>
      </c>
      <c r="F57" s="70">
        <f t="shared" si="11"/>
        <v>0</v>
      </c>
      <c r="G57" s="55">
        <f>SUMIF(NSL!$C$9:$C$10,C57,NSL!$O$9:$O$10)</f>
        <v>0</v>
      </c>
      <c r="H57" s="55">
        <f>SUMIF(NSL!$C$12:$C$13,C57,NSL!$O$12:$O$13)</f>
        <v>0</v>
      </c>
      <c r="I57" s="55">
        <f>SUMIF(NSL!$C$15:$C$16,C57,NSL!$O$15:$O$16)</f>
        <v>0</v>
      </c>
      <c r="J57" s="55">
        <f>SUMIF(NSL!$C$18:$C$19,C57,NSL!$O$18:$O$19)</f>
        <v>0</v>
      </c>
      <c r="K57" s="55">
        <f>SUMIF(NSL!$C$21:$C$43,C57,NSL!$O$21:$O$43)</f>
        <v>0</v>
      </c>
      <c r="L57" s="55">
        <f>SUMIF(NSL!$C$45:$C$51,C57,NSL!$O$45:$O$51)</f>
        <v>0</v>
      </c>
      <c r="M57" s="55">
        <f>SUMIF(NSL!$C$53:$C$55,C57,NSL!$O$53:$O$55)</f>
        <v>0</v>
      </c>
      <c r="N57" s="55">
        <f>SUMIF(NSL!$C$57:$C$65,C57,NSL!$O$57:$O$65)</f>
        <v>0</v>
      </c>
      <c r="O57" s="55">
        <f>SUMIF(NSL!$C$67:$C$76,C57,NSL!$O$67:$O$76)</f>
        <v>0</v>
      </c>
      <c r="P57" s="55">
        <f>SUMIF(NSL!$C$78:$C$79,C57,NSL!$O$78:$O$79)</f>
        <v>0</v>
      </c>
      <c r="Q57" s="55">
        <f>SUMIF(NSL!$C$81:$C$173,C57,NSL!$O$81:$O$173)</f>
        <v>0</v>
      </c>
      <c r="R57" s="65">
        <f t="shared" si="12"/>
        <v>0</v>
      </c>
      <c r="S57" s="55">
        <f>SUMIF(NSL!$C$176:$C$214,C57,NSL!$O$176:$O$214)</f>
        <v>0</v>
      </c>
      <c r="T57" s="55">
        <f>SUMIF(NSL!$C$216:$C$238,C57,NSL!$O$216:$O$238)</f>
        <v>0</v>
      </c>
      <c r="U57" s="55">
        <f>SUMIF(NSL!$C$240:$C$252,C57,NSL!$O$240:$O$252)</f>
        <v>0</v>
      </c>
      <c r="V57" s="55">
        <f>SUMIF(NSL!$C$254:$C$255,C57,NSL!$O$254:$O$255)</f>
        <v>0</v>
      </c>
      <c r="W57" s="55">
        <f>SUMIF(NSL!$C$257:$C$282,C57,NSL!$O$257:$O$282)</f>
        <v>0</v>
      </c>
      <c r="X57" s="55">
        <f>SUMIF(NSL!$C$284:$C$346,C57,NSL!$O$284:$O$346)</f>
        <v>0</v>
      </c>
      <c r="Y57" s="55">
        <f>SUMIF(NSL!$C$348:$C$436,C57,NSL!$O$348:$O$436)</f>
        <v>0</v>
      </c>
      <c r="Z57" s="55">
        <f>SUMIF(NSL!$C$438:$C$480,C57,NSL!$O$438:$O$480)</f>
        <v>0</v>
      </c>
      <c r="AA57" s="72">
        <f t="shared" si="16"/>
        <v>0</v>
      </c>
      <c r="AB57" s="55">
        <f>SUMIF(NSL!$C$483:$C$679,C57,NSL!$O$483:$O$679)</f>
        <v>0</v>
      </c>
      <c r="AC57" s="55">
        <f>SUMIF(NSL!$C$681:$C$682,C57,NSL!$O$681:$O$682)</f>
        <v>0</v>
      </c>
      <c r="AD57" s="55">
        <f>SUMIF(NSL!$C$684:$C$692,C57,NSL!$O$684:$O$692)</f>
        <v>0</v>
      </c>
      <c r="AE57" s="55">
        <f>SUMIF(NSL!$C$694:$C$776,C57,NSL!$O$694:$O$776)</f>
        <v>0</v>
      </c>
      <c r="AF57" s="55">
        <f>SUMIF(NSL!$C$778:$C$810,C57,NSL!$O$778:$O$810)</f>
        <v>0</v>
      </c>
      <c r="AG57" s="55">
        <f>SUMIF(NSL!$C$812:$C$813,C57,NSL!$O$812:$O$813)</f>
        <v>0</v>
      </c>
      <c r="AH57" s="55">
        <f>SUMIF(NSL!$C$815:$C$816,C57,NSL!$O$815:$O$816)</f>
        <v>0</v>
      </c>
      <c r="AI57" s="55">
        <f>SUMIF(NSL!$C$818:$C$889,C57,NSL!$O$818:$O$889)</f>
        <v>0</v>
      </c>
      <c r="AJ57" s="55">
        <f>SUMIF(NSL!$C$891:$C$917,C57,NSL!$O$891:$O$917)</f>
        <v>0</v>
      </c>
      <c r="AK57" s="55">
        <f>SUMIF(NSL!$C$919:$C$981,C57,NSL!$O$919:$O$981)</f>
        <v>0</v>
      </c>
      <c r="AL57" s="55">
        <f>SUMIF(NSL!$C$983:$C$1000,C57,NSL!$O$983:$O$1000)</f>
        <v>0</v>
      </c>
      <c r="AM57" s="55">
        <f>SUMIF(NSL!$C$1002:$C$1028,C57,NSL!$O$1002:$O$1028)</f>
        <v>0</v>
      </c>
      <c r="AN57" s="55">
        <f>SUMIF(NSL!$C$1030:$C$1045,C57,NSL!$O$1030:$O$1045)</f>
        <v>0</v>
      </c>
      <c r="AO57" s="55">
        <f>SUMIF(NSL!$C$1047:$C$1048,C57,NSL!$O$1047:$O$1048)</f>
        <v>0</v>
      </c>
      <c r="AP57" s="55">
        <f>SUMIF(NSL!$C$1050:$C$1074,C57,NSL!$O$1050:$O$1074)</f>
        <v>0</v>
      </c>
      <c r="AQ57" s="55">
        <f>SUMIF(NSL!$C$1076:$C$1099,C57,NSL!$O$1076:$O$1099)</f>
        <v>0</v>
      </c>
      <c r="AR57" s="55">
        <f>SUMIF(NSL!$C$1101:$C$1121,C57,NSL!$O$1101:$O$1121)</f>
        <v>0</v>
      </c>
      <c r="AS57" s="55">
        <f>SUMIF(NSL!$C$1123:$C$1164,C57,NSL!$O$1123:$O$1164)</f>
        <v>0</v>
      </c>
      <c r="AT57" s="55">
        <f>SUMIF(NSL!$C$1166:$C$1201,C57,NSL!$O$1166:$O$1201)</f>
        <v>0</v>
      </c>
      <c r="AU57" s="55">
        <f>SUMIF(NSL!$C$1203:$C$1223,C57,NSL!$O$1203:$O$1223)</f>
        <v>0</v>
      </c>
      <c r="AV57" s="55">
        <f>SUMIF(NSL!$C$1225:$C$1226,C57,NSL!$O$1225:$O$1226)</f>
        <v>0</v>
      </c>
      <c r="AW57" s="55">
        <f>SUMIF(NSL!$C$1228:$C$1244,C57,NSL!$O$1228:$O$1244)</f>
        <v>0</v>
      </c>
      <c r="AX57" s="55">
        <f>SUMIF(NSL!$C$1246:$C$1351,C57,NSL!$O$1246:$O$1351)</f>
        <v>0</v>
      </c>
      <c r="AY57" s="55">
        <f>SUMIF(NSL!$C$1353:$C$1434,C57,NSL!$O$1353:$O$1434)</f>
        <v>0</v>
      </c>
      <c r="AZ57" s="55">
        <f>SUMIF(NSL!$C$1436:$C$1440,C57,NSL!$O$1436:$O$1440)</f>
        <v>0</v>
      </c>
      <c r="BA57" s="55">
        <f>SUMIF(NSL!$C$1442:$C$1507,C57,NSL!$O$1442:$O$1507)</f>
        <v>0</v>
      </c>
      <c r="BB57" s="55">
        <f>SUMIF(NSL!$C$1509:$C$1540,C57,NSL!$O$1509:$O$1540)</f>
        <v>0</v>
      </c>
      <c r="BC57" s="55">
        <f>SUMIF(NSL!$C$1542:$C$1545,C57,NSL!$O$1542:$O$1545)</f>
        <v>0</v>
      </c>
      <c r="BD57" s="54">
        <f>D57-BG57</f>
        <v>0</v>
      </c>
      <c r="BE57" s="55">
        <f>SUMIF(NSL!$C$1562:$C$1565,C57,NSL!$O$1562:$O$1565)</f>
        <v>0</v>
      </c>
      <c r="BF57" s="55">
        <f>SUMIF(NSL!$C$1567:$C$1569,C57,NSL!$O$1567:$O$1569)</f>
        <v>0</v>
      </c>
      <c r="BG57" s="65">
        <f>SUM(G57:Q57)+SUM(S57:Z57)+SUM(AB57:BC57)+SUM(BF57)</f>
        <v>0</v>
      </c>
      <c r="BH57" s="58">
        <f>BD60-BG57</f>
        <v>0.5</v>
      </c>
      <c r="BI57" s="53">
        <f t="shared" si="6"/>
        <v>0.5</v>
      </c>
    </row>
    <row r="58" spans="1:61" ht="15">
      <c r="A58" s="8" t="s">
        <v>144</v>
      </c>
      <c r="B58" s="9" t="s">
        <v>155</v>
      </c>
      <c r="C58" s="8" t="s">
        <v>60</v>
      </c>
      <c r="D58" s="52">
        <f>HTg!L60</f>
        <v>0</v>
      </c>
      <c r="E58" s="65">
        <f t="shared" si="10"/>
        <v>0</v>
      </c>
      <c r="F58" s="70">
        <f t="shared" si="11"/>
        <v>0</v>
      </c>
      <c r="G58" s="55">
        <f>SUMIF(NSL!$C$9:$C$10,C58,NSL!$O$9:$O$10)</f>
        <v>0</v>
      </c>
      <c r="H58" s="55">
        <f>SUMIF(NSL!$C$12:$C$13,C58,NSL!$O$12:$O$13)</f>
        <v>0</v>
      </c>
      <c r="I58" s="55">
        <f>SUMIF(NSL!$C$15:$C$16,C58,NSL!$O$15:$O$16)</f>
        <v>0</v>
      </c>
      <c r="J58" s="55">
        <f>SUMIF(NSL!$C$18:$C$19,C58,NSL!$O$18:$O$19)</f>
        <v>0</v>
      </c>
      <c r="K58" s="55">
        <f>SUMIF(NSL!$C$21:$C$43,C58,NSL!$O$21:$O$43)</f>
        <v>0</v>
      </c>
      <c r="L58" s="55">
        <f>SUMIF(NSL!$C$45:$C$51,C58,NSL!$O$45:$O$51)</f>
        <v>0</v>
      </c>
      <c r="M58" s="55">
        <f>SUMIF(NSL!$C$53:$C$55,C58,NSL!$O$53:$O$55)</f>
        <v>0</v>
      </c>
      <c r="N58" s="55">
        <f>SUMIF(NSL!$C$57:$C$65,C58,NSL!$O$57:$O$65)</f>
        <v>0</v>
      </c>
      <c r="O58" s="55">
        <f>SUMIF(NSL!$C$67:$C$76,C58,NSL!$O$67:$O$76)</f>
        <v>0</v>
      </c>
      <c r="P58" s="55">
        <f>SUMIF(NSL!$C$78:$C$79,C58,NSL!$O$78:$O$79)</f>
        <v>0</v>
      </c>
      <c r="Q58" s="55">
        <f>SUMIF(NSL!$C$81:$C$173,C58,NSL!$O$81:$O$173)</f>
        <v>0</v>
      </c>
      <c r="R58" s="65">
        <f t="shared" si="12"/>
        <v>0</v>
      </c>
      <c r="S58" s="55">
        <f>SUMIF(NSL!$C$176:$C$214,C58,NSL!$O$176:$O$214)</f>
        <v>0</v>
      </c>
      <c r="T58" s="55">
        <f>SUMIF(NSL!$C$216:$C$238,C58,NSL!$O$216:$O$238)</f>
        <v>0</v>
      </c>
      <c r="U58" s="55">
        <f>SUMIF(NSL!$C$240:$C$252,C58,NSL!$O$240:$O$252)</f>
        <v>0</v>
      </c>
      <c r="V58" s="55">
        <f>SUMIF(NSL!$C$254:$C$255,C58,NSL!$O$254:$O$255)</f>
        <v>0</v>
      </c>
      <c r="W58" s="55">
        <f>SUMIF(NSL!$C$257:$C$282,C58,NSL!$O$257:$O$282)</f>
        <v>0</v>
      </c>
      <c r="X58" s="55">
        <f>SUMIF(NSL!$C$284:$C$346,C58,NSL!$O$284:$O$346)</f>
        <v>0</v>
      </c>
      <c r="Y58" s="55">
        <f>SUMIF(NSL!$C$348:$C$436,C58,NSL!$O$348:$O$436)</f>
        <v>0</v>
      </c>
      <c r="Z58" s="55">
        <f>SUMIF(NSL!$C$438:$C$480,C58,NSL!$O$438:$O$480)</f>
        <v>0</v>
      </c>
      <c r="AA58" s="72">
        <f t="shared" si="16"/>
        <v>0</v>
      </c>
      <c r="AB58" s="55">
        <f>SUMIF(NSL!$C$483:$C$679,C58,NSL!$O$483:$O$679)</f>
        <v>0</v>
      </c>
      <c r="AC58" s="55">
        <f>SUMIF(NSL!$C$681:$C$682,C58,NSL!$O$681:$O$682)</f>
        <v>0</v>
      </c>
      <c r="AD58" s="55">
        <f>SUMIF(NSL!$C$684:$C$692,C58,NSL!$O$684:$O$692)</f>
        <v>0</v>
      </c>
      <c r="AE58" s="55">
        <f>SUMIF(NSL!$C$694:$C$776,C58,NSL!$O$694:$O$776)</f>
        <v>0</v>
      </c>
      <c r="AF58" s="55">
        <f>SUMIF(NSL!$C$778:$C$810,C58,NSL!$O$778:$O$810)</f>
        <v>0</v>
      </c>
      <c r="AG58" s="55">
        <f>SUMIF(NSL!$C$812:$C$813,C58,NSL!$O$812:$O$813)</f>
        <v>0</v>
      </c>
      <c r="AH58" s="55">
        <f>SUMIF(NSL!$C$815:$C$816,C58,NSL!$O$815:$O$816)</f>
        <v>0</v>
      </c>
      <c r="AI58" s="55">
        <f>SUMIF(NSL!$C$818:$C$889,C58,NSL!$O$818:$O$889)</f>
        <v>0</v>
      </c>
      <c r="AJ58" s="55">
        <f>SUMIF(NSL!$C$891:$C$917,C58,NSL!$O$891:$O$917)</f>
        <v>0</v>
      </c>
      <c r="AK58" s="55">
        <f>SUMIF(NSL!$C$919:$C$981,C58,NSL!$O$919:$O$981)</f>
        <v>0</v>
      </c>
      <c r="AL58" s="55">
        <f>SUMIF(NSL!$C$983:$C$1000,C58,NSL!$O$983:$O$1000)</f>
        <v>0</v>
      </c>
      <c r="AM58" s="55">
        <f>SUMIF(NSL!$C$1002:$C$1028,C58,NSL!$O$1002:$O$1028)</f>
        <v>0</v>
      </c>
      <c r="AN58" s="55">
        <f>SUMIF(NSL!$C$1030:$C$1045,C58,NSL!$O$1030:$O$1045)</f>
        <v>0</v>
      </c>
      <c r="AO58" s="55">
        <f>SUMIF(NSL!$C$1047:$C$1048,C58,NSL!$O$1047:$O$1048)</f>
        <v>0</v>
      </c>
      <c r="AP58" s="55">
        <f>SUMIF(NSL!$C$1050:$C$1074,C58,NSL!$O$1050:$O$1074)</f>
        <v>0</v>
      </c>
      <c r="AQ58" s="55">
        <f>SUMIF(NSL!$C$1076:$C$1099,C58,NSL!$O$1076:$O$1099)</f>
        <v>0</v>
      </c>
      <c r="AR58" s="55">
        <f>SUMIF(NSL!$C$1101:$C$1121,C58,NSL!$O$1101:$O$1121)</f>
        <v>0</v>
      </c>
      <c r="AS58" s="55">
        <f>SUMIF(NSL!$C$1123:$C$1164,C58,NSL!$O$1123:$O$1164)</f>
        <v>0</v>
      </c>
      <c r="AT58" s="55">
        <f>SUMIF(NSL!$C$1166:$C$1201,C58,NSL!$O$1166:$O$1201)</f>
        <v>0</v>
      </c>
      <c r="AU58" s="55">
        <f>SUMIF(NSL!$C$1203:$C$1223,C58,NSL!$O$1203:$O$1223)</f>
        <v>0</v>
      </c>
      <c r="AV58" s="55">
        <f>SUMIF(NSL!$C$1225:$C$1226,C58,NSL!$O$1225:$O$1226)</f>
        <v>0</v>
      </c>
      <c r="AW58" s="55">
        <f>SUMIF(NSL!$C$1228:$C$1244,C58,NSL!$O$1228:$O$1244)</f>
        <v>0</v>
      </c>
      <c r="AX58" s="55">
        <f>SUMIF(NSL!$C$1246:$C$1351,C58,NSL!$O$1246:$O$1351)</f>
        <v>0</v>
      </c>
      <c r="AY58" s="55">
        <f>SUMIF(NSL!$C$1353:$C$1434,C58,NSL!$O$1353:$O$1434)</f>
        <v>0</v>
      </c>
      <c r="AZ58" s="55">
        <f>SUMIF(NSL!$C$1436:$C$1440,C58,NSL!$O$1436:$O$1440)</f>
        <v>0</v>
      </c>
      <c r="BA58" s="55">
        <f>SUMIF(NSL!$C$1442:$C$1507,C58,NSL!$O$1442:$O$1507)</f>
        <v>0</v>
      </c>
      <c r="BB58" s="55">
        <f>SUMIF(NSL!$C$1509:$C$1540,C58,NSL!$O$1509:$O$1540)</f>
        <v>0</v>
      </c>
      <c r="BC58" s="55">
        <f>SUMIF(NSL!$C$1542:$C$1545,C58,NSL!$O$1542:$O$1545)</f>
        <v>0</v>
      </c>
      <c r="BD58" s="55">
        <f>SUMIF(NSL!$C$1547:$C$1560,C58,NSL!$O$1547:$O$1560)</f>
        <v>0</v>
      </c>
      <c r="BE58" s="54">
        <f>D58-BG58</f>
        <v>0</v>
      </c>
      <c r="BF58" s="55">
        <f>SUMIF(NSL!$C$1567:$C$1569,C58,NSL!$O$1567:$O$1569)</f>
        <v>0</v>
      </c>
      <c r="BG58" s="65">
        <f>SUM(G58:Q58)+SUM(S58:Z58)+SUM(AB58:BD58)+BF58</f>
        <v>0</v>
      </c>
      <c r="BH58" s="58">
        <f>BE60-BG58</f>
        <v>0</v>
      </c>
      <c r="BI58" s="53">
        <f t="shared" si="6"/>
        <v>0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>
        <f>HTg!L61</f>
        <v>0</v>
      </c>
      <c r="E59" s="65">
        <f t="shared" si="10"/>
        <v>0</v>
      </c>
      <c r="F59" s="70">
        <f t="shared" si="11"/>
        <v>0</v>
      </c>
      <c r="G59" s="76">
        <f>SUMIF(NSL!$C$9:$C$10,C59,NSL!$O$9:$O$10)</f>
        <v>0</v>
      </c>
      <c r="H59" s="76">
        <f>SUMIF(NSL!$C$12:$C$13,C59,NSL!$O$12:$O$13)</f>
        <v>0</v>
      </c>
      <c r="I59" s="76">
        <f>SUMIF(NSL!$C$15:$C$16,C59,NSL!$O$15:$O$16)</f>
        <v>0</v>
      </c>
      <c r="J59" s="76">
        <f>SUMIF(NSL!$C$18:$C$19,C59,NSL!$O$18:$O$19)</f>
        <v>0</v>
      </c>
      <c r="K59" s="76">
        <f>SUMIF(NSL!$C$21:$C$43,C59,NSL!$O$21:$O$43)</f>
        <v>0</v>
      </c>
      <c r="L59" s="76">
        <f>SUMIF(NSL!$C$45:$C$51,C59,NSL!$O$45:$O$51)</f>
        <v>0</v>
      </c>
      <c r="M59" s="76">
        <f>SUMIF(NSL!$C$53:$C$55,C59,NSL!$O$53:$O$55)</f>
        <v>0</v>
      </c>
      <c r="N59" s="76">
        <f>SUMIF(NSL!$C$57:$C$65,C59,NSL!$O$57:$O$65)</f>
        <v>0</v>
      </c>
      <c r="O59" s="76">
        <f>SUMIF(NSL!$C$67:$C$76,C59,NSL!$O$67:$O$76)</f>
        <v>0</v>
      </c>
      <c r="P59" s="76">
        <f>SUMIF(NSL!$C$78:$C$79,C59,NSL!$O$78:$O$79)</f>
        <v>0</v>
      </c>
      <c r="Q59" s="76">
        <f>SUMIF(NSL!$C$81:$C$173,C59,NSL!$O$81:$O$173)</f>
        <v>0</v>
      </c>
      <c r="R59" s="65">
        <f t="shared" si="12"/>
        <v>0</v>
      </c>
      <c r="S59" s="76">
        <f>SUMIF(NSL!$C$176:$C$214,C59,NSL!$O$176:$O$214)</f>
        <v>0</v>
      </c>
      <c r="T59" s="76">
        <f>SUMIF(NSL!$C$216:$C$238,C59,NSL!$O$216:$O$238)</f>
        <v>0</v>
      </c>
      <c r="U59" s="76">
        <f>SUMIF(NSL!$C$240:$C$252,C59,NSL!$O$240:$O$252)</f>
        <v>0</v>
      </c>
      <c r="V59" s="76">
        <f>SUMIF(NSL!$C$254:$C$255,C59,NSL!$O$254:$O$255)</f>
        <v>0</v>
      </c>
      <c r="W59" s="76">
        <f>SUMIF(NSL!$C$257:$C$282,C59,NSL!$O$257:$O$282)</f>
        <v>0</v>
      </c>
      <c r="X59" s="76">
        <f>SUMIF(NSL!$C$284:$C$346,C59,NSL!$O$284:$O$346)</f>
        <v>0</v>
      </c>
      <c r="Y59" s="76">
        <f>SUMIF(NSL!$C$348:$C$436,C59,NSL!$O$348:$O$436)</f>
        <v>0</v>
      </c>
      <c r="Z59" s="76">
        <f>SUMIF(NSL!$C$438:$C$480,C59,NSL!$O$438:$O$480)</f>
        <v>0</v>
      </c>
      <c r="AA59" s="72">
        <f t="shared" si="16"/>
        <v>0</v>
      </c>
      <c r="AB59" s="76">
        <f>SUMIF(NSL!$C$483:$C$679,C59,NSL!$O$483:$O$679)</f>
        <v>0</v>
      </c>
      <c r="AC59" s="76">
        <f>SUMIF(NSL!$C$681:$C$682,C59,NSL!$O$681:$O$682)</f>
        <v>0</v>
      </c>
      <c r="AD59" s="76">
        <f>SUMIF(NSL!$C$684:$C$692,C59,NSL!$O$684:$O$692)</f>
        <v>0</v>
      </c>
      <c r="AE59" s="76">
        <f>SUMIF(NSL!$C$694:$C$776,C59,NSL!$O$694:$O$776)</f>
        <v>0</v>
      </c>
      <c r="AF59" s="76">
        <f>SUMIF(NSL!$C$778:$C$810,C59,NSL!$O$778:$O$810)</f>
        <v>0</v>
      </c>
      <c r="AG59" s="76">
        <f>SUMIF(NSL!$C$812:$C$813,C59,NSL!$O$812:$O$813)</f>
        <v>0</v>
      </c>
      <c r="AH59" s="76">
        <f>SUMIF(NSL!$C$815:$C$816,C59,NSL!$O$815:$O$816)</f>
        <v>0</v>
      </c>
      <c r="AI59" s="76">
        <f>SUMIF(NSL!$C$818:$C$889,C59,NSL!$O$818:$O$889)</f>
        <v>0</v>
      </c>
      <c r="AJ59" s="76">
        <f>SUMIF(NSL!$C$891:$C$917,C59,NSL!$O$891:$O$917)</f>
        <v>0</v>
      </c>
      <c r="AK59" s="76">
        <f>SUMIF(NSL!$C$919:$C$981,C59,NSL!$O$919:$O$981)</f>
        <v>0</v>
      </c>
      <c r="AL59" s="76">
        <f>SUMIF(NSL!$C$983:$C$1000,C59,NSL!$O$983:$O$1000)</f>
        <v>0</v>
      </c>
      <c r="AM59" s="76">
        <f>SUMIF(NSL!$C$1002:$C$1028,C59,NSL!$O$1002:$O$1028)</f>
        <v>0</v>
      </c>
      <c r="AN59" s="76">
        <f>SUMIF(NSL!$C$1030:$C$1045,C59,NSL!$O$1030:$O$1045)</f>
        <v>0</v>
      </c>
      <c r="AO59" s="76">
        <f>SUMIF(NSL!$C$1047:$C$1048,C59,NSL!$O$1047:$O$1048)</f>
        <v>0</v>
      </c>
      <c r="AP59" s="76">
        <f>SUMIF(NSL!$C$1050:$C$1074,C59,NSL!$O$1050:$O$1074)</f>
        <v>0</v>
      </c>
      <c r="AQ59" s="76">
        <f>SUMIF(NSL!$C$1076:$C$1099,C59,NSL!$O$1076:$O$1099)</f>
        <v>0</v>
      </c>
      <c r="AR59" s="76">
        <f>SUMIF(NSL!$C$1101:$C$1121,C59,NSL!$O$1101:$O$1121)</f>
        <v>0</v>
      </c>
      <c r="AS59" s="76">
        <f>SUMIF(NSL!$C$1123:$C$1164,C59,NSL!$O$1123:$O$1164)</f>
        <v>0</v>
      </c>
      <c r="AT59" s="76">
        <f>SUMIF(NSL!$C$1166:$C$1201,C59,NSL!$O$1166:$O$1201)</f>
        <v>0</v>
      </c>
      <c r="AU59" s="76">
        <f>SUMIF(NSL!$C$1203:$C$1223,C59,NSL!$O$1203:$O$1223)</f>
        <v>0</v>
      </c>
      <c r="AV59" s="76">
        <f>SUMIF(NSL!$C$1225:$C$1226,C59,NSL!$O$1225:$O$1226)</f>
        <v>0</v>
      </c>
      <c r="AW59" s="76">
        <f>SUMIF(NSL!$C$1228:$C$1244,C59,NSL!$O$1228:$O$1244)</f>
        <v>0</v>
      </c>
      <c r="AX59" s="76">
        <f>SUMIF(NSL!$C$1246:$C$1351,C59,NSL!$O$1246:$O$1351)</f>
        <v>0</v>
      </c>
      <c r="AY59" s="76">
        <f>SUMIF(NSL!$C$1353:$C$1434,C59,NSL!$O$1353:$O$1434)</f>
        <v>0</v>
      </c>
      <c r="AZ59" s="76">
        <f>SUMIF(NSL!$C$1436:$C$1440,C59,NSL!$O$1436:$O$1440)</f>
        <v>0</v>
      </c>
      <c r="BA59" s="76">
        <f>SUMIF(NSL!$C$1442:$C$1507,C59,NSL!$O$1442:$O$1507)</f>
        <v>0</v>
      </c>
      <c r="BB59" s="76">
        <f>SUMIF(NSL!$C$1509:$C$1540,C59,NSL!$O$1509:$O$1540)</f>
        <v>0</v>
      </c>
      <c r="BC59" s="76">
        <f>SUMIF(NSL!$C$1542:$C$1545,C59,NSL!$O$1542:$O$1545)</f>
        <v>0</v>
      </c>
      <c r="BD59" s="76">
        <f>SUMIF(NSL!$C$1547:$C$1560,C59,NSL!$O$1547:$O$1560)</f>
        <v>0</v>
      </c>
      <c r="BE59" s="76">
        <f>SUMIF(NSL!$C$1562:$C$1565,C59,NSL!$O$1562:$O$1565)</f>
        <v>0</v>
      </c>
      <c r="BF59" s="60">
        <f>D59-BG59</f>
        <v>0</v>
      </c>
      <c r="BG59" s="65">
        <f>SUM(G59:Q59)+SUM(S59:Z59)+SUM(AB59:BE59)</f>
        <v>0</v>
      </c>
      <c r="BH59" s="77">
        <f>BF60-BG59</f>
        <v>0</v>
      </c>
      <c r="BI59" s="65">
        <f t="shared" si="6"/>
        <v>0</v>
      </c>
    </row>
    <row r="60" spans="1:61">
      <c r="A60" s="608" t="s">
        <v>214</v>
      </c>
      <c r="B60" s="608"/>
      <c r="C60" s="51"/>
      <c r="D60" s="53"/>
      <c r="E60" s="65">
        <f>E5-E6</f>
        <v>0</v>
      </c>
      <c r="F60" s="70">
        <f>F5-F7</f>
        <v>0</v>
      </c>
      <c r="G60" s="53">
        <f>G5-G8</f>
        <v>0</v>
      </c>
      <c r="H60" s="53">
        <f>H5-H9</f>
        <v>0</v>
      </c>
      <c r="I60" s="53">
        <f>I5-I10</f>
        <v>0</v>
      </c>
      <c r="J60" s="53">
        <f>J5-J11</f>
        <v>0</v>
      </c>
      <c r="K60" s="53">
        <f>K5-K12</f>
        <v>256.43999999999994</v>
      </c>
      <c r="L60" s="53">
        <f>L5-L13</f>
        <v>0</v>
      </c>
      <c r="M60" s="53">
        <f>M5-M14</f>
        <v>0</v>
      </c>
      <c r="N60" s="53">
        <f>N5-N15</f>
        <v>81.8</v>
      </c>
      <c r="O60" s="53">
        <f>O5-O16</f>
        <v>4.3499999999999996</v>
      </c>
      <c r="P60" s="53">
        <f>P5-P17</f>
        <v>0</v>
      </c>
      <c r="Q60" s="53">
        <f>Q5-Q18</f>
        <v>8</v>
      </c>
      <c r="R60" s="65">
        <f>R5-R19</f>
        <v>59.92</v>
      </c>
      <c r="S60" s="53">
        <f>S5-S20</f>
        <v>11.1</v>
      </c>
      <c r="T60" s="53">
        <f>T5-T21</f>
        <v>0.3</v>
      </c>
      <c r="U60" s="53">
        <f>U5-U22</f>
        <v>0</v>
      </c>
      <c r="V60" s="53">
        <f>V5-V23</f>
        <v>0</v>
      </c>
      <c r="W60" s="53">
        <f>W5-W24</f>
        <v>0</v>
      </c>
      <c r="X60" s="53">
        <f>X5-X25</f>
        <v>5.2799999999999994</v>
      </c>
      <c r="Y60" s="53">
        <f>Y5-Y26</f>
        <v>0</v>
      </c>
      <c r="Z60" s="53">
        <f>Z5-Z27</f>
        <v>0</v>
      </c>
      <c r="AA60" s="70">
        <f>AA5-AA28</f>
        <v>23.510000000000012</v>
      </c>
      <c r="AB60" s="53">
        <f>AB5-AB29</f>
        <v>1.1800000000000002</v>
      </c>
      <c r="AC60" s="53">
        <f>AC5-AC30</f>
        <v>0</v>
      </c>
      <c r="AD60" s="53">
        <f>AD5-AD31</f>
        <v>0</v>
      </c>
      <c r="AE60" s="53">
        <f>AE5-AE32</f>
        <v>1.1299999999999999</v>
      </c>
      <c r="AF60" s="53">
        <f>AF5-AF33</f>
        <v>1.6</v>
      </c>
      <c r="AG60" s="53">
        <f>AG5-AG34</f>
        <v>0</v>
      </c>
      <c r="AH60" s="53">
        <f>AH5-AH35</f>
        <v>0</v>
      </c>
      <c r="AI60" s="53">
        <f>AI5-AI36</f>
        <v>13.21</v>
      </c>
      <c r="AJ60" s="53">
        <f>AJ5-AJ37</f>
        <v>3.1399999999999992</v>
      </c>
      <c r="AK60" s="53">
        <f>AK5-AK38</f>
        <v>2.6399999999999997</v>
      </c>
      <c r="AL60" s="53">
        <f>AL5-AL39</f>
        <v>0</v>
      </c>
      <c r="AM60" s="53">
        <f>AM5-AM40</f>
        <v>0.61</v>
      </c>
      <c r="AN60" s="53">
        <f>AN5-AN41</f>
        <v>0</v>
      </c>
      <c r="AO60" s="53">
        <f>AO5-AO42</f>
        <v>0</v>
      </c>
      <c r="AP60" s="53">
        <f>AP5-AP43</f>
        <v>0</v>
      </c>
      <c r="AQ60" s="53">
        <f>AQ5-AQ44</f>
        <v>0</v>
      </c>
      <c r="AR60" s="53">
        <f>AR5-AR45</f>
        <v>9.7800000000000011</v>
      </c>
      <c r="AS60" s="53">
        <f>AS5-AS46</f>
        <v>0</v>
      </c>
      <c r="AT60" s="53">
        <f>AT5-AT47</f>
        <v>0.58000000000000007</v>
      </c>
      <c r="AU60" s="53">
        <f>AU5-AU48</f>
        <v>0.75000000000000011</v>
      </c>
      <c r="AV60" s="53">
        <f>AV5-AV49</f>
        <v>0</v>
      </c>
      <c r="AW60" s="53">
        <f>AW5-AW50</f>
        <v>0.21</v>
      </c>
      <c r="AX60" s="53">
        <f>AX5-AX51</f>
        <v>2.06</v>
      </c>
      <c r="AY60" s="53">
        <f>AY5-AY52</f>
        <v>5</v>
      </c>
      <c r="AZ60" s="53">
        <f>AZ5-AZ53</f>
        <v>0</v>
      </c>
      <c r="BA60" s="53">
        <f>BA5-BA54</f>
        <v>0.94</v>
      </c>
      <c r="BB60" s="53">
        <f>BB5-BB55</f>
        <v>0.19999999999999998</v>
      </c>
      <c r="BC60" s="53">
        <f>BC5-BC56</f>
        <v>0</v>
      </c>
      <c r="BD60" s="53">
        <f>BD5-BD57</f>
        <v>0.5</v>
      </c>
      <c r="BE60" s="53">
        <f>BE5-BE58</f>
        <v>0</v>
      </c>
      <c r="BF60" s="53">
        <f>BF5-BF59</f>
        <v>0</v>
      </c>
      <c r="BG60" s="65">
        <f>SUM(E60,R60,BF60)</f>
        <v>59.92</v>
      </c>
      <c r="BH60" s="53"/>
      <c r="BI60" s="53"/>
    </row>
    <row r="61" spans="1:61">
      <c r="A61" s="608" t="s">
        <v>215</v>
      </c>
      <c r="B61" s="608"/>
      <c r="C61" s="51"/>
      <c r="D61" s="53"/>
      <c r="E61" s="65">
        <f>E5</f>
        <v>4218.2800000000007</v>
      </c>
      <c r="F61" s="70">
        <f t="shared" ref="F61:Y61" si="17">F5</f>
        <v>115.03999999999999</v>
      </c>
      <c r="G61" s="53">
        <f t="shared" si="17"/>
        <v>62.839999999999996</v>
      </c>
      <c r="H61" s="53">
        <f t="shared" si="17"/>
        <v>52.2</v>
      </c>
      <c r="I61" s="53">
        <f t="shared" si="17"/>
        <v>0</v>
      </c>
      <c r="J61" s="53">
        <f t="shared" si="17"/>
        <v>241.33</v>
      </c>
      <c r="K61" s="53">
        <f t="shared" si="17"/>
        <v>348.16999999999996</v>
      </c>
      <c r="L61" s="53">
        <f t="shared" si="17"/>
        <v>0</v>
      </c>
      <c r="M61" s="53">
        <f t="shared" si="17"/>
        <v>3493.18</v>
      </c>
      <c r="N61" s="53">
        <f t="shared" si="17"/>
        <v>-4.2632564145606011E-14</v>
      </c>
      <c r="O61" s="53">
        <f t="shared" si="17"/>
        <v>12.559999999999999</v>
      </c>
      <c r="P61" s="53">
        <f t="shared" si="17"/>
        <v>0</v>
      </c>
      <c r="Q61" s="53">
        <f t="shared" si="17"/>
        <v>8</v>
      </c>
      <c r="R61" s="65">
        <f t="shared" si="17"/>
        <v>165.55</v>
      </c>
      <c r="S61" s="53">
        <f t="shared" si="17"/>
        <v>11.1</v>
      </c>
      <c r="T61" s="53">
        <f t="shared" si="17"/>
        <v>0.3</v>
      </c>
      <c r="U61" s="53">
        <f t="shared" si="17"/>
        <v>0</v>
      </c>
      <c r="V61" s="53">
        <f t="shared" si="17"/>
        <v>0</v>
      </c>
      <c r="W61" s="53">
        <f t="shared" si="17"/>
        <v>0</v>
      </c>
      <c r="X61" s="53">
        <f t="shared" si="17"/>
        <v>5.2799999999999994</v>
      </c>
      <c r="Y61" s="53">
        <f t="shared" si="17"/>
        <v>0</v>
      </c>
      <c r="Z61" s="53">
        <f>Z5</f>
        <v>0</v>
      </c>
      <c r="AA61" s="70">
        <f t="shared" ref="AA61:BF61" si="18">AA5</f>
        <v>64.02000000000001</v>
      </c>
      <c r="AB61" s="53">
        <f t="shared" si="18"/>
        <v>2.0100000000000002</v>
      </c>
      <c r="AC61" s="53">
        <f t="shared" si="18"/>
        <v>0</v>
      </c>
      <c r="AD61" s="53">
        <f t="shared" si="18"/>
        <v>0.17</v>
      </c>
      <c r="AE61" s="53">
        <f t="shared" si="18"/>
        <v>3.65</v>
      </c>
      <c r="AF61" s="53">
        <f t="shared" si="18"/>
        <v>1.6</v>
      </c>
      <c r="AG61" s="53">
        <f t="shared" si="18"/>
        <v>0</v>
      </c>
      <c r="AH61" s="53">
        <f t="shared" si="18"/>
        <v>0</v>
      </c>
      <c r="AI61" s="53">
        <f t="shared" si="18"/>
        <v>45.910000000000004</v>
      </c>
      <c r="AJ61" s="53">
        <f t="shared" si="18"/>
        <v>6.8699999999999992</v>
      </c>
      <c r="AK61" s="53">
        <f t="shared" si="18"/>
        <v>3.13</v>
      </c>
      <c r="AL61" s="53">
        <f t="shared" si="18"/>
        <v>0.1</v>
      </c>
      <c r="AM61" s="53">
        <f t="shared" si="18"/>
        <v>0.57999999999999996</v>
      </c>
      <c r="AN61" s="53">
        <f t="shared" si="18"/>
        <v>0</v>
      </c>
      <c r="AO61" s="53">
        <f t="shared" si="18"/>
        <v>0</v>
      </c>
      <c r="AP61" s="53">
        <f t="shared" si="18"/>
        <v>0</v>
      </c>
      <c r="AQ61" s="53">
        <f t="shared" si="18"/>
        <v>0</v>
      </c>
      <c r="AR61" s="53">
        <f t="shared" si="18"/>
        <v>32.270000000000003</v>
      </c>
      <c r="AS61" s="53">
        <f t="shared" si="18"/>
        <v>0</v>
      </c>
      <c r="AT61" s="53">
        <f t="shared" si="18"/>
        <v>0.92</v>
      </c>
      <c r="AU61" s="53">
        <f t="shared" si="18"/>
        <v>0.75000000000000011</v>
      </c>
      <c r="AV61" s="53">
        <f t="shared" si="18"/>
        <v>0</v>
      </c>
      <c r="AW61" s="53">
        <f t="shared" si="18"/>
        <v>0.21</v>
      </c>
      <c r="AX61" s="53">
        <f t="shared" si="18"/>
        <v>2.83</v>
      </c>
      <c r="AY61" s="53">
        <f t="shared" si="18"/>
        <v>5.35</v>
      </c>
      <c r="AZ61" s="53">
        <f t="shared" si="18"/>
        <v>0</v>
      </c>
      <c r="BA61" s="53">
        <f t="shared" si="18"/>
        <v>0.94</v>
      </c>
      <c r="BB61" s="53">
        <f t="shared" si="18"/>
        <v>0.37</v>
      </c>
      <c r="BC61" s="53">
        <f t="shared" si="18"/>
        <v>41</v>
      </c>
      <c r="BD61" s="53">
        <f t="shared" si="18"/>
        <v>0.5</v>
      </c>
      <c r="BE61" s="53">
        <f t="shared" si="18"/>
        <v>0</v>
      </c>
      <c r="BF61" s="53">
        <f t="shared" si="18"/>
        <v>0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topLeftCell="AP19" workbookViewId="0">
      <selection activeCell="A9" sqref="A9:IV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>
        <f>HTg!M5</f>
        <v>5562.57</v>
      </c>
      <c r="E5" s="65">
        <f>SUM(E6,E19,E59)</f>
        <v>5189.1799999999994</v>
      </c>
      <c r="F5" s="70">
        <f>SUM(F6,F19,F59)</f>
        <v>247.37</v>
      </c>
      <c r="G5" s="53">
        <f>SUM(G6,G19,G59)</f>
        <v>225.12</v>
      </c>
      <c r="H5" s="53">
        <f t="shared" ref="H5:BF5" si="0">SUM(H6,H19,H59)</f>
        <v>22.25</v>
      </c>
      <c r="I5" s="53">
        <f t="shared" si="0"/>
        <v>0</v>
      </c>
      <c r="J5" s="53">
        <f t="shared" si="0"/>
        <v>187.87</v>
      </c>
      <c r="K5" s="53">
        <f t="shared" si="0"/>
        <v>480.96000000000004</v>
      </c>
      <c r="L5" s="53">
        <f t="shared" si="0"/>
        <v>788.8</v>
      </c>
      <c r="M5" s="53">
        <f t="shared" si="0"/>
        <v>1614.9199999999998</v>
      </c>
      <c r="N5" s="53">
        <f t="shared" si="0"/>
        <v>1841.9399999999998</v>
      </c>
      <c r="O5" s="53">
        <f t="shared" si="0"/>
        <v>23.539999999999996</v>
      </c>
      <c r="P5" s="53">
        <f t="shared" si="0"/>
        <v>0</v>
      </c>
      <c r="Q5" s="53">
        <f t="shared" si="0"/>
        <v>3.7800000000000002</v>
      </c>
      <c r="R5" s="65">
        <f t="shared" si="0"/>
        <v>371.53</v>
      </c>
      <c r="S5" s="53">
        <f t="shared" si="0"/>
        <v>27.01</v>
      </c>
      <c r="T5" s="53">
        <f t="shared" si="0"/>
        <v>0.3</v>
      </c>
      <c r="U5" s="53">
        <f t="shared" si="0"/>
        <v>0</v>
      </c>
      <c r="V5" s="53">
        <f t="shared" si="0"/>
        <v>0</v>
      </c>
      <c r="W5" s="53">
        <f t="shared" si="0"/>
        <v>10.85</v>
      </c>
      <c r="X5" s="53">
        <f t="shared" si="0"/>
        <v>9.4700000000000006</v>
      </c>
      <c r="Y5" s="53">
        <f t="shared" si="0"/>
        <v>0.33999999999999997</v>
      </c>
      <c r="Z5" s="53">
        <f t="shared" si="0"/>
        <v>0</v>
      </c>
      <c r="AA5" s="70">
        <f t="shared" si="0"/>
        <v>92.63000000000001</v>
      </c>
      <c r="AB5" s="53">
        <f t="shared" si="0"/>
        <v>1.6400000000000001</v>
      </c>
      <c r="AC5" s="53">
        <f t="shared" si="0"/>
        <v>0</v>
      </c>
      <c r="AD5" s="53">
        <f t="shared" si="0"/>
        <v>0.1</v>
      </c>
      <c r="AE5" s="53">
        <f t="shared" si="0"/>
        <v>4.4300000000000006</v>
      </c>
      <c r="AF5" s="53">
        <f t="shared" si="0"/>
        <v>2.3600000000000003</v>
      </c>
      <c r="AG5" s="53">
        <f t="shared" si="0"/>
        <v>0</v>
      </c>
      <c r="AH5" s="53">
        <f t="shared" si="0"/>
        <v>0</v>
      </c>
      <c r="AI5" s="53">
        <f t="shared" si="0"/>
        <v>70.5</v>
      </c>
      <c r="AJ5" s="53">
        <f t="shared" si="0"/>
        <v>10.210000000000001</v>
      </c>
      <c r="AK5" s="53">
        <f t="shared" si="0"/>
        <v>3.4200000000000004</v>
      </c>
      <c r="AL5" s="53">
        <f t="shared" si="0"/>
        <v>0.02</v>
      </c>
      <c r="AM5" s="53">
        <f t="shared" si="0"/>
        <v>0</v>
      </c>
      <c r="AN5" s="53">
        <f t="shared" si="0"/>
        <v>0</v>
      </c>
      <c r="AO5" s="53">
        <f t="shared" si="0"/>
        <v>0</v>
      </c>
      <c r="AP5" s="53">
        <f t="shared" si="0"/>
        <v>4.5200000000000005</v>
      </c>
      <c r="AQ5" s="53">
        <f t="shared" si="0"/>
        <v>0</v>
      </c>
      <c r="AR5" s="53">
        <f t="shared" si="0"/>
        <v>71.27</v>
      </c>
      <c r="AS5" s="53">
        <f t="shared" si="0"/>
        <v>0</v>
      </c>
      <c r="AT5" s="53">
        <f t="shared" si="0"/>
        <v>2.02</v>
      </c>
      <c r="AU5" s="53">
        <f t="shared" si="0"/>
        <v>1.01</v>
      </c>
      <c r="AV5" s="53">
        <f t="shared" si="0"/>
        <v>0</v>
      </c>
      <c r="AW5" s="53">
        <f t="shared" si="0"/>
        <v>0</v>
      </c>
      <c r="AX5" s="53">
        <f t="shared" si="0"/>
        <v>12.94</v>
      </c>
      <c r="AY5" s="53">
        <f t="shared" si="0"/>
        <v>33.57</v>
      </c>
      <c r="AZ5" s="53">
        <f t="shared" si="0"/>
        <v>0</v>
      </c>
      <c r="BA5" s="53">
        <f t="shared" si="0"/>
        <v>1.25</v>
      </c>
      <c r="BB5" s="53">
        <f t="shared" si="0"/>
        <v>0</v>
      </c>
      <c r="BC5" s="53">
        <f t="shared" si="0"/>
        <v>62.64</v>
      </c>
      <c r="BD5" s="53">
        <f t="shared" si="0"/>
        <v>2.92</v>
      </c>
      <c r="BE5" s="53">
        <f t="shared" si="0"/>
        <v>0</v>
      </c>
      <c r="BF5" s="53">
        <f t="shared" si="0"/>
        <v>40.6</v>
      </c>
      <c r="BG5" s="65">
        <f>SUM(BG6,BG19,BG59)</f>
        <v>323.64000000000004</v>
      </c>
      <c r="BH5" s="53">
        <f>E60-BG5</f>
        <v>-308.64000000000004</v>
      </c>
      <c r="BI5" s="53">
        <f>SUM(BI6,BI19,BI59)</f>
        <v>5562.57</v>
      </c>
    </row>
    <row r="6" spans="1:61" s="66" customFormat="1" ht="15">
      <c r="A6" s="62">
        <v>1</v>
      </c>
      <c r="B6" s="63" t="s">
        <v>7</v>
      </c>
      <c r="C6" s="62" t="s">
        <v>8</v>
      </c>
      <c r="D6" s="52">
        <f>HTg!M8</f>
        <v>5287.98</v>
      </c>
      <c r="E6" s="65">
        <f>SUM(E8:E18)</f>
        <v>5174.1799999999994</v>
      </c>
      <c r="F6" s="65">
        <f>SUM(F8:F18)</f>
        <v>247.37</v>
      </c>
      <c r="G6" s="65">
        <f t="shared" ref="G6:BF6" si="1">SUM(G8:G18)</f>
        <v>225.12</v>
      </c>
      <c r="H6" s="65">
        <f t="shared" si="1"/>
        <v>22.25</v>
      </c>
      <c r="I6" s="65">
        <f t="shared" si="1"/>
        <v>0</v>
      </c>
      <c r="J6" s="65">
        <f t="shared" si="1"/>
        <v>187.87</v>
      </c>
      <c r="K6" s="65">
        <f t="shared" si="1"/>
        <v>480.96000000000004</v>
      </c>
      <c r="L6" s="65">
        <f t="shared" si="1"/>
        <v>788.8</v>
      </c>
      <c r="M6" s="65">
        <f t="shared" si="1"/>
        <v>1614.9199999999998</v>
      </c>
      <c r="N6" s="65">
        <f t="shared" si="1"/>
        <v>1826.9399999999998</v>
      </c>
      <c r="O6" s="65">
        <f t="shared" si="1"/>
        <v>23.539999999999996</v>
      </c>
      <c r="P6" s="65">
        <f t="shared" si="1"/>
        <v>0</v>
      </c>
      <c r="Q6" s="65">
        <f t="shared" si="1"/>
        <v>3.7800000000000002</v>
      </c>
      <c r="R6" s="65">
        <f t="shared" si="1"/>
        <v>113.80000000000003</v>
      </c>
      <c r="S6" s="65">
        <f t="shared" si="1"/>
        <v>3.1</v>
      </c>
      <c r="T6" s="65">
        <f t="shared" si="1"/>
        <v>0.3</v>
      </c>
      <c r="U6" s="65">
        <f t="shared" si="1"/>
        <v>0</v>
      </c>
      <c r="V6" s="65">
        <f t="shared" si="1"/>
        <v>0</v>
      </c>
      <c r="W6" s="65">
        <f t="shared" si="1"/>
        <v>10.85</v>
      </c>
      <c r="X6" s="65">
        <f t="shared" si="1"/>
        <v>9.23</v>
      </c>
      <c r="Y6" s="65">
        <f t="shared" si="1"/>
        <v>0.3</v>
      </c>
      <c r="Z6" s="65">
        <f t="shared" si="1"/>
        <v>0</v>
      </c>
      <c r="AA6" s="65">
        <f t="shared" si="1"/>
        <v>24.07</v>
      </c>
      <c r="AB6" s="65">
        <f t="shared" si="1"/>
        <v>0.81</v>
      </c>
      <c r="AC6" s="65">
        <f t="shared" si="1"/>
        <v>0</v>
      </c>
      <c r="AD6" s="65">
        <f t="shared" si="1"/>
        <v>0</v>
      </c>
      <c r="AE6" s="65">
        <f t="shared" si="1"/>
        <v>0.2</v>
      </c>
      <c r="AF6" s="65">
        <f t="shared" si="1"/>
        <v>1.1000000000000001</v>
      </c>
      <c r="AG6" s="65">
        <f t="shared" si="1"/>
        <v>0</v>
      </c>
      <c r="AH6" s="65">
        <f t="shared" si="1"/>
        <v>0</v>
      </c>
      <c r="AI6" s="65">
        <f t="shared" si="1"/>
        <v>17.09</v>
      </c>
      <c r="AJ6" s="65">
        <f t="shared" si="1"/>
        <v>1.55</v>
      </c>
      <c r="AK6" s="65">
        <f t="shared" si="1"/>
        <v>3.3200000000000003</v>
      </c>
      <c r="AL6" s="65">
        <f t="shared" si="1"/>
        <v>0</v>
      </c>
      <c r="AM6" s="65">
        <f t="shared" si="1"/>
        <v>0</v>
      </c>
      <c r="AN6" s="65">
        <f t="shared" si="1"/>
        <v>0</v>
      </c>
      <c r="AO6" s="65">
        <f t="shared" si="1"/>
        <v>0</v>
      </c>
      <c r="AP6" s="65">
        <f t="shared" si="1"/>
        <v>1.6</v>
      </c>
      <c r="AQ6" s="65">
        <f t="shared" si="1"/>
        <v>0</v>
      </c>
      <c r="AR6" s="65">
        <f t="shared" si="1"/>
        <v>21.02</v>
      </c>
      <c r="AS6" s="65">
        <f t="shared" si="1"/>
        <v>0</v>
      </c>
      <c r="AT6" s="65">
        <f t="shared" si="1"/>
        <v>1.31</v>
      </c>
      <c r="AU6" s="65">
        <f t="shared" si="1"/>
        <v>1.01</v>
      </c>
      <c r="AV6" s="65">
        <f t="shared" si="1"/>
        <v>0</v>
      </c>
      <c r="AW6" s="65">
        <f t="shared" si="1"/>
        <v>0</v>
      </c>
      <c r="AX6" s="65">
        <f t="shared" si="1"/>
        <v>7.6</v>
      </c>
      <c r="AY6" s="65">
        <f t="shared" si="1"/>
        <v>33.07</v>
      </c>
      <c r="AZ6" s="65">
        <f t="shared" si="1"/>
        <v>0</v>
      </c>
      <c r="BA6" s="65">
        <f t="shared" si="1"/>
        <v>0.34</v>
      </c>
      <c r="BB6" s="65">
        <f t="shared" si="1"/>
        <v>0</v>
      </c>
      <c r="BC6" s="65">
        <f t="shared" si="1"/>
        <v>0</v>
      </c>
      <c r="BD6" s="65">
        <f t="shared" si="1"/>
        <v>0</v>
      </c>
      <c r="BE6" s="65">
        <f t="shared" si="1"/>
        <v>0</v>
      </c>
      <c r="BF6" s="65">
        <f t="shared" si="1"/>
        <v>0</v>
      </c>
      <c r="BG6" s="65">
        <f>SUM(BG8:BG18)</f>
        <v>304.99</v>
      </c>
      <c r="BH6" s="65">
        <f>F60-BG6</f>
        <v>-304.99</v>
      </c>
      <c r="BI6" s="65">
        <f>SUM(BI8:BI18)</f>
        <v>5189.1799999999994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>
        <f>HTg!M9</f>
        <v>283.88</v>
      </c>
      <c r="E7" s="65">
        <f>SUM(E8,E9,E10)</f>
        <v>250.47</v>
      </c>
      <c r="F7" s="54">
        <f>D7-BG7</f>
        <v>247.37</v>
      </c>
      <c r="G7" s="70">
        <f>SUM(G8,G9,G10)</f>
        <v>225.12</v>
      </c>
      <c r="H7" s="70">
        <f t="shared" ref="H7:BF7" si="2">SUM(H8,H9,H10)</f>
        <v>22.25</v>
      </c>
      <c r="I7" s="70">
        <f t="shared" si="2"/>
        <v>0</v>
      </c>
      <c r="J7" s="70">
        <f t="shared" si="2"/>
        <v>0</v>
      </c>
      <c r="K7" s="70">
        <f t="shared" si="2"/>
        <v>2</v>
      </c>
      <c r="L7" s="70">
        <f t="shared" si="2"/>
        <v>0</v>
      </c>
      <c r="M7" s="70">
        <f t="shared" si="2"/>
        <v>0</v>
      </c>
      <c r="N7" s="70">
        <f t="shared" si="2"/>
        <v>0</v>
      </c>
      <c r="O7" s="70">
        <f t="shared" si="2"/>
        <v>1.1000000000000001</v>
      </c>
      <c r="P7" s="70">
        <f t="shared" si="2"/>
        <v>0</v>
      </c>
      <c r="Q7" s="70">
        <f t="shared" si="2"/>
        <v>0</v>
      </c>
      <c r="R7" s="70">
        <f t="shared" si="2"/>
        <v>33.410000000000004</v>
      </c>
      <c r="S7" s="70">
        <f t="shared" si="2"/>
        <v>0</v>
      </c>
      <c r="T7" s="70">
        <f t="shared" si="2"/>
        <v>0.3</v>
      </c>
      <c r="U7" s="70">
        <f t="shared" si="2"/>
        <v>0</v>
      </c>
      <c r="V7" s="70">
        <f t="shared" si="2"/>
        <v>0</v>
      </c>
      <c r="W7" s="70">
        <f t="shared" si="2"/>
        <v>3.85</v>
      </c>
      <c r="X7" s="70">
        <f t="shared" si="2"/>
        <v>3.85</v>
      </c>
      <c r="Y7" s="70">
        <f t="shared" si="2"/>
        <v>0.3</v>
      </c>
      <c r="Z7" s="70">
        <f t="shared" si="2"/>
        <v>0</v>
      </c>
      <c r="AA7" s="70">
        <f t="shared" si="2"/>
        <v>8.379999999999999</v>
      </c>
      <c r="AB7" s="70">
        <f t="shared" si="2"/>
        <v>0.14000000000000001</v>
      </c>
      <c r="AC7" s="70">
        <f t="shared" si="2"/>
        <v>0</v>
      </c>
      <c r="AD7" s="70">
        <f t="shared" si="2"/>
        <v>0</v>
      </c>
      <c r="AE7" s="70">
        <f t="shared" si="2"/>
        <v>0</v>
      </c>
      <c r="AF7" s="70">
        <f t="shared" si="2"/>
        <v>1.1000000000000001</v>
      </c>
      <c r="AG7" s="70">
        <f t="shared" si="2"/>
        <v>0</v>
      </c>
      <c r="AH7" s="70">
        <f t="shared" si="2"/>
        <v>0</v>
      </c>
      <c r="AI7" s="70">
        <f t="shared" si="2"/>
        <v>5.6499999999999995</v>
      </c>
      <c r="AJ7" s="70">
        <f t="shared" si="2"/>
        <v>0.65</v>
      </c>
      <c r="AK7" s="70">
        <f t="shared" si="2"/>
        <v>0.84000000000000008</v>
      </c>
      <c r="AL7" s="70">
        <f t="shared" si="2"/>
        <v>0</v>
      </c>
      <c r="AM7" s="70">
        <f t="shared" si="2"/>
        <v>0</v>
      </c>
      <c r="AN7" s="70">
        <f t="shared" si="2"/>
        <v>0</v>
      </c>
      <c r="AO7" s="70">
        <f t="shared" si="2"/>
        <v>0</v>
      </c>
      <c r="AP7" s="70">
        <f t="shared" si="2"/>
        <v>0.24</v>
      </c>
      <c r="AQ7" s="70">
        <f t="shared" si="2"/>
        <v>0</v>
      </c>
      <c r="AR7" s="70">
        <f t="shared" si="2"/>
        <v>14.86</v>
      </c>
      <c r="AS7" s="70">
        <f t="shared" si="2"/>
        <v>0</v>
      </c>
      <c r="AT7" s="70">
        <f t="shared" si="2"/>
        <v>1.04</v>
      </c>
      <c r="AU7" s="70">
        <f t="shared" si="2"/>
        <v>0.41</v>
      </c>
      <c r="AV7" s="70">
        <f t="shared" si="2"/>
        <v>0</v>
      </c>
      <c r="AW7" s="70">
        <f t="shared" si="2"/>
        <v>0</v>
      </c>
      <c r="AX7" s="70">
        <f t="shared" si="2"/>
        <v>0.18</v>
      </c>
      <c r="AY7" s="70">
        <f t="shared" si="2"/>
        <v>0</v>
      </c>
      <c r="AZ7" s="70">
        <f t="shared" si="2"/>
        <v>0</v>
      </c>
      <c r="BA7" s="70">
        <f t="shared" si="2"/>
        <v>0</v>
      </c>
      <c r="BB7" s="70">
        <f t="shared" si="2"/>
        <v>0</v>
      </c>
      <c r="BC7" s="70">
        <f t="shared" si="2"/>
        <v>0</v>
      </c>
      <c r="BD7" s="70">
        <f t="shared" si="2"/>
        <v>0</v>
      </c>
      <c r="BE7" s="70">
        <f t="shared" si="2"/>
        <v>0</v>
      </c>
      <c r="BF7" s="70">
        <f t="shared" si="2"/>
        <v>0</v>
      </c>
      <c r="BG7" s="65">
        <f>SUM(BG8:BG10)</f>
        <v>36.51</v>
      </c>
      <c r="BH7" s="70">
        <f>G60-BG7</f>
        <v>-36.51</v>
      </c>
      <c r="BI7" s="70">
        <f>SUM(BI8,BI9,BI10)</f>
        <v>247.37</v>
      </c>
    </row>
    <row r="8" spans="1:61" ht="15">
      <c r="A8" s="8"/>
      <c r="B8" s="6" t="s">
        <v>189</v>
      </c>
      <c r="C8" s="8" t="s">
        <v>11</v>
      </c>
      <c r="D8" s="52">
        <f>HTg!M10</f>
        <v>254.34</v>
      </c>
      <c r="E8" s="65">
        <f>SUM(F8,J8,K8,L8,M8,N8,O8,P8,Q8)</f>
        <v>227.82</v>
      </c>
      <c r="F8" s="70">
        <f>G8+H8+I8</f>
        <v>225.12</v>
      </c>
      <c r="G8" s="54">
        <f>D8-BG8</f>
        <v>225.12</v>
      </c>
      <c r="H8" s="55">
        <f>SUMIF(NSL!$C$12:$C$13,C8,NSL!$P$12:$P$13)</f>
        <v>0</v>
      </c>
      <c r="I8" s="55">
        <f>SUMIF(NSL!$C$15:$C$16,C8,NSL!$P$15:$P$16)</f>
        <v>0</v>
      </c>
      <c r="J8" s="55">
        <f>SUMIF(NSL!$C$18:$C$19,C8,NSL!$P$18:$P$19)</f>
        <v>0</v>
      </c>
      <c r="K8" s="55">
        <f>SUMIF(NSL!$C$21:$C$43,C8,NSL!$P$21:$P$43)</f>
        <v>2</v>
      </c>
      <c r="L8" s="55">
        <f>SUMIF(NSL!$C$45:$C$51,C8,NSL!$P$45:$P$51)</f>
        <v>0</v>
      </c>
      <c r="M8" s="55">
        <f>SUMIF(NSL!$C$53:$C$55,C8,NSL!$P$53:$P$55)</f>
        <v>0</v>
      </c>
      <c r="N8" s="55">
        <f>SUMIF(NSL!$C$57:$C$65,C8,NSL!$P$57:$P$65)</f>
        <v>0</v>
      </c>
      <c r="O8" s="55">
        <f>SUMIF(NSL!$C$67:$C$76,C8,NSL!$P$67:$P$76)</f>
        <v>0.7</v>
      </c>
      <c r="P8" s="55">
        <f>SUMIF(NSL!$C$78:$C$79,C8,NSL!$P$78:$P$79)</f>
        <v>0</v>
      </c>
      <c r="Q8" s="55">
        <f>SUMIF(NSL!$C$81:$C$173,C8,NSL!$P$81:$P$173)</f>
        <v>0</v>
      </c>
      <c r="R8" s="65">
        <f>SUM(S8:AA8)+SUM(AO8:BF8)</f>
        <v>26.520000000000003</v>
      </c>
      <c r="S8" s="55">
        <f>SUMIF(NSL!$C$176:$C$214,C8,NSL!$P$176:$P$214)</f>
        <v>0</v>
      </c>
      <c r="T8" s="55">
        <f>SUMIF(NSL!$C$216:$C$238,C8,NSL!$P$216:$P$238)</f>
        <v>0.3</v>
      </c>
      <c r="U8" s="55">
        <f>SUMIF(NSL!$C$240:$C$252,C8,NSL!$P$240:$P$252)</f>
        <v>0</v>
      </c>
      <c r="V8" s="55">
        <f>SUMIF(NSL!$C$254:$C$255,C8,NSL!$P$254:$P$255)</f>
        <v>0</v>
      </c>
      <c r="W8" s="55">
        <f>SUMIF(NSL!$C$257:$C$282,C8,NSL!$P$257:$P$282)</f>
        <v>3.85</v>
      </c>
      <c r="X8" s="55">
        <f>SUMIF(NSL!$C$284:$C$346,C8,NSL!$P$284:$P$346)</f>
        <v>3.85</v>
      </c>
      <c r="Y8" s="55">
        <f>SUMIF(NSL!$C$348:$C$436,C8,NSL!$P$348:$P$436)</f>
        <v>0.3</v>
      </c>
      <c r="Z8" s="55">
        <f>SUMIF(NSL!$C$438:$C$480,C8,NSL!$P$438:$P$480)</f>
        <v>0</v>
      </c>
      <c r="AA8" s="70">
        <f>SUM(AB8:AN8)</f>
        <v>3.5899999999999994</v>
      </c>
      <c r="AB8" s="55">
        <f>SUMIF(NSL!$C$483:$C$679,C8,NSL!$P$483:$P$679)</f>
        <v>7.0000000000000007E-2</v>
      </c>
      <c r="AC8" s="55">
        <f>SUMIF(NSL!$C$681:$C$682,C8,NSL!$P$681:$P$682)</f>
        <v>0</v>
      </c>
      <c r="AD8" s="55">
        <f>SUMIF(NSL!$C$684:$C$692,C8,NSL!$P$684:$P$692)</f>
        <v>0</v>
      </c>
      <c r="AE8" s="55">
        <f>SUMIF(NSL!$C$694:$C$776,C8,NSL!$P$694:$P$776)</f>
        <v>0</v>
      </c>
      <c r="AF8" s="55">
        <f>SUMIF(NSL!$C$778:$C$810,C8,NSL!$P$778:$P$810)</f>
        <v>1.1000000000000001</v>
      </c>
      <c r="AG8" s="55">
        <f>SUMIF(NSL!$C$812:$C$813,C8,NSL!$P$812:$P$813)</f>
        <v>0</v>
      </c>
      <c r="AH8" s="55">
        <f>SUMIF(NSL!$C$815:$C$816,C8,NSL!$P$815:$P$816)</f>
        <v>0</v>
      </c>
      <c r="AI8" s="55">
        <f>SUMIF(NSL!$C$818:$C$889,C8,NSL!$P$818:$P$889)</f>
        <v>1.2299999999999995</v>
      </c>
      <c r="AJ8" s="55">
        <f>SUMIF(NSL!$C$891:$C$917,C8,NSL!$P$891:$P$917)</f>
        <v>0.55000000000000004</v>
      </c>
      <c r="AK8" s="55">
        <f>SUMIF(NSL!$C$919:$C$981,C8,NSL!$P$919:$P$981)</f>
        <v>0.64</v>
      </c>
      <c r="AL8" s="55">
        <f>SUMIF(NSL!$C$983:$C$1000,C8,NSL!$P$983:$P$1000)</f>
        <v>0</v>
      </c>
      <c r="AM8" s="55">
        <f>SUMIF(NSL!$C$1002:$C$1028,C8,NSL!$P$1002:$P$1028)</f>
        <v>0</v>
      </c>
      <c r="AN8" s="55">
        <f>SUMIF(NSL!$C$1030:$C$1045,C8,NSL!$P$1030:$P$1045)</f>
        <v>0</v>
      </c>
      <c r="AO8" s="55">
        <f>SUMIF(NSL!$C$1047:$C$1048,C8,NSL!$P$1047:$P$1048)</f>
        <v>0</v>
      </c>
      <c r="AP8" s="55">
        <f>SUMIF(NSL!$C$1050:$C$1074,C8,NSL!$P$1050:$P$1074)</f>
        <v>0.21</v>
      </c>
      <c r="AQ8" s="55">
        <f>SUMIF(NSL!$C$1076:$C$1099,C8,NSL!$P$1076:$P$1099)</f>
        <v>0</v>
      </c>
      <c r="AR8" s="55">
        <f>SUMIF(NSL!$C$1101:$C$1121,C8,NSL!$P$1101:$P$1121)</f>
        <v>12.85</v>
      </c>
      <c r="AS8" s="55">
        <f>SUMIF(NSL!$C$1123:$C$1164,C8,NSL!$P$1123:$P$1164)</f>
        <v>0</v>
      </c>
      <c r="AT8" s="55">
        <f>SUMIF(NSL!$C$1166:$C$1201,C8,NSL!$P$1166:$P$1201)</f>
        <v>1.04</v>
      </c>
      <c r="AU8" s="55">
        <f>SUMIF(NSL!$C$1203:$C$1223,C8,NSL!$P$1203:$P$1223)</f>
        <v>0.35</v>
      </c>
      <c r="AV8" s="55">
        <f>SUMIF(NSL!$C$1225:$C$1226,C8,NSL!$P$1225:$P$1226)</f>
        <v>0</v>
      </c>
      <c r="AW8" s="55">
        <f>SUMIF(NSL!$C$1228:$C$1244,C8,NSL!$P$1228:$P$1244)</f>
        <v>0</v>
      </c>
      <c r="AX8" s="55">
        <f>SUMIF(NSL!$C$1246:$C$1351,C8,NSL!$P$1246:$P$1351)</f>
        <v>0.18</v>
      </c>
      <c r="AY8" s="55">
        <f>SUMIF(NSL!$C$1353:$C$1434,C8,NSL!$P$1353:$P$1434)</f>
        <v>0</v>
      </c>
      <c r="AZ8" s="55">
        <f>SUMIF(NSL!$C$1436:$C$1440,C8,NSL!$P$1436:$P$1440)</f>
        <v>0</v>
      </c>
      <c r="BA8" s="55">
        <f>SUMIF(NSL!$C$1442:$C$1507,C8,NSL!$P$1442:$P$1507)</f>
        <v>0</v>
      </c>
      <c r="BB8" s="55">
        <f>SUMIF(NSL!$C$1509:$C$1540,C8,NSL!$P$1509:$P$1540)</f>
        <v>0</v>
      </c>
      <c r="BC8" s="55">
        <f>SUMIF(NSL!$C$1542:$C$1545,C8,NSL!$P$1542:$P$1545)</f>
        <v>0</v>
      </c>
      <c r="BD8" s="55">
        <f>SUMIF(NSL!$C$1547:$C$1560,C8,NSL!$P$1547:$P$1560)</f>
        <v>0</v>
      </c>
      <c r="BE8" s="55">
        <f>SUMIF(NSL!$C$1562:$C$1565,C8,NSL!$P$1562:$P$1565)</f>
        <v>0</v>
      </c>
      <c r="BF8" s="55">
        <f>SUMIF(NSL!$C$1567:$C$1569,C8,NSL!$P$1567:$P$1569)</f>
        <v>0</v>
      </c>
      <c r="BG8" s="65">
        <f>SUM(H8:Q8)+SUM(S8:Z8)+SUM(AB8:BF8)</f>
        <v>29.22</v>
      </c>
      <c r="BH8" s="53">
        <f>G60-BG8</f>
        <v>-29.22</v>
      </c>
      <c r="BI8" s="53">
        <f>BH8+D8</f>
        <v>225.12</v>
      </c>
    </row>
    <row r="9" spans="1:61" ht="15">
      <c r="A9" s="8"/>
      <c r="B9" s="6" t="s">
        <v>191</v>
      </c>
      <c r="C9" s="8" t="s">
        <v>12</v>
      </c>
      <c r="D9" s="52">
        <f>HTg!M11</f>
        <v>29.54</v>
      </c>
      <c r="E9" s="65">
        <f t="shared" ref="E9:E18" si="3">SUM(F9,J9,K9,L9,M9,N9,O9,P9,Q9)</f>
        <v>22.65</v>
      </c>
      <c r="F9" s="70">
        <f t="shared" ref="F9:F18" si="4">G9+H9+I9</f>
        <v>22.25</v>
      </c>
      <c r="G9" s="55">
        <f>SUMIF(NSL!$C$9:$C$10,C9,NSL!$P$9:$P$10)</f>
        <v>0</v>
      </c>
      <c r="H9" s="54">
        <f>D9-BG9</f>
        <v>22.25</v>
      </c>
      <c r="I9" s="55">
        <f>SUMIF(NSL!$C$15:$C$16,C9,NSL!$P$15:$P$16)</f>
        <v>0</v>
      </c>
      <c r="J9" s="55">
        <f>SUMIF(NSL!$C$18:$C$19,C9,NSL!$P$18:$P$19)</f>
        <v>0</v>
      </c>
      <c r="K9" s="55">
        <f>SUMIF(NSL!$C$21:$C$43,C9,NSL!$P$21:$P$43)</f>
        <v>0</v>
      </c>
      <c r="L9" s="55">
        <f>SUMIF(NSL!$C$45:$C$51,C9,NSL!$P$45:$P$51)</f>
        <v>0</v>
      </c>
      <c r="M9" s="55">
        <f>SUMIF(NSL!$C$53:$C$55,C9,NSL!$P$53:$P$55)</f>
        <v>0</v>
      </c>
      <c r="N9" s="55">
        <f>SUMIF(NSL!$C$57:$C$65,C9,NSL!$P$57:$P$65)</f>
        <v>0</v>
      </c>
      <c r="O9" s="55">
        <f>SUMIF(NSL!$C$67:$C$76,C9,NSL!$P$67:$P$76)</f>
        <v>0.4</v>
      </c>
      <c r="P9" s="55">
        <f>SUMIF(NSL!$C$78:$C$79,C9,NSL!$P$78:$P$79)</f>
        <v>0</v>
      </c>
      <c r="Q9" s="55">
        <f>SUMIF(NSL!$C$81:$C$173,C9,NSL!$P$81:$P$173)</f>
        <v>0</v>
      </c>
      <c r="R9" s="65">
        <f>SUM(S9:AA9)+SUM(AO9:BF9)</f>
        <v>6.89</v>
      </c>
      <c r="S9" s="55">
        <f>SUMIF(NSL!$C$176:$C$214,C9,NSL!$P$176:$P$214)</f>
        <v>0</v>
      </c>
      <c r="T9" s="55">
        <f>SUMIF(NSL!$C$216:$C$238,C9,NSL!$P$216:$P$238)</f>
        <v>0</v>
      </c>
      <c r="U9" s="55">
        <f>SUMIF(NSL!$C$240:$C$252,C9,NSL!$P$240:$P$252)</f>
        <v>0</v>
      </c>
      <c r="V9" s="55">
        <f>SUMIF(NSL!$C$254:$C$255,C9,NSL!$P$254:$P$255)</f>
        <v>0</v>
      </c>
      <c r="W9" s="55">
        <f>SUMIF(NSL!$C$257:$C$282,C9,NSL!$P$257:$P$282)</f>
        <v>0</v>
      </c>
      <c r="X9" s="55">
        <f>SUMIF(NSL!$C$284:$C$346,C9,NSL!$P$284:$P$346)</f>
        <v>0</v>
      </c>
      <c r="Y9" s="55">
        <f>SUMIF(NSL!$C$348:$C$436,C9,NSL!$P$348:$P$436)</f>
        <v>0</v>
      </c>
      <c r="Z9" s="55">
        <f>SUMIF(NSL!$C$438:$C$480,C9,NSL!$P$438:$P$480)</f>
        <v>0</v>
      </c>
      <c r="AA9" s="70">
        <f t="shared" ref="AA9:AA18" si="5">SUM(AB9:AN9)</f>
        <v>4.79</v>
      </c>
      <c r="AB9" s="55">
        <f>SUMIF(NSL!$C$483:$C$679,C9,NSL!$P$483:$P$679)</f>
        <v>7.0000000000000007E-2</v>
      </c>
      <c r="AC9" s="55">
        <f>SUMIF(NSL!$C$681:$C$682,C9,NSL!$P$681:$P$682)</f>
        <v>0</v>
      </c>
      <c r="AD9" s="55">
        <f>SUMIF(NSL!$C$684:$C$692,C9,NSL!$P$684:$P$692)</f>
        <v>0</v>
      </c>
      <c r="AE9" s="55">
        <f>SUMIF(NSL!$C$694:$C$776,C9,NSL!$P$694:$P$776)</f>
        <v>0</v>
      </c>
      <c r="AF9" s="55">
        <f>SUMIF(NSL!$C$778:$C$810,C9,NSL!$P$778:$P$810)</f>
        <v>0</v>
      </c>
      <c r="AG9" s="55">
        <f>SUMIF(NSL!$C$812:$C$813,C9,NSL!$P$812:$P$813)</f>
        <v>0</v>
      </c>
      <c r="AH9" s="55">
        <f>SUMIF(NSL!$C$815:$C$816,C9,NSL!$P$815:$P$816)</f>
        <v>0</v>
      </c>
      <c r="AI9" s="55">
        <f>SUMIF(NSL!$C$818:$C$889,C9,NSL!$P$818:$P$889)</f>
        <v>4.42</v>
      </c>
      <c r="AJ9" s="55">
        <f>SUMIF(NSL!$C$891:$C$917,C9,NSL!$P$891:$P$917)</f>
        <v>0.1</v>
      </c>
      <c r="AK9" s="55">
        <f>SUMIF(NSL!$C$919:$C$981,C9,NSL!$P$919:$P$981)</f>
        <v>0.2</v>
      </c>
      <c r="AL9" s="55">
        <f>SUMIF(NSL!$C$983:$C$1000,C9,NSL!$P$983:$P$1000)</f>
        <v>0</v>
      </c>
      <c r="AM9" s="55">
        <f>SUMIF(NSL!$C$1002:$C$1028,C9,NSL!$P$1002:$P$1028)</f>
        <v>0</v>
      </c>
      <c r="AN9" s="55">
        <f>SUMIF(NSL!$C$1030:$C$1045,C9,NSL!$P$1030:$P$1045)</f>
        <v>0</v>
      </c>
      <c r="AO9" s="55">
        <f>SUMIF(NSL!$C$1047:$C$1048,C9,NSL!$P$1047:$P$1048)</f>
        <v>0</v>
      </c>
      <c r="AP9" s="55">
        <f>SUMIF(NSL!$C$1050:$C$1074,C9,NSL!$P$1050:$P$1074)</f>
        <v>0.03</v>
      </c>
      <c r="AQ9" s="55">
        <f>SUMIF(NSL!$C$1076:$C$1099,C9,NSL!$P$1076:$P$1099)</f>
        <v>0</v>
      </c>
      <c r="AR9" s="55">
        <f>SUMIF(NSL!$C$1101:$C$1121,C9,NSL!$P$1101:$P$1121)</f>
        <v>2.0099999999999998</v>
      </c>
      <c r="AS9" s="55">
        <f>SUMIF(NSL!$C$1123:$C$1164,C9,NSL!$P$1123:$P$1164)</f>
        <v>0</v>
      </c>
      <c r="AT9" s="55">
        <f>SUMIF(NSL!$C$1166:$C$1201,C9,NSL!$P$1166:$P$1201)</f>
        <v>0</v>
      </c>
      <c r="AU9" s="55">
        <f>SUMIF(NSL!$C$1203:$C$1223,C9,NSL!$P$1203:$P$1223)</f>
        <v>0.06</v>
      </c>
      <c r="AV9" s="55">
        <f>SUMIF(NSL!$C$1225:$C$1226,C9,NSL!$P$1225:$P$1226)</f>
        <v>0</v>
      </c>
      <c r="AW9" s="55">
        <f>SUMIF(NSL!$C$1228:$C$1244,C9,NSL!$P$1228:$P$1244)</f>
        <v>0</v>
      </c>
      <c r="AX9" s="55">
        <f>SUMIF(NSL!$C$1246:$C$1351,C9,NSL!$P$1246:$P$1351)</f>
        <v>0</v>
      </c>
      <c r="AY9" s="55">
        <f>SUMIF(NSL!$C$1353:$C$1434,C9,NSL!$P$1353:$P$1434)</f>
        <v>0</v>
      </c>
      <c r="AZ9" s="55">
        <f>SUMIF(NSL!$C$1436:$C$1440,C9,NSL!$P$1436:$P$1440)</f>
        <v>0</v>
      </c>
      <c r="BA9" s="55">
        <f>SUMIF(NSL!$C$1442:$C$1507,C9,NSL!$P$1442:$P$1507)</f>
        <v>0</v>
      </c>
      <c r="BB9" s="55">
        <f>SUMIF(NSL!$C$1509:$C$1540,C9,NSL!$P$1509:$P$1540)</f>
        <v>0</v>
      </c>
      <c r="BC9" s="55">
        <f>SUMIF(NSL!$C$1542:$C$1545,C9,NSL!$P$1542:$P$1545)</f>
        <v>0</v>
      </c>
      <c r="BD9" s="55">
        <f>SUMIF(NSL!$C$1547:$C$1560,C9,NSL!$P$1547:$P$1560)</f>
        <v>0</v>
      </c>
      <c r="BE9" s="55">
        <f>SUMIF(NSL!$C$1562:$C$1565,C9,NSL!$P$1562:$P$1565)</f>
        <v>0</v>
      </c>
      <c r="BF9" s="55">
        <f>SUMIF(NSL!$C$1567:$C$1569,C9,NSL!$P$1567:$P$1569)</f>
        <v>0</v>
      </c>
      <c r="BG9" s="65">
        <f>SUM(G9)+SUM(I9:Q9)+SUM(S9:Z9)+SUM(AB9:BF9)</f>
        <v>7.29</v>
      </c>
      <c r="BH9" s="53">
        <f>H60-BG9</f>
        <v>-7.29</v>
      </c>
      <c r="BI9" s="53">
        <f t="shared" ref="BI9:BI59" si="6">BH9+D9</f>
        <v>22.25</v>
      </c>
    </row>
    <row r="10" spans="1:61" ht="15">
      <c r="A10" s="8"/>
      <c r="B10" s="6" t="s">
        <v>192</v>
      </c>
      <c r="C10" s="8" t="s">
        <v>14</v>
      </c>
      <c r="D10" s="52">
        <f>HTg!M12</f>
        <v>0</v>
      </c>
      <c r="E10" s="65">
        <f t="shared" si="3"/>
        <v>0</v>
      </c>
      <c r="F10" s="70">
        <f t="shared" si="4"/>
        <v>0</v>
      </c>
      <c r="G10" s="55">
        <f>SUMIF(NSL!$C$9:$C$10,C10,NSL!$P$9:$P$10)</f>
        <v>0</v>
      </c>
      <c r="H10" s="55">
        <f>SUMIF(NSL!$C$12:$C$13,C10,NSL!$P$12:$P$13)</f>
        <v>0</v>
      </c>
      <c r="I10" s="54">
        <f>D10-BG10</f>
        <v>0</v>
      </c>
      <c r="J10" s="55">
        <f>SUMIF(NSL!$C$18:$C$19,C10,NSL!$P$18:$P$19)</f>
        <v>0</v>
      </c>
      <c r="K10" s="55">
        <f>SUMIF(NSL!$C$21:$C$43,C10,NSL!$P$21:$P$43)</f>
        <v>0</v>
      </c>
      <c r="L10" s="55">
        <f>SUMIF(NSL!$C$45:$C$51,C10,NSL!$P$45:$P$51)</f>
        <v>0</v>
      </c>
      <c r="M10" s="55">
        <f>SUMIF(NSL!$C$53:$C$55,C10,NSL!$P$53:$P$55)</f>
        <v>0</v>
      </c>
      <c r="N10" s="55">
        <f>SUMIF(NSL!$C$57:$C$65,C10,NSL!$P$57:$P$65)</f>
        <v>0</v>
      </c>
      <c r="O10" s="55">
        <f>SUMIF(NSL!$C$67:$C$76,C10,NSL!$P$67:$P$76)</f>
        <v>0</v>
      </c>
      <c r="P10" s="55">
        <f>SUMIF(NSL!$C$78:$C$79,C10,NSL!$P$78:$P$79)</f>
        <v>0</v>
      </c>
      <c r="Q10" s="55">
        <f>SUMIF(NSL!$C$81:$C$173,C10,NSL!$P$81:$P$173)</f>
        <v>0</v>
      </c>
      <c r="R10" s="65">
        <f>SUM(S10:AA10)+SUM(AO10:BF10)</f>
        <v>0</v>
      </c>
      <c r="S10" s="55">
        <f>SUMIF(NSL!$C$176:$C$214,C10,NSL!$P$176:$P$214)</f>
        <v>0</v>
      </c>
      <c r="T10" s="55">
        <f>SUMIF(NSL!$C$216:$C$238,C10,NSL!$P$216:$P$238)</f>
        <v>0</v>
      </c>
      <c r="U10" s="55">
        <f>SUMIF(NSL!$C$240:$C$252,C10,NSL!$P$240:$P$252)</f>
        <v>0</v>
      </c>
      <c r="V10" s="55">
        <f>SUMIF(NSL!$C$254:$C$255,C10,NSL!$P$254:$P$255)</f>
        <v>0</v>
      </c>
      <c r="W10" s="55">
        <f>SUMIF(NSL!$C$257:$C$282,C10,NSL!$P$257:$P$282)</f>
        <v>0</v>
      </c>
      <c r="X10" s="55">
        <f>SUMIF(NSL!$C$284:$C$346,C10,NSL!$P$284:$P$346)</f>
        <v>0</v>
      </c>
      <c r="Y10" s="55">
        <f>SUMIF(NSL!$C$348:$C$436,C10,NSL!$P$348:$P$436)</f>
        <v>0</v>
      </c>
      <c r="Z10" s="55">
        <f>SUMIF(NSL!$C$438:$C$480,C10,NSL!$P$438:$P$480)</f>
        <v>0</v>
      </c>
      <c r="AA10" s="70">
        <f t="shared" si="5"/>
        <v>0</v>
      </c>
      <c r="AB10" s="55">
        <f>SUMIF(NSL!$C$483:$C$679,C10,NSL!$P$483:$P$679)</f>
        <v>0</v>
      </c>
      <c r="AC10" s="55">
        <f>SUMIF(NSL!$C$681:$C$682,C10,NSL!$P$681:$P$682)</f>
        <v>0</v>
      </c>
      <c r="AD10" s="55">
        <f>SUMIF(NSL!$C$684:$C$692,C10,NSL!$P$684:$P$692)</f>
        <v>0</v>
      </c>
      <c r="AE10" s="55">
        <f>SUMIF(NSL!$C$694:$C$776,C10,NSL!$P$694:$P$776)</f>
        <v>0</v>
      </c>
      <c r="AF10" s="55">
        <f>SUMIF(NSL!$C$778:$C$810,C10,NSL!$P$778:$P$810)</f>
        <v>0</v>
      </c>
      <c r="AG10" s="55">
        <f>SUMIF(NSL!$C$812:$C$813,C10,NSL!$P$812:$P$813)</f>
        <v>0</v>
      </c>
      <c r="AH10" s="55">
        <f>SUMIF(NSL!$C$815:$C$816,C10,NSL!$P$815:$P$816)</f>
        <v>0</v>
      </c>
      <c r="AI10" s="55">
        <f>SUMIF(NSL!$C$818:$C$889,C10,NSL!$P$818:$P$889)</f>
        <v>0</v>
      </c>
      <c r="AJ10" s="55">
        <f>SUMIF(NSL!$C$891:$C$917,C10,NSL!$P$891:$P$917)</f>
        <v>0</v>
      </c>
      <c r="AK10" s="55">
        <f>SUMIF(NSL!$C$919:$C$981,C10,NSL!$P$919:$P$981)</f>
        <v>0</v>
      </c>
      <c r="AL10" s="55">
        <f>SUMIF(NSL!$C$983:$C$1000,C10,NSL!$P$983:$P$1000)</f>
        <v>0</v>
      </c>
      <c r="AM10" s="55">
        <f>SUMIF(NSL!$C$1002:$C$1028,C10,NSL!$P$1002:$P$1028)</f>
        <v>0</v>
      </c>
      <c r="AN10" s="55">
        <f>SUMIF(NSL!$C$1030:$C$1045,C10,NSL!$P$1030:$P$1045)</f>
        <v>0</v>
      </c>
      <c r="AO10" s="55">
        <f>SUMIF(NSL!$C$1047:$C$1048,C10,NSL!$P$1047:$P$1048)</f>
        <v>0</v>
      </c>
      <c r="AP10" s="55">
        <f>SUMIF(NSL!$C$1050:$C$1074,C10,NSL!$P$1050:$P$1074)</f>
        <v>0</v>
      </c>
      <c r="AQ10" s="55">
        <f>SUMIF(NSL!$C$1076:$C$1099,C10,NSL!$P$1076:$P$1099)</f>
        <v>0</v>
      </c>
      <c r="AR10" s="55">
        <f>SUMIF(NSL!$C$1101:$C$1121,C10,NSL!$P$1101:$P$1121)</f>
        <v>0</v>
      </c>
      <c r="AS10" s="55">
        <f>SUMIF(NSL!$C$1123:$C$1164,C10,NSL!$P$1123:$P$1164)</f>
        <v>0</v>
      </c>
      <c r="AT10" s="55">
        <f>SUMIF(NSL!$C$1166:$C$1201,C10,NSL!$P$1166:$P$1201)</f>
        <v>0</v>
      </c>
      <c r="AU10" s="55">
        <f>SUMIF(NSL!$C$1203:$C$1223,C10,NSL!$P$1203:$P$1223)</f>
        <v>0</v>
      </c>
      <c r="AV10" s="55">
        <f>SUMIF(NSL!$C$1225:$C$1226,C10,NSL!$P$1225:$P$1226)</f>
        <v>0</v>
      </c>
      <c r="AW10" s="55">
        <f>SUMIF(NSL!$C$1228:$C$1244,C10,NSL!$P$1228:$P$1244)</f>
        <v>0</v>
      </c>
      <c r="AX10" s="55">
        <f>SUMIF(NSL!$C$1246:$C$1351,C10,NSL!$P$1246:$P$1351)</f>
        <v>0</v>
      </c>
      <c r="AY10" s="55">
        <f>SUMIF(NSL!$C$1353:$C$1434,C10,NSL!$P$1353:$P$1434)</f>
        <v>0</v>
      </c>
      <c r="AZ10" s="55">
        <f>SUMIF(NSL!$C$1436:$C$1440,C10,NSL!$P$1436:$P$1440)</f>
        <v>0</v>
      </c>
      <c r="BA10" s="55">
        <f>SUMIF(NSL!$C$1442:$C$1507,C10,NSL!$P$1442:$P$1507)</f>
        <v>0</v>
      </c>
      <c r="BB10" s="55">
        <f>SUMIF(NSL!$C$1509:$C$1540,C10,NSL!$P$1509:$P$1540)</f>
        <v>0</v>
      </c>
      <c r="BC10" s="55">
        <f>SUMIF(NSL!$C$1542:$C$1545,C10,NSL!$P$1542:$P$1545)</f>
        <v>0</v>
      </c>
      <c r="BD10" s="55">
        <f>SUMIF(NSL!$C$1547:$C$1560,C10,NSL!$P$1547:$P$1560)</f>
        <v>0</v>
      </c>
      <c r="BE10" s="55">
        <f>SUMIF(NSL!$C$1562:$C$1565,C10,NSL!$P$1562:$P$1565)</f>
        <v>0</v>
      </c>
      <c r="BF10" s="55">
        <f>SUMIF(NSL!$C$1567:$C$1569,C10,NSL!$P$1567:$P$1569)</f>
        <v>0</v>
      </c>
      <c r="BG10" s="65">
        <f>SUM(G10:H10)+SUM(J10:Q10)+SUM(S10:Z10)+SUM(AB10:BF10)</f>
        <v>0</v>
      </c>
      <c r="BH10" s="53">
        <f>I60-BG10</f>
        <v>0</v>
      </c>
      <c r="BI10" s="53">
        <f t="shared" si="6"/>
        <v>0</v>
      </c>
    </row>
    <row r="11" spans="1:61" ht="15">
      <c r="A11" s="56" t="s">
        <v>13</v>
      </c>
      <c r="B11" s="13" t="s">
        <v>116</v>
      </c>
      <c r="C11" s="56" t="s">
        <v>16</v>
      </c>
      <c r="D11" s="52">
        <f>HTg!M13</f>
        <v>212.72</v>
      </c>
      <c r="E11" s="65">
        <f t="shared" si="3"/>
        <v>190.37</v>
      </c>
      <c r="F11" s="70">
        <f t="shared" si="4"/>
        <v>0</v>
      </c>
      <c r="G11" s="55">
        <f>SUMIF(NSL!$C$9:$C$10,C11,NSL!$P$9:$P$10)</f>
        <v>0</v>
      </c>
      <c r="H11" s="55">
        <f>SUMIF(NSL!$C$12:$C$13,C11,NSL!$P$12:$P$13)</f>
        <v>0</v>
      </c>
      <c r="I11" s="55">
        <f>SUMIF(NSL!$C$15:$C$16,C11,NSL!$P$15:$P$16)</f>
        <v>0</v>
      </c>
      <c r="J11" s="54">
        <f>D11-BG11</f>
        <v>187.87</v>
      </c>
      <c r="K11" s="55">
        <f>SUMIF(NSL!$C$21:$C$43,C11,NSL!$P$21:$P$43)</f>
        <v>2</v>
      </c>
      <c r="L11" s="55">
        <f>SUMIF(NSL!$C$45:$C$51,C11,NSL!$P$45:$P$51)</f>
        <v>0</v>
      </c>
      <c r="M11" s="55">
        <f>SUMIF(NSL!$C$53:$C$55,C11,NSL!$P$53:$P$55)</f>
        <v>0</v>
      </c>
      <c r="N11" s="55">
        <f>SUMIF(NSL!$C$57:$C$65,C11,NSL!$P$57:$P$65)</f>
        <v>0</v>
      </c>
      <c r="O11" s="55">
        <f>SUMIF(NSL!$C$67:$C$76,C11,NSL!$P$67:$P$76)</f>
        <v>0.5</v>
      </c>
      <c r="P11" s="55">
        <f>SUMIF(NSL!$C$78:$C$79,C11,NSL!$P$78:$P$79)</f>
        <v>0</v>
      </c>
      <c r="Q11" s="55">
        <f>SUMIF(NSL!$C$81:$C$173,C11,NSL!$P$81:$P$173)</f>
        <v>0</v>
      </c>
      <c r="R11" s="65">
        <f t="shared" ref="R11:R17" si="7">SUM(S11:AA11)+SUM(AO11:BF11)</f>
        <v>22.35</v>
      </c>
      <c r="S11" s="55">
        <f>SUMIF(NSL!$C$176:$C$214,C11,NSL!$P$176:$P$214)</f>
        <v>0</v>
      </c>
      <c r="T11" s="55">
        <f>SUMIF(NSL!$C$216:$C$238,C11,NSL!$P$216:$P$238)</f>
        <v>0</v>
      </c>
      <c r="U11" s="55">
        <f>SUMIF(NSL!$C$240:$C$252,C11,NSL!$P$240:$P$252)</f>
        <v>0</v>
      </c>
      <c r="V11" s="55">
        <f>SUMIF(NSL!$C$254:$C$255,C11,NSL!$P$254:$P$255)</f>
        <v>0</v>
      </c>
      <c r="W11" s="55">
        <f>SUMIF(NSL!$C$257:$C$282,C11,NSL!$P$257:$P$282)</f>
        <v>4</v>
      </c>
      <c r="X11" s="55">
        <f>SUMIF(NSL!$C$284:$C$346,C11,NSL!$P$284:$P$346)</f>
        <v>4.43</v>
      </c>
      <c r="Y11" s="55">
        <f>SUMIF(NSL!$C$348:$C$436,C11,NSL!$P$348:$P$436)</f>
        <v>0</v>
      </c>
      <c r="Z11" s="55">
        <f>SUMIF(NSL!$C$438:$C$480,C11,NSL!$P$438:$P$480)</f>
        <v>0</v>
      </c>
      <c r="AA11" s="70">
        <f t="shared" si="5"/>
        <v>5.1700000000000017</v>
      </c>
      <c r="AB11" s="55">
        <f>SUMIF(NSL!$C$483:$C$679,C11,NSL!$P$483:$P$679)</f>
        <v>0.12</v>
      </c>
      <c r="AC11" s="55">
        <f>SUMIF(NSL!$C$681:$C$682,C11,NSL!$P$681:$P$682)</f>
        <v>0</v>
      </c>
      <c r="AD11" s="55">
        <f>SUMIF(NSL!$C$684:$C$692,C11,NSL!$P$684:$P$692)</f>
        <v>0</v>
      </c>
      <c r="AE11" s="55">
        <f>SUMIF(NSL!$C$694:$C$776,C11,NSL!$P$694:$P$776)</f>
        <v>0</v>
      </c>
      <c r="AF11" s="55">
        <f>SUMIF(NSL!$C$778:$C$810,C11,NSL!$P$778:$P$810)</f>
        <v>0</v>
      </c>
      <c r="AG11" s="55">
        <f>SUMIF(NSL!$C$812:$C$813,C11,NSL!$P$812:$P$813)</f>
        <v>0</v>
      </c>
      <c r="AH11" s="55">
        <f>SUMIF(NSL!$C$815:$C$816,C11,NSL!$P$815:$P$816)</f>
        <v>0</v>
      </c>
      <c r="AI11" s="55">
        <f>SUMIF(NSL!$C$818:$C$889,C11,NSL!$P$818:$P$889)</f>
        <v>4.0500000000000007</v>
      </c>
      <c r="AJ11" s="55">
        <f>SUMIF(NSL!$C$891:$C$917,C11,NSL!$P$891:$P$917)</f>
        <v>0.60000000000000009</v>
      </c>
      <c r="AK11" s="55">
        <f>SUMIF(NSL!$C$919:$C$981,C11,NSL!$P$919:$P$981)</f>
        <v>0.4</v>
      </c>
      <c r="AL11" s="55">
        <f>SUMIF(NSL!$C$983:$C$1000,C11,NSL!$P$983:$P$1000)</f>
        <v>0</v>
      </c>
      <c r="AM11" s="55">
        <f>SUMIF(NSL!$C$1002:$C$1028,C11,NSL!$P$1002:$P$1028)</f>
        <v>0</v>
      </c>
      <c r="AN11" s="55">
        <f>SUMIF(NSL!$C$1030:$C$1045,C11,NSL!$P$1030:$P$1045)</f>
        <v>0</v>
      </c>
      <c r="AO11" s="55">
        <f>SUMIF(NSL!$C$1047:$C$1048,C11,NSL!$P$1047:$P$1048)</f>
        <v>0</v>
      </c>
      <c r="AP11" s="55">
        <f>SUMIF(NSL!$C$1050:$C$1074,C11,NSL!$P$1050:$P$1074)</f>
        <v>0.18</v>
      </c>
      <c r="AQ11" s="55">
        <f>SUMIF(NSL!$C$1076:$C$1099,C11,NSL!$P$1076:$P$1099)</f>
        <v>0</v>
      </c>
      <c r="AR11" s="55">
        <f>SUMIF(NSL!$C$1101:$C$1121,C11,NSL!$P$1101:$P$1121)</f>
        <v>3.5</v>
      </c>
      <c r="AS11" s="55">
        <f>SUMIF(NSL!$C$1123:$C$1164,C11,NSL!$P$1123:$P$1164)</f>
        <v>0</v>
      </c>
      <c r="AT11" s="55">
        <f>SUMIF(NSL!$C$1166:$C$1201,C11,NSL!$P$1166:$P$1201)</f>
        <v>0.27</v>
      </c>
      <c r="AU11" s="55">
        <f>SUMIF(NSL!$C$1203:$C$1223,C11,NSL!$P$1203:$P$1223)</f>
        <v>0.5</v>
      </c>
      <c r="AV11" s="55">
        <f>SUMIF(NSL!$C$1225:$C$1226,C11,NSL!$P$1225:$P$1226)</f>
        <v>0</v>
      </c>
      <c r="AW11" s="55">
        <f>SUMIF(NSL!$C$1228:$C$1244,C11,NSL!$P$1228:$P$1244)</f>
        <v>0</v>
      </c>
      <c r="AX11" s="55">
        <f>SUMIF(NSL!$C$1246:$C$1351,C11,NSL!$P$1246:$P$1351)</f>
        <v>4.3</v>
      </c>
      <c r="AY11" s="55">
        <f>SUMIF(NSL!$C$1353:$C$1434,C11,NSL!$P$1353:$P$1434)</f>
        <v>0</v>
      </c>
      <c r="AZ11" s="55">
        <f>SUMIF(NSL!$C$1436:$C$1440,C11,NSL!$P$1436:$P$1440)</f>
        <v>0</v>
      </c>
      <c r="BA11" s="55">
        <f>SUMIF(NSL!$C$1442:$C$1507,C11,NSL!$P$1442:$P$1507)</f>
        <v>0</v>
      </c>
      <c r="BB11" s="55">
        <f>SUMIF(NSL!$C$1509:$C$1540,C11,NSL!$P$1509:$P$1540)</f>
        <v>0</v>
      </c>
      <c r="BC11" s="55">
        <f>SUMIF(NSL!$C$1542:$C$1545,C11,NSL!$P$1542:$P$1545)</f>
        <v>0</v>
      </c>
      <c r="BD11" s="55">
        <f>SUMIF(NSL!$C$1547:$C$1560,C11,NSL!$P$1547:$P$1560)</f>
        <v>0</v>
      </c>
      <c r="BE11" s="55">
        <f>SUMIF(NSL!$C$1562:$C$1565,C11,NSL!$P$1562:$P$1565)</f>
        <v>0</v>
      </c>
      <c r="BF11" s="55">
        <f>SUMIF(NSL!$C$1567:$C$1569,C11,NSL!$P$1567:$P$1569)</f>
        <v>0</v>
      </c>
      <c r="BG11" s="65">
        <f>SUM(G11:I11)+SUM(K11:Q11)+SUM(S11:Z11)+SUM(AB11:BF11)</f>
        <v>24.85</v>
      </c>
      <c r="BH11" s="53">
        <f>J60-BG11</f>
        <v>-24.85</v>
      </c>
      <c r="BI11" s="53">
        <f t="shared" si="6"/>
        <v>187.87</v>
      </c>
    </row>
    <row r="12" spans="1:61" ht="15">
      <c r="A12" s="56" t="s">
        <v>15</v>
      </c>
      <c r="B12" s="13" t="s">
        <v>80</v>
      </c>
      <c r="C12" s="56" t="s">
        <v>18</v>
      </c>
      <c r="D12" s="52">
        <f>HTg!M14</f>
        <v>339.13</v>
      </c>
      <c r="E12" s="65">
        <f t="shared" si="3"/>
        <v>330.73</v>
      </c>
      <c r="F12" s="70">
        <f t="shared" si="4"/>
        <v>0</v>
      </c>
      <c r="G12" s="55">
        <f>SUMIF(NSL!$C$9:$C$10,C12,NSL!$P$9:$P$10)</f>
        <v>0</v>
      </c>
      <c r="H12" s="55">
        <f>SUMIF(NSL!$C$12:$C$13,C12,NSL!$P$12:$P$13)</f>
        <v>0</v>
      </c>
      <c r="I12" s="55">
        <f>SUMIF(NSL!$C$15:$C$16,C12,NSL!$P$15:$P$16)</f>
        <v>0</v>
      </c>
      <c r="J12" s="55">
        <f>SUMIF(NSL!$C$18:$C$19,C12,NSL!$P$18:$P$19)</f>
        <v>0</v>
      </c>
      <c r="K12" s="54">
        <f>D12-BG12</f>
        <v>327.43</v>
      </c>
      <c r="L12" s="55">
        <f>SUMIF(NSL!$C$45:$C$51,C12,NSL!$P$45:$P$51)</f>
        <v>0</v>
      </c>
      <c r="M12" s="55">
        <f>SUMIF(NSL!$C$53:$C$55,C12,NSL!$P$53:$P$55)</f>
        <v>0</v>
      </c>
      <c r="N12" s="55">
        <f>SUMIF(NSL!$C$57:$C$65,C12,NSL!$P$57:$P$65)</f>
        <v>0</v>
      </c>
      <c r="O12" s="55">
        <f>SUMIF(NSL!$C$67:$C$76,C12,NSL!$P$67:$P$76)</f>
        <v>0.3</v>
      </c>
      <c r="P12" s="55">
        <f>SUMIF(NSL!$C$78:$C$79,C12,NSL!$P$78:$P$79)</f>
        <v>0</v>
      </c>
      <c r="Q12" s="55">
        <f>SUMIF(NSL!$C$81:$C$173,C12,NSL!$P$81:$P$173)</f>
        <v>3</v>
      </c>
      <c r="R12" s="65">
        <f t="shared" si="7"/>
        <v>8.4</v>
      </c>
      <c r="S12" s="55">
        <f>SUMIF(NSL!$C$176:$C$214,C12,NSL!$P$176:$P$214)</f>
        <v>0</v>
      </c>
      <c r="T12" s="55">
        <f>SUMIF(NSL!$C$216:$C$238,C12,NSL!$P$216:$P$238)</f>
        <v>0</v>
      </c>
      <c r="U12" s="55">
        <f>SUMIF(NSL!$C$240:$C$252,C12,NSL!$P$240:$P$252)</f>
        <v>0</v>
      </c>
      <c r="V12" s="55">
        <f>SUMIF(NSL!$C$254:$C$255,C12,NSL!$P$254:$P$255)</f>
        <v>0</v>
      </c>
      <c r="W12" s="55">
        <f>SUMIF(NSL!$C$257:$C$282,C12,NSL!$P$257:$P$282)</f>
        <v>3</v>
      </c>
      <c r="X12" s="55">
        <f>SUMIF(NSL!$C$284:$C$346,C12,NSL!$P$284:$P$346)</f>
        <v>0.65</v>
      </c>
      <c r="Y12" s="55">
        <f>SUMIF(NSL!$C$348:$C$436,C12,NSL!$P$348:$P$436)</f>
        <v>0</v>
      </c>
      <c r="Z12" s="55">
        <f>SUMIF(NSL!$C$438:$C$480,C12,NSL!$P$438:$P$480)</f>
        <v>0</v>
      </c>
      <c r="AA12" s="70">
        <f t="shared" si="5"/>
        <v>2.6100000000000003</v>
      </c>
      <c r="AB12" s="55">
        <f>SUMIF(NSL!$C$483:$C$679,C12,NSL!$P$483:$P$679)</f>
        <v>0.3</v>
      </c>
      <c r="AC12" s="55">
        <f>SUMIF(NSL!$C$681:$C$682,C12,NSL!$P$681:$P$682)</f>
        <v>0</v>
      </c>
      <c r="AD12" s="55">
        <f>SUMIF(NSL!$C$684:$C$692,C12,NSL!$P$684:$P$692)</f>
        <v>0</v>
      </c>
      <c r="AE12" s="55">
        <f>SUMIF(NSL!$C$694:$C$776,C12,NSL!$P$694:$P$776)</f>
        <v>0.2</v>
      </c>
      <c r="AF12" s="55">
        <f>SUMIF(NSL!$C$778:$C$810,C12,NSL!$P$778:$P$810)</f>
        <v>0</v>
      </c>
      <c r="AG12" s="55">
        <f>SUMIF(NSL!$C$812:$C$813,C12,NSL!$P$812:$P$813)</f>
        <v>0</v>
      </c>
      <c r="AH12" s="55">
        <f>SUMIF(NSL!$C$815:$C$816,C12,NSL!$P$815:$P$816)</f>
        <v>0</v>
      </c>
      <c r="AI12" s="55">
        <f>SUMIF(NSL!$C$818:$C$889,C12,NSL!$P$818:$P$889)</f>
        <v>0.9</v>
      </c>
      <c r="AJ12" s="55">
        <f>SUMIF(NSL!$C$891:$C$917,C12,NSL!$P$891:$P$917)</f>
        <v>0</v>
      </c>
      <c r="AK12" s="55">
        <f>SUMIF(NSL!$C$919:$C$981,C12,NSL!$P$919:$P$981)</f>
        <v>1.2100000000000002</v>
      </c>
      <c r="AL12" s="55">
        <f>SUMIF(NSL!$C$983:$C$1000,C12,NSL!$P$983:$P$1000)</f>
        <v>0</v>
      </c>
      <c r="AM12" s="55">
        <f>SUMIF(NSL!$C$1002:$C$1028,C12,NSL!$P$1002:$P$1028)</f>
        <v>0</v>
      </c>
      <c r="AN12" s="55">
        <f>SUMIF(NSL!$C$1030:$C$1045,C12,NSL!$P$1030:$P$1045)</f>
        <v>0</v>
      </c>
      <c r="AO12" s="55">
        <f>SUMIF(NSL!$C$1047:$C$1048,C12,NSL!$P$1047:$P$1048)</f>
        <v>0</v>
      </c>
      <c r="AP12" s="55">
        <f>SUMIF(NSL!$C$1050:$C$1074,C12,NSL!$P$1050:$P$1074)</f>
        <v>0.04</v>
      </c>
      <c r="AQ12" s="55">
        <f>SUMIF(NSL!$C$1076:$C$1099,C12,NSL!$P$1076:$P$1099)</f>
        <v>0</v>
      </c>
      <c r="AR12" s="55">
        <f>SUMIF(NSL!$C$1101:$C$1121,C12,NSL!$P$1101:$P$1121)</f>
        <v>2</v>
      </c>
      <c r="AS12" s="55">
        <f>SUMIF(NSL!$C$1123:$C$1164,C12,NSL!$P$1123:$P$1164)</f>
        <v>0</v>
      </c>
      <c r="AT12" s="55">
        <f>SUMIF(NSL!$C$1166:$C$1201,C12,NSL!$P$1166:$P$1201)</f>
        <v>0</v>
      </c>
      <c r="AU12" s="55">
        <f>SUMIF(NSL!$C$1203:$C$1223,C12,NSL!$P$1203:$P$1223)</f>
        <v>0.1</v>
      </c>
      <c r="AV12" s="55">
        <f>SUMIF(NSL!$C$1225:$C$1226,C12,NSL!$P$1225:$P$1226)</f>
        <v>0</v>
      </c>
      <c r="AW12" s="55">
        <f>SUMIF(NSL!$C$1228:$C$1244,C12,NSL!$P$1228:$P$1244)</f>
        <v>0</v>
      </c>
      <c r="AX12" s="55">
        <f>SUMIF(NSL!$C$1246:$C$1351,C12,NSL!$P$1246:$P$1351)</f>
        <v>0</v>
      </c>
      <c r="AY12" s="55">
        <f>SUMIF(NSL!$C$1353:$C$1434,C12,NSL!$P$1353:$P$1434)</f>
        <v>0</v>
      </c>
      <c r="AZ12" s="55">
        <f>SUMIF(NSL!$C$1436:$C$1440,C12,NSL!$P$1436:$P$1440)</f>
        <v>0</v>
      </c>
      <c r="BA12" s="55">
        <f>SUMIF(NSL!$C$1442:$C$1507,C12,NSL!$P$1442:$P$1507)</f>
        <v>0</v>
      </c>
      <c r="BB12" s="55">
        <f>SUMIF(NSL!$C$1509:$C$1540,C12,NSL!$P$1509:$P$1540)</f>
        <v>0</v>
      </c>
      <c r="BC12" s="55">
        <f>SUMIF(NSL!$C$1542:$C$1545,C12,NSL!$P$1542:$P$1545)</f>
        <v>0</v>
      </c>
      <c r="BD12" s="55">
        <f>SUMIF(NSL!$C$1547:$C$1560,C12,NSL!$P$1547:$P$1560)</f>
        <v>0</v>
      </c>
      <c r="BE12" s="55">
        <f>SUMIF(NSL!$C$1562:$C$1565,C12,NSL!$P$1562:$P$1565)</f>
        <v>0</v>
      </c>
      <c r="BF12" s="55">
        <f>SUMIF(NSL!$C$1567:$C$1569,C12,NSL!$P$1567:$P$1569)</f>
        <v>0</v>
      </c>
      <c r="BG12" s="65">
        <f>SUM(G12:J12)+SUM(L12:Q12)+SUM(S12:Z12)+SUM(AB12:BF12)</f>
        <v>11.7</v>
      </c>
      <c r="BH12" s="53">
        <f>K60-BG12</f>
        <v>141.83000000000004</v>
      </c>
      <c r="BI12" s="53">
        <f t="shared" si="6"/>
        <v>480.96000000000004</v>
      </c>
    </row>
    <row r="13" spans="1:61" ht="15">
      <c r="A13" s="56" t="s">
        <v>17</v>
      </c>
      <c r="B13" s="13" t="s">
        <v>81</v>
      </c>
      <c r="C13" s="56" t="s">
        <v>20</v>
      </c>
      <c r="D13" s="52">
        <f>HTg!M15</f>
        <v>809.13</v>
      </c>
      <c r="E13" s="65">
        <f t="shared" si="3"/>
        <v>808.96999999999991</v>
      </c>
      <c r="F13" s="70">
        <f t="shared" si="4"/>
        <v>0</v>
      </c>
      <c r="G13" s="55">
        <f>SUMIF(NSL!$C$9:$C$10,C13,NSL!$P$9:$P$10)</f>
        <v>0</v>
      </c>
      <c r="H13" s="55">
        <f>SUMIF(NSL!$C$12:$C$13,C13,NSL!$P$12:$P$13)</f>
        <v>0</v>
      </c>
      <c r="I13" s="55">
        <f>SUMIF(NSL!$C$15:$C$16,C13,NSL!$P$15:$P$16)</f>
        <v>0</v>
      </c>
      <c r="J13" s="55">
        <f>SUMIF(NSL!$C$18:$C$19,C13,NSL!$P$18:$P$19)</f>
        <v>0</v>
      </c>
      <c r="K13" s="55">
        <f>SUMIF(NSL!$C$21:$C$43,C13,NSL!$P$21:$P$43)</f>
        <v>0</v>
      </c>
      <c r="L13" s="54">
        <f>D13-BG13</f>
        <v>788.8</v>
      </c>
      <c r="M13" s="55">
        <f>SUMIF(NSL!$C$53:$C$55,C13,NSL!$P$53:$P$55)</f>
        <v>0</v>
      </c>
      <c r="N13" s="55">
        <f>SUMIF(NSL!$C$57:$C$65,C13,NSL!$P$57:$P$65)</f>
        <v>20.170000000000002</v>
      </c>
      <c r="O13" s="55">
        <f>SUMIF(NSL!$C$67:$C$76,C13,NSL!$P$67:$P$76)</f>
        <v>0</v>
      </c>
      <c r="P13" s="55">
        <f>SUMIF(NSL!$C$78:$C$79,C13,NSL!$P$78:$P$79)</f>
        <v>0</v>
      </c>
      <c r="Q13" s="55">
        <f>SUMIF(NSL!$C$81:$C$173,C13,NSL!$P$81:$P$173)</f>
        <v>0</v>
      </c>
      <c r="R13" s="65">
        <f t="shared" si="7"/>
        <v>0.16</v>
      </c>
      <c r="S13" s="55">
        <f>SUMIF(NSL!$C$176:$C$214,C13,NSL!$P$176:$P$214)</f>
        <v>0</v>
      </c>
      <c r="T13" s="55">
        <f>SUMIF(NSL!$C$216:$C$238,C13,NSL!$P$216:$P$238)</f>
        <v>0</v>
      </c>
      <c r="U13" s="55">
        <f>SUMIF(NSL!$C$240:$C$252,C13,NSL!$P$240:$P$252)</f>
        <v>0</v>
      </c>
      <c r="V13" s="55">
        <f>SUMIF(NSL!$C$254:$C$255,C13,NSL!$P$254:$P$255)</f>
        <v>0</v>
      </c>
      <c r="W13" s="55">
        <f>SUMIF(NSL!$C$257:$C$282,C13,NSL!$P$257:$P$282)</f>
        <v>0</v>
      </c>
      <c r="X13" s="55">
        <f>SUMIF(NSL!$C$284:$C$346,C13,NSL!$P$284:$P$346)</f>
        <v>0</v>
      </c>
      <c r="Y13" s="55">
        <f>SUMIF(NSL!$C$348:$C$436,C13,NSL!$P$348:$P$436)</f>
        <v>0</v>
      </c>
      <c r="Z13" s="55">
        <f>SUMIF(NSL!$C$438:$C$480,C13,NSL!$P$438:$P$480)</f>
        <v>0</v>
      </c>
      <c r="AA13" s="70">
        <f t="shared" si="5"/>
        <v>0.16</v>
      </c>
      <c r="AB13" s="55">
        <f>SUMIF(NSL!$C$483:$C$679,C13,NSL!$P$483:$P$679)</f>
        <v>0</v>
      </c>
      <c r="AC13" s="55">
        <f>SUMIF(NSL!$C$681:$C$682,C13,NSL!$P$681:$P$682)</f>
        <v>0</v>
      </c>
      <c r="AD13" s="55">
        <f>SUMIF(NSL!$C$684:$C$692,C13,NSL!$P$684:$P$692)</f>
        <v>0</v>
      </c>
      <c r="AE13" s="55">
        <f>SUMIF(NSL!$C$694:$C$776,C13,NSL!$P$694:$P$776)</f>
        <v>0</v>
      </c>
      <c r="AF13" s="55">
        <f>SUMIF(NSL!$C$778:$C$810,C13,NSL!$P$778:$P$810)</f>
        <v>0</v>
      </c>
      <c r="AG13" s="55">
        <f>SUMIF(NSL!$C$812:$C$813,C13,NSL!$P$812:$P$813)</f>
        <v>0</v>
      </c>
      <c r="AH13" s="55">
        <f>SUMIF(NSL!$C$815:$C$816,C13,NSL!$P$815:$P$816)</f>
        <v>0</v>
      </c>
      <c r="AI13" s="55">
        <f>SUMIF(NSL!$C$818:$C$889,C13,NSL!$P$818:$P$889)</f>
        <v>0.1</v>
      </c>
      <c r="AJ13" s="55">
        <f>SUMIF(NSL!$C$891:$C$917,C13,NSL!$P$891:$P$917)</f>
        <v>0</v>
      </c>
      <c r="AK13" s="55">
        <f>SUMIF(NSL!$C$919:$C$981,C13,NSL!$P$919:$P$981)</f>
        <v>0.06</v>
      </c>
      <c r="AL13" s="55">
        <f>SUMIF(NSL!$C$983:$C$1000,C13,NSL!$P$983:$P$1000)</f>
        <v>0</v>
      </c>
      <c r="AM13" s="55">
        <f>SUMIF(NSL!$C$1002:$C$1028,C13,NSL!$P$1002:$P$1028)</f>
        <v>0</v>
      </c>
      <c r="AN13" s="55">
        <f>SUMIF(NSL!$C$1030:$C$1045,C13,NSL!$P$1030:$P$1045)</f>
        <v>0</v>
      </c>
      <c r="AO13" s="55">
        <f>SUMIF(NSL!$C$1047:$C$1048,C13,NSL!$P$1047:$P$1048)</f>
        <v>0</v>
      </c>
      <c r="AP13" s="55">
        <f>SUMIF(NSL!$C$1050:$C$1074,C13,NSL!$P$1050:$P$1074)</f>
        <v>0</v>
      </c>
      <c r="AQ13" s="55">
        <f>SUMIF(NSL!$C$1076:$C$1099,C13,NSL!$P$1076:$P$1099)</f>
        <v>0</v>
      </c>
      <c r="AR13" s="55">
        <f>SUMIF(NSL!$C$1101:$C$1121,C13,NSL!$P$1101:$P$1121)</f>
        <v>0</v>
      </c>
      <c r="AS13" s="55">
        <f>SUMIF(NSL!$C$1123:$C$1164,C13,NSL!$P$1123:$P$1164)</f>
        <v>0</v>
      </c>
      <c r="AT13" s="55">
        <f>SUMIF(NSL!$C$1166:$C$1201,C13,NSL!$P$1166:$P$1201)</f>
        <v>0</v>
      </c>
      <c r="AU13" s="55">
        <f>SUMIF(NSL!$C$1203:$C$1223,C13,NSL!$P$1203:$P$1223)</f>
        <v>0</v>
      </c>
      <c r="AV13" s="55">
        <f>SUMIF(NSL!$C$1225:$C$1226,C13,NSL!$P$1225:$P$1226)</f>
        <v>0</v>
      </c>
      <c r="AW13" s="55">
        <f>SUMIF(NSL!$C$1228:$C$1244,C13,NSL!$P$1228:$P$1244)</f>
        <v>0</v>
      </c>
      <c r="AX13" s="55">
        <f>SUMIF(NSL!$C$1246:$C$1351,C13,NSL!$P$1246:$P$1351)</f>
        <v>0</v>
      </c>
      <c r="AY13" s="55">
        <f>SUMIF(NSL!$C$1353:$C$1434,C13,NSL!$P$1353:$P$1434)</f>
        <v>0</v>
      </c>
      <c r="AZ13" s="55">
        <f>SUMIF(NSL!$C$1436:$C$1440,C13,NSL!$P$1436:$P$1440)</f>
        <v>0</v>
      </c>
      <c r="BA13" s="55">
        <f>SUMIF(NSL!$C$1442:$C$1507,C13,NSL!$P$1442:$P$1507)</f>
        <v>0</v>
      </c>
      <c r="BB13" s="55">
        <f>SUMIF(NSL!$C$1509:$C$1540,C13,NSL!$P$1509:$P$1540)</f>
        <v>0</v>
      </c>
      <c r="BC13" s="55">
        <f>SUMIF(NSL!$C$1542:$C$1545,C13,NSL!$P$1542:$P$1545)</f>
        <v>0</v>
      </c>
      <c r="BD13" s="55">
        <f>SUMIF(NSL!$C$1547:$C$1560,C13,NSL!$P$1547:$P$1560)</f>
        <v>0</v>
      </c>
      <c r="BE13" s="55">
        <f>SUMIF(NSL!$C$1562:$C$1565,C13,NSL!$P$1562:$P$1565)</f>
        <v>0</v>
      </c>
      <c r="BF13" s="55">
        <f>SUMIF(NSL!$C$1567:$C$1569,C13,NSL!$P$1567:$P$1569)</f>
        <v>0</v>
      </c>
      <c r="BG13" s="65">
        <f>SUM(G13:K13)+SUM(M13:Q13)+SUM(S13:Z13)+SUM(AB13:BF13)</f>
        <v>20.330000000000002</v>
      </c>
      <c r="BH13" s="53">
        <f>L60-BG13</f>
        <v>-20.330000000000002</v>
      </c>
      <c r="BI13" s="53">
        <f t="shared" si="6"/>
        <v>788.8</v>
      </c>
    </row>
    <row r="14" spans="1:61" ht="15">
      <c r="A14" s="56" t="s">
        <v>19</v>
      </c>
      <c r="B14" s="13" t="s">
        <v>82</v>
      </c>
      <c r="C14" s="56" t="s">
        <v>21</v>
      </c>
      <c r="D14" s="52">
        <f>HTg!M16</f>
        <v>1629.07</v>
      </c>
      <c r="E14" s="65">
        <f t="shared" si="3"/>
        <v>1627.5099999999998</v>
      </c>
      <c r="F14" s="70">
        <f t="shared" si="4"/>
        <v>0</v>
      </c>
      <c r="G14" s="55">
        <f>SUMIF(NSL!$C$9:$C$10,C14,NSL!$P$9:$P$10)</f>
        <v>0</v>
      </c>
      <c r="H14" s="55">
        <f>SUMIF(NSL!$C$12:$C$13,C14,NSL!$P$12:$P$13)</f>
        <v>0</v>
      </c>
      <c r="I14" s="55">
        <f>SUMIF(NSL!$C$15:$C$16,C14,NSL!$P$15:$P$16)</f>
        <v>0</v>
      </c>
      <c r="J14" s="55">
        <f>SUMIF(NSL!$C$18:$C$19,C14,NSL!$P$18:$P$19)</f>
        <v>0</v>
      </c>
      <c r="K14" s="55">
        <f>SUMIF(NSL!$C$21:$C$43,C14,NSL!$P$21:$P$43)</f>
        <v>0</v>
      </c>
      <c r="L14" s="55">
        <f>SUMIF(NSL!$C$45:$C$51,C14,NSL!$P$45:$P$51)</f>
        <v>0</v>
      </c>
      <c r="M14" s="54">
        <f>D14-BG14</f>
        <v>1614.9199999999998</v>
      </c>
      <c r="N14" s="55">
        <f>SUMIF(NSL!$C$57:$C$65,C14,NSL!$P$57:$P$65)</f>
        <v>12.59</v>
      </c>
      <c r="O14" s="55">
        <f>SUMIF(NSL!$C$67:$C$76,C14,NSL!$P$67:$P$76)</f>
        <v>0</v>
      </c>
      <c r="P14" s="55">
        <f>SUMIF(NSL!$C$78:$C$79,C14,NSL!$P$78:$P$79)</f>
        <v>0</v>
      </c>
      <c r="Q14" s="55">
        <f>SUMIF(NSL!$C$81:$C$173,C14,NSL!$P$81:$P$173)</f>
        <v>0</v>
      </c>
      <c r="R14" s="65">
        <f t="shared" si="7"/>
        <v>1.56</v>
      </c>
      <c r="S14" s="55">
        <f>SUMIF(NSL!$C$176:$C$214,C14,NSL!$P$176:$P$214)</f>
        <v>0</v>
      </c>
      <c r="T14" s="55">
        <f>SUMIF(NSL!$C$216:$C$238,C14,NSL!$P$216:$P$238)</f>
        <v>0</v>
      </c>
      <c r="U14" s="55">
        <f>SUMIF(NSL!$C$240:$C$252,C14,NSL!$P$240:$P$252)</f>
        <v>0</v>
      </c>
      <c r="V14" s="55">
        <f>SUMIF(NSL!$C$254:$C$255,C14,NSL!$P$254:$P$255)</f>
        <v>0</v>
      </c>
      <c r="W14" s="55">
        <f>SUMIF(NSL!$C$257:$C$282,C14,NSL!$P$257:$P$282)</f>
        <v>0</v>
      </c>
      <c r="X14" s="55">
        <f>SUMIF(NSL!$C$284:$C$346,C14,NSL!$P$284:$P$346)</f>
        <v>0</v>
      </c>
      <c r="Y14" s="55">
        <f>SUMIF(NSL!$C$348:$C$436,C14,NSL!$P$348:$P$436)</f>
        <v>0</v>
      </c>
      <c r="Z14" s="55">
        <f>SUMIF(NSL!$C$438:$C$480,C14,NSL!$P$438:$P$480)</f>
        <v>0</v>
      </c>
      <c r="AA14" s="70">
        <f t="shared" si="5"/>
        <v>0</v>
      </c>
      <c r="AB14" s="55">
        <f>SUMIF(NSL!$C$483:$C$679,C14,NSL!$P$483:$P$679)</f>
        <v>0</v>
      </c>
      <c r="AC14" s="55">
        <f>SUMIF(NSL!$C$681:$C$682,C14,NSL!$P$681:$P$682)</f>
        <v>0</v>
      </c>
      <c r="AD14" s="55">
        <f>SUMIF(NSL!$C$684:$C$692,C14,NSL!$P$684:$P$692)</f>
        <v>0</v>
      </c>
      <c r="AE14" s="55">
        <f>SUMIF(NSL!$C$694:$C$776,C14,NSL!$P$694:$P$776)</f>
        <v>0</v>
      </c>
      <c r="AF14" s="55">
        <f>SUMIF(NSL!$C$778:$C$810,C14,NSL!$P$778:$P$810)</f>
        <v>0</v>
      </c>
      <c r="AG14" s="55">
        <f>SUMIF(NSL!$C$812:$C$813,C14,NSL!$P$812:$P$813)</f>
        <v>0</v>
      </c>
      <c r="AH14" s="55">
        <f>SUMIF(NSL!$C$815:$C$816,C14,NSL!$P$815:$P$816)</f>
        <v>0</v>
      </c>
      <c r="AI14" s="55">
        <f>SUMIF(NSL!$C$818:$C$889,C14,NSL!$P$818:$P$889)</f>
        <v>0</v>
      </c>
      <c r="AJ14" s="55">
        <f>SUMIF(NSL!$C$891:$C$917,C14,NSL!$P$891:$P$917)</f>
        <v>0</v>
      </c>
      <c r="AK14" s="55">
        <f>SUMIF(NSL!$C$919:$C$981,C14,NSL!$P$919:$P$981)</f>
        <v>0</v>
      </c>
      <c r="AL14" s="55">
        <f>SUMIF(NSL!$C$983:$C$1000,C14,NSL!$P$983:$P$1000)</f>
        <v>0</v>
      </c>
      <c r="AM14" s="55">
        <f>SUMIF(NSL!$C$1002:$C$1028,C14,NSL!$P$1002:$P$1028)</f>
        <v>0</v>
      </c>
      <c r="AN14" s="55">
        <f>SUMIF(NSL!$C$1030:$C$1045,C14,NSL!$P$1030:$P$1045)</f>
        <v>0</v>
      </c>
      <c r="AO14" s="55">
        <f>SUMIF(NSL!$C$1047:$C$1048,C14,NSL!$P$1047:$P$1048)</f>
        <v>0</v>
      </c>
      <c r="AP14" s="55">
        <f>SUMIF(NSL!$C$1050:$C$1074,C14,NSL!$P$1050:$P$1074)</f>
        <v>0</v>
      </c>
      <c r="AQ14" s="55">
        <f>SUMIF(NSL!$C$1076:$C$1099,C14,NSL!$P$1076:$P$1099)</f>
        <v>0</v>
      </c>
      <c r="AR14" s="55">
        <f>SUMIF(NSL!$C$1101:$C$1121,C14,NSL!$P$1101:$P$1121)</f>
        <v>0</v>
      </c>
      <c r="AS14" s="55">
        <f>SUMIF(NSL!$C$1123:$C$1164,C14,NSL!$P$1123:$P$1164)</f>
        <v>0</v>
      </c>
      <c r="AT14" s="55">
        <f>SUMIF(NSL!$C$1166:$C$1201,C14,NSL!$P$1166:$P$1201)</f>
        <v>0</v>
      </c>
      <c r="AU14" s="55">
        <f>SUMIF(NSL!$C$1203:$C$1223,C14,NSL!$P$1203:$P$1223)</f>
        <v>0</v>
      </c>
      <c r="AV14" s="55">
        <f>SUMIF(NSL!$C$1225:$C$1226,C14,NSL!$P$1225:$P$1226)</f>
        <v>0</v>
      </c>
      <c r="AW14" s="55">
        <f>SUMIF(NSL!$C$1228:$C$1244,C14,NSL!$P$1228:$P$1244)</f>
        <v>0</v>
      </c>
      <c r="AX14" s="55">
        <f>SUMIF(NSL!$C$1246:$C$1351,C14,NSL!$P$1246:$P$1351)</f>
        <v>1.56</v>
      </c>
      <c r="AY14" s="55">
        <f>SUMIF(NSL!$C$1353:$C$1434,C14,NSL!$P$1353:$P$1434)</f>
        <v>0</v>
      </c>
      <c r="AZ14" s="55">
        <f>SUMIF(NSL!$C$1436:$C$1440,C14,NSL!$P$1436:$P$1440)</f>
        <v>0</v>
      </c>
      <c r="BA14" s="55">
        <f>SUMIF(NSL!$C$1442:$C$1507,C14,NSL!$P$1442:$P$1507)</f>
        <v>0</v>
      </c>
      <c r="BB14" s="55">
        <f>SUMIF(NSL!$C$1509:$C$1540,C14,NSL!$P$1509:$P$1540)</f>
        <v>0</v>
      </c>
      <c r="BC14" s="55">
        <f>SUMIF(NSL!$C$1542:$C$1545,C14,NSL!$P$1542:$P$1545)</f>
        <v>0</v>
      </c>
      <c r="BD14" s="55">
        <f>SUMIF(NSL!$C$1547:$C$1560,C14,NSL!$P$1547:$P$1560)</f>
        <v>0</v>
      </c>
      <c r="BE14" s="55">
        <f>SUMIF(NSL!$C$1562:$C$1565,C14,NSL!$P$1562:$P$1565)</f>
        <v>0</v>
      </c>
      <c r="BF14" s="55">
        <f>SUMIF(NSL!$C$1567:$C$1569,C14,NSL!$P$1567:$P$1569)</f>
        <v>0</v>
      </c>
      <c r="BG14" s="65">
        <f>SUM(G14:L14)+SUM(N14:Q14)+SUM(S14:Z14)+SUM(AB14:BF14)</f>
        <v>14.15</v>
      </c>
      <c r="BH14" s="53">
        <f>M60-BG14</f>
        <v>-14.15</v>
      </c>
      <c r="BI14" s="53">
        <f t="shared" si="6"/>
        <v>1614.9199999999998</v>
      </c>
    </row>
    <row r="15" spans="1:61" ht="15">
      <c r="A15" s="56" t="s">
        <v>84</v>
      </c>
      <c r="B15" s="13" t="s">
        <v>83</v>
      </c>
      <c r="C15" s="56" t="s">
        <v>22</v>
      </c>
      <c r="D15" s="52">
        <f>HTg!M17</f>
        <v>1991.12</v>
      </c>
      <c r="E15" s="65">
        <f t="shared" si="3"/>
        <v>1943.7099999999998</v>
      </c>
      <c r="F15" s="70">
        <f t="shared" si="4"/>
        <v>0</v>
      </c>
      <c r="G15" s="55">
        <f>SUMIF(NSL!$C$9:$C$10,C15,NSL!$P$9:$P$10)</f>
        <v>0</v>
      </c>
      <c r="H15" s="55">
        <f>SUMIF(NSL!$C$12:$C$13,C15,NSL!$P$12:$P$13)</f>
        <v>0</v>
      </c>
      <c r="I15" s="55">
        <f>SUMIF(NSL!$C$15:$C$16,C15,NSL!$P$15:$P$16)</f>
        <v>0</v>
      </c>
      <c r="J15" s="55">
        <f>SUMIF(NSL!$C$18:$C$19,C15,NSL!$P$18:$P$19)</f>
        <v>0</v>
      </c>
      <c r="K15" s="55">
        <f>SUMIF(NSL!$C$21:$C$43,C15,NSL!$P$21:$P$43)</f>
        <v>149.53000000000003</v>
      </c>
      <c r="L15" s="55">
        <f>SUMIF(NSL!$C$45:$C$51,C15,NSL!$P$45:$P$51)</f>
        <v>0</v>
      </c>
      <c r="M15" s="55">
        <f>SUMIF(NSL!$C$53:$C$55,C15,NSL!$P$53:$P$55)</f>
        <v>0</v>
      </c>
      <c r="N15" s="54">
        <f>D15-BG15</f>
        <v>1794.1799999999998</v>
      </c>
      <c r="O15" s="55">
        <f>SUMIF(NSL!$C$67:$C$76,C15,NSL!$P$67:$P$76)</f>
        <v>0</v>
      </c>
      <c r="P15" s="55">
        <f>SUMIF(NSL!$C$78:$C$79,C15,NSL!$P$78:$P$79)</f>
        <v>0</v>
      </c>
      <c r="Q15" s="55">
        <f>SUMIF(NSL!$C$81:$C$173,C15,NSL!$P$81:$P$173)</f>
        <v>0</v>
      </c>
      <c r="R15" s="65">
        <f t="shared" si="7"/>
        <v>47.410000000000004</v>
      </c>
      <c r="S15" s="55">
        <f>SUMIF(NSL!$C$176:$C$214,C15,NSL!$P$176:$P$214)</f>
        <v>3.1</v>
      </c>
      <c r="T15" s="55">
        <f>SUMIF(NSL!$C$216:$C$238,C15,NSL!$P$216:$P$238)</f>
        <v>0</v>
      </c>
      <c r="U15" s="55">
        <f>SUMIF(NSL!$C$240:$C$252,C15,NSL!$P$240:$P$252)</f>
        <v>0</v>
      </c>
      <c r="V15" s="55">
        <f>SUMIF(NSL!$C$254:$C$255,C15,NSL!$P$254:$P$255)</f>
        <v>0</v>
      </c>
      <c r="W15" s="55">
        <f>SUMIF(NSL!$C$257:$C$282,C15,NSL!$P$257:$P$282)</f>
        <v>0</v>
      </c>
      <c r="X15" s="55">
        <f>SUMIF(NSL!$C$284:$C$346,C15,NSL!$P$284:$P$346)</f>
        <v>0.3</v>
      </c>
      <c r="Y15" s="55">
        <f>SUMIF(NSL!$C$348:$C$436,C15,NSL!$P$348:$P$436)</f>
        <v>0</v>
      </c>
      <c r="Z15" s="55">
        <f>SUMIF(NSL!$C$438:$C$480,C15,NSL!$P$438:$P$480)</f>
        <v>0</v>
      </c>
      <c r="AA15" s="70">
        <f t="shared" si="5"/>
        <v>7.7399999999999993</v>
      </c>
      <c r="AB15" s="55">
        <f>SUMIF(NSL!$C$483:$C$679,C15,NSL!$P$483:$P$679)</f>
        <v>0.25</v>
      </c>
      <c r="AC15" s="55">
        <f>SUMIF(NSL!$C$681:$C$682,C15,NSL!$P$681:$P$682)</f>
        <v>0</v>
      </c>
      <c r="AD15" s="55">
        <f>SUMIF(NSL!$C$684:$C$692,C15,NSL!$P$684:$P$692)</f>
        <v>0</v>
      </c>
      <c r="AE15" s="55">
        <f>SUMIF(NSL!$C$694:$C$776,C15,NSL!$P$694:$P$776)</f>
        <v>0</v>
      </c>
      <c r="AF15" s="55">
        <f>SUMIF(NSL!$C$778:$C$810,C15,NSL!$P$778:$P$810)</f>
        <v>0</v>
      </c>
      <c r="AG15" s="55">
        <f>SUMIF(NSL!$C$812:$C$813,C15,NSL!$P$812:$P$813)</f>
        <v>0</v>
      </c>
      <c r="AH15" s="55">
        <f>SUMIF(NSL!$C$815:$C$816,C15,NSL!$P$815:$P$816)</f>
        <v>0</v>
      </c>
      <c r="AI15" s="55">
        <f>SUMIF(NSL!$C$818:$C$889,C15,NSL!$P$818:$P$889)</f>
        <v>6.38</v>
      </c>
      <c r="AJ15" s="55">
        <f>SUMIF(NSL!$C$891:$C$917,C15,NSL!$P$891:$P$917)</f>
        <v>0.30000000000000004</v>
      </c>
      <c r="AK15" s="55">
        <f>SUMIF(NSL!$C$919:$C$981,C15,NSL!$P$919:$P$981)</f>
        <v>0.80999999999999994</v>
      </c>
      <c r="AL15" s="55">
        <f>SUMIF(NSL!$C$983:$C$1000,C15,NSL!$P$983:$P$1000)</f>
        <v>0</v>
      </c>
      <c r="AM15" s="55">
        <f>SUMIF(NSL!$C$1002:$C$1028,C15,NSL!$P$1002:$P$1028)</f>
        <v>0</v>
      </c>
      <c r="AN15" s="55">
        <f>SUMIF(NSL!$C$1030:$C$1045,C15,NSL!$P$1030:$P$1045)</f>
        <v>0</v>
      </c>
      <c r="AO15" s="55">
        <f>SUMIF(NSL!$C$1047:$C$1048,C15,NSL!$P$1047:$P$1048)</f>
        <v>0</v>
      </c>
      <c r="AP15" s="55">
        <f>SUMIF(NSL!$C$1050:$C$1074,C15,NSL!$P$1050:$P$1074)</f>
        <v>1.1400000000000001</v>
      </c>
      <c r="AQ15" s="55">
        <f>SUMIF(NSL!$C$1076:$C$1099,C15,NSL!$P$1076:$P$1099)</f>
        <v>0</v>
      </c>
      <c r="AR15" s="55">
        <f>SUMIF(NSL!$C$1101:$C$1121,C15,NSL!$P$1101:$P$1121)</f>
        <v>0.5</v>
      </c>
      <c r="AS15" s="55">
        <f>SUMIF(NSL!$C$1123:$C$1164,C15,NSL!$P$1123:$P$1164)</f>
        <v>0</v>
      </c>
      <c r="AT15" s="55">
        <f>SUMIF(NSL!$C$1166:$C$1201,C15,NSL!$P$1166:$P$1201)</f>
        <v>0</v>
      </c>
      <c r="AU15" s="55">
        <f>SUMIF(NSL!$C$1203:$C$1223,C15,NSL!$P$1203:$P$1223)</f>
        <v>0</v>
      </c>
      <c r="AV15" s="55">
        <f>SUMIF(NSL!$C$1225:$C$1226,C15,NSL!$P$1225:$P$1226)</f>
        <v>0</v>
      </c>
      <c r="AW15" s="55">
        <f>SUMIF(NSL!$C$1228:$C$1244,C15,NSL!$P$1228:$P$1244)</f>
        <v>0</v>
      </c>
      <c r="AX15" s="55">
        <f>SUMIF(NSL!$C$1246:$C$1351,C15,NSL!$P$1246:$P$1351)</f>
        <v>1.56</v>
      </c>
      <c r="AY15" s="55">
        <f>SUMIF(NSL!$C$1353:$C$1434,C15,NSL!$P$1353:$P$1434)</f>
        <v>33.07</v>
      </c>
      <c r="AZ15" s="55">
        <f>SUMIF(NSL!$C$1436:$C$1440,C15,NSL!$P$1436:$P$1440)</f>
        <v>0</v>
      </c>
      <c r="BA15" s="55">
        <f>SUMIF(NSL!$C$1442:$C$1507,C15,NSL!$P$1442:$P$1507)</f>
        <v>0</v>
      </c>
      <c r="BB15" s="55">
        <f>SUMIF(NSL!$C$1509:$C$1540,C15,NSL!$P$1509:$P$1540)</f>
        <v>0</v>
      </c>
      <c r="BC15" s="55">
        <f>SUMIF(NSL!$C$1542:$C$1545,C15,NSL!$P$1542:$P$1545)</f>
        <v>0</v>
      </c>
      <c r="BD15" s="55">
        <f>SUMIF(NSL!$C$1547:$C$1560,C15,NSL!$P$1547:$P$1560)</f>
        <v>0</v>
      </c>
      <c r="BE15" s="55">
        <f>SUMIF(NSL!$C$1562:$C$1565,C15,NSL!$P$1562:$P$1565)</f>
        <v>0</v>
      </c>
      <c r="BF15" s="55">
        <f>SUMIF(NSL!$C$1567:$C$1569,C15,NSL!$P$1567:$P$1569)</f>
        <v>0</v>
      </c>
      <c r="BG15" s="65">
        <f>SUM(G15:M15)+SUM(O15:Q15)+SUM(S15:Z15)+SUM(AB15:BF15)</f>
        <v>196.94000000000003</v>
      </c>
      <c r="BH15" s="53">
        <f>N60-BG15</f>
        <v>-149.18000000000004</v>
      </c>
      <c r="BI15" s="53">
        <f t="shared" si="6"/>
        <v>1841.9399999999998</v>
      </c>
    </row>
    <row r="16" spans="1:61" ht="15">
      <c r="A16" s="56" t="s">
        <v>93</v>
      </c>
      <c r="B16" s="13" t="s">
        <v>92</v>
      </c>
      <c r="C16" s="56" t="s">
        <v>23</v>
      </c>
      <c r="D16" s="52">
        <f>HTg!M18</f>
        <v>22.15</v>
      </c>
      <c r="E16" s="65">
        <f t="shared" si="3"/>
        <v>21.639999999999997</v>
      </c>
      <c r="F16" s="70">
        <f t="shared" si="4"/>
        <v>0</v>
      </c>
      <c r="G16" s="55">
        <f>SUMIF(NSL!$C$9:$C$10,C16,NSL!$P$9:$P$10)</f>
        <v>0</v>
      </c>
      <c r="H16" s="55">
        <f>SUMIF(NSL!$C$12:$C$13,C16,NSL!$P$12:$P$13)</f>
        <v>0</v>
      </c>
      <c r="I16" s="55">
        <f>SUMIF(NSL!$C$15:$C$16,C16,NSL!$P$15:$P$16)</f>
        <v>0</v>
      </c>
      <c r="J16" s="55">
        <f>SUMIF(NSL!$C$18:$C$19,C16,NSL!$P$18:$P$19)</f>
        <v>0</v>
      </c>
      <c r="K16" s="55">
        <f>SUMIF(NSL!$C$21:$C$43,C16,NSL!$P$21:$P$43)</f>
        <v>0</v>
      </c>
      <c r="L16" s="55">
        <f>SUMIF(NSL!$C$45:$C$51,C16,NSL!$P$45:$P$51)</f>
        <v>0</v>
      </c>
      <c r="M16" s="55">
        <f>SUMIF(NSL!$C$53:$C$55,C16,NSL!$P$53:$P$55)</f>
        <v>0</v>
      </c>
      <c r="N16" s="55">
        <f>SUMIF(NSL!$C$57:$C$65,C16,NSL!$P$57:$P$65)</f>
        <v>0</v>
      </c>
      <c r="O16" s="54">
        <f>D16-BG16</f>
        <v>21.639999999999997</v>
      </c>
      <c r="P16" s="55">
        <f>SUMIF(NSL!$C$78:$C$79,C16,NSL!$P$78:$P$79)</f>
        <v>0</v>
      </c>
      <c r="Q16" s="55">
        <f>SUMIF(NSL!$C$81:$C$173,C16,NSL!$P$81:$P$173)</f>
        <v>0</v>
      </c>
      <c r="R16" s="65">
        <f t="shared" si="7"/>
        <v>0.51</v>
      </c>
      <c r="S16" s="55">
        <f>SUMIF(NSL!$C$176:$C$214,C16,NSL!$P$176:$P$214)</f>
        <v>0</v>
      </c>
      <c r="T16" s="55">
        <f>SUMIF(NSL!$C$216:$C$238,C16,NSL!$P$216:$P$238)</f>
        <v>0</v>
      </c>
      <c r="U16" s="55">
        <f>SUMIF(NSL!$C$240:$C$252,C16,NSL!$P$240:$P$252)</f>
        <v>0</v>
      </c>
      <c r="V16" s="55">
        <f>SUMIF(NSL!$C$254:$C$255,C16,NSL!$P$254:$P$255)</f>
        <v>0</v>
      </c>
      <c r="W16" s="55">
        <f>SUMIF(NSL!$C$257:$C$282,C16,NSL!$P$257:$P$282)</f>
        <v>0</v>
      </c>
      <c r="X16" s="55">
        <f>SUMIF(NSL!$C$284:$C$346,C16,NSL!$P$284:$P$346)</f>
        <v>0</v>
      </c>
      <c r="Y16" s="55">
        <f>SUMIF(NSL!$C$348:$C$436,C16,NSL!$P$348:$P$436)</f>
        <v>0</v>
      </c>
      <c r="Z16" s="55">
        <f>SUMIF(NSL!$C$438:$C$480,C16,NSL!$P$438:$P$480)</f>
        <v>0</v>
      </c>
      <c r="AA16" s="70">
        <f t="shared" si="5"/>
        <v>0.01</v>
      </c>
      <c r="AB16" s="55">
        <f>SUMIF(NSL!$C$483:$C$679,C16,NSL!$P$483:$P$679)</f>
        <v>0</v>
      </c>
      <c r="AC16" s="55">
        <f>SUMIF(NSL!$C$681:$C$682,C16,NSL!$P$681:$P$682)</f>
        <v>0</v>
      </c>
      <c r="AD16" s="55">
        <f>SUMIF(NSL!$C$684:$C$692,C16,NSL!$P$684:$P$692)</f>
        <v>0</v>
      </c>
      <c r="AE16" s="55">
        <f>SUMIF(NSL!$C$694:$C$776,C16,NSL!$P$694:$P$776)</f>
        <v>0</v>
      </c>
      <c r="AF16" s="55">
        <f>SUMIF(NSL!$C$778:$C$810,C16,NSL!$P$778:$P$810)</f>
        <v>0</v>
      </c>
      <c r="AG16" s="55">
        <f>SUMIF(NSL!$C$812:$C$813,C16,NSL!$P$812:$P$813)</f>
        <v>0</v>
      </c>
      <c r="AH16" s="55">
        <f>SUMIF(NSL!$C$815:$C$816,C16,NSL!$P$815:$P$816)</f>
        <v>0</v>
      </c>
      <c r="AI16" s="55">
        <f>SUMIF(NSL!$C$818:$C$889,C16,NSL!$P$818:$P$889)</f>
        <v>0.01</v>
      </c>
      <c r="AJ16" s="55">
        <f>SUMIF(NSL!$C$891:$C$917,C16,NSL!$P$891:$P$917)</f>
        <v>0</v>
      </c>
      <c r="AK16" s="55">
        <f>SUMIF(NSL!$C$919:$C$981,C16,NSL!$P$919:$P$981)</f>
        <v>0</v>
      </c>
      <c r="AL16" s="55">
        <f>SUMIF(NSL!$C$983:$C$1000,C16,NSL!$P$983:$P$1000)</f>
        <v>0</v>
      </c>
      <c r="AM16" s="55">
        <f>SUMIF(NSL!$C$1002:$C$1028,C16,NSL!$P$1002:$P$1028)</f>
        <v>0</v>
      </c>
      <c r="AN16" s="55">
        <f>SUMIF(NSL!$C$1030:$C$1045,C16,NSL!$P$1030:$P$1045)</f>
        <v>0</v>
      </c>
      <c r="AO16" s="55">
        <f>SUMIF(NSL!$C$1047:$C$1048,C16,NSL!$P$1047:$P$1048)</f>
        <v>0</v>
      </c>
      <c r="AP16" s="55">
        <f>SUMIF(NSL!$C$1050:$C$1074,C16,NSL!$P$1050:$P$1074)</f>
        <v>0</v>
      </c>
      <c r="AQ16" s="55">
        <f>SUMIF(NSL!$C$1076:$C$1099,C16,NSL!$P$1076:$P$1099)</f>
        <v>0</v>
      </c>
      <c r="AR16" s="55">
        <f>SUMIF(NSL!$C$1101:$C$1121,C16,NSL!$P$1101:$P$1121)</f>
        <v>0.16</v>
      </c>
      <c r="AS16" s="55">
        <f>SUMIF(NSL!$C$1123:$C$1164,C16,NSL!$P$1123:$P$1164)</f>
        <v>0</v>
      </c>
      <c r="AT16" s="55">
        <f>SUMIF(NSL!$C$1166:$C$1201,C16,NSL!$P$1166:$P$1201)</f>
        <v>0</v>
      </c>
      <c r="AU16" s="55">
        <f>SUMIF(NSL!$C$1203:$C$1223,C16,NSL!$P$1203:$P$1223)</f>
        <v>0</v>
      </c>
      <c r="AV16" s="55">
        <f>SUMIF(NSL!$C$1225:$C$1226,C16,NSL!$P$1225:$P$1226)</f>
        <v>0</v>
      </c>
      <c r="AW16" s="55">
        <f>SUMIF(NSL!$C$1228:$C$1244,C16,NSL!$P$1228:$P$1244)</f>
        <v>0</v>
      </c>
      <c r="AX16" s="55">
        <f>SUMIF(NSL!$C$1246:$C$1351,C16,NSL!$P$1246:$P$1351)</f>
        <v>0</v>
      </c>
      <c r="AY16" s="55">
        <f>SUMIF(NSL!$C$1353:$C$1434,C16,NSL!$P$1353:$P$1434)</f>
        <v>0</v>
      </c>
      <c r="AZ16" s="55">
        <f>SUMIF(NSL!$C$1436:$C$1440,C16,NSL!$P$1436:$P$1440)</f>
        <v>0</v>
      </c>
      <c r="BA16" s="55">
        <f>SUMIF(NSL!$C$1442:$C$1507,C16,NSL!$P$1442:$P$1507)</f>
        <v>0.34</v>
      </c>
      <c r="BB16" s="55">
        <f>SUMIF(NSL!$C$1509:$C$1540,C16,NSL!$P$1509:$P$1540)</f>
        <v>0</v>
      </c>
      <c r="BC16" s="55">
        <f>SUMIF(NSL!$C$1542:$C$1545,C16,NSL!$P$1542:$P$1545)</f>
        <v>0</v>
      </c>
      <c r="BD16" s="55">
        <f>SUMIF(NSL!$C$1547:$C$1560,C16,NSL!$P$1547:$P$1560)</f>
        <v>0</v>
      </c>
      <c r="BE16" s="55">
        <f>SUMIF(NSL!$C$1562:$C$1565,C16,NSL!$P$1562:$P$1565)</f>
        <v>0</v>
      </c>
      <c r="BF16" s="55">
        <f>SUMIF(NSL!$C$1567:$C$1569,C16,NSL!$P$1567:$P$1569)</f>
        <v>0</v>
      </c>
      <c r="BG16" s="65">
        <f>SUM(G16:N16)+SUM(P16:Q16)+SUM(S16:Z16)+SUM(AB16:BF16)</f>
        <v>0.51</v>
      </c>
      <c r="BH16" s="53">
        <f>O60-BG16</f>
        <v>1.3899999999999986</v>
      </c>
      <c r="BI16" s="53">
        <f t="shared" si="6"/>
        <v>23.539999999999996</v>
      </c>
    </row>
    <row r="17" spans="1:61" ht="15">
      <c r="A17" s="56" t="s">
        <v>107</v>
      </c>
      <c r="B17" s="13" t="s">
        <v>94</v>
      </c>
      <c r="C17" s="56" t="s">
        <v>24</v>
      </c>
      <c r="D17" s="52">
        <f>HTg!M19</f>
        <v>0</v>
      </c>
      <c r="E17" s="65">
        <f t="shared" si="3"/>
        <v>0</v>
      </c>
      <c r="F17" s="70">
        <f t="shared" si="4"/>
        <v>0</v>
      </c>
      <c r="G17" s="55">
        <f>SUMIF(NSL!$C$9:$C$10,C17,NSL!$P$9:$P$10)</f>
        <v>0</v>
      </c>
      <c r="H17" s="55">
        <f>SUMIF(NSL!$C$12:$C$13,C17,NSL!$P$12:$P$13)</f>
        <v>0</v>
      </c>
      <c r="I17" s="55">
        <f>SUMIF(NSL!$C$15:$C$16,C17,NSL!$P$15:$P$16)</f>
        <v>0</v>
      </c>
      <c r="J17" s="55">
        <f>SUMIF(NSL!$C$18:$C$19,C17,NSL!$P$18:$P$19)</f>
        <v>0</v>
      </c>
      <c r="K17" s="55">
        <f>SUMIF(NSL!$C$21:$C$43,C17,NSL!$P$21:$P$43)</f>
        <v>0</v>
      </c>
      <c r="L17" s="55">
        <f>SUMIF(NSL!$C$45:$C$51,C17,NSL!$P$45:$P$51)</f>
        <v>0</v>
      </c>
      <c r="M17" s="55">
        <f>SUMIF(NSL!$C$53:$C$55,C17,NSL!$P$53:$P$55)</f>
        <v>0</v>
      </c>
      <c r="N17" s="55">
        <f>SUMIF(NSL!$C$57:$C$65,C17,NSL!$P$57:$P$65)</f>
        <v>0</v>
      </c>
      <c r="O17" s="55">
        <f>SUMIF(NSL!$C$67:$C$76,C17,NSL!$P$67:$P$76)</f>
        <v>0</v>
      </c>
      <c r="P17" s="54">
        <f>D17-BG17</f>
        <v>0</v>
      </c>
      <c r="Q17" s="55">
        <f>SUMIF(NSL!$C$81:$C$173,C17,NSL!$P$81:$P$173)</f>
        <v>0</v>
      </c>
      <c r="R17" s="65">
        <f t="shared" si="7"/>
        <v>0</v>
      </c>
      <c r="S17" s="55">
        <f>SUMIF(NSL!$C$176:$C$214,C17,NSL!$P$176:$P$214)</f>
        <v>0</v>
      </c>
      <c r="T17" s="55">
        <f>SUMIF(NSL!$C$216:$C$238,C17,NSL!$P$216:$P$238)</f>
        <v>0</v>
      </c>
      <c r="U17" s="55">
        <f>SUMIF(NSL!$C$240:$C$252,C17,NSL!$P$240:$P$252)</f>
        <v>0</v>
      </c>
      <c r="V17" s="55">
        <f>SUMIF(NSL!$C$254:$C$255,C17,NSL!$P$254:$P$255)</f>
        <v>0</v>
      </c>
      <c r="W17" s="55">
        <f>SUMIF(NSL!$C$257:$C$282,C17,NSL!$P$257:$P$282)</f>
        <v>0</v>
      </c>
      <c r="X17" s="55">
        <f>SUMIF(NSL!$C$284:$C$346,C17,NSL!$P$284:$P$346)</f>
        <v>0</v>
      </c>
      <c r="Y17" s="55">
        <f>SUMIF(NSL!$C$348:$C$436,C17,NSL!$P$348:$P$436)</f>
        <v>0</v>
      </c>
      <c r="Z17" s="55">
        <f>SUMIF(NSL!$C$438:$C$480,C17,NSL!$P$438:$P$480)</f>
        <v>0</v>
      </c>
      <c r="AA17" s="70">
        <f t="shared" si="5"/>
        <v>0</v>
      </c>
      <c r="AB17" s="55">
        <f>SUMIF(NSL!$C$483:$C$679,C17,NSL!$P$483:$P$679)</f>
        <v>0</v>
      </c>
      <c r="AC17" s="55">
        <f>SUMIF(NSL!$C$681:$C$682,C17,NSL!$P$681:$P$682)</f>
        <v>0</v>
      </c>
      <c r="AD17" s="55">
        <f>SUMIF(NSL!$C$684:$C$692,C17,NSL!$P$684:$P$692)</f>
        <v>0</v>
      </c>
      <c r="AE17" s="55">
        <f>SUMIF(NSL!$C$694:$C$776,C17,NSL!$P$694:$P$776)</f>
        <v>0</v>
      </c>
      <c r="AF17" s="55">
        <f>SUMIF(NSL!$C$778:$C$810,C17,NSL!$P$778:$P$810)</f>
        <v>0</v>
      </c>
      <c r="AG17" s="55">
        <f>SUMIF(NSL!$C$812:$C$813,C17,NSL!$P$812:$P$813)</f>
        <v>0</v>
      </c>
      <c r="AH17" s="55">
        <f>SUMIF(NSL!$C$815:$C$816,C17,NSL!$P$815:$P$816)</f>
        <v>0</v>
      </c>
      <c r="AI17" s="55">
        <f>SUMIF(NSL!$C$818:$C$889,C17,NSL!$P$818:$P$889)</f>
        <v>0</v>
      </c>
      <c r="AJ17" s="55">
        <f>SUMIF(NSL!$C$891:$C$917,C17,NSL!$P$891:$P$917)</f>
        <v>0</v>
      </c>
      <c r="AK17" s="55">
        <f>SUMIF(NSL!$C$919:$C$981,C17,NSL!$P$919:$P$981)</f>
        <v>0</v>
      </c>
      <c r="AL17" s="55">
        <f>SUMIF(NSL!$C$983:$C$1000,C17,NSL!$P$983:$P$1000)</f>
        <v>0</v>
      </c>
      <c r="AM17" s="55">
        <f>SUMIF(NSL!$C$1002:$C$1028,C17,NSL!$P$1002:$P$1028)</f>
        <v>0</v>
      </c>
      <c r="AN17" s="55">
        <f>SUMIF(NSL!$C$1030:$C$1045,C17,NSL!$P$1030:$P$1045)</f>
        <v>0</v>
      </c>
      <c r="AO17" s="55">
        <f>SUMIF(NSL!$C$1047:$C$1048,C17,NSL!$P$1047:$P$1048)</f>
        <v>0</v>
      </c>
      <c r="AP17" s="55">
        <f>SUMIF(NSL!$C$1050:$C$1074,C17,NSL!$P$1050:$P$1074)</f>
        <v>0</v>
      </c>
      <c r="AQ17" s="55">
        <f>SUMIF(NSL!$C$1076:$C$1099,C17,NSL!$P$1076:$P$1099)</f>
        <v>0</v>
      </c>
      <c r="AR17" s="55">
        <f>SUMIF(NSL!$C$1101:$C$1121,C17,NSL!$P$1101:$P$1121)</f>
        <v>0</v>
      </c>
      <c r="AS17" s="55">
        <f>SUMIF(NSL!$C$1123:$C$1164,C17,NSL!$P$1123:$P$1164)</f>
        <v>0</v>
      </c>
      <c r="AT17" s="55">
        <f>SUMIF(NSL!$C$1166:$C$1201,C17,NSL!$P$1166:$P$1201)</f>
        <v>0</v>
      </c>
      <c r="AU17" s="55">
        <f>SUMIF(NSL!$C$1203:$C$1223,C17,NSL!$P$1203:$P$1223)</f>
        <v>0</v>
      </c>
      <c r="AV17" s="55">
        <f>SUMIF(NSL!$C$1225:$C$1226,C17,NSL!$P$1225:$P$1226)</f>
        <v>0</v>
      </c>
      <c r="AW17" s="55">
        <f>SUMIF(NSL!$C$1228:$C$1244,C17,NSL!$P$1228:$P$1244)</f>
        <v>0</v>
      </c>
      <c r="AX17" s="55">
        <f>SUMIF(NSL!$C$1246:$C$1351,C17,NSL!$P$1246:$P$1351)</f>
        <v>0</v>
      </c>
      <c r="AY17" s="55">
        <f>SUMIF(NSL!$C$1353:$C$1434,C17,NSL!$P$1353:$P$1434)</f>
        <v>0</v>
      </c>
      <c r="AZ17" s="55">
        <f>SUMIF(NSL!$C$1436:$C$1440,C17,NSL!$P$1436:$P$1440)</f>
        <v>0</v>
      </c>
      <c r="BA17" s="55">
        <f>SUMIF(NSL!$C$1442:$C$1507,C17,NSL!$P$1442:$P$1507)</f>
        <v>0</v>
      </c>
      <c r="BB17" s="55">
        <f>SUMIF(NSL!$C$1509:$C$1540,C17,NSL!$P$1509:$P$1540)</f>
        <v>0</v>
      </c>
      <c r="BC17" s="55">
        <f>SUMIF(NSL!$C$1542:$C$1545,C17,NSL!$P$1542:$P$1545)</f>
        <v>0</v>
      </c>
      <c r="BD17" s="55">
        <f>SUMIF(NSL!$C$1547:$C$1560,C17,NSL!$P$1547:$P$1560)</f>
        <v>0</v>
      </c>
      <c r="BE17" s="55">
        <f>SUMIF(NSL!$C$1562:$C$1565,C17,NSL!$P$1562:$P$1565)</f>
        <v>0</v>
      </c>
      <c r="BF17" s="55">
        <f>SUMIF(NSL!$C$1567:$C$1569,C17,NSL!$P$1567:$P$1569)</f>
        <v>0</v>
      </c>
      <c r="BG17" s="65">
        <f>SUM(G17:O17)+Q17+SUM(S17:Z17)+SUM(AB17:BF17)</f>
        <v>0</v>
      </c>
      <c r="BH17" s="53">
        <f>P60-BG17</f>
        <v>0</v>
      </c>
      <c r="BI17" s="53">
        <f t="shared" si="6"/>
        <v>0</v>
      </c>
    </row>
    <row r="18" spans="1:61" ht="15">
      <c r="A18" s="56" t="s">
        <v>118</v>
      </c>
      <c r="B18" s="15" t="s">
        <v>117</v>
      </c>
      <c r="C18" s="56" t="s">
        <v>25</v>
      </c>
      <c r="D18" s="52">
        <f>HTg!M20</f>
        <v>0.78</v>
      </c>
      <c r="E18" s="65">
        <f t="shared" si="3"/>
        <v>0.78</v>
      </c>
      <c r="F18" s="70">
        <f t="shared" si="4"/>
        <v>0</v>
      </c>
      <c r="G18" s="55">
        <f>SUMIF(NSL!$C$9:$C$10,C18,NSL!$P$9:$P$10)</f>
        <v>0</v>
      </c>
      <c r="H18" s="55">
        <f>SUMIF(NSL!$C$12:$C$13,C18,NSL!$P$12:$P$13)</f>
        <v>0</v>
      </c>
      <c r="I18" s="55">
        <f>SUMIF(NSL!$C$15:$C$16,C18,NSL!$P$15:$P$16)</f>
        <v>0</v>
      </c>
      <c r="J18" s="55">
        <f>SUMIF(NSL!$C$18:$C$19,C18,NSL!$P$18:$P$19)</f>
        <v>0</v>
      </c>
      <c r="K18" s="55">
        <f>SUMIF(NSL!$C$21:$C$43,C18,NSL!$P$21:$P$43)</f>
        <v>0</v>
      </c>
      <c r="L18" s="55">
        <f>SUMIF(NSL!$C$45:$C$51,C18,NSL!$P$45:$P$51)</f>
        <v>0</v>
      </c>
      <c r="M18" s="55">
        <f>SUMIF(NSL!$C$53:$C$55,C18,NSL!$P$53:$P$55)</f>
        <v>0</v>
      </c>
      <c r="N18" s="55">
        <f>SUMIF(NSL!$C$57:$C$65,C18,NSL!$P$57:$P$65)</f>
        <v>0</v>
      </c>
      <c r="O18" s="55">
        <f>SUMIF(NSL!$C$67:$C$76,C18,NSL!$P$67:$P$76)</f>
        <v>0</v>
      </c>
      <c r="P18" s="55">
        <f>SUMIF(NSL!$C$78:$C$79,C18,NSL!$P$78:$P$79)</f>
        <v>0</v>
      </c>
      <c r="Q18" s="54">
        <f>D18-BG18</f>
        <v>0.78</v>
      </c>
      <c r="R18" s="65">
        <f>SUM(S18:AA18)+SUM(AO18:BF18)</f>
        <v>0</v>
      </c>
      <c r="S18" s="55">
        <f>SUMIF(NSL!$C$176:$C$214,C18,NSL!$P$176:$P$214)</f>
        <v>0</v>
      </c>
      <c r="T18" s="55">
        <f>SUMIF(NSL!$C$216:$C$238,C18,NSL!$P$216:$P$238)</f>
        <v>0</v>
      </c>
      <c r="U18" s="55">
        <f>SUMIF(NSL!$C$240:$C$252,C18,NSL!$P$240:$P$252)</f>
        <v>0</v>
      </c>
      <c r="V18" s="55">
        <f>SUMIF(NSL!$C$254:$C$255,C18,NSL!$P$254:$P$255)</f>
        <v>0</v>
      </c>
      <c r="W18" s="55">
        <f>SUMIF(NSL!$C$257:$C$282,C18,NSL!$P$257:$P$282)</f>
        <v>0</v>
      </c>
      <c r="X18" s="55">
        <f>SUMIF(NSL!$C$284:$C$346,C18,NSL!$P$284:$P$346)</f>
        <v>0</v>
      </c>
      <c r="Y18" s="55">
        <f>SUMIF(NSL!$C$348:$C$436,C18,NSL!$P$348:$P$436)</f>
        <v>0</v>
      </c>
      <c r="Z18" s="55">
        <f>SUMIF(NSL!$C$438:$C$480,C18,NSL!$P$438:$P$480)</f>
        <v>0</v>
      </c>
      <c r="AA18" s="70">
        <f t="shared" si="5"/>
        <v>0</v>
      </c>
      <c r="AB18" s="55">
        <f>SUMIF(NSL!$C$483:$C$679,C18,NSL!$P$483:$P$679)</f>
        <v>0</v>
      </c>
      <c r="AC18" s="55">
        <f>SUMIF(NSL!$C$681:$C$682,C18,NSL!$P$681:$P$682)</f>
        <v>0</v>
      </c>
      <c r="AD18" s="55">
        <f>SUMIF(NSL!$C$684:$C$692,C18,NSL!$P$684:$P$692)</f>
        <v>0</v>
      </c>
      <c r="AE18" s="55">
        <f>SUMIF(NSL!$C$694:$C$776,C18,NSL!$P$694:$P$776)</f>
        <v>0</v>
      </c>
      <c r="AF18" s="55">
        <f>SUMIF(NSL!$C$778:$C$810,C18,NSL!$P$778:$P$810)</f>
        <v>0</v>
      </c>
      <c r="AG18" s="55">
        <f>SUMIF(NSL!$C$812:$C$813,C18,NSL!$P$812:$P$813)</f>
        <v>0</v>
      </c>
      <c r="AH18" s="55">
        <f>SUMIF(NSL!$C$815:$C$816,C18,NSL!$P$815:$P$816)</f>
        <v>0</v>
      </c>
      <c r="AI18" s="55">
        <f>SUMIF(NSL!$C$818:$C$889,C18,NSL!$P$818:$P$889)</f>
        <v>0</v>
      </c>
      <c r="AJ18" s="55">
        <f>SUMIF(NSL!$C$891:$C$917,C18,NSL!$P$891:$P$917)</f>
        <v>0</v>
      </c>
      <c r="AK18" s="55">
        <f>SUMIF(NSL!$C$919:$C$981,C18,NSL!$P$919:$P$981)</f>
        <v>0</v>
      </c>
      <c r="AL18" s="55">
        <f>SUMIF(NSL!$C$983:$C$1000,C18,NSL!$P$983:$P$1000)</f>
        <v>0</v>
      </c>
      <c r="AM18" s="55">
        <f>SUMIF(NSL!$C$1002:$C$1028,C18,NSL!$P$1002:$P$1028)</f>
        <v>0</v>
      </c>
      <c r="AN18" s="55">
        <f>SUMIF(NSL!$C$1030:$C$1045,C18,NSL!$P$1030:$P$1045)</f>
        <v>0</v>
      </c>
      <c r="AO18" s="55">
        <f>SUMIF(NSL!$C$1047:$C$1048,C18,NSL!$P$1047:$P$1048)</f>
        <v>0</v>
      </c>
      <c r="AP18" s="55">
        <f>SUMIF(NSL!$C$1050:$C$1074,C18,NSL!$P$1050:$P$1074)</f>
        <v>0</v>
      </c>
      <c r="AQ18" s="55">
        <f>SUMIF(NSL!$C$1076:$C$1099,C18,NSL!$P$1076:$P$1099)</f>
        <v>0</v>
      </c>
      <c r="AR18" s="55">
        <f>SUMIF(NSL!$C$1101:$C$1121,C18,NSL!$P$1101:$P$1121)</f>
        <v>0</v>
      </c>
      <c r="AS18" s="55">
        <f>SUMIF(NSL!$C$1123:$C$1164,C18,NSL!$P$1123:$P$1164)</f>
        <v>0</v>
      </c>
      <c r="AT18" s="55">
        <f>SUMIF(NSL!$C$1166:$C$1201,C18,NSL!$P$1166:$P$1201)</f>
        <v>0</v>
      </c>
      <c r="AU18" s="55">
        <f>SUMIF(NSL!$C$1203:$C$1223,C18,NSL!$P$1203:$P$1223)</f>
        <v>0</v>
      </c>
      <c r="AV18" s="55">
        <f>SUMIF(NSL!$C$1225:$C$1226,C18,NSL!$P$1225:$P$1226)</f>
        <v>0</v>
      </c>
      <c r="AW18" s="55">
        <f>SUMIF(NSL!$C$1228:$C$1244,C18,NSL!$P$1228:$P$1244)</f>
        <v>0</v>
      </c>
      <c r="AX18" s="55">
        <f>SUMIF(NSL!$C$1246:$C$1351,C18,NSL!$P$1246:$P$1351)</f>
        <v>0</v>
      </c>
      <c r="AY18" s="55">
        <f>SUMIF(NSL!$C$1353:$C$1434,C18,NSL!$P$1353:$P$1434)</f>
        <v>0</v>
      </c>
      <c r="AZ18" s="55">
        <f>SUMIF(NSL!$C$1436:$C$1440,C18,NSL!$P$1436:$P$1440)</f>
        <v>0</v>
      </c>
      <c r="BA18" s="55">
        <f>SUMIF(NSL!$C$1442:$C$1507,C18,NSL!$P$1442:$P$1507)</f>
        <v>0</v>
      </c>
      <c r="BB18" s="55">
        <f>SUMIF(NSL!$C$1509:$C$1540,C18,NSL!$P$1509:$P$1540)</f>
        <v>0</v>
      </c>
      <c r="BC18" s="55">
        <f>SUMIF(NSL!$C$1542:$C$1545,C18,NSL!$P$1542:$P$1545)</f>
        <v>0</v>
      </c>
      <c r="BD18" s="55">
        <f>SUMIF(NSL!$C$1547:$C$1560,C18,NSL!$P$1547:$P$1560)</f>
        <v>0</v>
      </c>
      <c r="BE18" s="55">
        <f>SUMIF(NSL!$C$1562:$C$1565,C18,NSL!$P$1562:$P$1565)</f>
        <v>0</v>
      </c>
      <c r="BF18" s="55">
        <f>SUMIF(NSL!$C$1567:$C$1569,C18,NSL!$P$1567:$P$1569)</f>
        <v>0</v>
      </c>
      <c r="BG18" s="65">
        <f>SUM(G18:P18)+SUM(S18:Z18)+SUM(AB18:BF18)</f>
        <v>0</v>
      </c>
      <c r="BH18" s="53">
        <f>Q60-BG18</f>
        <v>3</v>
      </c>
      <c r="BI18" s="53">
        <f t="shared" si="6"/>
        <v>3.7800000000000002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>
        <f>HTg!M21</f>
        <v>217.2</v>
      </c>
      <c r="E19" s="65">
        <f>SUM(E20:E28)+SUM(E42:E58)</f>
        <v>0</v>
      </c>
      <c r="F19" s="70">
        <f>SUM(F20:F28)+SUM(F42:F58)</f>
        <v>0</v>
      </c>
      <c r="G19" s="57">
        <f>SUM(G20:G28)+SUM(G42:G58)</f>
        <v>0</v>
      </c>
      <c r="H19" s="57">
        <f t="shared" ref="H19:Q19" si="8">SUM(H20:H28)+SUM(H42:H58)</f>
        <v>0</v>
      </c>
      <c r="I19" s="57">
        <f t="shared" si="8"/>
        <v>0</v>
      </c>
      <c r="J19" s="57">
        <f t="shared" si="8"/>
        <v>0</v>
      </c>
      <c r="K19" s="57">
        <f t="shared" si="8"/>
        <v>0</v>
      </c>
      <c r="L19" s="57">
        <f t="shared" si="8"/>
        <v>0</v>
      </c>
      <c r="M19" s="57">
        <f t="shared" si="8"/>
        <v>0</v>
      </c>
      <c r="N19" s="57">
        <f t="shared" si="8"/>
        <v>0</v>
      </c>
      <c r="O19" s="57">
        <f t="shared" si="8"/>
        <v>0</v>
      </c>
      <c r="P19" s="57">
        <f t="shared" si="8"/>
        <v>0</v>
      </c>
      <c r="Q19" s="57">
        <f t="shared" si="8"/>
        <v>0</v>
      </c>
      <c r="R19" s="57">
        <f>D19-BG19</f>
        <v>215.33999999999997</v>
      </c>
      <c r="S19" s="57">
        <f>SUM(S20:S28)+SUM(S42:S58)</f>
        <v>23.91</v>
      </c>
      <c r="T19" s="57">
        <f t="shared" ref="T19:BF19" si="9">SUM(T20:T28)+SUM(T42:T58)</f>
        <v>0</v>
      </c>
      <c r="U19" s="57">
        <f t="shared" si="9"/>
        <v>0</v>
      </c>
      <c r="V19" s="57">
        <f t="shared" si="9"/>
        <v>0</v>
      </c>
      <c r="W19" s="57">
        <f t="shared" si="9"/>
        <v>0</v>
      </c>
      <c r="X19" s="57">
        <f t="shared" si="9"/>
        <v>0.24000000000000002</v>
      </c>
      <c r="Y19" s="57">
        <f t="shared" si="9"/>
        <v>0.04</v>
      </c>
      <c r="Z19" s="57">
        <f t="shared" si="9"/>
        <v>0</v>
      </c>
      <c r="AA19" s="72">
        <f t="shared" si="9"/>
        <v>66.77</v>
      </c>
      <c r="AB19" s="57">
        <f t="shared" si="9"/>
        <v>0.83000000000000007</v>
      </c>
      <c r="AC19" s="57">
        <f t="shared" si="9"/>
        <v>0</v>
      </c>
      <c r="AD19" s="57">
        <f t="shared" si="9"/>
        <v>0.1</v>
      </c>
      <c r="AE19" s="57">
        <f t="shared" si="9"/>
        <v>4.2300000000000004</v>
      </c>
      <c r="AF19" s="57">
        <f t="shared" si="9"/>
        <v>1.26</v>
      </c>
      <c r="AG19" s="57">
        <f t="shared" si="9"/>
        <v>0</v>
      </c>
      <c r="AH19" s="57">
        <f t="shared" si="9"/>
        <v>0</v>
      </c>
      <c r="AI19" s="57">
        <f t="shared" si="9"/>
        <v>51.769999999999996</v>
      </c>
      <c r="AJ19" s="57">
        <f t="shared" si="9"/>
        <v>8.51</v>
      </c>
      <c r="AK19" s="57">
        <f t="shared" si="9"/>
        <v>0.1</v>
      </c>
      <c r="AL19" s="57">
        <f t="shared" si="9"/>
        <v>0.02</v>
      </c>
      <c r="AM19" s="57">
        <f t="shared" si="9"/>
        <v>0</v>
      </c>
      <c r="AN19" s="57">
        <f t="shared" si="9"/>
        <v>0</v>
      </c>
      <c r="AO19" s="57">
        <f t="shared" si="9"/>
        <v>0</v>
      </c>
      <c r="AP19" s="57">
        <f t="shared" si="9"/>
        <v>2.9200000000000004</v>
      </c>
      <c r="AQ19" s="57">
        <f t="shared" si="9"/>
        <v>0</v>
      </c>
      <c r="AR19" s="57">
        <f t="shared" si="9"/>
        <v>50.25</v>
      </c>
      <c r="AS19" s="57">
        <f t="shared" si="9"/>
        <v>0</v>
      </c>
      <c r="AT19" s="57">
        <f t="shared" si="9"/>
        <v>0.71</v>
      </c>
      <c r="AU19" s="57">
        <f t="shared" si="9"/>
        <v>0</v>
      </c>
      <c r="AV19" s="57">
        <f t="shared" si="9"/>
        <v>0</v>
      </c>
      <c r="AW19" s="57">
        <f t="shared" si="9"/>
        <v>0</v>
      </c>
      <c r="AX19" s="57">
        <f t="shared" si="9"/>
        <v>5.34</v>
      </c>
      <c r="AY19" s="57">
        <f t="shared" si="9"/>
        <v>0.5</v>
      </c>
      <c r="AZ19" s="57">
        <f t="shared" si="9"/>
        <v>0</v>
      </c>
      <c r="BA19" s="57">
        <f t="shared" si="9"/>
        <v>0.91</v>
      </c>
      <c r="BB19" s="57">
        <f t="shared" si="9"/>
        <v>0</v>
      </c>
      <c r="BC19" s="57">
        <f t="shared" si="9"/>
        <v>62.64</v>
      </c>
      <c r="BD19" s="57">
        <f t="shared" si="9"/>
        <v>2.92</v>
      </c>
      <c r="BE19" s="57">
        <f t="shared" si="9"/>
        <v>0</v>
      </c>
      <c r="BF19" s="57">
        <f t="shared" si="9"/>
        <v>0</v>
      </c>
      <c r="BG19" s="65">
        <f>SUM(BG20:BG28)+SUM(BG42:BG58)</f>
        <v>1.86</v>
      </c>
      <c r="BH19" s="65">
        <f>R60-BG19</f>
        <v>154.32999999999998</v>
      </c>
      <c r="BI19" s="65">
        <f>SUM(BI20:BI28)+SUM(BI42:BI58)</f>
        <v>332.78999999999996</v>
      </c>
    </row>
    <row r="20" spans="1:61" ht="15">
      <c r="A20" s="8" t="s">
        <v>28</v>
      </c>
      <c r="B20" s="7" t="s">
        <v>85</v>
      </c>
      <c r="C20" s="8" t="s">
        <v>31</v>
      </c>
      <c r="D20" s="52">
        <f>HTg!M22</f>
        <v>23.91</v>
      </c>
      <c r="E20" s="65">
        <f>SUM(F20,J20,K20,L20,M20,N20,O20,P20,Q20)</f>
        <v>0</v>
      </c>
      <c r="F20" s="70">
        <f>G20+H20+I20</f>
        <v>0</v>
      </c>
      <c r="G20" s="55">
        <f>SUMIF(NSL!$C$9:$C$10,C20,NSL!$P$9:$P$10)</f>
        <v>0</v>
      </c>
      <c r="H20" s="55">
        <f>SUMIF(NSL!$C$12:$C$13,C20,NSL!$P$12:$P$13)</f>
        <v>0</v>
      </c>
      <c r="I20" s="55">
        <f>SUMIF(NSL!$C$15:$C$16,C20,NSL!$P$15:$P$16)</f>
        <v>0</v>
      </c>
      <c r="J20" s="55">
        <f>SUMIF(NSL!$C$18:$C$19,C20,NSL!$P$18:$P$19)</f>
        <v>0</v>
      </c>
      <c r="K20" s="55">
        <f>SUMIF(NSL!$C$21:$C$43,C20,NSL!$P$21:$P$43)</f>
        <v>0</v>
      </c>
      <c r="L20" s="55">
        <f>SUMIF(NSL!$C$45:$C$51,C20,NSL!$P$45:$P$51)</f>
        <v>0</v>
      </c>
      <c r="M20" s="55">
        <f>SUMIF(NSL!$C$53:$C$55,C20,NSL!$P$53:$P$55)</f>
        <v>0</v>
      </c>
      <c r="N20" s="55">
        <f>SUMIF(NSL!$C$57:$C$65,C20,NSL!$P$57:$P$65)</f>
        <v>0</v>
      </c>
      <c r="O20" s="55">
        <f>SUMIF(NSL!$C$67:$C$76,C20,NSL!$P$67:$P$76)</f>
        <v>0</v>
      </c>
      <c r="P20" s="55">
        <f>SUMIF(NSL!$C$78:$C$79,C20,NSL!$P$78:$P$79)</f>
        <v>0</v>
      </c>
      <c r="Q20" s="55">
        <f>SUMIF(NSL!$C$81:$C$173,C20,NSL!$P$81:$P$173)</f>
        <v>0</v>
      </c>
      <c r="R20" s="65">
        <f>SUM(S20:Z20)+SUM(AB20:BF20)</f>
        <v>23.91</v>
      </c>
      <c r="S20" s="54">
        <f>D20-BG20</f>
        <v>23.91</v>
      </c>
      <c r="T20" s="55">
        <f>SUMIF(NSL!$C$216:$C$238,C20,NSL!$P$216:$P$238)</f>
        <v>0</v>
      </c>
      <c r="U20" s="55">
        <f>SUMIF(NSL!$C$240:$C$252,C20,NSL!$P$240:$P$252)</f>
        <v>0</v>
      </c>
      <c r="V20" s="55">
        <f>SUMIF(NSL!$C$254:$C$255,C20,NSL!$P$254:$P$255)</f>
        <v>0</v>
      </c>
      <c r="W20" s="55">
        <f>SUMIF(NSL!$C$257:$C$282,C20,NSL!$P$257:$P$282)</f>
        <v>0</v>
      </c>
      <c r="X20" s="55">
        <f>SUMIF(NSL!$C$284:$C$346,C20,NSL!$P$284:$P$346)</f>
        <v>0</v>
      </c>
      <c r="Y20" s="55">
        <f>SUMIF(NSL!$C$348:$C$436,C20,NSL!$P$348:$P$436)</f>
        <v>0</v>
      </c>
      <c r="Z20" s="55">
        <f>SUMIF(NSL!$C$438:$C$480,C20,NSL!$P$438:$P$480)</f>
        <v>0</v>
      </c>
      <c r="AA20" s="70">
        <f>SUM(AB20:AN20)</f>
        <v>0</v>
      </c>
      <c r="AB20" s="55">
        <f>SUMIF(NSL!$C$483:$C$679,C20,NSL!$P$483:$P$679)</f>
        <v>0</v>
      </c>
      <c r="AC20" s="55">
        <f>SUMIF(NSL!$C$681:$C$682,C20,NSL!$P$681:$P$682)</f>
        <v>0</v>
      </c>
      <c r="AD20" s="55">
        <f>SUMIF(NSL!$C$684:$C$692,C20,NSL!$P$684:$P$692)</f>
        <v>0</v>
      </c>
      <c r="AE20" s="55">
        <f>SUMIF(NSL!$C$694:$C$776,C20,NSL!$P$694:$P$776)</f>
        <v>0</v>
      </c>
      <c r="AF20" s="55">
        <f>SUMIF(NSL!$C$778:$C$810,C20,NSL!$P$778:$P$810)</f>
        <v>0</v>
      </c>
      <c r="AG20" s="55">
        <f>SUMIF(NSL!$C$812:$C$813,C20,NSL!$P$812:$P$813)</f>
        <v>0</v>
      </c>
      <c r="AH20" s="55">
        <f>SUMIF(NSL!$C$815:$C$816,C20,NSL!$P$815:$P$816)</f>
        <v>0</v>
      </c>
      <c r="AI20" s="55">
        <f>SUMIF(NSL!$C$818:$C$889,C20,NSL!$P$818:$P$889)</f>
        <v>0</v>
      </c>
      <c r="AJ20" s="55">
        <f>SUMIF(NSL!$C$891:$C$917,C20,NSL!$P$891:$P$917)</f>
        <v>0</v>
      </c>
      <c r="AK20" s="55">
        <f>SUMIF(NSL!$C$919:$C$981,C20,NSL!$P$919:$P$981)</f>
        <v>0</v>
      </c>
      <c r="AL20" s="55">
        <f>SUMIF(NSL!$C$983:$C$1000,C20,NSL!$P$983:$P$1000)</f>
        <v>0</v>
      </c>
      <c r="AM20" s="55">
        <f>SUMIF(NSL!$C$1002:$C$1028,C20,NSL!$P$1002:$P$1028)</f>
        <v>0</v>
      </c>
      <c r="AN20" s="55">
        <f>SUMIF(NSL!$C$1030:$C$1045,C20,NSL!$P$1030:$P$1045)</f>
        <v>0</v>
      </c>
      <c r="AO20" s="55">
        <f>SUMIF(NSL!$C$1047:$C$1048,C20,NSL!$P$1047:$P$1048)</f>
        <v>0</v>
      </c>
      <c r="AP20" s="55">
        <f>SUMIF(NSL!$C$1050:$C$1074,C20,NSL!$P$1050:$P$1074)</f>
        <v>0</v>
      </c>
      <c r="AQ20" s="55">
        <f>SUMIF(NSL!$C$1076:$C$1099,C20,NSL!$P$1076:$P$1099)</f>
        <v>0</v>
      </c>
      <c r="AR20" s="55">
        <f>SUMIF(NSL!$C$1101:$C$1121,C20,NSL!$P$1101:$P$1121)</f>
        <v>0</v>
      </c>
      <c r="AS20" s="55">
        <f>SUMIF(NSL!$C$1123:$C$1164,C20,NSL!$P$1123:$P$1164)</f>
        <v>0</v>
      </c>
      <c r="AT20" s="55">
        <f>SUMIF(NSL!$C$1166:$C$1201,C20,NSL!$P$1166:$P$1201)</f>
        <v>0</v>
      </c>
      <c r="AU20" s="55">
        <f>SUMIF(NSL!$C$1203:$C$1223,C20,NSL!$P$1203:$P$1223)</f>
        <v>0</v>
      </c>
      <c r="AV20" s="55">
        <f>SUMIF(NSL!$C$1225:$C$1226,C20,NSL!$P$1225:$P$1226)</f>
        <v>0</v>
      </c>
      <c r="AW20" s="55">
        <f>SUMIF(NSL!$C$1228:$C$1244,C20,NSL!$P$1228:$P$1244)</f>
        <v>0</v>
      </c>
      <c r="AX20" s="55">
        <f>SUMIF(NSL!$C$1246:$C$1351,C20,NSL!$P$1246:$P$1351)</f>
        <v>0</v>
      </c>
      <c r="AY20" s="55">
        <f>SUMIF(NSL!$C$1353:$C$1434,C20,NSL!$P$1353:$P$1434)</f>
        <v>0</v>
      </c>
      <c r="AZ20" s="55">
        <f>SUMIF(NSL!$C$1436:$C$1440,C20,NSL!$P$1436:$P$1440)</f>
        <v>0</v>
      </c>
      <c r="BA20" s="55">
        <f>SUMIF(NSL!$C$1442:$C$1507,C20,NSL!$P$1442:$P$1507)</f>
        <v>0</v>
      </c>
      <c r="BB20" s="55">
        <f>SUMIF(NSL!$C$1509:$C$1540,C20,NSL!$P$1509:$P$1540)</f>
        <v>0</v>
      </c>
      <c r="BC20" s="55">
        <f>SUMIF(NSL!$C$1542:$C$1545,C20,NSL!$P$1542:$P$1545)</f>
        <v>0</v>
      </c>
      <c r="BD20" s="55">
        <f>SUMIF(NSL!$C$1547:$C$1560,C20,NSL!$P$1547:$P$1560)</f>
        <v>0</v>
      </c>
      <c r="BE20" s="55">
        <f>SUMIF(NSL!$C$1562:$C$1565,C20,NSL!$P$1562:$P$1565)</f>
        <v>0</v>
      </c>
      <c r="BF20" s="55">
        <f>SUMIF(NSL!$C$1567:$C$1569,C20,NSL!$P$1567:$P$1569)</f>
        <v>0</v>
      </c>
      <c r="BG20" s="65">
        <f>SUM(G20:Q20)+SUM(T20:Z20)+SUM(AB20:BF20)</f>
        <v>0</v>
      </c>
      <c r="BH20" s="53">
        <f>S60-BG20</f>
        <v>3.1000000000000014</v>
      </c>
      <c r="BI20" s="53">
        <f t="shared" si="6"/>
        <v>27.01</v>
      </c>
    </row>
    <row r="21" spans="1:61" ht="15">
      <c r="A21" s="8" t="s">
        <v>30</v>
      </c>
      <c r="B21" s="7" t="s">
        <v>86</v>
      </c>
      <c r="C21" s="8" t="s">
        <v>33</v>
      </c>
      <c r="D21" s="52">
        <f>HTg!M23</f>
        <v>0</v>
      </c>
      <c r="E21" s="65">
        <f t="shared" ref="E21:E59" si="10">SUM(F21,J21,K21,L21,M21,N21,O21,P21,Q21)</f>
        <v>0</v>
      </c>
      <c r="F21" s="70">
        <f t="shared" ref="F21:F59" si="11">G21+H21+I21</f>
        <v>0</v>
      </c>
      <c r="G21" s="55">
        <f>SUMIF(NSL!$C$9:$C$10,C21,NSL!$P$9:$P$10)</f>
        <v>0</v>
      </c>
      <c r="H21" s="55">
        <f>SUMIF(NSL!$C$12:$C$13,C21,NSL!$P$12:$P$13)</f>
        <v>0</v>
      </c>
      <c r="I21" s="55">
        <f>SUMIF(NSL!$C$15:$C$16,C21,NSL!$P$15:$P$16)</f>
        <v>0</v>
      </c>
      <c r="J21" s="55">
        <f>SUMIF(NSL!$C$18:$C$19,C21,NSL!$P$18:$P$19)</f>
        <v>0</v>
      </c>
      <c r="K21" s="55">
        <f>SUMIF(NSL!$C$21:$C$43,C21,NSL!$P$21:$P$43)</f>
        <v>0</v>
      </c>
      <c r="L21" s="55">
        <f>SUMIF(NSL!$C$45:$C$51,C21,NSL!$P$45:$P$51)</f>
        <v>0</v>
      </c>
      <c r="M21" s="55">
        <f>SUMIF(NSL!$C$53:$C$55,C21,NSL!$P$53:$P$55)</f>
        <v>0</v>
      </c>
      <c r="N21" s="55">
        <f>SUMIF(NSL!$C$57:$C$65,C21,NSL!$P$57:$P$65)</f>
        <v>0</v>
      </c>
      <c r="O21" s="55">
        <f>SUMIF(NSL!$C$67:$C$76,C21,NSL!$P$67:$P$76)</f>
        <v>0</v>
      </c>
      <c r="P21" s="55">
        <f>SUMIF(NSL!$C$78:$C$79,C21,NSL!$P$78:$P$79)</f>
        <v>0</v>
      </c>
      <c r="Q21" s="55">
        <f>SUMIF(NSL!$C$81:$C$173,C21,NSL!$P$81:$P$173)</f>
        <v>0</v>
      </c>
      <c r="R21" s="65">
        <f t="shared" ref="R21:R59" si="12">SUM(S21:Z21)+SUM(AB21:BF21)</f>
        <v>0</v>
      </c>
      <c r="S21" s="55">
        <f>SUMIF(NSL!$C$176:$C$214,C21,NSL!$P$176:$P$214)</f>
        <v>0</v>
      </c>
      <c r="T21" s="54">
        <f>D21-BG21</f>
        <v>0</v>
      </c>
      <c r="U21" s="55">
        <f>SUMIF(NSL!$C$240:$C$252,C21,NSL!$P$240:$P$252)</f>
        <v>0</v>
      </c>
      <c r="V21" s="55">
        <f>SUMIF(NSL!$C$254:$C$255,C21,NSL!$P$254:$P$255)</f>
        <v>0</v>
      </c>
      <c r="W21" s="55">
        <f>SUMIF(NSL!$C$257:$C$282,C21,NSL!$P$257:$P$282)</f>
        <v>0</v>
      </c>
      <c r="X21" s="55">
        <f>SUMIF(NSL!$C$284:$C$346,C21,NSL!$P$284:$P$346)</f>
        <v>0</v>
      </c>
      <c r="Y21" s="55">
        <f>SUMIF(NSL!$C$348:$C$436,C21,NSL!$P$348:$P$436)</f>
        <v>0</v>
      </c>
      <c r="Z21" s="55">
        <f>SUMIF(NSL!$C$438:$C$480,C21,NSL!$P$438:$P$480)</f>
        <v>0</v>
      </c>
      <c r="AA21" s="70">
        <f t="shared" ref="AA21:AA27" si="13">SUM(AB21:AN21)</f>
        <v>0</v>
      </c>
      <c r="AB21" s="55">
        <f>SUMIF(NSL!$C$483:$C$679,C21,NSL!$P$483:$P$679)</f>
        <v>0</v>
      </c>
      <c r="AC21" s="55">
        <f>SUMIF(NSL!$C$681:$C$682,C21,NSL!$P$681:$P$682)</f>
        <v>0</v>
      </c>
      <c r="AD21" s="55">
        <f>SUMIF(NSL!$C$684:$C$692,C21,NSL!$P$684:$P$692)</f>
        <v>0</v>
      </c>
      <c r="AE21" s="55">
        <f>SUMIF(NSL!$C$694:$C$776,C21,NSL!$P$694:$P$776)</f>
        <v>0</v>
      </c>
      <c r="AF21" s="55">
        <f>SUMIF(NSL!$C$778:$C$810,C21,NSL!$P$778:$P$810)</f>
        <v>0</v>
      </c>
      <c r="AG21" s="55">
        <f>SUMIF(NSL!$C$812:$C$813,C21,NSL!$P$812:$P$813)</f>
        <v>0</v>
      </c>
      <c r="AH21" s="55">
        <f>SUMIF(NSL!$C$815:$C$816,C21,NSL!$P$815:$P$816)</f>
        <v>0</v>
      </c>
      <c r="AI21" s="55">
        <f>SUMIF(NSL!$C$818:$C$889,C21,NSL!$P$818:$P$889)</f>
        <v>0</v>
      </c>
      <c r="AJ21" s="55">
        <f>SUMIF(NSL!$C$891:$C$917,C21,NSL!$P$891:$P$917)</f>
        <v>0</v>
      </c>
      <c r="AK21" s="55">
        <f>SUMIF(NSL!$C$919:$C$981,C21,NSL!$P$919:$P$981)</f>
        <v>0</v>
      </c>
      <c r="AL21" s="55">
        <f>SUMIF(NSL!$C$983:$C$1000,C21,NSL!$P$983:$P$1000)</f>
        <v>0</v>
      </c>
      <c r="AM21" s="55">
        <f>SUMIF(NSL!$C$1002:$C$1028,C21,NSL!$P$1002:$P$1028)</f>
        <v>0</v>
      </c>
      <c r="AN21" s="55">
        <f>SUMIF(NSL!$C$1030:$C$1045,C21,NSL!$P$1030:$P$1045)</f>
        <v>0</v>
      </c>
      <c r="AO21" s="55">
        <f>SUMIF(NSL!$C$1047:$C$1048,C21,NSL!$P$1047:$P$1048)</f>
        <v>0</v>
      </c>
      <c r="AP21" s="55">
        <f>SUMIF(NSL!$C$1050:$C$1074,C21,NSL!$P$1050:$P$1074)</f>
        <v>0</v>
      </c>
      <c r="AQ21" s="55">
        <f>SUMIF(NSL!$C$1076:$C$1099,C21,NSL!$P$1076:$P$1099)</f>
        <v>0</v>
      </c>
      <c r="AR21" s="55">
        <f>SUMIF(NSL!$C$1101:$C$1121,C21,NSL!$P$1101:$P$1121)</f>
        <v>0</v>
      </c>
      <c r="AS21" s="55">
        <f>SUMIF(NSL!$C$1123:$C$1164,C21,NSL!$P$1123:$P$1164)</f>
        <v>0</v>
      </c>
      <c r="AT21" s="55">
        <f>SUMIF(NSL!$C$1166:$C$1201,C21,NSL!$P$1166:$P$1201)</f>
        <v>0</v>
      </c>
      <c r="AU21" s="55">
        <f>SUMIF(NSL!$C$1203:$C$1223,C21,NSL!$P$1203:$P$1223)</f>
        <v>0</v>
      </c>
      <c r="AV21" s="55">
        <f>SUMIF(NSL!$C$1225:$C$1226,C21,NSL!$P$1225:$P$1226)</f>
        <v>0</v>
      </c>
      <c r="AW21" s="55">
        <f>SUMIF(NSL!$C$1228:$C$1244,C21,NSL!$P$1228:$P$1244)</f>
        <v>0</v>
      </c>
      <c r="AX21" s="55">
        <f>SUMIF(NSL!$C$1246:$C$1351,C21,NSL!$P$1246:$P$1351)</f>
        <v>0</v>
      </c>
      <c r="AY21" s="55">
        <f>SUMIF(NSL!$C$1353:$C$1434,C21,NSL!$P$1353:$P$1434)</f>
        <v>0</v>
      </c>
      <c r="AZ21" s="55">
        <f>SUMIF(NSL!$C$1436:$C$1440,C21,NSL!$P$1436:$P$1440)</f>
        <v>0</v>
      </c>
      <c r="BA21" s="55">
        <f>SUMIF(NSL!$C$1442:$C$1507,C21,NSL!$P$1442:$P$1507)</f>
        <v>0</v>
      </c>
      <c r="BB21" s="55">
        <f>SUMIF(NSL!$C$1509:$C$1540,C21,NSL!$P$1509:$P$1540)</f>
        <v>0</v>
      </c>
      <c r="BC21" s="55">
        <f>SUMIF(NSL!$C$1542:$C$1545,C21,NSL!$P$1542:$P$1545)</f>
        <v>0</v>
      </c>
      <c r="BD21" s="55">
        <f>SUMIF(NSL!$C$1547:$C$1560,C21,NSL!$P$1547:$P$1560)</f>
        <v>0</v>
      </c>
      <c r="BE21" s="55">
        <f>SUMIF(NSL!$C$1562:$C$1565,C21,NSL!$P$1562:$P$1565)</f>
        <v>0</v>
      </c>
      <c r="BF21" s="55">
        <f>SUMIF(NSL!$C$1567:$C$1569,C21,NSL!$P$1567:$P$1569)</f>
        <v>0</v>
      </c>
      <c r="BG21" s="65">
        <f>SUM(G21:Q21)+S21+SUM(U21:Z21)+SUM(AB21:BF21)</f>
        <v>0</v>
      </c>
      <c r="BH21" s="53">
        <f>T60-BG21</f>
        <v>0.3</v>
      </c>
      <c r="BI21" s="53">
        <f t="shared" si="6"/>
        <v>0.3</v>
      </c>
    </row>
    <row r="22" spans="1:61" ht="15">
      <c r="A22" s="56" t="s">
        <v>32</v>
      </c>
      <c r="B22" s="7" t="s">
        <v>87</v>
      </c>
      <c r="C22" s="8" t="s">
        <v>35</v>
      </c>
      <c r="D22" s="52">
        <f>HTg!M24</f>
        <v>0</v>
      </c>
      <c r="E22" s="65">
        <f t="shared" si="10"/>
        <v>0</v>
      </c>
      <c r="F22" s="70">
        <f t="shared" si="11"/>
        <v>0</v>
      </c>
      <c r="G22" s="55">
        <f>SUMIF(NSL!$C$9:$C$10,C22,NSL!$P$9:$P$10)</f>
        <v>0</v>
      </c>
      <c r="H22" s="55">
        <f>SUMIF(NSL!$C$12:$C$13,C22,NSL!$P$12:$P$13)</f>
        <v>0</v>
      </c>
      <c r="I22" s="55">
        <f>SUMIF(NSL!$C$15:$C$16,C22,NSL!$P$15:$P$16)</f>
        <v>0</v>
      </c>
      <c r="J22" s="55">
        <f>SUMIF(NSL!$C$18:$C$19,C22,NSL!$P$18:$P$19)</f>
        <v>0</v>
      </c>
      <c r="K22" s="55">
        <f>SUMIF(NSL!$C$21:$C$43,C22,NSL!$P$21:$P$43)</f>
        <v>0</v>
      </c>
      <c r="L22" s="55">
        <f>SUMIF(NSL!$C$45:$C$51,C22,NSL!$P$45:$P$51)</f>
        <v>0</v>
      </c>
      <c r="M22" s="55">
        <f>SUMIF(NSL!$C$53:$C$55,C22,NSL!$P$53:$P$55)</f>
        <v>0</v>
      </c>
      <c r="N22" s="55">
        <f>SUMIF(NSL!$C$57:$C$65,C22,NSL!$P$57:$P$65)</f>
        <v>0</v>
      </c>
      <c r="O22" s="55">
        <f>SUMIF(NSL!$C$67:$C$76,C22,NSL!$P$67:$P$76)</f>
        <v>0</v>
      </c>
      <c r="P22" s="55">
        <f>SUMIF(NSL!$C$78:$C$79,C22,NSL!$P$78:$P$79)</f>
        <v>0</v>
      </c>
      <c r="Q22" s="55">
        <f>SUMIF(NSL!$C$81:$C$173,C22,NSL!$P$81:$P$173)</f>
        <v>0</v>
      </c>
      <c r="R22" s="65">
        <f t="shared" si="12"/>
        <v>0</v>
      </c>
      <c r="S22" s="55">
        <f>SUMIF(NSL!$C$176:$C$214,C22,NSL!$P$176:$P$214)</f>
        <v>0</v>
      </c>
      <c r="T22" s="55">
        <f>SUMIF(NSL!$C$216:$C$238,C22,NSL!$P$216:$P$238)</f>
        <v>0</v>
      </c>
      <c r="U22" s="54">
        <f>D22-BG22</f>
        <v>0</v>
      </c>
      <c r="V22" s="55">
        <f>SUMIF(NSL!$C$254:$C$255,C22,NSL!$P$254:$P$255)</f>
        <v>0</v>
      </c>
      <c r="W22" s="55">
        <f>SUMIF(NSL!$C$257:$C$282,C22,NSL!$P$257:$P$282)</f>
        <v>0</v>
      </c>
      <c r="X22" s="55">
        <f>SUMIF(NSL!$C$284:$C$346,C22,NSL!$P$284:$P$346)</f>
        <v>0</v>
      </c>
      <c r="Y22" s="55">
        <f>SUMIF(NSL!$C$348:$C$436,C22,NSL!$P$348:$P$436)</f>
        <v>0</v>
      </c>
      <c r="Z22" s="55">
        <f>SUMIF(NSL!$C$438:$C$480,C22,NSL!$P$438:$P$480)</f>
        <v>0</v>
      </c>
      <c r="AA22" s="70">
        <f t="shared" si="13"/>
        <v>0</v>
      </c>
      <c r="AB22" s="55">
        <f>SUMIF(NSL!$C$483:$C$679,C22,NSL!$P$483:$P$679)</f>
        <v>0</v>
      </c>
      <c r="AC22" s="55">
        <f>SUMIF(NSL!$C$681:$C$682,C22,NSL!$P$681:$P$682)</f>
        <v>0</v>
      </c>
      <c r="AD22" s="55">
        <f>SUMIF(NSL!$C$684:$C$692,C22,NSL!$P$684:$P$692)</f>
        <v>0</v>
      </c>
      <c r="AE22" s="55">
        <f>SUMIF(NSL!$C$694:$C$776,C22,NSL!$P$694:$P$776)</f>
        <v>0</v>
      </c>
      <c r="AF22" s="55">
        <f>SUMIF(NSL!$C$778:$C$810,C22,NSL!$P$778:$P$810)</f>
        <v>0</v>
      </c>
      <c r="AG22" s="55">
        <f>SUMIF(NSL!$C$812:$C$813,C22,NSL!$P$812:$P$813)</f>
        <v>0</v>
      </c>
      <c r="AH22" s="55">
        <f>SUMIF(NSL!$C$815:$C$816,C22,NSL!$P$815:$P$816)</f>
        <v>0</v>
      </c>
      <c r="AI22" s="55">
        <f>SUMIF(NSL!$C$818:$C$889,C22,NSL!$P$818:$P$889)</f>
        <v>0</v>
      </c>
      <c r="AJ22" s="55">
        <f>SUMIF(NSL!$C$891:$C$917,C22,NSL!$P$891:$P$917)</f>
        <v>0</v>
      </c>
      <c r="AK22" s="55">
        <f>SUMIF(NSL!$C$919:$C$981,C22,NSL!$P$919:$P$981)</f>
        <v>0</v>
      </c>
      <c r="AL22" s="55">
        <f>SUMIF(NSL!$C$983:$C$1000,C22,NSL!$P$983:$P$1000)</f>
        <v>0</v>
      </c>
      <c r="AM22" s="55">
        <f>SUMIF(NSL!$C$1002:$C$1028,C22,NSL!$P$1002:$P$1028)</f>
        <v>0</v>
      </c>
      <c r="AN22" s="55">
        <f>SUMIF(NSL!$C$1030:$C$1045,C22,NSL!$P$1030:$P$1045)</f>
        <v>0</v>
      </c>
      <c r="AO22" s="55">
        <f>SUMIF(NSL!$C$1047:$C$1048,C22,NSL!$P$1047:$P$1048)</f>
        <v>0</v>
      </c>
      <c r="AP22" s="55">
        <f>SUMIF(NSL!$C$1050:$C$1074,C22,NSL!$P$1050:$P$1074)</f>
        <v>0</v>
      </c>
      <c r="AQ22" s="55">
        <f>SUMIF(NSL!$C$1076:$C$1099,C22,NSL!$P$1076:$P$1099)</f>
        <v>0</v>
      </c>
      <c r="AR22" s="55">
        <f>SUMIF(NSL!$C$1101:$C$1121,C22,NSL!$P$1101:$P$1121)</f>
        <v>0</v>
      </c>
      <c r="AS22" s="55">
        <f>SUMIF(NSL!$C$1123:$C$1164,C22,NSL!$P$1123:$P$1164)</f>
        <v>0</v>
      </c>
      <c r="AT22" s="55">
        <f>SUMIF(NSL!$C$1166:$C$1201,C22,NSL!$P$1166:$P$1201)</f>
        <v>0</v>
      </c>
      <c r="AU22" s="55">
        <f>SUMIF(NSL!$C$1203:$C$1223,C22,NSL!$P$1203:$P$1223)</f>
        <v>0</v>
      </c>
      <c r="AV22" s="55">
        <f>SUMIF(NSL!$C$1225:$C$1226,C22,NSL!$P$1225:$P$1226)</f>
        <v>0</v>
      </c>
      <c r="AW22" s="55">
        <f>SUMIF(NSL!$C$1228:$C$1244,C22,NSL!$P$1228:$P$1244)</f>
        <v>0</v>
      </c>
      <c r="AX22" s="55">
        <f>SUMIF(NSL!$C$1246:$C$1351,C22,NSL!$P$1246:$P$1351)</f>
        <v>0</v>
      </c>
      <c r="AY22" s="55">
        <f>SUMIF(NSL!$C$1353:$C$1434,C22,NSL!$P$1353:$P$1434)</f>
        <v>0</v>
      </c>
      <c r="AZ22" s="55">
        <f>SUMIF(NSL!$C$1436:$C$1440,C22,NSL!$P$1436:$P$1440)</f>
        <v>0</v>
      </c>
      <c r="BA22" s="55">
        <f>SUMIF(NSL!$C$1442:$C$1507,C22,NSL!$P$1442:$P$1507)</f>
        <v>0</v>
      </c>
      <c r="BB22" s="55">
        <f>SUMIF(NSL!$C$1509:$C$1540,C22,NSL!$P$1509:$P$1540)</f>
        <v>0</v>
      </c>
      <c r="BC22" s="55">
        <f>SUMIF(NSL!$C$1542:$C$1545,C22,NSL!$P$1542:$P$1545)</f>
        <v>0</v>
      </c>
      <c r="BD22" s="55">
        <f>SUMIF(NSL!$C$1547:$C$1560,C22,NSL!$P$1547:$P$1560)</f>
        <v>0</v>
      </c>
      <c r="BE22" s="55">
        <f>SUMIF(NSL!$C$1562:$C$1565,C22,NSL!$P$1562:$P$1565)</f>
        <v>0</v>
      </c>
      <c r="BF22" s="55">
        <f>SUMIF(NSL!$C$1567:$C$1569,C22,NSL!$P$1567:$P$1569)</f>
        <v>0</v>
      </c>
      <c r="BG22" s="65">
        <f>SUM(G22:Q22)+S22+T22+SUM(V22:Z22)+SUM(AB22:BF22)</f>
        <v>0</v>
      </c>
      <c r="BH22" s="53">
        <f>U60-BG22</f>
        <v>0</v>
      </c>
      <c r="BI22" s="53">
        <f t="shared" si="6"/>
        <v>0</v>
      </c>
    </row>
    <row r="23" spans="1:61" ht="15">
      <c r="A23" s="56" t="s">
        <v>34</v>
      </c>
      <c r="B23" s="7" t="s">
        <v>119</v>
      </c>
      <c r="C23" s="8" t="s">
        <v>121</v>
      </c>
      <c r="D23" s="52">
        <f>HTg!M25</f>
        <v>0</v>
      </c>
      <c r="E23" s="65">
        <f t="shared" si="10"/>
        <v>0</v>
      </c>
      <c r="F23" s="70">
        <f t="shared" si="11"/>
        <v>0</v>
      </c>
      <c r="G23" s="55">
        <f>SUMIF(NSL!$C$9:$C$10,C23,NSL!$P$9:$P$10)</f>
        <v>0</v>
      </c>
      <c r="H23" s="55">
        <f>SUMIF(NSL!$C$12:$C$13,C23,NSL!$P$12:$P$13)</f>
        <v>0</v>
      </c>
      <c r="I23" s="55">
        <f>SUMIF(NSL!$C$15:$C$16,C23,NSL!$P$15:$P$16)</f>
        <v>0</v>
      </c>
      <c r="J23" s="55">
        <f>SUMIF(NSL!$C$18:$C$19,C23,NSL!$P$18:$P$19)</f>
        <v>0</v>
      </c>
      <c r="K23" s="55">
        <f>SUMIF(NSL!$C$21:$C$43,C23,NSL!$P$21:$P$43)</f>
        <v>0</v>
      </c>
      <c r="L23" s="55">
        <f>SUMIF(NSL!$C$45:$C$51,C23,NSL!$P$45:$P$51)</f>
        <v>0</v>
      </c>
      <c r="M23" s="55">
        <f>SUMIF(NSL!$C$53:$C$55,C23,NSL!$P$53:$P$55)</f>
        <v>0</v>
      </c>
      <c r="N23" s="55">
        <f>SUMIF(NSL!$C$57:$C$65,C23,NSL!$P$57:$P$65)</f>
        <v>0</v>
      </c>
      <c r="O23" s="55">
        <f>SUMIF(NSL!$C$67:$C$76,C23,NSL!$P$67:$P$76)</f>
        <v>0</v>
      </c>
      <c r="P23" s="55">
        <f>SUMIF(NSL!$C$78:$C$79,C23,NSL!$P$78:$P$79)</f>
        <v>0</v>
      </c>
      <c r="Q23" s="55">
        <f>SUMIF(NSL!$C$81:$C$173,C23,NSL!$P$81:$P$173)</f>
        <v>0</v>
      </c>
      <c r="R23" s="65">
        <f t="shared" si="12"/>
        <v>0</v>
      </c>
      <c r="S23" s="55">
        <f>SUMIF(NSL!$C$176:$C$214,C23,NSL!$P$176:$P$214)</f>
        <v>0</v>
      </c>
      <c r="T23" s="55">
        <f>SUMIF(NSL!$C$216:$C$238,C23,NSL!$P$216:$P$238)</f>
        <v>0</v>
      </c>
      <c r="U23" s="55">
        <f>SUMIF(NSL!$C$240:$C$252,C23,NSL!$P$240:$P$252)</f>
        <v>0</v>
      </c>
      <c r="V23" s="54">
        <f>D23-BG23</f>
        <v>0</v>
      </c>
      <c r="W23" s="55">
        <f>SUMIF(NSL!$C$257:$C$282,C23,NSL!$P$257:$P$282)</f>
        <v>0</v>
      </c>
      <c r="X23" s="55">
        <f>SUMIF(NSL!$C$284:$C$346,C23,NSL!$P$284:$P$346)</f>
        <v>0</v>
      </c>
      <c r="Y23" s="55">
        <f>SUMIF(NSL!$C$348:$C$436,C23,NSL!$P$348:$P$436)</f>
        <v>0</v>
      </c>
      <c r="Z23" s="55">
        <f>SUMIF(NSL!$C$438:$C$480,C23,NSL!$P$438:$P$480)</f>
        <v>0</v>
      </c>
      <c r="AA23" s="70">
        <f t="shared" si="13"/>
        <v>0</v>
      </c>
      <c r="AB23" s="55">
        <f>SUMIF(NSL!$C$483:$C$679,C23,NSL!$P$483:$P$679)</f>
        <v>0</v>
      </c>
      <c r="AC23" s="55">
        <f>SUMIF(NSL!$C$681:$C$682,C23,NSL!$P$681:$P$682)</f>
        <v>0</v>
      </c>
      <c r="AD23" s="55">
        <f>SUMIF(NSL!$C$684:$C$692,C23,NSL!$P$684:$P$692)</f>
        <v>0</v>
      </c>
      <c r="AE23" s="55">
        <f>SUMIF(NSL!$C$694:$C$776,C23,NSL!$P$694:$P$776)</f>
        <v>0</v>
      </c>
      <c r="AF23" s="55">
        <f>SUMIF(NSL!$C$778:$C$810,C23,NSL!$P$778:$P$810)</f>
        <v>0</v>
      </c>
      <c r="AG23" s="55">
        <f>SUMIF(NSL!$C$812:$C$813,C23,NSL!$P$812:$P$813)</f>
        <v>0</v>
      </c>
      <c r="AH23" s="55">
        <f>SUMIF(NSL!$C$815:$C$816,C23,NSL!$P$815:$P$816)</f>
        <v>0</v>
      </c>
      <c r="AI23" s="55">
        <f>SUMIF(NSL!$C$818:$C$889,C23,NSL!$P$818:$P$889)</f>
        <v>0</v>
      </c>
      <c r="AJ23" s="55">
        <f>SUMIF(NSL!$C$891:$C$917,C23,NSL!$P$891:$P$917)</f>
        <v>0</v>
      </c>
      <c r="AK23" s="55">
        <f>SUMIF(NSL!$C$919:$C$981,C23,NSL!$P$919:$P$981)</f>
        <v>0</v>
      </c>
      <c r="AL23" s="55">
        <f>SUMIF(NSL!$C$983:$C$1000,C23,NSL!$P$983:$P$1000)</f>
        <v>0</v>
      </c>
      <c r="AM23" s="55">
        <f>SUMIF(NSL!$C$1002:$C$1028,C23,NSL!$P$1002:$P$1028)</f>
        <v>0</v>
      </c>
      <c r="AN23" s="55">
        <f>SUMIF(NSL!$C$1030:$C$1045,C23,NSL!$P$1030:$P$1045)</f>
        <v>0</v>
      </c>
      <c r="AO23" s="55">
        <f>SUMIF(NSL!$C$1047:$C$1048,C23,NSL!$P$1047:$P$1048)</f>
        <v>0</v>
      </c>
      <c r="AP23" s="55">
        <f>SUMIF(NSL!$C$1050:$C$1074,C23,NSL!$P$1050:$P$1074)</f>
        <v>0</v>
      </c>
      <c r="AQ23" s="55">
        <f>SUMIF(NSL!$C$1076:$C$1099,C23,NSL!$P$1076:$P$1099)</f>
        <v>0</v>
      </c>
      <c r="AR23" s="55">
        <f>SUMIF(NSL!$C$1101:$C$1121,C23,NSL!$P$1101:$P$1121)</f>
        <v>0</v>
      </c>
      <c r="AS23" s="55">
        <f>SUMIF(NSL!$C$1123:$C$1164,C23,NSL!$P$1123:$P$1164)</f>
        <v>0</v>
      </c>
      <c r="AT23" s="55">
        <f>SUMIF(NSL!$C$1166:$C$1201,C23,NSL!$P$1166:$P$1201)</f>
        <v>0</v>
      </c>
      <c r="AU23" s="55">
        <f>SUMIF(NSL!$C$1203:$C$1223,C23,NSL!$P$1203:$P$1223)</f>
        <v>0</v>
      </c>
      <c r="AV23" s="55">
        <f>SUMIF(NSL!$C$1225:$C$1226,C23,NSL!$P$1225:$P$1226)</f>
        <v>0</v>
      </c>
      <c r="AW23" s="55">
        <f>SUMIF(NSL!$C$1228:$C$1244,C23,NSL!$P$1228:$P$1244)</f>
        <v>0</v>
      </c>
      <c r="AX23" s="55">
        <f>SUMIF(NSL!$C$1246:$C$1351,C23,NSL!$P$1246:$P$1351)</f>
        <v>0</v>
      </c>
      <c r="AY23" s="55">
        <f>SUMIF(NSL!$C$1353:$C$1434,C23,NSL!$P$1353:$P$1434)</f>
        <v>0</v>
      </c>
      <c r="AZ23" s="55">
        <f>SUMIF(NSL!$C$1436:$C$1440,C23,NSL!$P$1436:$P$1440)</f>
        <v>0</v>
      </c>
      <c r="BA23" s="55">
        <f>SUMIF(NSL!$C$1442:$C$1507,C23,NSL!$P$1442:$P$1507)</f>
        <v>0</v>
      </c>
      <c r="BB23" s="55">
        <f>SUMIF(NSL!$C$1509:$C$1540,C23,NSL!$P$1509:$P$1540)</f>
        <v>0</v>
      </c>
      <c r="BC23" s="55">
        <f>SUMIF(NSL!$C$1542:$C$1545,C23,NSL!$P$1542:$P$1545)</f>
        <v>0</v>
      </c>
      <c r="BD23" s="55">
        <f>SUMIF(NSL!$C$1547:$C$1560,C23,NSL!$P$1547:$P$1560)</f>
        <v>0</v>
      </c>
      <c r="BE23" s="55">
        <f>SUMIF(NSL!$C$1562:$C$1565,C23,NSL!$P$1562:$P$1565)</f>
        <v>0</v>
      </c>
      <c r="BF23" s="55">
        <f>SUMIF(NSL!$C$1567:$C$1569,C23,NSL!$P$1567:$P$1569)</f>
        <v>0</v>
      </c>
      <c r="BG23" s="65">
        <f>SUM(G23:Q23)+SUM(S23:U23)+SUM(W23:Z23)+SUM(AB23:BF23)</f>
        <v>0</v>
      </c>
      <c r="BH23" s="53">
        <f>V60-BG23</f>
        <v>0</v>
      </c>
      <c r="BI23" s="53">
        <f t="shared" si="6"/>
        <v>0</v>
      </c>
    </row>
    <row r="24" spans="1:61" ht="15">
      <c r="A24" s="56" t="s">
        <v>36</v>
      </c>
      <c r="B24" s="7" t="s">
        <v>120</v>
      </c>
      <c r="C24" s="8" t="s">
        <v>122</v>
      </c>
      <c r="D24" s="52">
        <f>HTg!M26</f>
        <v>0</v>
      </c>
      <c r="E24" s="65">
        <f t="shared" si="10"/>
        <v>0</v>
      </c>
      <c r="F24" s="70">
        <f t="shared" si="11"/>
        <v>0</v>
      </c>
      <c r="G24" s="55">
        <f>SUMIF(NSL!$C$9:$C$10,C24,NSL!$P$9:$P$10)</f>
        <v>0</v>
      </c>
      <c r="H24" s="55">
        <f>SUMIF(NSL!$C$12:$C$13,C24,NSL!$P$12:$P$13)</f>
        <v>0</v>
      </c>
      <c r="I24" s="55">
        <f>SUMIF(NSL!$C$15:$C$16,C24,NSL!$P$15:$P$16)</f>
        <v>0</v>
      </c>
      <c r="J24" s="55">
        <f>SUMIF(NSL!$C$18:$C$19,C24,NSL!$P$18:$P$19)</f>
        <v>0</v>
      </c>
      <c r="K24" s="55">
        <f>SUMIF(NSL!$C$21:$C$43,C24,NSL!$P$21:$P$43)</f>
        <v>0</v>
      </c>
      <c r="L24" s="55">
        <f>SUMIF(NSL!$C$45:$C$51,C24,NSL!$P$45:$P$51)</f>
        <v>0</v>
      </c>
      <c r="M24" s="55">
        <f>SUMIF(NSL!$C$53:$C$55,C24,NSL!$P$53:$P$55)</f>
        <v>0</v>
      </c>
      <c r="N24" s="55">
        <f>SUMIF(NSL!$C$57:$C$65,C24,NSL!$P$57:$P$65)</f>
        <v>0</v>
      </c>
      <c r="O24" s="55">
        <f>SUMIF(NSL!$C$67:$C$76,C24,NSL!$P$67:$P$76)</f>
        <v>0</v>
      </c>
      <c r="P24" s="55">
        <f>SUMIF(NSL!$C$78:$C$79,C24,NSL!$P$78:$P$79)</f>
        <v>0</v>
      </c>
      <c r="Q24" s="55">
        <f>SUMIF(NSL!$C$81:$C$173,C24,NSL!$P$81:$P$173)</f>
        <v>0</v>
      </c>
      <c r="R24" s="65">
        <f t="shared" si="12"/>
        <v>0</v>
      </c>
      <c r="S24" s="55">
        <f>SUMIF(NSL!$C$176:$C$214,C24,NSL!$P$176:$P$214)</f>
        <v>0</v>
      </c>
      <c r="T24" s="55">
        <f>SUMIF(NSL!$C$216:$C$238,C24,NSL!$P$216:$P$238)</f>
        <v>0</v>
      </c>
      <c r="U24" s="55">
        <f>SUMIF(NSL!$C$240:$C$252,C24,NSL!$P$240:$P$252)</f>
        <v>0</v>
      </c>
      <c r="V24" s="55">
        <f>SUMIF(NSL!$C$254:$C$255,C24,NSL!$P$254:$P$255)</f>
        <v>0</v>
      </c>
      <c r="W24" s="54">
        <f>D24-BG24</f>
        <v>0</v>
      </c>
      <c r="X24" s="55">
        <f>SUMIF(NSL!$C$284:$C$346,C24,NSL!$P$284:$P$346)</f>
        <v>0</v>
      </c>
      <c r="Y24" s="55">
        <f>SUMIF(NSL!$C$348:$C$436,C24,NSL!$P$348:$P$436)</f>
        <v>0</v>
      </c>
      <c r="Z24" s="55">
        <f>SUMIF(NSL!$C$438:$C$480,C24,NSL!$P$438:$P$480)</f>
        <v>0</v>
      </c>
      <c r="AA24" s="70">
        <f t="shared" si="13"/>
        <v>0</v>
      </c>
      <c r="AB24" s="55">
        <f>SUMIF(NSL!$C$483:$C$679,C24,NSL!$P$483:$P$679)</f>
        <v>0</v>
      </c>
      <c r="AC24" s="55">
        <f>SUMIF(NSL!$C$681:$C$682,C24,NSL!$P$681:$P$682)</f>
        <v>0</v>
      </c>
      <c r="AD24" s="55">
        <f>SUMIF(NSL!$C$684:$C$692,C24,NSL!$P$684:$P$692)</f>
        <v>0</v>
      </c>
      <c r="AE24" s="55">
        <f>SUMIF(NSL!$C$694:$C$776,C24,NSL!$P$694:$P$776)</f>
        <v>0</v>
      </c>
      <c r="AF24" s="55">
        <f>SUMIF(NSL!$C$778:$C$810,C24,NSL!$P$778:$P$810)</f>
        <v>0</v>
      </c>
      <c r="AG24" s="55">
        <f>SUMIF(NSL!$C$812:$C$813,C24,NSL!$P$812:$P$813)</f>
        <v>0</v>
      </c>
      <c r="AH24" s="55">
        <f>SUMIF(NSL!$C$815:$C$816,C24,NSL!$P$815:$P$816)</f>
        <v>0</v>
      </c>
      <c r="AI24" s="55">
        <f>SUMIF(NSL!$C$818:$C$889,C24,NSL!$P$818:$P$889)</f>
        <v>0</v>
      </c>
      <c r="AJ24" s="55">
        <f>SUMIF(NSL!$C$891:$C$917,C24,NSL!$P$891:$P$917)</f>
        <v>0</v>
      </c>
      <c r="AK24" s="55">
        <f>SUMIF(NSL!$C$919:$C$981,C24,NSL!$P$919:$P$981)</f>
        <v>0</v>
      </c>
      <c r="AL24" s="55">
        <f>SUMIF(NSL!$C$983:$C$1000,C24,NSL!$P$983:$P$1000)</f>
        <v>0</v>
      </c>
      <c r="AM24" s="55">
        <f>SUMIF(NSL!$C$1002:$C$1028,C24,NSL!$P$1002:$P$1028)</f>
        <v>0</v>
      </c>
      <c r="AN24" s="55">
        <f>SUMIF(NSL!$C$1030:$C$1045,C24,NSL!$P$1030:$P$1045)</f>
        <v>0</v>
      </c>
      <c r="AO24" s="55">
        <f>SUMIF(NSL!$C$1047:$C$1048,C24,NSL!$P$1047:$P$1048)</f>
        <v>0</v>
      </c>
      <c r="AP24" s="55">
        <f>SUMIF(NSL!$C$1050:$C$1074,C24,NSL!$P$1050:$P$1074)</f>
        <v>0</v>
      </c>
      <c r="AQ24" s="55">
        <f>SUMIF(NSL!$C$1076:$C$1099,C24,NSL!$P$1076:$P$1099)</f>
        <v>0</v>
      </c>
      <c r="AR24" s="55">
        <f>SUMIF(NSL!$C$1101:$C$1121,C24,NSL!$P$1101:$P$1121)</f>
        <v>0</v>
      </c>
      <c r="AS24" s="55">
        <f>SUMIF(NSL!$C$1123:$C$1164,C24,NSL!$P$1123:$P$1164)</f>
        <v>0</v>
      </c>
      <c r="AT24" s="55">
        <f>SUMIF(NSL!$C$1166:$C$1201,C24,NSL!$P$1166:$P$1201)</f>
        <v>0</v>
      </c>
      <c r="AU24" s="55">
        <f>SUMIF(NSL!$C$1203:$C$1223,C24,NSL!$P$1203:$P$1223)</f>
        <v>0</v>
      </c>
      <c r="AV24" s="55">
        <f>SUMIF(NSL!$C$1225:$C$1226,C24,NSL!$P$1225:$P$1226)</f>
        <v>0</v>
      </c>
      <c r="AW24" s="55">
        <f>SUMIF(NSL!$C$1228:$C$1244,C24,NSL!$P$1228:$P$1244)</f>
        <v>0</v>
      </c>
      <c r="AX24" s="55">
        <f>SUMIF(NSL!$C$1246:$C$1351,C24,NSL!$P$1246:$P$1351)</f>
        <v>0</v>
      </c>
      <c r="AY24" s="55">
        <f>SUMIF(NSL!$C$1353:$C$1434,C24,NSL!$P$1353:$P$1434)</f>
        <v>0</v>
      </c>
      <c r="AZ24" s="55">
        <f>SUMIF(NSL!$C$1436:$C$1440,C24,NSL!$P$1436:$P$1440)</f>
        <v>0</v>
      </c>
      <c r="BA24" s="55">
        <f>SUMIF(NSL!$C$1442:$C$1507,C24,NSL!$P$1442:$P$1507)</f>
        <v>0</v>
      </c>
      <c r="BB24" s="55">
        <f>SUMIF(NSL!$C$1509:$C$1540,C24,NSL!$P$1509:$P$1540)</f>
        <v>0</v>
      </c>
      <c r="BC24" s="55">
        <f>SUMIF(NSL!$C$1542:$C$1545,C24,NSL!$P$1542:$P$1545)</f>
        <v>0</v>
      </c>
      <c r="BD24" s="55">
        <f>SUMIF(NSL!$C$1547:$C$1560,C24,NSL!$P$1547:$P$1560)</f>
        <v>0</v>
      </c>
      <c r="BE24" s="55">
        <f>SUMIF(NSL!$C$1562:$C$1565,C24,NSL!$P$1562:$P$1565)</f>
        <v>0</v>
      </c>
      <c r="BF24" s="55">
        <f>SUMIF(NSL!$C$1567:$C$1569,C24,NSL!$P$1567:$P$1569)</f>
        <v>0</v>
      </c>
      <c r="BG24" s="65">
        <f>SUM(G24:Q24)+S24+T24+U24+V24+X24+Y24+Z24+SUM(AB24:BF24)</f>
        <v>0</v>
      </c>
      <c r="BH24" s="53">
        <f>W60-BG24</f>
        <v>10.85</v>
      </c>
      <c r="BI24" s="53">
        <f t="shared" si="6"/>
        <v>10.85</v>
      </c>
    </row>
    <row r="25" spans="1:61" ht="15">
      <c r="A25" s="56" t="s">
        <v>38</v>
      </c>
      <c r="B25" s="7" t="s">
        <v>123</v>
      </c>
      <c r="C25" s="8" t="s">
        <v>124</v>
      </c>
      <c r="D25" s="52">
        <f>HTg!M27</f>
        <v>0</v>
      </c>
      <c r="E25" s="65">
        <f t="shared" si="10"/>
        <v>0</v>
      </c>
      <c r="F25" s="70">
        <f t="shared" si="11"/>
        <v>0</v>
      </c>
      <c r="G25" s="55">
        <f>SUMIF(NSL!$C$9:$C$10,C25,NSL!$P$9:$P$10)</f>
        <v>0</v>
      </c>
      <c r="H25" s="55">
        <f>SUMIF(NSL!$C$12:$C$13,C25,NSL!$P$12:$P$13)</f>
        <v>0</v>
      </c>
      <c r="I25" s="55">
        <f>SUMIF(NSL!$C$15:$C$16,C25,NSL!$P$15:$P$16)</f>
        <v>0</v>
      </c>
      <c r="J25" s="55">
        <f>SUMIF(NSL!$C$18:$C$19,C25,NSL!$P$18:$P$19)</f>
        <v>0</v>
      </c>
      <c r="K25" s="55">
        <f>SUMIF(NSL!$C$21:$C$43,C25,NSL!$P$21:$P$43)</f>
        <v>0</v>
      </c>
      <c r="L25" s="55">
        <f>SUMIF(NSL!$C$45:$C$51,C25,NSL!$P$45:$P$51)</f>
        <v>0</v>
      </c>
      <c r="M25" s="55">
        <f>SUMIF(NSL!$C$53:$C$55,C25,NSL!$P$53:$P$55)</f>
        <v>0</v>
      </c>
      <c r="N25" s="55">
        <f>SUMIF(NSL!$C$57:$C$65,C25,NSL!$P$57:$P$65)</f>
        <v>0</v>
      </c>
      <c r="O25" s="55">
        <f>SUMIF(NSL!$C$67:$C$76,C25,NSL!$P$67:$P$76)</f>
        <v>0</v>
      </c>
      <c r="P25" s="55">
        <f>SUMIF(NSL!$C$78:$C$79,C25,NSL!$P$78:$P$79)</f>
        <v>0</v>
      </c>
      <c r="Q25" s="55">
        <f>SUMIF(NSL!$C$81:$C$173,C25,NSL!$P$81:$P$173)</f>
        <v>0</v>
      </c>
      <c r="R25" s="65">
        <f t="shared" si="12"/>
        <v>0</v>
      </c>
      <c r="S25" s="55">
        <f>SUMIF(NSL!$C$176:$C$214,C25,NSL!$P$176:$P$214)</f>
        <v>0</v>
      </c>
      <c r="T25" s="55">
        <f>SUMIF(NSL!$C$216:$C$238,C25,NSL!$P$216:$P$238)</f>
        <v>0</v>
      </c>
      <c r="U25" s="55">
        <f>SUMIF(NSL!$C$240:$C$252,C25,NSL!$P$240:$P$252)</f>
        <v>0</v>
      </c>
      <c r="V25" s="55">
        <f>SUMIF(NSL!$C$254:$C$255,C25,NSL!$P$254:$P$255)</f>
        <v>0</v>
      </c>
      <c r="W25" s="55">
        <f>SUMIF(NSL!$C$257:$C$282,C25,NSL!$P$257:$P$282)</f>
        <v>0</v>
      </c>
      <c r="X25" s="54">
        <f>D25-BG25</f>
        <v>0</v>
      </c>
      <c r="Y25" s="55">
        <f>SUMIF(NSL!$C$348:$C$436,C25,NSL!$P$348:$P$436)</f>
        <v>0</v>
      </c>
      <c r="Z25" s="55">
        <f>SUMIF(NSL!$C$438:$C$480,C25,NSL!$P$438:$P$480)</f>
        <v>0</v>
      </c>
      <c r="AA25" s="70">
        <f t="shared" si="13"/>
        <v>0</v>
      </c>
      <c r="AB25" s="55">
        <f>SUMIF(NSL!$C$483:$C$679,C25,NSL!$P$483:$P$679)</f>
        <v>0</v>
      </c>
      <c r="AC25" s="55">
        <f>SUMIF(NSL!$C$681:$C$682,C25,NSL!$P$681:$P$682)</f>
        <v>0</v>
      </c>
      <c r="AD25" s="55">
        <f>SUMIF(NSL!$C$684:$C$692,C25,NSL!$P$684:$P$692)</f>
        <v>0</v>
      </c>
      <c r="AE25" s="55">
        <f>SUMIF(NSL!$C$694:$C$776,C25,NSL!$P$694:$P$776)</f>
        <v>0</v>
      </c>
      <c r="AF25" s="55">
        <f>SUMIF(NSL!$C$778:$C$810,C25,NSL!$P$778:$P$810)</f>
        <v>0</v>
      </c>
      <c r="AG25" s="55">
        <f>SUMIF(NSL!$C$812:$C$813,C25,NSL!$P$812:$P$813)</f>
        <v>0</v>
      </c>
      <c r="AH25" s="55">
        <f>SUMIF(NSL!$C$815:$C$816,C25,NSL!$P$815:$P$816)</f>
        <v>0</v>
      </c>
      <c r="AI25" s="55">
        <f>SUMIF(NSL!$C$818:$C$889,C25,NSL!$P$818:$P$889)</f>
        <v>0</v>
      </c>
      <c r="AJ25" s="55">
        <f>SUMIF(NSL!$C$891:$C$917,C25,NSL!$P$891:$P$917)</f>
        <v>0</v>
      </c>
      <c r="AK25" s="55">
        <f>SUMIF(NSL!$C$919:$C$981,C25,NSL!$P$919:$P$981)</f>
        <v>0</v>
      </c>
      <c r="AL25" s="55">
        <f>SUMIF(NSL!$C$983:$C$1000,C25,NSL!$P$983:$P$1000)</f>
        <v>0</v>
      </c>
      <c r="AM25" s="55">
        <f>SUMIF(NSL!$C$1002:$C$1028,C25,NSL!$P$1002:$P$1028)</f>
        <v>0</v>
      </c>
      <c r="AN25" s="55">
        <f>SUMIF(NSL!$C$1030:$C$1045,C25,NSL!$P$1030:$P$1045)</f>
        <v>0</v>
      </c>
      <c r="AO25" s="55">
        <f>SUMIF(NSL!$C$1047:$C$1048,C25,NSL!$P$1047:$P$1048)</f>
        <v>0</v>
      </c>
      <c r="AP25" s="55">
        <f>SUMIF(NSL!$C$1050:$C$1074,C25,NSL!$P$1050:$P$1074)</f>
        <v>0</v>
      </c>
      <c r="AQ25" s="55">
        <f>SUMIF(NSL!$C$1076:$C$1099,C25,NSL!$P$1076:$P$1099)</f>
        <v>0</v>
      </c>
      <c r="AR25" s="55">
        <f>SUMIF(NSL!$C$1101:$C$1121,C25,NSL!$P$1101:$P$1121)</f>
        <v>0</v>
      </c>
      <c r="AS25" s="55">
        <f>SUMIF(NSL!$C$1123:$C$1164,C25,NSL!$P$1123:$P$1164)</f>
        <v>0</v>
      </c>
      <c r="AT25" s="55">
        <f>SUMIF(NSL!$C$1166:$C$1201,C25,NSL!$P$1166:$P$1201)</f>
        <v>0</v>
      </c>
      <c r="AU25" s="55">
        <f>SUMIF(NSL!$C$1203:$C$1223,C25,NSL!$P$1203:$P$1223)</f>
        <v>0</v>
      </c>
      <c r="AV25" s="55">
        <f>SUMIF(NSL!$C$1225:$C$1226,C25,NSL!$P$1225:$P$1226)</f>
        <v>0</v>
      </c>
      <c r="AW25" s="55">
        <f>SUMIF(NSL!$C$1228:$C$1244,C25,NSL!$P$1228:$P$1244)</f>
        <v>0</v>
      </c>
      <c r="AX25" s="55">
        <f>SUMIF(NSL!$C$1246:$C$1351,C25,NSL!$P$1246:$P$1351)</f>
        <v>0</v>
      </c>
      <c r="AY25" s="55">
        <f>SUMIF(NSL!$C$1353:$C$1434,C25,NSL!$P$1353:$P$1434)</f>
        <v>0</v>
      </c>
      <c r="AZ25" s="55">
        <f>SUMIF(NSL!$C$1436:$C$1440,C25,NSL!$P$1436:$P$1440)</f>
        <v>0</v>
      </c>
      <c r="BA25" s="55">
        <f>SUMIF(NSL!$C$1442:$C$1507,C25,NSL!$P$1442:$P$1507)</f>
        <v>0</v>
      </c>
      <c r="BB25" s="55">
        <f>SUMIF(NSL!$C$1509:$C$1540,C25,NSL!$P$1509:$P$1540)</f>
        <v>0</v>
      </c>
      <c r="BC25" s="55">
        <f>SUMIF(NSL!$C$1542:$C$1545,C25,NSL!$P$1542:$P$1545)</f>
        <v>0</v>
      </c>
      <c r="BD25" s="55">
        <f>SUMIF(NSL!$C$1547:$C$1560,C25,NSL!$P$1547:$P$1560)</f>
        <v>0</v>
      </c>
      <c r="BE25" s="55">
        <f>SUMIF(NSL!$C$1562:$C$1565,C25,NSL!$P$1562:$P$1565)</f>
        <v>0</v>
      </c>
      <c r="BF25" s="55">
        <f>SUMIF(NSL!$C$1567:$C$1569,C25,NSL!$P$1567:$P$1569)</f>
        <v>0</v>
      </c>
      <c r="BG25" s="65">
        <f>SUM(G25:Q25)+SUM(S25:W25)+Y25+Z25+SUM(AB25:BF25)</f>
        <v>0</v>
      </c>
      <c r="BH25" s="53">
        <f>X60-BG25</f>
        <v>9.4700000000000006</v>
      </c>
      <c r="BI25" s="53">
        <f t="shared" si="6"/>
        <v>9.4700000000000006</v>
      </c>
    </row>
    <row r="26" spans="1:61" ht="15">
      <c r="A26" s="56" t="s">
        <v>88</v>
      </c>
      <c r="B26" s="7" t="s">
        <v>125</v>
      </c>
      <c r="C26" s="8" t="s">
        <v>37</v>
      </c>
      <c r="D26" s="52">
        <f>HTg!M28</f>
        <v>0.04</v>
      </c>
      <c r="E26" s="65">
        <f t="shared" si="10"/>
        <v>0</v>
      </c>
      <c r="F26" s="70">
        <f t="shared" si="11"/>
        <v>0</v>
      </c>
      <c r="G26" s="55">
        <f>SUMIF(NSL!$C$9:$C$10,C26,NSL!$P$9:$P$10)</f>
        <v>0</v>
      </c>
      <c r="H26" s="55">
        <f>SUMIF(NSL!$C$12:$C$13,C26,NSL!$P$12:$P$13)</f>
        <v>0</v>
      </c>
      <c r="I26" s="55">
        <f>SUMIF(NSL!$C$15:$C$16,C26,NSL!$P$15:$P$16)</f>
        <v>0</v>
      </c>
      <c r="J26" s="55">
        <f>SUMIF(NSL!$C$18:$C$19,C26,NSL!$P$18:$P$19)</f>
        <v>0</v>
      </c>
      <c r="K26" s="55">
        <f>SUMIF(NSL!$C$21:$C$43,C26,NSL!$P$21:$P$43)</f>
        <v>0</v>
      </c>
      <c r="L26" s="55">
        <f>SUMIF(NSL!$C$45:$C$51,C26,NSL!$P$45:$P$51)</f>
        <v>0</v>
      </c>
      <c r="M26" s="55">
        <f>SUMIF(NSL!$C$53:$C$55,C26,NSL!$P$53:$P$55)</f>
        <v>0</v>
      </c>
      <c r="N26" s="55">
        <f>SUMIF(NSL!$C$57:$C$65,C26,NSL!$P$57:$P$65)</f>
        <v>0</v>
      </c>
      <c r="O26" s="55">
        <f>SUMIF(NSL!$C$67:$C$76,C26,NSL!$P$67:$P$76)</f>
        <v>0</v>
      </c>
      <c r="P26" s="55">
        <f>SUMIF(NSL!$C$78:$C$79,C26,NSL!$P$78:$P$79)</f>
        <v>0</v>
      </c>
      <c r="Q26" s="55">
        <f>SUMIF(NSL!$C$81:$C$173,C26,NSL!$P$81:$P$173)</f>
        <v>0</v>
      </c>
      <c r="R26" s="65">
        <f t="shared" si="12"/>
        <v>0.04</v>
      </c>
      <c r="S26" s="55">
        <f>SUMIF(NSL!$C$176:$C$214,C26,NSL!$P$176:$P$214)</f>
        <v>0</v>
      </c>
      <c r="T26" s="55">
        <f>SUMIF(NSL!$C$216:$C$238,C26,NSL!$P$216:$P$238)</f>
        <v>0</v>
      </c>
      <c r="U26" s="55">
        <f>SUMIF(NSL!$C$240:$C$252,C26,NSL!$P$240:$P$252)</f>
        <v>0</v>
      </c>
      <c r="V26" s="55">
        <f>SUMIF(NSL!$C$254:$C$255,C26,NSL!$P$254:$P$255)</f>
        <v>0</v>
      </c>
      <c r="W26" s="55">
        <f>SUMIF(NSL!$C$257:$C$282,C26,NSL!$P$257:$P$282)</f>
        <v>0</v>
      </c>
      <c r="X26" s="55">
        <f>SUMIF(NSL!$C$284:$C$346,C26,NSL!$P$284:$P$346)</f>
        <v>0</v>
      </c>
      <c r="Y26" s="54">
        <f>D26-BG26</f>
        <v>0.04</v>
      </c>
      <c r="Z26" s="55">
        <f>SUMIF(NSL!$C$438:$C$480,C26,NSL!$P$438:$P$480)</f>
        <v>0</v>
      </c>
      <c r="AA26" s="70">
        <f t="shared" si="13"/>
        <v>0</v>
      </c>
      <c r="AB26" s="55">
        <f>SUMIF(NSL!$C$483:$C$679,C26,NSL!$P$483:$P$679)</f>
        <v>0</v>
      </c>
      <c r="AC26" s="55">
        <f>SUMIF(NSL!$C$681:$C$682,C26,NSL!$P$681:$P$682)</f>
        <v>0</v>
      </c>
      <c r="AD26" s="55">
        <f>SUMIF(NSL!$C$684:$C$692,C26,NSL!$P$684:$P$692)</f>
        <v>0</v>
      </c>
      <c r="AE26" s="55">
        <f>SUMIF(NSL!$C$694:$C$776,C26,NSL!$P$694:$P$776)</f>
        <v>0</v>
      </c>
      <c r="AF26" s="55">
        <f>SUMIF(NSL!$C$778:$C$810,C26,NSL!$P$778:$P$810)</f>
        <v>0</v>
      </c>
      <c r="AG26" s="55">
        <f>SUMIF(NSL!$C$812:$C$813,C26,NSL!$P$812:$P$813)</f>
        <v>0</v>
      </c>
      <c r="AH26" s="55">
        <f>SUMIF(NSL!$C$815:$C$816,C26,NSL!$P$815:$P$816)</f>
        <v>0</v>
      </c>
      <c r="AI26" s="55">
        <f>SUMIF(NSL!$C$818:$C$889,C26,NSL!$P$818:$P$889)</f>
        <v>0</v>
      </c>
      <c r="AJ26" s="55">
        <f>SUMIF(NSL!$C$891:$C$917,C26,NSL!$P$891:$P$917)</f>
        <v>0</v>
      </c>
      <c r="AK26" s="55">
        <f>SUMIF(NSL!$C$919:$C$981,C26,NSL!$P$919:$P$981)</f>
        <v>0</v>
      </c>
      <c r="AL26" s="55">
        <f>SUMIF(NSL!$C$983:$C$1000,C26,NSL!$P$983:$P$1000)</f>
        <v>0</v>
      </c>
      <c r="AM26" s="55">
        <f>SUMIF(NSL!$C$1002:$C$1028,C26,NSL!$P$1002:$P$1028)</f>
        <v>0</v>
      </c>
      <c r="AN26" s="55">
        <f>SUMIF(NSL!$C$1030:$C$1045,C26,NSL!$P$1030:$P$1045)</f>
        <v>0</v>
      </c>
      <c r="AO26" s="55">
        <f>SUMIF(NSL!$C$1047:$C$1048,C26,NSL!$P$1047:$P$1048)</f>
        <v>0</v>
      </c>
      <c r="AP26" s="55">
        <f>SUMIF(NSL!$C$1050:$C$1074,C26,NSL!$P$1050:$P$1074)</f>
        <v>0</v>
      </c>
      <c r="AQ26" s="55">
        <f>SUMIF(NSL!$C$1076:$C$1099,C26,NSL!$P$1076:$P$1099)</f>
        <v>0</v>
      </c>
      <c r="AR26" s="55">
        <f>SUMIF(NSL!$C$1101:$C$1121,C26,NSL!$P$1101:$P$1121)</f>
        <v>0</v>
      </c>
      <c r="AS26" s="55">
        <f>SUMIF(NSL!$C$1123:$C$1164,C26,NSL!$P$1123:$P$1164)</f>
        <v>0</v>
      </c>
      <c r="AT26" s="55">
        <f>SUMIF(NSL!$C$1166:$C$1201,C26,NSL!$P$1166:$P$1201)</f>
        <v>0</v>
      </c>
      <c r="AU26" s="55">
        <f>SUMIF(NSL!$C$1203:$C$1223,C26,NSL!$P$1203:$P$1223)</f>
        <v>0</v>
      </c>
      <c r="AV26" s="55">
        <f>SUMIF(NSL!$C$1225:$C$1226,C26,NSL!$P$1225:$P$1226)</f>
        <v>0</v>
      </c>
      <c r="AW26" s="55">
        <f>SUMIF(NSL!$C$1228:$C$1244,C26,NSL!$P$1228:$P$1244)</f>
        <v>0</v>
      </c>
      <c r="AX26" s="55">
        <f>SUMIF(NSL!$C$1246:$C$1351,C26,NSL!$P$1246:$P$1351)</f>
        <v>0</v>
      </c>
      <c r="AY26" s="55">
        <f>SUMIF(NSL!$C$1353:$C$1434,C26,NSL!$P$1353:$P$1434)</f>
        <v>0</v>
      </c>
      <c r="AZ26" s="55">
        <f>SUMIF(NSL!$C$1436:$C$1440,C26,NSL!$P$1436:$P$1440)</f>
        <v>0</v>
      </c>
      <c r="BA26" s="55">
        <f>SUMIF(NSL!$C$1442:$C$1507,C26,NSL!$P$1442:$P$1507)</f>
        <v>0</v>
      </c>
      <c r="BB26" s="55">
        <f>SUMIF(NSL!$C$1509:$C$1540,C26,NSL!$P$1509:$P$1540)</f>
        <v>0</v>
      </c>
      <c r="BC26" s="55">
        <f>SUMIF(NSL!$C$1542:$C$1545,C26,NSL!$P$1542:$P$1545)</f>
        <v>0</v>
      </c>
      <c r="BD26" s="55">
        <f>SUMIF(NSL!$C$1547:$C$1560,C26,NSL!$P$1547:$P$1560)</f>
        <v>0</v>
      </c>
      <c r="BE26" s="55">
        <f>SUMIF(NSL!$C$1562:$C$1565,C26,NSL!$P$1562:$P$1565)</f>
        <v>0</v>
      </c>
      <c r="BF26" s="55">
        <f>SUMIF(NSL!$C$1567:$C$1569,C26,NSL!$P$1567:$P$1569)</f>
        <v>0</v>
      </c>
      <c r="BG26" s="65">
        <f>SUM(G26:Q26)+SUM(S26:X26)+Z26+SUM(AB26:BF26)</f>
        <v>0</v>
      </c>
      <c r="BH26" s="53">
        <f>Y60-BG26</f>
        <v>0.3</v>
      </c>
      <c r="BI26" s="53">
        <f t="shared" si="6"/>
        <v>0.33999999999999997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>
        <f>HTg!M29</f>
        <v>0</v>
      </c>
      <c r="E27" s="65">
        <f t="shared" si="10"/>
        <v>0</v>
      </c>
      <c r="F27" s="70">
        <f t="shared" si="11"/>
        <v>0</v>
      </c>
      <c r="G27" s="55">
        <f>SUMIF(NSL!$C$9:$C$10,C27,NSL!$P$9:$P$10)</f>
        <v>0</v>
      </c>
      <c r="H27" s="55">
        <f>SUMIF(NSL!$C$12:$C$13,C27,NSL!$P$12:$P$13)</f>
        <v>0</v>
      </c>
      <c r="I27" s="55">
        <f>SUMIF(NSL!$C$15:$C$16,C27,NSL!$P$15:$P$16)</f>
        <v>0</v>
      </c>
      <c r="J27" s="55">
        <f>SUMIF(NSL!$C$18:$C$19,C27,NSL!$P$18:$P$19)</f>
        <v>0</v>
      </c>
      <c r="K27" s="55">
        <f>SUMIF(NSL!$C$21:$C$43,C27,NSL!$P$21:$P$43)</f>
        <v>0</v>
      </c>
      <c r="L27" s="55">
        <f>SUMIF(NSL!$C$45:$C$51,C27,NSL!$P$45:$P$51)</f>
        <v>0</v>
      </c>
      <c r="M27" s="55">
        <f>SUMIF(NSL!$C$53:$C$55,C27,NSL!$P$53:$P$55)</f>
        <v>0</v>
      </c>
      <c r="N27" s="55">
        <f>SUMIF(NSL!$C$57:$C$65,C27,NSL!$P$57:$P$65)</f>
        <v>0</v>
      </c>
      <c r="O27" s="55">
        <f>SUMIF(NSL!$C$67:$C$76,C27,NSL!$P$67:$P$76)</f>
        <v>0</v>
      </c>
      <c r="P27" s="55">
        <f>SUMIF(NSL!$C$78:$C$79,C27,NSL!$P$78:$P$79)</f>
        <v>0</v>
      </c>
      <c r="Q27" s="55">
        <f>SUMIF(NSL!$C$81:$C$173,C27,NSL!$P$81:$P$173)</f>
        <v>0</v>
      </c>
      <c r="R27" s="65">
        <f t="shared" si="12"/>
        <v>0</v>
      </c>
      <c r="S27" s="55">
        <f>SUMIF(NSL!$C$176:$C$214,C27,NSL!$P$176:$P$214)</f>
        <v>0</v>
      </c>
      <c r="T27" s="55">
        <f>SUMIF(NSL!$C$216:$C$238,C27,NSL!$P$216:$P$238)</f>
        <v>0</v>
      </c>
      <c r="U27" s="55">
        <f>SUMIF(NSL!$C$240:$C$252,C27,NSL!$P$240:$P$252)</f>
        <v>0</v>
      </c>
      <c r="V27" s="55">
        <f>SUMIF(NSL!$C$254:$C$255,C27,NSL!$P$254:$P$255)</f>
        <v>0</v>
      </c>
      <c r="W27" s="55">
        <f>SUMIF(NSL!$C$257:$C$282,C27,NSL!$P$257:$P$282)</f>
        <v>0</v>
      </c>
      <c r="X27" s="55">
        <f>SUMIF(NSL!$C$284:$C$346,C27,NSL!$P$284:$P$346)</f>
        <v>0</v>
      </c>
      <c r="Y27" s="55">
        <f>SUMIF(NSL!$C$348:$C$436,C27,NSL!$P$348:$P$436)</f>
        <v>0</v>
      </c>
      <c r="Z27" s="54">
        <f>D27-BG27</f>
        <v>0</v>
      </c>
      <c r="AA27" s="70">
        <f t="shared" si="13"/>
        <v>0</v>
      </c>
      <c r="AB27" s="55">
        <f>SUMIF(NSL!$C$483:$C$679,C27,NSL!$P$483:$P$679)</f>
        <v>0</v>
      </c>
      <c r="AC27" s="55">
        <f>SUMIF(NSL!$C$681:$C$682,C27,NSL!$P$681:$P$682)</f>
        <v>0</v>
      </c>
      <c r="AD27" s="55">
        <f>SUMIF(NSL!$C$684:$C$692,C27,NSL!$P$684:$P$692)</f>
        <v>0</v>
      </c>
      <c r="AE27" s="55">
        <f>SUMIF(NSL!$C$694:$C$776,C27,NSL!$P$694:$P$776)</f>
        <v>0</v>
      </c>
      <c r="AF27" s="55">
        <f>SUMIF(NSL!$C$778:$C$810,C27,NSL!$P$778:$P$810)</f>
        <v>0</v>
      </c>
      <c r="AG27" s="55">
        <f>SUMIF(NSL!$C$812:$C$813,C27,NSL!$P$812:$P$813)</f>
        <v>0</v>
      </c>
      <c r="AH27" s="55">
        <f>SUMIF(NSL!$C$815:$C$816,C27,NSL!$P$815:$P$816)</f>
        <v>0</v>
      </c>
      <c r="AI27" s="55">
        <f>SUMIF(NSL!$C$818:$C$889,C27,NSL!$P$818:$P$889)</f>
        <v>0</v>
      </c>
      <c r="AJ27" s="55">
        <f>SUMIF(NSL!$C$891:$C$917,C27,NSL!$P$891:$P$917)</f>
        <v>0</v>
      </c>
      <c r="AK27" s="55">
        <f>SUMIF(NSL!$C$919:$C$981,C27,NSL!$P$919:$P$981)</f>
        <v>0</v>
      </c>
      <c r="AL27" s="55">
        <f>SUMIF(NSL!$C$983:$C$1000,C27,NSL!$P$983:$P$1000)</f>
        <v>0</v>
      </c>
      <c r="AM27" s="55">
        <f>SUMIF(NSL!$C$1002:$C$1028,C27,NSL!$P$1002:$P$1028)</f>
        <v>0</v>
      </c>
      <c r="AN27" s="55">
        <f>SUMIF(NSL!$C$1030:$C$1045,C27,NSL!$P$1030:$P$1045)</f>
        <v>0</v>
      </c>
      <c r="AO27" s="55">
        <f>SUMIF(NSL!$C$1047:$C$1048,C27,NSL!$P$1047:$P$1048)</f>
        <v>0</v>
      </c>
      <c r="AP27" s="55">
        <f>SUMIF(NSL!$C$1050:$C$1074,C27,NSL!$P$1050:$P$1074)</f>
        <v>0</v>
      </c>
      <c r="AQ27" s="55">
        <f>SUMIF(NSL!$C$1076:$C$1099,C27,NSL!$P$1076:$P$1099)</f>
        <v>0</v>
      </c>
      <c r="AR27" s="55">
        <f>SUMIF(NSL!$C$1101:$C$1121,C27,NSL!$P$1101:$P$1121)</f>
        <v>0</v>
      </c>
      <c r="AS27" s="55">
        <f>SUMIF(NSL!$C$1123:$C$1164,C27,NSL!$P$1123:$P$1164)</f>
        <v>0</v>
      </c>
      <c r="AT27" s="55">
        <f>SUMIF(NSL!$C$1166:$C$1201,C27,NSL!$P$1166:$P$1201)</f>
        <v>0</v>
      </c>
      <c r="AU27" s="55">
        <f>SUMIF(NSL!$C$1203:$C$1223,C27,NSL!$P$1203:$P$1223)</f>
        <v>0</v>
      </c>
      <c r="AV27" s="55">
        <f>SUMIF(NSL!$C$1225:$C$1226,C27,NSL!$P$1225:$P$1226)</f>
        <v>0</v>
      </c>
      <c r="AW27" s="55">
        <f>SUMIF(NSL!$C$1228:$C$1244,C27,NSL!$P$1228:$P$1244)</f>
        <v>0</v>
      </c>
      <c r="AX27" s="55">
        <f>SUMIF(NSL!$C$1246:$C$1351,C27,NSL!$P$1246:$P$1351)</f>
        <v>0</v>
      </c>
      <c r="AY27" s="55">
        <f>SUMIF(NSL!$C$1353:$C$1434,C27,NSL!$P$1353:$P$1434)</f>
        <v>0</v>
      </c>
      <c r="AZ27" s="55">
        <f>SUMIF(NSL!$C$1436:$C$1440,C27,NSL!$P$1436:$P$1440)</f>
        <v>0</v>
      </c>
      <c r="BA27" s="55">
        <f>SUMIF(NSL!$C$1442:$C$1507,C27,NSL!$P$1442:$P$1507)</f>
        <v>0</v>
      </c>
      <c r="BB27" s="55">
        <f>SUMIF(NSL!$C$1509:$C$1540,C27,NSL!$P$1509:$P$1540)</f>
        <v>0</v>
      </c>
      <c r="BC27" s="55">
        <f>SUMIF(NSL!$C$1542:$C$1545,C27,NSL!$P$1542:$P$1545)</f>
        <v>0</v>
      </c>
      <c r="BD27" s="55">
        <f>SUMIF(NSL!$C$1547:$C$1560,C27,NSL!$P$1547:$P$1560)</f>
        <v>0</v>
      </c>
      <c r="BE27" s="55">
        <f>SUMIF(NSL!$C$1562:$C$1565,C27,NSL!$P$1562:$P$1565)</f>
        <v>0</v>
      </c>
      <c r="BF27" s="55">
        <f>SUMIF(NSL!$C$1567:$C$1569,C27,NSL!$P$1567:$P$1569)</f>
        <v>0</v>
      </c>
      <c r="BG27" s="65">
        <f>SUM(G27:Q27)+SUM(S27:Y27)+SUM(AB27:BF27)</f>
        <v>0</v>
      </c>
      <c r="BH27" s="58">
        <f>Z60-BG27</f>
        <v>0</v>
      </c>
      <c r="BI27" s="53">
        <f t="shared" si="6"/>
        <v>0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>
        <f>HTg!M30</f>
        <v>67.13</v>
      </c>
      <c r="E28" s="65">
        <f t="shared" si="10"/>
        <v>0</v>
      </c>
      <c r="F28" s="70">
        <f t="shared" si="11"/>
        <v>0</v>
      </c>
      <c r="G28" s="72">
        <f>SUM(G29:G41)</f>
        <v>0</v>
      </c>
      <c r="H28" s="72">
        <f t="shared" ref="H28:Z28" si="14">SUM(H29:H41)</f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65">
        <f>SUM(R29:R41)</f>
        <v>67.13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0.04</v>
      </c>
      <c r="Y28" s="72">
        <f t="shared" si="14"/>
        <v>0</v>
      </c>
      <c r="Z28" s="72">
        <f t="shared" si="14"/>
        <v>0</v>
      </c>
      <c r="AA28" s="72">
        <f>D28-BG28</f>
        <v>66.11999999999999</v>
      </c>
      <c r="AB28" s="72">
        <f t="shared" ref="AB28:BG28" si="15">SUM(AB29:AB41)</f>
        <v>0.71000000000000008</v>
      </c>
      <c r="AC28" s="72">
        <f t="shared" si="15"/>
        <v>0</v>
      </c>
      <c r="AD28" s="72">
        <f t="shared" si="15"/>
        <v>0.1</v>
      </c>
      <c r="AE28" s="72">
        <f t="shared" si="15"/>
        <v>4.2300000000000004</v>
      </c>
      <c r="AF28" s="72">
        <f t="shared" si="15"/>
        <v>1.26</v>
      </c>
      <c r="AG28" s="72">
        <f t="shared" si="15"/>
        <v>0</v>
      </c>
      <c r="AH28" s="72">
        <f t="shared" si="15"/>
        <v>0</v>
      </c>
      <c r="AI28" s="72">
        <f t="shared" si="15"/>
        <v>51.4</v>
      </c>
      <c r="AJ28" s="72">
        <f t="shared" si="15"/>
        <v>8.4499999999999993</v>
      </c>
      <c r="AK28" s="72">
        <f t="shared" si="15"/>
        <v>0</v>
      </c>
      <c r="AL28" s="72">
        <f t="shared" si="15"/>
        <v>0.02</v>
      </c>
      <c r="AM28" s="72">
        <f t="shared" si="15"/>
        <v>0</v>
      </c>
      <c r="AN28" s="72">
        <f t="shared" si="15"/>
        <v>0</v>
      </c>
      <c r="AO28" s="72">
        <f t="shared" si="15"/>
        <v>0</v>
      </c>
      <c r="AP28" s="72">
        <f t="shared" si="15"/>
        <v>0.68</v>
      </c>
      <c r="AQ28" s="72">
        <f t="shared" si="15"/>
        <v>0</v>
      </c>
      <c r="AR28" s="72">
        <f t="shared" si="15"/>
        <v>0.11</v>
      </c>
      <c r="AS28" s="72">
        <f t="shared" si="15"/>
        <v>0</v>
      </c>
      <c r="AT28" s="72">
        <f t="shared" si="15"/>
        <v>0</v>
      </c>
      <c r="AU28" s="72">
        <f t="shared" si="15"/>
        <v>0</v>
      </c>
      <c r="AV28" s="72">
        <f t="shared" si="15"/>
        <v>0</v>
      </c>
      <c r="AW28" s="72">
        <f t="shared" si="15"/>
        <v>0</v>
      </c>
      <c r="AX28" s="72">
        <f t="shared" si="15"/>
        <v>0</v>
      </c>
      <c r="AY28" s="72">
        <f t="shared" si="15"/>
        <v>0</v>
      </c>
      <c r="AZ28" s="72">
        <f t="shared" si="15"/>
        <v>0</v>
      </c>
      <c r="BA28" s="72">
        <f t="shared" si="15"/>
        <v>0.13</v>
      </c>
      <c r="BB28" s="72">
        <f t="shared" si="15"/>
        <v>0</v>
      </c>
      <c r="BC28" s="72">
        <f t="shared" si="15"/>
        <v>0</v>
      </c>
      <c r="BD28" s="72">
        <f t="shared" si="15"/>
        <v>0</v>
      </c>
      <c r="BE28" s="72">
        <f t="shared" si="15"/>
        <v>0</v>
      </c>
      <c r="BF28" s="72">
        <f t="shared" si="15"/>
        <v>0</v>
      </c>
      <c r="BG28" s="65">
        <f t="shared" si="15"/>
        <v>1.01</v>
      </c>
      <c r="BH28" s="70">
        <f>AA60-BG28</f>
        <v>25.500000000000018</v>
      </c>
      <c r="BI28" s="70">
        <f>SUM(BI29:BI41)</f>
        <v>92.68</v>
      </c>
    </row>
    <row r="29" spans="1:61" ht="15">
      <c r="A29" s="56"/>
      <c r="B29" s="7" t="s">
        <v>166</v>
      </c>
      <c r="C29" s="8" t="s">
        <v>53</v>
      </c>
      <c r="D29" s="52">
        <f>HTg!M31</f>
        <v>0.76</v>
      </c>
      <c r="E29" s="65">
        <f t="shared" si="10"/>
        <v>0</v>
      </c>
      <c r="F29" s="70">
        <f t="shared" si="11"/>
        <v>0</v>
      </c>
      <c r="G29" s="55">
        <f>SUMIF(NSL!$C$9:$C$10,C29,NSL!$P$9:$P$10)</f>
        <v>0</v>
      </c>
      <c r="H29" s="55">
        <f>SUMIF(NSL!$C$12:$C$13,C29,NSL!$P$12:$P$13)</f>
        <v>0</v>
      </c>
      <c r="I29" s="55">
        <f>SUMIF(NSL!$C$15:$C$16,C29,NSL!$P$15:$P$16)</f>
        <v>0</v>
      </c>
      <c r="J29" s="55">
        <f>SUMIF(NSL!$C$18:$C$19,C29,NSL!$P$18:$P$19)</f>
        <v>0</v>
      </c>
      <c r="K29" s="55">
        <f>SUMIF(NSL!$C$21:$C$43,C29,NSL!$P$21:$P$43)</f>
        <v>0</v>
      </c>
      <c r="L29" s="55">
        <f>SUMIF(NSL!$C$45:$C$51,C29,NSL!$P$45:$P$51)</f>
        <v>0</v>
      </c>
      <c r="M29" s="55">
        <f>SUMIF(NSL!$C$53:$C$55,C29,NSL!$P$53:$P$55)</f>
        <v>0</v>
      </c>
      <c r="N29" s="55">
        <f>SUMIF(NSL!$C$57:$C$65,C29,NSL!$P$57:$P$65)</f>
        <v>0</v>
      </c>
      <c r="O29" s="55">
        <f>SUMIF(NSL!$C$67:$C$76,C29,NSL!$P$67:$P$76)</f>
        <v>0</v>
      </c>
      <c r="P29" s="55">
        <f>SUMIF(NSL!$C$78:$C$79,C29,NSL!$P$78:$P$79)</f>
        <v>0</v>
      </c>
      <c r="Q29" s="55">
        <f>SUMIF(NSL!$C$81:$C$173,C29,NSL!$P$81:$P$173)</f>
        <v>0</v>
      </c>
      <c r="R29" s="65">
        <f t="shared" si="12"/>
        <v>0.76</v>
      </c>
      <c r="S29" s="55">
        <f>SUMIF(NSL!$C$176:$C$214,C29,NSL!$P$176:$P$214)</f>
        <v>0</v>
      </c>
      <c r="T29" s="55">
        <f>SUMIF(NSL!$C$216:$C$238,C29,NSL!$P$216:$P$238)</f>
        <v>0</v>
      </c>
      <c r="U29" s="55">
        <f>SUMIF(NSL!$C$240:$C$252,C29,NSL!$P$240:$P$252)</f>
        <v>0</v>
      </c>
      <c r="V29" s="55">
        <f>SUMIF(NSL!$C$254:$C$255,C29,NSL!$P$254:$P$255)</f>
        <v>0</v>
      </c>
      <c r="W29" s="55">
        <f>SUMIF(NSL!$C$257:$C$282,C29,NSL!$P$257:$P$282)</f>
        <v>0</v>
      </c>
      <c r="X29" s="55">
        <f>SUMIF(NSL!$C$284:$C$346,C29,NSL!$P$284:$P$346)</f>
        <v>0.04</v>
      </c>
      <c r="Y29" s="55">
        <f>SUMIF(NSL!$C$348:$C$436,C29,NSL!$P$348:$P$436)</f>
        <v>0</v>
      </c>
      <c r="Z29" s="55">
        <f>SUMIF(NSL!$C$438:$C$480,C29,NSL!$P$438:$P$480)</f>
        <v>0</v>
      </c>
      <c r="AA29" s="72">
        <f>SUM(AB29:AN29)</f>
        <v>0.66</v>
      </c>
      <c r="AB29" s="54">
        <f>D29-BG29</f>
        <v>0.66</v>
      </c>
      <c r="AC29" s="55">
        <f>SUMIF(NSL!$C$681:$C$682,C29,NSL!$P$681:$P$682)</f>
        <v>0</v>
      </c>
      <c r="AD29" s="55">
        <f>SUMIF(NSL!$C$684:$C$692,C29,NSL!$P$684:$P$692)</f>
        <v>0</v>
      </c>
      <c r="AE29" s="55">
        <f>SUMIF(NSL!$C$694:$C$776,C29,NSL!$P$694:$P$776)</f>
        <v>0</v>
      </c>
      <c r="AF29" s="55">
        <f>SUMIF(NSL!$C$778:$C$810,C29,NSL!$P$778:$P$810)</f>
        <v>0</v>
      </c>
      <c r="AG29" s="55">
        <f>SUMIF(NSL!$C$812:$C$813,C29,NSL!$P$812:$P$813)</f>
        <v>0</v>
      </c>
      <c r="AH29" s="55">
        <f>SUMIF(NSL!$C$815:$C$816,C29,NSL!$P$815:$P$816)</f>
        <v>0</v>
      </c>
      <c r="AI29" s="55">
        <f>SUMIF(NSL!$C$818:$C$889,C29,NSL!$P$818:$P$889)</f>
        <v>0</v>
      </c>
      <c r="AJ29" s="55">
        <f>SUMIF(NSL!$C$891:$C$917,C29,NSL!$P$891:$P$917)</f>
        <v>0</v>
      </c>
      <c r="AK29" s="55">
        <f>SUMIF(NSL!$C$919:$C$981,C29,NSL!$P$919:$P$981)</f>
        <v>0</v>
      </c>
      <c r="AL29" s="55">
        <f>SUMIF(NSL!$C$983:$C$1000,C29,NSL!$P$983:$P$1000)</f>
        <v>0</v>
      </c>
      <c r="AM29" s="55">
        <f>SUMIF(NSL!$C$1002:$C$1028,C29,NSL!$P$1002:$P$1028)</f>
        <v>0</v>
      </c>
      <c r="AN29" s="55">
        <f>SUMIF(NSL!$C$1030:$C$1045,C29,NSL!$P$1030:$P$1045)</f>
        <v>0</v>
      </c>
      <c r="AO29" s="55">
        <f>SUMIF(NSL!$C$1047:$C$1048,C29,NSL!$P$1047:$P$1048)</f>
        <v>0</v>
      </c>
      <c r="AP29" s="55">
        <f>SUMIF(NSL!$C$1050:$C$1074,C29,NSL!$P$1050:$P$1074)</f>
        <v>0</v>
      </c>
      <c r="AQ29" s="55">
        <f>SUMIF(NSL!$C$1076:$C$1099,C29,NSL!$P$1076:$P$1099)</f>
        <v>0</v>
      </c>
      <c r="AR29" s="55">
        <f>SUMIF(NSL!$C$1101:$C$1121,C29,NSL!$P$1101:$P$1121)</f>
        <v>0.06</v>
      </c>
      <c r="AS29" s="55">
        <f>SUMIF(NSL!$C$1123:$C$1164,C29,NSL!$P$1123:$P$1164)</f>
        <v>0</v>
      </c>
      <c r="AT29" s="55">
        <f>SUMIF(NSL!$C$1166:$C$1201,C29,NSL!$P$1166:$P$1201)</f>
        <v>0</v>
      </c>
      <c r="AU29" s="55">
        <f>SUMIF(NSL!$C$1203:$C$1223,C29,NSL!$P$1203:$P$1223)</f>
        <v>0</v>
      </c>
      <c r="AV29" s="55">
        <f>SUMIF(NSL!$C$1225:$C$1226,C29,NSL!$P$1225:$P$1226)</f>
        <v>0</v>
      </c>
      <c r="AW29" s="55">
        <f>SUMIF(NSL!$C$1228:$C$1244,C29,NSL!$P$1228:$P$1244)</f>
        <v>0</v>
      </c>
      <c r="AX29" s="55">
        <f>SUMIF(NSL!$C$1246:$C$1351,C29,NSL!$P$1246:$P$1351)</f>
        <v>0</v>
      </c>
      <c r="AY29" s="55">
        <f>SUMIF(NSL!$C$1353:$C$1434,C29,NSL!$P$1353:$P$1434)</f>
        <v>0</v>
      </c>
      <c r="AZ29" s="55">
        <f>SUMIF(NSL!$C$1436:$C$1440,C29,NSL!$P$1436:$P$1440)</f>
        <v>0</v>
      </c>
      <c r="BA29" s="55">
        <f>SUMIF(NSL!$C$1442:$C$1507,C29,NSL!$P$1442:$P$1507)</f>
        <v>0</v>
      </c>
      <c r="BB29" s="55">
        <f>SUMIF(NSL!$C$1509:$C$1540,C29,NSL!$P$1509:$P$1540)</f>
        <v>0</v>
      </c>
      <c r="BC29" s="55">
        <f>SUMIF(NSL!$C$1542:$C$1545,C29,NSL!$P$1542:$P$1545)</f>
        <v>0</v>
      </c>
      <c r="BD29" s="55">
        <f>SUMIF(NSL!$C$1547:$C$1560,C29,NSL!$P$1547:$P$1560)</f>
        <v>0</v>
      </c>
      <c r="BE29" s="55">
        <f>SUMIF(NSL!$C$1562:$C$1565,C29,NSL!$P$1562:$P$1565)</f>
        <v>0</v>
      </c>
      <c r="BF29" s="55">
        <f>SUMIF(NSL!$C$1567:$C$1569,C29,NSL!$P$1567:$P$1569)</f>
        <v>0</v>
      </c>
      <c r="BG29" s="65">
        <f>SUM(G29:Q29)+SUM(S29:Z29)+SUM(AC29:BF29)</f>
        <v>0.1</v>
      </c>
      <c r="BH29" s="53">
        <f>AB60-BG29</f>
        <v>0.88000000000000012</v>
      </c>
      <c r="BI29" s="53">
        <f t="shared" si="6"/>
        <v>1.6400000000000001</v>
      </c>
    </row>
    <row r="30" spans="1:61" ht="15">
      <c r="A30" s="56"/>
      <c r="B30" s="7" t="s">
        <v>167</v>
      </c>
      <c r="C30" s="8" t="s">
        <v>58</v>
      </c>
      <c r="D30" s="52">
        <f>HTg!M32</f>
        <v>0</v>
      </c>
      <c r="E30" s="65">
        <f t="shared" si="10"/>
        <v>0</v>
      </c>
      <c r="F30" s="70">
        <f t="shared" si="11"/>
        <v>0</v>
      </c>
      <c r="G30" s="55">
        <f>SUMIF(NSL!$C$9:$C$10,C30,NSL!$P$9:$P$10)</f>
        <v>0</v>
      </c>
      <c r="H30" s="55">
        <f>SUMIF(NSL!$C$12:$C$13,C30,NSL!$P$12:$P$13)</f>
        <v>0</v>
      </c>
      <c r="I30" s="55">
        <f>SUMIF(NSL!$C$15:$C$16,C30,NSL!$P$15:$P$16)</f>
        <v>0</v>
      </c>
      <c r="J30" s="55">
        <f>SUMIF(NSL!$C$18:$C$19,C30,NSL!$P$18:$P$19)</f>
        <v>0</v>
      </c>
      <c r="K30" s="55">
        <f>SUMIF(NSL!$C$21:$C$43,C30,NSL!$P$21:$P$43)</f>
        <v>0</v>
      </c>
      <c r="L30" s="55">
        <f>SUMIF(NSL!$C$45:$C$51,C30,NSL!$P$45:$P$51)</f>
        <v>0</v>
      </c>
      <c r="M30" s="55">
        <f>SUMIF(NSL!$C$53:$C$55,C30,NSL!$P$53:$P$55)</f>
        <v>0</v>
      </c>
      <c r="N30" s="55">
        <f>SUMIF(NSL!$C$57:$C$65,C30,NSL!$P$57:$P$65)</f>
        <v>0</v>
      </c>
      <c r="O30" s="55">
        <f>SUMIF(NSL!$C$67:$C$76,C30,NSL!$P$67:$P$76)</f>
        <v>0</v>
      </c>
      <c r="P30" s="55">
        <f>SUMIF(NSL!$C$78:$C$79,C30,NSL!$P$78:$P$79)</f>
        <v>0</v>
      </c>
      <c r="Q30" s="55">
        <f>SUMIF(NSL!$C$81:$C$173,C30,NSL!$P$81:$P$173)</f>
        <v>0</v>
      </c>
      <c r="R30" s="65">
        <f t="shared" si="12"/>
        <v>0</v>
      </c>
      <c r="S30" s="55">
        <f>SUMIF(NSL!$C$176:$C$214,C30,NSL!$P$176:$P$214)</f>
        <v>0</v>
      </c>
      <c r="T30" s="55">
        <f>SUMIF(NSL!$C$216:$C$238,C30,NSL!$P$216:$P$238)</f>
        <v>0</v>
      </c>
      <c r="U30" s="55">
        <f>SUMIF(NSL!$C$240:$C$252,C30,NSL!$P$240:$P$252)</f>
        <v>0</v>
      </c>
      <c r="V30" s="55">
        <f>SUMIF(NSL!$C$254:$C$255,C30,NSL!$P$254:$P$255)</f>
        <v>0</v>
      </c>
      <c r="W30" s="55">
        <f>SUMIF(NSL!$C$257:$C$282,C30,NSL!$P$257:$P$282)</f>
        <v>0</v>
      </c>
      <c r="X30" s="55">
        <f>SUMIF(NSL!$C$284:$C$346,C30,NSL!$P$284:$P$346)</f>
        <v>0</v>
      </c>
      <c r="Y30" s="55">
        <f>SUMIF(NSL!$C$348:$C$436,C30,NSL!$P$348:$P$436)</f>
        <v>0</v>
      </c>
      <c r="Z30" s="55">
        <f>SUMIF(NSL!$C$438:$C$480,C30,NSL!$P$438:$P$480)</f>
        <v>0</v>
      </c>
      <c r="AA30" s="72">
        <f t="shared" ref="AA30:AA59" si="16">SUM(AB30:AN30)</f>
        <v>0</v>
      </c>
      <c r="AB30" s="55">
        <f>SUMIF(NSL!$C$483:$C$679,C30,NSL!$P$483:$P$679)</f>
        <v>0</v>
      </c>
      <c r="AC30" s="54">
        <f>D30-BG30</f>
        <v>0</v>
      </c>
      <c r="AD30" s="55">
        <f>SUMIF(NSL!$C$684:$C$692,C30,NSL!$P$684:$P$692)</f>
        <v>0</v>
      </c>
      <c r="AE30" s="55">
        <f>SUMIF(NSL!$C$694:$C$776,C30,NSL!$P$694:$P$776)</f>
        <v>0</v>
      </c>
      <c r="AF30" s="55">
        <f>SUMIF(NSL!$C$778:$C$810,C30,NSL!$P$778:$P$810)</f>
        <v>0</v>
      </c>
      <c r="AG30" s="55">
        <f>SUMIF(NSL!$C$812:$C$813,C30,NSL!$P$812:$P$813)</f>
        <v>0</v>
      </c>
      <c r="AH30" s="55">
        <f>SUMIF(NSL!$C$815:$C$816,C30,NSL!$P$815:$P$816)</f>
        <v>0</v>
      </c>
      <c r="AI30" s="55">
        <f>SUMIF(NSL!$C$818:$C$889,C30,NSL!$P$818:$P$889)</f>
        <v>0</v>
      </c>
      <c r="AJ30" s="55">
        <f>SUMIF(NSL!$C$891:$C$917,C30,NSL!$P$891:$P$917)</f>
        <v>0</v>
      </c>
      <c r="AK30" s="55">
        <f>SUMIF(NSL!$C$919:$C$981,C30,NSL!$P$919:$P$981)</f>
        <v>0</v>
      </c>
      <c r="AL30" s="55">
        <f>SUMIF(NSL!$C$983:$C$1000,C30,NSL!$P$983:$P$1000)</f>
        <v>0</v>
      </c>
      <c r="AM30" s="55">
        <f>SUMIF(NSL!$C$1002:$C$1028,C30,NSL!$P$1002:$P$1028)</f>
        <v>0</v>
      </c>
      <c r="AN30" s="55">
        <f>SUMIF(NSL!$C$1030:$C$1045,C30,NSL!$P$1030:$P$1045)</f>
        <v>0</v>
      </c>
      <c r="AO30" s="55">
        <f>SUMIF(NSL!$C$1047:$C$1048,C30,NSL!$P$1047:$P$1048)</f>
        <v>0</v>
      </c>
      <c r="AP30" s="55">
        <f>SUMIF(NSL!$C$1050:$C$1074,C30,NSL!$P$1050:$P$1074)</f>
        <v>0</v>
      </c>
      <c r="AQ30" s="55">
        <f>SUMIF(NSL!$C$1076:$C$1099,C30,NSL!$P$1076:$P$1099)</f>
        <v>0</v>
      </c>
      <c r="AR30" s="55">
        <f>SUMIF(NSL!$C$1101:$C$1121,C30,NSL!$P$1101:$P$1121)</f>
        <v>0</v>
      </c>
      <c r="AS30" s="55">
        <f>SUMIF(NSL!$C$1123:$C$1164,C30,NSL!$P$1123:$P$1164)</f>
        <v>0</v>
      </c>
      <c r="AT30" s="55">
        <f>SUMIF(NSL!$C$1166:$C$1201,C30,NSL!$P$1166:$P$1201)</f>
        <v>0</v>
      </c>
      <c r="AU30" s="55">
        <f>SUMIF(NSL!$C$1203:$C$1223,C30,NSL!$P$1203:$P$1223)</f>
        <v>0</v>
      </c>
      <c r="AV30" s="55">
        <f>SUMIF(NSL!$C$1225:$C$1226,C30,NSL!$P$1225:$P$1226)</f>
        <v>0</v>
      </c>
      <c r="AW30" s="55">
        <f>SUMIF(NSL!$C$1228:$C$1244,C30,NSL!$P$1228:$P$1244)</f>
        <v>0</v>
      </c>
      <c r="AX30" s="55">
        <f>SUMIF(NSL!$C$1246:$C$1351,C30,NSL!$P$1246:$P$1351)</f>
        <v>0</v>
      </c>
      <c r="AY30" s="55">
        <f>SUMIF(NSL!$C$1353:$C$1434,C30,NSL!$P$1353:$P$1434)</f>
        <v>0</v>
      </c>
      <c r="AZ30" s="55">
        <f>SUMIF(NSL!$C$1436:$C$1440,C30,NSL!$P$1436:$P$1440)</f>
        <v>0</v>
      </c>
      <c r="BA30" s="55">
        <f>SUMIF(NSL!$C$1442:$C$1507,C30,NSL!$P$1442:$P$1507)</f>
        <v>0</v>
      </c>
      <c r="BB30" s="55">
        <f>SUMIF(NSL!$C$1509:$C$1540,C30,NSL!$P$1509:$P$1540)</f>
        <v>0</v>
      </c>
      <c r="BC30" s="55">
        <f>SUMIF(NSL!$C$1542:$C$1545,C30,NSL!$P$1542:$P$1545)</f>
        <v>0</v>
      </c>
      <c r="BD30" s="55">
        <f>SUMIF(NSL!$C$1547:$C$1560,C30,NSL!$P$1547:$P$1560)</f>
        <v>0</v>
      </c>
      <c r="BE30" s="55">
        <f>SUMIF(NSL!$C$1562:$C$1565,C30,NSL!$P$1562:$P$1565)</f>
        <v>0</v>
      </c>
      <c r="BF30" s="55">
        <f>SUMIF(NSL!$C$1567:$C$1569,C30,NSL!$P$1567:$P$1569)</f>
        <v>0</v>
      </c>
      <c r="BG30" s="65">
        <f>SUM(G30:Q30)+SUM(S30:Z30)+AB30+SUM(AD30:BF30)</f>
        <v>0</v>
      </c>
      <c r="BH30" s="53">
        <f>AC60-BG30</f>
        <v>0</v>
      </c>
      <c r="BI30" s="53">
        <f t="shared" si="6"/>
        <v>0</v>
      </c>
    </row>
    <row r="31" spans="1:61" ht="15">
      <c r="A31" s="56"/>
      <c r="B31" s="7" t="s">
        <v>168</v>
      </c>
      <c r="C31" s="8" t="s">
        <v>54</v>
      </c>
      <c r="D31" s="52">
        <f>HTg!M33</f>
        <v>0.1</v>
      </c>
      <c r="E31" s="65">
        <f t="shared" si="10"/>
        <v>0</v>
      </c>
      <c r="F31" s="70">
        <f t="shared" si="11"/>
        <v>0</v>
      </c>
      <c r="G31" s="55">
        <f>SUMIF(NSL!$C$9:$C$10,C31,NSL!$P$9:$P$10)</f>
        <v>0</v>
      </c>
      <c r="H31" s="55">
        <f>SUMIF(NSL!$C$12:$C$13,C31,NSL!$P$12:$P$13)</f>
        <v>0</v>
      </c>
      <c r="I31" s="55">
        <f>SUMIF(NSL!$C$15:$C$16,C31,NSL!$P$15:$P$16)</f>
        <v>0</v>
      </c>
      <c r="J31" s="55">
        <f>SUMIF(NSL!$C$18:$C$19,C31,NSL!$P$18:$P$19)</f>
        <v>0</v>
      </c>
      <c r="K31" s="55">
        <f>SUMIF(NSL!$C$21:$C$43,C31,NSL!$P$21:$P$43)</f>
        <v>0</v>
      </c>
      <c r="L31" s="55">
        <f>SUMIF(NSL!$C$45:$C$51,C31,NSL!$P$45:$P$51)</f>
        <v>0</v>
      </c>
      <c r="M31" s="55">
        <f>SUMIF(NSL!$C$53:$C$55,C31,NSL!$P$53:$P$55)</f>
        <v>0</v>
      </c>
      <c r="N31" s="55">
        <f>SUMIF(NSL!$C$57:$C$65,C31,NSL!$P$57:$P$65)</f>
        <v>0</v>
      </c>
      <c r="O31" s="55">
        <f>SUMIF(NSL!$C$67:$C$76,C31,NSL!$P$67:$P$76)</f>
        <v>0</v>
      </c>
      <c r="P31" s="55">
        <f>SUMIF(NSL!$C$78:$C$79,C31,NSL!$P$78:$P$79)</f>
        <v>0</v>
      </c>
      <c r="Q31" s="55">
        <f>SUMIF(NSL!$C$81:$C$173,C31,NSL!$P$81:$P$173)</f>
        <v>0</v>
      </c>
      <c r="R31" s="65">
        <f t="shared" si="12"/>
        <v>0.1</v>
      </c>
      <c r="S31" s="55">
        <f>SUMIF(NSL!$C$176:$C$214,C31,NSL!$P$176:$P$214)</f>
        <v>0</v>
      </c>
      <c r="T31" s="55">
        <f>SUMIF(NSL!$C$216:$C$238,C31,NSL!$P$216:$P$238)</f>
        <v>0</v>
      </c>
      <c r="U31" s="55">
        <f>SUMIF(NSL!$C$240:$C$252,C31,NSL!$P$240:$P$252)</f>
        <v>0</v>
      </c>
      <c r="V31" s="55">
        <f>SUMIF(NSL!$C$254:$C$255,C31,NSL!$P$254:$P$255)</f>
        <v>0</v>
      </c>
      <c r="W31" s="55">
        <f>SUMIF(NSL!$C$257:$C$282,C31,NSL!$P$257:$P$282)</f>
        <v>0</v>
      </c>
      <c r="X31" s="55">
        <f>SUMIF(NSL!$C$284:$C$346,C31,NSL!$P$284:$P$346)</f>
        <v>0</v>
      </c>
      <c r="Y31" s="55">
        <f>SUMIF(NSL!$C$348:$C$436,C31,NSL!$P$348:$P$436)</f>
        <v>0</v>
      </c>
      <c r="Z31" s="55">
        <f>SUMIF(NSL!$C$438:$C$480,C31,NSL!$P$438:$P$480)</f>
        <v>0</v>
      </c>
      <c r="AA31" s="72">
        <f t="shared" si="16"/>
        <v>0.1</v>
      </c>
      <c r="AB31" s="55">
        <f>SUMIF(NSL!$C$483:$C$679,C31,NSL!$P$483:$P$679)</f>
        <v>0</v>
      </c>
      <c r="AC31" s="55">
        <f>SUMIF(NSL!$C$681:$C$682,C31,NSL!$P$681:$P$682)</f>
        <v>0</v>
      </c>
      <c r="AD31" s="54">
        <f>D31-BG31</f>
        <v>0.1</v>
      </c>
      <c r="AE31" s="55">
        <f>SUMIF(NSL!$C$694:$C$776,C31,NSL!$P$694:$P$776)</f>
        <v>0</v>
      </c>
      <c r="AF31" s="55">
        <f>SUMIF(NSL!$C$778:$C$810,C31,NSL!$P$778:$P$810)</f>
        <v>0</v>
      </c>
      <c r="AG31" s="55">
        <f>SUMIF(NSL!$C$812:$C$813,C31,NSL!$P$812:$P$813)</f>
        <v>0</v>
      </c>
      <c r="AH31" s="55">
        <f>SUMIF(NSL!$C$815:$C$816,C31,NSL!$P$815:$P$816)</f>
        <v>0</v>
      </c>
      <c r="AI31" s="55">
        <f>SUMIF(NSL!$C$818:$C$889,C31,NSL!$P$818:$P$889)</f>
        <v>0</v>
      </c>
      <c r="AJ31" s="55">
        <f>SUMIF(NSL!$C$891:$C$917,C31,NSL!$P$891:$P$917)</f>
        <v>0</v>
      </c>
      <c r="AK31" s="55">
        <f>SUMIF(NSL!$C$919:$C$981,C31,NSL!$P$919:$P$981)</f>
        <v>0</v>
      </c>
      <c r="AL31" s="55">
        <f>SUMIF(NSL!$C$983:$C$1000,C31,NSL!$P$983:$P$1000)</f>
        <v>0</v>
      </c>
      <c r="AM31" s="55">
        <f>SUMIF(NSL!$C$1002:$C$1028,C31,NSL!$P$1002:$P$1028)</f>
        <v>0</v>
      </c>
      <c r="AN31" s="55">
        <f>SUMIF(NSL!$C$1030:$C$1045,C31,NSL!$P$1030:$P$1045)</f>
        <v>0</v>
      </c>
      <c r="AO31" s="55">
        <f>SUMIF(NSL!$C$1047:$C$1048,C31,NSL!$P$1047:$P$1048)</f>
        <v>0</v>
      </c>
      <c r="AP31" s="55">
        <f>SUMIF(NSL!$C$1050:$C$1074,C31,NSL!$P$1050:$P$1074)</f>
        <v>0</v>
      </c>
      <c r="AQ31" s="55">
        <f>SUMIF(NSL!$C$1076:$C$1099,C31,NSL!$P$1076:$P$1099)</f>
        <v>0</v>
      </c>
      <c r="AR31" s="55">
        <f>SUMIF(NSL!$C$1101:$C$1121,C31,NSL!$P$1101:$P$1121)</f>
        <v>0</v>
      </c>
      <c r="AS31" s="55">
        <f>SUMIF(NSL!$C$1123:$C$1164,C31,NSL!$P$1123:$P$1164)</f>
        <v>0</v>
      </c>
      <c r="AT31" s="55">
        <f>SUMIF(NSL!$C$1166:$C$1201,C31,NSL!$P$1166:$P$1201)</f>
        <v>0</v>
      </c>
      <c r="AU31" s="55">
        <f>SUMIF(NSL!$C$1203:$C$1223,C31,NSL!$P$1203:$P$1223)</f>
        <v>0</v>
      </c>
      <c r="AV31" s="55">
        <f>SUMIF(NSL!$C$1225:$C$1226,C31,NSL!$P$1225:$P$1226)</f>
        <v>0</v>
      </c>
      <c r="AW31" s="55">
        <f>SUMIF(NSL!$C$1228:$C$1244,C31,NSL!$P$1228:$P$1244)</f>
        <v>0</v>
      </c>
      <c r="AX31" s="55">
        <f>SUMIF(NSL!$C$1246:$C$1351,C31,NSL!$P$1246:$P$1351)</f>
        <v>0</v>
      </c>
      <c r="AY31" s="55">
        <f>SUMIF(NSL!$C$1353:$C$1434,C31,NSL!$P$1353:$P$1434)</f>
        <v>0</v>
      </c>
      <c r="AZ31" s="55">
        <f>SUMIF(NSL!$C$1436:$C$1440,C31,NSL!$P$1436:$P$1440)</f>
        <v>0</v>
      </c>
      <c r="BA31" s="55">
        <f>SUMIF(NSL!$C$1442:$C$1507,C31,NSL!$P$1442:$P$1507)</f>
        <v>0</v>
      </c>
      <c r="BB31" s="55">
        <f>SUMIF(NSL!$C$1509:$C$1540,C31,NSL!$P$1509:$P$1540)</f>
        <v>0</v>
      </c>
      <c r="BC31" s="55">
        <f>SUMIF(NSL!$C$1542:$C$1545,C31,NSL!$P$1542:$P$1545)</f>
        <v>0</v>
      </c>
      <c r="BD31" s="55">
        <f>SUMIF(NSL!$C$1547:$C$1560,C31,NSL!$P$1547:$P$1560)</f>
        <v>0</v>
      </c>
      <c r="BE31" s="55">
        <f>SUMIF(NSL!$C$1562:$C$1565,C31,NSL!$P$1562:$P$1565)</f>
        <v>0</v>
      </c>
      <c r="BF31" s="55">
        <f>SUMIF(NSL!$C$1567:$C$1569,C31,NSL!$P$1567:$P$1569)</f>
        <v>0</v>
      </c>
      <c r="BG31" s="65">
        <f>SUM(G31:Q31)+SUM(S31:Z31)+SUM(AB31:AC31)+SUM(AE31:BF31)</f>
        <v>0</v>
      </c>
      <c r="BH31" s="53">
        <f>AD60-BG31</f>
        <v>0</v>
      </c>
      <c r="BI31" s="53">
        <f t="shared" si="6"/>
        <v>0.1</v>
      </c>
    </row>
    <row r="32" spans="1:61" ht="15">
      <c r="A32" s="56"/>
      <c r="B32" s="7" t="s">
        <v>169</v>
      </c>
      <c r="C32" s="8" t="s">
        <v>55</v>
      </c>
      <c r="D32" s="52">
        <f>HTg!M34</f>
        <v>4.46</v>
      </c>
      <c r="E32" s="65">
        <f t="shared" si="10"/>
        <v>0</v>
      </c>
      <c r="F32" s="70">
        <f t="shared" si="11"/>
        <v>0</v>
      </c>
      <c r="G32" s="55">
        <f>SUMIF(NSL!$C$9:$C$10,C32,NSL!$P$9:$P$10)</f>
        <v>0</v>
      </c>
      <c r="H32" s="55">
        <f>SUMIF(NSL!$C$12:$C$13,C32,NSL!$P$12:$P$13)</f>
        <v>0</v>
      </c>
      <c r="I32" s="55">
        <f>SUMIF(NSL!$C$15:$C$16,C32,NSL!$P$15:$P$16)</f>
        <v>0</v>
      </c>
      <c r="J32" s="55">
        <f>SUMIF(NSL!$C$18:$C$19,C32,NSL!$P$18:$P$19)</f>
        <v>0</v>
      </c>
      <c r="K32" s="55">
        <f>SUMIF(NSL!$C$21:$C$43,C32,NSL!$P$21:$P$43)</f>
        <v>0</v>
      </c>
      <c r="L32" s="55">
        <f>SUMIF(NSL!$C$45:$C$51,C32,NSL!$P$45:$P$51)</f>
        <v>0</v>
      </c>
      <c r="M32" s="55">
        <f>SUMIF(NSL!$C$53:$C$55,C32,NSL!$P$53:$P$55)</f>
        <v>0</v>
      </c>
      <c r="N32" s="55">
        <f>SUMIF(NSL!$C$57:$C$65,C32,NSL!$P$57:$P$65)</f>
        <v>0</v>
      </c>
      <c r="O32" s="55">
        <f>SUMIF(NSL!$C$67:$C$76,C32,NSL!$P$67:$P$76)</f>
        <v>0</v>
      </c>
      <c r="P32" s="55">
        <f>SUMIF(NSL!$C$78:$C$79,C32,NSL!$P$78:$P$79)</f>
        <v>0</v>
      </c>
      <c r="Q32" s="55">
        <f>SUMIF(NSL!$C$81:$C$173,C32,NSL!$P$81:$P$173)</f>
        <v>0</v>
      </c>
      <c r="R32" s="65">
        <f t="shared" si="12"/>
        <v>4.46</v>
      </c>
      <c r="S32" s="55">
        <f>SUMIF(NSL!$C$176:$C$214,C32,NSL!$P$176:$P$214)</f>
        <v>0</v>
      </c>
      <c r="T32" s="55">
        <f>SUMIF(NSL!$C$216:$C$238,C32,NSL!$P$216:$P$238)</f>
        <v>0</v>
      </c>
      <c r="U32" s="55">
        <f>SUMIF(NSL!$C$240:$C$252,C32,NSL!$P$240:$P$252)</f>
        <v>0</v>
      </c>
      <c r="V32" s="55">
        <f>SUMIF(NSL!$C$254:$C$255,C32,NSL!$P$254:$P$255)</f>
        <v>0</v>
      </c>
      <c r="W32" s="55">
        <f>SUMIF(NSL!$C$257:$C$282,C32,NSL!$P$257:$P$282)</f>
        <v>0</v>
      </c>
      <c r="X32" s="55">
        <f>SUMIF(NSL!$C$284:$C$346,C32,NSL!$P$284:$P$346)</f>
        <v>0</v>
      </c>
      <c r="Y32" s="55">
        <f>SUMIF(NSL!$C$348:$C$436,C32,NSL!$P$348:$P$436)</f>
        <v>0</v>
      </c>
      <c r="Z32" s="55">
        <f>SUMIF(NSL!$C$438:$C$480,C32,NSL!$P$438:$P$480)</f>
        <v>0</v>
      </c>
      <c r="AA32" s="72">
        <f t="shared" si="16"/>
        <v>4.28</v>
      </c>
      <c r="AB32" s="55">
        <f>SUMIF(NSL!$C$483:$C$679,C32,NSL!$P$483:$P$679)</f>
        <v>0.05</v>
      </c>
      <c r="AC32" s="55">
        <f>SUMIF(NSL!$C$681:$C$682,C32,NSL!$P$681:$P$682)</f>
        <v>0</v>
      </c>
      <c r="AD32" s="55">
        <f>SUMIF(NSL!$C$684:$C$692,C32,NSL!$P$684:$P$692)</f>
        <v>0</v>
      </c>
      <c r="AE32" s="54">
        <f>D32-BG32</f>
        <v>4.2300000000000004</v>
      </c>
      <c r="AF32" s="55">
        <f>SUMIF(NSL!$C$778:$C$810,C32,NSL!$P$778:$P$810)</f>
        <v>0</v>
      </c>
      <c r="AG32" s="55">
        <f>SUMIF(NSL!$C$812:$C$813,C32,NSL!$P$812:$P$813)</f>
        <v>0</v>
      </c>
      <c r="AH32" s="55">
        <f>SUMIF(NSL!$C$815:$C$816,C32,NSL!$P$815:$P$816)</f>
        <v>0</v>
      </c>
      <c r="AI32" s="55">
        <f>SUMIF(NSL!$C$818:$C$889,C32,NSL!$P$818:$P$889)</f>
        <v>0</v>
      </c>
      <c r="AJ32" s="55">
        <f>SUMIF(NSL!$C$891:$C$917,C32,NSL!$P$891:$P$917)</f>
        <v>0</v>
      </c>
      <c r="AK32" s="55">
        <f>SUMIF(NSL!$C$919:$C$981,C32,NSL!$P$919:$P$981)</f>
        <v>0</v>
      </c>
      <c r="AL32" s="55">
        <f>SUMIF(NSL!$C$983:$C$1000,C32,NSL!$P$983:$P$1000)</f>
        <v>0</v>
      </c>
      <c r="AM32" s="55">
        <f>SUMIF(NSL!$C$1002:$C$1028,C32,NSL!$P$1002:$P$1028)</f>
        <v>0</v>
      </c>
      <c r="AN32" s="55">
        <f>SUMIF(NSL!$C$1030:$C$1045,C32,NSL!$P$1030:$P$1045)</f>
        <v>0</v>
      </c>
      <c r="AO32" s="55">
        <f>SUMIF(NSL!$C$1047:$C$1048,C32,NSL!$P$1047:$P$1048)</f>
        <v>0</v>
      </c>
      <c r="AP32" s="55">
        <f>SUMIF(NSL!$C$1050:$C$1074,C32,NSL!$P$1050:$P$1074)</f>
        <v>0</v>
      </c>
      <c r="AQ32" s="55">
        <f>SUMIF(NSL!$C$1076:$C$1099,C32,NSL!$P$1076:$P$1099)</f>
        <v>0</v>
      </c>
      <c r="AR32" s="55">
        <f>SUMIF(NSL!$C$1101:$C$1121,C32,NSL!$P$1101:$P$1121)</f>
        <v>0.05</v>
      </c>
      <c r="AS32" s="55">
        <f>SUMIF(NSL!$C$1123:$C$1164,C32,NSL!$P$1123:$P$1164)</f>
        <v>0</v>
      </c>
      <c r="AT32" s="55">
        <f>SUMIF(NSL!$C$1166:$C$1201,C32,NSL!$P$1166:$P$1201)</f>
        <v>0</v>
      </c>
      <c r="AU32" s="55">
        <f>SUMIF(NSL!$C$1203:$C$1223,C32,NSL!$P$1203:$P$1223)</f>
        <v>0</v>
      </c>
      <c r="AV32" s="55">
        <f>SUMIF(NSL!$C$1225:$C$1226,C32,NSL!$P$1225:$P$1226)</f>
        <v>0</v>
      </c>
      <c r="AW32" s="55">
        <f>SUMIF(NSL!$C$1228:$C$1244,C32,NSL!$P$1228:$P$1244)</f>
        <v>0</v>
      </c>
      <c r="AX32" s="55">
        <f>SUMIF(NSL!$C$1246:$C$1351,C32,NSL!$P$1246:$P$1351)</f>
        <v>0</v>
      </c>
      <c r="AY32" s="55">
        <f>SUMIF(NSL!$C$1353:$C$1434,C32,NSL!$P$1353:$P$1434)</f>
        <v>0</v>
      </c>
      <c r="AZ32" s="55">
        <f>SUMIF(NSL!$C$1436:$C$1440,C32,NSL!$P$1436:$P$1440)</f>
        <v>0</v>
      </c>
      <c r="BA32" s="55">
        <f>SUMIF(NSL!$C$1442:$C$1507,C32,NSL!$P$1442:$P$1507)</f>
        <v>0.13</v>
      </c>
      <c r="BB32" s="55">
        <f>SUMIF(NSL!$C$1509:$C$1540,C32,NSL!$P$1509:$P$1540)</f>
        <v>0</v>
      </c>
      <c r="BC32" s="55">
        <f>SUMIF(NSL!$C$1542:$C$1545,C32,NSL!$P$1542:$P$1545)</f>
        <v>0</v>
      </c>
      <c r="BD32" s="55">
        <f>SUMIF(NSL!$C$1547:$C$1560,C32,NSL!$P$1547:$P$1560)</f>
        <v>0</v>
      </c>
      <c r="BE32" s="55">
        <f>SUMIF(NSL!$C$1562:$C$1565,C32,NSL!$P$1562:$P$1565)</f>
        <v>0</v>
      </c>
      <c r="BF32" s="55">
        <f>SUMIF(NSL!$C$1567:$C$1569,C32,NSL!$P$1567:$P$1569)</f>
        <v>0</v>
      </c>
      <c r="BG32" s="65">
        <f>SUM(G32:Q32)+SUM(S32:Z32)+SUM(AB32:AD32)+SUM(AF32:BF32)</f>
        <v>0.22999999999999998</v>
      </c>
      <c r="BH32" s="53">
        <f>AE60-BG32</f>
        <v>-2.9999999999999805E-2</v>
      </c>
      <c r="BI32" s="53">
        <f t="shared" si="6"/>
        <v>4.43</v>
      </c>
    </row>
    <row r="33" spans="1:61" ht="15">
      <c r="A33" s="56"/>
      <c r="B33" s="7" t="s">
        <v>170</v>
      </c>
      <c r="C33" s="8" t="s">
        <v>56</v>
      </c>
      <c r="D33" s="52">
        <f>HTg!M35</f>
        <v>1.26</v>
      </c>
      <c r="E33" s="65">
        <f t="shared" si="10"/>
        <v>0</v>
      </c>
      <c r="F33" s="70">
        <f t="shared" si="11"/>
        <v>0</v>
      </c>
      <c r="G33" s="55">
        <f>SUMIF(NSL!$C$9:$C$10,C33,NSL!$P$9:$P$10)</f>
        <v>0</v>
      </c>
      <c r="H33" s="55">
        <f>SUMIF(NSL!$C$12:$C$13,C33,NSL!$P$12:$P$13)</f>
        <v>0</v>
      </c>
      <c r="I33" s="55">
        <f>SUMIF(NSL!$C$15:$C$16,C33,NSL!$P$15:$P$16)</f>
        <v>0</v>
      </c>
      <c r="J33" s="55">
        <f>SUMIF(NSL!$C$18:$C$19,C33,NSL!$P$18:$P$19)</f>
        <v>0</v>
      </c>
      <c r="K33" s="55">
        <f>SUMIF(NSL!$C$21:$C$43,C33,NSL!$P$21:$P$43)</f>
        <v>0</v>
      </c>
      <c r="L33" s="55">
        <f>SUMIF(NSL!$C$45:$C$51,C33,NSL!$P$45:$P$51)</f>
        <v>0</v>
      </c>
      <c r="M33" s="55">
        <f>SUMIF(NSL!$C$53:$C$55,C33,NSL!$P$53:$P$55)</f>
        <v>0</v>
      </c>
      <c r="N33" s="55">
        <f>SUMIF(NSL!$C$57:$C$65,C33,NSL!$P$57:$P$65)</f>
        <v>0</v>
      </c>
      <c r="O33" s="55">
        <f>SUMIF(NSL!$C$67:$C$76,C33,NSL!$P$67:$P$76)</f>
        <v>0</v>
      </c>
      <c r="P33" s="55">
        <f>SUMIF(NSL!$C$78:$C$79,C33,NSL!$P$78:$P$79)</f>
        <v>0</v>
      </c>
      <c r="Q33" s="55">
        <f>SUMIF(NSL!$C$81:$C$173,C33,NSL!$P$81:$P$173)</f>
        <v>0</v>
      </c>
      <c r="R33" s="65">
        <f t="shared" si="12"/>
        <v>1.26</v>
      </c>
      <c r="S33" s="55">
        <f>SUMIF(NSL!$C$176:$C$214,C33,NSL!$P$176:$P$214)</f>
        <v>0</v>
      </c>
      <c r="T33" s="55">
        <f>SUMIF(NSL!$C$216:$C$238,C33,NSL!$P$216:$P$238)</f>
        <v>0</v>
      </c>
      <c r="U33" s="55">
        <f>SUMIF(NSL!$C$240:$C$252,C33,NSL!$P$240:$P$252)</f>
        <v>0</v>
      </c>
      <c r="V33" s="55">
        <f>SUMIF(NSL!$C$254:$C$255,C33,NSL!$P$254:$P$255)</f>
        <v>0</v>
      </c>
      <c r="W33" s="55">
        <f>SUMIF(NSL!$C$257:$C$282,C33,NSL!$P$257:$P$282)</f>
        <v>0</v>
      </c>
      <c r="X33" s="55">
        <f>SUMIF(NSL!$C$284:$C$346,C33,NSL!$P$284:$P$346)</f>
        <v>0</v>
      </c>
      <c r="Y33" s="55">
        <f>SUMIF(NSL!$C$348:$C$436,C33,NSL!$P$348:$P$436)</f>
        <v>0</v>
      </c>
      <c r="Z33" s="55">
        <f>SUMIF(NSL!$C$438:$C$480,C33,NSL!$P$438:$P$480)</f>
        <v>0</v>
      </c>
      <c r="AA33" s="72">
        <f t="shared" si="16"/>
        <v>1.26</v>
      </c>
      <c r="AB33" s="55">
        <f>SUMIF(NSL!$C$483:$C$679,C33,NSL!$P$483:$P$679)</f>
        <v>0</v>
      </c>
      <c r="AC33" s="55">
        <f>SUMIF(NSL!$C$681:$C$682,C33,NSL!$P$681:$P$682)</f>
        <v>0</v>
      </c>
      <c r="AD33" s="55">
        <f>SUMIF(NSL!$C$684:$C$692,C33,NSL!$P$684:$P$692)</f>
        <v>0</v>
      </c>
      <c r="AE33" s="55">
        <f>SUMIF(NSL!$C$694:$C$776,C33,NSL!$P$694:$P$776)</f>
        <v>0</v>
      </c>
      <c r="AF33" s="54">
        <f>D33-BG33</f>
        <v>1.26</v>
      </c>
      <c r="AG33" s="55">
        <f>SUMIF(NSL!$C$812:$C$813,C33,NSL!$P$812:$P$813)</f>
        <v>0</v>
      </c>
      <c r="AH33" s="55">
        <f>SUMIF(NSL!$C$815:$C$816,C33,NSL!$P$815:$P$816)</f>
        <v>0</v>
      </c>
      <c r="AI33" s="55">
        <f>SUMIF(NSL!$C$818:$C$889,C33,NSL!$P$818:$P$889)</f>
        <v>0</v>
      </c>
      <c r="AJ33" s="55">
        <f>SUMIF(NSL!$C$891:$C$917,C33,NSL!$P$891:$P$917)</f>
        <v>0</v>
      </c>
      <c r="AK33" s="55">
        <f>SUMIF(NSL!$C$919:$C$981,C33,NSL!$P$919:$P$981)</f>
        <v>0</v>
      </c>
      <c r="AL33" s="55">
        <f>SUMIF(NSL!$C$983:$C$1000,C33,NSL!$P$983:$P$1000)</f>
        <v>0</v>
      </c>
      <c r="AM33" s="55">
        <f>SUMIF(NSL!$C$1002:$C$1028,C33,NSL!$P$1002:$P$1028)</f>
        <v>0</v>
      </c>
      <c r="AN33" s="55">
        <f>SUMIF(NSL!$C$1030:$C$1045,C33,NSL!$P$1030:$P$1045)</f>
        <v>0</v>
      </c>
      <c r="AO33" s="55">
        <f>SUMIF(NSL!$C$1047:$C$1048,C33,NSL!$P$1047:$P$1048)</f>
        <v>0</v>
      </c>
      <c r="AP33" s="55">
        <f>SUMIF(NSL!$C$1050:$C$1074,C33,NSL!$P$1050:$P$1074)</f>
        <v>0</v>
      </c>
      <c r="AQ33" s="55">
        <f>SUMIF(NSL!$C$1076:$C$1099,C33,NSL!$P$1076:$P$1099)</f>
        <v>0</v>
      </c>
      <c r="AR33" s="55">
        <f>SUMIF(NSL!$C$1101:$C$1121,C33,NSL!$P$1101:$P$1121)</f>
        <v>0</v>
      </c>
      <c r="AS33" s="55">
        <f>SUMIF(NSL!$C$1123:$C$1164,C33,NSL!$P$1123:$P$1164)</f>
        <v>0</v>
      </c>
      <c r="AT33" s="55">
        <f>SUMIF(NSL!$C$1166:$C$1201,C33,NSL!$P$1166:$P$1201)</f>
        <v>0</v>
      </c>
      <c r="AU33" s="55">
        <f>SUMIF(NSL!$C$1203:$C$1223,C33,NSL!$P$1203:$P$1223)</f>
        <v>0</v>
      </c>
      <c r="AV33" s="55">
        <f>SUMIF(NSL!$C$1225:$C$1226,C33,NSL!$P$1225:$P$1226)</f>
        <v>0</v>
      </c>
      <c r="AW33" s="55">
        <f>SUMIF(NSL!$C$1228:$C$1244,C33,NSL!$P$1228:$P$1244)</f>
        <v>0</v>
      </c>
      <c r="AX33" s="55">
        <f>SUMIF(NSL!$C$1246:$C$1351,C33,NSL!$P$1246:$P$1351)</f>
        <v>0</v>
      </c>
      <c r="AY33" s="55">
        <f>SUMIF(NSL!$C$1353:$C$1434,C33,NSL!$P$1353:$P$1434)</f>
        <v>0</v>
      </c>
      <c r="AZ33" s="55">
        <f>SUMIF(NSL!$C$1436:$C$1440,C33,NSL!$P$1436:$P$1440)</f>
        <v>0</v>
      </c>
      <c r="BA33" s="55">
        <f>SUMIF(NSL!$C$1442:$C$1507,C33,NSL!$P$1442:$P$1507)</f>
        <v>0</v>
      </c>
      <c r="BB33" s="55">
        <f>SUMIF(NSL!$C$1509:$C$1540,C33,NSL!$P$1509:$P$1540)</f>
        <v>0</v>
      </c>
      <c r="BC33" s="55">
        <f>SUMIF(NSL!$C$1542:$C$1545,C33,NSL!$P$1542:$P$1545)</f>
        <v>0</v>
      </c>
      <c r="BD33" s="55">
        <f>SUMIF(NSL!$C$1547:$C$1560,C33,NSL!$P$1547:$P$1560)</f>
        <v>0</v>
      </c>
      <c r="BE33" s="55">
        <f>SUMIF(NSL!$C$1562:$C$1565,C33,NSL!$P$1562:$P$1565)</f>
        <v>0</v>
      </c>
      <c r="BF33" s="55">
        <f>SUMIF(NSL!$C$1567:$C$1569,C33,NSL!$P$1567:$P$1569)</f>
        <v>0</v>
      </c>
      <c r="BG33" s="65">
        <f>SUM(G33:Q33)+SUM(S33:Z33)+SUM(AB33:AE33)+SUM(AG33:BF33)</f>
        <v>0</v>
      </c>
      <c r="BH33" s="53">
        <f>AF60-BG33</f>
        <v>1.1000000000000003</v>
      </c>
      <c r="BI33" s="53">
        <f t="shared" si="6"/>
        <v>2.3600000000000003</v>
      </c>
    </row>
    <row r="34" spans="1:61" ht="30">
      <c r="A34" s="56"/>
      <c r="B34" s="7" t="s">
        <v>171</v>
      </c>
      <c r="C34" s="8" t="s">
        <v>57</v>
      </c>
      <c r="D34" s="52">
        <f>HTg!M36</f>
        <v>0</v>
      </c>
      <c r="E34" s="65">
        <f t="shared" si="10"/>
        <v>0</v>
      </c>
      <c r="F34" s="70">
        <f t="shared" si="11"/>
        <v>0</v>
      </c>
      <c r="G34" s="55">
        <f>SUMIF(NSL!$C$9:$C$10,C34,NSL!$P$9:$P$10)</f>
        <v>0</v>
      </c>
      <c r="H34" s="55">
        <f>SUMIF(NSL!$C$12:$C$13,C34,NSL!$P$12:$P$13)</f>
        <v>0</v>
      </c>
      <c r="I34" s="55">
        <f>SUMIF(NSL!$C$15:$C$16,C34,NSL!$P$15:$P$16)</f>
        <v>0</v>
      </c>
      <c r="J34" s="55">
        <f>SUMIF(NSL!$C$18:$C$19,C34,NSL!$P$18:$P$19)</f>
        <v>0</v>
      </c>
      <c r="K34" s="55">
        <f>SUMIF(NSL!$C$21:$C$43,C34,NSL!$P$21:$P$43)</f>
        <v>0</v>
      </c>
      <c r="L34" s="55">
        <f>SUMIF(NSL!$C$45:$C$51,C34,NSL!$P$45:$P$51)</f>
        <v>0</v>
      </c>
      <c r="M34" s="55">
        <f>SUMIF(NSL!$C$53:$C$55,C34,NSL!$P$53:$P$55)</f>
        <v>0</v>
      </c>
      <c r="N34" s="55">
        <f>SUMIF(NSL!$C$57:$C$65,C34,NSL!$P$57:$P$65)</f>
        <v>0</v>
      </c>
      <c r="O34" s="55">
        <f>SUMIF(NSL!$C$67:$C$76,C34,NSL!$P$67:$P$76)</f>
        <v>0</v>
      </c>
      <c r="P34" s="55">
        <f>SUMIF(NSL!$C$78:$C$79,C34,NSL!$P$78:$P$79)</f>
        <v>0</v>
      </c>
      <c r="Q34" s="55">
        <f>SUMIF(NSL!$C$81:$C$173,C34,NSL!$P$81:$P$173)</f>
        <v>0</v>
      </c>
      <c r="R34" s="65">
        <f t="shared" si="12"/>
        <v>0</v>
      </c>
      <c r="S34" s="55">
        <f>SUMIF(NSL!$C$176:$C$214,C34,NSL!$P$176:$P$214)</f>
        <v>0</v>
      </c>
      <c r="T34" s="55">
        <f>SUMIF(NSL!$C$216:$C$238,C34,NSL!$P$216:$P$238)</f>
        <v>0</v>
      </c>
      <c r="U34" s="55">
        <f>SUMIF(NSL!$C$240:$C$252,C34,NSL!$P$240:$P$252)</f>
        <v>0</v>
      </c>
      <c r="V34" s="55">
        <f>SUMIF(NSL!$C$254:$C$255,C34,NSL!$P$254:$P$255)</f>
        <v>0</v>
      </c>
      <c r="W34" s="55">
        <f>SUMIF(NSL!$C$257:$C$282,C34,NSL!$P$257:$P$282)</f>
        <v>0</v>
      </c>
      <c r="X34" s="55">
        <f>SUMIF(NSL!$C$284:$C$346,C34,NSL!$P$284:$P$346)</f>
        <v>0</v>
      </c>
      <c r="Y34" s="55">
        <f>SUMIF(NSL!$C$348:$C$436,C34,NSL!$P$348:$P$436)</f>
        <v>0</v>
      </c>
      <c r="Z34" s="55">
        <f>SUMIF(NSL!$C$438:$C$480,C34,NSL!$P$438:$P$480)</f>
        <v>0</v>
      </c>
      <c r="AA34" s="72">
        <f t="shared" si="16"/>
        <v>0</v>
      </c>
      <c r="AB34" s="55">
        <f>SUMIF(NSL!$C$483:$C$679,C34,NSL!$P$483:$P$679)</f>
        <v>0</v>
      </c>
      <c r="AC34" s="55">
        <f>SUMIF(NSL!$C$681:$C$682,C34,NSL!$P$681:$P$682)</f>
        <v>0</v>
      </c>
      <c r="AD34" s="55">
        <f>SUMIF(NSL!$C$684:$C$692,C34,NSL!$P$684:$P$692)</f>
        <v>0</v>
      </c>
      <c r="AE34" s="55">
        <f>SUMIF(NSL!$C$694:$C$776,C34,NSL!$P$694:$P$776)</f>
        <v>0</v>
      </c>
      <c r="AF34" s="55">
        <f>SUMIF(NSL!$C$778:$C$810,C34,NSL!$P$778:$P$810)</f>
        <v>0</v>
      </c>
      <c r="AG34" s="54">
        <f>D34-BG34</f>
        <v>0</v>
      </c>
      <c r="AH34" s="55">
        <f>SUMIF(NSL!$C$815:$C$816,C34,NSL!$P$815:$P$816)</f>
        <v>0</v>
      </c>
      <c r="AI34" s="55">
        <f>SUMIF(NSL!$C$818:$C$889,C34,NSL!$P$818:$P$889)</f>
        <v>0</v>
      </c>
      <c r="AJ34" s="55">
        <f>SUMIF(NSL!$C$891:$C$917,C34,NSL!$P$891:$P$917)</f>
        <v>0</v>
      </c>
      <c r="AK34" s="55">
        <f>SUMIF(NSL!$C$919:$C$981,C34,NSL!$P$919:$P$981)</f>
        <v>0</v>
      </c>
      <c r="AL34" s="55">
        <f>SUMIF(NSL!$C$983:$C$1000,C34,NSL!$P$983:$P$1000)</f>
        <v>0</v>
      </c>
      <c r="AM34" s="55">
        <f>SUMIF(NSL!$C$1002:$C$1028,C34,NSL!$P$1002:$P$1028)</f>
        <v>0</v>
      </c>
      <c r="AN34" s="55">
        <f>SUMIF(NSL!$C$1030:$C$1045,C34,NSL!$P$1030:$P$1045)</f>
        <v>0</v>
      </c>
      <c r="AO34" s="55">
        <f>SUMIF(NSL!$C$1047:$C$1048,C34,NSL!$P$1047:$P$1048)</f>
        <v>0</v>
      </c>
      <c r="AP34" s="55">
        <f>SUMIF(NSL!$C$1050:$C$1074,C34,NSL!$P$1050:$P$1074)</f>
        <v>0</v>
      </c>
      <c r="AQ34" s="55">
        <f>SUMIF(NSL!$C$1076:$C$1099,C34,NSL!$P$1076:$P$1099)</f>
        <v>0</v>
      </c>
      <c r="AR34" s="55">
        <f>SUMIF(NSL!$C$1101:$C$1121,C34,NSL!$P$1101:$P$1121)</f>
        <v>0</v>
      </c>
      <c r="AS34" s="55">
        <f>SUMIF(NSL!$C$1123:$C$1164,C34,NSL!$P$1123:$P$1164)</f>
        <v>0</v>
      </c>
      <c r="AT34" s="55">
        <f>SUMIF(NSL!$C$1166:$C$1201,C34,NSL!$P$1166:$P$1201)</f>
        <v>0</v>
      </c>
      <c r="AU34" s="55">
        <f>SUMIF(NSL!$C$1203:$C$1223,C34,NSL!$P$1203:$P$1223)</f>
        <v>0</v>
      </c>
      <c r="AV34" s="55">
        <f>SUMIF(NSL!$C$1225:$C$1226,C34,NSL!$P$1225:$P$1226)</f>
        <v>0</v>
      </c>
      <c r="AW34" s="55">
        <f>SUMIF(NSL!$C$1228:$C$1244,C34,NSL!$P$1228:$P$1244)</f>
        <v>0</v>
      </c>
      <c r="AX34" s="55">
        <f>SUMIF(NSL!$C$1246:$C$1351,C34,NSL!$P$1246:$P$1351)</f>
        <v>0</v>
      </c>
      <c r="AY34" s="55">
        <f>SUMIF(NSL!$C$1353:$C$1434,C34,NSL!$P$1353:$P$1434)</f>
        <v>0</v>
      </c>
      <c r="AZ34" s="55">
        <f>SUMIF(NSL!$C$1436:$C$1440,C34,NSL!$P$1436:$P$1440)</f>
        <v>0</v>
      </c>
      <c r="BA34" s="55">
        <f>SUMIF(NSL!$C$1442:$C$1507,C34,NSL!$P$1442:$P$1507)</f>
        <v>0</v>
      </c>
      <c r="BB34" s="55">
        <f>SUMIF(NSL!$C$1509:$C$1540,C34,NSL!$P$1509:$P$1540)</f>
        <v>0</v>
      </c>
      <c r="BC34" s="55">
        <f>SUMIF(NSL!$C$1542:$C$1545,C34,NSL!$P$1542:$P$1545)</f>
        <v>0</v>
      </c>
      <c r="BD34" s="55">
        <f>SUMIF(NSL!$C$1547:$C$1560,C34,NSL!$P$1547:$P$1560)</f>
        <v>0</v>
      </c>
      <c r="BE34" s="55">
        <f>SUMIF(NSL!$C$1562:$C$1565,C34,NSL!$P$1562:$P$1565)</f>
        <v>0</v>
      </c>
      <c r="BF34" s="55">
        <f>SUMIF(NSL!$C$1567:$C$1569,C34,NSL!$P$1567:$P$1569)</f>
        <v>0</v>
      </c>
      <c r="BG34" s="65">
        <f>SUM(G34:Q34)+SUM(S34:Z34)+SUM(AB34:AF34)+SUM(AH34:BF34)</f>
        <v>0</v>
      </c>
      <c r="BH34" s="53">
        <f>AG60-BG34</f>
        <v>0</v>
      </c>
      <c r="BI34" s="53">
        <f t="shared" si="6"/>
        <v>0</v>
      </c>
    </row>
    <row r="35" spans="1:61" ht="15">
      <c r="A35" s="56"/>
      <c r="B35" s="7" t="s">
        <v>172</v>
      </c>
      <c r="C35" s="8" t="s">
        <v>176</v>
      </c>
      <c r="D35" s="52">
        <f>HTg!M37</f>
        <v>0</v>
      </c>
      <c r="E35" s="65">
        <f t="shared" si="10"/>
        <v>0</v>
      </c>
      <c r="F35" s="70">
        <f t="shared" si="11"/>
        <v>0</v>
      </c>
      <c r="G35" s="55">
        <f>SUMIF(NSL!$C$9:$C$10,C35,NSL!$P$9:$P$10)</f>
        <v>0</v>
      </c>
      <c r="H35" s="55">
        <f>SUMIF(NSL!$C$12:$C$13,C35,NSL!$P$12:$P$13)</f>
        <v>0</v>
      </c>
      <c r="I35" s="55">
        <f>SUMIF(NSL!$C$15:$C$16,C35,NSL!$P$15:$P$16)</f>
        <v>0</v>
      </c>
      <c r="J35" s="55">
        <f>SUMIF(NSL!$C$18:$C$19,C35,NSL!$P$18:$P$19)</f>
        <v>0</v>
      </c>
      <c r="K35" s="55">
        <f>SUMIF(NSL!$C$21:$C$43,C35,NSL!$P$21:$P$43)</f>
        <v>0</v>
      </c>
      <c r="L35" s="55">
        <f>SUMIF(NSL!$C$45:$C$51,C35,NSL!$P$45:$P$51)</f>
        <v>0</v>
      </c>
      <c r="M35" s="55">
        <f>SUMIF(NSL!$C$53:$C$55,C35,NSL!$P$53:$P$55)</f>
        <v>0</v>
      </c>
      <c r="N35" s="55">
        <f>SUMIF(NSL!$C$57:$C$65,C35,NSL!$P$57:$P$65)</f>
        <v>0</v>
      </c>
      <c r="O35" s="55">
        <f>SUMIF(NSL!$C$67:$C$76,C35,NSL!$P$67:$P$76)</f>
        <v>0</v>
      </c>
      <c r="P35" s="55">
        <f>SUMIF(NSL!$C$78:$C$79,C35,NSL!$P$78:$P$79)</f>
        <v>0</v>
      </c>
      <c r="Q35" s="55">
        <f>SUMIF(NSL!$C$81:$C$173,C35,NSL!$P$81:$P$173)</f>
        <v>0</v>
      </c>
      <c r="R35" s="65">
        <f t="shared" si="12"/>
        <v>0</v>
      </c>
      <c r="S35" s="55">
        <f>SUMIF(NSL!$C$176:$C$214,C35,NSL!$P$176:$P$214)</f>
        <v>0</v>
      </c>
      <c r="T35" s="55">
        <f>SUMIF(NSL!$C$216:$C$238,C35,NSL!$P$216:$P$238)</f>
        <v>0</v>
      </c>
      <c r="U35" s="55">
        <f>SUMIF(NSL!$C$240:$C$252,C35,NSL!$P$240:$P$252)</f>
        <v>0</v>
      </c>
      <c r="V35" s="55">
        <f>SUMIF(NSL!$C$254:$C$255,C35,NSL!$P$254:$P$255)</f>
        <v>0</v>
      </c>
      <c r="W35" s="55">
        <f>SUMIF(NSL!$C$257:$C$282,C35,NSL!$P$257:$P$282)</f>
        <v>0</v>
      </c>
      <c r="X35" s="55">
        <f>SUMIF(NSL!$C$284:$C$346,C35,NSL!$P$284:$P$346)</f>
        <v>0</v>
      </c>
      <c r="Y35" s="55">
        <f>SUMIF(NSL!$C$348:$C$436,C35,NSL!$P$348:$P$436)</f>
        <v>0</v>
      </c>
      <c r="Z35" s="55">
        <f>SUMIF(NSL!$C$438:$C$480,C35,NSL!$P$438:$P$480)</f>
        <v>0</v>
      </c>
      <c r="AA35" s="72">
        <f t="shared" si="16"/>
        <v>0</v>
      </c>
      <c r="AB35" s="55">
        <f>SUMIF(NSL!$C$483:$C$679,C35,NSL!$P$483:$P$679)</f>
        <v>0</v>
      </c>
      <c r="AC35" s="55">
        <f>SUMIF(NSL!$C$681:$C$682,C35,NSL!$P$681:$P$682)</f>
        <v>0</v>
      </c>
      <c r="AD35" s="55">
        <f>SUMIF(NSL!$C$684:$C$692,C35,NSL!$P$684:$P$692)</f>
        <v>0</v>
      </c>
      <c r="AE35" s="55">
        <f>SUMIF(NSL!$C$694:$C$776,C35,NSL!$P$694:$P$776)</f>
        <v>0</v>
      </c>
      <c r="AF35" s="55">
        <f>SUMIF(NSL!$C$778:$C$810,C35,NSL!$P$778:$P$810)</f>
        <v>0</v>
      </c>
      <c r="AG35" s="55">
        <f>SUMIF(NSL!$C$812:$C$813,C35,NSL!$P$812:$P$813)</f>
        <v>0</v>
      </c>
      <c r="AH35" s="54">
        <f>D35-BG35</f>
        <v>0</v>
      </c>
      <c r="AI35" s="55">
        <f>SUMIF(NSL!$C$818:$C$889,C35,NSL!$P$818:$P$889)</f>
        <v>0</v>
      </c>
      <c r="AJ35" s="55">
        <f>SUMIF(NSL!$C$891:$C$917,C35,NSL!$P$891:$P$917)</f>
        <v>0</v>
      </c>
      <c r="AK35" s="55">
        <f>SUMIF(NSL!$C$919:$C$981,C35,NSL!$P$919:$P$981)</f>
        <v>0</v>
      </c>
      <c r="AL35" s="55">
        <f>SUMIF(NSL!$C$983:$C$1000,C35,NSL!$P$983:$P$1000)</f>
        <v>0</v>
      </c>
      <c r="AM35" s="55">
        <f>SUMIF(NSL!$C$1002:$C$1028,C35,NSL!$P$1002:$P$1028)</f>
        <v>0</v>
      </c>
      <c r="AN35" s="55">
        <f>SUMIF(NSL!$C$1030:$C$1045,C35,NSL!$P$1030:$P$1045)</f>
        <v>0</v>
      </c>
      <c r="AO35" s="55">
        <f>SUMIF(NSL!$C$1047:$C$1048,C35,NSL!$P$1047:$P$1048)</f>
        <v>0</v>
      </c>
      <c r="AP35" s="55">
        <f>SUMIF(NSL!$C$1050:$C$1074,C35,NSL!$P$1050:$P$1074)</f>
        <v>0</v>
      </c>
      <c r="AQ35" s="55">
        <f>SUMIF(NSL!$C$1076:$C$1099,C35,NSL!$P$1076:$P$1099)</f>
        <v>0</v>
      </c>
      <c r="AR35" s="55">
        <f>SUMIF(NSL!$C$1101:$C$1121,C35,NSL!$P$1101:$P$1121)</f>
        <v>0</v>
      </c>
      <c r="AS35" s="55">
        <f>SUMIF(NSL!$C$1123:$C$1164,C35,NSL!$P$1123:$P$1164)</f>
        <v>0</v>
      </c>
      <c r="AT35" s="55">
        <f>SUMIF(NSL!$C$1166:$C$1201,C35,NSL!$P$1166:$P$1201)</f>
        <v>0</v>
      </c>
      <c r="AU35" s="55">
        <f>SUMIF(NSL!$C$1203:$C$1223,C35,NSL!$P$1203:$P$1223)</f>
        <v>0</v>
      </c>
      <c r="AV35" s="55">
        <f>SUMIF(NSL!$C$1225:$C$1226,C35,NSL!$P$1225:$P$1226)</f>
        <v>0</v>
      </c>
      <c r="AW35" s="55">
        <f>SUMIF(NSL!$C$1228:$C$1244,C35,NSL!$P$1228:$P$1244)</f>
        <v>0</v>
      </c>
      <c r="AX35" s="55">
        <f>SUMIF(NSL!$C$1246:$C$1351,C35,NSL!$P$1246:$P$1351)</f>
        <v>0</v>
      </c>
      <c r="AY35" s="55">
        <f>SUMIF(NSL!$C$1353:$C$1434,C35,NSL!$P$1353:$P$1434)</f>
        <v>0</v>
      </c>
      <c r="AZ35" s="55">
        <f>SUMIF(NSL!$C$1436:$C$1440,C35,NSL!$P$1436:$P$1440)</f>
        <v>0</v>
      </c>
      <c r="BA35" s="55">
        <f>SUMIF(NSL!$C$1442:$C$1507,C35,NSL!$P$1442:$P$1507)</f>
        <v>0</v>
      </c>
      <c r="BB35" s="55">
        <f>SUMIF(NSL!$C$1509:$C$1540,C35,NSL!$P$1509:$P$1540)</f>
        <v>0</v>
      </c>
      <c r="BC35" s="55">
        <f>SUMIF(NSL!$C$1542:$C$1545,C35,NSL!$P$1542:$P$1545)</f>
        <v>0</v>
      </c>
      <c r="BD35" s="55">
        <f>SUMIF(NSL!$C$1547:$C$1560,C35,NSL!$P$1547:$P$1560)</f>
        <v>0</v>
      </c>
      <c r="BE35" s="55">
        <f>SUMIF(NSL!$C$1562:$C$1565,C35,NSL!$P$1562:$P$1565)</f>
        <v>0</v>
      </c>
      <c r="BF35" s="55">
        <f>SUMIF(NSL!$C$1567:$C$1569,C35,NSL!$P$1567:$P$1569)</f>
        <v>0</v>
      </c>
      <c r="BG35" s="65">
        <f>SUM(G35:Q35)+SUM(S35:Z35)+SUM(AB35:AG35)+SUM(AI35:BF35)</f>
        <v>0</v>
      </c>
      <c r="BH35" s="53">
        <f>AH60-BG35</f>
        <v>0</v>
      </c>
      <c r="BI35" s="53">
        <f t="shared" si="6"/>
        <v>0</v>
      </c>
    </row>
    <row r="36" spans="1:61" ht="15">
      <c r="A36" s="56"/>
      <c r="B36" s="7" t="s">
        <v>161</v>
      </c>
      <c r="C36" s="8" t="s">
        <v>49</v>
      </c>
      <c r="D36" s="52">
        <f>HTg!M38</f>
        <v>52.08</v>
      </c>
      <c r="E36" s="65">
        <f t="shared" si="10"/>
        <v>0</v>
      </c>
      <c r="F36" s="70">
        <f t="shared" si="11"/>
        <v>0</v>
      </c>
      <c r="G36" s="55">
        <f>SUMIF(NSL!$C$9:$C$10,C36,NSL!$P$9:$P$10)</f>
        <v>0</v>
      </c>
      <c r="H36" s="55">
        <f>SUMIF(NSL!$C$12:$C$13,C36,NSL!$P$12:$P$13)</f>
        <v>0</v>
      </c>
      <c r="I36" s="55">
        <f>SUMIF(NSL!$C$15:$C$16,C36,NSL!$P$15:$P$16)</f>
        <v>0</v>
      </c>
      <c r="J36" s="55">
        <f>SUMIF(NSL!$C$18:$C$19,C36,NSL!$P$18:$P$19)</f>
        <v>0</v>
      </c>
      <c r="K36" s="55">
        <f>SUMIF(NSL!$C$21:$C$43,C36,NSL!$P$21:$P$43)</f>
        <v>0</v>
      </c>
      <c r="L36" s="55">
        <f>SUMIF(NSL!$C$45:$C$51,C36,NSL!$P$45:$P$51)</f>
        <v>0</v>
      </c>
      <c r="M36" s="55">
        <f>SUMIF(NSL!$C$53:$C$55,C36,NSL!$P$53:$P$55)</f>
        <v>0</v>
      </c>
      <c r="N36" s="55">
        <f>SUMIF(NSL!$C$57:$C$65,C36,NSL!$P$57:$P$65)</f>
        <v>0</v>
      </c>
      <c r="O36" s="55">
        <f>SUMIF(NSL!$C$67:$C$76,C36,NSL!$P$67:$P$76)</f>
        <v>0</v>
      </c>
      <c r="P36" s="55">
        <f>SUMIF(NSL!$C$78:$C$79,C36,NSL!$P$78:$P$79)</f>
        <v>0</v>
      </c>
      <c r="Q36" s="55">
        <f>SUMIF(NSL!$C$81:$C$173,C36,NSL!$P$81:$P$173)</f>
        <v>0</v>
      </c>
      <c r="R36" s="65">
        <f t="shared" si="12"/>
        <v>52.08</v>
      </c>
      <c r="S36" s="55">
        <f>SUMIF(NSL!$C$176:$C$214,C36,NSL!$P$176:$P$214)</f>
        <v>0</v>
      </c>
      <c r="T36" s="55">
        <f>SUMIF(NSL!$C$216:$C$238,C36,NSL!$P$216:$P$238)</f>
        <v>0</v>
      </c>
      <c r="U36" s="55">
        <f>SUMIF(NSL!$C$240:$C$252,C36,NSL!$P$240:$P$252)</f>
        <v>0</v>
      </c>
      <c r="V36" s="55">
        <f>SUMIF(NSL!$C$254:$C$255,C36,NSL!$P$254:$P$255)</f>
        <v>0</v>
      </c>
      <c r="W36" s="55">
        <f>SUMIF(NSL!$C$257:$C$282,C36,NSL!$P$257:$P$282)</f>
        <v>0</v>
      </c>
      <c r="X36" s="55">
        <f>SUMIF(NSL!$C$284:$C$346,C36,NSL!$P$284:$P$346)</f>
        <v>0</v>
      </c>
      <c r="Y36" s="55">
        <f>SUMIF(NSL!$C$348:$C$436,C36,NSL!$P$348:$P$436)</f>
        <v>0</v>
      </c>
      <c r="Z36" s="55">
        <f>SUMIF(NSL!$C$438:$C$480,C36,NSL!$P$438:$P$480)</f>
        <v>0</v>
      </c>
      <c r="AA36" s="72">
        <f t="shared" si="16"/>
        <v>51.4</v>
      </c>
      <c r="AB36" s="55">
        <f>SUMIF(NSL!$C$483:$C$679,C36,NSL!$P$483:$P$679)</f>
        <v>0</v>
      </c>
      <c r="AC36" s="55">
        <f>SUMIF(NSL!$C$681:$C$682,C36,NSL!$P$681:$P$682)</f>
        <v>0</v>
      </c>
      <c r="AD36" s="55">
        <f>SUMIF(NSL!$C$684:$C$692,C36,NSL!$P$684:$P$692)</f>
        <v>0</v>
      </c>
      <c r="AE36" s="55">
        <f>SUMIF(NSL!$C$694:$C$776,C36,NSL!$P$694:$P$776)</f>
        <v>0</v>
      </c>
      <c r="AF36" s="55">
        <f>SUMIF(NSL!$C$778:$C$810,C36,NSL!$P$778:$P$810)</f>
        <v>0</v>
      </c>
      <c r="AG36" s="55">
        <f>SUMIF(NSL!$C$812:$C$813,C36,NSL!$P$812:$P$813)</f>
        <v>0</v>
      </c>
      <c r="AH36" s="55">
        <f>SUMIF(NSL!$C$815:$C$816,C36,NSL!$P$815:$P$816)</f>
        <v>0</v>
      </c>
      <c r="AI36" s="54">
        <f>D36-BG36</f>
        <v>51.4</v>
      </c>
      <c r="AJ36" s="55">
        <f>SUMIF(NSL!$C$891:$C$917,C36,NSL!$P$891:$P$917)</f>
        <v>0</v>
      </c>
      <c r="AK36" s="55">
        <f>SUMIF(NSL!$C$919:$C$981,C36,NSL!$P$919:$P$981)</f>
        <v>0</v>
      </c>
      <c r="AL36" s="55">
        <f>SUMIF(NSL!$C$983:$C$1000,C36,NSL!$P$983:$P$1000)</f>
        <v>0</v>
      </c>
      <c r="AM36" s="55">
        <f>SUMIF(NSL!$C$1002:$C$1028,C36,NSL!$P$1002:$P$1028)</f>
        <v>0</v>
      </c>
      <c r="AN36" s="55">
        <f>SUMIF(NSL!$C$1030:$C$1045,C36,NSL!$P$1030:$P$1045)</f>
        <v>0</v>
      </c>
      <c r="AO36" s="55">
        <f>SUMIF(NSL!$C$1047:$C$1048,C36,NSL!$P$1047:$P$1048)</f>
        <v>0</v>
      </c>
      <c r="AP36" s="55">
        <f>SUMIF(NSL!$C$1050:$C$1074,C36,NSL!$P$1050:$P$1074)</f>
        <v>0.68</v>
      </c>
      <c r="AQ36" s="55">
        <f>SUMIF(NSL!$C$1076:$C$1099,C36,NSL!$P$1076:$P$1099)</f>
        <v>0</v>
      </c>
      <c r="AR36" s="55">
        <f>SUMIF(NSL!$C$1101:$C$1121,C36,NSL!$P$1101:$P$1121)</f>
        <v>0</v>
      </c>
      <c r="AS36" s="55">
        <f>SUMIF(NSL!$C$1123:$C$1164,C36,NSL!$P$1123:$P$1164)</f>
        <v>0</v>
      </c>
      <c r="AT36" s="55">
        <f>SUMIF(NSL!$C$1166:$C$1201,C36,NSL!$P$1166:$P$1201)</f>
        <v>0</v>
      </c>
      <c r="AU36" s="55">
        <f>SUMIF(NSL!$C$1203:$C$1223,C36,NSL!$P$1203:$P$1223)</f>
        <v>0</v>
      </c>
      <c r="AV36" s="55">
        <f>SUMIF(NSL!$C$1225:$C$1226,C36,NSL!$P$1225:$P$1226)</f>
        <v>0</v>
      </c>
      <c r="AW36" s="55">
        <f>SUMIF(NSL!$C$1228:$C$1244,C36,NSL!$P$1228:$P$1244)</f>
        <v>0</v>
      </c>
      <c r="AX36" s="55">
        <f>SUMIF(NSL!$C$1246:$C$1351,C36,NSL!$P$1246:$P$1351)</f>
        <v>0</v>
      </c>
      <c r="AY36" s="55">
        <f>SUMIF(NSL!$C$1353:$C$1434,C36,NSL!$P$1353:$P$1434)</f>
        <v>0</v>
      </c>
      <c r="AZ36" s="55">
        <f>SUMIF(NSL!$C$1436:$C$1440,C36,NSL!$P$1436:$P$1440)</f>
        <v>0</v>
      </c>
      <c r="BA36" s="55">
        <f>SUMIF(NSL!$C$1442:$C$1507,C36,NSL!$P$1442:$P$1507)</f>
        <v>0</v>
      </c>
      <c r="BB36" s="55">
        <f>SUMIF(NSL!$C$1509:$C$1540,C36,NSL!$P$1509:$P$1540)</f>
        <v>0</v>
      </c>
      <c r="BC36" s="55">
        <f>SUMIF(NSL!$C$1542:$C$1545,C36,NSL!$P$1542:$P$1545)</f>
        <v>0</v>
      </c>
      <c r="BD36" s="55">
        <f>SUMIF(NSL!$C$1547:$C$1560,C36,NSL!$P$1547:$P$1560)</f>
        <v>0</v>
      </c>
      <c r="BE36" s="55">
        <f>SUMIF(NSL!$C$1562:$C$1565,C36,NSL!$P$1562:$P$1565)</f>
        <v>0</v>
      </c>
      <c r="BF36" s="55">
        <f>SUMIF(NSL!$C$1567:$C$1569,C36,NSL!$P$1567:$P$1569)</f>
        <v>0</v>
      </c>
      <c r="BG36" s="65">
        <f>SUM(G36:Q36)+SUM(S36:Z36)+SUM(AB36:AH36)+SUM(AJ36:BF36)</f>
        <v>0.68</v>
      </c>
      <c r="BH36" s="53">
        <f>AI60-BG36</f>
        <v>18.420000000000002</v>
      </c>
      <c r="BI36" s="53">
        <f t="shared" si="6"/>
        <v>70.5</v>
      </c>
    </row>
    <row r="37" spans="1:61" ht="15">
      <c r="A37" s="56"/>
      <c r="B37" s="7" t="s">
        <v>162</v>
      </c>
      <c r="C37" s="8" t="s">
        <v>50</v>
      </c>
      <c r="D37" s="52">
        <f>HTg!M39</f>
        <v>8.4499999999999993</v>
      </c>
      <c r="E37" s="65">
        <f t="shared" si="10"/>
        <v>0</v>
      </c>
      <c r="F37" s="70">
        <f t="shared" si="11"/>
        <v>0</v>
      </c>
      <c r="G37" s="55">
        <f>SUMIF(NSL!$C$9:$C$10,C37,NSL!$P$9:$P$10)</f>
        <v>0</v>
      </c>
      <c r="H37" s="55">
        <f>SUMIF(NSL!$C$12:$C$13,C37,NSL!$P$12:$P$13)</f>
        <v>0</v>
      </c>
      <c r="I37" s="55">
        <f>SUMIF(NSL!$C$15:$C$16,C37,NSL!$P$15:$P$16)</f>
        <v>0</v>
      </c>
      <c r="J37" s="55">
        <f>SUMIF(NSL!$C$18:$C$19,C37,NSL!$P$18:$P$19)</f>
        <v>0</v>
      </c>
      <c r="K37" s="55">
        <f>SUMIF(NSL!$C$21:$C$43,C37,NSL!$P$21:$P$43)</f>
        <v>0</v>
      </c>
      <c r="L37" s="55">
        <f>SUMIF(NSL!$C$45:$C$51,C37,NSL!$P$45:$P$51)</f>
        <v>0</v>
      </c>
      <c r="M37" s="55">
        <f>SUMIF(NSL!$C$53:$C$55,C37,NSL!$P$53:$P$55)</f>
        <v>0</v>
      </c>
      <c r="N37" s="55">
        <f>SUMIF(NSL!$C$57:$C$65,C37,NSL!$P$57:$P$65)</f>
        <v>0</v>
      </c>
      <c r="O37" s="55">
        <f>SUMIF(NSL!$C$67:$C$76,C37,NSL!$P$67:$P$76)</f>
        <v>0</v>
      </c>
      <c r="P37" s="55">
        <f>SUMIF(NSL!$C$78:$C$79,C37,NSL!$P$78:$P$79)</f>
        <v>0</v>
      </c>
      <c r="Q37" s="55">
        <f>SUMIF(NSL!$C$81:$C$173,C37,NSL!$P$81:$P$173)</f>
        <v>0</v>
      </c>
      <c r="R37" s="65">
        <f t="shared" si="12"/>
        <v>8.4499999999999993</v>
      </c>
      <c r="S37" s="55">
        <f>SUMIF(NSL!$C$176:$C$214,C37,NSL!$P$176:$P$214)</f>
        <v>0</v>
      </c>
      <c r="T37" s="55">
        <f>SUMIF(NSL!$C$216:$C$238,C37,NSL!$P$216:$P$238)</f>
        <v>0</v>
      </c>
      <c r="U37" s="55">
        <f>SUMIF(NSL!$C$240:$C$252,C37,NSL!$P$240:$P$252)</f>
        <v>0</v>
      </c>
      <c r="V37" s="55">
        <f>SUMIF(NSL!$C$254:$C$255,C37,NSL!$P$254:$P$255)</f>
        <v>0</v>
      </c>
      <c r="W37" s="55">
        <f>SUMIF(NSL!$C$257:$C$282,C37,NSL!$P$257:$P$282)</f>
        <v>0</v>
      </c>
      <c r="X37" s="55">
        <f>SUMIF(NSL!$C$284:$C$346,C37,NSL!$P$284:$P$346)</f>
        <v>0</v>
      </c>
      <c r="Y37" s="55">
        <f>SUMIF(NSL!$C$348:$C$436,C37,NSL!$P$348:$P$436)</f>
        <v>0</v>
      </c>
      <c r="Z37" s="55">
        <f>SUMIF(NSL!$C$438:$C$480,C37,NSL!$P$438:$P$480)</f>
        <v>0</v>
      </c>
      <c r="AA37" s="72">
        <f t="shared" si="16"/>
        <v>8.4499999999999993</v>
      </c>
      <c r="AB37" s="55">
        <f>SUMIF(NSL!$C$483:$C$679,C37,NSL!$P$483:$P$679)</f>
        <v>0</v>
      </c>
      <c r="AC37" s="55">
        <f>SUMIF(NSL!$C$681:$C$682,C37,NSL!$P$681:$P$682)</f>
        <v>0</v>
      </c>
      <c r="AD37" s="55">
        <f>SUMIF(NSL!$C$684:$C$692,C37,NSL!$P$684:$P$692)</f>
        <v>0</v>
      </c>
      <c r="AE37" s="55">
        <f>SUMIF(NSL!$C$694:$C$776,C37,NSL!$P$694:$P$776)</f>
        <v>0</v>
      </c>
      <c r="AF37" s="55">
        <f>SUMIF(NSL!$C$778:$C$810,C37,NSL!$P$778:$P$810)</f>
        <v>0</v>
      </c>
      <c r="AG37" s="55">
        <f>SUMIF(NSL!$C$812:$C$813,C37,NSL!$P$812:$P$813)</f>
        <v>0</v>
      </c>
      <c r="AH37" s="55">
        <f>SUMIF(NSL!$C$815:$C$816,C37,NSL!$P$815:$P$816)</f>
        <v>0</v>
      </c>
      <c r="AI37" s="55">
        <f>SUMIF(NSL!$C$818:$C$889,C37,NSL!$P$818:$P$889)</f>
        <v>0</v>
      </c>
      <c r="AJ37" s="54">
        <f>D37-BG37</f>
        <v>8.4499999999999993</v>
      </c>
      <c r="AK37" s="55">
        <f>SUMIF(NSL!$C$919:$C$981,C37,NSL!$P$919:$P$981)</f>
        <v>0</v>
      </c>
      <c r="AL37" s="55">
        <f>SUMIF(NSL!$C$983:$C$1000,C37,NSL!$P$983:$P$1000)</f>
        <v>0</v>
      </c>
      <c r="AM37" s="55">
        <f>SUMIF(NSL!$C$1002:$C$1028,C37,NSL!$P$1002:$P$1028)</f>
        <v>0</v>
      </c>
      <c r="AN37" s="55">
        <f>SUMIF(NSL!$C$1030:$C$1045,C37,NSL!$P$1030:$P$1045)</f>
        <v>0</v>
      </c>
      <c r="AO37" s="55">
        <f>SUMIF(NSL!$C$1047:$C$1048,C37,NSL!$P$1047:$P$1048)</f>
        <v>0</v>
      </c>
      <c r="AP37" s="55">
        <f>SUMIF(NSL!$C$1050:$C$1074,C37,NSL!$P$1050:$P$1074)</f>
        <v>0</v>
      </c>
      <c r="AQ37" s="55">
        <f>SUMIF(NSL!$C$1076:$C$1099,C37,NSL!$P$1076:$P$1099)</f>
        <v>0</v>
      </c>
      <c r="AR37" s="55">
        <f>SUMIF(NSL!$C$1101:$C$1121,C37,NSL!$P$1101:$P$1121)</f>
        <v>0</v>
      </c>
      <c r="AS37" s="55">
        <f>SUMIF(NSL!$C$1123:$C$1164,C37,NSL!$P$1123:$P$1164)</f>
        <v>0</v>
      </c>
      <c r="AT37" s="55">
        <f>SUMIF(NSL!$C$1166:$C$1201,C37,NSL!$P$1166:$P$1201)</f>
        <v>0</v>
      </c>
      <c r="AU37" s="55">
        <f>SUMIF(NSL!$C$1203:$C$1223,C37,NSL!$P$1203:$P$1223)</f>
        <v>0</v>
      </c>
      <c r="AV37" s="55">
        <f>SUMIF(NSL!$C$1225:$C$1226,C37,NSL!$P$1225:$P$1226)</f>
        <v>0</v>
      </c>
      <c r="AW37" s="55">
        <f>SUMIF(NSL!$C$1228:$C$1244,C37,NSL!$P$1228:$P$1244)</f>
        <v>0</v>
      </c>
      <c r="AX37" s="55">
        <f>SUMIF(NSL!$C$1246:$C$1351,C37,NSL!$P$1246:$P$1351)</f>
        <v>0</v>
      </c>
      <c r="AY37" s="55">
        <f>SUMIF(NSL!$C$1353:$C$1434,C37,NSL!$P$1353:$P$1434)</f>
        <v>0</v>
      </c>
      <c r="AZ37" s="55">
        <f>SUMIF(NSL!$C$1436:$C$1440,C37,NSL!$P$1436:$P$1440)</f>
        <v>0</v>
      </c>
      <c r="BA37" s="55">
        <f>SUMIF(NSL!$C$1442:$C$1507,C37,NSL!$P$1442:$P$1507)</f>
        <v>0</v>
      </c>
      <c r="BB37" s="55">
        <f>SUMIF(NSL!$C$1509:$C$1540,C37,NSL!$P$1509:$P$1540)</f>
        <v>0</v>
      </c>
      <c r="BC37" s="55">
        <f>SUMIF(NSL!$C$1542:$C$1545,C37,NSL!$P$1542:$P$1545)</f>
        <v>0</v>
      </c>
      <c r="BD37" s="55">
        <f>SUMIF(NSL!$C$1547:$C$1560,C37,NSL!$P$1547:$P$1560)</f>
        <v>0</v>
      </c>
      <c r="BE37" s="55">
        <f>SUMIF(NSL!$C$1562:$C$1565,C37,NSL!$P$1562:$P$1565)</f>
        <v>0</v>
      </c>
      <c r="BF37" s="55">
        <f>SUMIF(NSL!$C$1567:$C$1569,C37,NSL!$P$1567:$P$1569)</f>
        <v>0</v>
      </c>
      <c r="BG37" s="65">
        <f>SUM(G37:Q37)+SUM(S37:Z37)+SUM(AB37:AI37)+SUM(AK37:BF37)</f>
        <v>0</v>
      </c>
      <c r="BH37" s="53">
        <f>AJ60-BG37</f>
        <v>1.7600000000000016</v>
      </c>
      <c r="BI37" s="53">
        <f t="shared" si="6"/>
        <v>10.210000000000001</v>
      </c>
    </row>
    <row r="38" spans="1:61" ht="15">
      <c r="A38" s="56"/>
      <c r="B38" s="7" t="s">
        <v>173</v>
      </c>
      <c r="C38" s="8" t="s">
        <v>51</v>
      </c>
      <c r="D38" s="52">
        <f>HTg!M40</f>
        <v>0</v>
      </c>
      <c r="E38" s="65">
        <f t="shared" si="10"/>
        <v>0</v>
      </c>
      <c r="F38" s="70">
        <f t="shared" si="11"/>
        <v>0</v>
      </c>
      <c r="G38" s="55">
        <f>SUMIF(NSL!$C$9:$C$10,C38,NSL!$P$9:$P$10)</f>
        <v>0</v>
      </c>
      <c r="H38" s="55">
        <f>SUMIF(NSL!$C$12:$C$13,C38,NSL!$P$12:$P$13)</f>
        <v>0</v>
      </c>
      <c r="I38" s="55">
        <f>SUMIF(NSL!$C$15:$C$16,C38,NSL!$P$15:$P$16)</f>
        <v>0</v>
      </c>
      <c r="J38" s="55">
        <f>SUMIF(NSL!$C$18:$C$19,C38,NSL!$P$18:$P$19)</f>
        <v>0</v>
      </c>
      <c r="K38" s="55">
        <f>SUMIF(NSL!$C$21:$C$43,C38,NSL!$P$21:$P$43)</f>
        <v>0</v>
      </c>
      <c r="L38" s="55">
        <f>SUMIF(NSL!$C$45:$C$51,C38,NSL!$P$45:$P$51)</f>
        <v>0</v>
      </c>
      <c r="M38" s="55">
        <f>SUMIF(NSL!$C$53:$C$55,C38,NSL!$P$53:$P$55)</f>
        <v>0</v>
      </c>
      <c r="N38" s="55">
        <f>SUMIF(NSL!$C$57:$C$65,C38,NSL!$P$57:$P$65)</f>
        <v>0</v>
      </c>
      <c r="O38" s="55">
        <f>SUMIF(NSL!$C$67:$C$76,C38,NSL!$P$67:$P$76)</f>
        <v>0</v>
      </c>
      <c r="P38" s="55">
        <f>SUMIF(NSL!$C$78:$C$79,C38,NSL!$P$78:$P$79)</f>
        <v>0</v>
      </c>
      <c r="Q38" s="55">
        <f>SUMIF(NSL!$C$81:$C$173,C38,NSL!$P$81:$P$173)</f>
        <v>0</v>
      </c>
      <c r="R38" s="65">
        <f t="shared" si="12"/>
        <v>0</v>
      </c>
      <c r="S38" s="55">
        <f>SUMIF(NSL!$C$176:$C$214,C38,NSL!$P$176:$P$214)</f>
        <v>0</v>
      </c>
      <c r="T38" s="55">
        <f>SUMIF(NSL!$C$216:$C$238,C38,NSL!$P$216:$P$238)</f>
        <v>0</v>
      </c>
      <c r="U38" s="55">
        <f>SUMIF(NSL!$C$240:$C$252,C38,NSL!$P$240:$P$252)</f>
        <v>0</v>
      </c>
      <c r="V38" s="55">
        <f>SUMIF(NSL!$C$254:$C$255,C38,NSL!$P$254:$P$255)</f>
        <v>0</v>
      </c>
      <c r="W38" s="55">
        <f>SUMIF(NSL!$C$257:$C$282,C38,NSL!$P$257:$P$282)</f>
        <v>0</v>
      </c>
      <c r="X38" s="55">
        <f>SUMIF(NSL!$C$284:$C$346,C38,NSL!$P$284:$P$346)</f>
        <v>0</v>
      </c>
      <c r="Y38" s="55">
        <f>SUMIF(NSL!$C$348:$C$436,C38,NSL!$P$348:$P$436)</f>
        <v>0</v>
      </c>
      <c r="Z38" s="55">
        <f>SUMIF(NSL!$C$438:$C$480,C38,NSL!$P$438:$P$480)</f>
        <v>0</v>
      </c>
      <c r="AA38" s="72">
        <f t="shared" si="16"/>
        <v>0</v>
      </c>
      <c r="AB38" s="55">
        <f>SUMIF(NSL!$C$483:$C$679,C38,NSL!$P$483:$P$679)</f>
        <v>0</v>
      </c>
      <c r="AC38" s="55">
        <f>SUMIF(NSL!$C$681:$C$682,C38,NSL!$P$681:$P$682)</f>
        <v>0</v>
      </c>
      <c r="AD38" s="55">
        <f>SUMIF(NSL!$C$684:$C$692,C38,NSL!$P$684:$P$692)</f>
        <v>0</v>
      </c>
      <c r="AE38" s="55">
        <f>SUMIF(NSL!$C$694:$C$776,C38,NSL!$P$694:$P$776)</f>
        <v>0</v>
      </c>
      <c r="AF38" s="55">
        <f>SUMIF(NSL!$C$778:$C$810,C38,NSL!$P$778:$P$810)</f>
        <v>0</v>
      </c>
      <c r="AG38" s="55">
        <f>SUMIF(NSL!$C$812:$C$813,C38,NSL!$P$812:$P$813)</f>
        <v>0</v>
      </c>
      <c r="AH38" s="55">
        <f>SUMIF(NSL!$C$815:$C$816,C38,NSL!$P$815:$P$816)</f>
        <v>0</v>
      </c>
      <c r="AI38" s="55">
        <f>SUMIF(NSL!$C$818:$C$889,C38,NSL!$P$818:$P$889)</f>
        <v>0</v>
      </c>
      <c r="AJ38" s="55">
        <f>SUMIF(NSL!$C$891:$C$917,C38,NSL!$P$891:$P$917)</f>
        <v>0</v>
      </c>
      <c r="AK38" s="54">
        <f>D38-BG38</f>
        <v>0</v>
      </c>
      <c r="AL38" s="55">
        <f>SUMIF(NSL!$C$983:$C$1000,C38,NSL!$P$983:$P$1000)</f>
        <v>0</v>
      </c>
      <c r="AM38" s="55">
        <f>SUMIF(NSL!$C$1002:$C$1028,C38,NSL!$P$1002:$P$1028)</f>
        <v>0</v>
      </c>
      <c r="AN38" s="55">
        <f>SUMIF(NSL!$C$1030:$C$1045,C38,NSL!$P$1030:$P$1045)</f>
        <v>0</v>
      </c>
      <c r="AO38" s="55">
        <f>SUMIF(NSL!$C$1047:$C$1048,C38,NSL!$P$1047:$P$1048)</f>
        <v>0</v>
      </c>
      <c r="AP38" s="55">
        <f>SUMIF(NSL!$C$1050:$C$1074,C38,NSL!$P$1050:$P$1074)</f>
        <v>0</v>
      </c>
      <c r="AQ38" s="55">
        <f>SUMIF(NSL!$C$1076:$C$1099,C38,NSL!$P$1076:$P$1099)</f>
        <v>0</v>
      </c>
      <c r="AR38" s="55">
        <f>SUMIF(NSL!$C$1101:$C$1121,C38,NSL!$P$1101:$P$1121)</f>
        <v>0</v>
      </c>
      <c r="AS38" s="55">
        <f>SUMIF(NSL!$C$1123:$C$1164,C38,NSL!$P$1123:$P$1164)</f>
        <v>0</v>
      </c>
      <c r="AT38" s="55">
        <f>SUMIF(NSL!$C$1166:$C$1201,C38,NSL!$P$1166:$P$1201)</f>
        <v>0</v>
      </c>
      <c r="AU38" s="55">
        <f>SUMIF(NSL!$C$1203:$C$1223,C38,NSL!$P$1203:$P$1223)</f>
        <v>0</v>
      </c>
      <c r="AV38" s="55">
        <f>SUMIF(NSL!$C$1225:$C$1226,C38,NSL!$P$1225:$P$1226)</f>
        <v>0</v>
      </c>
      <c r="AW38" s="55">
        <f>SUMIF(NSL!$C$1228:$C$1244,C38,NSL!$P$1228:$P$1244)</f>
        <v>0</v>
      </c>
      <c r="AX38" s="55">
        <f>SUMIF(NSL!$C$1246:$C$1351,C38,NSL!$P$1246:$P$1351)</f>
        <v>0</v>
      </c>
      <c r="AY38" s="55">
        <f>SUMIF(NSL!$C$1353:$C$1434,C38,NSL!$P$1353:$P$1434)</f>
        <v>0</v>
      </c>
      <c r="AZ38" s="55">
        <f>SUMIF(NSL!$C$1436:$C$1440,C38,NSL!$P$1436:$P$1440)</f>
        <v>0</v>
      </c>
      <c r="BA38" s="55">
        <f>SUMIF(NSL!$C$1442:$C$1507,C38,NSL!$P$1442:$P$1507)</f>
        <v>0</v>
      </c>
      <c r="BB38" s="55">
        <f>SUMIF(NSL!$C$1509:$C$1540,C38,NSL!$P$1509:$P$1540)</f>
        <v>0</v>
      </c>
      <c r="BC38" s="55">
        <f>SUMIF(NSL!$C$1542:$C$1545,C38,NSL!$P$1542:$P$1545)</f>
        <v>0</v>
      </c>
      <c r="BD38" s="55">
        <f>SUMIF(NSL!$C$1547:$C$1560,C38,NSL!$P$1547:$P$1560)</f>
        <v>0</v>
      </c>
      <c r="BE38" s="55">
        <f>SUMIF(NSL!$C$1562:$C$1565,C38,NSL!$P$1562:$P$1565)</f>
        <v>0</v>
      </c>
      <c r="BF38" s="55">
        <f>SUMIF(NSL!$C$1567:$C$1569,C38,NSL!$P$1567:$P$1569)</f>
        <v>0</v>
      </c>
      <c r="BG38" s="65">
        <f>SUM(G38:Q38)+SUM(S38:Z38)+SUM(AB38:AJ38)+SUM(AL38:BF38)</f>
        <v>0</v>
      </c>
      <c r="BH38" s="53">
        <f>AK60-BG38</f>
        <v>3.4200000000000004</v>
      </c>
      <c r="BI38" s="53">
        <f t="shared" si="6"/>
        <v>3.4200000000000004</v>
      </c>
    </row>
    <row r="39" spans="1:61" ht="15">
      <c r="A39" s="56"/>
      <c r="B39" s="7" t="s">
        <v>174</v>
      </c>
      <c r="C39" s="8" t="s">
        <v>52</v>
      </c>
      <c r="D39" s="52">
        <f>HTg!M41</f>
        <v>0.02</v>
      </c>
      <c r="E39" s="65">
        <f t="shared" si="10"/>
        <v>0</v>
      </c>
      <c r="F39" s="70">
        <f t="shared" si="11"/>
        <v>0</v>
      </c>
      <c r="G39" s="55">
        <f>SUMIF(NSL!$C$9:$C$10,C39,NSL!$P$9:$P$10)</f>
        <v>0</v>
      </c>
      <c r="H39" s="55">
        <f>SUMIF(NSL!$C$12:$C$13,C39,NSL!$P$12:$P$13)</f>
        <v>0</v>
      </c>
      <c r="I39" s="55">
        <f>SUMIF(NSL!$C$15:$C$16,C39,NSL!$P$15:$P$16)</f>
        <v>0</v>
      </c>
      <c r="J39" s="55">
        <f>SUMIF(NSL!$C$18:$C$19,C39,NSL!$P$18:$P$19)</f>
        <v>0</v>
      </c>
      <c r="K39" s="55">
        <f>SUMIF(NSL!$C$21:$C$43,C39,NSL!$P$21:$P$43)</f>
        <v>0</v>
      </c>
      <c r="L39" s="55">
        <f>SUMIF(NSL!$C$45:$C$51,C39,NSL!$P$45:$P$51)</f>
        <v>0</v>
      </c>
      <c r="M39" s="55">
        <f>SUMIF(NSL!$C$53:$C$55,C39,NSL!$P$53:$P$55)</f>
        <v>0</v>
      </c>
      <c r="N39" s="55">
        <f>SUMIF(NSL!$C$57:$C$65,C39,NSL!$P$57:$P$65)</f>
        <v>0</v>
      </c>
      <c r="O39" s="55">
        <f>SUMIF(NSL!$C$67:$C$76,C39,NSL!$P$67:$P$76)</f>
        <v>0</v>
      </c>
      <c r="P39" s="55">
        <f>SUMIF(NSL!$C$78:$C$79,C39,NSL!$P$78:$P$79)</f>
        <v>0</v>
      </c>
      <c r="Q39" s="55">
        <f>SUMIF(NSL!$C$81:$C$173,C39,NSL!$P$81:$P$173)</f>
        <v>0</v>
      </c>
      <c r="R39" s="65">
        <f t="shared" si="12"/>
        <v>0.02</v>
      </c>
      <c r="S39" s="55">
        <f>SUMIF(NSL!$C$176:$C$214,C39,NSL!$P$176:$P$214)</f>
        <v>0</v>
      </c>
      <c r="T39" s="55">
        <f>SUMIF(NSL!$C$216:$C$238,C39,NSL!$P$216:$P$238)</f>
        <v>0</v>
      </c>
      <c r="U39" s="55">
        <f>SUMIF(NSL!$C$240:$C$252,C39,NSL!$P$240:$P$252)</f>
        <v>0</v>
      </c>
      <c r="V39" s="55">
        <f>SUMIF(NSL!$C$254:$C$255,C39,NSL!$P$254:$P$255)</f>
        <v>0</v>
      </c>
      <c r="W39" s="55">
        <f>SUMIF(NSL!$C$257:$C$282,C39,NSL!$P$257:$P$282)</f>
        <v>0</v>
      </c>
      <c r="X39" s="55">
        <f>SUMIF(NSL!$C$284:$C$346,C39,NSL!$P$284:$P$346)</f>
        <v>0</v>
      </c>
      <c r="Y39" s="55">
        <f>SUMIF(NSL!$C$348:$C$436,C39,NSL!$P$348:$P$436)</f>
        <v>0</v>
      </c>
      <c r="Z39" s="55">
        <f>SUMIF(NSL!$C$438:$C$480,C39,NSL!$P$438:$P$480)</f>
        <v>0</v>
      </c>
      <c r="AA39" s="72">
        <f t="shared" si="16"/>
        <v>0.02</v>
      </c>
      <c r="AB39" s="55">
        <f>SUMIF(NSL!$C$483:$C$679,C39,NSL!$P$483:$P$679)</f>
        <v>0</v>
      </c>
      <c r="AC39" s="55">
        <f>SUMIF(NSL!$C$681:$C$682,C39,NSL!$P$681:$P$682)</f>
        <v>0</v>
      </c>
      <c r="AD39" s="55">
        <f>SUMIF(NSL!$C$684:$C$692,C39,NSL!$P$684:$P$692)</f>
        <v>0</v>
      </c>
      <c r="AE39" s="55">
        <f>SUMIF(NSL!$C$694:$C$776,C39,NSL!$P$694:$P$776)</f>
        <v>0</v>
      </c>
      <c r="AF39" s="55">
        <f>SUMIF(NSL!$C$778:$C$810,C39,NSL!$P$778:$P$810)</f>
        <v>0</v>
      </c>
      <c r="AG39" s="55">
        <f>SUMIF(NSL!$C$812:$C$813,C39,NSL!$P$812:$P$813)</f>
        <v>0</v>
      </c>
      <c r="AH39" s="55">
        <f>SUMIF(NSL!$C$815:$C$816,C39,NSL!$P$815:$P$816)</f>
        <v>0</v>
      </c>
      <c r="AI39" s="55">
        <f>SUMIF(NSL!$C$818:$C$889,C39,NSL!$P$818:$P$889)</f>
        <v>0</v>
      </c>
      <c r="AJ39" s="55">
        <f>SUMIF(NSL!$C$891:$C$917,C39,NSL!$P$891:$P$917)</f>
        <v>0</v>
      </c>
      <c r="AK39" s="55">
        <f>SUMIF(NSL!$C$919:$C$981,C39,NSL!$P$919:$P$981)</f>
        <v>0</v>
      </c>
      <c r="AL39" s="54">
        <f>D39-BG39</f>
        <v>0.02</v>
      </c>
      <c r="AM39" s="55">
        <f>SUMIF(NSL!$C$1002:$C$1028,C39,NSL!$P$1002:$P$1028)</f>
        <v>0</v>
      </c>
      <c r="AN39" s="55">
        <f>SUMIF(NSL!$C$1030:$C$1045,C39,NSL!$P$1030:$P$1045)</f>
        <v>0</v>
      </c>
      <c r="AO39" s="55">
        <f>SUMIF(NSL!$C$1047:$C$1048,C39,NSL!$P$1047:$P$1048)</f>
        <v>0</v>
      </c>
      <c r="AP39" s="55">
        <f>SUMIF(NSL!$C$1050:$C$1074,C39,NSL!$P$1050:$P$1074)</f>
        <v>0</v>
      </c>
      <c r="AQ39" s="55">
        <f>SUMIF(NSL!$C$1076:$C$1099,C39,NSL!$P$1076:$P$1099)</f>
        <v>0</v>
      </c>
      <c r="AR39" s="55">
        <f>SUMIF(NSL!$C$1101:$C$1121,C39,NSL!$P$1101:$P$1121)</f>
        <v>0</v>
      </c>
      <c r="AS39" s="55">
        <f>SUMIF(NSL!$C$1123:$C$1164,C39,NSL!$P$1123:$P$1164)</f>
        <v>0</v>
      </c>
      <c r="AT39" s="55">
        <f>SUMIF(NSL!$C$1166:$C$1201,C39,NSL!$P$1166:$P$1201)</f>
        <v>0</v>
      </c>
      <c r="AU39" s="55">
        <f>SUMIF(NSL!$C$1203:$C$1223,C39,NSL!$P$1203:$P$1223)</f>
        <v>0</v>
      </c>
      <c r="AV39" s="55">
        <f>SUMIF(NSL!$C$1225:$C$1226,C39,NSL!$P$1225:$P$1226)</f>
        <v>0</v>
      </c>
      <c r="AW39" s="55">
        <f>SUMIF(NSL!$C$1228:$C$1244,C39,NSL!$P$1228:$P$1244)</f>
        <v>0</v>
      </c>
      <c r="AX39" s="55">
        <f>SUMIF(NSL!$C$1246:$C$1351,C39,NSL!$P$1246:$P$1351)</f>
        <v>0</v>
      </c>
      <c r="AY39" s="55">
        <f>SUMIF(NSL!$C$1353:$C$1434,C39,NSL!$P$1353:$P$1434)</f>
        <v>0</v>
      </c>
      <c r="AZ39" s="55">
        <f>SUMIF(NSL!$C$1436:$C$1440,C39,NSL!$P$1436:$P$1440)</f>
        <v>0</v>
      </c>
      <c r="BA39" s="55">
        <f>SUMIF(NSL!$C$1442:$C$1507,C39,NSL!$P$1442:$P$1507)</f>
        <v>0</v>
      </c>
      <c r="BB39" s="55">
        <f>SUMIF(NSL!$C$1509:$C$1540,C39,NSL!$P$1509:$P$1540)</f>
        <v>0</v>
      </c>
      <c r="BC39" s="55">
        <f>SUMIF(NSL!$C$1542:$C$1545,C39,NSL!$P$1542:$P$1545)</f>
        <v>0</v>
      </c>
      <c r="BD39" s="55">
        <f>SUMIF(NSL!$C$1547:$C$1560,C39,NSL!$P$1547:$P$1560)</f>
        <v>0</v>
      </c>
      <c r="BE39" s="55">
        <f>SUMIF(NSL!$C$1562:$C$1565,C39,NSL!$P$1562:$P$1565)</f>
        <v>0</v>
      </c>
      <c r="BF39" s="55">
        <f>SUMIF(NSL!$C$1567:$C$1569,C39,NSL!$P$1567:$P$1569)</f>
        <v>0</v>
      </c>
      <c r="BG39" s="65">
        <f>SUM(G39:Q39)+SUM(S39:Z39)+SUM(AB39:AK39)+SUM(AM39:BF39)</f>
        <v>0</v>
      </c>
      <c r="BH39" s="53">
        <f>AL60-BG39</f>
        <v>0</v>
      </c>
      <c r="BI39" s="53">
        <f t="shared" si="6"/>
        <v>0.02</v>
      </c>
    </row>
    <row r="40" spans="1:61" ht="15">
      <c r="A40" s="56"/>
      <c r="B40" s="7" t="s">
        <v>163</v>
      </c>
      <c r="C40" s="8" t="s">
        <v>59</v>
      </c>
      <c r="D40" s="52">
        <f>HTg!M42</f>
        <v>0</v>
      </c>
      <c r="E40" s="65">
        <f t="shared" si="10"/>
        <v>0</v>
      </c>
      <c r="F40" s="70">
        <f t="shared" si="11"/>
        <v>0</v>
      </c>
      <c r="G40" s="55">
        <f>SUMIF(NSL!$C$9:$C$10,C40,NSL!$P$9:$P$10)</f>
        <v>0</v>
      </c>
      <c r="H40" s="55">
        <f>SUMIF(NSL!$C$12:$C$13,C40,NSL!$P$12:$P$13)</f>
        <v>0</v>
      </c>
      <c r="I40" s="55">
        <f>SUMIF(NSL!$C$15:$C$16,C40,NSL!$P$15:$P$16)</f>
        <v>0</v>
      </c>
      <c r="J40" s="55">
        <f>SUMIF(NSL!$C$18:$C$19,C40,NSL!$P$18:$P$19)</f>
        <v>0</v>
      </c>
      <c r="K40" s="55">
        <f>SUMIF(NSL!$C$21:$C$43,C40,NSL!$P$21:$P$43)</f>
        <v>0</v>
      </c>
      <c r="L40" s="55">
        <f>SUMIF(NSL!$C$45:$C$51,C40,NSL!$P$45:$P$51)</f>
        <v>0</v>
      </c>
      <c r="M40" s="55">
        <f>SUMIF(NSL!$C$53:$C$55,C40,NSL!$P$53:$P$55)</f>
        <v>0</v>
      </c>
      <c r="N40" s="55">
        <f>SUMIF(NSL!$C$57:$C$65,C40,NSL!$P$57:$P$65)</f>
        <v>0</v>
      </c>
      <c r="O40" s="55">
        <f>SUMIF(NSL!$C$67:$C$76,C40,NSL!$P$67:$P$76)</f>
        <v>0</v>
      </c>
      <c r="P40" s="55">
        <f>SUMIF(NSL!$C$78:$C$79,C40,NSL!$P$78:$P$79)</f>
        <v>0</v>
      </c>
      <c r="Q40" s="55">
        <f>SUMIF(NSL!$C$81:$C$173,C40,NSL!$P$81:$P$173)</f>
        <v>0</v>
      </c>
      <c r="R40" s="65">
        <f t="shared" si="12"/>
        <v>0</v>
      </c>
      <c r="S40" s="55">
        <f>SUMIF(NSL!$C$176:$C$214,C40,NSL!$P$176:$P$214)</f>
        <v>0</v>
      </c>
      <c r="T40" s="55">
        <f>SUMIF(NSL!$C$216:$C$238,C40,NSL!$P$216:$P$238)</f>
        <v>0</v>
      </c>
      <c r="U40" s="55">
        <f>SUMIF(NSL!$C$240:$C$252,C40,NSL!$P$240:$P$252)</f>
        <v>0</v>
      </c>
      <c r="V40" s="55">
        <f>SUMIF(NSL!$C$254:$C$255,C40,NSL!$P$254:$P$255)</f>
        <v>0</v>
      </c>
      <c r="W40" s="55">
        <f>SUMIF(NSL!$C$257:$C$282,C40,NSL!$P$257:$P$282)</f>
        <v>0</v>
      </c>
      <c r="X40" s="55">
        <f>SUMIF(NSL!$C$284:$C$346,C40,NSL!$P$284:$P$346)</f>
        <v>0</v>
      </c>
      <c r="Y40" s="55">
        <f>SUMIF(NSL!$C$348:$C$436,C40,NSL!$P$348:$P$436)</f>
        <v>0</v>
      </c>
      <c r="Z40" s="55">
        <f>SUMIF(NSL!$C$438:$C$480,C40,NSL!$P$438:$P$480)</f>
        <v>0</v>
      </c>
      <c r="AA40" s="72">
        <f t="shared" si="16"/>
        <v>0</v>
      </c>
      <c r="AB40" s="55">
        <f>SUMIF(NSL!$C$483:$C$679,C40,NSL!$P$483:$P$679)</f>
        <v>0</v>
      </c>
      <c r="AC40" s="55">
        <f>SUMIF(NSL!$C$681:$C$682,C40,NSL!$P$681:$P$682)</f>
        <v>0</v>
      </c>
      <c r="AD40" s="55">
        <f>SUMIF(NSL!$C$684:$C$692,C40,NSL!$P$684:$P$692)</f>
        <v>0</v>
      </c>
      <c r="AE40" s="55">
        <f>SUMIF(NSL!$C$694:$C$776,C40,NSL!$P$694:$P$776)</f>
        <v>0</v>
      </c>
      <c r="AF40" s="55">
        <f>SUMIF(NSL!$C$778:$C$810,C40,NSL!$P$778:$P$810)</f>
        <v>0</v>
      </c>
      <c r="AG40" s="55">
        <f>SUMIF(NSL!$C$812:$C$813,C40,NSL!$P$812:$P$813)</f>
        <v>0</v>
      </c>
      <c r="AH40" s="55">
        <f>SUMIF(NSL!$C$815:$C$816,C40,NSL!$P$815:$P$816)</f>
        <v>0</v>
      </c>
      <c r="AI40" s="55">
        <f>SUMIF(NSL!$C$818:$C$889,C40,NSL!$P$818:$P$889)</f>
        <v>0</v>
      </c>
      <c r="AJ40" s="55">
        <f>SUMIF(NSL!$C$891:$C$917,C40,NSL!$P$891:$P$917)</f>
        <v>0</v>
      </c>
      <c r="AK40" s="55">
        <f>SUMIF(NSL!$C$919:$C$981,C40,NSL!$P$919:$P$981)</f>
        <v>0</v>
      </c>
      <c r="AL40" s="55">
        <f>SUMIF(NSL!$C$983:$C$1000,C40,NSL!$P$983:$P$1000)</f>
        <v>0</v>
      </c>
      <c r="AM40" s="54">
        <f>D40-BG40</f>
        <v>0</v>
      </c>
      <c r="AN40" s="55">
        <f>SUMIF(NSL!$C$1030:$C$1045,C40,NSL!$P$1030:$P$1045)</f>
        <v>0</v>
      </c>
      <c r="AO40" s="55">
        <f>SUMIF(NSL!$C$1047:$C$1048,C40,NSL!$P$1047:$P$1048)</f>
        <v>0</v>
      </c>
      <c r="AP40" s="55">
        <f>SUMIF(NSL!$C$1050:$C$1074,C40,NSL!$P$1050:$P$1074)</f>
        <v>0</v>
      </c>
      <c r="AQ40" s="55">
        <f>SUMIF(NSL!$C$1076:$C$1099,C40,NSL!$P$1076:$P$1099)</f>
        <v>0</v>
      </c>
      <c r="AR40" s="55">
        <f>SUMIF(NSL!$C$1101:$C$1121,C40,NSL!$P$1101:$P$1121)</f>
        <v>0</v>
      </c>
      <c r="AS40" s="55">
        <f>SUMIF(NSL!$C$1123:$C$1164,C40,NSL!$P$1123:$P$1164)</f>
        <v>0</v>
      </c>
      <c r="AT40" s="55">
        <f>SUMIF(NSL!$C$1166:$C$1201,C40,NSL!$P$1166:$P$1201)</f>
        <v>0</v>
      </c>
      <c r="AU40" s="55">
        <f>SUMIF(NSL!$C$1203:$C$1223,C40,NSL!$P$1203:$P$1223)</f>
        <v>0</v>
      </c>
      <c r="AV40" s="55">
        <f>SUMIF(NSL!$C$1225:$C$1226,C40,NSL!$P$1225:$P$1226)</f>
        <v>0</v>
      </c>
      <c r="AW40" s="55">
        <f>SUMIF(NSL!$C$1228:$C$1244,C40,NSL!$P$1228:$P$1244)</f>
        <v>0</v>
      </c>
      <c r="AX40" s="55">
        <f>SUMIF(NSL!$C$1246:$C$1351,C40,NSL!$P$1246:$P$1351)</f>
        <v>0</v>
      </c>
      <c r="AY40" s="55">
        <f>SUMIF(NSL!$C$1353:$C$1434,C40,NSL!$P$1353:$P$1434)</f>
        <v>0</v>
      </c>
      <c r="AZ40" s="55">
        <f>SUMIF(NSL!$C$1436:$C$1440,C40,NSL!$P$1436:$P$1440)</f>
        <v>0</v>
      </c>
      <c r="BA40" s="55">
        <f>SUMIF(NSL!$C$1442:$C$1507,C40,NSL!$P$1442:$P$1507)</f>
        <v>0</v>
      </c>
      <c r="BB40" s="55">
        <f>SUMIF(NSL!$C$1509:$C$1540,C40,NSL!$P$1509:$P$1540)</f>
        <v>0</v>
      </c>
      <c r="BC40" s="55">
        <f>SUMIF(NSL!$C$1542:$C$1545,C40,NSL!$P$1542:$P$1545)</f>
        <v>0</v>
      </c>
      <c r="BD40" s="55">
        <f>SUMIF(NSL!$C$1547:$C$1560,C40,NSL!$P$1547:$P$1560)</f>
        <v>0</v>
      </c>
      <c r="BE40" s="55">
        <f>SUMIF(NSL!$C$1562:$C$1565,C40,NSL!$P$1562:$P$1565)</f>
        <v>0</v>
      </c>
      <c r="BF40" s="55">
        <f>SUMIF(NSL!$C$1567:$C$1569,C40,NSL!$P$1567:$P$1569)</f>
        <v>0</v>
      </c>
      <c r="BG40" s="65">
        <f>SUM(G40:Q40)+SUM(S40:Z40)+SUM(AB40:AL40)+SUM(AN40:BF40)</f>
        <v>0</v>
      </c>
      <c r="BH40" s="53">
        <f>AM60-BG40</f>
        <v>0</v>
      </c>
      <c r="BI40" s="53">
        <f t="shared" si="6"/>
        <v>0</v>
      </c>
    </row>
    <row r="41" spans="1:61" ht="15">
      <c r="A41" s="56"/>
      <c r="B41" s="7" t="s">
        <v>175</v>
      </c>
      <c r="C41" s="8" t="s">
        <v>177</v>
      </c>
      <c r="D41" s="52">
        <f>HTg!M43</f>
        <v>0</v>
      </c>
      <c r="E41" s="65">
        <f t="shared" si="10"/>
        <v>0</v>
      </c>
      <c r="F41" s="70">
        <f t="shared" si="11"/>
        <v>0</v>
      </c>
      <c r="G41" s="55">
        <f>SUMIF(NSL!$C$9:$C$10,C41,NSL!$P$9:$P$10)</f>
        <v>0</v>
      </c>
      <c r="H41" s="55">
        <f>SUMIF(NSL!$C$12:$C$13,C41,NSL!$P$12:$P$13)</f>
        <v>0</v>
      </c>
      <c r="I41" s="55">
        <f>SUMIF(NSL!$C$15:$C$16,C41,NSL!$P$15:$P$16)</f>
        <v>0</v>
      </c>
      <c r="J41" s="55">
        <f>SUMIF(NSL!$C$18:$C$19,C41,NSL!$P$18:$P$19)</f>
        <v>0</v>
      </c>
      <c r="K41" s="55">
        <f>SUMIF(NSL!$C$21:$C$43,C41,NSL!$P$21:$P$43)</f>
        <v>0</v>
      </c>
      <c r="L41" s="55">
        <f>SUMIF(NSL!$C$45:$C$51,C41,NSL!$P$45:$P$51)</f>
        <v>0</v>
      </c>
      <c r="M41" s="55">
        <f>SUMIF(NSL!$C$53:$C$55,C41,NSL!$P$53:$P$55)</f>
        <v>0</v>
      </c>
      <c r="N41" s="55">
        <f>SUMIF(NSL!$C$57:$C$65,C41,NSL!$P$57:$P$65)</f>
        <v>0</v>
      </c>
      <c r="O41" s="55">
        <f>SUMIF(NSL!$C$67:$C$76,C41,NSL!$P$67:$P$76)</f>
        <v>0</v>
      </c>
      <c r="P41" s="55">
        <f>SUMIF(NSL!$C$78:$C$79,C41,NSL!$P$78:$P$79)</f>
        <v>0</v>
      </c>
      <c r="Q41" s="55">
        <f>SUMIF(NSL!$C$81:$C$173,C41,NSL!$P$81:$P$173)</f>
        <v>0</v>
      </c>
      <c r="R41" s="65">
        <f t="shared" si="12"/>
        <v>0</v>
      </c>
      <c r="S41" s="55">
        <f>SUMIF(NSL!$C$176:$C$214,C41,NSL!$P$176:$P$214)</f>
        <v>0</v>
      </c>
      <c r="T41" s="55">
        <f>SUMIF(NSL!$C$216:$C$238,C41,NSL!$P$216:$P$238)</f>
        <v>0</v>
      </c>
      <c r="U41" s="55">
        <f>SUMIF(NSL!$C$240:$C$252,C41,NSL!$P$240:$P$252)</f>
        <v>0</v>
      </c>
      <c r="V41" s="55">
        <f>SUMIF(NSL!$C$254:$C$255,C41,NSL!$P$254:$P$255)</f>
        <v>0</v>
      </c>
      <c r="W41" s="55">
        <f>SUMIF(NSL!$C$257:$C$282,C41,NSL!$P$257:$P$282)</f>
        <v>0</v>
      </c>
      <c r="X41" s="55">
        <f>SUMIF(NSL!$C$284:$C$346,C41,NSL!$P$284:$P$346)</f>
        <v>0</v>
      </c>
      <c r="Y41" s="55">
        <f>SUMIF(NSL!$C$348:$C$436,C41,NSL!$P$348:$P$436)</f>
        <v>0</v>
      </c>
      <c r="Z41" s="55">
        <f>SUMIF(NSL!$C$438:$C$480,C41,NSL!$P$438:$P$480)</f>
        <v>0</v>
      </c>
      <c r="AA41" s="72">
        <f t="shared" si="16"/>
        <v>0</v>
      </c>
      <c r="AB41" s="55">
        <f>SUMIF(NSL!$C$483:$C$679,C41,NSL!$P$483:$P$679)</f>
        <v>0</v>
      </c>
      <c r="AC41" s="55">
        <f>SUMIF(NSL!$C$681:$C$682,C41,NSL!$P$681:$P$682)</f>
        <v>0</v>
      </c>
      <c r="AD41" s="55">
        <f>SUMIF(NSL!$C$684:$C$692,C41,NSL!$P$684:$P$692)</f>
        <v>0</v>
      </c>
      <c r="AE41" s="55">
        <f>SUMIF(NSL!$C$694:$C$776,C41,NSL!$P$694:$P$776)</f>
        <v>0</v>
      </c>
      <c r="AF41" s="55">
        <f>SUMIF(NSL!$C$778:$C$810,C41,NSL!$P$778:$P$810)</f>
        <v>0</v>
      </c>
      <c r="AG41" s="55">
        <f>SUMIF(NSL!$C$812:$C$813,C41,NSL!$P$812:$P$813)</f>
        <v>0</v>
      </c>
      <c r="AH41" s="55">
        <f>SUMIF(NSL!$C$815:$C$816,C41,NSL!$P$815:$P$816)</f>
        <v>0</v>
      </c>
      <c r="AI41" s="55">
        <f>SUMIF(NSL!$C$818:$C$889,C41,NSL!$P$818:$P$889)</f>
        <v>0</v>
      </c>
      <c r="AJ41" s="55">
        <f>SUMIF(NSL!$C$891:$C$917,C41,NSL!$P$891:$P$917)</f>
        <v>0</v>
      </c>
      <c r="AK41" s="55">
        <f>SUMIF(NSL!$C$919:$C$981,C41,NSL!$P$919:$P$981)</f>
        <v>0</v>
      </c>
      <c r="AL41" s="55">
        <f>SUMIF(NSL!$C$983:$C$1000,C41,NSL!$P$983:$P$1000)</f>
        <v>0</v>
      </c>
      <c r="AM41" s="55">
        <f>SUMIF(NSL!$C$1002:$C$1028,C41,NSL!$P$1002:$P$1028)</f>
        <v>0</v>
      </c>
      <c r="AN41" s="54">
        <f>D41-BG41</f>
        <v>0</v>
      </c>
      <c r="AO41" s="55">
        <f>SUMIF(NSL!$C$1047:$C$1048,C41,NSL!$P$1047:$P$1048)</f>
        <v>0</v>
      </c>
      <c r="AP41" s="55">
        <f>SUMIF(NSL!$C$1050:$C$1074,C41,NSL!$P$1050:$P$1074)</f>
        <v>0</v>
      </c>
      <c r="AQ41" s="55">
        <f>SUMIF(NSL!$C$1076:$C$1099,C41,NSL!$P$1076:$P$1099)</f>
        <v>0</v>
      </c>
      <c r="AR41" s="55">
        <f>SUMIF(NSL!$C$1101:$C$1121,C41,NSL!$P$1101:$P$1121)</f>
        <v>0</v>
      </c>
      <c r="AS41" s="55">
        <f>SUMIF(NSL!$C$1123:$C$1164,C41,NSL!$P$1123:$P$1164)</f>
        <v>0</v>
      </c>
      <c r="AT41" s="55">
        <f>SUMIF(NSL!$C$1166:$C$1201,C41,NSL!$P$1166:$P$1201)</f>
        <v>0</v>
      </c>
      <c r="AU41" s="55">
        <f>SUMIF(NSL!$C$1203:$C$1223,C41,NSL!$P$1203:$P$1223)</f>
        <v>0</v>
      </c>
      <c r="AV41" s="55">
        <f>SUMIF(NSL!$C$1225:$C$1226,C41,NSL!$P$1225:$P$1226)</f>
        <v>0</v>
      </c>
      <c r="AW41" s="55">
        <f>SUMIF(NSL!$C$1228:$C$1244,C41,NSL!$P$1228:$P$1244)</f>
        <v>0</v>
      </c>
      <c r="AX41" s="55">
        <f>SUMIF(NSL!$C$1246:$C$1351,C41,NSL!$P$1246:$P$1351)</f>
        <v>0</v>
      </c>
      <c r="AY41" s="55">
        <f>SUMIF(NSL!$C$1353:$C$1434,C41,NSL!$P$1353:$P$1434)</f>
        <v>0</v>
      </c>
      <c r="AZ41" s="55">
        <f>SUMIF(NSL!$C$1436:$C$1440,C41,NSL!$P$1436:$P$1440)</f>
        <v>0</v>
      </c>
      <c r="BA41" s="55">
        <f>SUMIF(NSL!$C$1442:$C$1507,C41,NSL!$P$1442:$P$1507)</f>
        <v>0</v>
      </c>
      <c r="BB41" s="55">
        <f>SUMIF(NSL!$C$1509:$C$1540,C41,NSL!$P$1509:$P$1540)</f>
        <v>0</v>
      </c>
      <c r="BC41" s="55">
        <f>SUMIF(NSL!$C$1542:$C$1545,C41,NSL!$P$1542:$P$1545)</f>
        <v>0</v>
      </c>
      <c r="BD41" s="55">
        <f>SUMIF(NSL!$C$1547:$C$1560,C41,NSL!$P$1547:$P$1560)</f>
        <v>0</v>
      </c>
      <c r="BE41" s="55">
        <f>SUMIF(NSL!$C$1562:$C$1565,C41,NSL!$P$1562:$P$1565)</f>
        <v>0</v>
      </c>
      <c r="BF41" s="55">
        <f>SUMIF(NSL!$C$1567:$C$1569,C41,NSL!$P$1567:$P$1569)</f>
        <v>0</v>
      </c>
      <c r="BG41" s="65">
        <f>SUM(G41:Q41)+SUM(S41:Z41)+SUM(AB41:AM41)+SUM(AO41:BF41)</f>
        <v>0</v>
      </c>
      <c r="BH41" s="53">
        <f>AN60-BG41</f>
        <v>0</v>
      </c>
      <c r="BI41" s="53">
        <f t="shared" si="6"/>
        <v>0</v>
      </c>
    </row>
    <row r="42" spans="1:61" ht="15">
      <c r="A42" s="8" t="s">
        <v>91</v>
      </c>
      <c r="B42" s="13" t="s">
        <v>127</v>
      </c>
      <c r="C42" s="8" t="s">
        <v>63</v>
      </c>
      <c r="D42" s="52">
        <f>HTg!M44</f>
        <v>0</v>
      </c>
      <c r="E42" s="65">
        <f t="shared" si="10"/>
        <v>0</v>
      </c>
      <c r="F42" s="70">
        <f t="shared" si="11"/>
        <v>0</v>
      </c>
      <c r="G42" s="55">
        <f>SUMIF(NSL!$C$9:$C$10,C42,NSL!$P$9:$P$10)</f>
        <v>0</v>
      </c>
      <c r="H42" s="55">
        <f>SUMIF(NSL!$C$12:$C$13,C42,NSL!$P$12:$P$13)</f>
        <v>0</v>
      </c>
      <c r="I42" s="55">
        <f>SUMIF(NSL!$C$15:$C$16,C42,NSL!$P$15:$P$16)</f>
        <v>0</v>
      </c>
      <c r="J42" s="55">
        <f>SUMIF(NSL!$C$18:$C$19,C42,NSL!$P$18:$P$19)</f>
        <v>0</v>
      </c>
      <c r="K42" s="55">
        <f>SUMIF(NSL!$C$21:$C$43,C42,NSL!$P$21:$P$43)</f>
        <v>0</v>
      </c>
      <c r="L42" s="55">
        <f>SUMIF(NSL!$C$45:$C$51,C42,NSL!$P$45:$P$51)</f>
        <v>0</v>
      </c>
      <c r="M42" s="55">
        <f>SUMIF(NSL!$C$53:$C$55,C42,NSL!$P$53:$P$55)</f>
        <v>0</v>
      </c>
      <c r="N42" s="55">
        <f>SUMIF(NSL!$C$57:$C$65,C42,NSL!$P$57:$P$65)</f>
        <v>0</v>
      </c>
      <c r="O42" s="55">
        <f>SUMIF(NSL!$C$67:$C$76,C42,NSL!$P$67:$P$76)</f>
        <v>0</v>
      </c>
      <c r="P42" s="55">
        <f>SUMIF(NSL!$C$78:$C$79,C42,NSL!$P$78:$P$79)</f>
        <v>0</v>
      </c>
      <c r="Q42" s="55">
        <f>SUMIF(NSL!$C$81:$C$173,C42,NSL!$P$81:$P$173)</f>
        <v>0</v>
      </c>
      <c r="R42" s="65">
        <f t="shared" si="12"/>
        <v>0</v>
      </c>
      <c r="S42" s="55">
        <f>SUMIF(NSL!$C$176:$C$214,C42,NSL!$P$176:$P$214)</f>
        <v>0</v>
      </c>
      <c r="T42" s="55">
        <f>SUMIF(NSL!$C$216:$C$238,C42,NSL!$P$216:$P$238)</f>
        <v>0</v>
      </c>
      <c r="U42" s="55">
        <f>SUMIF(NSL!$C$240:$C$252,C42,NSL!$P$240:$P$252)</f>
        <v>0</v>
      </c>
      <c r="V42" s="55">
        <f>SUMIF(NSL!$C$254:$C$255,C42,NSL!$P$254:$P$255)</f>
        <v>0</v>
      </c>
      <c r="W42" s="55">
        <f>SUMIF(NSL!$C$257:$C$282,C42,NSL!$P$257:$P$282)</f>
        <v>0</v>
      </c>
      <c r="X42" s="55">
        <f>SUMIF(NSL!$C$284:$C$346,C42,NSL!$P$284:$P$346)</f>
        <v>0</v>
      </c>
      <c r="Y42" s="55">
        <f>SUMIF(NSL!$C$348:$C$436,C42,NSL!$P$348:$P$436)</f>
        <v>0</v>
      </c>
      <c r="Z42" s="55">
        <f>SUMIF(NSL!$C$438:$C$480,C42,NSL!$P$438:$P$480)</f>
        <v>0</v>
      </c>
      <c r="AA42" s="72">
        <f t="shared" si="16"/>
        <v>0</v>
      </c>
      <c r="AB42" s="55">
        <f>SUMIF(NSL!$C$483:$C$679,C42,NSL!$P$483:$P$679)</f>
        <v>0</v>
      </c>
      <c r="AC42" s="55">
        <f>SUMIF(NSL!$C$681:$C$682,C42,NSL!$P$681:$P$682)</f>
        <v>0</v>
      </c>
      <c r="AD42" s="55">
        <f>SUMIF(NSL!$C$684:$C$692,C42,NSL!$P$684:$P$692)</f>
        <v>0</v>
      </c>
      <c r="AE42" s="55">
        <f>SUMIF(NSL!$C$694:$C$776,C42,NSL!$P$694:$P$776)</f>
        <v>0</v>
      </c>
      <c r="AF42" s="55">
        <f>SUMIF(NSL!$C$778:$C$810,C42,NSL!$P$778:$P$810)</f>
        <v>0</v>
      </c>
      <c r="AG42" s="55">
        <f>SUMIF(NSL!$C$812:$C$813,C42,NSL!$P$812:$P$813)</f>
        <v>0</v>
      </c>
      <c r="AH42" s="55">
        <f>SUMIF(NSL!$C$815:$C$816,C42,NSL!$P$815:$P$816)</f>
        <v>0</v>
      </c>
      <c r="AI42" s="55">
        <f>SUMIF(NSL!$C$818:$C$889,C42,NSL!$P$818:$P$889)</f>
        <v>0</v>
      </c>
      <c r="AJ42" s="55">
        <f>SUMIF(NSL!$C$891:$C$917,C42,NSL!$P$891:$P$917)</f>
        <v>0</v>
      </c>
      <c r="AK42" s="55">
        <f>SUMIF(NSL!$C$919:$C$981,C42,NSL!$P$919:$P$981)</f>
        <v>0</v>
      </c>
      <c r="AL42" s="55">
        <f>SUMIF(NSL!$C$983:$C$1000,C42,NSL!$P$983:$P$1000)</f>
        <v>0</v>
      </c>
      <c r="AM42" s="55">
        <f>SUMIF(NSL!$C$1002:$C$1028,C42,NSL!$P$1002:$P$1028)</f>
        <v>0</v>
      </c>
      <c r="AN42" s="55">
        <f>SUMIF(NSL!$C$1030:$C$1045,C42,NSL!$P$1030:$P$1045)</f>
        <v>0</v>
      </c>
      <c r="AO42" s="54">
        <f>D42-BG42</f>
        <v>0</v>
      </c>
      <c r="AP42" s="55">
        <f>SUMIF(NSL!$C$1050:$C$1074,C42,NSL!$P$1050:$P$1074)</f>
        <v>0</v>
      </c>
      <c r="AQ42" s="55">
        <f>SUMIF(NSL!$C$1076:$C$1099,C42,NSL!$P$1076:$P$1099)</f>
        <v>0</v>
      </c>
      <c r="AR42" s="55">
        <f>SUMIF(NSL!$C$1101:$C$1121,C42,NSL!$P$1101:$P$1121)</f>
        <v>0</v>
      </c>
      <c r="AS42" s="55">
        <f>SUMIF(NSL!$C$1123:$C$1164,C42,NSL!$P$1123:$P$1164)</f>
        <v>0</v>
      </c>
      <c r="AT42" s="55">
        <f>SUMIF(NSL!$C$1166:$C$1201,C42,NSL!$P$1166:$P$1201)</f>
        <v>0</v>
      </c>
      <c r="AU42" s="55">
        <f>SUMIF(NSL!$C$1203:$C$1223,C42,NSL!$P$1203:$P$1223)</f>
        <v>0</v>
      </c>
      <c r="AV42" s="55">
        <f>SUMIF(NSL!$C$1225:$C$1226,C42,NSL!$P$1225:$P$1226)</f>
        <v>0</v>
      </c>
      <c r="AW42" s="55">
        <f>SUMIF(NSL!$C$1228:$C$1244,C42,NSL!$P$1228:$P$1244)</f>
        <v>0</v>
      </c>
      <c r="AX42" s="55">
        <f>SUMIF(NSL!$C$1246:$C$1351,C42,NSL!$P$1246:$P$1351)</f>
        <v>0</v>
      </c>
      <c r="AY42" s="55">
        <f>SUMIF(NSL!$C$1353:$C$1434,C42,NSL!$P$1353:$P$1434)</f>
        <v>0</v>
      </c>
      <c r="AZ42" s="55">
        <f>SUMIF(NSL!$C$1436:$C$1440,C42,NSL!$P$1436:$P$1440)</f>
        <v>0</v>
      </c>
      <c r="BA42" s="55">
        <f>SUMIF(NSL!$C$1442:$C$1507,C42,NSL!$P$1442:$P$1507)</f>
        <v>0</v>
      </c>
      <c r="BB42" s="55">
        <f>SUMIF(NSL!$C$1509:$C$1540,C42,NSL!$P$1509:$P$1540)</f>
        <v>0</v>
      </c>
      <c r="BC42" s="55">
        <f>SUMIF(NSL!$C$1542:$C$1545,C42,NSL!$P$1542:$P$1545)</f>
        <v>0</v>
      </c>
      <c r="BD42" s="55">
        <f>SUMIF(NSL!$C$1547:$C$1560,C42,NSL!$P$1547:$P$1560)</f>
        <v>0</v>
      </c>
      <c r="BE42" s="55">
        <f>SUMIF(NSL!$C$1562:$C$1565,C42,NSL!$P$1562:$P$1565)</f>
        <v>0</v>
      </c>
      <c r="BF42" s="55">
        <f>SUMIF(NSL!$C$1567:$C$1569,C42,NSL!$P$1567:$P$1569)</f>
        <v>0</v>
      </c>
      <c r="BG42" s="65">
        <f>SUM(G42:Q42)+SUM(S42:Z42)+SUM(AB42:AN42)+SUM(AP42:BF42)</f>
        <v>0</v>
      </c>
      <c r="BH42" s="53">
        <f>AO60-BG42</f>
        <v>0</v>
      </c>
      <c r="BI42" s="53">
        <f>BH42+D42</f>
        <v>0</v>
      </c>
    </row>
    <row r="43" spans="1:61" ht="15">
      <c r="A43" s="8" t="s">
        <v>95</v>
      </c>
      <c r="B43" s="7" t="s">
        <v>126</v>
      </c>
      <c r="C43" s="8" t="s">
        <v>41</v>
      </c>
      <c r="D43" s="52">
        <f>HTg!M45</f>
        <v>2.2400000000000002</v>
      </c>
      <c r="E43" s="65">
        <f t="shared" si="10"/>
        <v>0</v>
      </c>
      <c r="F43" s="70">
        <f t="shared" si="11"/>
        <v>0</v>
      </c>
      <c r="G43" s="55">
        <f>SUMIF(NSL!$C$9:$C$10,C43,NSL!$P$9:$P$10)</f>
        <v>0</v>
      </c>
      <c r="H43" s="55">
        <f>SUMIF(NSL!$C$12:$C$13,C43,NSL!$P$12:$P$13)</f>
        <v>0</v>
      </c>
      <c r="I43" s="55">
        <f>SUMIF(NSL!$C$15:$C$16,C43,NSL!$P$15:$P$16)</f>
        <v>0</v>
      </c>
      <c r="J43" s="55">
        <f>SUMIF(NSL!$C$18:$C$19,C43,NSL!$P$18:$P$19)</f>
        <v>0</v>
      </c>
      <c r="K43" s="55">
        <f>SUMIF(NSL!$C$21:$C$43,C43,NSL!$P$21:$P$43)</f>
        <v>0</v>
      </c>
      <c r="L43" s="55">
        <f>SUMIF(NSL!$C$45:$C$51,C43,NSL!$P$45:$P$51)</f>
        <v>0</v>
      </c>
      <c r="M43" s="55">
        <f>SUMIF(NSL!$C$53:$C$55,C43,NSL!$P$53:$P$55)</f>
        <v>0</v>
      </c>
      <c r="N43" s="55">
        <f>SUMIF(NSL!$C$57:$C$65,C43,NSL!$P$57:$P$65)</f>
        <v>0</v>
      </c>
      <c r="O43" s="55">
        <f>SUMIF(NSL!$C$67:$C$76,C43,NSL!$P$67:$P$76)</f>
        <v>0</v>
      </c>
      <c r="P43" s="55">
        <f>SUMIF(NSL!$C$78:$C$79,C43,NSL!$P$78:$P$79)</f>
        <v>0</v>
      </c>
      <c r="Q43" s="55">
        <f>SUMIF(NSL!$C$81:$C$173,C43,NSL!$P$81:$P$173)</f>
        <v>0</v>
      </c>
      <c r="R43" s="65">
        <f t="shared" si="12"/>
        <v>2.2400000000000002</v>
      </c>
      <c r="S43" s="55">
        <f>SUMIF(NSL!$C$176:$C$214,C43,NSL!$P$176:$P$214)</f>
        <v>0</v>
      </c>
      <c r="T43" s="55">
        <f>SUMIF(NSL!$C$216:$C$238,C43,NSL!$P$216:$P$238)</f>
        <v>0</v>
      </c>
      <c r="U43" s="55">
        <f>SUMIF(NSL!$C$240:$C$252,C43,NSL!$P$240:$P$252)</f>
        <v>0</v>
      </c>
      <c r="V43" s="55">
        <f>SUMIF(NSL!$C$254:$C$255,C43,NSL!$P$254:$P$255)</f>
        <v>0</v>
      </c>
      <c r="W43" s="55">
        <f>SUMIF(NSL!$C$257:$C$282,C43,NSL!$P$257:$P$282)</f>
        <v>0</v>
      </c>
      <c r="X43" s="55">
        <f>SUMIF(NSL!$C$284:$C$346,C43,NSL!$P$284:$P$346)</f>
        <v>0</v>
      </c>
      <c r="Y43" s="55">
        <f>SUMIF(NSL!$C$348:$C$436,C43,NSL!$P$348:$P$436)</f>
        <v>0</v>
      </c>
      <c r="Z43" s="55">
        <f>SUMIF(NSL!$C$438:$C$480,C43,NSL!$P$438:$P$480)</f>
        <v>0</v>
      </c>
      <c r="AA43" s="72">
        <f t="shared" si="16"/>
        <v>0</v>
      </c>
      <c r="AB43" s="55">
        <f>SUMIF(NSL!$C$483:$C$679,C43,NSL!$P$483:$P$679)</f>
        <v>0</v>
      </c>
      <c r="AC43" s="55">
        <f>SUMIF(NSL!$C$681:$C$682,C43,NSL!$P$681:$P$682)</f>
        <v>0</v>
      </c>
      <c r="AD43" s="55">
        <f>SUMIF(NSL!$C$684:$C$692,C43,NSL!$P$684:$P$692)</f>
        <v>0</v>
      </c>
      <c r="AE43" s="55">
        <f>SUMIF(NSL!$C$694:$C$776,C43,NSL!$P$694:$P$776)</f>
        <v>0</v>
      </c>
      <c r="AF43" s="55">
        <f>SUMIF(NSL!$C$778:$C$810,C43,NSL!$P$778:$P$810)</f>
        <v>0</v>
      </c>
      <c r="AG43" s="55">
        <f>SUMIF(NSL!$C$812:$C$813,C43,NSL!$P$812:$P$813)</f>
        <v>0</v>
      </c>
      <c r="AH43" s="55">
        <f>SUMIF(NSL!$C$815:$C$816,C43,NSL!$P$815:$P$816)</f>
        <v>0</v>
      </c>
      <c r="AI43" s="55">
        <f>SUMIF(NSL!$C$818:$C$889,C43,NSL!$P$818:$P$889)</f>
        <v>0</v>
      </c>
      <c r="AJ43" s="55">
        <f>SUMIF(NSL!$C$891:$C$917,C43,NSL!$P$891:$P$917)</f>
        <v>0</v>
      </c>
      <c r="AK43" s="55">
        <f>SUMIF(NSL!$C$919:$C$981,C43,NSL!$P$919:$P$981)</f>
        <v>0</v>
      </c>
      <c r="AL43" s="55">
        <f>SUMIF(NSL!$C$983:$C$1000,C43,NSL!$P$983:$P$1000)</f>
        <v>0</v>
      </c>
      <c r="AM43" s="55">
        <f>SUMIF(NSL!$C$1002:$C$1028,C43,NSL!$P$1002:$P$1028)</f>
        <v>0</v>
      </c>
      <c r="AN43" s="55">
        <f>SUMIF(NSL!$C$1030:$C$1045,C43,NSL!$P$1030:$P$1045)</f>
        <v>0</v>
      </c>
      <c r="AO43" s="55">
        <f>SUMIF(NSL!$C$1047:$C$1048,C43,NSL!$P$1047:$P$1048)</f>
        <v>0</v>
      </c>
      <c r="AP43" s="54">
        <f>D43-BG43</f>
        <v>2.2400000000000002</v>
      </c>
      <c r="AQ43" s="55">
        <f>SUMIF(NSL!$C$1076:$C$1099,C43,NSL!$P$1076:$P$1099)</f>
        <v>0</v>
      </c>
      <c r="AR43" s="55">
        <f>SUMIF(NSL!$C$1101:$C$1121,C43,NSL!$P$1101:$P$1121)</f>
        <v>0</v>
      </c>
      <c r="AS43" s="55">
        <f>SUMIF(NSL!$C$1123:$C$1164,C43,NSL!$P$1123:$P$1164)</f>
        <v>0</v>
      </c>
      <c r="AT43" s="55">
        <f>SUMIF(NSL!$C$1166:$C$1201,C43,NSL!$P$1166:$P$1201)</f>
        <v>0</v>
      </c>
      <c r="AU43" s="55">
        <f>SUMIF(NSL!$C$1203:$C$1223,C43,NSL!$P$1203:$P$1223)</f>
        <v>0</v>
      </c>
      <c r="AV43" s="55">
        <f>SUMIF(NSL!$C$1225:$C$1226,C43,NSL!$P$1225:$P$1226)</f>
        <v>0</v>
      </c>
      <c r="AW43" s="55">
        <f>SUMIF(NSL!$C$1228:$C$1244,C43,NSL!$P$1228:$P$1244)</f>
        <v>0</v>
      </c>
      <c r="AX43" s="55">
        <f>SUMIF(NSL!$C$1246:$C$1351,C43,NSL!$P$1246:$P$1351)</f>
        <v>0</v>
      </c>
      <c r="AY43" s="55">
        <f>SUMIF(NSL!$C$1353:$C$1434,C43,NSL!$P$1353:$P$1434)</f>
        <v>0</v>
      </c>
      <c r="AZ43" s="55">
        <f>SUMIF(NSL!$C$1436:$C$1440,C43,NSL!$P$1436:$P$1440)</f>
        <v>0</v>
      </c>
      <c r="BA43" s="55">
        <f>SUMIF(NSL!$C$1442:$C$1507,C43,NSL!$P$1442:$P$1507)</f>
        <v>0</v>
      </c>
      <c r="BB43" s="55">
        <f>SUMIF(NSL!$C$1509:$C$1540,C43,NSL!$P$1509:$P$1540)</f>
        <v>0</v>
      </c>
      <c r="BC43" s="55">
        <f>SUMIF(NSL!$C$1542:$C$1545,C43,NSL!$P$1542:$P$1545)</f>
        <v>0</v>
      </c>
      <c r="BD43" s="55">
        <f>SUMIF(NSL!$C$1547:$C$1560,C43,NSL!$P$1547:$P$1560)</f>
        <v>0</v>
      </c>
      <c r="BE43" s="55">
        <f>SUMIF(NSL!$C$1562:$C$1565,C43,NSL!$P$1562:$P$1565)</f>
        <v>0</v>
      </c>
      <c r="BF43" s="55">
        <f>SUMIF(NSL!$C$1567:$C$1569,C43,NSL!$P$1567:$P$1569)</f>
        <v>0</v>
      </c>
      <c r="BG43" s="65">
        <f>SUM(G43:Q43)+SUM(S43:Z43)+SUM(AB43:AO43)+SUM(AQ43:BF43)</f>
        <v>0</v>
      </c>
      <c r="BH43" s="53">
        <f>AP60-BG43</f>
        <v>2.2800000000000002</v>
      </c>
      <c r="BI43" s="53">
        <f t="shared" si="6"/>
        <v>4.5200000000000005</v>
      </c>
    </row>
    <row r="44" spans="1:61" ht="15">
      <c r="A44" s="8" t="s">
        <v>96</v>
      </c>
      <c r="B44" s="7" t="s">
        <v>101</v>
      </c>
      <c r="C44" s="8" t="s">
        <v>42</v>
      </c>
      <c r="D44" s="52">
        <f>HTg!M46</f>
        <v>0</v>
      </c>
      <c r="E44" s="65">
        <f t="shared" si="10"/>
        <v>0</v>
      </c>
      <c r="F44" s="70">
        <f t="shared" si="11"/>
        <v>0</v>
      </c>
      <c r="G44" s="55">
        <f>SUMIF(NSL!$C$9:$C$10,C44,NSL!$P$9:$P$10)</f>
        <v>0</v>
      </c>
      <c r="H44" s="55">
        <f>SUMIF(NSL!$C$12:$C$13,C44,NSL!$P$12:$P$13)</f>
        <v>0</v>
      </c>
      <c r="I44" s="55">
        <f>SUMIF(NSL!$C$15:$C$16,C44,NSL!$P$15:$P$16)</f>
        <v>0</v>
      </c>
      <c r="J44" s="55">
        <f>SUMIF(NSL!$C$18:$C$19,C44,NSL!$P$18:$P$19)</f>
        <v>0</v>
      </c>
      <c r="K44" s="55">
        <f>SUMIF(NSL!$C$21:$C$43,C44,NSL!$P$21:$P$43)</f>
        <v>0</v>
      </c>
      <c r="L44" s="55">
        <f>SUMIF(NSL!$C$45:$C$51,C44,NSL!$P$45:$P$51)</f>
        <v>0</v>
      </c>
      <c r="M44" s="55">
        <f>SUMIF(NSL!$C$53:$C$55,C44,NSL!$P$53:$P$55)</f>
        <v>0</v>
      </c>
      <c r="N44" s="55">
        <f>SUMIF(NSL!$C$57:$C$65,C44,NSL!$P$57:$P$65)</f>
        <v>0</v>
      </c>
      <c r="O44" s="55">
        <f>SUMIF(NSL!$C$67:$C$76,C44,NSL!$P$67:$P$76)</f>
        <v>0</v>
      </c>
      <c r="P44" s="55">
        <f>SUMIF(NSL!$C$78:$C$79,C44,NSL!$P$78:$P$79)</f>
        <v>0</v>
      </c>
      <c r="Q44" s="55">
        <f>SUMIF(NSL!$C$81:$C$173,C44,NSL!$P$81:$P$173)</f>
        <v>0</v>
      </c>
      <c r="R44" s="65">
        <f t="shared" si="12"/>
        <v>0</v>
      </c>
      <c r="S44" s="55">
        <f>SUMIF(NSL!$C$176:$C$214,C44,NSL!$P$176:$P$214)</f>
        <v>0</v>
      </c>
      <c r="T44" s="55">
        <f>SUMIF(NSL!$C$216:$C$238,C44,NSL!$P$216:$P$238)</f>
        <v>0</v>
      </c>
      <c r="U44" s="55">
        <f>SUMIF(NSL!$C$240:$C$252,C44,NSL!$P$240:$P$252)</f>
        <v>0</v>
      </c>
      <c r="V44" s="55">
        <f>SUMIF(NSL!$C$254:$C$255,C44,NSL!$P$254:$P$255)</f>
        <v>0</v>
      </c>
      <c r="W44" s="55">
        <f>SUMIF(NSL!$C$257:$C$282,C44,NSL!$P$257:$P$282)</f>
        <v>0</v>
      </c>
      <c r="X44" s="55">
        <f>SUMIF(NSL!$C$284:$C$346,C44,NSL!$P$284:$P$346)</f>
        <v>0</v>
      </c>
      <c r="Y44" s="55">
        <f>SUMIF(NSL!$C$348:$C$436,C44,NSL!$P$348:$P$436)</f>
        <v>0</v>
      </c>
      <c r="Z44" s="55">
        <f>SUMIF(NSL!$C$438:$C$480,C44,NSL!$P$438:$P$480)</f>
        <v>0</v>
      </c>
      <c r="AA44" s="72">
        <f t="shared" si="16"/>
        <v>0</v>
      </c>
      <c r="AB44" s="55">
        <f>SUMIF(NSL!$C$483:$C$679,C44,NSL!$P$483:$P$679)</f>
        <v>0</v>
      </c>
      <c r="AC44" s="55">
        <f>SUMIF(NSL!$C$681:$C$682,C44,NSL!$P$681:$P$682)</f>
        <v>0</v>
      </c>
      <c r="AD44" s="55">
        <f>SUMIF(NSL!$C$684:$C$692,C44,NSL!$P$684:$P$692)</f>
        <v>0</v>
      </c>
      <c r="AE44" s="55">
        <f>SUMIF(NSL!$C$694:$C$776,C44,NSL!$P$694:$P$776)</f>
        <v>0</v>
      </c>
      <c r="AF44" s="55">
        <f>SUMIF(NSL!$C$778:$C$810,C44,NSL!$P$778:$P$810)</f>
        <v>0</v>
      </c>
      <c r="AG44" s="55">
        <f>SUMIF(NSL!$C$812:$C$813,C44,NSL!$P$812:$P$813)</f>
        <v>0</v>
      </c>
      <c r="AH44" s="55">
        <f>SUMIF(NSL!$C$815:$C$816,C44,NSL!$P$815:$P$816)</f>
        <v>0</v>
      </c>
      <c r="AI44" s="55">
        <f>SUMIF(NSL!$C$818:$C$889,C44,NSL!$P$818:$P$889)</f>
        <v>0</v>
      </c>
      <c r="AJ44" s="55">
        <f>SUMIF(NSL!$C$891:$C$917,C44,NSL!$P$891:$P$917)</f>
        <v>0</v>
      </c>
      <c r="AK44" s="55">
        <f>SUMIF(NSL!$C$919:$C$981,C44,NSL!$P$919:$P$981)</f>
        <v>0</v>
      </c>
      <c r="AL44" s="55">
        <f>SUMIF(NSL!$C$983:$C$1000,C44,NSL!$P$983:$P$1000)</f>
        <v>0</v>
      </c>
      <c r="AM44" s="55">
        <f>SUMIF(NSL!$C$1002:$C$1028,C44,NSL!$P$1002:$P$1028)</f>
        <v>0</v>
      </c>
      <c r="AN44" s="55">
        <f>SUMIF(NSL!$C$1030:$C$1045,C44,NSL!$P$1030:$P$1045)</f>
        <v>0</v>
      </c>
      <c r="AO44" s="55">
        <f>SUMIF(NSL!$C$1047:$C$1048,C44,NSL!$P$1047:$P$1048)</f>
        <v>0</v>
      </c>
      <c r="AP44" s="55">
        <f>SUMIF(NSL!$C$1050:$C$1074,C44,NSL!$P$1050:$P$1074)</f>
        <v>0</v>
      </c>
      <c r="AQ44" s="54">
        <f>D44-BG44</f>
        <v>0</v>
      </c>
      <c r="AR44" s="55">
        <f>SUMIF(NSL!$C$1101:$C$1121,C44,NSL!$P$1101:$P$1121)</f>
        <v>0</v>
      </c>
      <c r="AS44" s="55">
        <f>SUMIF(NSL!$C$1123:$C$1164,C44,NSL!$P$1123:$P$1164)</f>
        <v>0</v>
      </c>
      <c r="AT44" s="55">
        <f>SUMIF(NSL!$C$1166:$C$1201,C44,NSL!$P$1166:$P$1201)</f>
        <v>0</v>
      </c>
      <c r="AU44" s="55">
        <f>SUMIF(NSL!$C$1203:$C$1223,C44,NSL!$P$1203:$P$1223)</f>
        <v>0</v>
      </c>
      <c r="AV44" s="55">
        <f>SUMIF(NSL!$C$1225:$C$1226,C44,NSL!$P$1225:$P$1226)</f>
        <v>0</v>
      </c>
      <c r="AW44" s="55">
        <f>SUMIF(NSL!$C$1228:$C$1244,C44,NSL!$P$1228:$P$1244)</f>
        <v>0</v>
      </c>
      <c r="AX44" s="55">
        <f>SUMIF(NSL!$C$1246:$C$1351,C44,NSL!$P$1246:$P$1351)</f>
        <v>0</v>
      </c>
      <c r="AY44" s="55">
        <f>SUMIF(NSL!$C$1353:$C$1434,C44,NSL!$P$1353:$P$1434)</f>
        <v>0</v>
      </c>
      <c r="AZ44" s="55">
        <f>SUMIF(NSL!$C$1436:$C$1440,C44,NSL!$P$1436:$P$1440)</f>
        <v>0</v>
      </c>
      <c r="BA44" s="55">
        <f>SUMIF(NSL!$C$1442:$C$1507,C44,NSL!$P$1442:$P$1507)</f>
        <v>0</v>
      </c>
      <c r="BB44" s="55">
        <f>SUMIF(NSL!$C$1509:$C$1540,C44,NSL!$P$1509:$P$1540)</f>
        <v>0</v>
      </c>
      <c r="BC44" s="55">
        <f>SUMIF(NSL!$C$1542:$C$1545,C44,NSL!$P$1542:$P$1545)</f>
        <v>0</v>
      </c>
      <c r="BD44" s="55">
        <f>SUMIF(NSL!$C$1547:$C$1560,C44,NSL!$P$1547:$P$1560)</f>
        <v>0</v>
      </c>
      <c r="BE44" s="55">
        <f>SUMIF(NSL!$C$1562:$C$1565,C44,NSL!$P$1562:$P$1565)</f>
        <v>0</v>
      </c>
      <c r="BF44" s="55">
        <f>SUMIF(NSL!$C$1567:$C$1569,C44,NSL!$P$1567:$P$1569)</f>
        <v>0</v>
      </c>
      <c r="BG44" s="65">
        <f>SUM(G44:Q44)+SUM(S44:Z44)+SUM(AB44:AP44)+SUM(AR44:BF44)</f>
        <v>0</v>
      </c>
      <c r="BH44" s="53">
        <f>AQ60-BG44</f>
        <v>0</v>
      </c>
      <c r="BI44" s="53">
        <f t="shared" si="6"/>
        <v>0</v>
      </c>
    </row>
    <row r="45" spans="1:61" ht="15">
      <c r="A45" s="8" t="s">
        <v>97</v>
      </c>
      <c r="B45" s="7" t="s">
        <v>146</v>
      </c>
      <c r="C45" s="8" t="s">
        <v>64</v>
      </c>
      <c r="D45" s="52">
        <f>HTg!M47</f>
        <v>50.81</v>
      </c>
      <c r="E45" s="65">
        <f t="shared" si="10"/>
        <v>0</v>
      </c>
      <c r="F45" s="70">
        <f t="shared" si="11"/>
        <v>0</v>
      </c>
      <c r="G45" s="55">
        <f>SUMIF(NSL!$C$9:$C$10,C45,NSL!$P$9:$P$10)</f>
        <v>0</v>
      </c>
      <c r="H45" s="55">
        <f>SUMIF(NSL!$C$12:$C$13,C45,NSL!$P$12:$P$13)</f>
        <v>0</v>
      </c>
      <c r="I45" s="55">
        <f>SUMIF(NSL!$C$15:$C$16,C45,NSL!$P$15:$P$16)</f>
        <v>0</v>
      </c>
      <c r="J45" s="55">
        <f>SUMIF(NSL!$C$18:$C$19,C45,NSL!$P$18:$P$19)</f>
        <v>0</v>
      </c>
      <c r="K45" s="55">
        <f>SUMIF(NSL!$C$21:$C$43,C45,NSL!$P$21:$P$43)</f>
        <v>0</v>
      </c>
      <c r="L45" s="55">
        <f>SUMIF(NSL!$C$45:$C$51,C45,NSL!$P$45:$P$51)</f>
        <v>0</v>
      </c>
      <c r="M45" s="55">
        <f>SUMIF(NSL!$C$53:$C$55,C45,NSL!$P$53:$P$55)</f>
        <v>0</v>
      </c>
      <c r="N45" s="55">
        <f>SUMIF(NSL!$C$57:$C$65,C45,NSL!$P$57:$P$65)</f>
        <v>0</v>
      </c>
      <c r="O45" s="55">
        <f>SUMIF(NSL!$C$67:$C$76,C45,NSL!$P$67:$P$76)</f>
        <v>0</v>
      </c>
      <c r="P45" s="55">
        <f>SUMIF(NSL!$C$78:$C$79,C45,NSL!$P$78:$P$79)</f>
        <v>0</v>
      </c>
      <c r="Q45" s="55">
        <f>SUMIF(NSL!$C$81:$C$173,C45,NSL!$P$81:$P$173)</f>
        <v>0</v>
      </c>
      <c r="R45" s="65">
        <f t="shared" si="12"/>
        <v>50.81</v>
      </c>
      <c r="S45" s="55">
        <f>SUMIF(NSL!$C$176:$C$214,C45,NSL!$P$176:$P$214)</f>
        <v>0</v>
      </c>
      <c r="T45" s="55">
        <f>SUMIF(NSL!$C$216:$C$238,C45,NSL!$P$216:$P$238)</f>
        <v>0</v>
      </c>
      <c r="U45" s="55">
        <f>SUMIF(NSL!$C$240:$C$252,C45,NSL!$P$240:$P$252)</f>
        <v>0</v>
      </c>
      <c r="V45" s="55">
        <f>SUMIF(NSL!$C$254:$C$255,C45,NSL!$P$254:$P$255)</f>
        <v>0</v>
      </c>
      <c r="W45" s="55">
        <f>SUMIF(NSL!$C$257:$C$282,C45,NSL!$P$257:$P$282)</f>
        <v>0</v>
      </c>
      <c r="X45" s="55">
        <f>SUMIF(NSL!$C$284:$C$346,C45,NSL!$P$284:$P$346)</f>
        <v>0.2</v>
      </c>
      <c r="Y45" s="55">
        <f>SUMIF(NSL!$C$348:$C$436,C45,NSL!$P$348:$P$436)</f>
        <v>0</v>
      </c>
      <c r="Z45" s="55">
        <f>SUMIF(NSL!$C$438:$C$480,C45,NSL!$P$438:$P$480)</f>
        <v>0</v>
      </c>
      <c r="AA45" s="72">
        <f t="shared" si="16"/>
        <v>0.47000000000000008</v>
      </c>
      <c r="AB45" s="55">
        <f>SUMIF(NSL!$C$483:$C$679,C45,NSL!$P$483:$P$679)</f>
        <v>0</v>
      </c>
      <c r="AC45" s="55">
        <f>SUMIF(NSL!$C$681:$C$682,C45,NSL!$P$681:$P$682)</f>
        <v>0</v>
      </c>
      <c r="AD45" s="55">
        <f>SUMIF(NSL!$C$684:$C$692,C45,NSL!$P$684:$P$692)</f>
        <v>0</v>
      </c>
      <c r="AE45" s="55">
        <f>SUMIF(NSL!$C$694:$C$776,C45,NSL!$P$694:$P$776)</f>
        <v>0</v>
      </c>
      <c r="AF45" s="55">
        <f>SUMIF(NSL!$C$778:$C$810,C45,NSL!$P$778:$P$810)</f>
        <v>0</v>
      </c>
      <c r="AG45" s="55">
        <f>SUMIF(NSL!$C$812:$C$813,C45,NSL!$P$812:$P$813)</f>
        <v>0</v>
      </c>
      <c r="AH45" s="55">
        <f>SUMIF(NSL!$C$815:$C$816,C45,NSL!$P$815:$P$816)</f>
        <v>0</v>
      </c>
      <c r="AI45" s="55">
        <f>SUMIF(NSL!$C$818:$C$889,C45,NSL!$P$818:$P$889)</f>
        <v>0.37000000000000011</v>
      </c>
      <c r="AJ45" s="55">
        <f>SUMIF(NSL!$C$891:$C$917,C45,NSL!$P$891:$P$917)</f>
        <v>0</v>
      </c>
      <c r="AK45" s="55">
        <f>SUMIF(NSL!$C$919:$C$981,C45,NSL!$P$919:$P$981)</f>
        <v>0.1</v>
      </c>
      <c r="AL45" s="55">
        <f>SUMIF(NSL!$C$983:$C$1000,C45,NSL!$P$983:$P$1000)</f>
        <v>0</v>
      </c>
      <c r="AM45" s="55">
        <f>SUMIF(NSL!$C$1002:$C$1028,C45,NSL!$P$1002:$P$1028)</f>
        <v>0</v>
      </c>
      <c r="AN45" s="55">
        <f>SUMIF(NSL!$C$1030:$C$1045,C45,NSL!$P$1030:$P$1045)</f>
        <v>0</v>
      </c>
      <c r="AO45" s="55">
        <f>SUMIF(NSL!$C$1047:$C$1048,C45,NSL!$P$1047:$P$1048)</f>
        <v>0</v>
      </c>
      <c r="AP45" s="55">
        <f>SUMIF(NSL!$C$1050:$C$1074,C45,NSL!$P$1050:$P$1074)</f>
        <v>0</v>
      </c>
      <c r="AQ45" s="55">
        <f>SUMIF(NSL!$C$1076:$C$1099,C45,NSL!$P$1076:$P$1099)</f>
        <v>0</v>
      </c>
      <c r="AR45" s="54">
        <f>D45-BG45</f>
        <v>50.14</v>
      </c>
      <c r="AS45" s="55">
        <f>SUMIF(NSL!$C$1123:$C$1164,C45,NSL!$P$1123:$P$1164)</f>
        <v>0</v>
      </c>
      <c r="AT45" s="55">
        <f>SUMIF(NSL!$C$1166:$C$1201,C45,NSL!$P$1166:$P$1201)</f>
        <v>0</v>
      </c>
      <c r="AU45" s="55">
        <f>SUMIF(NSL!$C$1203:$C$1223,C45,NSL!$P$1203:$P$1223)</f>
        <v>0</v>
      </c>
      <c r="AV45" s="55">
        <f>SUMIF(NSL!$C$1225:$C$1226,C45,NSL!$P$1225:$P$1226)</f>
        <v>0</v>
      </c>
      <c r="AW45" s="55">
        <f>SUMIF(NSL!$C$1228:$C$1244,C45,NSL!$P$1228:$P$1244)</f>
        <v>0</v>
      </c>
      <c r="AX45" s="55">
        <f>SUMIF(NSL!$C$1246:$C$1351,C45,NSL!$P$1246:$P$1351)</f>
        <v>0</v>
      </c>
      <c r="AY45" s="55">
        <f>SUMIF(NSL!$C$1353:$C$1434,C45,NSL!$P$1353:$P$1434)</f>
        <v>0</v>
      </c>
      <c r="AZ45" s="55">
        <f>SUMIF(NSL!$C$1436:$C$1440,C45,NSL!$P$1436:$P$1440)</f>
        <v>0</v>
      </c>
      <c r="BA45" s="55">
        <f>SUMIF(NSL!$C$1442:$C$1507,C45,NSL!$P$1442:$P$1507)</f>
        <v>0</v>
      </c>
      <c r="BB45" s="55">
        <f>SUMIF(NSL!$C$1509:$C$1540,C45,NSL!$P$1509:$P$1540)</f>
        <v>0</v>
      </c>
      <c r="BC45" s="55">
        <f>SUMIF(NSL!$C$1542:$C$1545,C45,NSL!$P$1542:$P$1545)</f>
        <v>0</v>
      </c>
      <c r="BD45" s="55">
        <f>SUMIF(NSL!$C$1547:$C$1560,C45,NSL!$P$1547:$P$1560)</f>
        <v>0</v>
      </c>
      <c r="BE45" s="55">
        <f>SUMIF(NSL!$C$1562:$C$1565,C45,NSL!$P$1562:$P$1565)</f>
        <v>0</v>
      </c>
      <c r="BF45" s="55">
        <f>SUMIF(NSL!$C$1567:$C$1569,C45,NSL!$P$1567:$P$1569)</f>
        <v>0</v>
      </c>
      <c r="BG45" s="65">
        <f>SUM(G45:Q45)+SUM(S45:Z45)+SUM(AB45:AQ45)+SUM(AS45:BF45)</f>
        <v>0.67000000000000015</v>
      </c>
      <c r="BH45" s="53">
        <f>AR60-BG45</f>
        <v>20.459999999999994</v>
      </c>
      <c r="BI45" s="53">
        <f t="shared" si="6"/>
        <v>71.27</v>
      </c>
    </row>
    <row r="46" spans="1:61" ht="15">
      <c r="A46" s="8" t="s">
        <v>103</v>
      </c>
      <c r="B46" s="7" t="s">
        <v>147</v>
      </c>
      <c r="C46" s="8" t="s">
        <v>62</v>
      </c>
      <c r="D46" s="52">
        <f>HTg!M48</f>
        <v>0</v>
      </c>
      <c r="E46" s="65">
        <f t="shared" si="10"/>
        <v>0</v>
      </c>
      <c r="F46" s="70">
        <f t="shared" si="11"/>
        <v>0</v>
      </c>
      <c r="G46" s="55">
        <f>SUMIF(NSL!$C$9:$C$10,C46,NSL!$P$9:$P$10)</f>
        <v>0</v>
      </c>
      <c r="H46" s="55">
        <f>SUMIF(NSL!$C$12:$C$13,C46,NSL!$P$12:$P$13)</f>
        <v>0</v>
      </c>
      <c r="I46" s="55">
        <f>SUMIF(NSL!$C$15:$C$16,C46,NSL!$P$15:$P$16)</f>
        <v>0</v>
      </c>
      <c r="J46" s="55">
        <f>SUMIF(NSL!$C$18:$C$19,C46,NSL!$P$18:$P$19)</f>
        <v>0</v>
      </c>
      <c r="K46" s="55">
        <f>SUMIF(NSL!$C$21:$C$43,C46,NSL!$P$21:$P$43)</f>
        <v>0</v>
      </c>
      <c r="L46" s="55">
        <f>SUMIF(NSL!$C$45:$C$51,C46,NSL!$P$45:$P$51)</f>
        <v>0</v>
      </c>
      <c r="M46" s="55">
        <f>SUMIF(NSL!$C$53:$C$55,C46,NSL!$P$53:$P$55)</f>
        <v>0</v>
      </c>
      <c r="N46" s="55">
        <f>SUMIF(NSL!$C$57:$C$65,C46,NSL!$P$57:$P$65)</f>
        <v>0</v>
      </c>
      <c r="O46" s="55">
        <f>SUMIF(NSL!$C$67:$C$76,C46,NSL!$P$67:$P$76)</f>
        <v>0</v>
      </c>
      <c r="P46" s="55">
        <f>SUMIF(NSL!$C$78:$C$79,C46,NSL!$P$78:$P$79)</f>
        <v>0</v>
      </c>
      <c r="Q46" s="55">
        <f>SUMIF(NSL!$C$81:$C$173,C46,NSL!$P$81:$P$173)</f>
        <v>0</v>
      </c>
      <c r="R46" s="65">
        <f t="shared" si="12"/>
        <v>0</v>
      </c>
      <c r="S46" s="55">
        <f>SUMIF(NSL!$C$176:$C$214,C46,NSL!$P$176:$P$214)</f>
        <v>0</v>
      </c>
      <c r="T46" s="55">
        <f>SUMIF(NSL!$C$216:$C$238,C46,NSL!$P$216:$P$238)</f>
        <v>0</v>
      </c>
      <c r="U46" s="55">
        <f>SUMIF(NSL!$C$240:$C$252,C46,NSL!$P$240:$P$252)</f>
        <v>0</v>
      </c>
      <c r="V46" s="55">
        <f>SUMIF(NSL!$C$254:$C$255,C46,NSL!$P$254:$P$255)</f>
        <v>0</v>
      </c>
      <c r="W46" s="55">
        <f>SUMIF(NSL!$C$257:$C$282,C46,NSL!$P$257:$P$282)</f>
        <v>0</v>
      </c>
      <c r="X46" s="55">
        <f>SUMIF(NSL!$C$284:$C$346,C46,NSL!$P$284:$P$346)</f>
        <v>0</v>
      </c>
      <c r="Y46" s="55">
        <f>SUMIF(NSL!$C$348:$C$436,C46,NSL!$P$348:$P$436)</f>
        <v>0</v>
      </c>
      <c r="Z46" s="55">
        <f>SUMIF(NSL!$C$438:$C$480,C46,NSL!$P$438:$P$480)</f>
        <v>0</v>
      </c>
      <c r="AA46" s="72">
        <f t="shared" si="16"/>
        <v>0</v>
      </c>
      <c r="AB46" s="55">
        <f>SUMIF(NSL!$C$483:$C$679,C46,NSL!$P$483:$P$679)</f>
        <v>0</v>
      </c>
      <c r="AC46" s="55">
        <f>SUMIF(NSL!$C$681:$C$682,C46,NSL!$P$681:$P$682)</f>
        <v>0</v>
      </c>
      <c r="AD46" s="55">
        <f>SUMIF(NSL!$C$684:$C$692,C46,NSL!$P$684:$P$692)</f>
        <v>0</v>
      </c>
      <c r="AE46" s="55">
        <f>SUMIF(NSL!$C$694:$C$776,C46,NSL!$P$694:$P$776)</f>
        <v>0</v>
      </c>
      <c r="AF46" s="55">
        <f>SUMIF(NSL!$C$778:$C$810,C46,NSL!$P$778:$P$810)</f>
        <v>0</v>
      </c>
      <c r="AG46" s="55">
        <f>SUMIF(NSL!$C$812:$C$813,C46,NSL!$P$812:$P$813)</f>
        <v>0</v>
      </c>
      <c r="AH46" s="55">
        <f>SUMIF(NSL!$C$815:$C$816,C46,NSL!$P$815:$P$816)</f>
        <v>0</v>
      </c>
      <c r="AI46" s="55">
        <f>SUMIF(NSL!$C$818:$C$889,C46,NSL!$P$818:$P$889)</f>
        <v>0</v>
      </c>
      <c r="AJ46" s="55">
        <f>SUMIF(NSL!$C$891:$C$917,C46,NSL!$P$891:$P$917)</f>
        <v>0</v>
      </c>
      <c r="AK46" s="55">
        <f>SUMIF(NSL!$C$919:$C$981,C46,NSL!$P$919:$P$981)</f>
        <v>0</v>
      </c>
      <c r="AL46" s="55">
        <f>SUMIF(NSL!$C$983:$C$1000,C46,NSL!$P$983:$P$1000)</f>
        <v>0</v>
      </c>
      <c r="AM46" s="55">
        <f>SUMIF(NSL!$C$1002:$C$1028,C46,NSL!$P$1002:$P$1028)</f>
        <v>0</v>
      </c>
      <c r="AN46" s="55">
        <f>SUMIF(NSL!$C$1030:$C$1045,C46,NSL!$P$1030:$P$1045)</f>
        <v>0</v>
      </c>
      <c r="AO46" s="55">
        <f>SUMIF(NSL!$C$1047:$C$1048,C46,NSL!$P$1047:$P$1048)</f>
        <v>0</v>
      </c>
      <c r="AP46" s="55">
        <f>SUMIF(NSL!$C$1050:$C$1074,C46,NSL!$P$1050:$P$1074)</f>
        <v>0</v>
      </c>
      <c r="AQ46" s="55">
        <f>SUMIF(NSL!$C$1076:$C$1099,C46,NSL!$P$1076:$P$1099)</f>
        <v>0</v>
      </c>
      <c r="AR46" s="55">
        <f>SUMIF(NSL!$C$1101:$C$1121,C46,NSL!$P$1101:$P$1121)</f>
        <v>0</v>
      </c>
      <c r="AS46" s="54">
        <f>D46-BG46</f>
        <v>0</v>
      </c>
      <c r="AT46" s="55">
        <f>SUMIF(NSL!$C$1166:$C$1201,C46,NSL!$P$1166:$P$1201)</f>
        <v>0</v>
      </c>
      <c r="AU46" s="55">
        <f>SUMIF(NSL!$C$1203:$C$1223,C46,NSL!$P$1203:$P$1223)</f>
        <v>0</v>
      </c>
      <c r="AV46" s="55">
        <f>SUMIF(NSL!$C$1225:$C$1226,C46,NSL!$P$1225:$P$1226)</f>
        <v>0</v>
      </c>
      <c r="AW46" s="55">
        <f>SUMIF(NSL!$C$1228:$C$1244,C46,NSL!$P$1228:$P$1244)</f>
        <v>0</v>
      </c>
      <c r="AX46" s="55">
        <f>SUMIF(NSL!$C$1246:$C$1351,C46,NSL!$P$1246:$P$1351)</f>
        <v>0</v>
      </c>
      <c r="AY46" s="55">
        <f>SUMIF(NSL!$C$1353:$C$1434,C46,NSL!$P$1353:$P$1434)</f>
        <v>0</v>
      </c>
      <c r="AZ46" s="55">
        <f>SUMIF(NSL!$C$1436:$C$1440,C46,NSL!$P$1436:$P$1440)</f>
        <v>0</v>
      </c>
      <c r="BA46" s="55">
        <f>SUMIF(NSL!$C$1442:$C$1507,C46,NSL!$P$1442:$P$1507)</f>
        <v>0</v>
      </c>
      <c r="BB46" s="55">
        <f>SUMIF(NSL!$C$1509:$C$1540,C46,NSL!$P$1509:$P$1540)</f>
        <v>0</v>
      </c>
      <c r="BC46" s="55">
        <f>SUMIF(NSL!$C$1542:$C$1545,C46,NSL!$P$1542:$P$1545)</f>
        <v>0</v>
      </c>
      <c r="BD46" s="55">
        <f>SUMIF(NSL!$C$1547:$C$1560,C46,NSL!$P$1547:$P$1560)</f>
        <v>0</v>
      </c>
      <c r="BE46" s="55">
        <f>SUMIF(NSL!$C$1562:$C$1565,C46,NSL!$P$1562:$P$1565)</f>
        <v>0</v>
      </c>
      <c r="BF46" s="55">
        <f>SUMIF(NSL!$C$1567:$C$1569,C46,NSL!$P$1567:$P$1569)</f>
        <v>0</v>
      </c>
      <c r="BG46" s="65">
        <f>SUM(G46:Q46)+SUM(S46:Z46)+SUM(AB46:AR46)+SUM(AT46:BF46)</f>
        <v>0</v>
      </c>
      <c r="BH46" s="53">
        <f>AS60-BG46</f>
        <v>0</v>
      </c>
      <c r="BI46" s="53">
        <f t="shared" si="6"/>
        <v>0</v>
      </c>
    </row>
    <row r="47" spans="1:61" ht="15">
      <c r="A47" s="8" t="s">
        <v>104</v>
      </c>
      <c r="B47" s="9" t="s">
        <v>128</v>
      </c>
      <c r="C47" s="8" t="s">
        <v>29</v>
      </c>
      <c r="D47" s="52">
        <f>HTg!M49</f>
        <v>0.83</v>
      </c>
      <c r="E47" s="65">
        <f t="shared" si="10"/>
        <v>0</v>
      </c>
      <c r="F47" s="70">
        <f t="shared" si="11"/>
        <v>0</v>
      </c>
      <c r="G47" s="55">
        <f>SUMIF(NSL!$C$9:$C$10,C47,NSL!$P$9:$P$10)</f>
        <v>0</v>
      </c>
      <c r="H47" s="55">
        <f>SUMIF(NSL!$C$12:$C$13,C47,NSL!$P$12:$P$13)</f>
        <v>0</v>
      </c>
      <c r="I47" s="55">
        <f>SUMIF(NSL!$C$15:$C$16,C47,NSL!$P$15:$P$16)</f>
        <v>0</v>
      </c>
      <c r="J47" s="55">
        <f>SUMIF(NSL!$C$18:$C$19,C47,NSL!$P$18:$P$19)</f>
        <v>0</v>
      </c>
      <c r="K47" s="55">
        <f>SUMIF(NSL!$C$21:$C$43,C47,NSL!$P$21:$P$43)</f>
        <v>0</v>
      </c>
      <c r="L47" s="55">
        <f>SUMIF(NSL!$C$45:$C$51,C47,NSL!$P$45:$P$51)</f>
        <v>0</v>
      </c>
      <c r="M47" s="55">
        <f>SUMIF(NSL!$C$53:$C$55,C47,NSL!$P$53:$P$55)</f>
        <v>0</v>
      </c>
      <c r="N47" s="55">
        <f>SUMIF(NSL!$C$57:$C$65,C47,NSL!$P$57:$P$65)</f>
        <v>0</v>
      </c>
      <c r="O47" s="55">
        <f>SUMIF(NSL!$C$67:$C$76,C47,NSL!$P$67:$P$76)</f>
        <v>0</v>
      </c>
      <c r="P47" s="55">
        <f>SUMIF(NSL!$C$78:$C$79,C47,NSL!$P$78:$P$79)</f>
        <v>0</v>
      </c>
      <c r="Q47" s="55">
        <f>SUMIF(NSL!$C$81:$C$173,C47,NSL!$P$81:$P$173)</f>
        <v>0</v>
      </c>
      <c r="R47" s="65">
        <f t="shared" si="12"/>
        <v>0.83</v>
      </c>
      <c r="S47" s="55">
        <f>SUMIF(NSL!$C$176:$C$214,C47,NSL!$P$176:$P$214)</f>
        <v>0</v>
      </c>
      <c r="T47" s="55">
        <f>SUMIF(NSL!$C$216:$C$238,C47,NSL!$P$216:$P$238)</f>
        <v>0</v>
      </c>
      <c r="U47" s="55">
        <f>SUMIF(NSL!$C$240:$C$252,C47,NSL!$P$240:$P$252)</f>
        <v>0</v>
      </c>
      <c r="V47" s="55">
        <f>SUMIF(NSL!$C$254:$C$255,C47,NSL!$P$254:$P$255)</f>
        <v>0</v>
      </c>
      <c r="W47" s="55">
        <f>SUMIF(NSL!$C$257:$C$282,C47,NSL!$P$257:$P$282)</f>
        <v>0</v>
      </c>
      <c r="X47" s="55">
        <f>SUMIF(NSL!$C$284:$C$346,C47,NSL!$P$284:$P$346)</f>
        <v>0</v>
      </c>
      <c r="Y47" s="55">
        <f>SUMIF(NSL!$C$348:$C$436,C47,NSL!$P$348:$P$436)</f>
        <v>0</v>
      </c>
      <c r="Z47" s="55">
        <f>SUMIF(NSL!$C$438:$C$480,C47,NSL!$P$438:$P$480)</f>
        <v>0</v>
      </c>
      <c r="AA47" s="72">
        <f t="shared" si="16"/>
        <v>0.12</v>
      </c>
      <c r="AB47" s="55">
        <f>SUMIF(NSL!$C$483:$C$679,C47,NSL!$P$483:$P$679)</f>
        <v>0.12</v>
      </c>
      <c r="AC47" s="55">
        <f>SUMIF(NSL!$C$681:$C$682,C47,NSL!$P$681:$P$682)</f>
        <v>0</v>
      </c>
      <c r="AD47" s="55">
        <f>SUMIF(NSL!$C$684:$C$692,C47,NSL!$P$684:$P$692)</f>
        <v>0</v>
      </c>
      <c r="AE47" s="55">
        <f>SUMIF(NSL!$C$694:$C$776,C47,NSL!$P$694:$P$776)</f>
        <v>0</v>
      </c>
      <c r="AF47" s="55">
        <f>SUMIF(NSL!$C$778:$C$810,C47,NSL!$P$778:$P$810)</f>
        <v>0</v>
      </c>
      <c r="AG47" s="55">
        <f>SUMIF(NSL!$C$812:$C$813,C47,NSL!$P$812:$P$813)</f>
        <v>0</v>
      </c>
      <c r="AH47" s="55">
        <f>SUMIF(NSL!$C$815:$C$816,C47,NSL!$P$815:$P$816)</f>
        <v>0</v>
      </c>
      <c r="AI47" s="55">
        <f>SUMIF(NSL!$C$818:$C$889,C47,NSL!$P$818:$P$889)</f>
        <v>0</v>
      </c>
      <c r="AJ47" s="55">
        <f>SUMIF(NSL!$C$891:$C$917,C47,NSL!$P$891:$P$917)</f>
        <v>0</v>
      </c>
      <c r="AK47" s="55">
        <f>SUMIF(NSL!$C$919:$C$981,C47,NSL!$P$919:$P$981)</f>
        <v>0</v>
      </c>
      <c r="AL47" s="55">
        <f>SUMIF(NSL!$C$983:$C$1000,C47,NSL!$P$983:$P$1000)</f>
        <v>0</v>
      </c>
      <c r="AM47" s="55">
        <f>SUMIF(NSL!$C$1002:$C$1028,C47,NSL!$P$1002:$P$1028)</f>
        <v>0</v>
      </c>
      <c r="AN47" s="55">
        <f>SUMIF(NSL!$C$1030:$C$1045,C47,NSL!$P$1030:$P$1045)</f>
        <v>0</v>
      </c>
      <c r="AO47" s="55">
        <f>SUMIF(NSL!$C$1047:$C$1048,C47,NSL!$P$1047:$P$1048)</f>
        <v>0</v>
      </c>
      <c r="AP47" s="55">
        <f>SUMIF(NSL!$C$1050:$C$1074,C47,NSL!$P$1050:$P$1074)</f>
        <v>0</v>
      </c>
      <c r="AQ47" s="55">
        <f>SUMIF(NSL!$C$1076:$C$1099,C47,NSL!$P$1076:$P$1099)</f>
        <v>0</v>
      </c>
      <c r="AR47" s="55">
        <f>SUMIF(NSL!$C$1101:$C$1121,C47,NSL!$P$1101:$P$1121)</f>
        <v>0</v>
      </c>
      <c r="AS47" s="55">
        <f>SUMIF(NSL!$C$1123:$C$1164,C47,NSL!$P$1123:$P$1164)</f>
        <v>0</v>
      </c>
      <c r="AT47" s="54">
        <f>D47-BG47</f>
        <v>0.71</v>
      </c>
      <c r="AU47" s="55">
        <f>SUMIF(NSL!$C$1203:$C$1223,C47,NSL!$P$1203:$P$1223)</f>
        <v>0</v>
      </c>
      <c r="AV47" s="55">
        <f>SUMIF(NSL!$C$1225:$C$1226,C47,NSL!$P$1225:$P$1226)</f>
        <v>0</v>
      </c>
      <c r="AW47" s="55">
        <f>SUMIF(NSL!$C$1228:$C$1244,C47,NSL!$P$1228:$P$1244)</f>
        <v>0</v>
      </c>
      <c r="AX47" s="55">
        <f>SUMIF(NSL!$C$1246:$C$1351,C47,NSL!$P$1246:$P$1351)</f>
        <v>0</v>
      </c>
      <c r="AY47" s="55">
        <f>SUMIF(NSL!$C$1353:$C$1434,C47,NSL!$P$1353:$P$1434)</f>
        <v>0</v>
      </c>
      <c r="AZ47" s="55">
        <f>SUMIF(NSL!$C$1436:$C$1440,C47,NSL!$P$1436:$P$1440)</f>
        <v>0</v>
      </c>
      <c r="BA47" s="55">
        <f>SUMIF(NSL!$C$1442:$C$1507,C47,NSL!$P$1442:$P$1507)</f>
        <v>0</v>
      </c>
      <c r="BB47" s="55">
        <f>SUMIF(NSL!$C$1509:$C$1540,C47,NSL!$P$1509:$P$1540)</f>
        <v>0</v>
      </c>
      <c r="BC47" s="55">
        <f>SUMIF(NSL!$C$1542:$C$1545,C47,NSL!$P$1542:$P$1545)</f>
        <v>0</v>
      </c>
      <c r="BD47" s="55">
        <f>SUMIF(NSL!$C$1547:$C$1560,C47,NSL!$P$1547:$P$1560)</f>
        <v>0</v>
      </c>
      <c r="BE47" s="55">
        <f>SUMIF(NSL!$C$1562:$C$1565,C47,NSL!$P$1562:$P$1565)</f>
        <v>0</v>
      </c>
      <c r="BF47" s="55">
        <f>SUMIF(NSL!$C$1567:$C$1569,C47,NSL!$P$1567:$P$1569)</f>
        <v>0</v>
      </c>
      <c r="BG47" s="65">
        <f>SUM(G47:Q47)+SUM(S47:Z47)+SUM(AB47:AS47)+SUM(AU47:BF47)</f>
        <v>0.12</v>
      </c>
      <c r="BH47" s="53">
        <f>AT60-BG47</f>
        <v>1.19</v>
      </c>
      <c r="BI47" s="53">
        <f t="shared" si="6"/>
        <v>2.02</v>
      </c>
    </row>
    <row r="48" spans="1:61" ht="30">
      <c r="A48" s="8" t="s">
        <v>105</v>
      </c>
      <c r="B48" s="9" t="s">
        <v>129</v>
      </c>
      <c r="C48" s="8" t="s">
        <v>130</v>
      </c>
      <c r="D48" s="52">
        <f>HTg!M50</f>
        <v>0</v>
      </c>
      <c r="E48" s="65">
        <f t="shared" si="10"/>
        <v>0</v>
      </c>
      <c r="F48" s="70">
        <f t="shared" si="11"/>
        <v>0</v>
      </c>
      <c r="G48" s="55">
        <f>SUMIF(NSL!$C$9:$C$10,C48,NSL!$P$9:$P$10)</f>
        <v>0</v>
      </c>
      <c r="H48" s="55">
        <f>SUMIF(NSL!$C$12:$C$13,C48,NSL!$P$12:$P$13)</f>
        <v>0</v>
      </c>
      <c r="I48" s="55">
        <f>SUMIF(NSL!$C$15:$C$16,C48,NSL!$P$15:$P$16)</f>
        <v>0</v>
      </c>
      <c r="J48" s="55">
        <f>SUMIF(NSL!$C$18:$C$19,C48,NSL!$P$18:$P$19)</f>
        <v>0</v>
      </c>
      <c r="K48" s="55">
        <f>SUMIF(NSL!$C$21:$C$43,C48,NSL!$P$21:$P$43)</f>
        <v>0</v>
      </c>
      <c r="L48" s="55">
        <f>SUMIF(NSL!$C$45:$C$51,C48,NSL!$P$45:$P$51)</f>
        <v>0</v>
      </c>
      <c r="M48" s="55">
        <f>SUMIF(NSL!$C$53:$C$55,C48,NSL!$P$53:$P$55)</f>
        <v>0</v>
      </c>
      <c r="N48" s="55">
        <f>SUMIF(NSL!$C$57:$C$65,C48,NSL!$P$57:$P$65)</f>
        <v>0</v>
      </c>
      <c r="O48" s="55">
        <f>SUMIF(NSL!$C$67:$C$76,C48,NSL!$P$67:$P$76)</f>
        <v>0</v>
      </c>
      <c r="P48" s="55">
        <f>SUMIF(NSL!$C$78:$C$79,C48,NSL!$P$78:$P$79)</f>
        <v>0</v>
      </c>
      <c r="Q48" s="55">
        <f>SUMIF(NSL!$C$81:$C$173,C48,NSL!$P$81:$P$173)</f>
        <v>0</v>
      </c>
      <c r="R48" s="65">
        <f t="shared" si="12"/>
        <v>0</v>
      </c>
      <c r="S48" s="55">
        <f>SUMIF(NSL!$C$176:$C$214,C48,NSL!$P$176:$P$214)</f>
        <v>0</v>
      </c>
      <c r="T48" s="55">
        <f>SUMIF(NSL!$C$216:$C$238,C48,NSL!$P$216:$P$238)</f>
        <v>0</v>
      </c>
      <c r="U48" s="55">
        <f>SUMIF(NSL!$C$240:$C$252,C48,NSL!$P$240:$P$252)</f>
        <v>0</v>
      </c>
      <c r="V48" s="55">
        <f>SUMIF(NSL!$C$254:$C$255,C48,NSL!$P$254:$P$255)</f>
        <v>0</v>
      </c>
      <c r="W48" s="55">
        <f>SUMIF(NSL!$C$257:$C$282,C48,NSL!$P$257:$P$282)</f>
        <v>0</v>
      </c>
      <c r="X48" s="55">
        <f>SUMIF(NSL!$C$284:$C$346,C48,NSL!$P$284:$P$346)</f>
        <v>0</v>
      </c>
      <c r="Y48" s="55">
        <f>SUMIF(NSL!$C$348:$C$436,C48,NSL!$P$348:$P$436)</f>
        <v>0</v>
      </c>
      <c r="Z48" s="55">
        <f>SUMIF(NSL!$C$438:$C$480,C48,NSL!$P$438:$P$480)</f>
        <v>0</v>
      </c>
      <c r="AA48" s="72">
        <f t="shared" si="16"/>
        <v>0</v>
      </c>
      <c r="AB48" s="55">
        <f>SUMIF(NSL!$C$483:$C$679,C48,NSL!$P$483:$P$679)</f>
        <v>0</v>
      </c>
      <c r="AC48" s="55">
        <f>SUMIF(NSL!$C$681:$C$682,C48,NSL!$P$681:$P$682)</f>
        <v>0</v>
      </c>
      <c r="AD48" s="55">
        <f>SUMIF(NSL!$C$684:$C$692,C48,NSL!$P$684:$P$692)</f>
        <v>0</v>
      </c>
      <c r="AE48" s="55">
        <f>SUMIF(NSL!$C$694:$C$776,C48,NSL!$P$694:$P$776)</f>
        <v>0</v>
      </c>
      <c r="AF48" s="55">
        <f>SUMIF(NSL!$C$778:$C$810,C48,NSL!$P$778:$P$810)</f>
        <v>0</v>
      </c>
      <c r="AG48" s="55">
        <f>SUMIF(NSL!$C$812:$C$813,C48,NSL!$P$812:$P$813)</f>
        <v>0</v>
      </c>
      <c r="AH48" s="55">
        <f>SUMIF(NSL!$C$815:$C$816,C48,NSL!$P$815:$P$816)</f>
        <v>0</v>
      </c>
      <c r="AI48" s="55">
        <f>SUMIF(NSL!$C$818:$C$889,C48,NSL!$P$818:$P$889)</f>
        <v>0</v>
      </c>
      <c r="AJ48" s="55">
        <f>SUMIF(NSL!$C$891:$C$917,C48,NSL!$P$891:$P$917)</f>
        <v>0</v>
      </c>
      <c r="AK48" s="55">
        <f>SUMIF(NSL!$C$919:$C$981,C48,NSL!$P$919:$P$981)</f>
        <v>0</v>
      </c>
      <c r="AL48" s="55">
        <f>SUMIF(NSL!$C$983:$C$1000,C48,NSL!$P$983:$P$1000)</f>
        <v>0</v>
      </c>
      <c r="AM48" s="55">
        <f>SUMIF(NSL!$C$1002:$C$1028,C48,NSL!$P$1002:$P$1028)</f>
        <v>0</v>
      </c>
      <c r="AN48" s="55">
        <f>SUMIF(NSL!$C$1030:$C$1045,C48,NSL!$P$1030:$P$1045)</f>
        <v>0</v>
      </c>
      <c r="AO48" s="55">
        <f>SUMIF(NSL!$C$1047:$C$1048,C48,NSL!$P$1047:$P$1048)</f>
        <v>0</v>
      </c>
      <c r="AP48" s="55">
        <f>SUMIF(NSL!$C$1050:$C$1074,C48,NSL!$P$1050:$P$1074)</f>
        <v>0</v>
      </c>
      <c r="AQ48" s="55">
        <f>SUMIF(NSL!$C$1076:$C$1099,C48,NSL!$P$1076:$P$1099)</f>
        <v>0</v>
      </c>
      <c r="AR48" s="55">
        <f>SUMIF(NSL!$C$1101:$C$1121,C48,NSL!$P$1101:$P$1121)</f>
        <v>0</v>
      </c>
      <c r="AS48" s="55">
        <f>SUMIF(NSL!$C$1123:$C$1164,C48,NSL!$P$1123:$P$1164)</f>
        <v>0</v>
      </c>
      <c r="AT48" s="55">
        <f>SUMIF(NSL!$C$1166:$C$1201,C48,NSL!$P$1166:$P$1201)</f>
        <v>0</v>
      </c>
      <c r="AU48" s="54">
        <f>D48-BG48</f>
        <v>0</v>
      </c>
      <c r="AV48" s="55">
        <f>SUMIF(NSL!$C$1225:$C$1226,C48,NSL!$P$1225:$P$1226)</f>
        <v>0</v>
      </c>
      <c r="AW48" s="55">
        <f>SUMIF(NSL!$C$1228:$C$1244,C48,NSL!$P$1228:$P$1244)</f>
        <v>0</v>
      </c>
      <c r="AX48" s="55">
        <f>SUMIF(NSL!$C$1246:$C$1351,C48,NSL!$P$1246:$P$1351)</f>
        <v>0</v>
      </c>
      <c r="AY48" s="55">
        <f>SUMIF(NSL!$C$1353:$C$1434,C48,NSL!$P$1353:$P$1434)</f>
        <v>0</v>
      </c>
      <c r="AZ48" s="55">
        <f>SUMIF(NSL!$C$1436:$C$1440,C48,NSL!$P$1436:$P$1440)</f>
        <v>0</v>
      </c>
      <c r="BA48" s="55">
        <f>SUMIF(NSL!$C$1442:$C$1507,C48,NSL!$P$1442:$P$1507)</f>
        <v>0</v>
      </c>
      <c r="BB48" s="55">
        <f>SUMIF(NSL!$C$1509:$C$1540,C48,NSL!$P$1509:$P$1540)</f>
        <v>0</v>
      </c>
      <c r="BC48" s="55">
        <f>SUMIF(NSL!$C$1542:$C$1545,C48,NSL!$P$1542:$P$1545)</f>
        <v>0</v>
      </c>
      <c r="BD48" s="55">
        <f>SUMIF(NSL!$C$1547:$C$1560,C48,NSL!$P$1547:$P$1560)</f>
        <v>0</v>
      </c>
      <c r="BE48" s="55">
        <f>SUMIF(NSL!$C$1562:$C$1565,C48,NSL!$P$1562:$P$1565)</f>
        <v>0</v>
      </c>
      <c r="BF48" s="55">
        <f>SUMIF(NSL!$C$1567:$C$1569,C48,NSL!$P$1567:$P$1569)</f>
        <v>0</v>
      </c>
      <c r="BG48" s="65">
        <f>SUM(G48:Q48)+SUM(S48:Z48)+SUM(AB48:AT48)+SUM(AV48:BF48)</f>
        <v>0</v>
      </c>
      <c r="BH48" s="53">
        <f>AU60-BG48</f>
        <v>1.01</v>
      </c>
      <c r="BI48" s="53">
        <f t="shared" si="6"/>
        <v>1.01</v>
      </c>
    </row>
    <row r="49" spans="1:61" ht="15">
      <c r="A49" s="8" t="s">
        <v>135</v>
      </c>
      <c r="B49" s="9" t="s">
        <v>148</v>
      </c>
      <c r="C49" s="8" t="s">
        <v>149</v>
      </c>
      <c r="D49" s="52">
        <f>HTg!M51</f>
        <v>0</v>
      </c>
      <c r="E49" s="65">
        <f t="shared" si="10"/>
        <v>0</v>
      </c>
      <c r="F49" s="70">
        <f t="shared" si="11"/>
        <v>0</v>
      </c>
      <c r="G49" s="55">
        <f>SUMIF(NSL!$C$9:$C$10,C49,NSL!$P$9:$P$10)</f>
        <v>0</v>
      </c>
      <c r="H49" s="55">
        <f>SUMIF(NSL!$C$12:$C$13,C49,NSL!$P$12:$P$13)</f>
        <v>0</v>
      </c>
      <c r="I49" s="55">
        <f>SUMIF(NSL!$C$15:$C$16,C49,NSL!$P$15:$P$16)</f>
        <v>0</v>
      </c>
      <c r="J49" s="55">
        <f>SUMIF(NSL!$C$18:$C$19,C49,NSL!$P$18:$P$19)</f>
        <v>0</v>
      </c>
      <c r="K49" s="55">
        <f>SUMIF(NSL!$C$21:$C$43,C49,NSL!$P$21:$P$43)</f>
        <v>0</v>
      </c>
      <c r="L49" s="55">
        <f>SUMIF(NSL!$C$45:$C$51,C49,NSL!$P$45:$P$51)</f>
        <v>0</v>
      </c>
      <c r="M49" s="55">
        <f>SUMIF(NSL!$C$53:$C$55,C49,NSL!$P$53:$P$55)</f>
        <v>0</v>
      </c>
      <c r="N49" s="55">
        <f>SUMIF(NSL!$C$57:$C$65,C49,NSL!$P$57:$P$65)</f>
        <v>0</v>
      </c>
      <c r="O49" s="55">
        <f>SUMIF(NSL!$C$67:$C$76,C49,NSL!$P$67:$P$76)</f>
        <v>0</v>
      </c>
      <c r="P49" s="55">
        <f>SUMIF(NSL!$C$78:$C$79,C49,NSL!$P$78:$P$79)</f>
        <v>0</v>
      </c>
      <c r="Q49" s="55">
        <f>SUMIF(NSL!$C$81:$C$173,C49,NSL!$P$81:$P$173)</f>
        <v>0</v>
      </c>
      <c r="R49" s="65">
        <f t="shared" si="12"/>
        <v>0</v>
      </c>
      <c r="S49" s="55">
        <f>SUMIF(NSL!$C$176:$C$214,C49,NSL!$P$176:$P$214)</f>
        <v>0</v>
      </c>
      <c r="T49" s="55">
        <f>SUMIF(NSL!$C$216:$C$238,C49,NSL!$P$216:$P$238)</f>
        <v>0</v>
      </c>
      <c r="U49" s="55">
        <f>SUMIF(NSL!$C$240:$C$252,C49,NSL!$P$240:$P$252)</f>
        <v>0</v>
      </c>
      <c r="V49" s="55">
        <f>SUMIF(NSL!$C$254:$C$255,C49,NSL!$P$254:$P$255)</f>
        <v>0</v>
      </c>
      <c r="W49" s="55">
        <f>SUMIF(NSL!$C$257:$C$282,C49,NSL!$P$257:$P$282)</f>
        <v>0</v>
      </c>
      <c r="X49" s="55">
        <f>SUMIF(NSL!$C$284:$C$346,C49,NSL!$P$284:$P$346)</f>
        <v>0</v>
      </c>
      <c r="Y49" s="55">
        <f>SUMIF(NSL!$C$348:$C$436,C49,NSL!$P$348:$P$436)</f>
        <v>0</v>
      </c>
      <c r="Z49" s="55">
        <f>SUMIF(NSL!$C$438:$C$480,C49,NSL!$P$438:$P$480)</f>
        <v>0</v>
      </c>
      <c r="AA49" s="72">
        <f t="shared" si="16"/>
        <v>0</v>
      </c>
      <c r="AB49" s="55">
        <f>SUMIF(NSL!$C$483:$C$679,C49,NSL!$P$483:$P$679)</f>
        <v>0</v>
      </c>
      <c r="AC49" s="55">
        <f>SUMIF(NSL!$C$681:$C$682,C49,NSL!$P$681:$P$682)</f>
        <v>0</v>
      </c>
      <c r="AD49" s="55">
        <f>SUMIF(NSL!$C$684:$C$692,C49,NSL!$P$684:$P$692)</f>
        <v>0</v>
      </c>
      <c r="AE49" s="55">
        <f>SUMIF(NSL!$C$694:$C$776,C49,NSL!$P$694:$P$776)</f>
        <v>0</v>
      </c>
      <c r="AF49" s="55">
        <f>SUMIF(NSL!$C$778:$C$810,C49,NSL!$P$778:$P$810)</f>
        <v>0</v>
      </c>
      <c r="AG49" s="55">
        <f>SUMIF(NSL!$C$812:$C$813,C49,NSL!$P$812:$P$813)</f>
        <v>0</v>
      </c>
      <c r="AH49" s="55">
        <f>SUMIF(NSL!$C$815:$C$816,C49,NSL!$P$815:$P$816)</f>
        <v>0</v>
      </c>
      <c r="AI49" s="55">
        <f>SUMIF(NSL!$C$818:$C$889,C49,NSL!$P$818:$P$889)</f>
        <v>0</v>
      </c>
      <c r="AJ49" s="55">
        <f>SUMIF(NSL!$C$891:$C$917,C49,NSL!$P$891:$P$917)</f>
        <v>0</v>
      </c>
      <c r="AK49" s="55">
        <f>SUMIF(NSL!$C$919:$C$981,C49,NSL!$P$919:$P$981)</f>
        <v>0</v>
      </c>
      <c r="AL49" s="55">
        <f>SUMIF(NSL!$C$983:$C$1000,C49,NSL!$P$983:$P$1000)</f>
        <v>0</v>
      </c>
      <c r="AM49" s="55">
        <f>SUMIF(NSL!$C$1002:$C$1028,C49,NSL!$P$1002:$P$1028)</f>
        <v>0</v>
      </c>
      <c r="AN49" s="55">
        <f>SUMIF(NSL!$C$1030:$C$1045,C49,NSL!$P$1030:$P$1045)</f>
        <v>0</v>
      </c>
      <c r="AO49" s="55">
        <f>SUMIF(NSL!$C$1047:$C$1048,C49,NSL!$P$1047:$P$1048)</f>
        <v>0</v>
      </c>
      <c r="AP49" s="55">
        <f>SUMIF(NSL!$C$1050:$C$1074,C49,NSL!$P$1050:$P$1074)</f>
        <v>0</v>
      </c>
      <c r="AQ49" s="55">
        <f>SUMIF(NSL!$C$1076:$C$1099,C49,NSL!$P$1076:$P$1099)</f>
        <v>0</v>
      </c>
      <c r="AR49" s="55">
        <f>SUMIF(NSL!$C$1101:$C$1121,C49,NSL!$P$1101:$P$1121)</f>
        <v>0</v>
      </c>
      <c r="AS49" s="55">
        <f>SUMIF(NSL!$C$1123:$C$1164,C49,NSL!$P$1123:$P$1164)</f>
        <v>0</v>
      </c>
      <c r="AT49" s="55">
        <f>SUMIF(NSL!$C$1166:$C$1201,C49,NSL!$P$1166:$P$1201)</f>
        <v>0</v>
      </c>
      <c r="AU49" s="55">
        <f>SUMIF(NSL!$C$1203:$C$1223,C49,NSL!$P$1203:$P$1223)</f>
        <v>0</v>
      </c>
      <c r="AV49" s="54">
        <f>D49-BG49</f>
        <v>0</v>
      </c>
      <c r="AW49" s="55">
        <f>SUMIF(NSL!$C$1228:$C$1244,C49,NSL!$P$1228:$P$1244)</f>
        <v>0</v>
      </c>
      <c r="AX49" s="55">
        <f>SUMIF(NSL!$C$1246:$C$1351,C49,NSL!$P$1246:$P$1351)</f>
        <v>0</v>
      </c>
      <c r="AY49" s="55">
        <f>SUMIF(NSL!$C$1353:$C$1434,C49,NSL!$P$1353:$P$1434)</f>
        <v>0</v>
      </c>
      <c r="AZ49" s="55">
        <f>SUMIF(NSL!$C$1436:$C$1440,C49,NSL!$P$1436:$P$1440)</f>
        <v>0</v>
      </c>
      <c r="BA49" s="55">
        <f>SUMIF(NSL!$C$1442:$C$1507,C49,NSL!$P$1442:$P$1507)</f>
        <v>0</v>
      </c>
      <c r="BB49" s="55">
        <f>SUMIF(NSL!$C$1509:$C$1540,C49,NSL!$P$1509:$P$1540)</f>
        <v>0</v>
      </c>
      <c r="BC49" s="55">
        <f>SUMIF(NSL!$C$1542:$C$1545,C49,NSL!$P$1542:$P$1545)</f>
        <v>0</v>
      </c>
      <c r="BD49" s="55">
        <f>SUMIF(NSL!$C$1547:$C$1560,C49,NSL!$P$1547:$P$1560)</f>
        <v>0</v>
      </c>
      <c r="BE49" s="55">
        <f>SUMIF(NSL!$C$1562:$C$1565,C49,NSL!$P$1562:$P$1565)</f>
        <v>0</v>
      </c>
      <c r="BF49" s="55">
        <f>SUMIF(NSL!$C$1567:$C$1569,C49,NSL!$P$1567:$P$1569)</f>
        <v>0</v>
      </c>
      <c r="BG49" s="65">
        <f>SUM(G49:Q49)+SUM(S49:Z49)+SUM(AB49:AU49)+SUM(AW49:BF49)</f>
        <v>0</v>
      </c>
      <c r="BH49" s="53">
        <f>AV60-BG49</f>
        <v>0</v>
      </c>
      <c r="BI49" s="53">
        <f t="shared" si="6"/>
        <v>0</v>
      </c>
    </row>
    <row r="50" spans="1:61" ht="15">
      <c r="A50" s="8" t="s">
        <v>136</v>
      </c>
      <c r="B50" s="9" t="s">
        <v>150</v>
      </c>
      <c r="C50" s="8" t="s">
        <v>43</v>
      </c>
      <c r="D50" s="52">
        <f>HTg!M52</f>
        <v>0</v>
      </c>
      <c r="E50" s="65">
        <f t="shared" si="10"/>
        <v>0</v>
      </c>
      <c r="F50" s="70">
        <f t="shared" si="11"/>
        <v>0</v>
      </c>
      <c r="G50" s="55">
        <f>SUMIF(NSL!$C$9:$C$10,C50,NSL!$P$9:$P$10)</f>
        <v>0</v>
      </c>
      <c r="H50" s="55">
        <f>SUMIF(NSL!$C$12:$C$13,C50,NSL!$P$12:$P$13)</f>
        <v>0</v>
      </c>
      <c r="I50" s="55">
        <f>SUMIF(NSL!$C$15:$C$16,C50,NSL!$P$15:$P$16)</f>
        <v>0</v>
      </c>
      <c r="J50" s="55">
        <f>SUMIF(NSL!$C$18:$C$19,C50,NSL!$P$18:$P$19)</f>
        <v>0</v>
      </c>
      <c r="K50" s="55">
        <f>SUMIF(NSL!$C$21:$C$43,C50,NSL!$P$21:$P$43)</f>
        <v>0</v>
      </c>
      <c r="L50" s="55">
        <f>SUMIF(NSL!$C$45:$C$51,C50,NSL!$P$45:$P$51)</f>
        <v>0</v>
      </c>
      <c r="M50" s="55">
        <f>SUMIF(NSL!$C$53:$C$55,C50,NSL!$P$53:$P$55)</f>
        <v>0</v>
      </c>
      <c r="N50" s="55">
        <f>SUMIF(NSL!$C$57:$C$65,C50,NSL!$P$57:$P$65)</f>
        <v>0</v>
      </c>
      <c r="O50" s="55">
        <f>SUMIF(NSL!$C$67:$C$76,C50,NSL!$P$67:$P$76)</f>
        <v>0</v>
      </c>
      <c r="P50" s="55">
        <f>SUMIF(NSL!$C$78:$C$79,C50,NSL!$P$78:$P$79)</f>
        <v>0</v>
      </c>
      <c r="Q50" s="55">
        <f>SUMIF(NSL!$C$81:$C$173,C50,NSL!$P$81:$P$173)</f>
        <v>0</v>
      </c>
      <c r="R50" s="65">
        <f t="shared" si="12"/>
        <v>0</v>
      </c>
      <c r="S50" s="55">
        <f>SUMIF(NSL!$C$176:$C$214,C50,NSL!$P$176:$P$214)</f>
        <v>0</v>
      </c>
      <c r="T50" s="55">
        <f>SUMIF(NSL!$C$216:$C$238,C50,NSL!$P$216:$P$238)</f>
        <v>0</v>
      </c>
      <c r="U50" s="55">
        <f>SUMIF(NSL!$C$240:$C$252,C50,NSL!$P$240:$P$252)</f>
        <v>0</v>
      </c>
      <c r="V50" s="55">
        <f>SUMIF(NSL!$C$254:$C$255,C50,NSL!$P$254:$P$255)</f>
        <v>0</v>
      </c>
      <c r="W50" s="55">
        <f>SUMIF(NSL!$C$257:$C$282,C50,NSL!$P$257:$P$282)</f>
        <v>0</v>
      </c>
      <c r="X50" s="55">
        <f>SUMIF(NSL!$C$284:$C$346,C50,NSL!$P$284:$P$346)</f>
        <v>0</v>
      </c>
      <c r="Y50" s="55">
        <f>SUMIF(NSL!$C$348:$C$436,C50,NSL!$P$348:$P$436)</f>
        <v>0</v>
      </c>
      <c r="Z50" s="55">
        <f>SUMIF(NSL!$C$438:$C$480,C50,NSL!$P$438:$P$480)</f>
        <v>0</v>
      </c>
      <c r="AA50" s="72">
        <f t="shared" si="16"/>
        <v>0</v>
      </c>
      <c r="AB50" s="55">
        <f>SUMIF(NSL!$C$483:$C$679,C50,NSL!$P$483:$P$679)</f>
        <v>0</v>
      </c>
      <c r="AC50" s="55">
        <f>SUMIF(NSL!$C$681:$C$682,C50,NSL!$P$681:$P$682)</f>
        <v>0</v>
      </c>
      <c r="AD50" s="55">
        <f>SUMIF(NSL!$C$684:$C$692,C50,NSL!$P$684:$P$692)</f>
        <v>0</v>
      </c>
      <c r="AE50" s="55">
        <f>SUMIF(NSL!$C$694:$C$776,C50,NSL!$P$694:$P$776)</f>
        <v>0</v>
      </c>
      <c r="AF50" s="55">
        <f>SUMIF(NSL!$C$778:$C$810,C50,NSL!$P$778:$P$810)</f>
        <v>0</v>
      </c>
      <c r="AG50" s="55">
        <f>SUMIF(NSL!$C$812:$C$813,C50,NSL!$P$812:$P$813)</f>
        <v>0</v>
      </c>
      <c r="AH50" s="55">
        <f>SUMIF(NSL!$C$815:$C$816,C50,NSL!$P$815:$P$816)</f>
        <v>0</v>
      </c>
      <c r="AI50" s="55">
        <f>SUMIF(NSL!$C$818:$C$889,C50,NSL!$P$818:$P$889)</f>
        <v>0</v>
      </c>
      <c r="AJ50" s="55">
        <f>SUMIF(NSL!$C$891:$C$917,C50,NSL!$P$891:$P$917)</f>
        <v>0</v>
      </c>
      <c r="AK50" s="55">
        <f>SUMIF(NSL!$C$919:$C$981,C50,NSL!$P$919:$P$981)</f>
        <v>0</v>
      </c>
      <c r="AL50" s="55">
        <f>SUMIF(NSL!$C$983:$C$1000,C50,NSL!$P$983:$P$1000)</f>
        <v>0</v>
      </c>
      <c r="AM50" s="55">
        <f>SUMIF(NSL!$C$1002:$C$1028,C50,NSL!$P$1002:$P$1028)</f>
        <v>0</v>
      </c>
      <c r="AN50" s="55">
        <f>SUMIF(NSL!$C$1030:$C$1045,C50,NSL!$P$1030:$P$1045)</f>
        <v>0</v>
      </c>
      <c r="AO50" s="55">
        <f>SUMIF(NSL!$C$1047:$C$1048,C50,NSL!$P$1047:$P$1048)</f>
        <v>0</v>
      </c>
      <c r="AP50" s="55">
        <f>SUMIF(NSL!$C$1050:$C$1074,C50,NSL!$P$1050:$P$1074)</f>
        <v>0</v>
      </c>
      <c r="AQ50" s="55">
        <f>SUMIF(NSL!$C$1076:$C$1099,C50,NSL!$P$1076:$P$1099)</f>
        <v>0</v>
      </c>
      <c r="AR50" s="55">
        <f>SUMIF(NSL!$C$1101:$C$1121,C50,NSL!$P$1101:$P$1121)</f>
        <v>0</v>
      </c>
      <c r="AS50" s="55">
        <f>SUMIF(NSL!$C$1123:$C$1164,C50,NSL!$P$1123:$P$1164)</f>
        <v>0</v>
      </c>
      <c r="AT50" s="55">
        <f>SUMIF(NSL!$C$1166:$C$1201,C50,NSL!$P$1166:$P$1201)</f>
        <v>0</v>
      </c>
      <c r="AU50" s="55">
        <f>SUMIF(NSL!$C$1203:$C$1223,C50,NSL!$P$1203:$P$1223)</f>
        <v>0</v>
      </c>
      <c r="AV50" s="55">
        <f>SUMIF(NSL!$C$1225:$C$1226,C50,NSL!$P$1225:$P$1226)</f>
        <v>0</v>
      </c>
      <c r="AW50" s="54">
        <f>D50-BG50</f>
        <v>0</v>
      </c>
      <c r="AX50" s="55">
        <f>SUMIF(NSL!$C$1246:$C$1351,C50,NSL!$P$1246:$P$1351)</f>
        <v>0</v>
      </c>
      <c r="AY50" s="55">
        <f>SUMIF(NSL!$C$1353:$C$1434,C50,NSL!$P$1353:$P$1434)</f>
        <v>0</v>
      </c>
      <c r="AZ50" s="55">
        <f>SUMIF(NSL!$C$1436:$C$1440,C50,NSL!$P$1436:$P$1440)</f>
        <v>0</v>
      </c>
      <c r="BA50" s="55">
        <f>SUMIF(NSL!$C$1442:$C$1507,C50,NSL!$P$1442:$P$1507)</f>
        <v>0</v>
      </c>
      <c r="BB50" s="55">
        <f>SUMIF(NSL!$C$1509:$C$1540,C50,NSL!$P$1509:$P$1540)</f>
        <v>0</v>
      </c>
      <c r="BC50" s="55">
        <f>SUMIF(NSL!$C$1542:$C$1545,C50,NSL!$P$1542:$P$1545)</f>
        <v>0</v>
      </c>
      <c r="BD50" s="55">
        <f>SUMIF(NSL!$C$1547:$C$1560,C50,NSL!$P$1547:$P$1560)</f>
        <v>0</v>
      </c>
      <c r="BE50" s="55">
        <f>SUMIF(NSL!$C$1562:$C$1565,C50,NSL!$P$1562:$P$1565)</f>
        <v>0</v>
      </c>
      <c r="BF50" s="55">
        <f>SUMIF(NSL!$C$1567:$C$1569,C50,NSL!$P$1567:$P$1569)</f>
        <v>0</v>
      </c>
      <c r="BG50" s="65">
        <f>SUM(G50:Q50)+SUM(S50:Z50)+SUM(AB50:AV50)+SUM(AX50:BF50)</f>
        <v>0</v>
      </c>
      <c r="BH50" s="53">
        <f>AW60-BG50</f>
        <v>0</v>
      </c>
      <c r="BI50" s="53">
        <f t="shared" si="6"/>
        <v>0</v>
      </c>
    </row>
    <row r="51" spans="1:61" ht="30">
      <c r="A51" s="8" t="s">
        <v>137</v>
      </c>
      <c r="B51" s="9" t="s">
        <v>131</v>
      </c>
      <c r="C51" s="8" t="s">
        <v>45</v>
      </c>
      <c r="D51" s="52">
        <f>HTg!M53</f>
        <v>5.34</v>
      </c>
      <c r="E51" s="65">
        <f t="shared" si="10"/>
        <v>0</v>
      </c>
      <c r="F51" s="70">
        <f t="shared" si="11"/>
        <v>0</v>
      </c>
      <c r="G51" s="55">
        <f>SUMIF(NSL!$C$9:$C$10,C51,NSL!$P$9:$P$10)</f>
        <v>0</v>
      </c>
      <c r="H51" s="55">
        <f>SUMIF(NSL!$C$12:$C$13,C51,NSL!$P$12:$P$13)</f>
        <v>0</v>
      </c>
      <c r="I51" s="55">
        <f>SUMIF(NSL!$C$15:$C$16,C51,NSL!$P$15:$P$16)</f>
        <v>0</v>
      </c>
      <c r="J51" s="55">
        <f>SUMIF(NSL!$C$18:$C$19,C51,NSL!$P$18:$P$19)</f>
        <v>0</v>
      </c>
      <c r="K51" s="55">
        <f>SUMIF(NSL!$C$21:$C$43,C51,NSL!$P$21:$P$43)</f>
        <v>0</v>
      </c>
      <c r="L51" s="55">
        <f>SUMIF(NSL!$C$45:$C$51,C51,NSL!$P$45:$P$51)</f>
        <v>0</v>
      </c>
      <c r="M51" s="55">
        <f>SUMIF(NSL!$C$53:$C$55,C51,NSL!$P$53:$P$55)</f>
        <v>0</v>
      </c>
      <c r="N51" s="55">
        <f>SUMIF(NSL!$C$57:$C$65,C51,NSL!$P$57:$P$65)</f>
        <v>0</v>
      </c>
      <c r="O51" s="55">
        <f>SUMIF(NSL!$C$67:$C$76,C51,NSL!$P$67:$P$76)</f>
        <v>0</v>
      </c>
      <c r="P51" s="55">
        <f>SUMIF(NSL!$C$78:$C$79,C51,NSL!$P$78:$P$79)</f>
        <v>0</v>
      </c>
      <c r="Q51" s="55">
        <f>SUMIF(NSL!$C$81:$C$173,C51,NSL!$P$81:$P$173)</f>
        <v>0</v>
      </c>
      <c r="R51" s="65">
        <f t="shared" si="12"/>
        <v>5.34</v>
      </c>
      <c r="S51" s="55">
        <f>SUMIF(NSL!$C$176:$C$214,C51,NSL!$P$176:$P$214)</f>
        <v>0</v>
      </c>
      <c r="T51" s="55">
        <f>SUMIF(NSL!$C$216:$C$238,C51,NSL!$P$216:$P$238)</f>
        <v>0</v>
      </c>
      <c r="U51" s="55">
        <f>SUMIF(NSL!$C$240:$C$252,C51,NSL!$P$240:$P$252)</f>
        <v>0</v>
      </c>
      <c r="V51" s="55">
        <f>SUMIF(NSL!$C$254:$C$255,C51,NSL!$P$254:$P$255)</f>
        <v>0</v>
      </c>
      <c r="W51" s="55">
        <f>SUMIF(NSL!$C$257:$C$282,C51,NSL!$P$257:$P$282)</f>
        <v>0</v>
      </c>
      <c r="X51" s="55">
        <f>SUMIF(NSL!$C$284:$C$346,C51,NSL!$P$284:$P$346)</f>
        <v>0</v>
      </c>
      <c r="Y51" s="55">
        <f>SUMIF(NSL!$C$348:$C$436,C51,NSL!$P$348:$P$436)</f>
        <v>0</v>
      </c>
      <c r="Z51" s="55">
        <f>SUMIF(NSL!$C$438:$C$480,C51,NSL!$P$438:$P$480)</f>
        <v>0</v>
      </c>
      <c r="AA51" s="72">
        <f t="shared" si="16"/>
        <v>0</v>
      </c>
      <c r="AB51" s="55">
        <f>SUMIF(NSL!$C$483:$C$679,C51,NSL!$P$483:$P$679)</f>
        <v>0</v>
      </c>
      <c r="AC51" s="55">
        <f>SUMIF(NSL!$C$681:$C$682,C51,NSL!$P$681:$P$682)</f>
        <v>0</v>
      </c>
      <c r="AD51" s="55">
        <f>SUMIF(NSL!$C$684:$C$692,C51,NSL!$P$684:$P$692)</f>
        <v>0</v>
      </c>
      <c r="AE51" s="55">
        <f>SUMIF(NSL!$C$694:$C$776,C51,NSL!$P$694:$P$776)</f>
        <v>0</v>
      </c>
      <c r="AF51" s="55">
        <f>SUMIF(NSL!$C$778:$C$810,C51,NSL!$P$778:$P$810)</f>
        <v>0</v>
      </c>
      <c r="AG51" s="55">
        <f>SUMIF(NSL!$C$812:$C$813,C51,NSL!$P$812:$P$813)</f>
        <v>0</v>
      </c>
      <c r="AH51" s="55">
        <f>SUMIF(NSL!$C$815:$C$816,C51,NSL!$P$815:$P$816)</f>
        <v>0</v>
      </c>
      <c r="AI51" s="55">
        <f>SUMIF(NSL!$C$818:$C$889,C51,NSL!$P$818:$P$889)</f>
        <v>0</v>
      </c>
      <c r="AJ51" s="55">
        <f>SUMIF(NSL!$C$891:$C$917,C51,NSL!$P$891:$P$917)</f>
        <v>0</v>
      </c>
      <c r="AK51" s="55">
        <f>SUMIF(NSL!$C$919:$C$981,C51,NSL!$P$919:$P$981)</f>
        <v>0</v>
      </c>
      <c r="AL51" s="55">
        <f>SUMIF(NSL!$C$983:$C$1000,C51,NSL!$P$983:$P$1000)</f>
        <v>0</v>
      </c>
      <c r="AM51" s="55">
        <f>SUMIF(NSL!$C$1002:$C$1028,C51,NSL!$P$1002:$P$1028)</f>
        <v>0</v>
      </c>
      <c r="AN51" s="55">
        <f>SUMIF(NSL!$C$1030:$C$1045,C51,NSL!$P$1030:$P$1045)</f>
        <v>0</v>
      </c>
      <c r="AO51" s="55">
        <f>SUMIF(NSL!$C$1047:$C$1048,C51,NSL!$P$1047:$P$1048)</f>
        <v>0</v>
      </c>
      <c r="AP51" s="55">
        <f>SUMIF(NSL!$C$1050:$C$1074,C51,NSL!$P$1050:$P$1074)</f>
        <v>0</v>
      </c>
      <c r="AQ51" s="55">
        <f>SUMIF(NSL!$C$1076:$C$1099,C51,NSL!$P$1076:$P$1099)</f>
        <v>0</v>
      </c>
      <c r="AR51" s="55">
        <f>SUMIF(NSL!$C$1101:$C$1121,C51,NSL!$P$1101:$P$1121)</f>
        <v>0</v>
      </c>
      <c r="AS51" s="55">
        <f>SUMIF(NSL!$C$1123:$C$1164,C51,NSL!$P$1123:$P$1164)</f>
        <v>0</v>
      </c>
      <c r="AT51" s="55">
        <f>SUMIF(NSL!$C$1166:$C$1201,C51,NSL!$P$1166:$P$1201)</f>
        <v>0</v>
      </c>
      <c r="AU51" s="55">
        <f>SUMIF(NSL!$C$1203:$C$1223,C51,NSL!$P$1203:$P$1223)</f>
        <v>0</v>
      </c>
      <c r="AV51" s="55">
        <f>SUMIF(NSL!$C$1225:$C$1226,C51,NSL!$P$1225:$P$1226)</f>
        <v>0</v>
      </c>
      <c r="AW51" s="55">
        <f>SUMIF(NSL!$C$1228:$C$1244,C51,NSL!$P$1228:$P$1244)</f>
        <v>0</v>
      </c>
      <c r="AX51" s="54">
        <f>D51-BG51</f>
        <v>5.34</v>
      </c>
      <c r="AY51" s="55">
        <f>SUMIF(NSL!$C$1353:$C$1434,C51,NSL!$P$1353:$P$1434)</f>
        <v>0</v>
      </c>
      <c r="AZ51" s="55">
        <f>SUMIF(NSL!$C$1436:$C$1440,C51,NSL!$P$1436:$P$1440)</f>
        <v>0</v>
      </c>
      <c r="BA51" s="55">
        <f>SUMIF(NSL!$C$1442:$C$1507,C51,NSL!$P$1442:$P$1507)</f>
        <v>0</v>
      </c>
      <c r="BB51" s="55">
        <f>SUMIF(NSL!$C$1509:$C$1540,C51,NSL!$P$1509:$P$1540)</f>
        <v>0</v>
      </c>
      <c r="BC51" s="55">
        <f>SUMIF(NSL!$C$1542:$C$1545,C51,NSL!$P$1542:$P$1545)</f>
        <v>0</v>
      </c>
      <c r="BD51" s="55">
        <f>SUMIF(NSL!$C$1547:$C$1560,C51,NSL!$P$1547:$P$1560)</f>
        <v>0</v>
      </c>
      <c r="BE51" s="55">
        <f>SUMIF(NSL!$C$1562:$C$1565,C51,NSL!$P$1562:$P$1565)</f>
        <v>0</v>
      </c>
      <c r="BF51" s="55">
        <f>SUMIF(NSL!$C$1567:$C$1569,C51,NSL!$P$1567:$P$1569)</f>
        <v>0</v>
      </c>
      <c r="BG51" s="65">
        <f>SUM(G51:Q51)+SUM(S51:Z51)+SUM(AB51:AW51)+SUM(AY51:BF51)</f>
        <v>0</v>
      </c>
      <c r="BH51" s="58">
        <f>AX60-BG51</f>
        <v>7.6</v>
      </c>
      <c r="BI51" s="53">
        <f t="shared" si="6"/>
        <v>12.94</v>
      </c>
    </row>
    <row r="52" spans="1:61" ht="30">
      <c r="A52" s="8" t="s">
        <v>138</v>
      </c>
      <c r="B52" s="9" t="s">
        <v>132</v>
      </c>
      <c r="C52" s="8" t="s">
        <v>39</v>
      </c>
      <c r="D52" s="52">
        <f>HTg!M54</f>
        <v>0.5</v>
      </c>
      <c r="E52" s="65">
        <f t="shared" si="10"/>
        <v>0</v>
      </c>
      <c r="F52" s="70">
        <f t="shared" si="11"/>
        <v>0</v>
      </c>
      <c r="G52" s="55">
        <f>SUMIF(NSL!$C$9:$C$10,C52,NSL!$P$9:$P$10)</f>
        <v>0</v>
      </c>
      <c r="H52" s="55">
        <f>SUMIF(NSL!$C$12:$C$13,C52,NSL!$P$12:$P$13)</f>
        <v>0</v>
      </c>
      <c r="I52" s="55">
        <f>SUMIF(NSL!$C$15:$C$16,C52,NSL!$P$15:$P$16)</f>
        <v>0</v>
      </c>
      <c r="J52" s="55">
        <f>SUMIF(NSL!$C$18:$C$19,C52,NSL!$P$18:$P$19)</f>
        <v>0</v>
      </c>
      <c r="K52" s="55">
        <f>SUMIF(NSL!$C$21:$C$43,C52,NSL!$P$21:$P$43)</f>
        <v>0</v>
      </c>
      <c r="L52" s="55">
        <f>SUMIF(NSL!$C$45:$C$51,C52,NSL!$P$45:$P$51)</f>
        <v>0</v>
      </c>
      <c r="M52" s="55">
        <f>SUMIF(NSL!$C$53:$C$55,C52,NSL!$P$53:$P$55)</f>
        <v>0</v>
      </c>
      <c r="N52" s="55">
        <f>SUMIF(NSL!$C$57:$C$65,C52,NSL!$P$57:$P$65)</f>
        <v>0</v>
      </c>
      <c r="O52" s="55">
        <f>SUMIF(NSL!$C$67:$C$76,C52,NSL!$P$67:$P$76)</f>
        <v>0</v>
      </c>
      <c r="P52" s="55">
        <f>SUMIF(NSL!$C$78:$C$79,C52,NSL!$P$78:$P$79)</f>
        <v>0</v>
      </c>
      <c r="Q52" s="55">
        <f>SUMIF(NSL!$C$81:$C$173,C52,NSL!$P$81:$P$173)</f>
        <v>0</v>
      </c>
      <c r="R52" s="65">
        <f t="shared" si="12"/>
        <v>0.5</v>
      </c>
      <c r="S52" s="55">
        <f>SUMIF(NSL!$C$176:$C$214,C52,NSL!$P$176:$P$214)</f>
        <v>0</v>
      </c>
      <c r="T52" s="55">
        <f>SUMIF(NSL!$C$216:$C$238,C52,NSL!$P$216:$P$238)</f>
        <v>0</v>
      </c>
      <c r="U52" s="55">
        <f>SUMIF(NSL!$C$240:$C$252,C52,NSL!$P$240:$P$252)</f>
        <v>0</v>
      </c>
      <c r="V52" s="55">
        <f>SUMIF(NSL!$C$254:$C$255,C52,NSL!$P$254:$P$255)</f>
        <v>0</v>
      </c>
      <c r="W52" s="55">
        <f>SUMIF(NSL!$C$257:$C$282,C52,NSL!$P$257:$P$282)</f>
        <v>0</v>
      </c>
      <c r="X52" s="55">
        <f>SUMIF(NSL!$C$284:$C$346,C52,NSL!$P$284:$P$346)</f>
        <v>0</v>
      </c>
      <c r="Y52" s="55">
        <f>SUMIF(NSL!$C$348:$C$436,C52,NSL!$P$348:$P$436)</f>
        <v>0</v>
      </c>
      <c r="Z52" s="55">
        <f>SUMIF(NSL!$C$438:$C$480,C52,NSL!$P$438:$P$480)</f>
        <v>0</v>
      </c>
      <c r="AA52" s="72">
        <f t="shared" si="16"/>
        <v>0</v>
      </c>
      <c r="AB52" s="55">
        <f>SUMIF(NSL!$C$483:$C$679,C52,NSL!$P$483:$P$679)</f>
        <v>0</v>
      </c>
      <c r="AC52" s="55">
        <f>SUMIF(NSL!$C$681:$C$682,C52,NSL!$P$681:$P$682)</f>
        <v>0</v>
      </c>
      <c r="AD52" s="55">
        <f>SUMIF(NSL!$C$684:$C$692,C52,NSL!$P$684:$P$692)</f>
        <v>0</v>
      </c>
      <c r="AE52" s="55">
        <f>SUMIF(NSL!$C$694:$C$776,C52,NSL!$P$694:$P$776)</f>
        <v>0</v>
      </c>
      <c r="AF52" s="55">
        <f>SUMIF(NSL!$C$778:$C$810,C52,NSL!$P$778:$P$810)</f>
        <v>0</v>
      </c>
      <c r="AG52" s="55">
        <f>SUMIF(NSL!$C$812:$C$813,C52,NSL!$P$812:$P$813)</f>
        <v>0</v>
      </c>
      <c r="AH52" s="55">
        <f>SUMIF(NSL!$C$815:$C$816,C52,NSL!$P$815:$P$816)</f>
        <v>0</v>
      </c>
      <c r="AI52" s="55">
        <f>SUMIF(NSL!$C$818:$C$889,C52,NSL!$P$818:$P$889)</f>
        <v>0</v>
      </c>
      <c r="AJ52" s="55">
        <f>SUMIF(NSL!$C$891:$C$917,C52,NSL!$P$891:$P$917)</f>
        <v>0</v>
      </c>
      <c r="AK52" s="55">
        <f>SUMIF(NSL!$C$919:$C$981,C52,NSL!$P$919:$P$981)</f>
        <v>0</v>
      </c>
      <c r="AL52" s="55">
        <f>SUMIF(NSL!$C$983:$C$1000,C52,NSL!$P$983:$P$1000)</f>
        <v>0</v>
      </c>
      <c r="AM52" s="55">
        <f>SUMIF(NSL!$C$1002:$C$1028,C52,NSL!$P$1002:$P$1028)</f>
        <v>0</v>
      </c>
      <c r="AN52" s="55">
        <f>SUMIF(NSL!$C$1030:$C$1045,C52,NSL!$P$1030:$P$1045)</f>
        <v>0</v>
      </c>
      <c r="AO52" s="55">
        <f>SUMIF(NSL!$C$1047:$C$1048,C52,NSL!$P$1047:$P$1048)</f>
        <v>0</v>
      </c>
      <c r="AP52" s="55">
        <f>SUMIF(NSL!$C$1050:$C$1074,C52,NSL!$P$1050:$P$1074)</f>
        <v>0</v>
      </c>
      <c r="AQ52" s="55">
        <f>SUMIF(NSL!$C$1076:$C$1099,C52,NSL!$P$1076:$P$1099)</f>
        <v>0</v>
      </c>
      <c r="AR52" s="55">
        <f>SUMIF(NSL!$C$1101:$C$1121,C52,NSL!$P$1101:$P$1121)</f>
        <v>0</v>
      </c>
      <c r="AS52" s="55">
        <f>SUMIF(NSL!$C$1123:$C$1164,C52,NSL!$P$1123:$P$1164)</f>
        <v>0</v>
      </c>
      <c r="AT52" s="55">
        <f>SUMIF(NSL!$C$1166:$C$1201,C52,NSL!$P$1166:$P$1201)</f>
        <v>0</v>
      </c>
      <c r="AU52" s="55">
        <f>SUMIF(NSL!$C$1203:$C$1223,C52,NSL!$P$1203:$P$1223)</f>
        <v>0</v>
      </c>
      <c r="AV52" s="55">
        <f>SUMIF(NSL!$C$1225:$C$1226,C52,NSL!$P$1225:$P$1226)</f>
        <v>0</v>
      </c>
      <c r="AW52" s="55">
        <f>SUMIF(NSL!$C$1228:$C$1244,C52,NSL!$P$1228:$P$1244)</f>
        <v>0</v>
      </c>
      <c r="AX52" s="55">
        <f>SUMIF(NSL!$C$1246:$C$1351,C52,NSL!$P$1246:$P$1351)</f>
        <v>0</v>
      </c>
      <c r="AY52" s="54">
        <f>D52-BG52</f>
        <v>0.5</v>
      </c>
      <c r="AZ52" s="55">
        <f>SUMIF(NSL!$C$1436:$C$1440,C52,NSL!$P$1436:$P$1440)</f>
        <v>0</v>
      </c>
      <c r="BA52" s="55">
        <f>SUMIF(NSL!$C$1442:$C$1507,C52,NSL!$P$1442:$P$1507)</f>
        <v>0</v>
      </c>
      <c r="BB52" s="55">
        <f>SUMIF(NSL!$C$1509:$C$1540,C52,NSL!$P$1509:$P$1540)</f>
        <v>0</v>
      </c>
      <c r="BC52" s="55">
        <f>SUMIF(NSL!$C$1542:$C$1545,C52,NSL!$P$1542:$P$1545)</f>
        <v>0</v>
      </c>
      <c r="BD52" s="55">
        <f>SUMIF(NSL!$C$1547:$C$1560,C52,NSL!$P$1547:$P$1560)</f>
        <v>0</v>
      </c>
      <c r="BE52" s="55">
        <f>SUMIF(NSL!$C$1562:$C$1565,C52,NSL!$P$1562:$P$1565)</f>
        <v>0</v>
      </c>
      <c r="BF52" s="55">
        <f>SUMIF(NSL!$C$1567:$C$1569,C52,NSL!$P$1567:$P$1569)</f>
        <v>0</v>
      </c>
      <c r="BG52" s="65">
        <f>SUM(G52:Q52)+SUM(S52:Z52)+SUM(AB52:AX52)+SUM(AZ52:BF52)</f>
        <v>0</v>
      </c>
      <c r="BH52" s="58">
        <f>AY60-BG52</f>
        <v>33.07</v>
      </c>
      <c r="BI52" s="53">
        <f t="shared" si="6"/>
        <v>33.57</v>
      </c>
    </row>
    <row r="53" spans="1:61" ht="15">
      <c r="A53" s="8" t="s">
        <v>139</v>
      </c>
      <c r="B53" s="9" t="s">
        <v>133</v>
      </c>
      <c r="C53" s="8" t="s">
        <v>151</v>
      </c>
      <c r="D53" s="52">
        <f>HTg!M55</f>
        <v>0</v>
      </c>
      <c r="E53" s="65">
        <f t="shared" si="10"/>
        <v>0</v>
      </c>
      <c r="F53" s="70">
        <f t="shared" si="11"/>
        <v>0</v>
      </c>
      <c r="G53" s="55">
        <f>SUMIF(NSL!$C$9:$C$10,C53,NSL!$P$9:$P$10)</f>
        <v>0</v>
      </c>
      <c r="H53" s="55">
        <f>SUMIF(NSL!$C$12:$C$13,C53,NSL!$P$12:$P$13)</f>
        <v>0</v>
      </c>
      <c r="I53" s="55">
        <f>SUMIF(NSL!$C$15:$C$16,C53,NSL!$P$15:$P$16)</f>
        <v>0</v>
      </c>
      <c r="J53" s="55">
        <f>SUMIF(NSL!$C$18:$C$19,C53,NSL!$P$18:$P$19)</f>
        <v>0</v>
      </c>
      <c r="K53" s="55">
        <f>SUMIF(NSL!$C$21:$C$43,C53,NSL!$P$21:$P$43)</f>
        <v>0</v>
      </c>
      <c r="L53" s="55">
        <f>SUMIF(NSL!$C$45:$C$51,C53,NSL!$P$45:$P$51)</f>
        <v>0</v>
      </c>
      <c r="M53" s="55">
        <f>SUMIF(NSL!$C$53:$C$55,C53,NSL!$P$53:$P$55)</f>
        <v>0</v>
      </c>
      <c r="N53" s="55">
        <f>SUMIF(NSL!$C$57:$C$65,C53,NSL!$P$57:$P$65)</f>
        <v>0</v>
      </c>
      <c r="O53" s="55">
        <f>SUMIF(NSL!$C$67:$C$76,C53,NSL!$P$67:$P$76)</f>
        <v>0</v>
      </c>
      <c r="P53" s="55">
        <f>SUMIF(NSL!$C$78:$C$79,C53,NSL!$P$78:$P$79)</f>
        <v>0</v>
      </c>
      <c r="Q53" s="55">
        <f>SUMIF(NSL!$C$81:$C$173,C53,NSL!$P$81:$P$173)</f>
        <v>0</v>
      </c>
      <c r="R53" s="65">
        <f t="shared" si="12"/>
        <v>0</v>
      </c>
      <c r="S53" s="55">
        <f>SUMIF(NSL!$C$176:$C$214,C53,NSL!$P$176:$P$214)</f>
        <v>0</v>
      </c>
      <c r="T53" s="55">
        <f>SUMIF(NSL!$C$216:$C$238,C53,NSL!$P$216:$P$238)</f>
        <v>0</v>
      </c>
      <c r="U53" s="55">
        <f>SUMIF(NSL!$C$240:$C$252,C53,NSL!$P$240:$P$252)</f>
        <v>0</v>
      </c>
      <c r="V53" s="55">
        <f>SUMIF(NSL!$C$254:$C$255,C53,NSL!$P$254:$P$255)</f>
        <v>0</v>
      </c>
      <c r="W53" s="55">
        <f>SUMIF(NSL!$C$257:$C$282,C53,NSL!$P$257:$P$282)</f>
        <v>0</v>
      </c>
      <c r="X53" s="55">
        <f>SUMIF(NSL!$C$284:$C$346,C53,NSL!$P$284:$P$346)</f>
        <v>0</v>
      </c>
      <c r="Y53" s="55">
        <f>SUMIF(NSL!$C$348:$C$436,C53,NSL!$P$348:$P$436)</f>
        <v>0</v>
      </c>
      <c r="Z53" s="55">
        <f>SUMIF(NSL!$C$438:$C$480,C53,NSL!$P$438:$P$480)</f>
        <v>0</v>
      </c>
      <c r="AA53" s="72">
        <f t="shared" si="16"/>
        <v>0</v>
      </c>
      <c r="AB53" s="55">
        <f>SUMIF(NSL!$C$483:$C$679,C53,NSL!$P$483:$P$679)</f>
        <v>0</v>
      </c>
      <c r="AC53" s="55">
        <f>SUMIF(NSL!$C$681:$C$682,C53,NSL!$P$681:$P$682)</f>
        <v>0</v>
      </c>
      <c r="AD53" s="55">
        <f>SUMIF(NSL!$C$684:$C$692,C53,NSL!$P$684:$P$692)</f>
        <v>0</v>
      </c>
      <c r="AE53" s="55">
        <f>SUMIF(NSL!$C$694:$C$776,C53,NSL!$P$694:$P$776)</f>
        <v>0</v>
      </c>
      <c r="AF53" s="55">
        <f>SUMIF(NSL!$C$778:$C$810,C53,NSL!$P$778:$P$810)</f>
        <v>0</v>
      </c>
      <c r="AG53" s="55">
        <f>SUMIF(NSL!$C$812:$C$813,C53,NSL!$P$812:$P$813)</f>
        <v>0</v>
      </c>
      <c r="AH53" s="55">
        <f>SUMIF(NSL!$C$815:$C$816,C53,NSL!$P$815:$P$816)</f>
        <v>0</v>
      </c>
      <c r="AI53" s="55">
        <f>SUMIF(NSL!$C$818:$C$889,C53,NSL!$P$818:$P$889)</f>
        <v>0</v>
      </c>
      <c r="AJ53" s="55">
        <f>SUMIF(NSL!$C$891:$C$917,C53,NSL!$P$891:$P$917)</f>
        <v>0</v>
      </c>
      <c r="AK53" s="55">
        <f>SUMIF(NSL!$C$919:$C$981,C53,NSL!$P$919:$P$981)</f>
        <v>0</v>
      </c>
      <c r="AL53" s="55">
        <f>SUMIF(NSL!$C$983:$C$1000,C53,NSL!$P$983:$P$1000)</f>
        <v>0</v>
      </c>
      <c r="AM53" s="55">
        <f>SUMIF(NSL!$C$1002:$C$1028,C53,NSL!$P$1002:$P$1028)</f>
        <v>0</v>
      </c>
      <c r="AN53" s="55">
        <f>SUMIF(NSL!$C$1030:$C$1045,C53,NSL!$P$1030:$P$1045)</f>
        <v>0</v>
      </c>
      <c r="AO53" s="55">
        <f>SUMIF(NSL!$C$1047:$C$1048,C53,NSL!$P$1047:$P$1048)</f>
        <v>0</v>
      </c>
      <c r="AP53" s="55">
        <f>SUMIF(NSL!$C$1050:$C$1074,C53,NSL!$P$1050:$P$1074)</f>
        <v>0</v>
      </c>
      <c r="AQ53" s="55">
        <f>SUMIF(NSL!$C$1076:$C$1099,C53,NSL!$P$1076:$P$1099)</f>
        <v>0</v>
      </c>
      <c r="AR53" s="55">
        <f>SUMIF(NSL!$C$1101:$C$1121,C53,NSL!$P$1101:$P$1121)</f>
        <v>0</v>
      </c>
      <c r="AS53" s="55">
        <f>SUMIF(NSL!$C$1123:$C$1164,C53,NSL!$P$1123:$P$1164)</f>
        <v>0</v>
      </c>
      <c r="AT53" s="55">
        <f>SUMIF(NSL!$C$1166:$C$1201,C53,NSL!$P$1166:$P$1201)</f>
        <v>0</v>
      </c>
      <c r="AU53" s="55">
        <f>SUMIF(NSL!$C$1203:$C$1223,C53,NSL!$P$1203:$P$1223)</f>
        <v>0</v>
      </c>
      <c r="AV53" s="55">
        <f>SUMIF(NSL!$C$1225:$C$1226,C53,NSL!$P$1225:$P$1226)</f>
        <v>0</v>
      </c>
      <c r="AW53" s="55">
        <f>SUMIF(NSL!$C$1228:$C$1244,C53,NSL!$P$1228:$P$1244)</f>
        <v>0</v>
      </c>
      <c r="AX53" s="55">
        <f>SUMIF(NSL!$C$1246:$C$1351,C53,NSL!$P$1246:$P$1351)</f>
        <v>0</v>
      </c>
      <c r="AY53" s="55">
        <f>SUMIF(NSL!$C$1353:$C$1434,C53,NSL!$P$1353:$P$1434)</f>
        <v>0</v>
      </c>
      <c r="AZ53" s="54">
        <f>D53-BG53</f>
        <v>0</v>
      </c>
      <c r="BA53" s="55">
        <f>SUMIF(NSL!$C$1442:$C$1507,C53,NSL!$P$1442:$P$1507)</f>
        <v>0</v>
      </c>
      <c r="BB53" s="55">
        <f>SUMIF(NSL!$C$1509:$C$1540,C53,NSL!$P$1509:$P$1540)</f>
        <v>0</v>
      </c>
      <c r="BC53" s="55">
        <f>SUMIF(NSL!$C$1542:$C$1545,C53,NSL!$P$1542:$P$1545)</f>
        <v>0</v>
      </c>
      <c r="BD53" s="55">
        <f>SUMIF(NSL!$C$1547:$C$1560,C53,NSL!$P$1547:$P$1560)</f>
        <v>0</v>
      </c>
      <c r="BE53" s="55">
        <f>SUMIF(NSL!$C$1562:$C$1565,C53,NSL!$P$1562:$P$1565)</f>
        <v>0</v>
      </c>
      <c r="BF53" s="55">
        <f>SUMIF(NSL!$C$1567:$C$1569,C53,NSL!$P$1567:$P$1569)</f>
        <v>0</v>
      </c>
      <c r="BG53" s="65">
        <f>SUM(G53:Q53)+SUM(S53:Z53)+SUM(AB53:AY53)+SUM(BA53:BF53)</f>
        <v>0</v>
      </c>
      <c r="BH53" s="58">
        <f>AZ60-BG53</f>
        <v>0</v>
      </c>
      <c r="BI53" s="53">
        <f t="shared" si="6"/>
        <v>0</v>
      </c>
    </row>
    <row r="54" spans="1:61" ht="15">
      <c r="A54" s="8" t="s">
        <v>140</v>
      </c>
      <c r="B54" s="9" t="s">
        <v>134</v>
      </c>
      <c r="C54" s="8" t="s">
        <v>152</v>
      </c>
      <c r="D54" s="52">
        <f>HTg!M56</f>
        <v>0.78</v>
      </c>
      <c r="E54" s="65">
        <f t="shared" si="10"/>
        <v>0</v>
      </c>
      <c r="F54" s="70">
        <f t="shared" si="11"/>
        <v>0</v>
      </c>
      <c r="G54" s="55">
        <f>SUMIF(NSL!$C$9:$C$10,C54,NSL!$P$9:$P$10)</f>
        <v>0</v>
      </c>
      <c r="H54" s="55">
        <f>SUMIF(NSL!$C$12:$C$13,C54,NSL!$P$12:$P$13)</f>
        <v>0</v>
      </c>
      <c r="I54" s="55">
        <f>SUMIF(NSL!$C$15:$C$16,C54,NSL!$P$15:$P$16)</f>
        <v>0</v>
      </c>
      <c r="J54" s="55">
        <f>SUMIF(NSL!$C$18:$C$19,C54,NSL!$P$18:$P$19)</f>
        <v>0</v>
      </c>
      <c r="K54" s="55">
        <f>SUMIF(NSL!$C$21:$C$43,C54,NSL!$P$21:$P$43)</f>
        <v>0</v>
      </c>
      <c r="L54" s="55">
        <f>SUMIF(NSL!$C$45:$C$51,C54,NSL!$P$45:$P$51)</f>
        <v>0</v>
      </c>
      <c r="M54" s="55">
        <f>SUMIF(NSL!$C$53:$C$55,C54,NSL!$P$53:$P$55)</f>
        <v>0</v>
      </c>
      <c r="N54" s="55">
        <f>SUMIF(NSL!$C$57:$C$65,C54,NSL!$P$57:$P$65)</f>
        <v>0</v>
      </c>
      <c r="O54" s="55">
        <f>SUMIF(NSL!$C$67:$C$76,C54,NSL!$P$67:$P$76)</f>
        <v>0</v>
      </c>
      <c r="P54" s="55">
        <f>SUMIF(NSL!$C$78:$C$79,C54,NSL!$P$78:$P$79)</f>
        <v>0</v>
      </c>
      <c r="Q54" s="55">
        <f>SUMIF(NSL!$C$81:$C$173,C54,NSL!$P$81:$P$173)</f>
        <v>0</v>
      </c>
      <c r="R54" s="65">
        <f t="shared" si="12"/>
        <v>0.78</v>
      </c>
      <c r="S54" s="55">
        <f>SUMIF(NSL!$C$176:$C$214,C54,NSL!$P$176:$P$214)</f>
        <v>0</v>
      </c>
      <c r="T54" s="55">
        <f>SUMIF(NSL!$C$216:$C$238,C54,NSL!$P$216:$P$238)</f>
        <v>0</v>
      </c>
      <c r="U54" s="55">
        <f>SUMIF(NSL!$C$240:$C$252,C54,NSL!$P$240:$P$252)</f>
        <v>0</v>
      </c>
      <c r="V54" s="55">
        <f>SUMIF(NSL!$C$254:$C$255,C54,NSL!$P$254:$P$255)</f>
        <v>0</v>
      </c>
      <c r="W54" s="55">
        <f>SUMIF(NSL!$C$257:$C$282,C54,NSL!$P$257:$P$282)</f>
        <v>0</v>
      </c>
      <c r="X54" s="55">
        <f>SUMIF(NSL!$C$284:$C$346,C54,NSL!$P$284:$P$346)</f>
        <v>0</v>
      </c>
      <c r="Y54" s="55">
        <f>SUMIF(NSL!$C$348:$C$436,C54,NSL!$P$348:$P$436)</f>
        <v>0</v>
      </c>
      <c r="Z54" s="55">
        <f>SUMIF(NSL!$C$438:$C$480,C54,NSL!$P$438:$P$480)</f>
        <v>0</v>
      </c>
      <c r="AA54" s="72">
        <f t="shared" si="16"/>
        <v>0</v>
      </c>
      <c r="AB54" s="55">
        <f>SUMIF(NSL!$C$483:$C$679,C54,NSL!$P$483:$P$679)</f>
        <v>0</v>
      </c>
      <c r="AC54" s="55">
        <f>SUMIF(NSL!$C$681:$C$682,C54,NSL!$P$681:$P$682)</f>
        <v>0</v>
      </c>
      <c r="AD54" s="55">
        <f>SUMIF(NSL!$C$684:$C$692,C54,NSL!$P$684:$P$692)</f>
        <v>0</v>
      </c>
      <c r="AE54" s="55">
        <f>SUMIF(NSL!$C$694:$C$776,C54,NSL!$P$694:$P$776)</f>
        <v>0</v>
      </c>
      <c r="AF54" s="55">
        <f>SUMIF(NSL!$C$778:$C$810,C54,NSL!$P$778:$P$810)</f>
        <v>0</v>
      </c>
      <c r="AG54" s="55">
        <f>SUMIF(NSL!$C$812:$C$813,C54,NSL!$P$812:$P$813)</f>
        <v>0</v>
      </c>
      <c r="AH54" s="55">
        <f>SUMIF(NSL!$C$815:$C$816,C54,NSL!$P$815:$P$816)</f>
        <v>0</v>
      </c>
      <c r="AI54" s="55">
        <f>SUMIF(NSL!$C$818:$C$889,C54,NSL!$P$818:$P$889)</f>
        <v>0</v>
      </c>
      <c r="AJ54" s="55">
        <f>SUMIF(NSL!$C$891:$C$917,C54,NSL!$P$891:$P$917)</f>
        <v>0</v>
      </c>
      <c r="AK54" s="55">
        <f>SUMIF(NSL!$C$919:$C$981,C54,NSL!$P$919:$P$981)</f>
        <v>0</v>
      </c>
      <c r="AL54" s="55">
        <f>SUMIF(NSL!$C$983:$C$1000,C54,NSL!$P$983:$P$1000)</f>
        <v>0</v>
      </c>
      <c r="AM54" s="55">
        <f>SUMIF(NSL!$C$1002:$C$1028,C54,NSL!$P$1002:$P$1028)</f>
        <v>0</v>
      </c>
      <c r="AN54" s="55">
        <f>SUMIF(NSL!$C$1030:$C$1045,C54,NSL!$P$1030:$P$1045)</f>
        <v>0</v>
      </c>
      <c r="AO54" s="55">
        <f>SUMIF(NSL!$C$1047:$C$1048,C54,NSL!$P$1047:$P$1048)</f>
        <v>0</v>
      </c>
      <c r="AP54" s="55">
        <f>SUMIF(NSL!$C$1050:$C$1074,C54,NSL!$P$1050:$P$1074)</f>
        <v>0</v>
      </c>
      <c r="AQ54" s="55">
        <f>SUMIF(NSL!$C$1076:$C$1099,C54,NSL!$P$1076:$P$1099)</f>
        <v>0</v>
      </c>
      <c r="AR54" s="55">
        <f>SUMIF(NSL!$C$1101:$C$1121,C54,NSL!$P$1101:$P$1121)</f>
        <v>0</v>
      </c>
      <c r="AS54" s="55">
        <f>SUMIF(NSL!$C$1123:$C$1164,C54,NSL!$P$1123:$P$1164)</f>
        <v>0</v>
      </c>
      <c r="AT54" s="55">
        <f>SUMIF(NSL!$C$1166:$C$1201,C54,NSL!$P$1166:$P$1201)</f>
        <v>0</v>
      </c>
      <c r="AU54" s="55">
        <f>SUMIF(NSL!$C$1203:$C$1223,C54,NSL!$P$1203:$P$1223)</f>
        <v>0</v>
      </c>
      <c r="AV54" s="55">
        <f>SUMIF(NSL!$C$1225:$C$1226,C54,NSL!$P$1225:$P$1226)</f>
        <v>0</v>
      </c>
      <c r="AW54" s="55">
        <f>SUMIF(NSL!$C$1228:$C$1244,C54,NSL!$P$1228:$P$1244)</f>
        <v>0</v>
      </c>
      <c r="AX54" s="55">
        <f>SUMIF(NSL!$C$1246:$C$1351,C54,NSL!$P$1246:$P$1351)</f>
        <v>0</v>
      </c>
      <c r="AY54" s="55">
        <f>SUMIF(NSL!$C$1353:$C$1434,C54,NSL!$P$1353:$P$1434)</f>
        <v>0</v>
      </c>
      <c r="AZ54" s="55">
        <f>SUMIF(NSL!$C$1436:$C$1440,C54,NSL!$P$1436:$P$1440)</f>
        <v>0</v>
      </c>
      <c r="BA54" s="54">
        <f>D54-BG54</f>
        <v>0.78</v>
      </c>
      <c r="BB54" s="55">
        <f>SUMIF(NSL!$C$1509:$C$1540,C54,NSL!$P$1509:$P$1540)</f>
        <v>0</v>
      </c>
      <c r="BC54" s="55">
        <f>SUMIF(NSL!$C$1542:$C$1545,C54,NSL!$P$1542:$P$1545)</f>
        <v>0</v>
      </c>
      <c r="BD54" s="55">
        <f>SUMIF(NSL!$C$1547:$C$1560,C54,NSL!$P$1547:$P$1560)</f>
        <v>0</v>
      </c>
      <c r="BE54" s="55">
        <f>SUMIF(NSL!$C$1562:$C$1565,C54,NSL!$P$1562:$P$1565)</f>
        <v>0</v>
      </c>
      <c r="BF54" s="55">
        <f>SUMIF(NSL!$C$1567:$C$1569,C54,NSL!$P$1567:$P$1569)</f>
        <v>0</v>
      </c>
      <c r="BG54" s="65">
        <f>SUM(G54:Q54)+SUM(S54:Z54)+SUM(AB54:AZ54)+SUM(BB54:BF54)</f>
        <v>0</v>
      </c>
      <c r="BH54" s="58">
        <f>BA60-BG54</f>
        <v>0.47</v>
      </c>
      <c r="BI54" s="53">
        <f t="shared" si="6"/>
        <v>1.25</v>
      </c>
    </row>
    <row r="55" spans="1:61" ht="15">
      <c r="A55" s="8" t="s">
        <v>141</v>
      </c>
      <c r="B55" s="9" t="s">
        <v>153</v>
      </c>
      <c r="C55" s="8" t="s">
        <v>44</v>
      </c>
      <c r="D55" s="52">
        <f>HTg!M57</f>
        <v>0</v>
      </c>
      <c r="E55" s="65">
        <f t="shared" si="10"/>
        <v>0</v>
      </c>
      <c r="F55" s="70">
        <f t="shared" si="11"/>
        <v>0</v>
      </c>
      <c r="G55" s="55">
        <f>SUMIF(NSL!$C$9:$C$10,C55,NSL!$P$9:$P$10)</f>
        <v>0</v>
      </c>
      <c r="H55" s="55">
        <f>SUMIF(NSL!$C$12:$C$13,C55,NSL!$P$12:$P$13)</f>
        <v>0</v>
      </c>
      <c r="I55" s="55">
        <f>SUMIF(NSL!$C$15:$C$16,C55,NSL!$P$15:$P$16)</f>
        <v>0</v>
      </c>
      <c r="J55" s="55">
        <f>SUMIF(NSL!$C$18:$C$19,C55,NSL!$P$18:$P$19)</f>
        <v>0</v>
      </c>
      <c r="K55" s="55">
        <f>SUMIF(NSL!$C$21:$C$43,C55,NSL!$P$21:$P$43)</f>
        <v>0</v>
      </c>
      <c r="L55" s="55">
        <f>SUMIF(NSL!$C$45:$C$51,C55,NSL!$P$45:$P$51)</f>
        <v>0</v>
      </c>
      <c r="M55" s="55">
        <f>SUMIF(NSL!$C$53:$C$55,C55,NSL!$P$53:$P$55)</f>
        <v>0</v>
      </c>
      <c r="N55" s="55">
        <f>SUMIF(NSL!$C$57:$C$65,C55,NSL!$P$57:$P$65)</f>
        <v>0</v>
      </c>
      <c r="O55" s="55">
        <f>SUMIF(NSL!$C$67:$C$76,C55,NSL!$P$67:$P$76)</f>
        <v>0</v>
      </c>
      <c r="P55" s="55">
        <f>SUMIF(NSL!$C$78:$C$79,C55,NSL!$P$78:$P$79)</f>
        <v>0</v>
      </c>
      <c r="Q55" s="55">
        <f>SUMIF(NSL!$C$81:$C$173,C55,NSL!$P$81:$P$173)</f>
        <v>0</v>
      </c>
      <c r="R55" s="65">
        <f t="shared" si="12"/>
        <v>0</v>
      </c>
      <c r="S55" s="55">
        <f>SUMIF(NSL!$C$176:$C$214,C55,NSL!$P$176:$P$214)</f>
        <v>0</v>
      </c>
      <c r="T55" s="55">
        <f>SUMIF(NSL!$C$216:$C$238,C55,NSL!$P$216:$P$238)</f>
        <v>0</v>
      </c>
      <c r="U55" s="55">
        <f>SUMIF(NSL!$C$240:$C$252,C55,NSL!$P$240:$P$252)</f>
        <v>0</v>
      </c>
      <c r="V55" s="55">
        <f>SUMIF(NSL!$C$254:$C$255,C55,NSL!$P$254:$P$255)</f>
        <v>0</v>
      </c>
      <c r="W55" s="55">
        <f>SUMIF(NSL!$C$257:$C$282,C55,NSL!$P$257:$P$282)</f>
        <v>0</v>
      </c>
      <c r="X55" s="55">
        <f>SUMIF(NSL!$C$284:$C$346,C55,NSL!$P$284:$P$346)</f>
        <v>0</v>
      </c>
      <c r="Y55" s="55">
        <f>SUMIF(NSL!$C$348:$C$436,C55,NSL!$P$348:$P$436)</f>
        <v>0</v>
      </c>
      <c r="Z55" s="55">
        <f>SUMIF(NSL!$C$438:$C$480,C55,NSL!$P$438:$P$480)</f>
        <v>0</v>
      </c>
      <c r="AA55" s="72">
        <f t="shared" si="16"/>
        <v>0</v>
      </c>
      <c r="AB55" s="55">
        <f>SUMIF(NSL!$C$483:$C$679,C55,NSL!$P$483:$P$679)</f>
        <v>0</v>
      </c>
      <c r="AC55" s="55">
        <f>SUMIF(NSL!$C$681:$C$682,C55,NSL!$P$681:$P$682)</f>
        <v>0</v>
      </c>
      <c r="AD55" s="55">
        <f>SUMIF(NSL!$C$684:$C$692,C55,NSL!$P$684:$P$692)</f>
        <v>0</v>
      </c>
      <c r="AE55" s="55">
        <f>SUMIF(NSL!$C$694:$C$776,C55,NSL!$P$694:$P$776)</f>
        <v>0</v>
      </c>
      <c r="AF55" s="55">
        <f>SUMIF(NSL!$C$778:$C$810,C55,NSL!$P$778:$P$810)</f>
        <v>0</v>
      </c>
      <c r="AG55" s="55">
        <f>SUMIF(NSL!$C$812:$C$813,C55,NSL!$P$812:$P$813)</f>
        <v>0</v>
      </c>
      <c r="AH55" s="55">
        <f>SUMIF(NSL!$C$815:$C$816,C55,NSL!$P$815:$P$816)</f>
        <v>0</v>
      </c>
      <c r="AI55" s="55">
        <f>SUMIF(NSL!$C$818:$C$889,C55,NSL!$P$818:$P$889)</f>
        <v>0</v>
      </c>
      <c r="AJ55" s="55">
        <f>SUMIF(NSL!$C$891:$C$917,C55,NSL!$P$891:$P$917)</f>
        <v>0</v>
      </c>
      <c r="AK55" s="55">
        <f>SUMIF(NSL!$C$919:$C$981,C55,NSL!$P$919:$P$981)</f>
        <v>0</v>
      </c>
      <c r="AL55" s="55">
        <f>SUMIF(NSL!$C$983:$C$1000,C55,NSL!$P$983:$P$1000)</f>
        <v>0</v>
      </c>
      <c r="AM55" s="55">
        <f>SUMIF(NSL!$C$1002:$C$1028,C55,NSL!$P$1002:$P$1028)</f>
        <v>0</v>
      </c>
      <c r="AN55" s="55">
        <f>SUMIF(NSL!$C$1030:$C$1045,C55,NSL!$P$1030:$P$1045)</f>
        <v>0</v>
      </c>
      <c r="AO55" s="55">
        <f>SUMIF(NSL!$C$1047:$C$1048,C55,NSL!$P$1047:$P$1048)</f>
        <v>0</v>
      </c>
      <c r="AP55" s="55">
        <f>SUMIF(NSL!$C$1050:$C$1074,C55,NSL!$P$1050:$P$1074)</f>
        <v>0</v>
      </c>
      <c r="AQ55" s="55">
        <f>SUMIF(NSL!$C$1076:$C$1099,C55,NSL!$P$1076:$P$1099)</f>
        <v>0</v>
      </c>
      <c r="AR55" s="55">
        <f>SUMIF(NSL!$C$1101:$C$1121,C55,NSL!$P$1101:$P$1121)</f>
        <v>0</v>
      </c>
      <c r="AS55" s="55">
        <f>SUMIF(NSL!$C$1123:$C$1164,C55,NSL!$P$1123:$P$1164)</f>
        <v>0</v>
      </c>
      <c r="AT55" s="55">
        <f>SUMIF(NSL!$C$1166:$C$1201,C55,NSL!$P$1166:$P$1201)</f>
        <v>0</v>
      </c>
      <c r="AU55" s="55">
        <f>SUMIF(NSL!$C$1203:$C$1223,C55,NSL!$P$1203:$P$1223)</f>
        <v>0</v>
      </c>
      <c r="AV55" s="55">
        <f>SUMIF(NSL!$C$1225:$C$1226,C55,NSL!$P$1225:$P$1226)</f>
        <v>0</v>
      </c>
      <c r="AW55" s="55">
        <f>SUMIF(NSL!$C$1228:$C$1244,C55,NSL!$P$1228:$P$1244)</f>
        <v>0</v>
      </c>
      <c r="AX55" s="55">
        <f>SUMIF(NSL!$C$1246:$C$1351,C55,NSL!$P$1246:$P$1351)</f>
        <v>0</v>
      </c>
      <c r="AY55" s="55">
        <f>SUMIF(NSL!$C$1353:$C$1434,C55,NSL!$P$1353:$P$1434)</f>
        <v>0</v>
      </c>
      <c r="AZ55" s="55">
        <f>SUMIF(NSL!$C$1436:$C$1440,C55,NSL!$P$1436:$P$1440)</f>
        <v>0</v>
      </c>
      <c r="BA55" s="55">
        <f>SUMIF(NSL!$C$1442:$C$1507,C55,NSL!$P$1442:$P$1507)</f>
        <v>0</v>
      </c>
      <c r="BB55" s="54">
        <f>D55-BG55</f>
        <v>0</v>
      </c>
      <c r="BC55" s="55">
        <f>SUMIF(NSL!$C$1542:$C$1545,C55,NSL!$P$1542:$P$1545)</f>
        <v>0</v>
      </c>
      <c r="BD55" s="55">
        <f>SUMIF(NSL!$C$1547:$C$1560,C55,NSL!$P$1547:$P$1560)</f>
        <v>0</v>
      </c>
      <c r="BE55" s="55">
        <f>SUMIF(NSL!$C$1562:$C$1565,C55,NSL!$P$1562:$P$1565)</f>
        <v>0</v>
      </c>
      <c r="BF55" s="55">
        <f>SUMIF(NSL!$C$1567:$C$1569,C55,NSL!$P$1567:$P$1569)</f>
        <v>0</v>
      </c>
      <c r="BG55" s="65">
        <f>SUM(G55:Q55)+SUM(S55:Z55)+SUM(AB55:BA55)+SUM(BC55:BF55)</f>
        <v>0</v>
      </c>
      <c r="BH55" s="58">
        <f>BB60-BG55</f>
        <v>0</v>
      </c>
      <c r="BI55" s="53">
        <f t="shared" si="6"/>
        <v>0</v>
      </c>
    </row>
    <row r="56" spans="1:61" ht="15">
      <c r="A56" s="8" t="s">
        <v>142</v>
      </c>
      <c r="B56" s="9" t="s">
        <v>154</v>
      </c>
      <c r="C56" s="8" t="s">
        <v>47</v>
      </c>
      <c r="D56" s="52">
        <f>HTg!M58</f>
        <v>62.7</v>
      </c>
      <c r="E56" s="65">
        <f t="shared" si="10"/>
        <v>0</v>
      </c>
      <c r="F56" s="70">
        <f t="shared" si="11"/>
        <v>0</v>
      </c>
      <c r="G56" s="55">
        <f>SUMIF(NSL!$C$9:$C$10,C56,NSL!$P$9:$P$10)</f>
        <v>0</v>
      </c>
      <c r="H56" s="55">
        <f>SUMIF(NSL!$C$12:$C$13,C56,NSL!$P$12:$P$13)</f>
        <v>0</v>
      </c>
      <c r="I56" s="55">
        <f>SUMIF(NSL!$C$15:$C$16,C56,NSL!$P$15:$P$16)</f>
        <v>0</v>
      </c>
      <c r="J56" s="55">
        <f>SUMIF(NSL!$C$18:$C$19,C56,NSL!$P$18:$P$19)</f>
        <v>0</v>
      </c>
      <c r="K56" s="55">
        <f>SUMIF(NSL!$C$21:$C$43,C56,NSL!$P$21:$P$43)</f>
        <v>0</v>
      </c>
      <c r="L56" s="55">
        <f>SUMIF(NSL!$C$45:$C$51,C56,NSL!$P$45:$P$51)</f>
        <v>0</v>
      </c>
      <c r="M56" s="55">
        <f>SUMIF(NSL!$C$53:$C$55,C56,NSL!$P$53:$P$55)</f>
        <v>0</v>
      </c>
      <c r="N56" s="55">
        <f>SUMIF(NSL!$C$57:$C$65,C56,NSL!$P$57:$P$65)</f>
        <v>0</v>
      </c>
      <c r="O56" s="55">
        <f>SUMIF(NSL!$C$67:$C$76,C56,NSL!$P$67:$P$76)</f>
        <v>0</v>
      </c>
      <c r="P56" s="55">
        <f>SUMIF(NSL!$C$78:$C$79,C56,NSL!$P$78:$P$79)</f>
        <v>0</v>
      </c>
      <c r="Q56" s="55">
        <f>SUMIF(NSL!$C$81:$C$173,C56,NSL!$P$81:$P$173)</f>
        <v>0</v>
      </c>
      <c r="R56" s="65">
        <f t="shared" si="12"/>
        <v>62.7</v>
      </c>
      <c r="S56" s="55">
        <f>SUMIF(NSL!$C$176:$C$214,C56,NSL!$P$176:$P$214)</f>
        <v>0</v>
      </c>
      <c r="T56" s="55">
        <f>SUMIF(NSL!$C$216:$C$238,C56,NSL!$P$216:$P$238)</f>
        <v>0</v>
      </c>
      <c r="U56" s="55">
        <f>SUMIF(NSL!$C$240:$C$252,C56,NSL!$P$240:$P$252)</f>
        <v>0</v>
      </c>
      <c r="V56" s="55">
        <f>SUMIF(NSL!$C$254:$C$255,C56,NSL!$P$254:$P$255)</f>
        <v>0</v>
      </c>
      <c r="W56" s="55">
        <f>SUMIF(NSL!$C$257:$C$282,C56,NSL!$P$257:$P$282)</f>
        <v>0</v>
      </c>
      <c r="X56" s="55">
        <f>SUMIF(NSL!$C$284:$C$346,C56,NSL!$P$284:$P$346)</f>
        <v>0</v>
      </c>
      <c r="Y56" s="55">
        <f>SUMIF(NSL!$C$348:$C$436,C56,NSL!$P$348:$P$436)</f>
        <v>0</v>
      </c>
      <c r="Z56" s="55">
        <f>SUMIF(NSL!$C$438:$C$480,C56,NSL!$P$438:$P$480)</f>
        <v>0</v>
      </c>
      <c r="AA56" s="72">
        <f t="shared" si="16"/>
        <v>0.06</v>
      </c>
      <c r="AB56" s="55">
        <f>SUMIF(NSL!$C$483:$C$679,C56,NSL!$P$483:$P$679)</f>
        <v>0</v>
      </c>
      <c r="AC56" s="55">
        <f>SUMIF(NSL!$C$681:$C$682,C56,NSL!$P$681:$P$682)</f>
        <v>0</v>
      </c>
      <c r="AD56" s="55">
        <f>SUMIF(NSL!$C$684:$C$692,C56,NSL!$P$684:$P$692)</f>
        <v>0</v>
      </c>
      <c r="AE56" s="55">
        <f>SUMIF(NSL!$C$694:$C$776,C56,NSL!$P$694:$P$776)</f>
        <v>0</v>
      </c>
      <c r="AF56" s="55">
        <f>SUMIF(NSL!$C$778:$C$810,C56,NSL!$P$778:$P$810)</f>
        <v>0</v>
      </c>
      <c r="AG56" s="55">
        <f>SUMIF(NSL!$C$812:$C$813,C56,NSL!$P$812:$P$813)</f>
        <v>0</v>
      </c>
      <c r="AH56" s="55">
        <f>SUMIF(NSL!$C$815:$C$816,C56,NSL!$P$815:$P$816)</f>
        <v>0</v>
      </c>
      <c r="AI56" s="55">
        <f>SUMIF(NSL!$C$818:$C$889,C56,NSL!$P$818:$P$889)</f>
        <v>0</v>
      </c>
      <c r="AJ56" s="55">
        <f>SUMIF(NSL!$C$891:$C$917,C56,NSL!$P$891:$P$917)</f>
        <v>0.06</v>
      </c>
      <c r="AK56" s="55">
        <f>SUMIF(NSL!$C$919:$C$981,C56,NSL!$P$919:$P$981)</f>
        <v>0</v>
      </c>
      <c r="AL56" s="55">
        <f>SUMIF(NSL!$C$983:$C$1000,C56,NSL!$P$983:$P$1000)</f>
        <v>0</v>
      </c>
      <c r="AM56" s="55">
        <f>SUMIF(NSL!$C$1002:$C$1028,C56,NSL!$P$1002:$P$1028)</f>
        <v>0</v>
      </c>
      <c r="AN56" s="55">
        <f>SUMIF(NSL!$C$1030:$C$1045,C56,NSL!$P$1030:$P$1045)</f>
        <v>0</v>
      </c>
      <c r="AO56" s="55">
        <f>SUMIF(NSL!$C$1047:$C$1048,C56,NSL!$P$1047:$P$1048)</f>
        <v>0</v>
      </c>
      <c r="AP56" s="55">
        <f>SUMIF(NSL!$C$1050:$C$1074,C56,NSL!$P$1050:$P$1074)</f>
        <v>0</v>
      </c>
      <c r="AQ56" s="55">
        <f>SUMIF(NSL!$C$1076:$C$1099,C56,NSL!$P$1076:$P$1099)</f>
        <v>0</v>
      </c>
      <c r="AR56" s="55">
        <f>SUMIF(NSL!$C$1101:$C$1121,C56,NSL!$P$1101:$P$1121)</f>
        <v>0</v>
      </c>
      <c r="AS56" s="55">
        <f>SUMIF(NSL!$C$1123:$C$1164,C56,NSL!$P$1123:$P$1164)</f>
        <v>0</v>
      </c>
      <c r="AT56" s="55">
        <f>SUMIF(NSL!$C$1166:$C$1201,C56,NSL!$P$1166:$P$1201)</f>
        <v>0</v>
      </c>
      <c r="AU56" s="55">
        <f>SUMIF(NSL!$C$1203:$C$1223,C56,NSL!$P$1203:$P$1223)</f>
        <v>0</v>
      </c>
      <c r="AV56" s="55">
        <f>SUMIF(NSL!$C$1225:$C$1226,C56,NSL!$P$1225:$P$1226)</f>
        <v>0</v>
      </c>
      <c r="AW56" s="55">
        <f>SUMIF(NSL!$C$1228:$C$1244,C56,NSL!$P$1228:$P$1244)</f>
        <v>0</v>
      </c>
      <c r="AX56" s="55">
        <f>SUMIF(NSL!$C$1246:$C$1351,C56,NSL!$P$1246:$P$1351)</f>
        <v>0</v>
      </c>
      <c r="AY56" s="55">
        <f>SUMIF(NSL!$C$1353:$C$1434,C56,NSL!$P$1353:$P$1434)</f>
        <v>0</v>
      </c>
      <c r="AZ56" s="55">
        <f>SUMIF(NSL!$C$1436:$C$1440,C56,NSL!$P$1436:$P$1440)</f>
        <v>0</v>
      </c>
      <c r="BA56" s="55">
        <f>SUMIF(NSL!$C$1442:$C$1507,C56,NSL!$P$1442:$P$1507)</f>
        <v>0</v>
      </c>
      <c r="BB56" s="55">
        <f>SUMIF(NSL!$C$1509:$C$1540,C56,NSL!$P$1509:$P$1540)</f>
        <v>0</v>
      </c>
      <c r="BC56" s="54">
        <f>D56-BG56</f>
        <v>62.64</v>
      </c>
      <c r="BD56" s="55">
        <f>SUMIF(NSL!$C$1547:$C$1560,C56,NSL!$P$1547:$P$1560)</f>
        <v>0</v>
      </c>
      <c r="BE56" s="55">
        <f>SUMIF(NSL!$C$1562:$C$1565,C56,NSL!$P$1562:$P$1565)</f>
        <v>0</v>
      </c>
      <c r="BF56" s="55">
        <f>SUMIF(NSL!$C$1567:$C$1569,C56,NSL!$P$1567:$P$1569)</f>
        <v>0</v>
      </c>
      <c r="BG56" s="65">
        <f>SUM(G56:Q56)+SUM(S56:Z56)+SUM(AB56:BB56)+SUM(BD56:BF56)</f>
        <v>0.06</v>
      </c>
      <c r="BH56" s="58">
        <f>BC60-BG56</f>
        <v>-0.06</v>
      </c>
      <c r="BI56" s="53">
        <f t="shared" si="6"/>
        <v>62.64</v>
      </c>
    </row>
    <row r="57" spans="1:61" ht="15">
      <c r="A57" s="8" t="s">
        <v>143</v>
      </c>
      <c r="B57" s="9" t="s">
        <v>98</v>
      </c>
      <c r="C57" s="8" t="s">
        <v>46</v>
      </c>
      <c r="D57" s="52">
        <f>HTg!M59</f>
        <v>2.92</v>
      </c>
      <c r="E57" s="65">
        <f t="shared" si="10"/>
        <v>0</v>
      </c>
      <c r="F57" s="70">
        <f t="shared" si="11"/>
        <v>0</v>
      </c>
      <c r="G57" s="55">
        <f>SUMIF(NSL!$C$9:$C$10,C57,NSL!$P$9:$P$10)</f>
        <v>0</v>
      </c>
      <c r="H57" s="55">
        <f>SUMIF(NSL!$C$12:$C$13,C57,NSL!$P$12:$P$13)</f>
        <v>0</v>
      </c>
      <c r="I57" s="55">
        <f>SUMIF(NSL!$C$15:$C$16,C57,NSL!$P$15:$P$16)</f>
        <v>0</v>
      </c>
      <c r="J57" s="55">
        <f>SUMIF(NSL!$C$18:$C$19,C57,NSL!$P$18:$P$19)</f>
        <v>0</v>
      </c>
      <c r="K57" s="55">
        <f>SUMIF(NSL!$C$21:$C$43,C57,NSL!$P$21:$P$43)</f>
        <v>0</v>
      </c>
      <c r="L57" s="55">
        <f>SUMIF(NSL!$C$45:$C$51,C57,NSL!$P$45:$P$51)</f>
        <v>0</v>
      </c>
      <c r="M57" s="55">
        <f>SUMIF(NSL!$C$53:$C$55,C57,NSL!$P$53:$P$55)</f>
        <v>0</v>
      </c>
      <c r="N57" s="55">
        <f>SUMIF(NSL!$C$57:$C$65,C57,NSL!$P$57:$P$65)</f>
        <v>0</v>
      </c>
      <c r="O57" s="55">
        <f>SUMIF(NSL!$C$67:$C$76,C57,NSL!$P$67:$P$76)</f>
        <v>0</v>
      </c>
      <c r="P57" s="55">
        <f>SUMIF(NSL!$C$78:$C$79,C57,NSL!$P$78:$P$79)</f>
        <v>0</v>
      </c>
      <c r="Q57" s="55">
        <f>SUMIF(NSL!$C$81:$C$173,C57,NSL!$P$81:$P$173)</f>
        <v>0</v>
      </c>
      <c r="R57" s="65">
        <f t="shared" si="12"/>
        <v>2.92</v>
      </c>
      <c r="S57" s="55">
        <f>SUMIF(NSL!$C$176:$C$214,C57,NSL!$P$176:$P$214)</f>
        <v>0</v>
      </c>
      <c r="T57" s="55">
        <f>SUMIF(NSL!$C$216:$C$238,C57,NSL!$P$216:$P$238)</f>
        <v>0</v>
      </c>
      <c r="U57" s="55">
        <f>SUMIF(NSL!$C$240:$C$252,C57,NSL!$P$240:$P$252)</f>
        <v>0</v>
      </c>
      <c r="V57" s="55">
        <f>SUMIF(NSL!$C$254:$C$255,C57,NSL!$P$254:$P$255)</f>
        <v>0</v>
      </c>
      <c r="W57" s="55">
        <f>SUMIF(NSL!$C$257:$C$282,C57,NSL!$P$257:$P$282)</f>
        <v>0</v>
      </c>
      <c r="X57" s="55">
        <f>SUMIF(NSL!$C$284:$C$346,C57,NSL!$P$284:$P$346)</f>
        <v>0</v>
      </c>
      <c r="Y57" s="55">
        <f>SUMIF(NSL!$C$348:$C$436,C57,NSL!$P$348:$P$436)</f>
        <v>0</v>
      </c>
      <c r="Z57" s="55">
        <f>SUMIF(NSL!$C$438:$C$480,C57,NSL!$P$438:$P$480)</f>
        <v>0</v>
      </c>
      <c r="AA57" s="72">
        <f t="shared" si="16"/>
        <v>0</v>
      </c>
      <c r="AB57" s="55">
        <f>SUMIF(NSL!$C$483:$C$679,C57,NSL!$P$483:$P$679)</f>
        <v>0</v>
      </c>
      <c r="AC57" s="55">
        <f>SUMIF(NSL!$C$681:$C$682,C57,NSL!$P$681:$P$682)</f>
        <v>0</v>
      </c>
      <c r="AD57" s="55">
        <f>SUMIF(NSL!$C$684:$C$692,C57,NSL!$P$684:$P$692)</f>
        <v>0</v>
      </c>
      <c r="AE57" s="55">
        <f>SUMIF(NSL!$C$694:$C$776,C57,NSL!$P$694:$P$776)</f>
        <v>0</v>
      </c>
      <c r="AF57" s="55">
        <f>SUMIF(NSL!$C$778:$C$810,C57,NSL!$P$778:$P$810)</f>
        <v>0</v>
      </c>
      <c r="AG57" s="55">
        <f>SUMIF(NSL!$C$812:$C$813,C57,NSL!$P$812:$P$813)</f>
        <v>0</v>
      </c>
      <c r="AH57" s="55">
        <f>SUMIF(NSL!$C$815:$C$816,C57,NSL!$P$815:$P$816)</f>
        <v>0</v>
      </c>
      <c r="AI57" s="55">
        <f>SUMIF(NSL!$C$818:$C$889,C57,NSL!$P$818:$P$889)</f>
        <v>0</v>
      </c>
      <c r="AJ57" s="55">
        <f>SUMIF(NSL!$C$891:$C$917,C57,NSL!$P$891:$P$917)</f>
        <v>0</v>
      </c>
      <c r="AK57" s="55">
        <f>SUMIF(NSL!$C$919:$C$981,C57,NSL!$P$919:$P$981)</f>
        <v>0</v>
      </c>
      <c r="AL57" s="55">
        <f>SUMIF(NSL!$C$983:$C$1000,C57,NSL!$P$983:$P$1000)</f>
        <v>0</v>
      </c>
      <c r="AM57" s="55">
        <f>SUMIF(NSL!$C$1002:$C$1028,C57,NSL!$P$1002:$P$1028)</f>
        <v>0</v>
      </c>
      <c r="AN57" s="55">
        <f>SUMIF(NSL!$C$1030:$C$1045,C57,NSL!$P$1030:$P$1045)</f>
        <v>0</v>
      </c>
      <c r="AO57" s="55">
        <f>SUMIF(NSL!$C$1047:$C$1048,C57,NSL!$P$1047:$P$1048)</f>
        <v>0</v>
      </c>
      <c r="AP57" s="55">
        <f>SUMIF(NSL!$C$1050:$C$1074,C57,NSL!$P$1050:$P$1074)</f>
        <v>0</v>
      </c>
      <c r="AQ57" s="55">
        <f>SUMIF(NSL!$C$1076:$C$1099,C57,NSL!$P$1076:$P$1099)</f>
        <v>0</v>
      </c>
      <c r="AR57" s="55">
        <f>SUMIF(NSL!$C$1101:$C$1121,C57,NSL!$P$1101:$P$1121)</f>
        <v>0</v>
      </c>
      <c r="AS57" s="55">
        <f>SUMIF(NSL!$C$1123:$C$1164,C57,NSL!$P$1123:$P$1164)</f>
        <v>0</v>
      </c>
      <c r="AT57" s="55">
        <f>SUMIF(NSL!$C$1166:$C$1201,C57,NSL!$P$1166:$P$1201)</f>
        <v>0</v>
      </c>
      <c r="AU57" s="55">
        <f>SUMIF(NSL!$C$1203:$C$1223,C57,NSL!$P$1203:$P$1223)</f>
        <v>0</v>
      </c>
      <c r="AV57" s="55">
        <f>SUMIF(NSL!$C$1225:$C$1226,C57,NSL!$P$1225:$P$1226)</f>
        <v>0</v>
      </c>
      <c r="AW57" s="55">
        <f>SUMIF(NSL!$C$1228:$C$1244,C57,NSL!$P$1228:$P$1244)</f>
        <v>0</v>
      </c>
      <c r="AX57" s="55">
        <f>SUMIF(NSL!$C$1246:$C$1351,C57,NSL!$P$1246:$P$1351)</f>
        <v>0</v>
      </c>
      <c r="AY57" s="55">
        <f>SUMIF(NSL!$C$1353:$C$1434,C57,NSL!$P$1353:$P$1434)</f>
        <v>0</v>
      </c>
      <c r="AZ57" s="55">
        <f>SUMIF(NSL!$C$1436:$C$1440,C57,NSL!$P$1436:$P$1440)</f>
        <v>0</v>
      </c>
      <c r="BA57" s="55">
        <f>SUMIF(NSL!$C$1442:$C$1507,C57,NSL!$P$1442:$P$1507)</f>
        <v>0</v>
      </c>
      <c r="BB57" s="55">
        <f>SUMIF(NSL!$C$1509:$C$1540,C57,NSL!$P$1509:$P$1540)</f>
        <v>0</v>
      </c>
      <c r="BC57" s="55">
        <f>SUMIF(NSL!$C$1542:$C$1545,C57,NSL!$P$1542:$P$1545)</f>
        <v>0</v>
      </c>
      <c r="BD57" s="54">
        <f>D57-BG57</f>
        <v>2.92</v>
      </c>
      <c r="BE57" s="55">
        <f>SUMIF(NSL!$C$1562:$C$1565,C57,NSL!$P$1562:$P$1565)</f>
        <v>0</v>
      </c>
      <c r="BF57" s="55">
        <f>SUMIF(NSL!$C$1567:$C$1569,C57,NSL!$P$1567:$P$1569)</f>
        <v>0</v>
      </c>
      <c r="BG57" s="65">
        <f>SUM(G57:Q57)+SUM(S57:Z57)+SUM(AB57:BC57)+SUM(BF57)</f>
        <v>0</v>
      </c>
      <c r="BH57" s="58">
        <f>BD60-BG57</f>
        <v>0</v>
      </c>
      <c r="BI57" s="53">
        <f t="shared" si="6"/>
        <v>2.92</v>
      </c>
    </row>
    <row r="58" spans="1:61" ht="15">
      <c r="A58" s="8" t="s">
        <v>144</v>
      </c>
      <c r="B58" s="9" t="s">
        <v>155</v>
      </c>
      <c r="C58" s="8" t="s">
        <v>60</v>
      </c>
      <c r="D58" s="52">
        <f>HTg!M60</f>
        <v>0</v>
      </c>
      <c r="E58" s="65">
        <f t="shared" si="10"/>
        <v>0</v>
      </c>
      <c r="F58" s="70">
        <f t="shared" si="11"/>
        <v>0</v>
      </c>
      <c r="G58" s="55">
        <f>SUMIF(NSL!$C$9:$C$10,C58,NSL!$P$9:$P$10)</f>
        <v>0</v>
      </c>
      <c r="H58" s="55">
        <f>SUMIF(NSL!$C$12:$C$13,C58,NSL!$P$12:$P$13)</f>
        <v>0</v>
      </c>
      <c r="I58" s="55">
        <f>SUMIF(NSL!$C$15:$C$16,C58,NSL!$P$15:$P$16)</f>
        <v>0</v>
      </c>
      <c r="J58" s="55">
        <f>SUMIF(NSL!$C$18:$C$19,C58,NSL!$P$18:$P$19)</f>
        <v>0</v>
      </c>
      <c r="K58" s="55">
        <f>SUMIF(NSL!$C$21:$C$43,C58,NSL!$P$21:$P$43)</f>
        <v>0</v>
      </c>
      <c r="L58" s="55">
        <f>SUMIF(NSL!$C$45:$C$51,C58,NSL!$P$45:$P$51)</f>
        <v>0</v>
      </c>
      <c r="M58" s="55">
        <f>SUMIF(NSL!$C$53:$C$55,C58,NSL!$P$53:$P$55)</f>
        <v>0</v>
      </c>
      <c r="N58" s="55">
        <f>SUMIF(NSL!$C$57:$C$65,C58,NSL!$P$57:$P$65)</f>
        <v>0</v>
      </c>
      <c r="O58" s="55">
        <f>SUMIF(NSL!$C$67:$C$76,C58,NSL!$P$67:$P$76)</f>
        <v>0</v>
      </c>
      <c r="P58" s="55">
        <f>SUMIF(NSL!$C$78:$C$79,C58,NSL!$P$78:$P$79)</f>
        <v>0</v>
      </c>
      <c r="Q58" s="55">
        <f>SUMIF(NSL!$C$81:$C$173,C58,NSL!$P$81:$P$173)</f>
        <v>0</v>
      </c>
      <c r="R58" s="65">
        <f t="shared" si="12"/>
        <v>0</v>
      </c>
      <c r="S58" s="55">
        <f>SUMIF(NSL!$C$176:$C$214,C58,NSL!$P$176:$P$214)</f>
        <v>0</v>
      </c>
      <c r="T58" s="55">
        <f>SUMIF(NSL!$C$216:$C$238,C58,NSL!$P$216:$P$238)</f>
        <v>0</v>
      </c>
      <c r="U58" s="55">
        <f>SUMIF(NSL!$C$240:$C$252,C58,NSL!$P$240:$P$252)</f>
        <v>0</v>
      </c>
      <c r="V58" s="55">
        <f>SUMIF(NSL!$C$254:$C$255,C58,NSL!$P$254:$P$255)</f>
        <v>0</v>
      </c>
      <c r="W58" s="55">
        <f>SUMIF(NSL!$C$257:$C$282,C58,NSL!$P$257:$P$282)</f>
        <v>0</v>
      </c>
      <c r="X58" s="55">
        <f>SUMIF(NSL!$C$284:$C$346,C58,NSL!$P$284:$P$346)</f>
        <v>0</v>
      </c>
      <c r="Y58" s="55">
        <f>SUMIF(NSL!$C$348:$C$436,C58,NSL!$P$348:$P$436)</f>
        <v>0</v>
      </c>
      <c r="Z58" s="55">
        <f>SUMIF(NSL!$C$438:$C$480,C58,NSL!$P$438:$P$480)</f>
        <v>0</v>
      </c>
      <c r="AA58" s="72">
        <f t="shared" si="16"/>
        <v>0</v>
      </c>
      <c r="AB58" s="55">
        <f>SUMIF(NSL!$C$483:$C$679,C58,NSL!$P$483:$P$679)</f>
        <v>0</v>
      </c>
      <c r="AC58" s="55">
        <f>SUMIF(NSL!$C$681:$C$682,C58,NSL!$P$681:$P$682)</f>
        <v>0</v>
      </c>
      <c r="AD58" s="55">
        <f>SUMIF(NSL!$C$684:$C$692,C58,NSL!$P$684:$P$692)</f>
        <v>0</v>
      </c>
      <c r="AE58" s="55">
        <f>SUMIF(NSL!$C$694:$C$776,C58,NSL!$P$694:$P$776)</f>
        <v>0</v>
      </c>
      <c r="AF58" s="55">
        <f>SUMIF(NSL!$C$778:$C$810,C58,NSL!$P$778:$P$810)</f>
        <v>0</v>
      </c>
      <c r="AG58" s="55">
        <f>SUMIF(NSL!$C$812:$C$813,C58,NSL!$P$812:$P$813)</f>
        <v>0</v>
      </c>
      <c r="AH58" s="55">
        <f>SUMIF(NSL!$C$815:$C$816,C58,NSL!$P$815:$P$816)</f>
        <v>0</v>
      </c>
      <c r="AI58" s="55">
        <f>SUMIF(NSL!$C$818:$C$889,C58,NSL!$P$818:$P$889)</f>
        <v>0</v>
      </c>
      <c r="AJ58" s="55">
        <f>SUMIF(NSL!$C$891:$C$917,C58,NSL!$P$891:$P$917)</f>
        <v>0</v>
      </c>
      <c r="AK58" s="55">
        <f>SUMIF(NSL!$C$919:$C$981,C58,NSL!$P$919:$P$981)</f>
        <v>0</v>
      </c>
      <c r="AL58" s="55">
        <f>SUMIF(NSL!$C$983:$C$1000,C58,NSL!$P$983:$P$1000)</f>
        <v>0</v>
      </c>
      <c r="AM58" s="55">
        <f>SUMIF(NSL!$C$1002:$C$1028,C58,NSL!$P$1002:$P$1028)</f>
        <v>0</v>
      </c>
      <c r="AN58" s="55">
        <f>SUMIF(NSL!$C$1030:$C$1045,C58,NSL!$P$1030:$P$1045)</f>
        <v>0</v>
      </c>
      <c r="AO58" s="55">
        <f>SUMIF(NSL!$C$1047:$C$1048,C58,NSL!$P$1047:$P$1048)</f>
        <v>0</v>
      </c>
      <c r="AP58" s="55">
        <f>SUMIF(NSL!$C$1050:$C$1074,C58,NSL!$P$1050:$P$1074)</f>
        <v>0</v>
      </c>
      <c r="AQ58" s="55">
        <f>SUMIF(NSL!$C$1076:$C$1099,C58,NSL!$P$1076:$P$1099)</f>
        <v>0</v>
      </c>
      <c r="AR58" s="55">
        <f>SUMIF(NSL!$C$1101:$C$1121,C58,NSL!$P$1101:$P$1121)</f>
        <v>0</v>
      </c>
      <c r="AS58" s="55">
        <f>SUMIF(NSL!$C$1123:$C$1164,C58,NSL!$P$1123:$P$1164)</f>
        <v>0</v>
      </c>
      <c r="AT58" s="55">
        <f>SUMIF(NSL!$C$1166:$C$1201,C58,NSL!$P$1166:$P$1201)</f>
        <v>0</v>
      </c>
      <c r="AU58" s="55">
        <f>SUMIF(NSL!$C$1203:$C$1223,C58,NSL!$P$1203:$P$1223)</f>
        <v>0</v>
      </c>
      <c r="AV58" s="55">
        <f>SUMIF(NSL!$C$1225:$C$1226,C58,NSL!$P$1225:$P$1226)</f>
        <v>0</v>
      </c>
      <c r="AW58" s="55">
        <f>SUMIF(NSL!$C$1228:$C$1244,C58,NSL!$P$1228:$P$1244)</f>
        <v>0</v>
      </c>
      <c r="AX58" s="55">
        <f>SUMIF(NSL!$C$1246:$C$1351,C58,NSL!$P$1246:$P$1351)</f>
        <v>0</v>
      </c>
      <c r="AY58" s="55">
        <f>SUMIF(NSL!$C$1353:$C$1434,C58,NSL!$P$1353:$P$1434)</f>
        <v>0</v>
      </c>
      <c r="AZ58" s="55">
        <f>SUMIF(NSL!$C$1436:$C$1440,C58,NSL!$P$1436:$P$1440)</f>
        <v>0</v>
      </c>
      <c r="BA58" s="55">
        <f>SUMIF(NSL!$C$1442:$C$1507,C58,NSL!$P$1442:$P$1507)</f>
        <v>0</v>
      </c>
      <c r="BB58" s="55">
        <f>SUMIF(NSL!$C$1509:$C$1540,C58,NSL!$P$1509:$P$1540)</f>
        <v>0</v>
      </c>
      <c r="BC58" s="55">
        <f>SUMIF(NSL!$C$1542:$C$1545,C58,NSL!$P$1542:$P$1545)</f>
        <v>0</v>
      </c>
      <c r="BD58" s="55">
        <f>SUMIF(NSL!$C$1547:$C$1560,C58,NSL!$P$1547:$P$1560)</f>
        <v>0</v>
      </c>
      <c r="BE58" s="54">
        <f>D58-BG58</f>
        <v>0</v>
      </c>
      <c r="BF58" s="55">
        <f>SUMIF(NSL!$C$1567:$C$1569,C58,NSL!$P$1567:$P$1569)</f>
        <v>0</v>
      </c>
      <c r="BG58" s="65">
        <f>SUM(G58:Q58)+SUM(S58:Z58)+SUM(AB58:BD58)+BF58</f>
        <v>0</v>
      </c>
      <c r="BH58" s="58">
        <f>BE60-BG58</f>
        <v>0</v>
      </c>
      <c r="BI58" s="53">
        <f t="shared" si="6"/>
        <v>0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>
        <f>HTg!M61</f>
        <v>57.39</v>
      </c>
      <c r="E59" s="65">
        <f t="shared" si="10"/>
        <v>15</v>
      </c>
      <c r="F59" s="70">
        <f t="shared" si="11"/>
        <v>0</v>
      </c>
      <c r="G59" s="76">
        <f>SUMIF(NSL!$C$9:$C$10,C59,NSL!$P$9:$P$10)</f>
        <v>0</v>
      </c>
      <c r="H59" s="76">
        <f>SUMIF(NSL!$C$12:$C$13,C59,NSL!$P$12:$P$13)</f>
        <v>0</v>
      </c>
      <c r="I59" s="76">
        <f>SUMIF(NSL!$C$15:$C$16,C59,NSL!$P$15:$P$16)</f>
        <v>0</v>
      </c>
      <c r="J59" s="76">
        <f>SUMIF(NSL!$C$18:$C$19,C59,NSL!$P$18:$P$19)</f>
        <v>0</v>
      </c>
      <c r="K59" s="76">
        <f>SUMIF(NSL!$C$21:$C$43,C59,NSL!$P$21:$P$43)</f>
        <v>0</v>
      </c>
      <c r="L59" s="76">
        <f>SUMIF(NSL!$C$45:$C$51,C59,NSL!$P$45:$P$51)</f>
        <v>0</v>
      </c>
      <c r="M59" s="76">
        <f>SUMIF(NSL!$C$53:$C$55,C59,NSL!$P$53:$P$55)</f>
        <v>0</v>
      </c>
      <c r="N59" s="76">
        <f>SUMIF(NSL!$C$57:$C$65,C59,NSL!$P$57:$P$65)</f>
        <v>15</v>
      </c>
      <c r="O59" s="76">
        <f>SUMIF(NSL!$C$67:$C$76,C59,NSL!$P$67:$P$76)</f>
        <v>0</v>
      </c>
      <c r="P59" s="76">
        <f>SUMIF(NSL!$C$78:$C$79,C59,NSL!$P$78:$P$79)</f>
        <v>0</v>
      </c>
      <c r="Q59" s="76">
        <f>SUMIF(NSL!$C$81:$C$173,C59,NSL!$P$81:$P$173)</f>
        <v>0</v>
      </c>
      <c r="R59" s="65">
        <f t="shared" si="12"/>
        <v>42.39</v>
      </c>
      <c r="S59" s="76">
        <f>SUMIF(NSL!$C$176:$C$214,C59,NSL!$P$176:$P$214)</f>
        <v>0</v>
      </c>
      <c r="T59" s="76">
        <f>SUMIF(NSL!$C$216:$C$238,C59,NSL!$P$216:$P$238)</f>
        <v>0</v>
      </c>
      <c r="U59" s="76">
        <f>SUMIF(NSL!$C$240:$C$252,C59,NSL!$P$240:$P$252)</f>
        <v>0</v>
      </c>
      <c r="V59" s="76">
        <f>SUMIF(NSL!$C$254:$C$255,C59,NSL!$P$254:$P$255)</f>
        <v>0</v>
      </c>
      <c r="W59" s="76">
        <f>SUMIF(NSL!$C$257:$C$282,C59,NSL!$P$257:$P$282)</f>
        <v>0</v>
      </c>
      <c r="X59" s="76">
        <f>SUMIF(NSL!$C$284:$C$346,C59,NSL!$P$284:$P$346)</f>
        <v>0</v>
      </c>
      <c r="Y59" s="76">
        <f>SUMIF(NSL!$C$348:$C$436,C59,NSL!$P$348:$P$436)</f>
        <v>0</v>
      </c>
      <c r="Z59" s="76">
        <f>SUMIF(NSL!$C$438:$C$480,C59,NSL!$P$438:$P$480)</f>
        <v>0</v>
      </c>
      <c r="AA59" s="72">
        <f t="shared" si="16"/>
        <v>1.79</v>
      </c>
      <c r="AB59" s="76">
        <f>SUMIF(NSL!$C$483:$C$679,C59,NSL!$P$483:$P$679)</f>
        <v>0</v>
      </c>
      <c r="AC59" s="76">
        <f>SUMIF(NSL!$C$681:$C$682,C59,NSL!$P$681:$P$682)</f>
        <v>0</v>
      </c>
      <c r="AD59" s="76">
        <f>SUMIF(NSL!$C$684:$C$692,C59,NSL!$P$684:$P$692)</f>
        <v>0</v>
      </c>
      <c r="AE59" s="76">
        <f>SUMIF(NSL!$C$694:$C$776,C59,NSL!$P$694:$P$776)</f>
        <v>0</v>
      </c>
      <c r="AF59" s="76">
        <f>SUMIF(NSL!$C$778:$C$810,C59,NSL!$P$778:$P$810)</f>
        <v>0</v>
      </c>
      <c r="AG59" s="76">
        <f>SUMIF(NSL!$C$812:$C$813,C59,NSL!$P$812:$P$813)</f>
        <v>0</v>
      </c>
      <c r="AH59" s="76">
        <f>SUMIF(NSL!$C$815:$C$816,C59,NSL!$P$815:$P$816)</f>
        <v>0</v>
      </c>
      <c r="AI59" s="76">
        <f>SUMIF(NSL!$C$818:$C$889,C59,NSL!$P$818:$P$889)</f>
        <v>1.6400000000000001</v>
      </c>
      <c r="AJ59" s="76">
        <f>SUMIF(NSL!$C$891:$C$917,C59,NSL!$P$891:$P$917)</f>
        <v>0.15</v>
      </c>
      <c r="AK59" s="76">
        <f>SUMIF(NSL!$C$919:$C$981,C59,NSL!$P$919:$P$981)</f>
        <v>0</v>
      </c>
      <c r="AL59" s="76">
        <f>SUMIF(NSL!$C$983:$C$1000,C59,NSL!$P$983:$P$1000)</f>
        <v>0</v>
      </c>
      <c r="AM59" s="76">
        <f>SUMIF(NSL!$C$1002:$C$1028,C59,NSL!$P$1002:$P$1028)</f>
        <v>0</v>
      </c>
      <c r="AN59" s="76">
        <f>SUMIF(NSL!$C$1030:$C$1045,C59,NSL!$P$1030:$P$1045)</f>
        <v>0</v>
      </c>
      <c r="AO59" s="76">
        <f>SUMIF(NSL!$C$1047:$C$1048,C59,NSL!$P$1047:$P$1048)</f>
        <v>0</v>
      </c>
      <c r="AP59" s="76">
        <f>SUMIF(NSL!$C$1050:$C$1074,C59,NSL!$P$1050:$P$1074)</f>
        <v>0</v>
      </c>
      <c r="AQ59" s="76">
        <f>SUMIF(NSL!$C$1076:$C$1099,C59,NSL!$P$1076:$P$1099)</f>
        <v>0</v>
      </c>
      <c r="AR59" s="76">
        <f>SUMIF(NSL!$C$1101:$C$1121,C59,NSL!$P$1101:$P$1121)</f>
        <v>0</v>
      </c>
      <c r="AS59" s="76">
        <f>SUMIF(NSL!$C$1123:$C$1164,C59,NSL!$P$1123:$P$1164)</f>
        <v>0</v>
      </c>
      <c r="AT59" s="76">
        <f>SUMIF(NSL!$C$1166:$C$1201,C59,NSL!$P$1166:$P$1201)</f>
        <v>0</v>
      </c>
      <c r="AU59" s="76">
        <f>SUMIF(NSL!$C$1203:$C$1223,C59,NSL!$P$1203:$P$1223)</f>
        <v>0</v>
      </c>
      <c r="AV59" s="76">
        <f>SUMIF(NSL!$C$1225:$C$1226,C59,NSL!$P$1225:$P$1226)</f>
        <v>0</v>
      </c>
      <c r="AW59" s="76">
        <f>SUMIF(NSL!$C$1228:$C$1244,C59,NSL!$P$1228:$P$1244)</f>
        <v>0</v>
      </c>
      <c r="AX59" s="76">
        <f>SUMIF(NSL!$C$1246:$C$1351,C59,NSL!$P$1246:$P$1351)</f>
        <v>0</v>
      </c>
      <c r="AY59" s="76">
        <f>SUMIF(NSL!$C$1353:$C$1434,C59,NSL!$P$1353:$P$1434)</f>
        <v>0</v>
      </c>
      <c r="AZ59" s="76">
        <f>SUMIF(NSL!$C$1436:$C$1440,C59,NSL!$P$1436:$P$1440)</f>
        <v>0</v>
      </c>
      <c r="BA59" s="76">
        <f>SUMIF(NSL!$C$1442:$C$1507,C59,NSL!$P$1442:$P$1507)</f>
        <v>0</v>
      </c>
      <c r="BB59" s="76">
        <f>SUMIF(NSL!$C$1509:$C$1540,C59,NSL!$P$1509:$P$1540)</f>
        <v>0</v>
      </c>
      <c r="BC59" s="76">
        <f>SUMIF(NSL!$C$1542:$C$1545,C59,NSL!$P$1542:$P$1545)</f>
        <v>0</v>
      </c>
      <c r="BD59" s="76">
        <f>SUMIF(NSL!$C$1547:$C$1560,C59,NSL!$P$1547:$P$1560)</f>
        <v>0</v>
      </c>
      <c r="BE59" s="76">
        <f>SUMIF(NSL!$C$1562:$C$1565,C59,NSL!$P$1562:$P$1565)</f>
        <v>0</v>
      </c>
      <c r="BF59" s="60">
        <f>D59-BG59</f>
        <v>40.6</v>
      </c>
      <c r="BG59" s="65">
        <f>SUM(G59:Q59)+SUM(S59:Z59)+SUM(AB59:BE59)</f>
        <v>16.79</v>
      </c>
      <c r="BH59" s="77">
        <f>BF60-BG59</f>
        <v>-16.79</v>
      </c>
      <c r="BI59" s="65">
        <f t="shared" si="6"/>
        <v>40.6</v>
      </c>
    </row>
    <row r="60" spans="1:61">
      <c r="A60" s="608" t="s">
        <v>214</v>
      </c>
      <c r="B60" s="608"/>
      <c r="C60" s="51"/>
      <c r="D60" s="53"/>
      <c r="E60" s="65">
        <f>E5-E6</f>
        <v>15</v>
      </c>
      <c r="F60" s="70">
        <f>F5-F7</f>
        <v>0</v>
      </c>
      <c r="G60" s="53">
        <f>G5-G8</f>
        <v>0</v>
      </c>
      <c r="H60" s="53">
        <f>H5-H9</f>
        <v>0</v>
      </c>
      <c r="I60" s="53">
        <f>I5-I10</f>
        <v>0</v>
      </c>
      <c r="J60" s="53">
        <f>J5-J11</f>
        <v>0</v>
      </c>
      <c r="K60" s="53">
        <f>K5-K12</f>
        <v>153.53000000000003</v>
      </c>
      <c r="L60" s="53">
        <f>L5-L13</f>
        <v>0</v>
      </c>
      <c r="M60" s="53">
        <f>M5-M14</f>
        <v>0</v>
      </c>
      <c r="N60" s="53">
        <f>N5-N15</f>
        <v>47.759999999999991</v>
      </c>
      <c r="O60" s="53">
        <f>O5-O16</f>
        <v>1.8999999999999986</v>
      </c>
      <c r="P60" s="53">
        <f>P5-P17</f>
        <v>0</v>
      </c>
      <c r="Q60" s="53">
        <f>Q5-Q18</f>
        <v>3</v>
      </c>
      <c r="R60" s="65">
        <f>R5-R19</f>
        <v>156.19</v>
      </c>
      <c r="S60" s="53">
        <f>S5-S20</f>
        <v>3.1000000000000014</v>
      </c>
      <c r="T60" s="53">
        <f>T5-T21</f>
        <v>0.3</v>
      </c>
      <c r="U60" s="53">
        <f>U5-U22</f>
        <v>0</v>
      </c>
      <c r="V60" s="53">
        <f>V5-V23</f>
        <v>0</v>
      </c>
      <c r="W60" s="53">
        <f>W5-W24</f>
        <v>10.85</v>
      </c>
      <c r="X60" s="53">
        <f>X5-X25</f>
        <v>9.4700000000000006</v>
      </c>
      <c r="Y60" s="53">
        <f>Y5-Y26</f>
        <v>0.3</v>
      </c>
      <c r="Z60" s="53">
        <f>Z5-Z27</f>
        <v>0</v>
      </c>
      <c r="AA60" s="70">
        <f>AA5-AA28</f>
        <v>26.510000000000019</v>
      </c>
      <c r="AB60" s="53">
        <f>AB5-AB29</f>
        <v>0.98000000000000009</v>
      </c>
      <c r="AC60" s="53">
        <f>AC5-AC30</f>
        <v>0</v>
      </c>
      <c r="AD60" s="53">
        <f>AD5-AD31</f>
        <v>0</v>
      </c>
      <c r="AE60" s="53">
        <f>AE5-AE32</f>
        <v>0.20000000000000018</v>
      </c>
      <c r="AF60" s="53">
        <f>AF5-AF33</f>
        <v>1.1000000000000003</v>
      </c>
      <c r="AG60" s="53">
        <f>AG5-AG34</f>
        <v>0</v>
      </c>
      <c r="AH60" s="53">
        <f>AH5-AH35</f>
        <v>0</v>
      </c>
      <c r="AI60" s="53">
        <f>AI5-AI36</f>
        <v>19.100000000000001</v>
      </c>
      <c r="AJ60" s="53">
        <f>AJ5-AJ37</f>
        <v>1.7600000000000016</v>
      </c>
      <c r="AK60" s="53">
        <f>AK5-AK38</f>
        <v>3.4200000000000004</v>
      </c>
      <c r="AL60" s="53">
        <f>AL5-AL39</f>
        <v>0</v>
      </c>
      <c r="AM60" s="53">
        <f>AM5-AM40</f>
        <v>0</v>
      </c>
      <c r="AN60" s="53">
        <f>AN5-AN41</f>
        <v>0</v>
      </c>
      <c r="AO60" s="53">
        <f>AO5-AO42</f>
        <v>0</v>
      </c>
      <c r="AP60" s="53">
        <f>AP5-AP43</f>
        <v>2.2800000000000002</v>
      </c>
      <c r="AQ60" s="53">
        <f>AQ5-AQ44</f>
        <v>0</v>
      </c>
      <c r="AR60" s="53">
        <f>AR5-AR45</f>
        <v>21.129999999999995</v>
      </c>
      <c r="AS60" s="53">
        <f>AS5-AS46</f>
        <v>0</v>
      </c>
      <c r="AT60" s="53">
        <f>AT5-AT47</f>
        <v>1.31</v>
      </c>
      <c r="AU60" s="53">
        <f>AU5-AU48</f>
        <v>1.01</v>
      </c>
      <c r="AV60" s="53">
        <f>AV5-AV49</f>
        <v>0</v>
      </c>
      <c r="AW60" s="53">
        <f>AW5-AW50</f>
        <v>0</v>
      </c>
      <c r="AX60" s="53">
        <f>AX5-AX51</f>
        <v>7.6</v>
      </c>
      <c r="AY60" s="53">
        <f>AY5-AY52</f>
        <v>33.07</v>
      </c>
      <c r="AZ60" s="53">
        <f>AZ5-AZ53</f>
        <v>0</v>
      </c>
      <c r="BA60" s="53">
        <f>BA5-BA54</f>
        <v>0.47</v>
      </c>
      <c r="BB60" s="53">
        <f>BB5-BB55</f>
        <v>0</v>
      </c>
      <c r="BC60" s="53">
        <f>BC5-BC56</f>
        <v>0</v>
      </c>
      <c r="BD60" s="53">
        <f>BD5-BD57</f>
        <v>0</v>
      </c>
      <c r="BE60" s="53">
        <f>BE5-BE58</f>
        <v>0</v>
      </c>
      <c r="BF60" s="53">
        <f>BF5-BF59</f>
        <v>0</v>
      </c>
      <c r="BG60" s="65">
        <f>SUM(E60,R60,BF60)</f>
        <v>171.19</v>
      </c>
      <c r="BH60" s="53"/>
      <c r="BI60" s="53"/>
    </row>
    <row r="61" spans="1:61">
      <c r="A61" s="608" t="s">
        <v>215</v>
      </c>
      <c r="B61" s="608"/>
      <c r="C61" s="51"/>
      <c r="D61" s="53"/>
      <c r="E61" s="65">
        <f>E5</f>
        <v>5189.1799999999994</v>
      </c>
      <c r="F61" s="70">
        <f t="shared" ref="F61:Y61" si="17">F5</f>
        <v>247.37</v>
      </c>
      <c r="G61" s="53">
        <f t="shared" si="17"/>
        <v>225.12</v>
      </c>
      <c r="H61" s="53">
        <f t="shared" si="17"/>
        <v>22.25</v>
      </c>
      <c r="I61" s="53">
        <f t="shared" si="17"/>
        <v>0</v>
      </c>
      <c r="J61" s="53">
        <f t="shared" si="17"/>
        <v>187.87</v>
      </c>
      <c r="K61" s="53">
        <f t="shared" si="17"/>
        <v>480.96000000000004</v>
      </c>
      <c r="L61" s="53">
        <f t="shared" si="17"/>
        <v>788.8</v>
      </c>
      <c r="M61" s="53">
        <f t="shared" si="17"/>
        <v>1614.9199999999998</v>
      </c>
      <c r="N61" s="53">
        <f t="shared" si="17"/>
        <v>1841.9399999999998</v>
      </c>
      <c r="O61" s="53">
        <f t="shared" si="17"/>
        <v>23.539999999999996</v>
      </c>
      <c r="P61" s="53">
        <f t="shared" si="17"/>
        <v>0</v>
      </c>
      <c r="Q61" s="53">
        <f t="shared" si="17"/>
        <v>3.7800000000000002</v>
      </c>
      <c r="R61" s="65">
        <f t="shared" si="17"/>
        <v>371.53</v>
      </c>
      <c r="S61" s="53">
        <f t="shared" si="17"/>
        <v>27.01</v>
      </c>
      <c r="T61" s="53">
        <f t="shared" si="17"/>
        <v>0.3</v>
      </c>
      <c r="U61" s="53">
        <f t="shared" si="17"/>
        <v>0</v>
      </c>
      <c r="V61" s="53">
        <f t="shared" si="17"/>
        <v>0</v>
      </c>
      <c r="W61" s="53">
        <f t="shared" si="17"/>
        <v>10.85</v>
      </c>
      <c r="X61" s="53">
        <f t="shared" si="17"/>
        <v>9.4700000000000006</v>
      </c>
      <c r="Y61" s="53">
        <f t="shared" si="17"/>
        <v>0.33999999999999997</v>
      </c>
      <c r="Z61" s="53">
        <f>Z5</f>
        <v>0</v>
      </c>
      <c r="AA61" s="70">
        <f t="shared" ref="AA61:BF61" si="18">AA5</f>
        <v>92.63000000000001</v>
      </c>
      <c r="AB61" s="53">
        <f t="shared" si="18"/>
        <v>1.6400000000000001</v>
      </c>
      <c r="AC61" s="53">
        <f t="shared" si="18"/>
        <v>0</v>
      </c>
      <c r="AD61" s="53">
        <f t="shared" si="18"/>
        <v>0.1</v>
      </c>
      <c r="AE61" s="53">
        <f t="shared" si="18"/>
        <v>4.4300000000000006</v>
      </c>
      <c r="AF61" s="53">
        <f t="shared" si="18"/>
        <v>2.3600000000000003</v>
      </c>
      <c r="AG61" s="53">
        <f t="shared" si="18"/>
        <v>0</v>
      </c>
      <c r="AH61" s="53">
        <f t="shared" si="18"/>
        <v>0</v>
      </c>
      <c r="AI61" s="53">
        <f t="shared" si="18"/>
        <v>70.5</v>
      </c>
      <c r="AJ61" s="53">
        <f t="shared" si="18"/>
        <v>10.210000000000001</v>
      </c>
      <c r="AK61" s="53">
        <f t="shared" si="18"/>
        <v>3.4200000000000004</v>
      </c>
      <c r="AL61" s="53">
        <f t="shared" si="18"/>
        <v>0.02</v>
      </c>
      <c r="AM61" s="53">
        <f t="shared" si="18"/>
        <v>0</v>
      </c>
      <c r="AN61" s="53">
        <f t="shared" si="18"/>
        <v>0</v>
      </c>
      <c r="AO61" s="53">
        <f t="shared" si="18"/>
        <v>0</v>
      </c>
      <c r="AP61" s="53">
        <f t="shared" si="18"/>
        <v>4.5200000000000005</v>
      </c>
      <c r="AQ61" s="53">
        <f t="shared" si="18"/>
        <v>0</v>
      </c>
      <c r="AR61" s="53">
        <f t="shared" si="18"/>
        <v>71.27</v>
      </c>
      <c r="AS61" s="53">
        <f t="shared" si="18"/>
        <v>0</v>
      </c>
      <c r="AT61" s="53">
        <f t="shared" si="18"/>
        <v>2.02</v>
      </c>
      <c r="AU61" s="53">
        <f t="shared" si="18"/>
        <v>1.01</v>
      </c>
      <c r="AV61" s="53">
        <f t="shared" si="18"/>
        <v>0</v>
      </c>
      <c r="AW61" s="53">
        <f t="shared" si="18"/>
        <v>0</v>
      </c>
      <c r="AX61" s="53">
        <f t="shared" si="18"/>
        <v>12.94</v>
      </c>
      <c r="AY61" s="53">
        <f t="shared" si="18"/>
        <v>33.57</v>
      </c>
      <c r="AZ61" s="53">
        <f t="shared" si="18"/>
        <v>0</v>
      </c>
      <c r="BA61" s="53">
        <f t="shared" si="18"/>
        <v>1.25</v>
      </c>
      <c r="BB61" s="53">
        <f t="shared" si="18"/>
        <v>0</v>
      </c>
      <c r="BC61" s="53">
        <f t="shared" si="18"/>
        <v>62.64</v>
      </c>
      <c r="BD61" s="53">
        <f t="shared" si="18"/>
        <v>2.92</v>
      </c>
      <c r="BE61" s="53">
        <f t="shared" si="18"/>
        <v>0</v>
      </c>
      <c r="BF61" s="53">
        <f t="shared" si="18"/>
        <v>40.6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workbookViewId="0">
      <pane xSplit="4" ySplit="5" topLeftCell="AF6" activePane="bottomRight" state="frozen"/>
      <selection pane="topRight" activeCell="E1" sqref="E1"/>
      <selection pane="bottomLeft" activeCell="A6" sqref="A6"/>
      <selection pane="bottomRight" activeCell="BB18" sqref="BB18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0" width="5.5" style="50" customWidth="1"/>
    <col min="11" max="11" width="7" style="50" customWidth="1"/>
    <col min="12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>
        <f>HTg!N5</f>
        <v>3358.1100000000006</v>
      </c>
      <c r="E5" s="65">
        <f>SUM(E6,E19,E59)</f>
        <v>2943.5</v>
      </c>
      <c r="F5" s="70">
        <f>SUM(F6,F19,F59)</f>
        <v>114.89999999999999</v>
      </c>
      <c r="G5" s="53">
        <f>SUM(G6,G19,G59)</f>
        <v>102.88</v>
      </c>
      <c r="H5" s="53">
        <f t="shared" ref="H5:BF5" si="0">SUM(H6,H19,H59)</f>
        <v>12.02</v>
      </c>
      <c r="I5" s="53">
        <f t="shared" si="0"/>
        <v>0</v>
      </c>
      <c r="J5" s="53">
        <f t="shared" si="0"/>
        <v>95</v>
      </c>
      <c r="K5" s="53">
        <f t="shared" si="0"/>
        <v>77.800000000000011</v>
      </c>
      <c r="L5" s="53">
        <f t="shared" si="0"/>
        <v>0</v>
      </c>
      <c r="M5" s="53">
        <f t="shared" si="0"/>
        <v>1190.6500000000001</v>
      </c>
      <c r="N5" s="53">
        <f t="shared" si="0"/>
        <v>1381.1000000000001</v>
      </c>
      <c r="O5" s="53">
        <f t="shared" si="0"/>
        <v>17.419999999999998</v>
      </c>
      <c r="P5" s="53">
        <f t="shared" si="0"/>
        <v>0</v>
      </c>
      <c r="Q5" s="53">
        <f t="shared" si="0"/>
        <v>66.63</v>
      </c>
      <c r="R5" s="65">
        <f t="shared" si="0"/>
        <v>412.34000000000003</v>
      </c>
      <c r="S5" s="53">
        <f t="shared" si="0"/>
        <v>47.67</v>
      </c>
      <c r="T5" s="53">
        <f t="shared" si="0"/>
        <v>0.61</v>
      </c>
      <c r="U5" s="53">
        <f t="shared" si="0"/>
        <v>0</v>
      </c>
      <c r="V5" s="53">
        <f t="shared" si="0"/>
        <v>0</v>
      </c>
      <c r="W5" s="53">
        <f t="shared" si="0"/>
        <v>10</v>
      </c>
      <c r="X5" s="53">
        <f t="shared" si="0"/>
        <v>3.12</v>
      </c>
      <c r="Y5" s="53">
        <f t="shared" si="0"/>
        <v>0.97</v>
      </c>
      <c r="Z5" s="53">
        <f t="shared" si="0"/>
        <v>115.57000000000001</v>
      </c>
      <c r="AA5" s="70">
        <f t="shared" si="0"/>
        <v>84.26</v>
      </c>
      <c r="AB5" s="53">
        <f t="shared" si="0"/>
        <v>1.6600000000000001</v>
      </c>
      <c r="AC5" s="53">
        <f t="shared" si="0"/>
        <v>0</v>
      </c>
      <c r="AD5" s="53">
        <f t="shared" si="0"/>
        <v>0.28000000000000003</v>
      </c>
      <c r="AE5" s="53">
        <f t="shared" si="0"/>
        <v>5.15</v>
      </c>
      <c r="AF5" s="53">
        <f t="shared" si="0"/>
        <v>3.52</v>
      </c>
      <c r="AG5" s="53">
        <f t="shared" si="0"/>
        <v>0</v>
      </c>
      <c r="AH5" s="53">
        <f t="shared" si="0"/>
        <v>0</v>
      </c>
      <c r="AI5" s="53">
        <f t="shared" si="0"/>
        <v>53.319999999999993</v>
      </c>
      <c r="AJ5" s="53">
        <f t="shared" si="0"/>
        <v>14.37</v>
      </c>
      <c r="AK5" s="53">
        <f t="shared" si="0"/>
        <v>5.12</v>
      </c>
      <c r="AL5" s="53">
        <f t="shared" si="0"/>
        <v>0.05</v>
      </c>
      <c r="AM5" s="53">
        <f t="shared" si="0"/>
        <v>0.79</v>
      </c>
      <c r="AN5" s="53">
        <f t="shared" si="0"/>
        <v>0</v>
      </c>
      <c r="AO5" s="53">
        <f t="shared" si="0"/>
        <v>0</v>
      </c>
      <c r="AP5" s="53">
        <f t="shared" si="0"/>
        <v>0</v>
      </c>
      <c r="AQ5" s="53">
        <f t="shared" si="0"/>
        <v>5</v>
      </c>
      <c r="AR5" s="53">
        <f t="shared" si="0"/>
        <v>55.67</v>
      </c>
      <c r="AS5" s="53">
        <f t="shared" si="0"/>
        <v>0</v>
      </c>
      <c r="AT5" s="53">
        <f t="shared" si="0"/>
        <v>1.46</v>
      </c>
      <c r="AU5" s="53">
        <f t="shared" si="0"/>
        <v>1.6500000000000001</v>
      </c>
      <c r="AV5" s="53">
        <f t="shared" si="0"/>
        <v>0</v>
      </c>
      <c r="AW5" s="53">
        <f t="shared" si="0"/>
        <v>0.2</v>
      </c>
      <c r="AX5" s="53">
        <f t="shared" si="0"/>
        <v>3.0700000000000003</v>
      </c>
      <c r="AY5" s="53">
        <f t="shared" si="0"/>
        <v>56.480000000000004</v>
      </c>
      <c r="AZ5" s="53">
        <f t="shared" si="0"/>
        <v>0</v>
      </c>
      <c r="BA5" s="53">
        <f t="shared" si="0"/>
        <v>0.05</v>
      </c>
      <c r="BB5" s="53">
        <f t="shared" si="0"/>
        <v>0.05</v>
      </c>
      <c r="BC5" s="53">
        <f t="shared" si="0"/>
        <v>28.78</v>
      </c>
      <c r="BD5" s="53">
        <f t="shared" si="0"/>
        <v>0</v>
      </c>
      <c r="BE5" s="53">
        <f t="shared" si="0"/>
        <v>0</v>
      </c>
      <c r="BF5" s="53">
        <f t="shared" si="0"/>
        <v>0</v>
      </c>
      <c r="BG5" s="65">
        <f>SUM(BG6,BG19,BG59)</f>
        <v>433.84000000000003</v>
      </c>
      <c r="BH5" s="53">
        <f>E60-BG5</f>
        <v>-433.84000000000003</v>
      </c>
      <c r="BI5" s="53">
        <f>SUM(BI6,BI19,BI59)</f>
        <v>3358.1100000000006</v>
      </c>
    </row>
    <row r="6" spans="1:61" s="66" customFormat="1" ht="15">
      <c r="A6" s="62">
        <v>1</v>
      </c>
      <c r="B6" s="63" t="s">
        <v>7</v>
      </c>
      <c r="C6" s="62" t="s">
        <v>8</v>
      </c>
      <c r="D6" s="52">
        <f>HTg!N8</f>
        <v>3144.8800000000006</v>
      </c>
      <c r="E6" s="65">
        <f>SUM(E8:E18)</f>
        <v>2943.5</v>
      </c>
      <c r="F6" s="65">
        <f>SUM(F8:F18)</f>
        <v>114.89999999999999</v>
      </c>
      <c r="G6" s="65">
        <f t="shared" ref="G6:BF6" si="1">SUM(G8:G18)</f>
        <v>102.88</v>
      </c>
      <c r="H6" s="65">
        <f t="shared" si="1"/>
        <v>12.02</v>
      </c>
      <c r="I6" s="65">
        <f t="shared" si="1"/>
        <v>0</v>
      </c>
      <c r="J6" s="65">
        <f t="shared" si="1"/>
        <v>95</v>
      </c>
      <c r="K6" s="65">
        <f t="shared" si="1"/>
        <v>77.800000000000011</v>
      </c>
      <c r="L6" s="65">
        <f t="shared" si="1"/>
        <v>0</v>
      </c>
      <c r="M6" s="65">
        <f t="shared" si="1"/>
        <v>1190.6500000000001</v>
      </c>
      <c r="N6" s="65">
        <f t="shared" si="1"/>
        <v>1381.1000000000001</v>
      </c>
      <c r="O6" s="65">
        <f t="shared" si="1"/>
        <v>17.419999999999998</v>
      </c>
      <c r="P6" s="65">
        <f t="shared" si="1"/>
        <v>0</v>
      </c>
      <c r="Q6" s="65">
        <f t="shared" si="1"/>
        <v>66.63</v>
      </c>
      <c r="R6" s="65">
        <f t="shared" si="1"/>
        <v>201.38000000000002</v>
      </c>
      <c r="S6" s="65">
        <f t="shared" si="1"/>
        <v>47.67</v>
      </c>
      <c r="T6" s="65">
        <f t="shared" si="1"/>
        <v>0.61</v>
      </c>
      <c r="U6" s="65">
        <f t="shared" si="1"/>
        <v>0</v>
      </c>
      <c r="V6" s="65">
        <f t="shared" si="1"/>
        <v>0</v>
      </c>
      <c r="W6" s="65">
        <f t="shared" si="1"/>
        <v>10</v>
      </c>
      <c r="X6" s="65">
        <f t="shared" si="1"/>
        <v>3.12</v>
      </c>
      <c r="Y6" s="65">
        <f t="shared" si="1"/>
        <v>0.90999999999999992</v>
      </c>
      <c r="Z6" s="65">
        <f t="shared" si="1"/>
        <v>31.67</v>
      </c>
      <c r="AA6" s="65">
        <f t="shared" si="1"/>
        <v>23.86</v>
      </c>
      <c r="AB6" s="65">
        <f t="shared" si="1"/>
        <v>0.88000000000000012</v>
      </c>
      <c r="AC6" s="65">
        <f t="shared" si="1"/>
        <v>0</v>
      </c>
      <c r="AD6" s="65">
        <f t="shared" si="1"/>
        <v>0.06</v>
      </c>
      <c r="AE6" s="65">
        <f t="shared" si="1"/>
        <v>1.21</v>
      </c>
      <c r="AF6" s="65">
        <f t="shared" si="1"/>
        <v>3.52</v>
      </c>
      <c r="AG6" s="65">
        <f t="shared" si="1"/>
        <v>0</v>
      </c>
      <c r="AH6" s="65">
        <f t="shared" si="1"/>
        <v>0</v>
      </c>
      <c r="AI6" s="65">
        <f t="shared" si="1"/>
        <v>10.7</v>
      </c>
      <c r="AJ6" s="65">
        <f t="shared" si="1"/>
        <v>2.2600000000000002</v>
      </c>
      <c r="AK6" s="65">
        <f t="shared" si="1"/>
        <v>5.03</v>
      </c>
      <c r="AL6" s="65">
        <f t="shared" si="1"/>
        <v>0</v>
      </c>
      <c r="AM6" s="65">
        <f t="shared" si="1"/>
        <v>0.2</v>
      </c>
      <c r="AN6" s="65">
        <f t="shared" si="1"/>
        <v>0</v>
      </c>
      <c r="AO6" s="65">
        <f t="shared" si="1"/>
        <v>0</v>
      </c>
      <c r="AP6" s="65">
        <f t="shared" si="1"/>
        <v>0</v>
      </c>
      <c r="AQ6" s="65">
        <f t="shared" si="1"/>
        <v>5</v>
      </c>
      <c r="AR6" s="65">
        <f t="shared" si="1"/>
        <v>17.290000000000003</v>
      </c>
      <c r="AS6" s="65">
        <f t="shared" si="1"/>
        <v>0</v>
      </c>
      <c r="AT6" s="65">
        <f t="shared" si="1"/>
        <v>0.63</v>
      </c>
      <c r="AU6" s="65">
        <f t="shared" si="1"/>
        <v>1.6500000000000001</v>
      </c>
      <c r="AV6" s="65">
        <f t="shared" si="1"/>
        <v>0</v>
      </c>
      <c r="AW6" s="65">
        <f t="shared" si="1"/>
        <v>0.2</v>
      </c>
      <c r="AX6" s="65">
        <f t="shared" si="1"/>
        <v>2.29</v>
      </c>
      <c r="AY6" s="65">
        <f t="shared" si="1"/>
        <v>56.480000000000004</v>
      </c>
      <c r="AZ6" s="65">
        <f t="shared" si="1"/>
        <v>0</v>
      </c>
      <c r="BA6" s="65">
        <f t="shared" si="1"/>
        <v>0</v>
      </c>
      <c r="BB6" s="65">
        <f t="shared" si="1"/>
        <v>0</v>
      </c>
      <c r="BC6" s="65">
        <f t="shared" si="1"/>
        <v>0</v>
      </c>
      <c r="BD6" s="65">
        <f t="shared" si="1"/>
        <v>0</v>
      </c>
      <c r="BE6" s="65">
        <f t="shared" si="1"/>
        <v>0</v>
      </c>
      <c r="BF6" s="65">
        <f t="shared" si="1"/>
        <v>0</v>
      </c>
      <c r="BG6" s="65">
        <f>SUM(BG8:BG18)</f>
        <v>431.57000000000005</v>
      </c>
      <c r="BH6" s="65">
        <f>F60-BG6</f>
        <v>-431.57000000000005</v>
      </c>
      <c r="BI6" s="65">
        <f>SUM(BI8:BI18)</f>
        <v>2943.5000000000005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>
        <f>HTg!N9</f>
        <v>142.32</v>
      </c>
      <c r="E7" s="65">
        <f>SUM(E8,E9,E10)</f>
        <v>126.5</v>
      </c>
      <c r="F7" s="54">
        <f>D7-BG7</f>
        <v>114.89999999999999</v>
      </c>
      <c r="G7" s="70">
        <f>SUM(G8,G9,G10)</f>
        <v>102.88</v>
      </c>
      <c r="H7" s="70">
        <f t="shared" ref="H7:BF7" si="2">SUM(H8,H9,H10)</f>
        <v>12.02</v>
      </c>
      <c r="I7" s="70">
        <f t="shared" si="2"/>
        <v>0</v>
      </c>
      <c r="J7" s="70">
        <f t="shared" si="2"/>
        <v>0</v>
      </c>
      <c r="K7" s="70">
        <f t="shared" si="2"/>
        <v>5</v>
      </c>
      <c r="L7" s="70">
        <f t="shared" si="2"/>
        <v>0</v>
      </c>
      <c r="M7" s="70">
        <f t="shared" si="2"/>
        <v>0</v>
      </c>
      <c r="N7" s="70">
        <f t="shared" si="2"/>
        <v>0</v>
      </c>
      <c r="O7" s="70">
        <f t="shared" si="2"/>
        <v>1.6</v>
      </c>
      <c r="P7" s="70">
        <f t="shared" si="2"/>
        <v>0</v>
      </c>
      <c r="Q7" s="70">
        <f t="shared" si="2"/>
        <v>5</v>
      </c>
      <c r="R7" s="70">
        <f t="shared" si="2"/>
        <v>15.82</v>
      </c>
      <c r="S7" s="70">
        <f t="shared" si="2"/>
        <v>0</v>
      </c>
      <c r="T7" s="70">
        <f t="shared" si="2"/>
        <v>0</v>
      </c>
      <c r="U7" s="70">
        <f t="shared" si="2"/>
        <v>0</v>
      </c>
      <c r="V7" s="70">
        <f t="shared" si="2"/>
        <v>0</v>
      </c>
      <c r="W7" s="70">
        <f t="shared" si="2"/>
        <v>0</v>
      </c>
      <c r="X7" s="70">
        <f t="shared" si="2"/>
        <v>2.12</v>
      </c>
      <c r="Y7" s="70">
        <f t="shared" si="2"/>
        <v>0.3</v>
      </c>
      <c r="Z7" s="70">
        <f t="shared" si="2"/>
        <v>0</v>
      </c>
      <c r="AA7" s="70">
        <f t="shared" si="2"/>
        <v>4.01</v>
      </c>
      <c r="AB7" s="70">
        <f t="shared" si="2"/>
        <v>0.58000000000000007</v>
      </c>
      <c r="AC7" s="70">
        <f t="shared" si="2"/>
        <v>0</v>
      </c>
      <c r="AD7" s="70">
        <f t="shared" si="2"/>
        <v>0.04</v>
      </c>
      <c r="AE7" s="70">
        <f t="shared" si="2"/>
        <v>0.06</v>
      </c>
      <c r="AF7" s="70">
        <f t="shared" si="2"/>
        <v>0</v>
      </c>
      <c r="AG7" s="70">
        <f t="shared" si="2"/>
        <v>0</v>
      </c>
      <c r="AH7" s="70">
        <f t="shared" si="2"/>
        <v>0</v>
      </c>
      <c r="AI7" s="70">
        <f t="shared" si="2"/>
        <v>1.27</v>
      </c>
      <c r="AJ7" s="70">
        <f t="shared" si="2"/>
        <v>0.75</v>
      </c>
      <c r="AK7" s="70">
        <f t="shared" si="2"/>
        <v>1.31</v>
      </c>
      <c r="AL7" s="70">
        <f t="shared" si="2"/>
        <v>0</v>
      </c>
      <c r="AM7" s="70">
        <f t="shared" si="2"/>
        <v>0</v>
      </c>
      <c r="AN7" s="70">
        <f t="shared" si="2"/>
        <v>0</v>
      </c>
      <c r="AO7" s="70">
        <f t="shared" si="2"/>
        <v>0</v>
      </c>
      <c r="AP7" s="70">
        <f t="shared" si="2"/>
        <v>0</v>
      </c>
      <c r="AQ7" s="70">
        <f t="shared" si="2"/>
        <v>0</v>
      </c>
      <c r="AR7" s="70">
        <f t="shared" si="2"/>
        <v>8.89</v>
      </c>
      <c r="AS7" s="70">
        <f t="shared" si="2"/>
        <v>0</v>
      </c>
      <c r="AT7" s="70">
        <f t="shared" si="2"/>
        <v>0</v>
      </c>
      <c r="AU7" s="70">
        <f t="shared" si="2"/>
        <v>0.5</v>
      </c>
      <c r="AV7" s="70">
        <f t="shared" si="2"/>
        <v>0</v>
      </c>
      <c r="AW7" s="70">
        <f t="shared" si="2"/>
        <v>0</v>
      </c>
      <c r="AX7" s="70">
        <f t="shared" si="2"/>
        <v>0</v>
      </c>
      <c r="AY7" s="70">
        <f t="shared" si="2"/>
        <v>0</v>
      </c>
      <c r="AZ7" s="70">
        <f t="shared" si="2"/>
        <v>0</v>
      </c>
      <c r="BA7" s="70">
        <f t="shared" si="2"/>
        <v>0</v>
      </c>
      <c r="BB7" s="70">
        <f t="shared" si="2"/>
        <v>0</v>
      </c>
      <c r="BC7" s="70">
        <f t="shared" si="2"/>
        <v>0</v>
      </c>
      <c r="BD7" s="70">
        <f t="shared" si="2"/>
        <v>0</v>
      </c>
      <c r="BE7" s="70">
        <f t="shared" si="2"/>
        <v>0</v>
      </c>
      <c r="BF7" s="70">
        <f t="shared" si="2"/>
        <v>0</v>
      </c>
      <c r="BG7" s="65">
        <f>SUM(BG8:BG10)</f>
        <v>27.419999999999998</v>
      </c>
      <c r="BH7" s="70">
        <f>G60-BG7</f>
        <v>-27.419999999999998</v>
      </c>
      <c r="BI7" s="70">
        <f>SUM(BI8,BI9,BI10)</f>
        <v>114.89999999999999</v>
      </c>
    </row>
    <row r="8" spans="1:61" ht="15">
      <c r="A8" s="8"/>
      <c r="B8" s="6" t="s">
        <v>189</v>
      </c>
      <c r="C8" s="8" t="s">
        <v>11</v>
      </c>
      <c r="D8" s="52">
        <f>HTg!N10</f>
        <v>122.42</v>
      </c>
      <c r="E8" s="65">
        <f>SUM(F8,J8,K8,L8,M8,N8,O8,P8,Q8)</f>
        <v>108.88</v>
      </c>
      <c r="F8" s="70">
        <f>G8+H8+I8</f>
        <v>102.88</v>
      </c>
      <c r="G8" s="54">
        <f>D8-BG8</f>
        <v>102.88</v>
      </c>
      <c r="H8" s="55">
        <f>SUMIF(NSL!$C$12:$C$13,C8,NSL!$Q$12:$Q$13)</f>
        <v>0</v>
      </c>
      <c r="I8" s="55">
        <f>SUMIF(NSL!$C$15:$C$16,C8,NSL!$Q$15:$Q$16)</f>
        <v>0</v>
      </c>
      <c r="J8" s="55">
        <f>SUMIF(NSL!$C$18:$C$19,C8,NSL!$Q$18:$Q$19)</f>
        <v>0</v>
      </c>
      <c r="K8" s="55">
        <f>SUMIF(NSL!$C$21:$C$43,C8,NSL!$Q$21:$Q$43)</f>
        <v>5</v>
      </c>
      <c r="L8" s="55">
        <f>SUMIF(NSL!$C$45:$C$51,C8,NSL!$Q$45:$Q$51)</f>
        <v>0</v>
      </c>
      <c r="M8" s="55">
        <f>SUMIF(NSL!$C$53:$C$55,C8,NSL!$Q$53:$Q$55)</f>
        <v>0</v>
      </c>
      <c r="N8" s="55">
        <f>SUMIF(NSL!$C$57:$C$65,C8,NSL!$Q$57:$Q$65)</f>
        <v>0</v>
      </c>
      <c r="O8" s="55">
        <f>SUMIF(NSL!$C$67:$C$76,C8,NSL!$Q$67:$Q$76)</f>
        <v>1</v>
      </c>
      <c r="P8" s="55">
        <f>SUMIF(NSL!$C$78:$C$79,C8,NSL!$Q$78:$Q$79)</f>
        <v>0</v>
      </c>
      <c r="Q8" s="55">
        <f>SUMIF(NSL!$C$81:$C$173,C8,NSL!$Q$81:$Q$173)</f>
        <v>0</v>
      </c>
      <c r="R8" s="65">
        <f>SUM(S8:AA8)+SUM(AO8:BF8)</f>
        <v>13.54</v>
      </c>
      <c r="S8" s="55">
        <f>SUMIF(NSL!$C$176:$C$214,C8,NSL!$Q$176:$Q$214)</f>
        <v>0</v>
      </c>
      <c r="T8" s="55">
        <f>SUMIF(NSL!$C$216:$C$238,C8,NSL!$Q$216:$Q$238)</f>
        <v>0</v>
      </c>
      <c r="U8" s="55">
        <f>SUMIF(NSL!$C$240:$C$252,C8,NSL!$Q$240:$Q$252)</f>
        <v>0</v>
      </c>
      <c r="V8" s="55">
        <f>SUMIF(NSL!$C$254:$C$255,C8,NSL!$Q$254:$Q$255)</f>
        <v>0</v>
      </c>
      <c r="W8" s="55">
        <f>SUMIF(NSL!$C$257:$C$282,C8,NSL!$Q$257:$Q$282)</f>
        <v>0</v>
      </c>
      <c r="X8" s="55">
        <f>SUMIF(NSL!$C$284:$C$346,C8,NSL!$Q$284:$Q$346)</f>
        <v>2.12</v>
      </c>
      <c r="Y8" s="55">
        <f>SUMIF(NSL!$C$348:$C$436,C8,NSL!$Q$348:$Q$436)</f>
        <v>0.3</v>
      </c>
      <c r="Z8" s="55">
        <f>SUMIF(NSL!$C$438:$C$480,C8,NSL!$Q$438:$Q$480)</f>
        <v>0</v>
      </c>
      <c r="AA8" s="70">
        <f>SUM(AB8:AN8)</f>
        <v>2.76</v>
      </c>
      <c r="AB8" s="55">
        <f>SUMIF(NSL!$C$483:$C$679,C8,NSL!$Q$483:$Q$679)</f>
        <v>0.58000000000000007</v>
      </c>
      <c r="AC8" s="55">
        <f>SUMIF(NSL!$C$681:$C$682,C8,NSL!$Q$681:$Q$682)</f>
        <v>0</v>
      </c>
      <c r="AD8" s="55">
        <f>SUMIF(NSL!$C$684:$C$692,C8,NSL!$Q$684:$Q$692)</f>
        <v>0</v>
      </c>
      <c r="AE8" s="55">
        <f>SUMIF(NSL!$C$694:$C$776,C8,NSL!$Q$694:$Q$776)</f>
        <v>0</v>
      </c>
      <c r="AF8" s="55">
        <f>SUMIF(NSL!$C$778:$C$810,C8,NSL!$Q$778:$Q$810)</f>
        <v>0</v>
      </c>
      <c r="AG8" s="55">
        <f>SUMIF(NSL!$C$812:$C$813,C8,NSL!$Q$812:$Q$813)</f>
        <v>0</v>
      </c>
      <c r="AH8" s="55">
        <f>SUMIF(NSL!$C$815:$C$816,C8,NSL!$Q$815:$Q$816)</f>
        <v>0</v>
      </c>
      <c r="AI8" s="55">
        <f>SUMIF(NSL!$C$818:$C$889,C8,NSL!$Q$818:$Q$889)</f>
        <v>1.22</v>
      </c>
      <c r="AJ8" s="55">
        <f>SUMIF(NSL!$C$891:$C$917,C8,NSL!$Q$891:$Q$917)</f>
        <v>0.5</v>
      </c>
      <c r="AK8" s="55">
        <f>SUMIF(NSL!$C$919:$C$981,C8,NSL!$Q$919:$Q$981)</f>
        <v>0.45999999999999996</v>
      </c>
      <c r="AL8" s="55">
        <f>SUMIF(NSL!$C$983:$C$1000,C8,NSL!$Q$983:$Q$1000)</f>
        <v>0</v>
      </c>
      <c r="AM8" s="55">
        <f>SUMIF(NSL!$C$1002:$C$1028,C8,NSL!$Q$1002:$Q$1028)</f>
        <v>0</v>
      </c>
      <c r="AN8" s="55">
        <f>SUMIF(NSL!$C$1030:$C$1045,C8,NSL!$Q$1030:$Q$1045)</f>
        <v>0</v>
      </c>
      <c r="AO8" s="55">
        <f>SUMIF(NSL!$C$1047:$C$1048,C8,NSL!$Q$1047:$Q$1048)</f>
        <v>0</v>
      </c>
      <c r="AP8" s="55">
        <f>SUMIF(NSL!$C$1050:$C$1074,C8,NSL!$Q$1050:$Q$1074)</f>
        <v>0</v>
      </c>
      <c r="AQ8" s="55">
        <f>SUMIF(NSL!$C$1076:$C$1099,C8,NSL!$Q$1076:$Q$1099)</f>
        <v>0</v>
      </c>
      <c r="AR8" s="55">
        <f>SUMIF(NSL!$C$1101:$C$1121,C8,NSL!$Q$1101:$Q$1121)</f>
        <v>7.86</v>
      </c>
      <c r="AS8" s="55">
        <f>SUMIF(NSL!$C$1123:$C$1164,C8,NSL!$Q$1123:$Q$1164)</f>
        <v>0</v>
      </c>
      <c r="AT8" s="55">
        <f>SUMIF(NSL!$C$1166:$C$1201,C8,NSL!$Q$1166:$Q$1201)</f>
        <v>0</v>
      </c>
      <c r="AU8" s="55">
        <f>SUMIF(NSL!$C$1203:$C$1223,C8,NSL!$Q$1203:$Q$1223)</f>
        <v>0.5</v>
      </c>
      <c r="AV8" s="55">
        <f>SUMIF(NSL!$C$1225:$C$1226,C8,NSL!$Q$1225:$Q$1226)</f>
        <v>0</v>
      </c>
      <c r="AW8" s="55">
        <f>SUMIF(NSL!$C$1228:$C$1244,C8,NSL!$Q$1228:$Q$1244)</f>
        <v>0</v>
      </c>
      <c r="AX8" s="55">
        <f>SUMIF(NSL!$C$1246:$C$1351,C8,NSL!$Q$1246:$Q$1351)</f>
        <v>0</v>
      </c>
      <c r="AY8" s="55">
        <f>SUMIF(NSL!$C$1353:$C$1434,C8,NSL!$Q$1353:$Q$1434)</f>
        <v>0</v>
      </c>
      <c r="AZ8" s="55">
        <f>SUMIF(NSL!$C$1436:$C$1440,C8,NSL!$Q$1436:$Q$1440)</f>
        <v>0</v>
      </c>
      <c r="BA8" s="55">
        <f>SUMIF(NSL!$C$1442:$C$1507,C8,NSL!$Q$1442:$Q$1507)</f>
        <v>0</v>
      </c>
      <c r="BB8" s="55">
        <f>SUMIF(NSL!$C$1509:$C$1540,C8,NSL!$Q$1509:$Q$1540)</f>
        <v>0</v>
      </c>
      <c r="BC8" s="55">
        <f>SUMIF(NSL!$C$1542:$C$1545,C8,NSL!$Q$1542:$Q$1545)</f>
        <v>0</v>
      </c>
      <c r="BD8" s="55">
        <f>SUMIF(NSL!$C$1547:$C$1560,C8,NSL!$Q$1547:$Q$1560)</f>
        <v>0</v>
      </c>
      <c r="BE8" s="55">
        <f>SUMIF(NSL!$C$1562:$C$1565,C8,NSL!$Q$1562:$Q$1565)</f>
        <v>0</v>
      </c>
      <c r="BF8" s="55">
        <f>SUMIF(NSL!$C$1567:$C$1569,C8,NSL!$Q$1567:$Q$1569)</f>
        <v>0</v>
      </c>
      <c r="BG8" s="65">
        <f>SUM(H8:Q8)+SUM(S8:Z8)+SUM(AB8:BF8)</f>
        <v>19.54</v>
      </c>
      <c r="BH8" s="53">
        <f>G60-BG8</f>
        <v>-19.54</v>
      </c>
      <c r="BI8" s="53">
        <f>BH8+D8</f>
        <v>102.88</v>
      </c>
    </row>
    <row r="9" spans="1:61" ht="15">
      <c r="A9" s="8"/>
      <c r="B9" s="6" t="s">
        <v>191</v>
      </c>
      <c r="C9" s="8" t="s">
        <v>12</v>
      </c>
      <c r="D9" s="52">
        <f>HTg!N11</f>
        <v>19.899999999999999</v>
      </c>
      <c r="E9" s="65">
        <f t="shared" ref="E9:E18" si="3">SUM(F9,J9,K9,L9,M9,N9,O9,P9,Q9)</f>
        <v>17.619999999999997</v>
      </c>
      <c r="F9" s="70">
        <f t="shared" ref="F9:F18" si="4">G9+H9+I9</f>
        <v>12.02</v>
      </c>
      <c r="G9" s="55">
        <f>SUMIF(NSL!$C$9:$C$10,C9,NSL!$Q$9:$Q$10)</f>
        <v>0</v>
      </c>
      <c r="H9" s="54">
        <f>D9-BG9</f>
        <v>12.02</v>
      </c>
      <c r="I9" s="55">
        <f>SUMIF(NSL!$C$15:$C$16,C9,NSL!$Q$15:$Q$16)</f>
        <v>0</v>
      </c>
      <c r="J9" s="55">
        <f>SUMIF(NSL!$C$18:$C$19,C9,NSL!$Q$18:$Q$19)</f>
        <v>0</v>
      </c>
      <c r="K9" s="55">
        <f>SUMIF(NSL!$C$21:$C$43,C9,NSL!$Q$21:$Q$43)</f>
        <v>0</v>
      </c>
      <c r="L9" s="55">
        <f>SUMIF(NSL!$C$45:$C$51,C9,NSL!$Q$45:$Q$51)</f>
        <v>0</v>
      </c>
      <c r="M9" s="55">
        <f>SUMIF(NSL!$C$53:$C$55,C9,NSL!$Q$53:$Q$55)</f>
        <v>0</v>
      </c>
      <c r="N9" s="55">
        <f>SUMIF(NSL!$C$57:$C$65,C9,NSL!$Q$57:$Q$65)</f>
        <v>0</v>
      </c>
      <c r="O9" s="55">
        <f>SUMIF(NSL!$C$67:$C$76,C9,NSL!$Q$67:$Q$76)</f>
        <v>0.6</v>
      </c>
      <c r="P9" s="55">
        <f>SUMIF(NSL!$C$78:$C$79,C9,NSL!$Q$78:$Q$79)</f>
        <v>0</v>
      </c>
      <c r="Q9" s="55">
        <f>SUMIF(NSL!$C$81:$C$173,C9,NSL!$Q$81:$Q$173)</f>
        <v>5</v>
      </c>
      <c r="R9" s="65">
        <f>SUM(S9:AA9)+SUM(AO9:BF9)</f>
        <v>2.2800000000000002</v>
      </c>
      <c r="S9" s="55">
        <f>SUMIF(NSL!$C$176:$C$214,C9,NSL!$Q$176:$Q$214)</f>
        <v>0</v>
      </c>
      <c r="T9" s="55">
        <f>SUMIF(NSL!$C$216:$C$238,C9,NSL!$Q$216:$Q$238)</f>
        <v>0</v>
      </c>
      <c r="U9" s="55">
        <f>SUMIF(NSL!$C$240:$C$252,C9,NSL!$Q$240:$Q$252)</f>
        <v>0</v>
      </c>
      <c r="V9" s="55">
        <f>SUMIF(NSL!$C$254:$C$255,C9,NSL!$Q$254:$Q$255)</f>
        <v>0</v>
      </c>
      <c r="W9" s="55">
        <f>SUMIF(NSL!$C$257:$C$282,C9,NSL!$Q$257:$Q$282)</f>
        <v>0</v>
      </c>
      <c r="X9" s="55">
        <f>SUMIF(NSL!$C$284:$C$346,C9,NSL!$Q$284:$Q$346)</f>
        <v>0</v>
      </c>
      <c r="Y9" s="55">
        <f>SUMIF(NSL!$C$348:$C$436,C9,NSL!$Q$348:$Q$436)</f>
        <v>0</v>
      </c>
      <c r="Z9" s="55">
        <f>SUMIF(NSL!$C$438:$C$480,C9,NSL!$Q$438:$Q$480)</f>
        <v>0</v>
      </c>
      <c r="AA9" s="70">
        <f t="shared" ref="AA9:AA18" si="5">SUM(AB9:AN9)</f>
        <v>1.25</v>
      </c>
      <c r="AB9" s="55">
        <f>SUMIF(NSL!$C$483:$C$679,C9,NSL!$Q$483:$Q$679)</f>
        <v>0</v>
      </c>
      <c r="AC9" s="55">
        <f>SUMIF(NSL!$C$681:$C$682,C9,NSL!$Q$681:$Q$682)</f>
        <v>0</v>
      </c>
      <c r="AD9" s="55">
        <f>SUMIF(NSL!$C$684:$C$692,C9,NSL!$Q$684:$Q$692)</f>
        <v>0.04</v>
      </c>
      <c r="AE9" s="55">
        <f>SUMIF(NSL!$C$694:$C$776,C9,NSL!$Q$694:$Q$776)</f>
        <v>0.06</v>
      </c>
      <c r="AF9" s="55">
        <f>SUMIF(NSL!$C$778:$C$810,C9,NSL!$Q$778:$Q$810)</f>
        <v>0</v>
      </c>
      <c r="AG9" s="55">
        <f>SUMIF(NSL!$C$812:$C$813,C9,NSL!$Q$812:$Q$813)</f>
        <v>0</v>
      </c>
      <c r="AH9" s="55">
        <f>SUMIF(NSL!$C$815:$C$816,C9,NSL!$Q$815:$Q$816)</f>
        <v>0</v>
      </c>
      <c r="AI9" s="55">
        <f>SUMIF(NSL!$C$818:$C$889,C9,NSL!$Q$818:$Q$889)</f>
        <v>0.05</v>
      </c>
      <c r="AJ9" s="55">
        <f>SUMIF(NSL!$C$891:$C$917,C9,NSL!$Q$891:$Q$917)</f>
        <v>0.25</v>
      </c>
      <c r="AK9" s="55">
        <f>SUMIF(NSL!$C$919:$C$981,C9,NSL!$Q$919:$Q$981)</f>
        <v>0.85</v>
      </c>
      <c r="AL9" s="55">
        <f>SUMIF(NSL!$C$983:$C$1000,C9,NSL!$Q$983:$Q$1000)</f>
        <v>0</v>
      </c>
      <c r="AM9" s="55">
        <f>SUMIF(NSL!$C$1002:$C$1028,C9,NSL!$Q$1002:$Q$1028)</f>
        <v>0</v>
      </c>
      <c r="AN9" s="55">
        <f>SUMIF(NSL!$C$1030:$C$1045,C9,NSL!$Q$1030:$Q$1045)</f>
        <v>0</v>
      </c>
      <c r="AO9" s="55">
        <f>SUMIF(NSL!$C$1047:$C$1048,C9,NSL!$Q$1047:$Q$1048)</f>
        <v>0</v>
      </c>
      <c r="AP9" s="55">
        <f>SUMIF(NSL!$C$1050:$C$1074,C9,NSL!$Q$1050:$Q$1074)</f>
        <v>0</v>
      </c>
      <c r="AQ9" s="55">
        <f>SUMIF(NSL!$C$1076:$C$1099,C9,NSL!$Q$1076:$Q$1099)</f>
        <v>0</v>
      </c>
      <c r="AR9" s="55">
        <f>SUMIF(NSL!$C$1101:$C$1121,C9,NSL!$Q$1101:$Q$1121)</f>
        <v>1.03</v>
      </c>
      <c r="AS9" s="55">
        <f>SUMIF(NSL!$C$1123:$C$1164,C9,NSL!$Q$1123:$Q$1164)</f>
        <v>0</v>
      </c>
      <c r="AT9" s="55">
        <f>SUMIF(NSL!$C$1166:$C$1201,C9,NSL!$Q$1166:$Q$1201)</f>
        <v>0</v>
      </c>
      <c r="AU9" s="55">
        <f>SUMIF(NSL!$C$1203:$C$1223,C9,NSL!$Q$1203:$Q$1223)</f>
        <v>0</v>
      </c>
      <c r="AV9" s="55">
        <f>SUMIF(NSL!$C$1225:$C$1226,C9,NSL!$Q$1225:$Q$1226)</f>
        <v>0</v>
      </c>
      <c r="AW9" s="55">
        <f>SUMIF(NSL!$C$1228:$C$1244,C9,NSL!$Q$1228:$Q$1244)</f>
        <v>0</v>
      </c>
      <c r="AX9" s="55">
        <f>SUMIF(NSL!$C$1246:$C$1351,C9,NSL!$Q$1246:$Q$1351)</f>
        <v>0</v>
      </c>
      <c r="AY9" s="55">
        <f>SUMIF(NSL!$C$1353:$C$1434,C9,NSL!$Q$1353:$Q$1434)</f>
        <v>0</v>
      </c>
      <c r="AZ9" s="55">
        <f>SUMIF(NSL!$C$1436:$C$1440,C9,NSL!$Q$1436:$Q$1440)</f>
        <v>0</v>
      </c>
      <c r="BA9" s="55">
        <f>SUMIF(NSL!$C$1442:$C$1507,C9,NSL!$Q$1442:$Q$1507)</f>
        <v>0</v>
      </c>
      <c r="BB9" s="55">
        <f>SUMIF(NSL!$C$1509:$C$1540,C9,NSL!$Q$1509:$Q$1540)</f>
        <v>0</v>
      </c>
      <c r="BC9" s="55">
        <f>SUMIF(NSL!$C$1542:$C$1545,C9,NSL!$Q$1542:$Q$1545)</f>
        <v>0</v>
      </c>
      <c r="BD9" s="55">
        <f>SUMIF(NSL!$C$1547:$C$1560,C9,NSL!$Q$1547:$Q$1560)</f>
        <v>0</v>
      </c>
      <c r="BE9" s="55">
        <f>SUMIF(NSL!$C$1562:$C$1565,C9,NSL!$Q$1562:$Q$1565)</f>
        <v>0</v>
      </c>
      <c r="BF9" s="55">
        <f>SUMIF(NSL!$C$1567:$C$1569,C9,NSL!$Q$1567:$Q$1569)</f>
        <v>0</v>
      </c>
      <c r="BG9" s="65">
        <f>SUM(G9)+SUM(I9:Q9)+SUM(S9:Z9)+SUM(AB9:BF9)</f>
        <v>7.88</v>
      </c>
      <c r="BH9" s="53">
        <f>H60-BG9</f>
        <v>-7.88</v>
      </c>
      <c r="BI9" s="53">
        <f t="shared" ref="BI9:BI59" si="6">BH9+D9</f>
        <v>12.02</v>
      </c>
    </row>
    <row r="10" spans="1:61" ht="15">
      <c r="A10" s="8"/>
      <c r="B10" s="6" t="s">
        <v>192</v>
      </c>
      <c r="C10" s="8" t="s">
        <v>14</v>
      </c>
      <c r="D10" s="52">
        <f>HTg!N12</f>
        <v>0</v>
      </c>
      <c r="E10" s="65">
        <f t="shared" si="3"/>
        <v>0</v>
      </c>
      <c r="F10" s="70">
        <f t="shared" si="4"/>
        <v>0</v>
      </c>
      <c r="G10" s="55">
        <f>SUMIF(NSL!$C$9:$C$10,C10,NSL!$Q$9:$Q$10)</f>
        <v>0</v>
      </c>
      <c r="H10" s="55">
        <f>SUMIF(NSL!$C$12:$C$13,C10,NSL!$Q$12:$Q$13)</f>
        <v>0</v>
      </c>
      <c r="I10" s="54">
        <f>D10-BG10</f>
        <v>0</v>
      </c>
      <c r="J10" s="55">
        <f>SUMIF(NSL!$C$18:$C$19,C10,NSL!$Q$18:$Q$19)</f>
        <v>0</v>
      </c>
      <c r="K10" s="55">
        <f>SUMIF(NSL!$C$21:$C$43,C10,NSL!$Q$21:$Q$43)</f>
        <v>0</v>
      </c>
      <c r="L10" s="55">
        <f>SUMIF(NSL!$C$45:$C$51,C10,NSL!$Q$45:$Q$51)</f>
        <v>0</v>
      </c>
      <c r="M10" s="55">
        <f>SUMIF(NSL!$C$53:$C$55,C10,NSL!$Q$53:$Q$55)</f>
        <v>0</v>
      </c>
      <c r="N10" s="55">
        <f>SUMIF(NSL!$C$57:$C$65,C10,NSL!$Q$57:$Q$65)</f>
        <v>0</v>
      </c>
      <c r="O10" s="55">
        <f>SUMIF(NSL!$C$67:$C$76,C10,NSL!$Q$67:$Q$76)</f>
        <v>0</v>
      </c>
      <c r="P10" s="55">
        <f>SUMIF(NSL!$C$78:$C$79,C10,NSL!$Q$78:$Q$79)</f>
        <v>0</v>
      </c>
      <c r="Q10" s="55">
        <f>SUMIF(NSL!$C$81:$C$173,C10,NSL!$Q$81:$Q$173)</f>
        <v>0</v>
      </c>
      <c r="R10" s="65">
        <f>SUM(S10:AA10)+SUM(AO10:BF10)</f>
        <v>0</v>
      </c>
      <c r="S10" s="55">
        <f>SUMIF(NSL!$C$176:$C$214,C10,NSL!$Q$176:$Q$214)</f>
        <v>0</v>
      </c>
      <c r="T10" s="55">
        <f>SUMIF(NSL!$C$216:$C$238,C10,NSL!$Q$216:$Q$238)</f>
        <v>0</v>
      </c>
      <c r="U10" s="55">
        <f>SUMIF(NSL!$C$240:$C$252,C10,NSL!$Q$240:$Q$252)</f>
        <v>0</v>
      </c>
      <c r="V10" s="55">
        <f>SUMIF(NSL!$C$254:$C$255,C10,NSL!$Q$254:$Q$255)</f>
        <v>0</v>
      </c>
      <c r="W10" s="55">
        <f>SUMIF(NSL!$C$257:$C$282,C10,NSL!$Q$257:$Q$282)</f>
        <v>0</v>
      </c>
      <c r="X10" s="55">
        <f>SUMIF(NSL!$C$284:$C$346,C10,NSL!$Q$284:$Q$346)</f>
        <v>0</v>
      </c>
      <c r="Y10" s="55">
        <f>SUMIF(NSL!$C$348:$C$436,C10,NSL!$Q$348:$Q$436)</f>
        <v>0</v>
      </c>
      <c r="Z10" s="55">
        <f>SUMIF(NSL!$C$438:$C$480,C10,NSL!$Q$438:$Q$480)</f>
        <v>0</v>
      </c>
      <c r="AA10" s="70">
        <f t="shared" si="5"/>
        <v>0</v>
      </c>
      <c r="AB10" s="55">
        <f>SUMIF(NSL!$C$483:$C$679,C10,NSL!$Q$483:$Q$679)</f>
        <v>0</v>
      </c>
      <c r="AC10" s="55">
        <f>SUMIF(NSL!$C$681:$C$682,C10,NSL!$Q$681:$Q$682)</f>
        <v>0</v>
      </c>
      <c r="AD10" s="55">
        <f>SUMIF(NSL!$C$684:$C$692,C10,NSL!$Q$684:$Q$692)</f>
        <v>0</v>
      </c>
      <c r="AE10" s="55">
        <f>SUMIF(NSL!$C$694:$C$776,C10,NSL!$Q$694:$Q$776)</f>
        <v>0</v>
      </c>
      <c r="AF10" s="55">
        <f>SUMIF(NSL!$C$778:$C$810,C10,NSL!$Q$778:$Q$810)</f>
        <v>0</v>
      </c>
      <c r="AG10" s="55">
        <f>SUMIF(NSL!$C$812:$C$813,C10,NSL!$Q$812:$Q$813)</f>
        <v>0</v>
      </c>
      <c r="AH10" s="55">
        <f>SUMIF(NSL!$C$815:$C$816,C10,NSL!$Q$815:$Q$816)</f>
        <v>0</v>
      </c>
      <c r="AI10" s="55">
        <f>SUMIF(NSL!$C$818:$C$889,C10,NSL!$Q$818:$Q$889)</f>
        <v>0</v>
      </c>
      <c r="AJ10" s="55">
        <f>SUMIF(NSL!$C$891:$C$917,C10,NSL!$Q$891:$Q$917)</f>
        <v>0</v>
      </c>
      <c r="AK10" s="55">
        <f>SUMIF(NSL!$C$919:$C$981,C10,NSL!$Q$919:$Q$981)</f>
        <v>0</v>
      </c>
      <c r="AL10" s="55">
        <f>SUMIF(NSL!$C$983:$C$1000,C10,NSL!$Q$983:$Q$1000)</f>
        <v>0</v>
      </c>
      <c r="AM10" s="55">
        <f>SUMIF(NSL!$C$1002:$C$1028,C10,NSL!$Q$1002:$Q$1028)</f>
        <v>0</v>
      </c>
      <c r="AN10" s="55">
        <f>SUMIF(NSL!$C$1030:$C$1045,C10,NSL!$Q$1030:$Q$1045)</f>
        <v>0</v>
      </c>
      <c r="AO10" s="55">
        <f>SUMIF(NSL!$C$1047:$C$1048,C10,NSL!$Q$1047:$Q$1048)</f>
        <v>0</v>
      </c>
      <c r="AP10" s="55">
        <f>SUMIF(NSL!$C$1050:$C$1074,C10,NSL!$Q$1050:$Q$1074)</f>
        <v>0</v>
      </c>
      <c r="AQ10" s="55">
        <f>SUMIF(NSL!$C$1076:$C$1099,C10,NSL!$Q$1076:$Q$1099)</f>
        <v>0</v>
      </c>
      <c r="AR10" s="55">
        <f>SUMIF(NSL!$C$1101:$C$1121,C10,NSL!$Q$1101:$Q$1121)</f>
        <v>0</v>
      </c>
      <c r="AS10" s="55">
        <f>SUMIF(NSL!$C$1123:$C$1164,C10,NSL!$Q$1123:$Q$1164)</f>
        <v>0</v>
      </c>
      <c r="AT10" s="55">
        <f>SUMIF(NSL!$C$1166:$C$1201,C10,NSL!$Q$1166:$Q$1201)</f>
        <v>0</v>
      </c>
      <c r="AU10" s="55">
        <f>SUMIF(NSL!$C$1203:$C$1223,C10,NSL!$Q$1203:$Q$1223)</f>
        <v>0</v>
      </c>
      <c r="AV10" s="55">
        <f>SUMIF(NSL!$C$1225:$C$1226,C10,NSL!$Q$1225:$Q$1226)</f>
        <v>0</v>
      </c>
      <c r="AW10" s="55">
        <f>SUMIF(NSL!$C$1228:$C$1244,C10,NSL!$Q$1228:$Q$1244)</f>
        <v>0</v>
      </c>
      <c r="AX10" s="55">
        <f>SUMIF(NSL!$C$1246:$C$1351,C10,NSL!$Q$1246:$Q$1351)</f>
        <v>0</v>
      </c>
      <c r="AY10" s="55">
        <f>SUMIF(NSL!$C$1353:$C$1434,C10,NSL!$Q$1353:$Q$1434)</f>
        <v>0</v>
      </c>
      <c r="AZ10" s="55">
        <f>SUMIF(NSL!$C$1436:$C$1440,C10,NSL!$Q$1436:$Q$1440)</f>
        <v>0</v>
      </c>
      <c r="BA10" s="55">
        <f>SUMIF(NSL!$C$1442:$C$1507,C10,NSL!$Q$1442:$Q$1507)</f>
        <v>0</v>
      </c>
      <c r="BB10" s="55">
        <f>SUMIF(NSL!$C$1509:$C$1540,C10,NSL!$Q$1509:$Q$1540)</f>
        <v>0</v>
      </c>
      <c r="BC10" s="55">
        <f>SUMIF(NSL!$C$1542:$C$1545,C10,NSL!$Q$1542:$Q$1545)</f>
        <v>0</v>
      </c>
      <c r="BD10" s="55">
        <f>SUMIF(NSL!$C$1547:$C$1560,C10,NSL!$Q$1547:$Q$1560)</f>
        <v>0</v>
      </c>
      <c r="BE10" s="55">
        <f>SUMIF(NSL!$C$1562:$C$1565,C10,NSL!$Q$1562:$Q$1565)</f>
        <v>0</v>
      </c>
      <c r="BF10" s="55">
        <f>SUMIF(NSL!$C$1567:$C$1569,C10,NSL!$Q$1567:$Q$1569)</f>
        <v>0</v>
      </c>
      <c r="BG10" s="65">
        <f>SUM(G10:H10)+SUM(J10:Q10)+SUM(S10:Z10)+SUM(AB10:BF10)</f>
        <v>0</v>
      </c>
      <c r="BH10" s="53">
        <f>I60-BG10</f>
        <v>0</v>
      </c>
      <c r="BI10" s="53">
        <f t="shared" si="6"/>
        <v>0</v>
      </c>
    </row>
    <row r="11" spans="1:61" ht="15">
      <c r="A11" s="56" t="s">
        <v>13</v>
      </c>
      <c r="B11" s="13" t="s">
        <v>116</v>
      </c>
      <c r="C11" s="56" t="s">
        <v>16</v>
      </c>
      <c r="D11" s="52">
        <f>HTg!N13</f>
        <v>150.43</v>
      </c>
      <c r="E11" s="65">
        <f t="shared" si="3"/>
        <v>113.35</v>
      </c>
      <c r="F11" s="70">
        <f t="shared" si="4"/>
        <v>0</v>
      </c>
      <c r="G11" s="55">
        <f>SUMIF(NSL!$C$9:$C$10,C11,NSL!$Q$9:$Q$10)</f>
        <v>0</v>
      </c>
      <c r="H11" s="55">
        <f>SUMIF(NSL!$C$12:$C$13,C11,NSL!$Q$12:$Q$13)</f>
        <v>0</v>
      </c>
      <c r="I11" s="55">
        <f>SUMIF(NSL!$C$15:$C$16,C11,NSL!$Q$15:$Q$16)</f>
        <v>0</v>
      </c>
      <c r="J11" s="54">
        <f>D11-BG11</f>
        <v>95</v>
      </c>
      <c r="K11" s="55">
        <f>SUMIF(NSL!$C$21:$C$43,C11,NSL!$Q$21:$Q$43)</f>
        <v>8</v>
      </c>
      <c r="L11" s="55">
        <f>SUMIF(NSL!$C$45:$C$51,C11,NSL!$Q$45:$Q$51)</f>
        <v>0</v>
      </c>
      <c r="M11" s="55">
        <f>SUMIF(NSL!$C$53:$C$55,C11,NSL!$Q$53:$Q$55)</f>
        <v>0</v>
      </c>
      <c r="N11" s="55">
        <f>SUMIF(NSL!$C$57:$C$65,C11,NSL!$Q$57:$Q$65)</f>
        <v>0</v>
      </c>
      <c r="O11" s="55">
        <f>SUMIF(NSL!$C$67:$C$76,C11,NSL!$Q$67:$Q$76)</f>
        <v>0.35</v>
      </c>
      <c r="P11" s="55">
        <f>SUMIF(NSL!$C$78:$C$79,C11,NSL!$Q$78:$Q$79)</f>
        <v>0</v>
      </c>
      <c r="Q11" s="55">
        <f>SUMIF(NSL!$C$81:$C$173,C11,NSL!$Q$81:$Q$173)</f>
        <v>10</v>
      </c>
      <c r="R11" s="65">
        <f t="shared" ref="R11:R17" si="7">SUM(S11:AA11)+SUM(AO11:BF11)</f>
        <v>37.08</v>
      </c>
      <c r="S11" s="55">
        <f>SUMIF(NSL!$C$176:$C$214,C11,NSL!$Q$176:$Q$214)</f>
        <v>21.669999999999998</v>
      </c>
      <c r="T11" s="55">
        <f>SUMIF(NSL!$C$216:$C$238,C11,NSL!$Q$216:$Q$238)</f>
        <v>0</v>
      </c>
      <c r="U11" s="55">
        <f>SUMIF(NSL!$C$240:$C$252,C11,NSL!$Q$240:$Q$252)</f>
        <v>0</v>
      </c>
      <c r="V11" s="55">
        <f>SUMIF(NSL!$C$254:$C$255,C11,NSL!$Q$254:$Q$255)</f>
        <v>0</v>
      </c>
      <c r="W11" s="55">
        <f>SUMIF(NSL!$C$257:$C$282,C11,NSL!$Q$257:$Q$282)</f>
        <v>1.1000000000000001</v>
      </c>
      <c r="X11" s="55">
        <f>SUMIF(NSL!$C$284:$C$346,C11,NSL!$Q$284:$Q$346)</f>
        <v>1</v>
      </c>
      <c r="Y11" s="55">
        <f>SUMIF(NSL!$C$348:$C$436,C11,NSL!$Q$348:$Q$436)</f>
        <v>0.11</v>
      </c>
      <c r="Z11" s="55">
        <f>SUMIF(NSL!$C$438:$C$480,C11,NSL!$Q$438:$Q$480)</f>
        <v>0</v>
      </c>
      <c r="AA11" s="70">
        <f t="shared" si="5"/>
        <v>9.69</v>
      </c>
      <c r="AB11" s="55">
        <f>SUMIF(NSL!$C$483:$C$679,C11,NSL!$Q$483:$Q$679)</f>
        <v>0.25</v>
      </c>
      <c r="AC11" s="55">
        <f>SUMIF(NSL!$C$681:$C$682,C11,NSL!$Q$681:$Q$682)</f>
        <v>0</v>
      </c>
      <c r="AD11" s="55">
        <f>SUMIF(NSL!$C$684:$C$692,C11,NSL!$Q$684:$Q$692)</f>
        <v>0.02</v>
      </c>
      <c r="AE11" s="55">
        <f>SUMIF(NSL!$C$694:$C$776,C11,NSL!$Q$694:$Q$776)</f>
        <v>1.1499999999999999</v>
      </c>
      <c r="AF11" s="55">
        <f>SUMIF(NSL!$C$778:$C$810,C11,NSL!$Q$778:$Q$810)</f>
        <v>0.27</v>
      </c>
      <c r="AG11" s="55">
        <f>SUMIF(NSL!$C$812:$C$813,C11,NSL!$Q$812:$Q$813)</f>
        <v>0</v>
      </c>
      <c r="AH11" s="55">
        <f>SUMIF(NSL!$C$815:$C$816,C11,NSL!$Q$815:$Q$816)</f>
        <v>0</v>
      </c>
      <c r="AI11" s="55">
        <f>SUMIF(NSL!$C$818:$C$889,C11,NSL!$Q$818:$Q$889)</f>
        <v>5.98</v>
      </c>
      <c r="AJ11" s="55">
        <f>SUMIF(NSL!$C$891:$C$917,C11,NSL!$Q$891:$Q$917)</f>
        <v>0.5</v>
      </c>
      <c r="AK11" s="55">
        <f>SUMIF(NSL!$C$919:$C$981,C11,NSL!$Q$919:$Q$981)</f>
        <v>1.32</v>
      </c>
      <c r="AL11" s="55">
        <f>SUMIF(NSL!$C$983:$C$1000,C11,NSL!$Q$983:$Q$1000)</f>
        <v>0</v>
      </c>
      <c r="AM11" s="55">
        <f>SUMIF(NSL!$C$1002:$C$1028,C11,NSL!$Q$1002:$Q$1028)</f>
        <v>0.2</v>
      </c>
      <c r="AN11" s="55">
        <f>SUMIF(NSL!$C$1030:$C$1045,C11,NSL!$Q$1030:$Q$1045)</f>
        <v>0</v>
      </c>
      <c r="AO11" s="55">
        <f>SUMIF(NSL!$C$1047:$C$1048,C11,NSL!$Q$1047:$Q$1048)</f>
        <v>0</v>
      </c>
      <c r="AP11" s="55">
        <f>SUMIF(NSL!$C$1050:$C$1074,C11,NSL!$Q$1050:$Q$1074)</f>
        <v>0</v>
      </c>
      <c r="AQ11" s="55">
        <f>SUMIF(NSL!$C$1076:$C$1099,C11,NSL!$Q$1076:$Q$1099)</f>
        <v>0</v>
      </c>
      <c r="AR11" s="55">
        <f>SUMIF(NSL!$C$1101:$C$1121,C11,NSL!$Q$1101:$Q$1121)</f>
        <v>2.8899999999999997</v>
      </c>
      <c r="AS11" s="55">
        <f>SUMIF(NSL!$C$1123:$C$1164,C11,NSL!$Q$1123:$Q$1164)</f>
        <v>0</v>
      </c>
      <c r="AT11" s="55">
        <f>SUMIF(NSL!$C$1166:$C$1201,C11,NSL!$Q$1166:$Q$1201)</f>
        <v>0</v>
      </c>
      <c r="AU11" s="55">
        <f>SUMIF(NSL!$C$1203:$C$1223,C11,NSL!$Q$1203:$Q$1223)</f>
        <v>0.57000000000000006</v>
      </c>
      <c r="AV11" s="55">
        <f>SUMIF(NSL!$C$1225:$C$1226,C11,NSL!$Q$1225:$Q$1226)</f>
        <v>0</v>
      </c>
      <c r="AW11" s="55">
        <f>SUMIF(NSL!$C$1228:$C$1244,C11,NSL!$Q$1228:$Q$1244)</f>
        <v>0.05</v>
      </c>
      <c r="AX11" s="55">
        <f>SUMIF(NSL!$C$1246:$C$1351,C11,NSL!$Q$1246:$Q$1351)</f>
        <v>0</v>
      </c>
      <c r="AY11" s="55">
        <f>SUMIF(NSL!$C$1353:$C$1434,C11,NSL!$Q$1353:$Q$1434)</f>
        <v>0</v>
      </c>
      <c r="AZ11" s="55">
        <f>SUMIF(NSL!$C$1436:$C$1440,C11,NSL!$Q$1436:$Q$1440)</f>
        <v>0</v>
      </c>
      <c r="BA11" s="55">
        <f>SUMIF(NSL!$C$1442:$C$1507,C11,NSL!$Q$1442:$Q$1507)</f>
        <v>0</v>
      </c>
      <c r="BB11" s="55">
        <f>SUMIF(NSL!$C$1509:$C$1540,C11,NSL!$Q$1509:$Q$1540)</f>
        <v>0</v>
      </c>
      <c r="BC11" s="55">
        <f>SUMIF(NSL!$C$1542:$C$1545,C11,NSL!$Q$1542:$Q$1545)</f>
        <v>0</v>
      </c>
      <c r="BD11" s="55">
        <f>SUMIF(NSL!$C$1547:$C$1560,C11,NSL!$Q$1547:$Q$1560)</f>
        <v>0</v>
      </c>
      <c r="BE11" s="55">
        <f>SUMIF(NSL!$C$1562:$C$1565,C11,NSL!$Q$1562:$Q$1565)</f>
        <v>0</v>
      </c>
      <c r="BF11" s="55">
        <f>SUMIF(NSL!$C$1567:$C$1569,C11,NSL!$Q$1567:$Q$1569)</f>
        <v>0</v>
      </c>
      <c r="BG11" s="65">
        <f>SUM(G11:I11)+SUM(K11:Q11)+SUM(S11:Z11)+SUM(AB11:BF11)</f>
        <v>55.430000000000007</v>
      </c>
      <c r="BH11" s="53">
        <f>J60-BG11</f>
        <v>-55.430000000000007</v>
      </c>
      <c r="BI11" s="53">
        <f t="shared" si="6"/>
        <v>95</v>
      </c>
    </row>
    <row r="12" spans="1:61" ht="15">
      <c r="A12" s="56" t="s">
        <v>15</v>
      </c>
      <c r="B12" s="13" t="s">
        <v>80</v>
      </c>
      <c r="C12" s="56" t="s">
        <v>18</v>
      </c>
      <c r="D12" s="52">
        <f>HTg!N14</f>
        <v>78.45</v>
      </c>
      <c r="E12" s="65">
        <f t="shared" si="3"/>
        <v>69.55</v>
      </c>
      <c r="F12" s="70">
        <f t="shared" si="4"/>
        <v>0</v>
      </c>
      <c r="G12" s="55">
        <f>SUMIF(NSL!$C$9:$C$10,C12,NSL!$Q$9:$Q$10)</f>
        <v>0</v>
      </c>
      <c r="H12" s="55">
        <f>SUMIF(NSL!$C$12:$C$13,C12,NSL!$Q$12:$Q$13)</f>
        <v>0</v>
      </c>
      <c r="I12" s="55">
        <f>SUMIF(NSL!$C$15:$C$16,C12,NSL!$Q$15:$Q$16)</f>
        <v>0</v>
      </c>
      <c r="J12" s="55">
        <f>SUMIF(NSL!$C$18:$C$19,C12,NSL!$Q$18:$Q$19)</f>
        <v>0</v>
      </c>
      <c r="K12" s="54">
        <f>D12-BG12</f>
        <v>19.800000000000004</v>
      </c>
      <c r="L12" s="55">
        <f>SUMIF(NSL!$C$45:$C$51,C12,NSL!$Q$45:$Q$51)</f>
        <v>0</v>
      </c>
      <c r="M12" s="55">
        <f>SUMIF(NSL!$C$53:$C$55,C12,NSL!$Q$53:$Q$55)</f>
        <v>0</v>
      </c>
      <c r="N12" s="55">
        <f>SUMIF(NSL!$C$57:$C$65,C12,NSL!$Q$57:$Q$65)</f>
        <v>44.15</v>
      </c>
      <c r="O12" s="55">
        <f>SUMIF(NSL!$C$67:$C$76,C12,NSL!$Q$67:$Q$76)</f>
        <v>0.6</v>
      </c>
      <c r="P12" s="55">
        <f>SUMIF(NSL!$C$78:$C$79,C12,NSL!$Q$78:$Q$79)</f>
        <v>0</v>
      </c>
      <c r="Q12" s="55">
        <f>SUMIF(NSL!$C$81:$C$173,C12,NSL!$Q$81:$Q$173)</f>
        <v>5</v>
      </c>
      <c r="R12" s="65">
        <f t="shared" si="7"/>
        <v>8.8999999999999986</v>
      </c>
      <c r="S12" s="55">
        <f>SUMIF(NSL!$C$176:$C$214,C12,NSL!$Q$176:$Q$214)</f>
        <v>3</v>
      </c>
      <c r="T12" s="55">
        <f>SUMIF(NSL!$C$216:$C$238,C12,NSL!$Q$216:$Q$238)</f>
        <v>0</v>
      </c>
      <c r="U12" s="55">
        <f>SUMIF(NSL!$C$240:$C$252,C12,NSL!$Q$240:$Q$252)</f>
        <v>0</v>
      </c>
      <c r="V12" s="55">
        <f>SUMIF(NSL!$C$254:$C$255,C12,NSL!$Q$254:$Q$255)</f>
        <v>0</v>
      </c>
      <c r="W12" s="55">
        <f>SUMIF(NSL!$C$257:$C$282,C12,NSL!$Q$257:$Q$282)</f>
        <v>0</v>
      </c>
      <c r="X12" s="55">
        <f>SUMIF(NSL!$C$284:$C$346,C12,NSL!$Q$284:$Q$346)</f>
        <v>0</v>
      </c>
      <c r="Y12" s="55">
        <f>SUMIF(NSL!$C$348:$C$436,C12,NSL!$Q$348:$Q$436)</f>
        <v>0</v>
      </c>
      <c r="Z12" s="55">
        <f>SUMIF(NSL!$C$438:$C$480,C12,NSL!$Q$438:$Q$480)</f>
        <v>0</v>
      </c>
      <c r="AA12" s="70">
        <f t="shared" si="5"/>
        <v>2.2999999999999998</v>
      </c>
      <c r="AB12" s="55">
        <f>SUMIF(NSL!$C$483:$C$679,C12,NSL!$Q$483:$Q$679)</f>
        <v>0</v>
      </c>
      <c r="AC12" s="55">
        <f>SUMIF(NSL!$C$681:$C$682,C12,NSL!$Q$681:$Q$682)</f>
        <v>0</v>
      </c>
      <c r="AD12" s="55">
        <f>SUMIF(NSL!$C$684:$C$692,C12,NSL!$Q$684:$Q$692)</f>
        <v>0</v>
      </c>
      <c r="AE12" s="55">
        <f>SUMIF(NSL!$C$694:$C$776,C12,NSL!$Q$694:$Q$776)</f>
        <v>0</v>
      </c>
      <c r="AF12" s="55">
        <f>SUMIF(NSL!$C$778:$C$810,C12,NSL!$Q$778:$Q$810)</f>
        <v>0</v>
      </c>
      <c r="AG12" s="55">
        <f>SUMIF(NSL!$C$812:$C$813,C12,NSL!$Q$812:$Q$813)</f>
        <v>0</v>
      </c>
      <c r="AH12" s="55">
        <f>SUMIF(NSL!$C$815:$C$816,C12,NSL!$Q$815:$Q$816)</f>
        <v>0</v>
      </c>
      <c r="AI12" s="55">
        <f>SUMIF(NSL!$C$818:$C$889,C12,NSL!$Q$818:$Q$889)</f>
        <v>1.49</v>
      </c>
      <c r="AJ12" s="55">
        <f>SUMIF(NSL!$C$891:$C$917,C12,NSL!$Q$891:$Q$917)</f>
        <v>0.11</v>
      </c>
      <c r="AK12" s="55">
        <f>SUMIF(NSL!$C$919:$C$981,C12,NSL!$Q$919:$Q$981)</f>
        <v>0.7</v>
      </c>
      <c r="AL12" s="55">
        <f>SUMIF(NSL!$C$983:$C$1000,C12,NSL!$Q$983:$Q$1000)</f>
        <v>0</v>
      </c>
      <c r="AM12" s="55">
        <f>SUMIF(NSL!$C$1002:$C$1028,C12,NSL!$Q$1002:$Q$1028)</f>
        <v>0</v>
      </c>
      <c r="AN12" s="55">
        <f>SUMIF(NSL!$C$1030:$C$1045,C12,NSL!$Q$1030:$Q$1045)</f>
        <v>0</v>
      </c>
      <c r="AO12" s="55">
        <f>SUMIF(NSL!$C$1047:$C$1048,C12,NSL!$Q$1047:$Q$1048)</f>
        <v>0</v>
      </c>
      <c r="AP12" s="55">
        <f>SUMIF(NSL!$C$1050:$C$1074,C12,NSL!$Q$1050:$Q$1074)</f>
        <v>0</v>
      </c>
      <c r="AQ12" s="55">
        <f>SUMIF(NSL!$C$1076:$C$1099,C12,NSL!$Q$1076:$Q$1099)</f>
        <v>0</v>
      </c>
      <c r="AR12" s="55">
        <f>SUMIF(NSL!$C$1101:$C$1121,C12,NSL!$Q$1101:$Q$1121)</f>
        <v>3.55</v>
      </c>
      <c r="AS12" s="55">
        <f>SUMIF(NSL!$C$1123:$C$1164,C12,NSL!$Q$1123:$Q$1164)</f>
        <v>0</v>
      </c>
      <c r="AT12" s="55">
        <f>SUMIF(NSL!$C$1166:$C$1201,C12,NSL!$Q$1166:$Q$1201)</f>
        <v>0</v>
      </c>
      <c r="AU12" s="55">
        <f>SUMIF(NSL!$C$1203:$C$1223,C12,NSL!$Q$1203:$Q$1223)</f>
        <v>0.05</v>
      </c>
      <c r="AV12" s="55">
        <f>SUMIF(NSL!$C$1225:$C$1226,C12,NSL!$Q$1225:$Q$1226)</f>
        <v>0</v>
      </c>
      <c r="AW12" s="55">
        <f>SUMIF(NSL!$C$1228:$C$1244,C12,NSL!$Q$1228:$Q$1244)</f>
        <v>0</v>
      </c>
      <c r="AX12" s="55">
        <f>SUMIF(NSL!$C$1246:$C$1351,C12,NSL!$Q$1246:$Q$1351)</f>
        <v>0</v>
      </c>
      <c r="AY12" s="55">
        <f>SUMIF(NSL!$C$1353:$C$1434,C12,NSL!$Q$1353:$Q$1434)</f>
        <v>0</v>
      </c>
      <c r="AZ12" s="55">
        <f>SUMIF(NSL!$C$1436:$C$1440,C12,NSL!$Q$1436:$Q$1440)</f>
        <v>0</v>
      </c>
      <c r="BA12" s="55">
        <f>SUMIF(NSL!$C$1442:$C$1507,C12,NSL!$Q$1442:$Q$1507)</f>
        <v>0</v>
      </c>
      <c r="BB12" s="55">
        <f>SUMIF(NSL!$C$1509:$C$1540,C12,NSL!$Q$1509:$Q$1540)</f>
        <v>0</v>
      </c>
      <c r="BC12" s="55">
        <f>SUMIF(NSL!$C$1542:$C$1545,C12,NSL!$Q$1542:$Q$1545)</f>
        <v>0</v>
      </c>
      <c r="BD12" s="55">
        <f>SUMIF(NSL!$C$1547:$C$1560,C12,NSL!$Q$1547:$Q$1560)</f>
        <v>0</v>
      </c>
      <c r="BE12" s="55">
        <f>SUMIF(NSL!$C$1562:$C$1565,C12,NSL!$Q$1562:$Q$1565)</f>
        <v>0</v>
      </c>
      <c r="BF12" s="55">
        <f>SUMIF(NSL!$C$1567:$C$1569,C12,NSL!$Q$1567:$Q$1569)</f>
        <v>0</v>
      </c>
      <c r="BG12" s="65">
        <f>SUM(G12:J12)+SUM(L12:Q12)+SUM(S12:Z12)+SUM(AB12:BF12)</f>
        <v>58.65</v>
      </c>
      <c r="BH12" s="53">
        <f>K60-BG12</f>
        <v>-0.64999999999999147</v>
      </c>
      <c r="BI12" s="53">
        <f t="shared" si="6"/>
        <v>77.800000000000011</v>
      </c>
    </row>
    <row r="13" spans="1:61" ht="15">
      <c r="A13" s="56" t="s">
        <v>17</v>
      </c>
      <c r="B13" s="13" t="s">
        <v>81</v>
      </c>
      <c r="C13" s="56" t="s">
        <v>20</v>
      </c>
      <c r="D13" s="52">
        <f>HTg!N15</f>
        <v>0</v>
      </c>
      <c r="E13" s="65">
        <f t="shared" si="3"/>
        <v>0</v>
      </c>
      <c r="F13" s="70">
        <f t="shared" si="4"/>
        <v>0</v>
      </c>
      <c r="G13" s="55">
        <f>SUMIF(NSL!$C$9:$C$10,C13,NSL!$Q$9:$Q$10)</f>
        <v>0</v>
      </c>
      <c r="H13" s="55">
        <f>SUMIF(NSL!$C$12:$C$13,C13,NSL!$Q$12:$Q$13)</f>
        <v>0</v>
      </c>
      <c r="I13" s="55">
        <f>SUMIF(NSL!$C$15:$C$16,C13,NSL!$Q$15:$Q$16)</f>
        <v>0</v>
      </c>
      <c r="J13" s="55">
        <f>SUMIF(NSL!$C$18:$C$19,C13,NSL!$Q$18:$Q$19)</f>
        <v>0</v>
      </c>
      <c r="K13" s="55">
        <f>SUMIF(NSL!$C$21:$C$43,C13,NSL!$Q$21:$Q$43)</f>
        <v>0</v>
      </c>
      <c r="L13" s="54">
        <f>D13-BG13</f>
        <v>0</v>
      </c>
      <c r="M13" s="55">
        <f>SUMIF(NSL!$C$53:$C$55,C13,NSL!$Q$53:$Q$55)</f>
        <v>0</v>
      </c>
      <c r="N13" s="55">
        <f>SUMIF(NSL!$C$57:$C$65,C13,NSL!$Q$57:$Q$65)</f>
        <v>0</v>
      </c>
      <c r="O13" s="55">
        <f>SUMIF(NSL!$C$67:$C$76,C13,NSL!$Q$67:$Q$76)</f>
        <v>0</v>
      </c>
      <c r="P13" s="55">
        <f>SUMIF(NSL!$C$78:$C$79,C13,NSL!$Q$78:$Q$79)</f>
        <v>0</v>
      </c>
      <c r="Q13" s="55">
        <f>SUMIF(NSL!$C$81:$C$173,C13,NSL!$Q$81:$Q$173)</f>
        <v>0</v>
      </c>
      <c r="R13" s="65">
        <f t="shared" si="7"/>
        <v>0</v>
      </c>
      <c r="S13" s="55">
        <f>SUMIF(NSL!$C$176:$C$214,C13,NSL!$Q$176:$Q$214)</f>
        <v>0</v>
      </c>
      <c r="T13" s="55">
        <f>SUMIF(NSL!$C$216:$C$238,C13,NSL!$Q$216:$Q$238)</f>
        <v>0</v>
      </c>
      <c r="U13" s="55">
        <f>SUMIF(NSL!$C$240:$C$252,C13,NSL!$Q$240:$Q$252)</f>
        <v>0</v>
      </c>
      <c r="V13" s="55">
        <f>SUMIF(NSL!$C$254:$C$255,C13,NSL!$Q$254:$Q$255)</f>
        <v>0</v>
      </c>
      <c r="W13" s="55">
        <f>SUMIF(NSL!$C$257:$C$282,C13,NSL!$Q$257:$Q$282)</f>
        <v>0</v>
      </c>
      <c r="X13" s="55">
        <f>SUMIF(NSL!$C$284:$C$346,C13,NSL!$Q$284:$Q$346)</f>
        <v>0</v>
      </c>
      <c r="Y13" s="55">
        <f>SUMIF(NSL!$C$348:$C$436,C13,NSL!$Q$348:$Q$436)</f>
        <v>0</v>
      </c>
      <c r="Z13" s="55">
        <f>SUMIF(NSL!$C$438:$C$480,C13,NSL!$Q$438:$Q$480)</f>
        <v>0</v>
      </c>
      <c r="AA13" s="70">
        <f t="shared" si="5"/>
        <v>0</v>
      </c>
      <c r="AB13" s="55">
        <f>SUMIF(NSL!$C$483:$C$679,C13,NSL!$Q$483:$Q$679)</f>
        <v>0</v>
      </c>
      <c r="AC13" s="55">
        <f>SUMIF(NSL!$C$681:$C$682,C13,NSL!$Q$681:$Q$682)</f>
        <v>0</v>
      </c>
      <c r="AD13" s="55">
        <f>SUMIF(NSL!$C$684:$C$692,C13,NSL!$Q$684:$Q$692)</f>
        <v>0</v>
      </c>
      <c r="AE13" s="55">
        <f>SUMIF(NSL!$C$694:$C$776,C13,NSL!$Q$694:$Q$776)</f>
        <v>0</v>
      </c>
      <c r="AF13" s="55">
        <f>SUMIF(NSL!$C$778:$C$810,C13,NSL!$Q$778:$Q$810)</f>
        <v>0</v>
      </c>
      <c r="AG13" s="55">
        <f>SUMIF(NSL!$C$812:$C$813,C13,NSL!$Q$812:$Q$813)</f>
        <v>0</v>
      </c>
      <c r="AH13" s="55">
        <f>SUMIF(NSL!$C$815:$C$816,C13,NSL!$Q$815:$Q$816)</f>
        <v>0</v>
      </c>
      <c r="AI13" s="55">
        <f>SUMIF(NSL!$C$818:$C$889,C13,NSL!$Q$818:$Q$889)</f>
        <v>0</v>
      </c>
      <c r="AJ13" s="55">
        <f>SUMIF(NSL!$C$891:$C$917,C13,NSL!$Q$891:$Q$917)</f>
        <v>0</v>
      </c>
      <c r="AK13" s="55">
        <f>SUMIF(NSL!$C$919:$C$981,C13,NSL!$Q$919:$Q$981)</f>
        <v>0</v>
      </c>
      <c r="AL13" s="55">
        <f>SUMIF(NSL!$C$983:$C$1000,C13,NSL!$Q$983:$Q$1000)</f>
        <v>0</v>
      </c>
      <c r="AM13" s="55">
        <f>SUMIF(NSL!$C$1002:$C$1028,C13,NSL!$Q$1002:$Q$1028)</f>
        <v>0</v>
      </c>
      <c r="AN13" s="55">
        <f>SUMIF(NSL!$C$1030:$C$1045,C13,NSL!$Q$1030:$Q$1045)</f>
        <v>0</v>
      </c>
      <c r="AO13" s="55">
        <f>SUMIF(NSL!$C$1047:$C$1048,C13,NSL!$Q$1047:$Q$1048)</f>
        <v>0</v>
      </c>
      <c r="AP13" s="55">
        <f>SUMIF(NSL!$C$1050:$C$1074,C13,NSL!$Q$1050:$Q$1074)</f>
        <v>0</v>
      </c>
      <c r="AQ13" s="55">
        <f>SUMIF(NSL!$C$1076:$C$1099,C13,NSL!$Q$1076:$Q$1099)</f>
        <v>0</v>
      </c>
      <c r="AR13" s="55">
        <f>SUMIF(NSL!$C$1101:$C$1121,C13,NSL!$Q$1101:$Q$1121)</f>
        <v>0</v>
      </c>
      <c r="AS13" s="55">
        <f>SUMIF(NSL!$C$1123:$C$1164,C13,NSL!$Q$1123:$Q$1164)</f>
        <v>0</v>
      </c>
      <c r="AT13" s="55">
        <f>SUMIF(NSL!$C$1166:$C$1201,C13,NSL!$Q$1166:$Q$1201)</f>
        <v>0</v>
      </c>
      <c r="AU13" s="55">
        <f>SUMIF(NSL!$C$1203:$C$1223,C13,NSL!$Q$1203:$Q$1223)</f>
        <v>0</v>
      </c>
      <c r="AV13" s="55">
        <f>SUMIF(NSL!$C$1225:$C$1226,C13,NSL!$Q$1225:$Q$1226)</f>
        <v>0</v>
      </c>
      <c r="AW13" s="55">
        <f>SUMIF(NSL!$C$1228:$C$1244,C13,NSL!$Q$1228:$Q$1244)</f>
        <v>0</v>
      </c>
      <c r="AX13" s="55">
        <f>SUMIF(NSL!$C$1246:$C$1351,C13,NSL!$Q$1246:$Q$1351)</f>
        <v>0</v>
      </c>
      <c r="AY13" s="55">
        <f>SUMIF(NSL!$C$1353:$C$1434,C13,NSL!$Q$1353:$Q$1434)</f>
        <v>0</v>
      </c>
      <c r="AZ13" s="55">
        <f>SUMIF(NSL!$C$1436:$C$1440,C13,NSL!$Q$1436:$Q$1440)</f>
        <v>0</v>
      </c>
      <c r="BA13" s="55">
        <f>SUMIF(NSL!$C$1442:$C$1507,C13,NSL!$Q$1442:$Q$1507)</f>
        <v>0</v>
      </c>
      <c r="BB13" s="55">
        <f>SUMIF(NSL!$C$1509:$C$1540,C13,NSL!$Q$1509:$Q$1540)</f>
        <v>0</v>
      </c>
      <c r="BC13" s="55">
        <f>SUMIF(NSL!$C$1542:$C$1545,C13,NSL!$Q$1542:$Q$1545)</f>
        <v>0</v>
      </c>
      <c r="BD13" s="55">
        <f>SUMIF(NSL!$C$1547:$C$1560,C13,NSL!$Q$1547:$Q$1560)</f>
        <v>0</v>
      </c>
      <c r="BE13" s="55">
        <f>SUMIF(NSL!$C$1562:$C$1565,C13,NSL!$Q$1562:$Q$1565)</f>
        <v>0</v>
      </c>
      <c r="BF13" s="55">
        <f>SUMIF(NSL!$C$1567:$C$1569,C13,NSL!$Q$1567:$Q$1569)</f>
        <v>0</v>
      </c>
      <c r="BG13" s="65">
        <f>SUM(G13:K13)+SUM(M13:Q13)+SUM(S13:Z13)+SUM(AB13:BF13)</f>
        <v>0</v>
      </c>
      <c r="BH13" s="53">
        <f>L60-BG13</f>
        <v>0</v>
      </c>
      <c r="BI13" s="53">
        <f t="shared" si="6"/>
        <v>0</v>
      </c>
    </row>
    <row r="14" spans="1:61" ht="15">
      <c r="A14" s="56" t="s">
        <v>19</v>
      </c>
      <c r="B14" s="13" t="s">
        <v>82</v>
      </c>
      <c r="C14" s="56" t="s">
        <v>21</v>
      </c>
      <c r="D14" s="52">
        <f>HTg!N16</f>
        <v>1249.51</v>
      </c>
      <c r="E14" s="65">
        <f t="shared" si="3"/>
        <v>1249.51</v>
      </c>
      <c r="F14" s="70">
        <f t="shared" si="4"/>
        <v>0</v>
      </c>
      <c r="G14" s="55">
        <f>SUMIF(NSL!$C$9:$C$10,C14,NSL!$Q$9:$Q$10)</f>
        <v>0</v>
      </c>
      <c r="H14" s="55">
        <f>SUMIF(NSL!$C$12:$C$13,C14,NSL!$Q$12:$Q$13)</f>
        <v>0</v>
      </c>
      <c r="I14" s="55">
        <f>SUMIF(NSL!$C$15:$C$16,C14,NSL!$Q$15:$Q$16)</f>
        <v>0</v>
      </c>
      <c r="J14" s="55">
        <f>SUMIF(NSL!$C$18:$C$19,C14,NSL!$Q$18:$Q$19)</f>
        <v>0</v>
      </c>
      <c r="K14" s="55">
        <f>SUMIF(NSL!$C$21:$C$43,C14,NSL!$Q$21:$Q$43)</f>
        <v>0</v>
      </c>
      <c r="L14" s="55">
        <f>SUMIF(NSL!$C$45:$C$51,C14,NSL!$Q$45:$Q$51)</f>
        <v>0</v>
      </c>
      <c r="M14" s="54">
        <f>D14-BG14</f>
        <v>1190.6500000000001</v>
      </c>
      <c r="N14" s="55">
        <f>SUMIF(NSL!$C$57:$C$65,C14,NSL!$Q$57:$Q$65)</f>
        <v>58.86</v>
      </c>
      <c r="O14" s="55">
        <f>SUMIF(NSL!$C$67:$C$76,C14,NSL!$Q$67:$Q$76)</f>
        <v>0</v>
      </c>
      <c r="P14" s="55">
        <f>SUMIF(NSL!$C$78:$C$79,C14,NSL!$Q$78:$Q$79)</f>
        <v>0</v>
      </c>
      <c r="Q14" s="55">
        <f>SUMIF(NSL!$C$81:$C$173,C14,NSL!$Q$81:$Q$173)</f>
        <v>0</v>
      </c>
      <c r="R14" s="65">
        <f t="shared" si="7"/>
        <v>0</v>
      </c>
      <c r="S14" s="55">
        <f>SUMIF(NSL!$C$176:$C$214,C14,NSL!$Q$176:$Q$214)</f>
        <v>0</v>
      </c>
      <c r="T14" s="55">
        <f>SUMIF(NSL!$C$216:$C$238,C14,NSL!$Q$216:$Q$238)</f>
        <v>0</v>
      </c>
      <c r="U14" s="55">
        <f>SUMIF(NSL!$C$240:$C$252,C14,NSL!$Q$240:$Q$252)</f>
        <v>0</v>
      </c>
      <c r="V14" s="55">
        <f>SUMIF(NSL!$C$254:$C$255,C14,NSL!$Q$254:$Q$255)</f>
        <v>0</v>
      </c>
      <c r="W14" s="55">
        <f>SUMIF(NSL!$C$257:$C$282,C14,NSL!$Q$257:$Q$282)</f>
        <v>0</v>
      </c>
      <c r="X14" s="55">
        <f>SUMIF(NSL!$C$284:$C$346,C14,NSL!$Q$284:$Q$346)</f>
        <v>0</v>
      </c>
      <c r="Y14" s="55">
        <f>SUMIF(NSL!$C$348:$C$436,C14,NSL!$Q$348:$Q$436)</f>
        <v>0</v>
      </c>
      <c r="Z14" s="55">
        <f>SUMIF(NSL!$C$438:$C$480,C14,NSL!$Q$438:$Q$480)</f>
        <v>0</v>
      </c>
      <c r="AA14" s="70">
        <f t="shared" si="5"/>
        <v>0</v>
      </c>
      <c r="AB14" s="55">
        <f>SUMIF(NSL!$C$483:$C$679,C14,NSL!$Q$483:$Q$679)</f>
        <v>0</v>
      </c>
      <c r="AC14" s="55">
        <f>SUMIF(NSL!$C$681:$C$682,C14,NSL!$Q$681:$Q$682)</f>
        <v>0</v>
      </c>
      <c r="AD14" s="55">
        <f>SUMIF(NSL!$C$684:$C$692,C14,NSL!$Q$684:$Q$692)</f>
        <v>0</v>
      </c>
      <c r="AE14" s="55">
        <f>SUMIF(NSL!$C$694:$C$776,C14,NSL!$Q$694:$Q$776)</f>
        <v>0</v>
      </c>
      <c r="AF14" s="55">
        <f>SUMIF(NSL!$C$778:$C$810,C14,NSL!$Q$778:$Q$810)</f>
        <v>0</v>
      </c>
      <c r="AG14" s="55">
        <f>SUMIF(NSL!$C$812:$C$813,C14,NSL!$Q$812:$Q$813)</f>
        <v>0</v>
      </c>
      <c r="AH14" s="55">
        <f>SUMIF(NSL!$C$815:$C$816,C14,NSL!$Q$815:$Q$816)</f>
        <v>0</v>
      </c>
      <c r="AI14" s="55">
        <f>SUMIF(NSL!$C$818:$C$889,C14,NSL!$Q$818:$Q$889)</f>
        <v>0</v>
      </c>
      <c r="AJ14" s="55">
        <f>SUMIF(NSL!$C$891:$C$917,C14,NSL!$Q$891:$Q$917)</f>
        <v>0</v>
      </c>
      <c r="AK14" s="55">
        <f>SUMIF(NSL!$C$919:$C$981,C14,NSL!$Q$919:$Q$981)</f>
        <v>0</v>
      </c>
      <c r="AL14" s="55">
        <f>SUMIF(NSL!$C$983:$C$1000,C14,NSL!$Q$983:$Q$1000)</f>
        <v>0</v>
      </c>
      <c r="AM14" s="55">
        <f>SUMIF(NSL!$C$1002:$C$1028,C14,NSL!$Q$1002:$Q$1028)</f>
        <v>0</v>
      </c>
      <c r="AN14" s="55">
        <f>SUMIF(NSL!$C$1030:$C$1045,C14,NSL!$Q$1030:$Q$1045)</f>
        <v>0</v>
      </c>
      <c r="AO14" s="55">
        <f>SUMIF(NSL!$C$1047:$C$1048,C14,NSL!$Q$1047:$Q$1048)</f>
        <v>0</v>
      </c>
      <c r="AP14" s="55">
        <f>SUMIF(NSL!$C$1050:$C$1074,C14,NSL!$Q$1050:$Q$1074)</f>
        <v>0</v>
      </c>
      <c r="AQ14" s="55">
        <f>SUMIF(NSL!$C$1076:$C$1099,C14,NSL!$Q$1076:$Q$1099)</f>
        <v>0</v>
      </c>
      <c r="AR14" s="55">
        <f>SUMIF(NSL!$C$1101:$C$1121,C14,NSL!$Q$1101:$Q$1121)</f>
        <v>0</v>
      </c>
      <c r="AS14" s="55">
        <f>SUMIF(NSL!$C$1123:$C$1164,C14,NSL!$Q$1123:$Q$1164)</f>
        <v>0</v>
      </c>
      <c r="AT14" s="55">
        <f>SUMIF(NSL!$C$1166:$C$1201,C14,NSL!$Q$1166:$Q$1201)</f>
        <v>0</v>
      </c>
      <c r="AU14" s="55">
        <f>SUMIF(NSL!$C$1203:$C$1223,C14,NSL!$Q$1203:$Q$1223)</f>
        <v>0</v>
      </c>
      <c r="AV14" s="55">
        <f>SUMIF(NSL!$C$1225:$C$1226,C14,NSL!$Q$1225:$Q$1226)</f>
        <v>0</v>
      </c>
      <c r="AW14" s="55">
        <f>SUMIF(NSL!$C$1228:$C$1244,C14,NSL!$Q$1228:$Q$1244)</f>
        <v>0</v>
      </c>
      <c r="AX14" s="55">
        <f>SUMIF(NSL!$C$1246:$C$1351,C14,NSL!$Q$1246:$Q$1351)</f>
        <v>0</v>
      </c>
      <c r="AY14" s="55">
        <f>SUMIF(NSL!$C$1353:$C$1434,C14,NSL!$Q$1353:$Q$1434)</f>
        <v>0</v>
      </c>
      <c r="AZ14" s="55">
        <f>SUMIF(NSL!$C$1436:$C$1440,C14,NSL!$Q$1436:$Q$1440)</f>
        <v>0</v>
      </c>
      <c r="BA14" s="55">
        <f>SUMIF(NSL!$C$1442:$C$1507,C14,NSL!$Q$1442:$Q$1507)</f>
        <v>0</v>
      </c>
      <c r="BB14" s="55">
        <f>SUMIF(NSL!$C$1509:$C$1540,C14,NSL!$Q$1509:$Q$1540)</f>
        <v>0</v>
      </c>
      <c r="BC14" s="55">
        <f>SUMIF(NSL!$C$1542:$C$1545,C14,NSL!$Q$1542:$Q$1545)</f>
        <v>0</v>
      </c>
      <c r="BD14" s="55">
        <f>SUMIF(NSL!$C$1547:$C$1560,C14,NSL!$Q$1547:$Q$1560)</f>
        <v>0</v>
      </c>
      <c r="BE14" s="55">
        <f>SUMIF(NSL!$C$1562:$C$1565,C14,NSL!$Q$1562:$Q$1565)</f>
        <v>0</v>
      </c>
      <c r="BF14" s="55">
        <f>SUMIF(NSL!$C$1567:$C$1569,C14,NSL!$Q$1567:$Q$1569)</f>
        <v>0</v>
      </c>
      <c r="BG14" s="65">
        <f>SUM(G14:L14)+SUM(N14:Q14)+SUM(S14:Z14)+SUM(AB14:BF14)</f>
        <v>58.86</v>
      </c>
      <c r="BH14" s="53">
        <f>M60-BG14</f>
        <v>-58.86</v>
      </c>
      <c r="BI14" s="53">
        <f t="shared" si="6"/>
        <v>1190.6500000000001</v>
      </c>
    </row>
    <row r="15" spans="1:61" ht="15">
      <c r="A15" s="56" t="s">
        <v>84</v>
      </c>
      <c r="B15" s="13" t="s">
        <v>83</v>
      </c>
      <c r="C15" s="56" t="s">
        <v>22</v>
      </c>
      <c r="D15" s="52">
        <f>HTg!N17</f>
        <v>1509.14</v>
      </c>
      <c r="E15" s="65">
        <f t="shared" si="3"/>
        <v>1369.7200000000003</v>
      </c>
      <c r="F15" s="70">
        <f t="shared" si="4"/>
        <v>0</v>
      </c>
      <c r="G15" s="55">
        <f>SUMIF(NSL!$C$9:$C$10,C15,NSL!$Q$9:$Q$10)</f>
        <v>0</v>
      </c>
      <c r="H15" s="55">
        <f>SUMIF(NSL!$C$12:$C$13,C15,NSL!$Q$12:$Q$13)</f>
        <v>0</v>
      </c>
      <c r="I15" s="55">
        <f>SUMIF(NSL!$C$15:$C$16,C15,NSL!$Q$15:$Q$16)</f>
        <v>0</v>
      </c>
      <c r="J15" s="55">
        <f>SUMIF(NSL!$C$18:$C$19,C15,NSL!$Q$18:$Q$19)</f>
        <v>0</v>
      </c>
      <c r="K15" s="55">
        <f>SUMIF(NSL!$C$21:$C$43,C15,NSL!$Q$21:$Q$43)</f>
        <v>45</v>
      </c>
      <c r="L15" s="55">
        <f>SUMIF(NSL!$C$45:$C$51,C15,NSL!$Q$45:$Q$51)</f>
        <v>0</v>
      </c>
      <c r="M15" s="55">
        <f>SUMIF(NSL!$C$53:$C$55,C15,NSL!$Q$53:$Q$55)</f>
        <v>0</v>
      </c>
      <c r="N15" s="54">
        <f>D15-BG15</f>
        <v>1278.0900000000001</v>
      </c>
      <c r="O15" s="55">
        <f>SUMIF(NSL!$C$67:$C$76,C15,NSL!$Q$67:$Q$76)</f>
        <v>0</v>
      </c>
      <c r="P15" s="55">
        <f>SUMIF(NSL!$C$78:$C$79,C15,NSL!$Q$78:$Q$79)</f>
        <v>0</v>
      </c>
      <c r="Q15" s="55">
        <f>SUMIF(NSL!$C$81:$C$173,C15,NSL!$Q$81:$Q$173)</f>
        <v>46.629999999999995</v>
      </c>
      <c r="R15" s="65">
        <f t="shared" si="7"/>
        <v>139.42000000000002</v>
      </c>
      <c r="S15" s="55">
        <f>SUMIF(NSL!$C$176:$C$214,C15,NSL!$Q$176:$Q$214)</f>
        <v>23</v>
      </c>
      <c r="T15" s="55">
        <f>SUMIF(NSL!$C$216:$C$238,C15,NSL!$Q$216:$Q$238)</f>
        <v>0.61</v>
      </c>
      <c r="U15" s="55">
        <f>SUMIF(NSL!$C$240:$C$252,C15,NSL!$Q$240:$Q$252)</f>
        <v>0</v>
      </c>
      <c r="V15" s="55">
        <f>SUMIF(NSL!$C$254:$C$255,C15,NSL!$Q$254:$Q$255)</f>
        <v>0</v>
      </c>
      <c r="W15" s="55">
        <f>SUMIF(NSL!$C$257:$C$282,C15,NSL!$Q$257:$Q$282)</f>
        <v>8.9</v>
      </c>
      <c r="X15" s="55">
        <f>SUMIF(NSL!$C$284:$C$346,C15,NSL!$Q$284:$Q$346)</f>
        <v>0</v>
      </c>
      <c r="Y15" s="55">
        <f>SUMIF(NSL!$C$348:$C$436,C15,NSL!$Q$348:$Q$436)</f>
        <v>0.5</v>
      </c>
      <c r="Z15" s="55">
        <f>SUMIF(NSL!$C$438:$C$480,C15,NSL!$Q$438:$Q$480)</f>
        <v>31.67</v>
      </c>
      <c r="AA15" s="70">
        <f t="shared" si="5"/>
        <v>7.86</v>
      </c>
      <c r="AB15" s="55">
        <f>SUMIF(NSL!$C$483:$C$679,C15,NSL!$Q$483:$Q$679)</f>
        <v>0.05</v>
      </c>
      <c r="AC15" s="55">
        <f>SUMIF(NSL!$C$681:$C$682,C15,NSL!$Q$681:$Q$682)</f>
        <v>0</v>
      </c>
      <c r="AD15" s="55">
        <f>SUMIF(NSL!$C$684:$C$692,C15,NSL!$Q$684:$Q$692)</f>
        <v>0</v>
      </c>
      <c r="AE15" s="55">
        <f>SUMIF(NSL!$C$694:$C$776,C15,NSL!$Q$694:$Q$776)</f>
        <v>0</v>
      </c>
      <c r="AF15" s="55">
        <f>SUMIF(NSL!$C$778:$C$810,C15,NSL!$Q$778:$Q$810)</f>
        <v>3.25</v>
      </c>
      <c r="AG15" s="55">
        <f>SUMIF(NSL!$C$812:$C$813,C15,NSL!$Q$812:$Q$813)</f>
        <v>0</v>
      </c>
      <c r="AH15" s="55">
        <f>SUMIF(NSL!$C$815:$C$816,C15,NSL!$Q$815:$Q$816)</f>
        <v>0</v>
      </c>
      <c r="AI15" s="55">
        <f>SUMIF(NSL!$C$818:$C$889,C15,NSL!$Q$818:$Q$889)</f>
        <v>1.96</v>
      </c>
      <c r="AJ15" s="55">
        <f>SUMIF(NSL!$C$891:$C$917,C15,NSL!$Q$891:$Q$917)</f>
        <v>0.9</v>
      </c>
      <c r="AK15" s="55">
        <f>SUMIF(NSL!$C$919:$C$981,C15,NSL!$Q$919:$Q$981)</f>
        <v>1.7</v>
      </c>
      <c r="AL15" s="55">
        <f>SUMIF(NSL!$C$983:$C$1000,C15,NSL!$Q$983:$Q$1000)</f>
        <v>0</v>
      </c>
      <c r="AM15" s="55">
        <f>SUMIF(NSL!$C$1002:$C$1028,C15,NSL!$Q$1002:$Q$1028)</f>
        <v>0</v>
      </c>
      <c r="AN15" s="55">
        <f>SUMIF(NSL!$C$1030:$C$1045,C15,NSL!$Q$1030:$Q$1045)</f>
        <v>0</v>
      </c>
      <c r="AO15" s="55">
        <f>SUMIF(NSL!$C$1047:$C$1048,C15,NSL!$Q$1047:$Q$1048)</f>
        <v>0</v>
      </c>
      <c r="AP15" s="55">
        <f>SUMIF(NSL!$C$1050:$C$1074,C15,NSL!$Q$1050:$Q$1074)</f>
        <v>0</v>
      </c>
      <c r="AQ15" s="55">
        <f>SUMIF(NSL!$C$1076:$C$1099,C15,NSL!$Q$1076:$Q$1099)</f>
        <v>5</v>
      </c>
      <c r="AR15" s="55">
        <f>SUMIF(NSL!$C$1101:$C$1121,C15,NSL!$Q$1101:$Q$1121)</f>
        <v>1.8</v>
      </c>
      <c r="AS15" s="55">
        <f>SUMIF(NSL!$C$1123:$C$1164,C15,NSL!$Q$1123:$Q$1164)</f>
        <v>0</v>
      </c>
      <c r="AT15" s="55">
        <f>SUMIF(NSL!$C$1166:$C$1201,C15,NSL!$Q$1166:$Q$1201)</f>
        <v>0.63</v>
      </c>
      <c r="AU15" s="55">
        <f>SUMIF(NSL!$C$1203:$C$1223,C15,NSL!$Q$1203:$Q$1223)</f>
        <v>0.53</v>
      </c>
      <c r="AV15" s="55">
        <f>SUMIF(NSL!$C$1225:$C$1226,C15,NSL!$Q$1225:$Q$1226)</f>
        <v>0</v>
      </c>
      <c r="AW15" s="55">
        <f>SUMIF(NSL!$C$1228:$C$1244,C15,NSL!$Q$1228:$Q$1244)</f>
        <v>0.15</v>
      </c>
      <c r="AX15" s="55">
        <f>SUMIF(NSL!$C$1246:$C$1351,C15,NSL!$Q$1246:$Q$1351)</f>
        <v>2.29</v>
      </c>
      <c r="AY15" s="55">
        <f>SUMIF(NSL!$C$1353:$C$1434,C15,NSL!$Q$1353:$Q$1434)</f>
        <v>56.480000000000004</v>
      </c>
      <c r="AZ15" s="55">
        <f>SUMIF(NSL!$C$1436:$C$1440,C15,NSL!$Q$1436:$Q$1440)</f>
        <v>0</v>
      </c>
      <c r="BA15" s="55">
        <f>SUMIF(NSL!$C$1442:$C$1507,C15,NSL!$Q$1442:$Q$1507)</f>
        <v>0</v>
      </c>
      <c r="BB15" s="55">
        <f>SUMIF(NSL!$C$1509:$C$1540,C15,NSL!$Q$1509:$Q$1540)</f>
        <v>0</v>
      </c>
      <c r="BC15" s="55">
        <f>SUMIF(NSL!$C$1542:$C$1545,C15,NSL!$Q$1542:$Q$1545)</f>
        <v>0</v>
      </c>
      <c r="BD15" s="55">
        <f>SUMIF(NSL!$C$1547:$C$1560,C15,NSL!$Q$1547:$Q$1560)</f>
        <v>0</v>
      </c>
      <c r="BE15" s="55">
        <f>SUMIF(NSL!$C$1562:$C$1565,C15,NSL!$Q$1562:$Q$1565)</f>
        <v>0</v>
      </c>
      <c r="BF15" s="55">
        <f>SUMIF(NSL!$C$1567:$C$1569,C15,NSL!$Q$1567:$Q$1569)</f>
        <v>0</v>
      </c>
      <c r="BG15" s="65">
        <f>SUM(G15:M15)+SUM(O15:Q15)+SUM(S15:Z15)+SUM(AB15:BF15)</f>
        <v>231.05</v>
      </c>
      <c r="BH15" s="53">
        <f>N60-BG15</f>
        <v>-128.04000000000002</v>
      </c>
      <c r="BI15" s="53">
        <f t="shared" si="6"/>
        <v>1381.1000000000001</v>
      </c>
    </row>
    <row r="16" spans="1:61" ht="15">
      <c r="A16" s="56" t="s">
        <v>93</v>
      </c>
      <c r="B16" s="13" t="s">
        <v>92</v>
      </c>
      <c r="C16" s="56" t="s">
        <v>23</v>
      </c>
      <c r="D16" s="52">
        <f>HTg!N18</f>
        <v>15.03</v>
      </c>
      <c r="E16" s="65">
        <f t="shared" si="3"/>
        <v>14.87</v>
      </c>
      <c r="F16" s="70">
        <f t="shared" si="4"/>
        <v>0</v>
      </c>
      <c r="G16" s="55">
        <f>SUMIF(NSL!$C$9:$C$10,C16,NSL!$Q$9:$Q$10)</f>
        <v>0</v>
      </c>
      <c r="H16" s="55">
        <f>SUMIF(NSL!$C$12:$C$13,C16,NSL!$Q$12:$Q$13)</f>
        <v>0</v>
      </c>
      <c r="I16" s="55">
        <f>SUMIF(NSL!$C$15:$C$16,C16,NSL!$Q$15:$Q$16)</f>
        <v>0</v>
      </c>
      <c r="J16" s="55">
        <f>SUMIF(NSL!$C$18:$C$19,C16,NSL!$Q$18:$Q$19)</f>
        <v>0</v>
      </c>
      <c r="K16" s="55">
        <f>SUMIF(NSL!$C$21:$C$43,C16,NSL!$Q$21:$Q$43)</f>
        <v>0</v>
      </c>
      <c r="L16" s="55">
        <f>SUMIF(NSL!$C$45:$C$51,C16,NSL!$Q$45:$Q$51)</f>
        <v>0</v>
      </c>
      <c r="M16" s="55">
        <f>SUMIF(NSL!$C$53:$C$55,C16,NSL!$Q$53:$Q$55)</f>
        <v>0</v>
      </c>
      <c r="N16" s="55">
        <f>SUMIF(NSL!$C$57:$C$65,C16,NSL!$Q$57:$Q$65)</f>
        <v>0</v>
      </c>
      <c r="O16" s="54">
        <f>D16-BG16</f>
        <v>14.87</v>
      </c>
      <c r="P16" s="55">
        <f>SUMIF(NSL!$C$78:$C$79,C16,NSL!$Q$78:$Q$79)</f>
        <v>0</v>
      </c>
      <c r="Q16" s="55">
        <f>SUMIF(NSL!$C$81:$C$173,C16,NSL!$Q$81:$Q$173)</f>
        <v>0</v>
      </c>
      <c r="R16" s="65">
        <f t="shared" si="7"/>
        <v>0.16</v>
      </c>
      <c r="S16" s="55">
        <f>SUMIF(NSL!$C$176:$C$214,C16,NSL!$Q$176:$Q$214)</f>
        <v>0</v>
      </c>
      <c r="T16" s="55">
        <f>SUMIF(NSL!$C$216:$C$238,C16,NSL!$Q$216:$Q$238)</f>
        <v>0</v>
      </c>
      <c r="U16" s="55">
        <f>SUMIF(NSL!$C$240:$C$252,C16,NSL!$Q$240:$Q$252)</f>
        <v>0</v>
      </c>
      <c r="V16" s="55">
        <f>SUMIF(NSL!$C$254:$C$255,C16,NSL!$Q$254:$Q$255)</f>
        <v>0</v>
      </c>
      <c r="W16" s="55">
        <f>SUMIF(NSL!$C$257:$C$282,C16,NSL!$Q$257:$Q$282)</f>
        <v>0</v>
      </c>
      <c r="X16" s="55">
        <f>SUMIF(NSL!$C$284:$C$346,C16,NSL!$Q$284:$Q$346)</f>
        <v>0</v>
      </c>
      <c r="Y16" s="55">
        <f>SUMIF(NSL!$C$348:$C$436,C16,NSL!$Q$348:$Q$436)</f>
        <v>0</v>
      </c>
      <c r="Z16" s="55">
        <f>SUMIF(NSL!$C$438:$C$480,C16,NSL!$Q$438:$Q$480)</f>
        <v>0</v>
      </c>
      <c r="AA16" s="70">
        <f t="shared" si="5"/>
        <v>0</v>
      </c>
      <c r="AB16" s="55">
        <f>SUMIF(NSL!$C$483:$C$679,C16,NSL!$Q$483:$Q$679)</f>
        <v>0</v>
      </c>
      <c r="AC16" s="55">
        <f>SUMIF(NSL!$C$681:$C$682,C16,NSL!$Q$681:$Q$682)</f>
        <v>0</v>
      </c>
      <c r="AD16" s="55">
        <f>SUMIF(NSL!$C$684:$C$692,C16,NSL!$Q$684:$Q$692)</f>
        <v>0</v>
      </c>
      <c r="AE16" s="55">
        <f>SUMIF(NSL!$C$694:$C$776,C16,NSL!$Q$694:$Q$776)</f>
        <v>0</v>
      </c>
      <c r="AF16" s="55">
        <f>SUMIF(NSL!$C$778:$C$810,C16,NSL!$Q$778:$Q$810)</f>
        <v>0</v>
      </c>
      <c r="AG16" s="55">
        <f>SUMIF(NSL!$C$812:$C$813,C16,NSL!$Q$812:$Q$813)</f>
        <v>0</v>
      </c>
      <c r="AH16" s="55">
        <f>SUMIF(NSL!$C$815:$C$816,C16,NSL!$Q$815:$Q$816)</f>
        <v>0</v>
      </c>
      <c r="AI16" s="55">
        <f>SUMIF(NSL!$C$818:$C$889,C16,NSL!$Q$818:$Q$889)</f>
        <v>0</v>
      </c>
      <c r="AJ16" s="55">
        <f>SUMIF(NSL!$C$891:$C$917,C16,NSL!$Q$891:$Q$917)</f>
        <v>0</v>
      </c>
      <c r="AK16" s="55">
        <f>SUMIF(NSL!$C$919:$C$981,C16,NSL!$Q$919:$Q$981)</f>
        <v>0</v>
      </c>
      <c r="AL16" s="55">
        <f>SUMIF(NSL!$C$983:$C$1000,C16,NSL!$Q$983:$Q$1000)</f>
        <v>0</v>
      </c>
      <c r="AM16" s="55">
        <f>SUMIF(NSL!$C$1002:$C$1028,C16,NSL!$Q$1002:$Q$1028)</f>
        <v>0</v>
      </c>
      <c r="AN16" s="55">
        <f>SUMIF(NSL!$C$1030:$C$1045,C16,NSL!$Q$1030:$Q$1045)</f>
        <v>0</v>
      </c>
      <c r="AO16" s="55">
        <f>SUMIF(NSL!$C$1047:$C$1048,C16,NSL!$Q$1047:$Q$1048)</f>
        <v>0</v>
      </c>
      <c r="AP16" s="55">
        <f>SUMIF(NSL!$C$1050:$C$1074,C16,NSL!$Q$1050:$Q$1074)</f>
        <v>0</v>
      </c>
      <c r="AQ16" s="55">
        <f>SUMIF(NSL!$C$1076:$C$1099,C16,NSL!$Q$1076:$Q$1099)</f>
        <v>0</v>
      </c>
      <c r="AR16" s="55">
        <f>SUMIF(NSL!$C$1101:$C$1121,C16,NSL!$Q$1101:$Q$1121)</f>
        <v>0.16</v>
      </c>
      <c r="AS16" s="55">
        <f>SUMIF(NSL!$C$1123:$C$1164,C16,NSL!$Q$1123:$Q$1164)</f>
        <v>0</v>
      </c>
      <c r="AT16" s="55">
        <f>SUMIF(NSL!$C$1166:$C$1201,C16,NSL!$Q$1166:$Q$1201)</f>
        <v>0</v>
      </c>
      <c r="AU16" s="55">
        <f>SUMIF(NSL!$C$1203:$C$1223,C16,NSL!$Q$1203:$Q$1223)</f>
        <v>0</v>
      </c>
      <c r="AV16" s="55">
        <f>SUMIF(NSL!$C$1225:$C$1226,C16,NSL!$Q$1225:$Q$1226)</f>
        <v>0</v>
      </c>
      <c r="AW16" s="55">
        <f>SUMIF(NSL!$C$1228:$C$1244,C16,NSL!$Q$1228:$Q$1244)</f>
        <v>0</v>
      </c>
      <c r="AX16" s="55">
        <f>SUMIF(NSL!$C$1246:$C$1351,C16,NSL!$Q$1246:$Q$1351)</f>
        <v>0</v>
      </c>
      <c r="AY16" s="55">
        <f>SUMIF(NSL!$C$1353:$C$1434,C16,NSL!$Q$1353:$Q$1434)</f>
        <v>0</v>
      </c>
      <c r="AZ16" s="55">
        <f>SUMIF(NSL!$C$1436:$C$1440,C16,NSL!$Q$1436:$Q$1440)</f>
        <v>0</v>
      </c>
      <c r="BA16" s="55">
        <f>SUMIF(NSL!$C$1442:$C$1507,C16,NSL!$Q$1442:$Q$1507)</f>
        <v>0</v>
      </c>
      <c r="BB16" s="55">
        <f>SUMIF(NSL!$C$1509:$C$1540,C16,NSL!$Q$1509:$Q$1540)</f>
        <v>0</v>
      </c>
      <c r="BC16" s="55">
        <f>SUMIF(NSL!$C$1542:$C$1545,C16,NSL!$Q$1542:$Q$1545)</f>
        <v>0</v>
      </c>
      <c r="BD16" s="55">
        <f>SUMIF(NSL!$C$1547:$C$1560,C16,NSL!$Q$1547:$Q$1560)</f>
        <v>0</v>
      </c>
      <c r="BE16" s="55">
        <f>SUMIF(NSL!$C$1562:$C$1565,C16,NSL!$Q$1562:$Q$1565)</f>
        <v>0</v>
      </c>
      <c r="BF16" s="55">
        <f>SUMIF(NSL!$C$1567:$C$1569,C16,NSL!$Q$1567:$Q$1569)</f>
        <v>0</v>
      </c>
      <c r="BG16" s="65">
        <f>SUM(G16:N16)+SUM(P16:Q16)+SUM(S16:Z16)+SUM(AB16:BF16)</f>
        <v>0.16</v>
      </c>
      <c r="BH16" s="53">
        <f>O60-BG16</f>
        <v>2.3899999999999988</v>
      </c>
      <c r="BI16" s="53">
        <f t="shared" si="6"/>
        <v>17.419999999999998</v>
      </c>
    </row>
    <row r="17" spans="1:61" ht="15">
      <c r="A17" s="56" t="s">
        <v>107</v>
      </c>
      <c r="B17" s="13" t="s">
        <v>94</v>
      </c>
      <c r="C17" s="56" t="s">
        <v>24</v>
      </c>
      <c r="D17" s="52">
        <f>HTg!N19</f>
        <v>0</v>
      </c>
      <c r="E17" s="65">
        <f t="shared" si="3"/>
        <v>0</v>
      </c>
      <c r="F17" s="70">
        <f t="shared" si="4"/>
        <v>0</v>
      </c>
      <c r="G17" s="55">
        <f>SUMIF(NSL!$C$9:$C$10,C17,NSL!$Q$9:$Q$10)</f>
        <v>0</v>
      </c>
      <c r="H17" s="55">
        <f>SUMIF(NSL!$C$12:$C$13,C17,NSL!$Q$12:$Q$13)</f>
        <v>0</v>
      </c>
      <c r="I17" s="55">
        <f>SUMIF(NSL!$C$15:$C$16,C17,NSL!$Q$15:$Q$16)</f>
        <v>0</v>
      </c>
      <c r="J17" s="55">
        <f>SUMIF(NSL!$C$18:$C$19,C17,NSL!$Q$18:$Q$19)</f>
        <v>0</v>
      </c>
      <c r="K17" s="55">
        <f>SUMIF(NSL!$C$21:$C$43,C17,NSL!$Q$21:$Q$43)</f>
        <v>0</v>
      </c>
      <c r="L17" s="55">
        <f>SUMIF(NSL!$C$45:$C$51,C17,NSL!$Q$45:$Q$51)</f>
        <v>0</v>
      </c>
      <c r="M17" s="55">
        <f>SUMIF(NSL!$C$53:$C$55,C17,NSL!$Q$53:$Q$55)</f>
        <v>0</v>
      </c>
      <c r="N17" s="55">
        <f>SUMIF(NSL!$C$57:$C$65,C17,NSL!$Q$57:$Q$65)</f>
        <v>0</v>
      </c>
      <c r="O17" s="55">
        <f>SUMIF(NSL!$C$67:$C$76,C17,NSL!$Q$67:$Q$76)</f>
        <v>0</v>
      </c>
      <c r="P17" s="54">
        <f>D17-BG17</f>
        <v>0</v>
      </c>
      <c r="Q17" s="55">
        <f>SUMIF(NSL!$C$81:$C$173,C17,NSL!$Q$81:$Q$173)</f>
        <v>0</v>
      </c>
      <c r="R17" s="65">
        <f t="shared" si="7"/>
        <v>0</v>
      </c>
      <c r="S17" s="55">
        <f>SUMIF(NSL!$C$176:$C$214,C17,NSL!$Q$176:$Q$214)</f>
        <v>0</v>
      </c>
      <c r="T17" s="55">
        <f>SUMIF(NSL!$C$216:$C$238,C17,NSL!$Q$216:$Q$238)</f>
        <v>0</v>
      </c>
      <c r="U17" s="55">
        <f>SUMIF(NSL!$C$240:$C$252,C17,NSL!$Q$240:$Q$252)</f>
        <v>0</v>
      </c>
      <c r="V17" s="55">
        <f>SUMIF(NSL!$C$254:$C$255,C17,NSL!$Q$254:$Q$255)</f>
        <v>0</v>
      </c>
      <c r="W17" s="55">
        <f>SUMIF(NSL!$C$257:$C$282,C17,NSL!$Q$257:$Q$282)</f>
        <v>0</v>
      </c>
      <c r="X17" s="55">
        <f>SUMIF(NSL!$C$284:$C$346,C17,NSL!$Q$284:$Q$346)</f>
        <v>0</v>
      </c>
      <c r="Y17" s="55">
        <f>SUMIF(NSL!$C$348:$C$436,C17,NSL!$Q$348:$Q$436)</f>
        <v>0</v>
      </c>
      <c r="Z17" s="55">
        <f>SUMIF(NSL!$C$438:$C$480,C17,NSL!$Q$438:$Q$480)</f>
        <v>0</v>
      </c>
      <c r="AA17" s="70">
        <f t="shared" si="5"/>
        <v>0</v>
      </c>
      <c r="AB17" s="55">
        <f>SUMIF(NSL!$C$483:$C$679,C17,NSL!$Q$483:$Q$679)</f>
        <v>0</v>
      </c>
      <c r="AC17" s="55">
        <f>SUMIF(NSL!$C$681:$C$682,C17,NSL!$Q$681:$Q$682)</f>
        <v>0</v>
      </c>
      <c r="AD17" s="55">
        <f>SUMIF(NSL!$C$684:$C$692,C17,NSL!$Q$684:$Q$692)</f>
        <v>0</v>
      </c>
      <c r="AE17" s="55">
        <f>SUMIF(NSL!$C$694:$C$776,C17,NSL!$Q$694:$Q$776)</f>
        <v>0</v>
      </c>
      <c r="AF17" s="55">
        <f>SUMIF(NSL!$C$778:$C$810,C17,NSL!$Q$778:$Q$810)</f>
        <v>0</v>
      </c>
      <c r="AG17" s="55">
        <f>SUMIF(NSL!$C$812:$C$813,C17,NSL!$Q$812:$Q$813)</f>
        <v>0</v>
      </c>
      <c r="AH17" s="55">
        <f>SUMIF(NSL!$C$815:$C$816,C17,NSL!$Q$815:$Q$816)</f>
        <v>0</v>
      </c>
      <c r="AI17" s="55">
        <f>SUMIF(NSL!$C$818:$C$889,C17,NSL!$Q$818:$Q$889)</f>
        <v>0</v>
      </c>
      <c r="AJ17" s="55">
        <f>SUMIF(NSL!$C$891:$C$917,C17,NSL!$Q$891:$Q$917)</f>
        <v>0</v>
      </c>
      <c r="AK17" s="55">
        <f>SUMIF(NSL!$C$919:$C$981,C17,NSL!$Q$919:$Q$981)</f>
        <v>0</v>
      </c>
      <c r="AL17" s="55">
        <f>SUMIF(NSL!$C$983:$C$1000,C17,NSL!$Q$983:$Q$1000)</f>
        <v>0</v>
      </c>
      <c r="AM17" s="55">
        <f>SUMIF(NSL!$C$1002:$C$1028,C17,NSL!$Q$1002:$Q$1028)</f>
        <v>0</v>
      </c>
      <c r="AN17" s="55">
        <f>SUMIF(NSL!$C$1030:$C$1045,C17,NSL!$Q$1030:$Q$1045)</f>
        <v>0</v>
      </c>
      <c r="AO17" s="55">
        <f>SUMIF(NSL!$C$1047:$C$1048,C17,NSL!$Q$1047:$Q$1048)</f>
        <v>0</v>
      </c>
      <c r="AP17" s="55">
        <f>SUMIF(NSL!$C$1050:$C$1074,C17,NSL!$Q$1050:$Q$1074)</f>
        <v>0</v>
      </c>
      <c r="AQ17" s="55">
        <f>SUMIF(NSL!$C$1076:$C$1099,C17,NSL!$Q$1076:$Q$1099)</f>
        <v>0</v>
      </c>
      <c r="AR17" s="55">
        <f>SUMIF(NSL!$C$1101:$C$1121,C17,NSL!$Q$1101:$Q$1121)</f>
        <v>0</v>
      </c>
      <c r="AS17" s="55">
        <f>SUMIF(NSL!$C$1123:$C$1164,C17,NSL!$Q$1123:$Q$1164)</f>
        <v>0</v>
      </c>
      <c r="AT17" s="55">
        <f>SUMIF(NSL!$C$1166:$C$1201,C17,NSL!$Q$1166:$Q$1201)</f>
        <v>0</v>
      </c>
      <c r="AU17" s="55">
        <f>SUMIF(NSL!$C$1203:$C$1223,C17,NSL!$Q$1203:$Q$1223)</f>
        <v>0</v>
      </c>
      <c r="AV17" s="55">
        <f>SUMIF(NSL!$C$1225:$C$1226,C17,NSL!$Q$1225:$Q$1226)</f>
        <v>0</v>
      </c>
      <c r="AW17" s="55">
        <f>SUMIF(NSL!$C$1228:$C$1244,C17,NSL!$Q$1228:$Q$1244)</f>
        <v>0</v>
      </c>
      <c r="AX17" s="55">
        <f>SUMIF(NSL!$C$1246:$C$1351,C17,NSL!$Q$1246:$Q$1351)</f>
        <v>0</v>
      </c>
      <c r="AY17" s="55">
        <f>SUMIF(NSL!$C$1353:$C$1434,C17,NSL!$Q$1353:$Q$1434)</f>
        <v>0</v>
      </c>
      <c r="AZ17" s="55">
        <f>SUMIF(NSL!$C$1436:$C$1440,C17,NSL!$Q$1436:$Q$1440)</f>
        <v>0</v>
      </c>
      <c r="BA17" s="55">
        <f>SUMIF(NSL!$C$1442:$C$1507,C17,NSL!$Q$1442:$Q$1507)</f>
        <v>0</v>
      </c>
      <c r="BB17" s="55">
        <f>SUMIF(NSL!$C$1509:$C$1540,C17,NSL!$Q$1509:$Q$1540)</f>
        <v>0</v>
      </c>
      <c r="BC17" s="55">
        <f>SUMIF(NSL!$C$1542:$C$1545,C17,NSL!$Q$1542:$Q$1545)</f>
        <v>0</v>
      </c>
      <c r="BD17" s="55">
        <f>SUMIF(NSL!$C$1547:$C$1560,C17,NSL!$Q$1547:$Q$1560)</f>
        <v>0</v>
      </c>
      <c r="BE17" s="55">
        <f>SUMIF(NSL!$C$1562:$C$1565,C17,NSL!$Q$1562:$Q$1565)</f>
        <v>0</v>
      </c>
      <c r="BF17" s="55">
        <f>SUMIF(NSL!$C$1567:$C$1569,C17,NSL!$Q$1567:$Q$1569)</f>
        <v>0</v>
      </c>
      <c r="BG17" s="65">
        <f>SUM(G17:O17)+Q17+SUM(S17:Z17)+SUM(AB17:BF17)</f>
        <v>0</v>
      </c>
      <c r="BH17" s="53">
        <f>P60-BG17</f>
        <v>0</v>
      </c>
      <c r="BI17" s="53">
        <f t="shared" si="6"/>
        <v>0</v>
      </c>
    </row>
    <row r="18" spans="1:61" ht="15">
      <c r="A18" s="56" t="s">
        <v>118</v>
      </c>
      <c r="B18" s="15" t="s">
        <v>117</v>
      </c>
      <c r="C18" s="56" t="s">
        <v>25</v>
      </c>
      <c r="D18" s="52">
        <f>HTg!N20</f>
        <v>0</v>
      </c>
      <c r="E18" s="65">
        <f t="shared" si="3"/>
        <v>0</v>
      </c>
      <c r="F18" s="70">
        <f t="shared" si="4"/>
        <v>0</v>
      </c>
      <c r="G18" s="55">
        <f>SUMIF(NSL!$C$9:$C$10,C18,NSL!$Q$9:$Q$10)</f>
        <v>0</v>
      </c>
      <c r="H18" s="55">
        <f>SUMIF(NSL!$C$12:$C$13,C18,NSL!$Q$12:$Q$13)</f>
        <v>0</v>
      </c>
      <c r="I18" s="55">
        <f>SUMIF(NSL!$C$15:$C$16,C18,NSL!$Q$15:$Q$16)</f>
        <v>0</v>
      </c>
      <c r="J18" s="55">
        <f>SUMIF(NSL!$C$18:$C$19,C18,NSL!$Q$18:$Q$19)</f>
        <v>0</v>
      </c>
      <c r="K18" s="55">
        <f>SUMIF(NSL!$C$21:$C$43,C18,NSL!$Q$21:$Q$43)</f>
        <v>0</v>
      </c>
      <c r="L18" s="55">
        <f>SUMIF(NSL!$C$45:$C$51,C18,NSL!$Q$45:$Q$51)</f>
        <v>0</v>
      </c>
      <c r="M18" s="55">
        <f>SUMIF(NSL!$C$53:$C$55,C18,NSL!$Q$53:$Q$55)</f>
        <v>0</v>
      </c>
      <c r="N18" s="55">
        <f>SUMIF(NSL!$C$57:$C$65,C18,NSL!$Q$57:$Q$65)</f>
        <v>0</v>
      </c>
      <c r="O18" s="55">
        <f>SUMIF(NSL!$C$67:$C$76,C18,NSL!$Q$67:$Q$76)</f>
        <v>0</v>
      </c>
      <c r="P18" s="55">
        <f>SUMIF(NSL!$C$78:$C$79,C18,NSL!$Q$78:$Q$79)</f>
        <v>0</v>
      </c>
      <c r="Q18" s="54">
        <f>D18-BG18</f>
        <v>0</v>
      </c>
      <c r="R18" s="65">
        <f>SUM(S18:AA18)+SUM(AO18:BF18)</f>
        <v>0</v>
      </c>
      <c r="S18" s="55">
        <f>SUMIF(NSL!$C$176:$C$214,C18,NSL!$Q$176:$Q$214)</f>
        <v>0</v>
      </c>
      <c r="T18" s="55">
        <f>SUMIF(NSL!$C$216:$C$238,C18,NSL!$Q$216:$Q$238)</f>
        <v>0</v>
      </c>
      <c r="U18" s="55">
        <f>SUMIF(NSL!$C$240:$C$252,C18,NSL!$Q$240:$Q$252)</f>
        <v>0</v>
      </c>
      <c r="V18" s="55">
        <f>SUMIF(NSL!$C$254:$C$255,C18,NSL!$Q$254:$Q$255)</f>
        <v>0</v>
      </c>
      <c r="W18" s="55">
        <f>SUMIF(NSL!$C$257:$C$282,C18,NSL!$Q$257:$Q$282)</f>
        <v>0</v>
      </c>
      <c r="X18" s="55">
        <f>SUMIF(NSL!$C$284:$C$346,C18,NSL!$Q$284:$Q$346)</f>
        <v>0</v>
      </c>
      <c r="Y18" s="55">
        <f>SUMIF(NSL!$C$348:$C$436,C18,NSL!$Q$348:$Q$436)</f>
        <v>0</v>
      </c>
      <c r="Z18" s="55">
        <f>SUMIF(NSL!$C$438:$C$480,C18,NSL!$Q$438:$Q$480)</f>
        <v>0</v>
      </c>
      <c r="AA18" s="70">
        <f t="shared" si="5"/>
        <v>0</v>
      </c>
      <c r="AB18" s="55">
        <f>SUMIF(NSL!$C$483:$C$679,C18,NSL!$Q$483:$Q$679)</f>
        <v>0</v>
      </c>
      <c r="AC18" s="55">
        <f>SUMIF(NSL!$C$681:$C$682,C18,NSL!$Q$681:$Q$682)</f>
        <v>0</v>
      </c>
      <c r="AD18" s="55">
        <f>SUMIF(NSL!$C$684:$C$692,C18,NSL!$Q$684:$Q$692)</f>
        <v>0</v>
      </c>
      <c r="AE18" s="55">
        <f>SUMIF(NSL!$C$694:$C$776,C18,NSL!$Q$694:$Q$776)</f>
        <v>0</v>
      </c>
      <c r="AF18" s="55">
        <f>SUMIF(NSL!$C$778:$C$810,C18,NSL!$Q$778:$Q$810)</f>
        <v>0</v>
      </c>
      <c r="AG18" s="55">
        <f>SUMIF(NSL!$C$812:$C$813,C18,NSL!$Q$812:$Q$813)</f>
        <v>0</v>
      </c>
      <c r="AH18" s="55">
        <f>SUMIF(NSL!$C$815:$C$816,C18,NSL!$Q$815:$Q$816)</f>
        <v>0</v>
      </c>
      <c r="AI18" s="55">
        <f>SUMIF(NSL!$C$818:$C$889,C18,NSL!$Q$818:$Q$889)</f>
        <v>0</v>
      </c>
      <c r="AJ18" s="55">
        <f>SUMIF(NSL!$C$891:$C$917,C18,NSL!$Q$891:$Q$917)</f>
        <v>0</v>
      </c>
      <c r="AK18" s="55">
        <f>SUMIF(NSL!$C$919:$C$981,C18,NSL!$Q$919:$Q$981)</f>
        <v>0</v>
      </c>
      <c r="AL18" s="55">
        <f>SUMIF(NSL!$C$983:$C$1000,C18,NSL!$Q$983:$Q$1000)</f>
        <v>0</v>
      </c>
      <c r="AM18" s="55">
        <f>SUMIF(NSL!$C$1002:$C$1028,C18,NSL!$Q$1002:$Q$1028)</f>
        <v>0</v>
      </c>
      <c r="AN18" s="55">
        <f>SUMIF(NSL!$C$1030:$C$1045,C18,NSL!$Q$1030:$Q$1045)</f>
        <v>0</v>
      </c>
      <c r="AO18" s="55">
        <f>SUMIF(NSL!$C$1047:$C$1048,C18,NSL!$Q$1047:$Q$1048)</f>
        <v>0</v>
      </c>
      <c r="AP18" s="55">
        <f>SUMIF(NSL!$C$1050:$C$1074,C18,NSL!$Q$1050:$Q$1074)</f>
        <v>0</v>
      </c>
      <c r="AQ18" s="55">
        <f>SUMIF(NSL!$C$1076:$C$1099,C18,NSL!$Q$1076:$Q$1099)</f>
        <v>0</v>
      </c>
      <c r="AR18" s="55">
        <f>SUMIF(NSL!$C$1101:$C$1121,C18,NSL!$Q$1101:$Q$1121)</f>
        <v>0</v>
      </c>
      <c r="AS18" s="55">
        <f>SUMIF(NSL!$C$1123:$C$1164,C18,NSL!$Q$1123:$Q$1164)</f>
        <v>0</v>
      </c>
      <c r="AT18" s="55">
        <f>SUMIF(NSL!$C$1166:$C$1201,C18,NSL!$Q$1166:$Q$1201)</f>
        <v>0</v>
      </c>
      <c r="AU18" s="55">
        <f>SUMIF(NSL!$C$1203:$C$1223,C18,NSL!$Q$1203:$Q$1223)</f>
        <v>0</v>
      </c>
      <c r="AV18" s="55">
        <f>SUMIF(NSL!$C$1225:$C$1226,C18,NSL!$Q$1225:$Q$1226)</f>
        <v>0</v>
      </c>
      <c r="AW18" s="55">
        <f>SUMIF(NSL!$C$1228:$C$1244,C18,NSL!$Q$1228:$Q$1244)</f>
        <v>0</v>
      </c>
      <c r="AX18" s="55">
        <f>SUMIF(NSL!$C$1246:$C$1351,C18,NSL!$Q$1246:$Q$1351)</f>
        <v>0</v>
      </c>
      <c r="AY18" s="55">
        <f>SUMIF(NSL!$C$1353:$C$1434,C18,NSL!$Q$1353:$Q$1434)</f>
        <v>0</v>
      </c>
      <c r="AZ18" s="55">
        <f>SUMIF(NSL!$C$1436:$C$1440,C18,NSL!$Q$1436:$Q$1440)</f>
        <v>0</v>
      </c>
      <c r="BA18" s="55">
        <f>SUMIF(NSL!$C$1442:$C$1507,C18,NSL!$Q$1442:$Q$1507)</f>
        <v>0</v>
      </c>
      <c r="BB18" s="55">
        <f>SUMIF(NSL!$C$1509:$C$1540,C18,NSL!$Q$1509:$Q$1540)</f>
        <v>0</v>
      </c>
      <c r="BC18" s="55">
        <f>SUMIF(NSL!$C$1542:$C$1545,C18,NSL!$Q$1542:$Q$1545)</f>
        <v>0</v>
      </c>
      <c r="BD18" s="55">
        <f>SUMIF(NSL!$C$1547:$C$1560,C18,NSL!$Q$1547:$Q$1560)</f>
        <v>0</v>
      </c>
      <c r="BE18" s="55">
        <f>SUMIF(NSL!$C$1562:$C$1565,C18,NSL!$Q$1562:$Q$1565)</f>
        <v>0</v>
      </c>
      <c r="BF18" s="55">
        <f>SUMIF(NSL!$C$1567:$C$1569,C18,NSL!$Q$1567:$Q$1569)</f>
        <v>0</v>
      </c>
      <c r="BG18" s="65">
        <f>SUM(G18:P18)+SUM(S18:Z18)+SUM(AB18:BF18)</f>
        <v>0</v>
      </c>
      <c r="BH18" s="53">
        <f>Q60-BG18</f>
        <v>66.63</v>
      </c>
      <c r="BI18" s="53">
        <f t="shared" si="6"/>
        <v>66.63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>
        <f>HTg!N21</f>
        <v>213.23000000000002</v>
      </c>
      <c r="E19" s="65">
        <f>SUM(E20:E28)+SUM(E42:E58)</f>
        <v>0</v>
      </c>
      <c r="F19" s="70">
        <f>SUM(F20:F28)+SUM(F42:F58)</f>
        <v>0</v>
      </c>
      <c r="G19" s="57">
        <f>SUM(G20:G28)+SUM(G42:G58)</f>
        <v>0</v>
      </c>
      <c r="H19" s="57">
        <f t="shared" ref="H19:Q19" si="8">SUM(H20:H28)+SUM(H42:H58)</f>
        <v>0</v>
      </c>
      <c r="I19" s="57">
        <f t="shared" si="8"/>
        <v>0</v>
      </c>
      <c r="J19" s="57">
        <f t="shared" si="8"/>
        <v>0</v>
      </c>
      <c r="K19" s="57">
        <f t="shared" si="8"/>
        <v>0</v>
      </c>
      <c r="L19" s="57">
        <f t="shared" si="8"/>
        <v>0</v>
      </c>
      <c r="M19" s="57">
        <f t="shared" si="8"/>
        <v>0</v>
      </c>
      <c r="N19" s="57">
        <f t="shared" si="8"/>
        <v>0</v>
      </c>
      <c r="O19" s="57">
        <f t="shared" si="8"/>
        <v>0</v>
      </c>
      <c r="P19" s="57">
        <f t="shared" si="8"/>
        <v>0</v>
      </c>
      <c r="Q19" s="57">
        <f t="shared" si="8"/>
        <v>0</v>
      </c>
      <c r="R19" s="57">
        <f>D19-BG19</f>
        <v>210.96</v>
      </c>
      <c r="S19" s="57">
        <f>SUM(S20:S28)+SUM(S42:S58)</f>
        <v>0</v>
      </c>
      <c r="T19" s="57">
        <f t="shared" ref="T19:BF19" si="9">SUM(T20:T28)+SUM(T42:T58)</f>
        <v>0</v>
      </c>
      <c r="U19" s="57">
        <f t="shared" si="9"/>
        <v>0</v>
      </c>
      <c r="V19" s="57">
        <f t="shared" si="9"/>
        <v>0</v>
      </c>
      <c r="W19" s="57">
        <f t="shared" si="9"/>
        <v>0</v>
      </c>
      <c r="X19" s="57">
        <f t="shared" si="9"/>
        <v>0</v>
      </c>
      <c r="Y19" s="57">
        <f t="shared" si="9"/>
        <v>0.06</v>
      </c>
      <c r="Z19" s="57">
        <f t="shared" si="9"/>
        <v>83.9</v>
      </c>
      <c r="AA19" s="72">
        <f t="shared" si="9"/>
        <v>60.400000000000006</v>
      </c>
      <c r="AB19" s="57">
        <f t="shared" si="9"/>
        <v>0.78</v>
      </c>
      <c r="AC19" s="57">
        <f t="shared" si="9"/>
        <v>0</v>
      </c>
      <c r="AD19" s="57">
        <f t="shared" si="9"/>
        <v>0.22</v>
      </c>
      <c r="AE19" s="57">
        <f t="shared" si="9"/>
        <v>3.94</v>
      </c>
      <c r="AF19" s="57">
        <f t="shared" si="9"/>
        <v>0</v>
      </c>
      <c r="AG19" s="57">
        <f t="shared" si="9"/>
        <v>0</v>
      </c>
      <c r="AH19" s="57">
        <f t="shared" si="9"/>
        <v>0</v>
      </c>
      <c r="AI19" s="57">
        <f t="shared" si="9"/>
        <v>42.62</v>
      </c>
      <c r="AJ19" s="57">
        <f t="shared" si="9"/>
        <v>12.11</v>
      </c>
      <c r="AK19" s="57">
        <f t="shared" si="9"/>
        <v>0.09</v>
      </c>
      <c r="AL19" s="57">
        <f t="shared" si="9"/>
        <v>0.05</v>
      </c>
      <c r="AM19" s="57">
        <f t="shared" si="9"/>
        <v>0.59</v>
      </c>
      <c r="AN19" s="57">
        <f t="shared" si="9"/>
        <v>0</v>
      </c>
      <c r="AO19" s="57">
        <f t="shared" si="9"/>
        <v>0</v>
      </c>
      <c r="AP19" s="57">
        <f t="shared" si="9"/>
        <v>0</v>
      </c>
      <c r="AQ19" s="57">
        <f t="shared" si="9"/>
        <v>0</v>
      </c>
      <c r="AR19" s="57">
        <f t="shared" si="9"/>
        <v>38.379999999999995</v>
      </c>
      <c r="AS19" s="57">
        <f t="shared" si="9"/>
        <v>0</v>
      </c>
      <c r="AT19" s="57">
        <f t="shared" si="9"/>
        <v>0.83</v>
      </c>
      <c r="AU19" s="57">
        <f t="shared" si="9"/>
        <v>0</v>
      </c>
      <c r="AV19" s="57">
        <f t="shared" si="9"/>
        <v>0</v>
      </c>
      <c r="AW19" s="57">
        <f t="shared" si="9"/>
        <v>0</v>
      </c>
      <c r="AX19" s="57">
        <f t="shared" si="9"/>
        <v>0.78</v>
      </c>
      <c r="AY19" s="57">
        <f t="shared" si="9"/>
        <v>0</v>
      </c>
      <c r="AZ19" s="57">
        <f t="shared" si="9"/>
        <v>0</v>
      </c>
      <c r="BA19" s="57">
        <f t="shared" si="9"/>
        <v>0.05</v>
      </c>
      <c r="BB19" s="57">
        <f t="shared" si="9"/>
        <v>0.05</v>
      </c>
      <c r="BC19" s="57">
        <f t="shared" si="9"/>
        <v>28.78</v>
      </c>
      <c r="BD19" s="57">
        <f t="shared" si="9"/>
        <v>0</v>
      </c>
      <c r="BE19" s="57">
        <f t="shared" si="9"/>
        <v>0</v>
      </c>
      <c r="BF19" s="57">
        <f t="shared" si="9"/>
        <v>0</v>
      </c>
      <c r="BG19" s="65">
        <f>SUM(BG20:BG28)+SUM(BG42:BG58)</f>
        <v>2.27</v>
      </c>
      <c r="BH19" s="65">
        <f>R60-BG19</f>
        <v>199.11</v>
      </c>
      <c r="BI19" s="65">
        <f>SUM(BI20:BI28)+SUM(BI42:BI58)</f>
        <v>414.61</v>
      </c>
    </row>
    <row r="20" spans="1:61" ht="15">
      <c r="A20" s="8" t="s">
        <v>28</v>
      </c>
      <c r="B20" s="7" t="s">
        <v>85</v>
      </c>
      <c r="C20" s="8" t="s">
        <v>31</v>
      </c>
      <c r="D20" s="52">
        <f>HTg!N22</f>
        <v>0</v>
      </c>
      <c r="E20" s="65">
        <f>SUM(F20,J20,K20,L20,M20,N20,O20,P20,Q20)</f>
        <v>0</v>
      </c>
      <c r="F20" s="70">
        <f>G20+H20+I20</f>
        <v>0</v>
      </c>
      <c r="G20" s="55">
        <f>SUMIF(NSL!$C$9:$C$10,C20,NSL!$Q$9:$Q$10)</f>
        <v>0</v>
      </c>
      <c r="H20" s="55">
        <f>SUMIF(NSL!$C$12:$C$13,C20,NSL!$Q$12:$Q$13)</f>
        <v>0</v>
      </c>
      <c r="I20" s="55">
        <f>SUMIF(NSL!$C$15:$C$16,C20,NSL!$Q$15:$Q$16)</f>
        <v>0</v>
      </c>
      <c r="J20" s="55">
        <f>SUMIF(NSL!$C$18:$C$19,C20,NSL!$Q$18:$Q$19)</f>
        <v>0</v>
      </c>
      <c r="K20" s="55">
        <f>SUMIF(NSL!$C$21:$C$43,C20,NSL!$Q$21:$Q$43)</f>
        <v>0</v>
      </c>
      <c r="L20" s="55">
        <f>SUMIF(NSL!$C$45:$C$51,C20,NSL!$Q$45:$Q$51)</f>
        <v>0</v>
      </c>
      <c r="M20" s="55">
        <f>SUMIF(NSL!$C$53:$C$55,C20,NSL!$Q$53:$Q$55)</f>
        <v>0</v>
      </c>
      <c r="N20" s="55">
        <f>SUMIF(NSL!$C$57:$C$65,C20,NSL!$Q$57:$Q$65)</f>
        <v>0</v>
      </c>
      <c r="O20" s="55">
        <f>SUMIF(NSL!$C$67:$C$76,C20,NSL!$Q$67:$Q$76)</f>
        <v>0</v>
      </c>
      <c r="P20" s="55">
        <f>SUMIF(NSL!$C$78:$C$79,C20,NSL!$Q$78:$Q$79)</f>
        <v>0</v>
      </c>
      <c r="Q20" s="55">
        <f>SUMIF(NSL!$C$81:$C$173,C20,NSL!$Q$81:$Q$173)</f>
        <v>0</v>
      </c>
      <c r="R20" s="65">
        <f>SUM(S20:Z20)+SUM(AB20:BF20)</f>
        <v>0</v>
      </c>
      <c r="S20" s="54">
        <f>D20-BG20</f>
        <v>0</v>
      </c>
      <c r="T20" s="55">
        <f>SUMIF(NSL!$C$216:$C$238,C20,NSL!$Q$216:$Q$238)</f>
        <v>0</v>
      </c>
      <c r="U20" s="55">
        <f>SUMIF(NSL!$C$240:$C$252,C20,NSL!$Q$240:$Q$252)</f>
        <v>0</v>
      </c>
      <c r="V20" s="55">
        <f>SUMIF(NSL!$C$254:$C$255,C20,NSL!$Q$254:$Q$255)</f>
        <v>0</v>
      </c>
      <c r="W20" s="55">
        <f>SUMIF(NSL!$C$257:$C$282,C20,NSL!$Q$257:$Q$282)</f>
        <v>0</v>
      </c>
      <c r="X20" s="55">
        <f>SUMIF(NSL!$C$284:$C$346,C20,NSL!$Q$284:$Q$346)</f>
        <v>0</v>
      </c>
      <c r="Y20" s="55">
        <f>SUMIF(NSL!$C$348:$C$436,C20,NSL!$Q$348:$Q$436)</f>
        <v>0</v>
      </c>
      <c r="Z20" s="55">
        <f>SUMIF(NSL!$C$438:$C$480,C20,NSL!$Q$438:$Q$480)</f>
        <v>0</v>
      </c>
      <c r="AA20" s="70">
        <f>SUM(AB20:AN20)</f>
        <v>0</v>
      </c>
      <c r="AB20" s="55">
        <f>SUMIF(NSL!$C$483:$C$679,C20,NSL!$Q$483:$Q$679)</f>
        <v>0</v>
      </c>
      <c r="AC20" s="55">
        <f>SUMIF(NSL!$C$681:$C$682,C20,NSL!$Q$681:$Q$682)</f>
        <v>0</v>
      </c>
      <c r="AD20" s="55">
        <f>SUMIF(NSL!$C$684:$C$692,C20,NSL!$Q$684:$Q$692)</f>
        <v>0</v>
      </c>
      <c r="AE20" s="55">
        <f>SUMIF(NSL!$C$694:$C$776,C20,NSL!$Q$694:$Q$776)</f>
        <v>0</v>
      </c>
      <c r="AF20" s="55">
        <f>SUMIF(NSL!$C$778:$C$810,C20,NSL!$Q$778:$Q$810)</f>
        <v>0</v>
      </c>
      <c r="AG20" s="55">
        <f>SUMIF(NSL!$C$812:$C$813,C20,NSL!$Q$812:$Q$813)</f>
        <v>0</v>
      </c>
      <c r="AH20" s="55">
        <f>SUMIF(NSL!$C$815:$C$816,C20,NSL!$Q$815:$Q$816)</f>
        <v>0</v>
      </c>
      <c r="AI20" s="55">
        <f>SUMIF(NSL!$C$818:$C$889,C20,NSL!$Q$818:$Q$889)</f>
        <v>0</v>
      </c>
      <c r="AJ20" s="55">
        <f>SUMIF(NSL!$C$891:$C$917,C20,NSL!$Q$891:$Q$917)</f>
        <v>0</v>
      </c>
      <c r="AK20" s="55">
        <f>SUMIF(NSL!$C$919:$C$981,C20,NSL!$Q$919:$Q$981)</f>
        <v>0</v>
      </c>
      <c r="AL20" s="55">
        <f>SUMIF(NSL!$C$983:$C$1000,C20,NSL!$Q$983:$Q$1000)</f>
        <v>0</v>
      </c>
      <c r="AM20" s="55">
        <f>SUMIF(NSL!$C$1002:$C$1028,C20,NSL!$Q$1002:$Q$1028)</f>
        <v>0</v>
      </c>
      <c r="AN20" s="55">
        <f>SUMIF(NSL!$C$1030:$C$1045,C20,NSL!$Q$1030:$Q$1045)</f>
        <v>0</v>
      </c>
      <c r="AO20" s="55">
        <f>SUMIF(NSL!$C$1047:$C$1048,C20,NSL!$Q$1047:$Q$1048)</f>
        <v>0</v>
      </c>
      <c r="AP20" s="55">
        <f>SUMIF(NSL!$C$1050:$C$1074,C20,NSL!$Q$1050:$Q$1074)</f>
        <v>0</v>
      </c>
      <c r="AQ20" s="55">
        <f>SUMIF(NSL!$C$1076:$C$1099,C20,NSL!$Q$1076:$Q$1099)</f>
        <v>0</v>
      </c>
      <c r="AR20" s="55">
        <f>SUMIF(NSL!$C$1101:$C$1121,C20,NSL!$Q$1101:$Q$1121)</f>
        <v>0</v>
      </c>
      <c r="AS20" s="55">
        <f>SUMIF(NSL!$C$1123:$C$1164,C20,NSL!$Q$1123:$Q$1164)</f>
        <v>0</v>
      </c>
      <c r="AT20" s="55">
        <f>SUMIF(NSL!$C$1166:$C$1201,C20,NSL!$Q$1166:$Q$1201)</f>
        <v>0</v>
      </c>
      <c r="AU20" s="55">
        <f>SUMIF(NSL!$C$1203:$C$1223,C20,NSL!$Q$1203:$Q$1223)</f>
        <v>0</v>
      </c>
      <c r="AV20" s="55">
        <f>SUMIF(NSL!$C$1225:$C$1226,C20,NSL!$Q$1225:$Q$1226)</f>
        <v>0</v>
      </c>
      <c r="AW20" s="55">
        <f>SUMIF(NSL!$C$1228:$C$1244,C20,NSL!$Q$1228:$Q$1244)</f>
        <v>0</v>
      </c>
      <c r="AX20" s="55">
        <f>SUMIF(NSL!$C$1246:$C$1351,C20,NSL!$Q$1246:$Q$1351)</f>
        <v>0</v>
      </c>
      <c r="AY20" s="55">
        <f>SUMIF(NSL!$C$1353:$C$1434,C20,NSL!$Q$1353:$Q$1434)</f>
        <v>0</v>
      </c>
      <c r="AZ20" s="55">
        <f>SUMIF(NSL!$C$1436:$C$1440,C20,NSL!$Q$1436:$Q$1440)</f>
        <v>0</v>
      </c>
      <c r="BA20" s="55">
        <f>SUMIF(NSL!$C$1442:$C$1507,C20,NSL!$Q$1442:$Q$1507)</f>
        <v>0</v>
      </c>
      <c r="BB20" s="55">
        <f>SUMIF(NSL!$C$1509:$C$1540,C20,NSL!$Q$1509:$Q$1540)</f>
        <v>0</v>
      </c>
      <c r="BC20" s="55">
        <f>SUMIF(NSL!$C$1542:$C$1545,C20,NSL!$Q$1542:$Q$1545)</f>
        <v>0</v>
      </c>
      <c r="BD20" s="55">
        <f>SUMIF(NSL!$C$1547:$C$1560,C20,NSL!$Q$1547:$Q$1560)</f>
        <v>0</v>
      </c>
      <c r="BE20" s="55">
        <f>SUMIF(NSL!$C$1562:$C$1565,C20,NSL!$Q$1562:$Q$1565)</f>
        <v>0</v>
      </c>
      <c r="BF20" s="55">
        <f>SUMIF(NSL!$C$1567:$C$1569,C20,NSL!$Q$1567:$Q$1569)</f>
        <v>0</v>
      </c>
      <c r="BG20" s="65">
        <f>SUM(G20:Q20)+SUM(T20:Z20)+SUM(AB20:BF20)</f>
        <v>0</v>
      </c>
      <c r="BH20" s="53">
        <f>S60-BG20</f>
        <v>47.67</v>
      </c>
      <c r="BI20" s="53">
        <f t="shared" si="6"/>
        <v>47.67</v>
      </c>
    </row>
    <row r="21" spans="1:61" ht="15">
      <c r="A21" s="8" t="s">
        <v>30</v>
      </c>
      <c r="B21" s="7" t="s">
        <v>86</v>
      </c>
      <c r="C21" s="8" t="s">
        <v>33</v>
      </c>
      <c r="D21" s="52">
        <f>HTg!N23</f>
        <v>0</v>
      </c>
      <c r="E21" s="65">
        <f t="shared" ref="E21:E59" si="10">SUM(F21,J21,K21,L21,M21,N21,O21,P21,Q21)</f>
        <v>0</v>
      </c>
      <c r="F21" s="70">
        <f t="shared" ref="F21:F59" si="11">G21+H21+I21</f>
        <v>0</v>
      </c>
      <c r="G21" s="55">
        <f>SUMIF(NSL!$C$9:$C$10,C21,NSL!$Q$9:$Q$10)</f>
        <v>0</v>
      </c>
      <c r="H21" s="55">
        <f>SUMIF(NSL!$C$12:$C$13,C21,NSL!$Q$12:$Q$13)</f>
        <v>0</v>
      </c>
      <c r="I21" s="55">
        <f>SUMIF(NSL!$C$15:$C$16,C21,NSL!$Q$15:$Q$16)</f>
        <v>0</v>
      </c>
      <c r="J21" s="55">
        <f>SUMIF(NSL!$C$18:$C$19,C21,NSL!$Q$18:$Q$19)</f>
        <v>0</v>
      </c>
      <c r="K21" s="55">
        <f>SUMIF(NSL!$C$21:$C$43,C21,NSL!$Q$21:$Q$43)</f>
        <v>0</v>
      </c>
      <c r="L21" s="55">
        <f>SUMIF(NSL!$C$45:$C$51,C21,NSL!$Q$45:$Q$51)</f>
        <v>0</v>
      </c>
      <c r="M21" s="55">
        <f>SUMIF(NSL!$C$53:$C$55,C21,NSL!$Q$53:$Q$55)</f>
        <v>0</v>
      </c>
      <c r="N21" s="55">
        <f>SUMIF(NSL!$C$57:$C$65,C21,NSL!$Q$57:$Q$65)</f>
        <v>0</v>
      </c>
      <c r="O21" s="55">
        <f>SUMIF(NSL!$C$67:$C$76,C21,NSL!$Q$67:$Q$76)</f>
        <v>0</v>
      </c>
      <c r="P21" s="55">
        <f>SUMIF(NSL!$C$78:$C$79,C21,NSL!$Q$78:$Q$79)</f>
        <v>0</v>
      </c>
      <c r="Q21" s="55">
        <f>SUMIF(NSL!$C$81:$C$173,C21,NSL!$Q$81:$Q$173)</f>
        <v>0</v>
      </c>
      <c r="R21" s="65">
        <f t="shared" ref="R21:R59" si="12">SUM(S21:Z21)+SUM(AB21:BF21)</f>
        <v>0</v>
      </c>
      <c r="S21" s="55">
        <f>SUMIF(NSL!$C$176:$C$214,C21,NSL!$Q$176:$Q$214)</f>
        <v>0</v>
      </c>
      <c r="T21" s="54">
        <f>D21-BG21</f>
        <v>0</v>
      </c>
      <c r="U21" s="55">
        <f>SUMIF(NSL!$C$240:$C$252,C21,NSL!$Q$240:$Q$252)</f>
        <v>0</v>
      </c>
      <c r="V21" s="55">
        <f>SUMIF(NSL!$C$254:$C$255,C21,NSL!$Q$254:$Q$255)</f>
        <v>0</v>
      </c>
      <c r="W21" s="55">
        <f>SUMIF(NSL!$C$257:$C$282,C21,NSL!$Q$257:$Q$282)</f>
        <v>0</v>
      </c>
      <c r="X21" s="55">
        <f>SUMIF(NSL!$C$284:$C$346,C21,NSL!$Q$284:$Q$346)</f>
        <v>0</v>
      </c>
      <c r="Y21" s="55">
        <f>SUMIF(NSL!$C$348:$C$436,C21,NSL!$Q$348:$Q$436)</f>
        <v>0</v>
      </c>
      <c r="Z21" s="55">
        <f>SUMIF(NSL!$C$438:$C$480,C21,NSL!$Q$438:$Q$480)</f>
        <v>0</v>
      </c>
      <c r="AA21" s="70">
        <f t="shared" ref="AA21:AA27" si="13">SUM(AB21:AN21)</f>
        <v>0</v>
      </c>
      <c r="AB21" s="55">
        <f>SUMIF(NSL!$C$483:$C$679,C21,NSL!$Q$483:$Q$679)</f>
        <v>0</v>
      </c>
      <c r="AC21" s="55">
        <f>SUMIF(NSL!$C$681:$C$682,C21,NSL!$Q$681:$Q$682)</f>
        <v>0</v>
      </c>
      <c r="AD21" s="55">
        <f>SUMIF(NSL!$C$684:$C$692,C21,NSL!$Q$684:$Q$692)</f>
        <v>0</v>
      </c>
      <c r="AE21" s="55">
        <f>SUMIF(NSL!$C$694:$C$776,C21,NSL!$Q$694:$Q$776)</f>
        <v>0</v>
      </c>
      <c r="AF21" s="55">
        <f>SUMIF(NSL!$C$778:$C$810,C21,NSL!$Q$778:$Q$810)</f>
        <v>0</v>
      </c>
      <c r="AG21" s="55">
        <f>SUMIF(NSL!$C$812:$C$813,C21,NSL!$Q$812:$Q$813)</f>
        <v>0</v>
      </c>
      <c r="AH21" s="55">
        <f>SUMIF(NSL!$C$815:$C$816,C21,NSL!$Q$815:$Q$816)</f>
        <v>0</v>
      </c>
      <c r="AI21" s="55">
        <f>SUMIF(NSL!$C$818:$C$889,C21,NSL!$Q$818:$Q$889)</f>
        <v>0</v>
      </c>
      <c r="AJ21" s="55">
        <f>SUMIF(NSL!$C$891:$C$917,C21,NSL!$Q$891:$Q$917)</f>
        <v>0</v>
      </c>
      <c r="AK21" s="55">
        <f>SUMIF(NSL!$C$919:$C$981,C21,NSL!$Q$919:$Q$981)</f>
        <v>0</v>
      </c>
      <c r="AL21" s="55">
        <f>SUMIF(NSL!$C$983:$C$1000,C21,NSL!$Q$983:$Q$1000)</f>
        <v>0</v>
      </c>
      <c r="AM21" s="55">
        <f>SUMIF(NSL!$C$1002:$C$1028,C21,NSL!$Q$1002:$Q$1028)</f>
        <v>0</v>
      </c>
      <c r="AN21" s="55">
        <f>SUMIF(NSL!$C$1030:$C$1045,C21,NSL!$Q$1030:$Q$1045)</f>
        <v>0</v>
      </c>
      <c r="AO21" s="55">
        <f>SUMIF(NSL!$C$1047:$C$1048,C21,NSL!$Q$1047:$Q$1048)</f>
        <v>0</v>
      </c>
      <c r="AP21" s="55">
        <f>SUMIF(NSL!$C$1050:$C$1074,C21,NSL!$Q$1050:$Q$1074)</f>
        <v>0</v>
      </c>
      <c r="AQ21" s="55">
        <f>SUMIF(NSL!$C$1076:$C$1099,C21,NSL!$Q$1076:$Q$1099)</f>
        <v>0</v>
      </c>
      <c r="AR21" s="55">
        <f>SUMIF(NSL!$C$1101:$C$1121,C21,NSL!$Q$1101:$Q$1121)</f>
        <v>0</v>
      </c>
      <c r="AS21" s="55">
        <f>SUMIF(NSL!$C$1123:$C$1164,C21,NSL!$Q$1123:$Q$1164)</f>
        <v>0</v>
      </c>
      <c r="AT21" s="55">
        <f>SUMIF(NSL!$C$1166:$C$1201,C21,NSL!$Q$1166:$Q$1201)</f>
        <v>0</v>
      </c>
      <c r="AU21" s="55">
        <f>SUMIF(NSL!$C$1203:$C$1223,C21,NSL!$Q$1203:$Q$1223)</f>
        <v>0</v>
      </c>
      <c r="AV21" s="55">
        <f>SUMIF(NSL!$C$1225:$C$1226,C21,NSL!$Q$1225:$Q$1226)</f>
        <v>0</v>
      </c>
      <c r="AW21" s="55">
        <f>SUMIF(NSL!$C$1228:$C$1244,C21,NSL!$Q$1228:$Q$1244)</f>
        <v>0</v>
      </c>
      <c r="AX21" s="55">
        <f>SUMIF(NSL!$C$1246:$C$1351,C21,NSL!$Q$1246:$Q$1351)</f>
        <v>0</v>
      </c>
      <c r="AY21" s="55">
        <f>SUMIF(NSL!$C$1353:$C$1434,C21,NSL!$Q$1353:$Q$1434)</f>
        <v>0</v>
      </c>
      <c r="AZ21" s="55">
        <f>SUMIF(NSL!$C$1436:$C$1440,C21,NSL!$Q$1436:$Q$1440)</f>
        <v>0</v>
      </c>
      <c r="BA21" s="55">
        <f>SUMIF(NSL!$C$1442:$C$1507,C21,NSL!$Q$1442:$Q$1507)</f>
        <v>0</v>
      </c>
      <c r="BB21" s="55">
        <f>SUMIF(NSL!$C$1509:$C$1540,C21,NSL!$Q$1509:$Q$1540)</f>
        <v>0</v>
      </c>
      <c r="BC21" s="55">
        <f>SUMIF(NSL!$C$1542:$C$1545,C21,NSL!$Q$1542:$Q$1545)</f>
        <v>0</v>
      </c>
      <c r="BD21" s="55">
        <f>SUMIF(NSL!$C$1547:$C$1560,C21,NSL!$Q$1547:$Q$1560)</f>
        <v>0</v>
      </c>
      <c r="BE21" s="55">
        <f>SUMIF(NSL!$C$1562:$C$1565,C21,NSL!$Q$1562:$Q$1565)</f>
        <v>0</v>
      </c>
      <c r="BF21" s="55">
        <f>SUMIF(NSL!$C$1567:$C$1569,C21,NSL!$Q$1567:$Q$1569)</f>
        <v>0</v>
      </c>
      <c r="BG21" s="65">
        <f>SUM(G21:Q21)+S21+SUM(U21:Z21)+SUM(AB21:BF21)</f>
        <v>0</v>
      </c>
      <c r="BH21" s="53">
        <f>T60-BG21</f>
        <v>0.61</v>
      </c>
      <c r="BI21" s="53">
        <f t="shared" si="6"/>
        <v>0.61</v>
      </c>
    </row>
    <row r="22" spans="1:61" ht="15">
      <c r="A22" s="56" t="s">
        <v>32</v>
      </c>
      <c r="B22" s="7" t="s">
        <v>87</v>
      </c>
      <c r="C22" s="8" t="s">
        <v>35</v>
      </c>
      <c r="D22" s="52">
        <f>HTg!N24</f>
        <v>0</v>
      </c>
      <c r="E22" s="65">
        <f t="shared" si="10"/>
        <v>0</v>
      </c>
      <c r="F22" s="70">
        <f t="shared" si="11"/>
        <v>0</v>
      </c>
      <c r="G22" s="55">
        <f>SUMIF(NSL!$C$9:$C$10,C22,NSL!$Q$9:$Q$10)</f>
        <v>0</v>
      </c>
      <c r="H22" s="55">
        <f>SUMIF(NSL!$C$12:$C$13,C22,NSL!$Q$12:$Q$13)</f>
        <v>0</v>
      </c>
      <c r="I22" s="55">
        <f>SUMIF(NSL!$C$15:$C$16,C22,NSL!$Q$15:$Q$16)</f>
        <v>0</v>
      </c>
      <c r="J22" s="55">
        <f>SUMIF(NSL!$C$18:$C$19,C22,NSL!$Q$18:$Q$19)</f>
        <v>0</v>
      </c>
      <c r="K22" s="55">
        <f>SUMIF(NSL!$C$21:$C$43,C22,NSL!$Q$21:$Q$43)</f>
        <v>0</v>
      </c>
      <c r="L22" s="55">
        <f>SUMIF(NSL!$C$45:$C$51,C22,NSL!$Q$45:$Q$51)</f>
        <v>0</v>
      </c>
      <c r="M22" s="55">
        <f>SUMIF(NSL!$C$53:$C$55,C22,NSL!$Q$53:$Q$55)</f>
        <v>0</v>
      </c>
      <c r="N22" s="55">
        <f>SUMIF(NSL!$C$57:$C$65,C22,NSL!$Q$57:$Q$65)</f>
        <v>0</v>
      </c>
      <c r="O22" s="55">
        <f>SUMIF(NSL!$C$67:$C$76,C22,NSL!$Q$67:$Q$76)</f>
        <v>0</v>
      </c>
      <c r="P22" s="55">
        <f>SUMIF(NSL!$C$78:$C$79,C22,NSL!$Q$78:$Q$79)</f>
        <v>0</v>
      </c>
      <c r="Q22" s="55">
        <f>SUMIF(NSL!$C$81:$C$173,C22,NSL!$Q$81:$Q$173)</f>
        <v>0</v>
      </c>
      <c r="R22" s="65">
        <f t="shared" si="12"/>
        <v>0</v>
      </c>
      <c r="S22" s="55">
        <f>SUMIF(NSL!$C$176:$C$214,C22,NSL!$Q$176:$Q$214)</f>
        <v>0</v>
      </c>
      <c r="T22" s="55">
        <f>SUMIF(NSL!$C$216:$C$238,C22,NSL!$Q$216:$Q$238)</f>
        <v>0</v>
      </c>
      <c r="U22" s="54">
        <f>D22-BG22</f>
        <v>0</v>
      </c>
      <c r="V22" s="55">
        <f>SUMIF(NSL!$C$254:$C$255,C22,NSL!$Q$254:$Q$255)</f>
        <v>0</v>
      </c>
      <c r="W22" s="55">
        <f>SUMIF(NSL!$C$257:$C$282,C22,NSL!$Q$257:$Q$282)</f>
        <v>0</v>
      </c>
      <c r="X22" s="55">
        <f>SUMIF(NSL!$C$284:$C$346,C22,NSL!$Q$284:$Q$346)</f>
        <v>0</v>
      </c>
      <c r="Y22" s="55">
        <f>SUMIF(NSL!$C$348:$C$436,C22,NSL!$Q$348:$Q$436)</f>
        <v>0</v>
      </c>
      <c r="Z22" s="55">
        <f>SUMIF(NSL!$C$438:$C$480,C22,NSL!$Q$438:$Q$480)</f>
        <v>0</v>
      </c>
      <c r="AA22" s="70">
        <f t="shared" si="13"/>
        <v>0</v>
      </c>
      <c r="AB22" s="55">
        <f>SUMIF(NSL!$C$483:$C$679,C22,NSL!$Q$483:$Q$679)</f>
        <v>0</v>
      </c>
      <c r="AC22" s="55">
        <f>SUMIF(NSL!$C$681:$C$682,C22,NSL!$Q$681:$Q$682)</f>
        <v>0</v>
      </c>
      <c r="AD22" s="55">
        <f>SUMIF(NSL!$C$684:$C$692,C22,NSL!$Q$684:$Q$692)</f>
        <v>0</v>
      </c>
      <c r="AE22" s="55">
        <f>SUMIF(NSL!$C$694:$C$776,C22,NSL!$Q$694:$Q$776)</f>
        <v>0</v>
      </c>
      <c r="AF22" s="55">
        <f>SUMIF(NSL!$C$778:$C$810,C22,NSL!$Q$778:$Q$810)</f>
        <v>0</v>
      </c>
      <c r="AG22" s="55">
        <f>SUMIF(NSL!$C$812:$C$813,C22,NSL!$Q$812:$Q$813)</f>
        <v>0</v>
      </c>
      <c r="AH22" s="55">
        <f>SUMIF(NSL!$C$815:$C$816,C22,NSL!$Q$815:$Q$816)</f>
        <v>0</v>
      </c>
      <c r="AI22" s="55">
        <f>SUMIF(NSL!$C$818:$C$889,C22,NSL!$Q$818:$Q$889)</f>
        <v>0</v>
      </c>
      <c r="AJ22" s="55">
        <f>SUMIF(NSL!$C$891:$C$917,C22,NSL!$Q$891:$Q$917)</f>
        <v>0</v>
      </c>
      <c r="AK22" s="55">
        <f>SUMIF(NSL!$C$919:$C$981,C22,NSL!$Q$919:$Q$981)</f>
        <v>0</v>
      </c>
      <c r="AL22" s="55">
        <f>SUMIF(NSL!$C$983:$C$1000,C22,NSL!$Q$983:$Q$1000)</f>
        <v>0</v>
      </c>
      <c r="AM22" s="55">
        <f>SUMIF(NSL!$C$1002:$C$1028,C22,NSL!$Q$1002:$Q$1028)</f>
        <v>0</v>
      </c>
      <c r="AN22" s="55">
        <f>SUMIF(NSL!$C$1030:$C$1045,C22,NSL!$Q$1030:$Q$1045)</f>
        <v>0</v>
      </c>
      <c r="AO22" s="55">
        <f>SUMIF(NSL!$C$1047:$C$1048,C22,NSL!$Q$1047:$Q$1048)</f>
        <v>0</v>
      </c>
      <c r="AP22" s="55">
        <f>SUMIF(NSL!$C$1050:$C$1074,C22,NSL!$Q$1050:$Q$1074)</f>
        <v>0</v>
      </c>
      <c r="AQ22" s="55">
        <f>SUMIF(NSL!$C$1076:$C$1099,C22,NSL!$Q$1076:$Q$1099)</f>
        <v>0</v>
      </c>
      <c r="AR22" s="55">
        <f>SUMIF(NSL!$C$1101:$C$1121,C22,NSL!$Q$1101:$Q$1121)</f>
        <v>0</v>
      </c>
      <c r="AS22" s="55">
        <f>SUMIF(NSL!$C$1123:$C$1164,C22,NSL!$Q$1123:$Q$1164)</f>
        <v>0</v>
      </c>
      <c r="AT22" s="55">
        <f>SUMIF(NSL!$C$1166:$C$1201,C22,NSL!$Q$1166:$Q$1201)</f>
        <v>0</v>
      </c>
      <c r="AU22" s="55">
        <f>SUMIF(NSL!$C$1203:$C$1223,C22,NSL!$Q$1203:$Q$1223)</f>
        <v>0</v>
      </c>
      <c r="AV22" s="55">
        <f>SUMIF(NSL!$C$1225:$C$1226,C22,NSL!$Q$1225:$Q$1226)</f>
        <v>0</v>
      </c>
      <c r="AW22" s="55">
        <f>SUMIF(NSL!$C$1228:$C$1244,C22,NSL!$Q$1228:$Q$1244)</f>
        <v>0</v>
      </c>
      <c r="AX22" s="55">
        <f>SUMIF(NSL!$C$1246:$C$1351,C22,NSL!$Q$1246:$Q$1351)</f>
        <v>0</v>
      </c>
      <c r="AY22" s="55">
        <f>SUMIF(NSL!$C$1353:$C$1434,C22,NSL!$Q$1353:$Q$1434)</f>
        <v>0</v>
      </c>
      <c r="AZ22" s="55">
        <f>SUMIF(NSL!$C$1436:$C$1440,C22,NSL!$Q$1436:$Q$1440)</f>
        <v>0</v>
      </c>
      <c r="BA22" s="55">
        <f>SUMIF(NSL!$C$1442:$C$1507,C22,NSL!$Q$1442:$Q$1507)</f>
        <v>0</v>
      </c>
      <c r="BB22" s="55">
        <f>SUMIF(NSL!$C$1509:$C$1540,C22,NSL!$Q$1509:$Q$1540)</f>
        <v>0</v>
      </c>
      <c r="BC22" s="55">
        <f>SUMIF(NSL!$C$1542:$C$1545,C22,NSL!$Q$1542:$Q$1545)</f>
        <v>0</v>
      </c>
      <c r="BD22" s="55">
        <f>SUMIF(NSL!$C$1547:$C$1560,C22,NSL!$Q$1547:$Q$1560)</f>
        <v>0</v>
      </c>
      <c r="BE22" s="55">
        <f>SUMIF(NSL!$C$1562:$C$1565,C22,NSL!$Q$1562:$Q$1565)</f>
        <v>0</v>
      </c>
      <c r="BF22" s="55">
        <f>SUMIF(NSL!$C$1567:$C$1569,C22,NSL!$Q$1567:$Q$1569)</f>
        <v>0</v>
      </c>
      <c r="BG22" s="65">
        <f>SUM(G22:Q22)+S22+T22+SUM(V22:Z22)+SUM(AB22:BF22)</f>
        <v>0</v>
      </c>
      <c r="BH22" s="53">
        <f>U60-BG22</f>
        <v>0</v>
      </c>
      <c r="BI22" s="53">
        <f t="shared" si="6"/>
        <v>0</v>
      </c>
    </row>
    <row r="23" spans="1:61" ht="15">
      <c r="A23" s="56" t="s">
        <v>34</v>
      </c>
      <c r="B23" s="7" t="s">
        <v>119</v>
      </c>
      <c r="C23" s="8" t="s">
        <v>121</v>
      </c>
      <c r="D23" s="52">
        <f>HTg!N25</f>
        <v>0</v>
      </c>
      <c r="E23" s="65">
        <f t="shared" si="10"/>
        <v>0</v>
      </c>
      <c r="F23" s="70">
        <f t="shared" si="11"/>
        <v>0</v>
      </c>
      <c r="G23" s="55">
        <f>SUMIF(NSL!$C$9:$C$10,C23,NSL!$Q$9:$Q$10)</f>
        <v>0</v>
      </c>
      <c r="H23" s="55">
        <f>SUMIF(NSL!$C$12:$C$13,C23,NSL!$Q$12:$Q$13)</f>
        <v>0</v>
      </c>
      <c r="I23" s="55">
        <f>SUMIF(NSL!$C$15:$C$16,C23,NSL!$Q$15:$Q$16)</f>
        <v>0</v>
      </c>
      <c r="J23" s="55">
        <f>SUMIF(NSL!$C$18:$C$19,C23,NSL!$Q$18:$Q$19)</f>
        <v>0</v>
      </c>
      <c r="K23" s="55">
        <f>SUMIF(NSL!$C$21:$C$43,C23,NSL!$Q$21:$Q$43)</f>
        <v>0</v>
      </c>
      <c r="L23" s="55">
        <f>SUMIF(NSL!$C$45:$C$51,C23,NSL!$Q$45:$Q$51)</f>
        <v>0</v>
      </c>
      <c r="M23" s="55">
        <f>SUMIF(NSL!$C$53:$C$55,C23,NSL!$Q$53:$Q$55)</f>
        <v>0</v>
      </c>
      <c r="N23" s="55">
        <f>SUMIF(NSL!$C$57:$C$65,C23,NSL!$Q$57:$Q$65)</f>
        <v>0</v>
      </c>
      <c r="O23" s="55">
        <f>SUMIF(NSL!$C$67:$C$76,C23,NSL!$Q$67:$Q$76)</f>
        <v>0</v>
      </c>
      <c r="P23" s="55">
        <f>SUMIF(NSL!$C$78:$C$79,C23,NSL!$Q$78:$Q$79)</f>
        <v>0</v>
      </c>
      <c r="Q23" s="55">
        <f>SUMIF(NSL!$C$81:$C$173,C23,NSL!$Q$81:$Q$173)</f>
        <v>0</v>
      </c>
      <c r="R23" s="65">
        <f t="shared" si="12"/>
        <v>0</v>
      </c>
      <c r="S23" s="55">
        <f>SUMIF(NSL!$C$176:$C$214,C23,NSL!$Q$176:$Q$214)</f>
        <v>0</v>
      </c>
      <c r="T23" s="55">
        <f>SUMIF(NSL!$C$216:$C$238,C23,NSL!$Q$216:$Q$238)</f>
        <v>0</v>
      </c>
      <c r="U23" s="55">
        <f>SUMIF(NSL!$C$240:$C$252,C23,NSL!$Q$240:$Q$252)</f>
        <v>0</v>
      </c>
      <c r="V23" s="54">
        <f>D23-BG23</f>
        <v>0</v>
      </c>
      <c r="W23" s="55">
        <f>SUMIF(NSL!$C$257:$C$282,C23,NSL!$Q$257:$Q$282)</f>
        <v>0</v>
      </c>
      <c r="X23" s="55">
        <f>SUMIF(NSL!$C$284:$C$346,C23,NSL!$Q$284:$Q$346)</f>
        <v>0</v>
      </c>
      <c r="Y23" s="55">
        <f>SUMIF(NSL!$C$348:$C$436,C23,NSL!$Q$348:$Q$436)</f>
        <v>0</v>
      </c>
      <c r="Z23" s="55">
        <f>SUMIF(NSL!$C$438:$C$480,C23,NSL!$Q$438:$Q$480)</f>
        <v>0</v>
      </c>
      <c r="AA23" s="70">
        <f t="shared" si="13"/>
        <v>0</v>
      </c>
      <c r="AB23" s="55">
        <f>SUMIF(NSL!$C$483:$C$679,C23,NSL!$Q$483:$Q$679)</f>
        <v>0</v>
      </c>
      <c r="AC23" s="55">
        <f>SUMIF(NSL!$C$681:$C$682,C23,NSL!$Q$681:$Q$682)</f>
        <v>0</v>
      </c>
      <c r="AD23" s="55">
        <f>SUMIF(NSL!$C$684:$C$692,C23,NSL!$Q$684:$Q$692)</f>
        <v>0</v>
      </c>
      <c r="AE23" s="55">
        <f>SUMIF(NSL!$C$694:$C$776,C23,NSL!$Q$694:$Q$776)</f>
        <v>0</v>
      </c>
      <c r="AF23" s="55">
        <f>SUMIF(NSL!$C$778:$C$810,C23,NSL!$Q$778:$Q$810)</f>
        <v>0</v>
      </c>
      <c r="AG23" s="55">
        <f>SUMIF(NSL!$C$812:$C$813,C23,NSL!$Q$812:$Q$813)</f>
        <v>0</v>
      </c>
      <c r="AH23" s="55">
        <f>SUMIF(NSL!$C$815:$C$816,C23,NSL!$Q$815:$Q$816)</f>
        <v>0</v>
      </c>
      <c r="AI23" s="55">
        <f>SUMIF(NSL!$C$818:$C$889,C23,NSL!$Q$818:$Q$889)</f>
        <v>0</v>
      </c>
      <c r="AJ23" s="55">
        <f>SUMIF(NSL!$C$891:$C$917,C23,NSL!$Q$891:$Q$917)</f>
        <v>0</v>
      </c>
      <c r="AK23" s="55">
        <f>SUMIF(NSL!$C$919:$C$981,C23,NSL!$Q$919:$Q$981)</f>
        <v>0</v>
      </c>
      <c r="AL23" s="55">
        <f>SUMIF(NSL!$C$983:$C$1000,C23,NSL!$Q$983:$Q$1000)</f>
        <v>0</v>
      </c>
      <c r="AM23" s="55">
        <f>SUMIF(NSL!$C$1002:$C$1028,C23,NSL!$Q$1002:$Q$1028)</f>
        <v>0</v>
      </c>
      <c r="AN23" s="55">
        <f>SUMIF(NSL!$C$1030:$C$1045,C23,NSL!$Q$1030:$Q$1045)</f>
        <v>0</v>
      </c>
      <c r="AO23" s="55">
        <f>SUMIF(NSL!$C$1047:$C$1048,C23,NSL!$Q$1047:$Q$1048)</f>
        <v>0</v>
      </c>
      <c r="AP23" s="55">
        <f>SUMIF(NSL!$C$1050:$C$1074,C23,NSL!$Q$1050:$Q$1074)</f>
        <v>0</v>
      </c>
      <c r="AQ23" s="55">
        <f>SUMIF(NSL!$C$1076:$C$1099,C23,NSL!$Q$1076:$Q$1099)</f>
        <v>0</v>
      </c>
      <c r="AR23" s="55">
        <f>SUMIF(NSL!$C$1101:$C$1121,C23,NSL!$Q$1101:$Q$1121)</f>
        <v>0</v>
      </c>
      <c r="AS23" s="55">
        <f>SUMIF(NSL!$C$1123:$C$1164,C23,NSL!$Q$1123:$Q$1164)</f>
        <v>0</v>
      </c>
      <c r="AT23" s="55">
        <f>SUMIF(NSL!$C$1166:$C$1201,C23,NSL!$Q$1166:$Q$1201)</f>
        <v>0</v>
      </c>
      <c r="AU23" s="55">
        <f>SUMIF(NSL!$C$1203:$C$1223,C23,NSL!$Q$1203:$Q$1223)</f>
        <v>0</v>
      </c>
      <c r="AV23" s="55">
        <f>SUMIF(NSL!$C$1225:$C$1226,C23,NSL!$Q$1225:$Q$1226)</f>
        <v>0</v>
      </c>
      <c r="AW23" s="55">
        <f>SUMIF(NSL!$C$1228:$C$1244,C23,NSL!$Q$1228:$Q$1244)</f>
        <v>0</v>
      </c>
      <c r="AX23" s="55">
        <f>SUMIF(NSL!$C$1246:$C$1351,C23,NSL!$Q$1246:$Q$1351)</f>
        <v>0</v>
      </c>
      <c r="AY23" s="55">
        <f>SUMIF(NSL!$C$1353:$C$1434,C23,NSL!$Q$1353:$Q$1434)</f>
        <v>0</v>
      </c>
      <c r="AZ23" s="55">
        <f>SUMIF(NSL!$C$1436:$C$1440,C23,NSL!$Q$1436:$Q$1440)</f>
        <v>0</v>
      </c>
      <c r="BA23" s="55">
        <f>SUMIF(NSL!$C$1442:$C$1507,C23,NSL!$Q$1442:$Q$1507)</f>
        <v>0</v>
      </c>
      <c r="BB23" s="55">
        <f>SUMIF(NSL!$C$1509:$C$1540,C23,NSL!$Q$1509:$Q$1540)</f>
        <v>0</v>
      </c>
      <c r="BC23" s="55">
        <f>SUMIF(NSL!$C$1542:$C$1545,C23,NSL!$Q$1542:$Q$1545)</f>
        <v>0</v>
      </c>
      <c r="BD23" s="55">
        <f>SUMIF(NSL!$C$1547:$C$1560,C23,NSL!$Q$1547:$Q$1560)</f>
        <v>0</v>
      </c>
      <c r="BE23" s="55">
        <f>SUMIF(NSL!$C$1562:$C$1565,C23,NSL!$Q$1562:$Q$1565)</f>
        <v>0</v>
      </c>
      <c r="BF23" s="55">
        <f>SUMIF(NSL!$C$1567:$C$1569,C23,NSL!$Q$1567:$Q$1569)</f>
        <v>0</v>
      </c>
      <c r="BG23" s="65">
        <f>SUM(G23:Q23)+SUM(S23:U23)+SUM(W23:Z23)+SUM(AB23:BF23)</f>
        <v>0</v>
      </c>
      <c r="BH23" s="53">
        <f>V60-BG23</f>
        <v>0</v>
      </c>
      <c r="BI23" s="53">
        <f t="shared" si="6"/>
        <v>0</v>
      </c>
    </row>
    <row r="24" spans="1:61" ht="15">
      <c r="A24" s="56" t="s">
        <v>36</v>
      </c>
      <c r="B24" s="7" t="s">
        <v>120</v>
      </c>
      <c r="C24" s="8" t="s">
        <v>122</v>
      </c>
      <c r="D24" s="52">
        <f>HTg!N26</f>
        <v>0</v>
      </c>
      <c r="E24" s="65">
        <f t="shared" si="10"/>
        <v>0</v>
      </c>
      <c r="F24" s="70">
        <f t="shared" si="11"/>
        <v>0</v>
      </c>
      <c r="G24" s="55">
        <f>SUMIF(NSL!$C$9:$C$10,C24,NSL!$Q$9:$Q$10)</f>
        <v>0</v>
      </c>
      <c r="H24" s="55">
        <f>SUMIF(NSL!$C$12:$C$13,C24,NSL!$Q$12:$Q$13)</f>
        <v>0</v>
      </c>
      <c r="I24" s="55">
        <f>SUMIF(NSL!$C$15:$C$16,C24,NSL!$Q$15:$Q$16)</f>
        <v>0</v>
      </c>
      <c r="J24" s="55">
        <f>SUMIF(NSL!$C$18:$C$19,C24,NSL!$Q$18:$Q$19)</f>
        <v>0</v>
      </c>
      <c r="K24" s="55">
        <f>SUMIF(NSL!$C$21:$C$43,C24,NSL!$Q$21:$Q$43)</f>
        <v>0</v>
      </c>
      <c r="L24" s="55">
        <f>SUMIF(NSL!$C$45:$C$51,C24,NSL!$Q$45:$Q$51)</f>
        <v>0</v>
      </c>
      <c r="M24" s="55">
        <f>SUMIF(NSL!$C$53:$C$55,C24,NSL!$Q$53:$Q$55)</f>
        <v>0</v>
      </c>
      <c r="N24" s="55">
        <f>SUMIF(NSL!$C$57:$C$65,C24,NSL!$Q$57:$Q$65)</f>
        <v>0</v>
      </c>
      <c r="O24" s="55">
        <f>SUMIF(NSL!$C$67:$C$76,C24,NSL!$Q$67:$Q$76)</f>
        <v>0</v>
      </c>
      <c r="P24" s="55">
        <f>SUMIF(NSL!$C$78:$C$79,C24,NSL!$Q$78:$Q$79)</f>
        <v>0</v>
      </c>
      <c r="Q24" s="55">
        <f>SUMIF(NSL!$C$81:$C$173,C24,NSL!$Q$81:$Q$173)</f>
        <v>0</v>
      </c>
      <c r="R24" s="65">
        <f t="shared" si="12"/>
        <v>0</v>
      </c>
      <c r="S24" s="55">
        <f>SUMIF(NSL!$C$176:$C$214,C24,NSL!$Q$176:$Q$214)</f>
        <v>0</v>
      </c>
      <c r="T24" s="55">
        <f>SUMIF(NSL!$C$216:$C$238,C24,NSL!$Q$216:$Q$238)</f>
        <v>0</v>
      </c>
      <c r="U24" s="55">
        <f>SUMIF(NSL!$C$240:$C$252,C24,NSL!$Q$240:$Q$252)</f>
        <v>0</v>
      </c>
      <c r="V24" s="55">
        <f>SUMIF(NSL!$C$254:$C$255,C24,NSL!$Q$254:$Q$255)</f>
        <v>0</v>
      </c>
      <c r="W24" s="54">
        <f>D24-BG24</f>
        <v>0</v>
      </c>
      <c r="X24" s="55">
        <f>SUMIF(NSL!$C$284:$C$346,C24,NSL!$Q$284:$Q$346)</f>
        <v>0</v>
      </c>
      <c r="Y24" s="55">
        <f>SUMIF(NSL!$C$348:$C$436,C24,NSL!$Q$348:$Q$436)</f>
        <v>0</v>
      </c>
      <c r="Z24" s="55">
        <f>SUMIF(NSL!$C$438:$C$480,C24,NSL!$Q$438:$Q$480)</f>
        <v>0</v>
      </c>
      <c r="AA24" s="70">
        <f t="shared" si="13"/>
        <v>0</v>
      </c>
      <c r="AB24" s="55">
        <f>SUMIF(NSL!$C$483:$C$679,C24,NSL!$Q$483:$Q$679)</f>
        <v>0</v>
      </c>
      <c r="AC24" s="55">
        <f>SUMIF(NSL!$C$681:$C$682,C24,NSL!$Q$681:$Q$682)</f>
        <v>0</v>
      </c>
      <c r="AD24" s="55">
        <f>SUMIF(NSL!$C$684:$C$692,C24,NSL!$Q$684:$Q$692)</f>
        <v>0</v>
      </c>
      <c r="AE24" s="55">
        <f>SUMIF(NSL!$C$694:$C$776,C24,NSL!$Q$694:$Q$776)</f>
        <v>0</v>
      </c>
      <c r="AF24" s="55">
        <f>SUMIF(NSL!$C$778:$C$810,C24,NSL!$Q$778:$Q$810)</f>
        <v>0</v>
      </c>
      <c r="AG24" s="55">
        <f>SUMIF(NSL!$C$812:$C$813,C24,NSL!$Q$812:$Q$813)</f>
        <v>0</v>
      </c>
      <c r="AH24" s="55">
        <f>SUMIF(NSL!$C$815:$C$816,C24,NSL!$Q$815:$Q$816)</f>
        <v>0</v>
      </c>
      <c r="AI24" s="55">
        <f>SUMIF(NSL!$C$818:$C$889,C24,NSL!$Q$818:$Q$889)</f>
        <v>0</v>
      </c>
      <c r="AJ24" s="55">
        <f>SUMIF(NSL!$C$891:$C$917,C24,NSL!$Q$891:$Q$917)</f>
        <v>0</v>
      </c>
      <c r="AK24" s="55">
        <f>SUMIF(NSL!$C$919:$C$981,C24,NSL!$Q$919:$Q$981)</f>
        <v>0</v>
      </c>
      <c r="AL24" s="55">
        <f>SUMIF(NSL!$C$983:$C$1000,C24,NSL!$Q$983:$Q$1000)</f>
        <v>0</v>
      </c>
      <c r="AM24" s="55">
        <f>SUMIF(NSL!$C$1002:$C$1028,C24,NSL!$Q$1002:$Q$1028)</f>
        <v>0</v>
      </c>
      <c r="AN24" s="55">
        <f>SUMIF(NSL!$C$1030:$C$1045,C24,NSL!$Q$1030:$Q$1045)</f>
        <v>0</v>
      </c>
      <c r="AO24" s="55">
        <f>SUMIF(NSL!$C$1047:$C$1048,C24,NSL!$Q$1047:$Q$1048)</f>
        <v>0</v>
      </c>
      <c r="AP24" s="55">
        <f>SUMIF(NSL!$C$1050:$C$1074,C24,NSL!$Q$1050:$Q$1074)</f>
        <v>0</v>
      </c>
      <c r="AQ24" s="55">
        <f>SUMIF(NSL!$C$1076:$C$1099,C24,NSL!$Q$1076:$Q$1099)</f>
        <v>0</v>
      </c>
      <c r="AR24" s="55">
        <f>SUMIF(NSL!$C$1101:$C$1121,C24,NSL!$Q$1101:$Q$1121)</f>
        <v>0</v>
      </c>
      <c r="AS24" s="55">
        <f>SUMIF(NSL!$C$1123:$C$1164,C24,NSL!$Q$1123:$Q$1164)</f>
        <v>0</v>
      </c>
      <c r="AT24" s="55">
        <f>SUMIF(NSL!$C$1166:$C$1201,C24,NSL!$Q$1166:$Q$1201)</f>
        <v>0</v>
      </c>
      <c r="AU24" s="55">
        <f>SUMIF(NSL!$C$1203:$C$1223,C24,NSL!$Q$1203:$Q$1223)</f>
        <v>0</v>
      </c>
      <c r="AV24" s="55">
        <f>SUMIF(NSL!$C$1225:$C$1226,C24,NSL!$Q$1225:$Q$1226)</f>
        <v>0</v>
      </c>
      <c r="AW24" s="55">
        <f>SUMIF(NSL!$C$1228:$C$1244,C24,NSL!$Q$1228:$Q$1244)</f>
        <v>0</v>
      </c>
      <c r="AX24" s="55">
        <f>SUMIF(NSL!$C$1246:$C$1351,C24,NSL!$Q$1246:$Q$1351)</f>
        <v>0</v>
      </c>
      <c r="AY24" s="55">
        <f>SUMIF(NSL!$C$1353:$C$1434,C24,NSL!$Q$1353:$Q$1434)</f>
        <v>0</v>
      </c>
      <c r="AZ24" s="55">
        <f>SUMIF(NSL!$C$1436:$C$1440,C24,NSL!$Q$1436:$Q$1440)</f>
        <v>0</v>
      </c>
      <c r="BA24" s="55">
        <f>SUMIF(NSL!$C$1442:$C$1507,C24,NSL!$Q$1442:$Q$1507)</f>
        <v>0</v>
      </c>
      <c r="BB24" s="55">
        <f>SUMIF(NSL!$C$1509:$C$1540,C24,NSL!$Q$1509:$Q$1540)</f>
        <v>0</v>
      </c>
      <c r="BC24" s="55">
        <f>SUMIF(NSL!$C$1542:$C$1545,C24,NSL!$Q$1542:$Q$1545)</f>
        <v>0</v>
      </c>
      <c r="BD24" s="55">
        <f>SUMIF(NSL!$C$1547:$C$1560,C24,NSL!$Q$1547:$Q$1560)</f>
        <v>0</v>
      </c>
      <c r="BE24" s="55">
        <f>SUMIF(NSL!$C$1562:$C$1565,C24,NSL!$Q$1562:$Q$1565)</f>
        <v>0</v>
      </c>
      <c r="BF24" s="55">
        <f>SUMIF(NSL!$C$1567:$C$1569,C24,NSL!$Q$1567:$Q$1569)</f>
        <v>0</v>
      </c>
      <c r="BG24" s="65">
        <f>SUM(G24:Q24)+S24+T24+U24+V24+X24+Y24+Z24+SUM(AB24:BF24)</f>
        <v>0</v>
      </c>
      <c r="BH24" s="53">
        <f>W60-BG24</f>
        <v>10</v>
      </c>
      <c r="BI24" s="53">
        <f t="shared" si="6"/>
        <v>10</v>
      </c>
    </row>
    <row r="25" spans="1:61" ht="15">
      <c r="A25" s="56" t="s">
        <v>38</v>
      </c>
      <c r="B25" s="7" t="s">
        <v>123</v>
      </c>
      <c r="C25" s="8" t="s">
        <v>124</v>
      </c>
      <c r="D25" s="52">
        <f>HTg!N27</f>
        <v>0</v>
      </c>
      <c r="E25" s="65">
        <f t="shared" si="10"/>
        <v>0</v>
      </c>
      <c r="F25" s="70">
        <f t="shared" si="11"/>
        <v>0</v>
      </c>
      <c r="G25" s="55">
        <f>SUMIF(NSL!$C$9:$C$10,C25,NSL!$Q$9:$Q$10)</f>
        <v>0</v>
      </c>
      <c r="H25" s="55">
        <f>SUMIF(NSL!$C$12:$C$13,C25,NSL!$Q$12:$Q$13)</f>
        <v>0</v>
      </c>
      <c r="I25" s="55">
        <f>SUMIF(NSL!$C$15:$C$16,C25,NSL!$Q$15:$Q$16)</f>
        <v>0</v>
      </c>
      <c r="J25" s="55">
        <f>SUMIF(NSL!$C$18:$C$19,C25,NSL!$Q$18:$Q$19)</f>
        <v>0</v>
      </c>
      <c r="K25" s="55">
        <f>SUMIF(NSL!$C$21:$C$43,C25,NSL!$Q$21:$Q$43)</f>
        <v>0</v>
      </c>
      <c r="L25" s="55">
        <f>SUMIF(NSL!$C$45:$C$51,C25,NSL!$Q$45:$Q$51)</f>
        <v>0</v>
      </c>
      <c r="M25" s="55">
        <f>SUMIF(NSL!$C$53:$C$55,C25,NSL!$Q$53:$Q$55)</f>
        <v>0</v>
      </c>
      <c r="N25" s="55">
        <f>SUMIF(NSL!$C$57:$C$65,C25,NSL!$Q$57:$Q$65)</f>
        <v>0</v>
      </c>
      <c r="O25" s="55">
        <f>SUMIF(NSL!$C$67:$C$76,C25,NSL!$Q$67:$Q$76)</f>
        <v>0</v>
      </c>
      <c r="P25" s="55">
        <f>SUMIF(NSL!$C$78:$C$79,C25,NSL!$Q$78:$Q$79)</f>
        <v>0</v>
      </c>
      <c r="Q25" s="55">
        <f>SUMIF(NSL!$C$81:$C$173,C25,NSL!$Q$81:$Q$173)</f>
        <v>0</v>
      </c>
      <c r="R25" s="65">
        <f t="shared" si="12"/>
        <v>0</v>
      </c>
      <c r="S25" s="55">
        <f>SUMIF(NSL!$C$176:$C$214,C25,NSL!$Q$176:$Q$214)</f>
        <v>0</v>
      </c>
      <c r="T25" s="55">
        <f>SUMIF(NSL!$C$216:$C$238,C25,NSL!$Q$216:$Q$238)</f>
        <v>0</v>
      </c>
      <c r="U25" s="55">
        <f>SUMIF(NSL!$C$240:$C$252,C25,NSL!$Q$240:$Q$252)</f>
        <v>0</v>
      </c>
      <c r="V25" s="55">
        <f>SUMIF(NSL!$C$254:$C$255,C25,NSL!$Q$254:$Q$255)</f>
        <v>0</v>
      </c>
      <c r="W25" s="55">
        <f>SUMIF(NSL!$C$257:$C$282,C25,NSL!$Q$257:$Q$282)</f>
        <v>0</v>
      </c>
      <c r="X25" s="54">
        <f>D25-BG25</f>
        <v>0</v>
      </c>
      <c r="Y25" s="55">
        <f>SUMIF(NSL!$C$348:$C$436,C25,NSL!$Q$348:$Q$436)</f>
        <v>0</v>
      </c>
      <c r="Z25" s="55">
        <f>SUMIF(NSL!$C$438:$C$480,C25,NSL!$Q$438:$Q$480)</f>
        <v>0</v>
      </c>
      <c r="AA25" s="70">
        <f t="shared" si="13"/>
        <v>0</v>
      </c>
      <c r="AB25" s="55">
        <f>SUMIF(NSL!$C$483:$C$679,C25,NSL!$Q$483:$Q$679)</f>
        <v>0</v>
      </c>
      <c r="AC25" s="55">
        <f>SUMIF(NSL!$C$681:$C$682,C25,NSL!$Q$681:$Q$682)</f>
        <v>0</v>
      </c>
      <c r="AD25" s="55">
        <f>SUMIF(NSL!$C$684:$C$692,C25,NSL!$Q$684:$Q$692)</f>
        <v>0</v>
      </c>
      <c r="AE25" s="55">
        <f>SUMIF(NSL!$C$694:$C$776,C25,NSL!$Q$694:$Q$776)</f>
        <v>0</v>
      </c>
      <c r="AF25" s="55">
        <f>SUMIF(NSL!$C$778:$C$810,C25,NSL!$Q$778:$Q$810)</f>
        <v>0</v>
      </c>
      <c r="AG25" s="55">
        <f>SUMIF(NSL!$C$812:$C$813,C25,NSL!$Q$812:$Q$813)</f>
        <v>0</v>
      </c>
      <c r="AH25" s="55">
        <f>SUMIF(NSL!$C$815:$C$816,C25,NSL!$Q$815:$Q$816)</f>
        <v>0</v>
      </c>
      <c r="AI25" s="55">
        <f>SUMIF(NSL!$C$818:$C$889,C25,NSL!$Q$818:$Q$889)</f>
        <v>0</v>
      </c>
      <c r="AJ25" s="55">
        <f>SUMIF(NSL!$C$891:$C$917,C25,NSL!$Q$891:$Q$917)</f>
        <v>0</v>
      </c>
      <c r="AK25" s="55">
        <f>SUMIF(NSL!$C$919:$C$981,C25,NSL!$Q$919:$Q$981)</f>
        <v>0</v>
      </c>
      <c r="AL25" s="55">
        <f>SUMIF(NSL!$C$983:$C$1000,C25,NSL!$Q$983:$Q$1000)</f>
        <v>0</v>
      </c>
      <c r="AM25" s="55">
        <f>SUMIF(NSL!$C$1002:$C$1028,C25,NSL!$Q$1002:$Q$1028)</f>
        <v>0</v>
      </c>
      <c r="AN25" s="55">
        <f>SUMIF(NSL!$C$1030:$C$1045,C25,NSL!$Q$1030:$Q$1045)</f>
        <v>0</v>
      </c>
      <c r="AO25" s="55">
        <f>SUMIF(NSL!$C$1047:$C$1048,C25,NSL!$Q$1047:$Q$1048)</f>
        <v>0</v>
      </c>
      <c r="AP25" s="55">
        <f>SUMIF(NSL!$C$1050:$C$1074,C25,NSL!$Q$1050:$Q$1074)</f>
        <v>0</v>
      </c>
      <c r="AQ25" s="55">
        <f>SUMIF(NSL!$C$1076:$C$1099,C25,NSL!$Q$1076:$Q$1099)</f>
        <v>0</v>
      </c>
      <c r="AR25" s="55">
        <f>SUMIF(NSL!$C$1101:$C$1121,C25,NSL!$Q$1101:$Q$1121)</f>
        <v>0</v>
      </c>
      <c r="AS25" s="55">
        <f>SUMIF(NSL!$C$1123:$C$1164,C25,NSL!$Q$1123:$Q$1164)</f>
        <v>0</v>
      </c>
      <c r="AT25" s="55">
        <f>SUMIF(NSL!$C$1166:$C$1201,C25,NSL!$Q$1166:$Q$1201)</f>
        <v>0</v>
      </c>
      <c r="AU25" s="55">
        <f>SUMIF(NSL!$C$1203:$C$1223,C25,NSL!$Q$1203:$Q$1223)</f>
        <v>0</v>
      </c>
      <c r="AV25" s="55">
        <f>SUMIF(NSL!$C$1225:$C$1226,C25,NSL!$Q$1225:$Q$1226)</f>
        <v>0</v>
      </c>
      <c r="AW25" s="55">
        <f>SUMIF(NSL!$C$1228:$C$1244,C25,NSL!$Q$1228:$Q$1244)</f>
        <v>0</v>
      </c>
      <c r="AX25" s="55">
        <f>SUMIF(NSL!$C$1246:$C$1351,C25,NSL!$Q$1246:$Q$1351)</f>
        <v>0</v>
      </c>
      <c r="AY25" s="55">
        <f>SUMIF(NSL!$C$1353:$C$1434,C25,NSL!$Q$1353:$Q$1434)</f>
        <v>0</v>
      </c>
      <c r="AZ25" s="55">
        <f>SUMIF(NSL!$C$1436:$C$1440,C25,NSL!$Q$1436:$Q$1440)</f>
        <v>0</v>
      </c>
      <c r="BA25" s="55">
        <f>SUMIF(NSL!$C$1442:$C$1507,C25,NSL!$Q$1442:$Q$1507)</f>
        <v>0</v>
      </c>
      <c r="BB25" s="55">
        <f>SUMIF(NSL!$C$1509:$C$1540,C25,NSL!$Q$1509:$Q$1540)</f>
        <v>0</v>
      </c>
      <c r="BC25" s="55">
        <f>SUMIF(NSL!$C$1542:$C$1545,C25,NSL!$Q$1542:$Q$1545)</f>
        <v>0</v>
      </c>
      <c r="BD25" s="55">
        <f>SUMIF(NSL!$C$1547:$C$1560,C25,NSL!$Q$1547:$Q$1560)</f>
        <v>0</v>
      </c>
      <c r="BE25" s="55">
        <f>SUMIF(NSL!$C$1562:$C$1565,C25,NSL!$Q$1562:$Q$1565)</f>
        <v>0</v>
      </c>
      <c r="BF25" s="55">
        <f>SUMIF(NSL!$C$1567:$C$1569,C25,NSL!$Q$1567:$Q$1569)</f>
        <v>0</v>
      </c>
      <c r="BG25" s="65">
        <f>SUM(G25:Q25)+SUM(S25:W25)+Y25+Z25+SUM(AB25:BF25)</f>
        <v>0</v>
      </c>
      <c r="BH25" s="53">
        <f>X60-BG25</f>
        <v>3.12</v>
      </c>
      <c r="BI25" s="53">
        <f t="shared" si="6"/>
        <v>3.12</v>
      </c>
    </row>
    <row r="26" spans="1:61" ht="15">
      <c r="A26" s="56" t="s">
        <v>88</v>
      </c>
      <c r="B26" s="7" t="s">
        <v>125</v>
      </c>
      <c r="C26" s="8" t="s">
        <v>37</v>
      </c>
      <c r="D26" s="52">
        <f>HTg!N28</f>
        <v>0.06</v>
      </c>
      <c r="E26" s="65">
        <f t="shared" si="10"/>
        <v>0</v>
      </c>
      <c r="F26" s="70">
        <f t="shared" si="11"/>
        <v>0</v>
      </c>
      <c r="G26" s="55">
        <f>SUMIF(NSL!$C$9:$C$10,C26,NSL!$Q$9:$Q$10)</f>
        <v>0</v>
      </c>
      <c r="H26" s="55">
        <f>SUMIF(NSL!$C$12:$C$13,C26,NSL!$Q$12:$Q$13)</f>
        <v>0</v>
      </c>
      <c r="I26" s="55">
        <f>SUMIF(NSL!$C$15:$C$16,C26,NSL!$Q$15:$Q$16)</f>
        <v>0</v>
      </c>
      <c r="J26" s="55">
        <f>SUMIF(NSL!$C$18:$C$19,C26,NSL!$Q$18:$Q$19)</f>
        <v>0</v>
      </c>
      <c r="K26" s="55">
        <f>SUMIF(NSL!$C$21:$C$43,C26,NSL!$Q$21:$Q$43)</f>
        <v>0</v>
      </c>
      <c r="L26" s="55">
        <f>SUMIF(NSL!$C$45:$C$51,C26,NSL!$Q$45:$Q$51)</f>
        <v>0</v>
      </c>
      <c r="M26" s="55">
        <f>SUMIF(NSL!$C$53:$C$55,C26,NSL!$Q$53:$Q$55)</f>
        <v>0</v>
      </c>
      <c r="N26" s="55">
        <f>SUMIF(NSL!$C$57:$C$65,C26,NSL!$Q$57:$Q$65)</f>
        <v>0</v>
      </c>
      <c r="O26" s="55">
        <f>SUMIF(NSL!$C$67:$C$76,C26,NSL!$Q$67:$Q$76)</f>
        <v>0</v>
      </c>
      <c r="P26" s="55">
        <f>SUMIF(NSL!$C$78:$C$79,C26,NSL!$Q$78:$Q$79)</f>
        <v>0</v>
      </c>
      <c r="Q26" s="55">
        <f>SUMIF(NSL!$C$81:$C$173,C26,NSL!$Q$81:$Q$173)</f>
        <v>0</v>
      </c>
      <c r="R26" s="65">
        <f t="shared" si="12"/>
        <v>0.06</v>
      </c>
      <c r="S26" s="55">
        <f>SUMIF(NSL!$C$176:$C$214,C26,NSL!$Q$176:$Q$214)</f>
        <v>0</v>
      </c>
      <c r="T26" s="55">
        <f>SUMIF(NSL!$C$216:$C$238,C26,NSL!$Q$216:$Q$238)</f>
        <v>0</v>
      </c>
      <c r="U26" s="55">
        <f>SUMIF(NSL!$C$240:$C$252,C26,NSL!$Q$240:$Q$252)</f>
        <v>0</v>
      </c>
      <c r="V26" s="55">
        <f>SUMIF(NSL!$C$254:$C$255,C26,NSL!$Q$254:$Q$255)</f>
        <v>0</v>
      </c>
      <c r="W26" s="55">
        <f>SUMIF(NSL!$C$257:$C$282,C26,NSL!$Q$257:$Q$282)</f>
        <v>0</v>
      </c>
      <c r="X26" s="55">
        <f>SUMIF(NSL!$C$284:$C$346,C26,NSL!$Q$284:$Q$346)</f>
        <v>0</v>
      </c>
      <c r="Y26" s="54">
        <f>D26-BG26</f>
        <v>0.06</v>
      </c>
      <c r="Z26" s="55">
        <f>SUMIF(NSL!$C$438:$C$480,C26,NSL!$Q$438:$Q$480)</f>
        <v>0</v>
      </c>
      <c r="AA26" s="70">
        <f t="shared" si="13"/>
        <v>0</v>
      </c>
      <c r="AB26" s="55">
        <f>SUMIF(NSL!$C$483:$C$679,C26,NSL!$Q$483:$Q$679)</f>
        <v>0</v>
      </c>
      <c r="AC26" s="55">
        <f>SUMIF(NSL!$C$681:$C$682,C26,NSL!$Q$681:$Q$682)</f>
        <v>0</v>
      </c>
      <c r="AD26" s="55">
        <f>SUMIF(NSL!$C$684:$C$692,C26,NSL!$Q$684:$Q$692)</f>
        <v>0</v>
      </c>
      <c r="AE26" s="55">
        <f>SUMIF(NSL!$C$694:$C$776,C26,NSL!$Q$694:$Q$776)</f>
        <v>0</v>
      </c>
      <c r="AF26" s="55">
        <f>SUMIF(NSL!$C$778:$C$810,C26,NSL!$Q$778:$Q$810)</f>
        <v>0</v>
      </c>
      <c r="AG26" s="55">
        <f>SUMIF(NSL!$C$812:$C$813,C26,NSL!$Q$812:$Q$813)</f>
        <v>0</v>
      </c>
      <c r="AH26" s="55">
        <f>SUMIF(NSL!$C$815:$C$816,C26,NSL!$Q$815:$Q$816)</f>
        <v>0</v>
      </c>
      <c r="AI26" s="55">
        <f>SUMIF(NSL!$C$818:$C$889,C26,NSL!$Q$818:$Q$889)</f>
        <v>0</v>
      </c>
      <c r="AJ26" s="55">
        <f>SUMIF(NSL!$C$891:$C$917,C26,NSL!$Q$891:$Q$917)</f>
        <v>0</v>
      </c>
      <c r="AK26" s="55">
        <f>SUMIF(NSL!$C$919:$C$981,C26,NSL!$Q$919:$Q$981)</f>
        <v>0</v>
      </c>
      <c r="AL26" s="55">
        <f>SUMIF(NSL!$C$983:$C$1000,C26,NSL!$Q$983:$Q$1000)</f>
        <v>0</v>
      </c>
      <c r="AM26" s="55">
        <f>SUMIF(NSL!$C$1002:$C$1028,C26,NSL!$Q$1002:$Q$1028)</f>
        <v>0</v>
      </c>
      <c r="AN26" s="55">
        <f>SUMIF(NSL!$C$1030:$C$1045,C26,NSL!$Q$1030:$Q$1045)</f>
        <v>0</v>
      </c>
      <c r="AO26" s="55">
        <f>SUMIF(NSL!$C$1047:$C$1048,C26,NSL!$Q$1047:$Q$1048)</f>
        <v>0</v>
      </c>
      <c r="AP26" s="55">
        <f>SUMIF(NSL!$C$1050:$C$1074,C26,NSL!$Q$1050:$Q$1074)</f>
        <v>0</v>
      </c>
      <c r="AQ26" s="55">
        <f>SUMIF(NSL!$C$1076:$C$1099,C26,NSL!$Q$1076:$Q$1099)</f>
        <v>0</v>
      </c>
      <c r="AR26" s="55">
        <f>SUMIF(NSL!$C$1101:$C$1121,C26,NSL!$Q$1101:$Q$1121)</f>
        <v>0</v>
      </c>
      <c r="AS26" s="55">
        <f>SUMIF(NSL!$C$1123:$C$1164,C26,NSL!$Q$1123:$Q$1164)</f>
        <v>0</v>
      </c>
      <c r="AT26" s="55">
        <f>SUMIF(NSL!$C$1166:$C$1201,C26,NSL!$Q$1166:$Q$1201)</f>
        <v>0</v>
      </c>
      <c r="AU26" s="55">
        <f>SUMIF(NSL!$C$1203:$C$1223,C26,NSL!$Q$1203:$Q$1223)</f>
        <v>0</v>
      </c>
      <c r="AV26" s="55">
        <f>SUMIF(NSL!$C$1225:$C$1226,C26,NSL!$Q$1225:$Q$1226)</f>
        <v>0</v>
      </c>
      <c r="AW26" s="55">
        <f>SUMIF(NSL!$C$1228:$C$1244,C26,NSL!$Q$1228:$Q$1244)</f>
        <v>0</v>
      </c>
      <c r="AX26" s="55">
        <f>SUMIF(NSL!$C$1246:$C$1351,C26,NSL!$Q$1246:$Q$1351)</f>
        <v>0</v>
      </c>
      <c r="AY26" s="55">
        <f>SUMIF(NSL!$C$1353:$C$1434,C26,NSL!$Q$1353:$Q$1434)</f>
        <v>0</v>
      </c>
      <c r="AZ26" s="55">
        <f>SUMIF(NSL!$C$1436:$C$1440,C26,NSL!$Q$1436:$Q$1440)</f>
        <v>0</v>
      </c>
      <c r="BA26" s="55">
        <f>SUMIF(NSL!$C$1442:$C$1507,C26,NSL!$Q$1442:$Q$1507)</f>
        <v>0</v>
      </c>
      <c r="BB26" s="55">
        <f>SUMIF(NSL!$C$1509:$C$1540,C26,NSL!$Q$1509:$Q$1540)</f>
        <v>0</v>
      </c>
      <c r="BC26" s="55">
        <f>SUMIF(NSL!$C$1542:$C$1545,C26,NSL!$Q$1542:$Q$1545)</f>
        <v>0</v>
      </c>
      <c r="BD26" s="55">
        <f>SUMIF(NSL!$C$1547:$C$1560,C26,NSL!$Q$1547:$Q$1560)</f>
        <v>0</v>
      </c>
      <c r="BE26" s="55">
        <f>SUMIF(NSL!$C$1562:$C$1565,C26,NSL!$Q$1562:$Q$1565)</f>
        <v>0</v>
      </c>
      <c r="BF26" s="55">
        <f>SUMIF(NSL!$C$1567:$C$1569,C26,NSL!$Q$1567:$Q$1569)</f>
        <v>0</v>
      </c>
      <c r="BG26" s="65">
        <f>SUM(G26:Q26)+SUM(S26:X26)+Z26+SUM(AB26:BF26)</f>
        <v>0</v>
      </c>
      <c r="BH26" s="53">
        <f>Y60-BG26</f>
        <v>0.90999999999999992</v>
      </c>
      <c r="BI26" s="53">
        <f t="shared" si="6"/>
        <v>0.97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>
        <f>HTg!N29</f>
        <v>83.9</v>
      </c>
      <c r="E27" s="65">
        <f t="shared" si="10"/>
        <v>0</v>
      </c>
      <c r="F27" s="70">
        <f t="shared" si="11"/>
        <v>0</v>
      </c>
      <c r="G27" s="55">
        <f>SUMIF(NSL!$C$9:$C$10,C27,NSL!$Q$9:$Q$10)</f>
        <v>0</v>
      </c>
      <c r="H27" s="55">
        <f>SUMIF(NSL!$C$12:$C$13,C27,NSL!$Q$12:$Q$13)</f>
        <v>0</v>
      </c>
      <c r="I27" s="55">
        <f>SUMIF(NSL!$C$15:$C$16,C27,NSL!$Q$15:$Q$16)</f>
        <v>0</v>
      </c>
      <c r="J27" s="55">
        <f>SUMIF(NSL!$C$18:$C$19,C27,NSL!$Q$18:$Q$19)</f>
        <v>0</v>
      </c>
      <c r="K27" s="55">
        <f>SUMIF(NSL!$C$21:$C$43,C27,NSL!$Q$21:$Q$43)</f>
        <v>0</v>
      </c>
      <c r="L27" s="55">
        <f>SUMIF(NSL!$C$45:$C$51,C27,NSL!$Q$45:$Q$51)</f>
        <v>0</v>
      </c>
      <c r="M27" s="55">
        <f>SUMIF(NSL!$C$53:$C$55,C27,NSL!$Q$53:$Q$55)</f>
        <v>0</v>
      </c>
      <c r="N27" s="55">
        <f>SUMIF(NSL!$C$57:$C$65,C27,NSL!$Q$57:$Q$65)</f>
        <v>0</v>
      </c>
      <c r="O27" s="55">
        <f>SUMIF(NSL!$C$67:$C$76,C27,NSL!$Q$67:$Q$76)</f>
        <v>0</v>
      </c>
      <c r="P27" s="55">
        <f>SUMIF(NSL!$C$78:$C$79,C27,NSL!$Q$78:$Q$79)</f>
        <v>0</v>
      </c>
      <c r="Q27" s="55">
        <f>SUMIF(NSL!$C$81:$C$173,C27,NSL!$Q$81:$Q$173)</f>
        <v>0</v>
      </c>
      <c r="R27" s="65">
        <f t="shared" si="12"/>
        <v>83.9</v>
      </c>
      <c r="S27" s="55">
        <f>SUMIF(NSL!$C$176:$C$214,C27,NSL!$Q$176:$Q$214)</f>
        <v>0</v>
      </c>
      <c r="T27" s="55">
        <f>SUMIF(NSL!$C$216:$C$238,C27,NSL!$Q$216:$Q$238)</f>
        <v>0</v>
      </c>
      <c r="U27" s="55">
        <f>SUMIF(NSL!$C$240:$C$252,C27,NSL!$Q$240:$Q$252)</f>
        <v>0</v>
      </c>
      <c r="V27" s="55">
        <f>SUMIF(NSL!$C$254:$C$255,C27,NSL!$Q$254:$Q$255)</f>
        <v>0</v>
      </c>
      <c r="W27" s="55">
        <f>SUMIF(NSL!$C$257:$C$282,C27,NSL!$Q$257:$Q$282)</f>
        <v>0</v>
      </c>
      <c r="X27" s="55">
        <f>SUMIF(NSL!$C$284:$C$346,C27,NSL!$Q$284:$Q$346)</f>
        <v>0</v>
      </c>
      <c r="Y27" s="55">
        <f>SUMIF(NSL!$C$348:$C$436,C27,NSL!$Q$348:$Q$436)</f>
        <v>0</v>
      </c>
      <c r="Z27" s="54">
        <f>D27-BG27</f>
        <v>83.9</v>
      </c>
      <c r="AA27" s="70">
        <f t="shared" si="13"/>
        <v>0</v>
      </c>
      <c r="AB27" s="55">
        <f>SUMIF(NSL!$C$483:$C$679,C27,NSL!$Q$483:$Q$679)</f>
        <v>0</v>
      </c>
      <c r="AC27" s="55">
        <f>SUMIF(NSL!$C$681:$C$682,C27,NSL!$Q$681:$Q$682)</f>
        <v>0</v>
      </c>
      <c r="AD27" s="55">
        <f>SUMIF(NSL!$C$684:$C$692,C27,NSL!$Q$684:$Q$692)</f>
        <v>0</v>
      </c>
      <c r="AE27" s="55">
        <f>SUMIF(NSL!$C$694:$C$776,C27,NSL!$Q$694:$Q$776)</f>
        <v>0</v>
      </c>
      <c r="AF27" s="55">
        <f>SUMIF(NSL!$C$778:$C$810,C27,NSL!$Q$778:$Q$810)</f>
        <v>0</v>
      </c>
      <c r="AG27" s="55">
        <f>SUMIF(NSL!$C$812:$C$813,C27,NSL!$Q$812:$Q$813)</f>
        <v>0</v>
      </c>
      <c r="AH27" s="55">
        <f>SUMIF(NSL!$C$815:$C$816,C27,NSL!$Q$815:$Q$816)</f>
        <v>0</v>
      </c>
      <c r="AI27" s="55">
        <f>SUMIF(NSL!$C$818:$C$889,C27,NSL!$Q$818:$Q$889)</f>
        <v>0</v>
      </c>
      <c r="AJ27" s="55">
        <f>SUMIF(NSL!$C$891:$C$917,C27,NSL!$Q$891:$Q$917)</f>
        <v>0</v>
      </c>
      <c r="AK27" s="55">
        <f>SUMIF(NSL!$C$919:$C$981,C27,NSL!$Q$919:$Q$981)</f>
        <v>0</v>
      </c>
      <c r="AL27" s="55">
        <f>SUMIF(NSL!$C$983:$C$1000,C27,NSL!$Q$983:$Q$1000)</f>
        <v>0</v>
      </c>
      <c r="AM27" s="55">
        <f>SUMIF(NSL!$C$1002:$C$1028,C27,NSL!$Q$1002:$Q$1028)</f>
        <v>0</v>
      </c>
      <c r="AN27" s="55">
        <f>SUMIF(NSL!$C$1030:$C$1045,C27,NSL!$Q$1030:$Q$1045)</f>
        <v>0</v>
      </c>
      <c r="AO27" s="55">
        <f>SUMIF(NSL!$C$1047:$C$1048,C27,NSL!$Q$1047:$Q$1048)</f>
        <v>0</v>
      </c>
      <c r="AP27" s="55">
        <f>SUMIF(NSL!$C$1050:$C$1074,C27,NSL!$Q$1050:$Q$1074)</f>
        <v>0</v>
      </c>
      <c r="AQ27" s="55">
        <f>SUMIF(NSL!$C$1076:$C$1099,C27,NSL!$Q$1076:$Q$1099)</f>
        <v>0</v>
      </c>
      <c r="AR27" s="55">
        <f>SUMIF(NSL!$C$1101:$C$1121,C27,NSL!$Q$1101:$Q$1121)</f>
        <v>0</v>
      </c>
      <c r="AS27" s="55">
        <f>SUMIF(NSL!$C$1123:$C$1164,C27,NSL!$Q$1123:$Q$1164)</f>
        <v>0</v>
      </c>
      <c r="AT27" s="55">
        <f>SUMIF(NSL!$C$1166:$C$1201,C27,NSL!$Q$1166:$Q$1201)</f>
        <v>0</v>
      </c>
      <c r="AU27" s="55">
        <f>SUMIF(NSL!$C$1203:$C$1223,C27,NSL!$Q$1203:$Q$1223)</f>
        <v>0</v>
      </c>
      <c r="AV27" s="55">
        <f>SUMIF(NSL!$C$1225:$C$1226,C27,NSL!$Q$1225:$Q$1226)</f>
        <v>0</v>
      </c>
      <c r="AW27" s="55">
        <f>SUMIF(NSL!$C$1228:$C$1244,C27,NSL!$Q$1228:$Q$1244)</f>
        <v>0</v>
      </c>
      <c r="AX27" s="55">
        <f>SUMIF(NSL!$C$1246:$C$1351,C27,NSL!$Q$1246:$Q$1351)</f>
        <v>0</v>
      </c>
      <c r="AY27" s="55">
        <f>SUMIF(NSL!$C$1353:$C$1434,C27,NSL!$Q$1353:$Q$1434)</f>
        <v>0</v>
      </c>
      <c r="AZ27" s="55">
        <f>SUMIF(NSL!$C$1436:$C$1440,C27,NSL!$Q$1436:$Q$1440)</f>
        <v>0</v>
      </c>
      <c r="BA27" s="55">
        <f>SUMIF(NSL!$C$1442:$C$1507,C27,NSL!$Q$1442:$Q$1507)</f>
        <v>0</v>
      </c>
      <c r="BB27" s="55">
        <f>SUMIF(NSL!$C$1509:$C$1540,C27,NSL!$Q$1509:$Q$1540)</f>
        <v>0</v>
      </c>
      <c r="BC27" s="55">
        <f>SUMIF(NSL!$C$1542:$C$1545,C27,NSL!$Q$1542:$Q$1545)</f>
        <v>0</v>
      </c>
      <c r="BD27" s="55">
        <f>SUMIF(NSL!$C$1547:$C$1560,C27,NSL!$Q$1547:$Q$1560)</f>
        <v>0</v>
      </c>
      <c r="BE27" s="55">
        <f>SUMIF(NSL!$C$1562:$C$1565,C27,NSL!$Q$1562:$Q$1565)</f>
        <v>0</v>
      </c>
      <c r="BF27" s="55">
        <f>SUMIF(NSL!$C$1567:$C$1569,C27,NSL!$Q$1567:$Q$1569)</f>
        <v>0</v>
      </c>
      <c r="BG27" s="65">
        <f>SUM(G27:Q27)+SUM(S27:Y27)+SUM(AB27:BF27)</f>
        <v>0</v>
      </c>
      <c r="BH27" s="58">
        <f>Z60-BG27</f>
        <v>31.67</v>
      </c>
      <c r="BI27" s="53">
        <f t="shared" si="6"/>
        <v>115.57000000000001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>
        <f>HTg!N30</f>
        <v>60.97</v>
      </c>
      <c r="E28" s="65">
        <f t="shared" si="10"/>
        <v>0</v>
      </c>
      <c r="F28" s="70">
        <f t="shared" si="11"/>
        <v>0</v>
      </c>
      <c r="G28" s="72">
        <f>SUM(G29:G41)</f>
        <v>0</v>
      </c>
      <c r="H28" s="72">
        <f t="shared" ref="H28:Z28" si="14">SUM(H29:H41)</f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65">
        <f>SUM(R29:R41)</f>
        <v>60.97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>D28-BG28</f>
        <v>59.56</v>
      </c>
      <c r="AB28" s="72">
        <f t="shared" ref="AB28:BG28" si="15">SUM(AB29:AB41)</f>
        <v>0.78</v>
      </c>
      <c r="AC28" s="72">
        <f t="shared" si="15"/>
        <v>0</v>
      </c>
      <c r="AD28" s="72">
        <f t="shared" si="15"/>
        <v>0.22</v>
      </c>
      <c r="AE28" s="72">
        <f t="shared" si="15"/>
        <v>3.89</v>
      </c>
      <c r="AF28" s="72">
        <f t="shared" si="15"/>
        <v>0</v>
      </c>
      <c r="AG28" s="72">
        <f t="shared" si="15"/>
        <v>0</v>
      </c>
      <c r="AH28" s="72">
        <f t="shared" si="15"/>
        <v>0</v>
      </c>
      <c r="AI28" s="72">
        <f t="shared" si="15"/>
        <v>42.62</v>
      </c>
      <c r="AJ28" s="72">
        <f t="shared" si="15"/>
        <v>11.41</v>
      </c>
      <c r="AK28" s="72">
        <f t="shared" si="15"/>
        <v>0</v>
      </c>
      <c r="AL28" s="72">
        <f t="shared" si="15"/>
        <v>0.05</v>
      </c>
      <c r="AM28" s="72">
        <f t="shared" si="15"/>
        <v>0.59</v>
      </c>
      <c r="AN28" s="72">
        <f t="shared" si="15"/>
        <v>0</v>
      </c>
      <c r="AO28" s="72">
        <f t="shared" si="15"/>
        <v>0</v>
      </c>
      <c r="AP28" s="72">
        <f t="shared" si="15"/>
        <v>0</v>
      </c>
      <c r="AQ28" s="72">
        <f t="shared" si="15"/>
        <v>0</v>
      </c>
      <c r="AR28" s="72">
        <f t="shared" si="15"/>
        <v>1.41</v>
      </c>
      <c r="AS28" s="72">
        <f t="shared" si="15"/>
        <v>0</v>
      </c>
      <c r="AT28" s="72">
        <f t="shared" si="15"/>
        <v>0</v>
      </c>
      <c r="AU28" s="72">
        <f t="shared" si="15"/>
        <v>0</v>
      </c>
      <c r="AV28" s="72">
        <f t="shared" si="15"/>
        <v>0</v>
      </c>
      <c r="AW28" s="72">
        <f t="shared" si="15"/>
        <v>0</v>
      </c>
      <c r="AX28" s="72">
        <f t="shared" si="15"/>
        <v>0</v>
      </c>
      <c r="AY28" s="72">
        <f t="shared" si="15"/>
        <v>0</v>
      </c>
      <c r="AZ28" s="72">
        <f t="shared" si="15"/>
        <v>0</v>
      </c>
      <c r="BA28" s="72">
        <f t="shared" si="15"/>
        <v>0</v>
      </c>
      <c r="BB28" s="72">
        <f t="shared" si="15"/>
        <v>0</v>
      </c>
      <c r="BC28" s="72">
        <f t="shared" si="15"/>
        <v>0</v>
      </c>
      <c r="BD28" s="72">
        <f t="shared" si="15"/>
        <v>0</v>
      </c>
      <c r="BE28" s="72">
        <f t="shared" si="15"/>
        <v>0</v>
      </c>
      <c r="BF28" s="72">
        <f t="shared" si="15"/>
        <v>0</v>
      </c>
      <c r="BG28" s="65">
        <f t="shared" si="15"/>
        <v>1.41</v>
      </c>
      <c r="BH28" s="70">
        <f>AA60-BG28</f>
        <v>23.290000000000003</v>
      </c>
      <c r="BI28" s="70">
        <f>SUM(BI29:BI41)</f>
        <v>84.26</v>
      </c>
    </row>
    <row r="29" spans="1:61" ht="15">
      <c r="A29" s="56"/>
      <c r="B29" s="7" t="s">
        <v>166</v>
      </c>
      <c r="C29" s="8" t="s">
        <v>53</v>
      </c>
      <c r="D29" s="52">
        <f>HTg!N31</f>
        <v>0.8</v>
      </c>
      <c r="E29" s="65">
        <f t="shared" si="10"/>
        <v>0</v>
      </c>
      <c r="F29" s="70">
        <f t="shared" si="11"/>
        <v>0</v>
      </c>
      <c r="G29" s="55">
        <f>SUMIF(NSL!$C$9:$C$10,C29,NSL!$Q$9:$Q$10)</f>
        <v>0</v>
      </c>
      <c r="H29" s="55">
        <f>SUMIF(NSL!$C$12:$C$13,C29,NSL!$Q$12:$Q$13)</f>
        <v>0</v>
      </c>
      <c r="I29" s="55">
        <f>SUMIF(NSL!$C$15:$C$16,C29,NSL!$Q$15:$Q$16)</f>
        <v>0</v>
      </c>
      <c r="J29" s="55">
        <f>SUMIF(NSL!$C$18:$C$19,C29,NSL!$Q$18:$Q$19)</f>
        <v>0</v>
      </c>
      <c r="K29" s="55">
        <f>SUMIF(NSL!$C$21:$C$43,C29,NSL!$Q$21:$Q$43)</f>
        <v>0</v>
      </c>
      <c r="L29" s="55">
        <f>SUMIF(NSL!$C$45:$C$51,C29,NSL!$Q$45:$Q$51)</f>
        <v>0</v>
      </c>
      <c r="M29" s="55">
        <f>SUMIF(NSL!$C$53:$C$55,C29,NSL!$Q$53:$Q$55)</f>
        <v>0</v>
      </c>
      <c r="N29" s="55">
        <f>SUMIF(NSL!$C$57:$C$65,C29,NSL!$Q$57:$Q$65)</f>
        <v>0</v>
      </c>
      <c r="O29" s="55">
        <f>SUMIF(NSL!$C$67:$C$76,C29,NSL!$Q$67:$Q$76)</f>
        <v>0</v>
      </c>
      <c r="P29" s="55">
        <f>SUMIF(NSL!$C$78:$C$79,C29,NSL!$Q$78:$Q$79)</f>
        <v>0</v>
      </c>
      <c r="Q29" s="55">
        <f>SUMIF(NSL!$C$81:$C$173,C29,NSL!$Q$81:$Q$173)</f>
        <v>0</v>
      </c>
      <c r="R29" s="65">
        <f t="shared" si="12"/>
        <v>0.8</v>
      </c>
      <c r="S29" s="55">
        <f>SUMIF(NSL!$C$176:$C$214,C29,NSL!$Q$176:$Q$214)</f>
        <v>0</v>
      </c>
      <c r="T29" s="55">
        <f>SUMIF(NSL!$C$216:$C$238,C29,NSL!$Q$216:$Q$238)</f>
        <v>0</v>
      </c>
      <c r="U29" s="55">
        <f>SUMIF(NSL!$C$240:$C$252,C29,NSL!$Q$240:$Q$252)</f>
        <v>0</v>
      </c>
      <c r="V29" s="55">
        <f>SUMIF(NSL!$C$254:$C$255,C29,NSL!$Q$254:$Q$255)</f>
        <v>0</v>
      </c>
      <c r="W29" s="55">
        <f>SUMIF(NSL!$C$257:$C$282,C29,NSL!$Q$257:$Q$282)</f>
        <v>0</v>
      </c>
      <c r="X29" s="55">
        <f>SUMIF(NSL!$C$284:$C$346,C29,NSL!$Q$284:$Q$346)</f>
        <v>0</v>
      </c>
      <c r="Y29" s="55">
        <f>SUMIF(NSL!$C$348:$C$436,C29,NSL!$Q$348:$Q$436)</f>
        <v>0</v>
      </c>
      <c r="Z29" s="55">
        <f>SUMIF(NSL!$C$438:$C$480,C29,NSL!$Q$438:$Q$480)</f>
        <v>0</v>
      </c>
      <c r="AA29" s="72">
        <f>SUM(AB29:AN29)</f>
        <v>0.78</v>
      </c>
      <c r="AB29" s="54">
        <f>D29-BG29</f>
        <v>0.78</v>
      </c>
      <c r="AC29" s="55">
        <f>SUMIF(NSL!$C$681:$C$682,C29,NSL!$Q$681:$Q$682)</f>
        <v>0</v>
      </c>
      <c r="AD29" s="55">
        <f>SUMIF(NSL!$C$684:$C$692,C29,NSL!$Q$684:$Q$692)</f>
        <v>0</v>
      </c>
      <c r="AE29" s="55">
        <f>SUMIF(NSL!$C$694:$C$776,C29,NSL!$Q$694:$Q$776)</f>
        <v>0</v>
      </c>
      <c r="AF29" s="55">
        <f>SUMIF(NSL!$C$778:$C$810,C29,NSL!$Q$778:$Q$810)</f>
        <v>0</v>
      </c>
      <c r="AG29" s="55">
        <f>SUMIF(NSL!$C$812:$C$813,C29,NSL!$Q$812:$Q$813)</f>
        <v>0</v>
      </c>
      <c r="AH29" s="55">
        <f>SUMIF(NSL!$C$815:$C$816,C29,NSL!$Q$815:$Q$816)</f>
        <v>0</v>
      </c>
      <c r="AI29" s="55">
        <f>SUMIF(NSL!$C$818:$C$889,C29,NSL!$Q$818:$Q$889)</f>
        <v>0</v>
      </c>
      <c r="AJ29" s="55">
        <f>SUMIF(NSL!$C$891:$C$917,C29,NSL!$Q$891:$Q$917)</f>
        <v>0</v>
      </c>
      <c r="AK29" s="55">
        <f>SUMIF(NSL!$C$919:$C$981,C29,NSL!$Q$919:$Q$981)</f>
        <v>0</v>
      </c>
      <c r="AL29" s="55">
        <f>SUMIF(NSL!$C$983:$C$1000,C29,NSL!$Q$983:$Q$1000)</f>
        <v>0</v>
      </c>
      <c r="AM29" s="55">
        <f>SUMIF(NSL!$C$1002:$C$1028,C29,NSL!$Q$1002:$Q$1028)</f>
        <v>0</v>
      </c>
      <c r="AN29" s="55">
        <f>SUMIF(NSL!$C$1030:$C$1045,C29,NSL!$Q$1030:$Q$1045)</f>
        <v>0</v>
      </c>
      <c r="AO29" s="55">
        <f>SUMIF(NSL!$C$1047:$C$1048,C29,NSL!$Q$1047:$Q$1048)</f>
        <v>0</v>
      </c>
      <c r="AP29" s="55">
        <f>SUMIF(NSL!$C$1050:$C$1074,C29,NSL!$Q$1050:$Q$1074)</f>
        <v>0</v>
      </c>
      <c r="AQ29" s="55">
        <f>SUMIF(NSL!$C$1076:$C$1099,C29,NSL!$Q$1076:$Q$1099)</f>
        <v>0</v>
      </c>
      <c r="AR29" s="55">
        <f>SUMIF(NSL!$C$1101:$C$1121,C29,NSL!$Q$1101:$Q$1121)</f>
        <v>0.02</v>
      </c>
      <c r="AS29" s="55">
        <f>SUMIF(NSL!$C$1123:$C$1164,C29,NSL!$Q$1123:$Q$1164)</f>
        <v>0</v>
      </c>
      <c r="AT29" s="55">
        <f>SUMIF(NSL!$C$1166:$C$1201,C29,NSL!$Q$1166:$Q$1201)</f>
        <v>0</v>
      </c>
      <c r="AU29" s="55">
        <f>SUMIF(NSL!$C$1203:$C$1223,C29,NSL!$Q$1203:$Q$1223)</f>
        <v>0</v>
      </c>
      <c r="AV29" s="55">
        <f>SUMIF(NSL!$C$1225:$C$1226,C29,NSL!$Q$1225:$Q$1226)</f>
        <v>0</v>
      </c>
      <c r="AW29" s="55">
        <f>SUMIF(NSL!$C$1228:$C$1244,C29,NSL!$Q$1228:$Q$1244)</f>
        <v>0</v>
      </c>
      <c r="AX29" s="55">
        <f>SUMIF(NSL!$C$1246:$C$1351,C29,NSL!$Q$1246:$Q$1351)</f>
        <v>0</v>
      </c>
      <c r="AY29" s="55">
        <f>SUMIF(NSL!$C$1353:$C$1434,C29,NSL!$Q$1353:$Q$1434)</f>
        <v>0</v>
      </c>
      <c r="AZ29" s="55">
        <f>SUMIF(NSL!$C$1436:$C$1440,C29,NSL!$Q$1436:$Q$1440)</f>
        <v>0</v>
      </c>
      <c r="BA29" s="55">
        <f>SUMIF(NSL!$C$1442:$C$1507,C29,NSL!$Q$1442:$Q$1507)</f>
        <v>0</v>
      </c>
      <c r="BB29" s="55">
        <f>SUMIF(NSL!$C$1509:$C$1540,C29,NSL!$Q$1509:$Q$1540)</f>
        <v>0</v>
      </c>
      <c r="BC29" s="55">
        <f>SUMIF(NSL!$C$1542:$C$1545,C29,NSL!$Q$1542:$Q$1545)</f>
        <v>0</v>
      </c>
      <c r="BD29" s="55">
        <f>SUMIF(NSL!$C$1547:$C$1560,C29,NSL!$Q$1547:$Q$1560)</f>
        <v>0</v>
      </c>
      <c r="BE29" s="55">
        <f>SUMIF(NSL!$C$1562:$C$1565,C29,NSL!$Q$1562:$Q$1565)</f>
        <v>0</v>
      </c>
      <c r="BF29" s="55">
        <f>SUMIF(NSL!$C$1567:$C$1569,C29,NSL!$Q$1567:$Q$1569)</f>
        <v>0</v>
      </c>
      <c r="BG29" s="65">
        <f>SUM(G29:Q29)+SUM(S29:Z29)+SUM(AC29:BF29)</f>
        <v>0.02</v>
      </c>
      <c r="BH29" s="53">
        <f>AB60-BG29</f>
        <v>0.8600000000000001</v>
      </c>
      <c r="BI29" s="53">
        <f t="shared" si="6"/>
        <v>1.6600000000000001</v>
      </c>
    </row>
    <row r="30" spans="1:61" ht="15">
      <c r="A30" s="56"/>
      <c r="B30" s="7" t="s">
        <v>167</v>
      </c>
      <c r="C30" s="8" t="s">
        <v>58</v>
      </c>
      <c r="D30" s="52">
        <f>HTg!N32</f>
        <v>0</v>
      </c>
      <c r="E30" s="65">
        <f t="shared" si="10"/>
        <v>0</v>
      </c>
      <c r="F30" s="70">
        <f t="shared" si="11"/>
        <v>0</v>
      </c>
      <c r="G30" s="55">
        <f>SUMIF(NSL!$C$9:$C$10,C30,NSL!$Q$9:$Q$10)</f>
        <v>0</v>
      </c>
      <c r="H30" s="55">
        <f>SUMIF(NSL!$C$12:$C$13,C30,NSL!$Q$12:$Q$13)</f>
        <v>0</v>
      </c>
      <c r="I30" s="55">
        <f>SUMIF(NSL!$C$15:$C$16,C30,NSL!$Q$15:$Q$16)</f>
        <v>0</v>
      </c>
      <c r="J30" s="55">
        <f>SUMIF(NSL!$C$18:$C$19,C30,NSL!$Q$18:$Q$19)</f>
        <v>0</v>
      </c>
      <c r="K30" s="55">
        <f>SUMIF(NSL!$C$21:$C$43,C30,NSL!$Q$21:$Q$43)</f>
        <v>0</v>
      </c>
      <c r="L30" s="55">
        <f>SUMIF(NSL!$C$45:$C$51,C30,NSL!$Q$45:$Q$51)</f>
        <v>0</v>
      </c>
      <c r="M30" s="55">
        <f>SUMIF(NSL!$C$53:$C$55,C30,NSL!$Q$53:$Q$55)</f>
        <v>0</v>
      </c>
      <c r="N30" s="55">
        <f>SUMIF(NSL!$C$57:$C$65,C30,NSL!$Q$57:$Q$65)</f>
        <v>0</v>
      </c>
      <c r="O30" s="55">
        <f>SUMIF(NSL!$C$67:$C$76,C30,NSL!$Q$67:$Q$76)</f>
        <v>0</v>
      </c>
      <c r="P30" s="55">
        <f>SUMIF(NSL!$C$78:$C$79,C30,NSL!$Q$78:$Q$79)</f>
        <v>0</v>
      </c>
      <c r="Q30" s="55">
        <f>SUMIF(NSL!$C$81:$C$173,C30,NSL!$Q$81:$Q$173)</f>
        <v>0</v>
      </c>
      <c r="R30" s="65">
        <f t="shared" si="12"/>
        <v>0</v>
      </c>
      <c r="S30" s="55">
        <f>SUMIF(NSL!$C$176:$C$214,C30,NSL!$Q$176:$Q$214)</f>
        <v>0</v>
      </c>
      <c r="T30" s="55">
        <f>SUMIF(NSL!$C$216:$C$238,C30,NSL!$Q$216:$Q$238)</f>
        <v>0</v>
      </c>
      <c r="U30" s="55">
        <f>SUMIF(NSL!$C$240:$C$252,C30,NSL!$Q$240:$Q$252)</f>
        <v>0</v>
      </c>
      <c r="V30" s="55">
        <f>SUMIF(NSL!$C$254:$C$255,C30,NSL!$Q$254:$Q$255)</f>
        <v>0</v>
      </c>
      <c r="W30" s="55">
        <f>SUMIF(NSL!$C$257:$C$282,C30,NSL!$Q$257:$Q$282)</f>
        <v>0</v>
      </c>
      <c r="X30" s="55">
        <f>SUMIF(NSL!$C$284:$C$346,C30,NSL!$Q$284:$Q$346)</f>
        <v>0</v>
      </c>
      <c r="Y30" s="55">
        <f>SUMIF(NSL!$C$348:$C$436,C30,NSL!$Q$348:$Q$436)</f>
        <v>0</v>
      </c>
      <c r="Z30" s="55">
        <f>SUMIF(NSL!$C$438:$C$480,C30,NSL!$Q$438:$Q$480)</f>
        <v>0</v>
      </c>
      <c r="AA30" s="72">
        <f t="shared" ref="AA30:AA59" si="16">SUM(AB30:AN30)</f>
        <v>0</v>
      </c>
      <c r="AB30" s="55">
        <f>SUMIF(NSL!$C$483:$C$679,C30,NSL!$Q$483:$Q$679)</f>
        <v>0</v>
      </c>
      <c r="AC30" s="54">
        <f>D30-BG30</f>
        <v>0</v>
      </c>
      <c r="AD30" s="55">
        <f>SUMIF(NSL!$C$684:$C$692,C30,NSL!$Q$684:$Q$692)</f>
        <v>0</v>
      </c>
      <c r="AE30" s="55">
        <f>SUMIF(NSL!$C$694:$C$776,C30,NSL!$Q$694:$Q$776)</f>
        <v>0</v>
      </c>
      <c r="AF30" s="55">
        <f>SUMIF(NSL!$C$778:$C$810,C30,NSL!$Q$778:$Q$810)</f>
        <v>0</v>
      </c>
      <c r="AG30" s="55">
        <f>SUMIF(NSL!$C$812:$C$813,C30,NSL!$Q$812:$Q$813)</f>
        <v>0</v>
      </c>
      <c r="AH30" s="55">
        <f>SUMIF(NSL!$C$815:$C$816,C30,NSL!$Q$815:$Q$816)</f>
        <v>0</v>
      </c>
      <c r="AI30" s="55">
        <f>SUMIF(NSL!$C$818:$C$889,C30,NSL!$Q$818:$Q$889)</f>
        <v>0</v>
      </c>
      <c r="AJ30" s="55">
        <f>SUMIF(NSL!$C$891:$C$917,C30,NSL!$Q$891:$Q$917)</f>
        <v>0</v>
      </c>
      <c r="AK30" s="55">
        <f>SUMIF(NSL!$C$919:$C$981,C30,NSL!$Q$919:$Q$981)</f>
        <v>0</v>
      </c>
      <c r="AL30" s="55">
        <f>SUMIF(NSL!$C$983:$C$1000,C30,NSL!$Q$983:$Q$1000)</f>
        <v>0</v>
      </c>
      <c r="AM30" s="55">
        <f>SUMIF(NSL!$C$1002:$C$1028,C30,NSL!$Q$1002:$Q$1028)</f>
        <v>0</v>
      </c>
      <c r="AN30" s="55">
        <f>SUMIF(NSL!$C$1030:$C$1045,C30,NSL!$Q$1030:$Q$1045)</f>
        <v>0</v>
      </c>
      <c r="AO30" s="55">
        <f>SUMIF(NSL!$C$1047:$C$1048,C30,NSL!$Q$1047:$Q$1048)</f>
        <v>0</v>
      </c>
      <c r="AP30" s="55">
        <f>SUMIF(NSL!$C$1050:$C$1074,C30,NSL!$Q$1050:$Q$1074)</f>
        <v>0</v>
      </c>
      <c r="AQ30" s="55">
        <f>SUMIF(NSL!$C$1076:$C$1099,C30,NSL!$Q$1076:$Q$1099)</f>
        <v>0</v>
      </c>
      <c r="AR30" s="55">
        <f>SUMIF(NSL!$C$1101:$C$1121,C30,NSL!$Q$1101:$Q$1121)</f>
        <v>0</v>
      </c>
      <c r="AS30" s="55">
        <f>SUMIF(NSL!$C$1123:$C$1164,C30,NSL!$Q$1123:$Q$1164)</f>
        <v>0</v>
      </c>
      <c r="AT30" s="55">
        <f>SUMIF(NSL!$C$1166:$C$1201,C30,NSL!$Q$1166:$Q$1201)</f>
        <v>0</v>
      </c>
      <c r="AU30" s="55">
        <f>SUMIF(NSL!$C$1203:$C$1223,C30,NSL!$Q$1203:$Q$1223)</f>
        <v>0</v>
      </c>
      <c r="AV30" s="55">
        <f>SUMIF(NSL!$C$1225:$C$1226,C30,NSL!$Q$1225:$Q$1226)</f>
        <v>0</v>
      </c>
      <c r="AW30" s="55">
        <f>SUMIF(NSL!$C$1228:$C$1244,C30,NSL!$Q$1228:$Q$1244)</f>
        <v>0</v>
      </c>
      <c r="AX30" s="55">
        <f>SUMIF(NSL!$C$1246:$C$1351,C30,NSL!$Q$1246:$Q$1351)</f>
        <v>0</v>
      </c>
      <c r="AY30" s="55">
        <f>SUMIF(NSL!$C$1353:$C$1434,C30,NSL!$Q$1353:$Q$1434)</f>
        <v>0</v>
      </c>
      <c r="AZ30" s="55">
        <f>SUMIF(NSL!$C$1436:$C$1440,C30,NSL!$Q$1436:$Q$1440)</f>
        <v>0</v>
      </c>
      <c r="BA30" s="55">
        <f>SUMIF(NSL!$C$1442:$C$1507,C30,NSL!$Q$1442:$Q$1507)</f>
        <v>0</v>
      </c>
      <c r="BB30" s="55">
        <f>SUMIF(NSL!$C$1509:$C$1540,C30,NSL!$Q$1509:$Q$1540)</f>
        <v>0</v>
      </c>
      <c r="BC30" s="55">
        <f>SUMIF(NSL!$C$1542:$C$1545,C30,NSL!$Q$1542:$Q$1545)</f>
        <v>0</v>
      </c>
      <c r="BD30" s="55">
        <f>SUMIF(NSL!$C$1547:$C$1560,C30,NSL!$Q$1547:$Q$1560)</f>
        <v>0</v>
      </c>
      <c r="BE30" s="55">
        <f>SUMIF(NSL!$C$1562:$C$1565,C30,NSL!$Q$1562:$Q$1565)</f>
        <v>0</v>
      </c>
      <c r="BF30" s="55">
        <f>SUMIF(NSL!$C$1567:$C$1569,C30,NSL!$Q$1567:$Q$1569)</f>
        <v>0</v>
      </c>
      <c r="BG30" s="65">
        <f>SUM(G30:Q30)+SUM(S30:Z30)+AB30+SUM(AD30:BF30)</f>
        <v>0</v>
      </c>
      <c r="BH30" s="53">
        <f>AC60-BG30</f>
        <v>0</v>
      </c>
      <c r="BI30" s="53">
        <f t="shared" si="6"/>
        <v>0</v>
      </c>
    </row>
    <row r="31" spans="1:61" ht="15">
      <c r="A31" s="56"/>
      <c r="B31" s="7" t="s">
        <v>168</v>
      </c>
      <c r="C31" s="8" t="s">
        <v>54</v>
      </c>
      <c r="D31" s="52">
        <f>HTg!N33</f>
        <v>0.22</v>
      </c>
      <c r="E31" s="65">
        <f t="shared" si="10"/>
        <v>0</v>
      </c>
      <c r="F31" s="70">
        <f t="shared" si="11"/>
        <v>0</v>
      </c>
      <c r="G31" s="55">
        <f>SUMIF(NSL!$C$9:$C$10,C31,NSL!$Q$9:$Q$10)</f>
        <v>0</v>
      </c>
      <c r="H31" s="55">
        <f>SUMIF(NSL!$C$12:$C$13,C31,NSL!$Q$12:$Q$13)</f>
        <v>0</v>
      </c>
      <c r="I31" s="55">
        <f>SUMIF(NSL!$C$15:$C$16,C31,NSL!$Q$15:$Q$16)</f>
        <v>0</v>
      </c>
      <c r="J31" s="55">
        <f>SUMIF(NSL!$C$18:$C$19,C31,NSL!$Q$18:$Q$19)</f>
        <v>0</v>
      </c>
      <c r="K31" s="55">
        <f>SUMIF(NSL!$C$21:$C$43,C31,NSL!$Q$21:$Q$43)</f>
        <v>0</v>
      </c>
      <c r="L31" s="55">
        <f>SUMIF(NSL!$C$45:$C$51,C31,NSL!$Q$45:$Q$51)</f>
        <v>0</v>
      </c>
      <c r="M31" s="55">
        <f>SUMIF(NSL!$C$53:$C$55,C31,NSL!$Q$53:$Q$55)</f>
        <v>0</v>
      </c>
      <c r="N31" s="55">
        <f>SUMIF(NSL!$C$57:$C$65,C31,NSL!$Q$57:$Q$65)</f>
        <v>0</v>
      </c>
      <c r="O31" s="55">
        <f>SUMIF(NSL!$C$67:$C$76,C31,NSL!$Q$67:$Q$76)</f>
        <v>0</v>
      </c>
      <c r="P31" s="55">
        <f>SUMIF(NSL!$C$78:$C$79,C31,NSL!$Q$78:$Q$79)</f>
        <v>0</v>
      </c>
      <c r="Q31" s="55">
        <f>SUMIF(NSL!$C$81:$C$173,C31,NSL!$Q$81:$Q$173)</f>
        <v>0</v>
      </c>
      <c r="R31" s="65">
        <f t="shared" si="12"/>
        <v>0.22</v>
      </c>
      <c r="S31" s="55">
        <f>SUMIF(NSL!$C$176:$C$214,C31,NSL!$Q$176:$Q$214)</f>
        <v>0</v>
      </c>
      <c r="T31" s="55">
        <f>SUMIF(NSL!$C$216:$C$238,C31,NSL!$Q$216:$Q$238)</f>
        <v>0</v>
      </c>
      <c r="U31" s="55">
        <f>SUMIF(NSL!$C$240:$C$252,C31,NSL!$Q$240:$Q$252)</f>
        <v>0</v>
      </c>
      <c r="V31" s="55">
        <f>SUMIF(NSL!$C$254:$C$255,C31,NSL!$Q$254:$Q$255)</f>
        <v>0</v>
      </c>
      <c r="W31" s="55">
        <f>SUMIF(NSL!$C$257:$C$282,C31,NSL!$Q$257:$Q$282)</f>
        <v>0</v>
      </c>
      <c r="X31" s="55">
        <f>SUMIF(NSL!$C$284:$C$346,C31,NSL!$Q$284:$Q$346)</f>
        <v>0</v>
      </c>
      <c r="Y31" s="55">
        <f>SUMIF(NSL!$C$348:$C$436,C31,NSL!$Q$348:$Q$436)</f>
        <v>0</v>
      </c>
      <c r="Z31" s="55">
        <f>SUMIF(NSL!$C$438:$C$480,C31,NSL!$Q$438:$Q$480)</f>
        <v>0</v>
      </c>
      <c r="AA31" s="72">
        <f t="shared" si="16"/>
        <v>0.22</v>
      </c>
      <c r="AB31" s="55">
        <f>SUMIF(NSL!$C$483:$C$679,C31,NSL!$Q$483:$Q$679)</f>
        <v>0</v>
      </c>
      <c r="AC31" s="55">
        <f>SUMIF(NSL!$C$681:$C$682,C31,NSL!$Q$681:$Q$682)</f>
        <v>0</v>
      </c>
      <c r="AD31" s="54">
        <f>D31-BG31</f>
        <v>0.22</v>
      </c>
      <c r="AE31" s="55">
        <f>SUMIF(NSL!$C$694:$C$776,C31,NSL!$Q$694:$Q$776)</f>
        <v>0</v>
      </c>
      <c r="AF31" s="55">
        <f>SUMIF(NSL!$C$778:$C$810,C31,NSL!$Q$778:$Q$810)</f>
        <v>0</v>
      </c>
      <c r="AG31" s="55">
        <f>SUMIF(NSL!$C$812:$C$813,C31,NSL!$Q$812:$Q$813)</f>
        <v>0</v>
      </c>
      <c r="AH31" s="55">
        <f>SUMIF(NSL!$C$815:$C$816,C31,NSL!$Q$815:$Q$816)</f>
        <v>0</v>
      </c>
      <c r="AI31" s="55">
        <f>SUMIF(NSL!$C$818:$C$889,C31,NSL!$Q$818:$Q$889)</f>
        <v>0</v>
      </c>
      <c r="AJ31" s="55">
        <f>SUMIF(NSL!$C$891:$C$917,C31,NSL!$Q$891:$Q$917)</f>
        <v>0</v>
      </c>
      <c r="AK31" s="55">
        <f>SUMIF(NSL!$C$919:$C$981,C31,NSL!$Q$919:$Q$981)</f>
        <v>0</v>
      </c>
      <c r="AL31" s="55">
        <f>SUMIF(NSL!$C$983:$C$1000,C31,NSL!$Q$983:$Q$1000)</f>
        <v>0</v>
      </c>
      <c r="AM31" s="55">
        <f>SUMIF(NSL!$C$1002:$C$1028,C31,NSL!$Q$1002:$Q$1028)</f>
        <v>0</v>
      </c>
      <c r="AN31" s="55">
        <f>SUMIF(NSL!$C$1030:$C$1045,C31,NSL!$Q$1030:$Q$1045)</f>
        <v>0</v>
      </c>
      <c r="AO31" s="55">
        <f>SUMIF(NSL!$C$1047:$C$1048,C31,NSL!$Q$1047:$Q$1048)</f>
        <v>0</v>
      </c>
      <c r="AP31" s="55">
        <f>SUMIF(NSL!$C$1050:$C$1074,C31,NSL!$Q$1050:$Q$1074)</f>
        <v>0</v>
      </c>
      <c r="AQ31" s="55">
        <f>SUMIF(NSL!$C$1076:$C$1099,C31,NSL!$Q$1076:$Q$1099)</f>
        <v>0</v>
      </c>
      <c r="AR31" s="55">
        <f>SUMIF(NSL!$C$1101:$C$1121,C31,NSL!$Q$1101:$Q$1121)</f>
        <v>0</v>
      </c>
      <c r="AS31" s="55">
        <f>SUMIF(NSL!$C$1123:$C$1164,C31,NSL!$Q$1123:$Q$1164)</f>
        <v>0</v>
      </c>
      <c r="AT31" s="55">
        <f>SUMIF(NSL!$C$1166:$C$1201,C31,NSL!$Q$1166:$Q$1201)</f>
        <v>0</v>
      </c>
      <c r="AU31" s="55">
        <f>SUMIF(NSL!$C$1203:$C$1223,C31,NSL!$Q$1203:$Q$1223)</f>
        <v>0</v>
      </c>
      <c r="AV31" s="55">
        <f>SUMIF(NSL!$C$1225:$C$1226,C31,NSL!$Q$1225:$Q$1226)</f>
        <v>0</v>
      </c>
      <c r="AW31" s="55">
        <f>SUMIF(NSL!$C$1228:$C$1244,C31,NSL!$Q$1228:$Q$1244)</f>
        <v>0</v>
      </c>
      <c r="AX31" s="55">
        <f>SUMIF(NSL!$C$1246:$C$1351,C31,NSL!$Q$1246:$Q$1351)</f>
        <v>0</v>
      </c>
      <c r="AY31" s="55">
        <f>SUMIF(NSL!$C$1353:$C$1434,C31,NSL!$Q$1353:$Q$1434)</f>
        <v>0</v>
      </c>
      <c r="AZ31" s="55">
        <f>SUMIF(NSL!$C$1436:$C$1440,C31,NSL!$Q$1436:$Q$1440)</f>
        <v>0</v>
      </c>
      <c r="BA31" s="55">
        <f>SUMIF(NSL!$C$1442:$C$1507,C31,NSL!$Q$1442:$Q$1507)</f>
        <v>0</v>
      </c>
      <c r="BB31" s="55">
        <f>SUMIF(NSL!$C$1509:$C$1540,C31,NSL!$Q$1509:$Q$1540)</f>
        <v>0</v>
      </c>
      <c r="BC31" s="55">
        <f>SUMIF(NSL!$C$1542:$C$1545,C31,NSL!$Q$1542:$Q$1545)</f>
        <v>0</v>
      </c>
      <c r="BD31" s="55">
        <f>SUMIF(NSL!$C$1547:$C$1560,C31,NSL!$Q$1547:$Q$1560)</f>
        <v>0</v>
      </c>
      <c r="BE31" s="55">
        <f>SUMIF(NSL!$C$1562:$C$1565,C31,NSL!$Q$1562:$Q$1565)</f>
        <v>0</v>
      </c>
      <c r="BF31" s="55">
        <f>SUMIF(NSL!$C$1567:$C$1569,C31,NSL!$Q$1567:$Q$1569)</f>
        <v>0</v>
      </c>
      <c r="BG31" s="65">
        <f>SUM(G31:Q31)+SUM(S31:Z31)+SUM(AB31:AC31)+SUM(AE31:BF31)</f>
        <v>0</v>
      </c>
      <c r="BH31" s="53">
        <f>AD60-BG31</f>
        <v>6.0000000000000026E-2</v>
      </c>
      <c r="BI31" s="53">
        <f t="shared" si="6"/>
        <v>0.28000000000000003</v>
      </c>
    </row>
    <row r="32" spans="1:61" ht="15">
      <c r="A32" s="56"/>
      <c r="B32" s="7" t="s">
        <v>169</v>
      </c>
      <c r="C32" s="8" t="s">
        <v>55</v>
      </c>
      <c r="D32" s="52">
        <f>HTg!N34</f>
        <v>3.89</v>
      </c>
      <c r="E32" s="65">
        <f t="shared" si="10"/>
        <v>0</v>
      </c>
      <c r="F32" s="70">
        <f t="shared" si="11"/>
        <v>0</v>
      </c>
      <c r="G32" s="55">
        <f>SUMIF(NSL!$C$9:$C$10,C32,NSL!$Q$9:$Q$10)</f>
        <v>0</v>
      </c>
      <c r="H32" s="55">
        <f>SUMIF(NSL!$C$12:$C$13,C32,NSL!$Q$12:$Q$13)</f>
        <v>0</v>
      </c>
      <c r="I32" s="55">
        <f>SUMIF(NSL!$C$15:$C$16,C32,NSL!$Q$15:$Q$16)</f>
        <v>0</v>
      </c>
      <c r="J32" s="55">
        <f>SUMIF(NSL!$C$18:$C$19,C32,NSL!$Q$18:$Q$19)</f>
        <v>0</v>
      </c>
      <c r="K32" s="55">
        <f>SUMIF(NSL!$C$21:$C$43,C32,NSL!$Q$21:$Q$43)</f>
        <v>0</v>
      </c>
      <c r="L32" s="55">
        <f>SUMIF(NSL!$C$45:$C$51,C32,NSL!$Q$45:$Q$51)</f>
        <v>0</v>
      </c>
      <c r="M32" s="55">
        <f>SUMIF(NSL!$C$53:$C$55,C32,NSL!$Q$53:$Q$55)</f>
        <v>0</v>
      </c>
      <c r="N32" s="55">
        <f>SUMIF(NSL!$C$57:$C$65,C32,NSL!$Q$57:$Q$65)</f>
        <v>0</v>
      </c>
      <c r="O32" s="55">
        <f>SUMIF(NSL!$C$67:$C$76,C32,NSL!$Q$67:$Q$76)</f>
        <v>0</v>
      </c>
      <c r="P32" s="55">
        <f>SUMIF(NSL!$C$78:$C$79,C32,NSL!$Q$78:$Q$79)</f>
        <v>0</v>
      </c>
      <c r="Q32" s="55">
        <f>SUMIF(NSL!$C$81:$C$173,C32,NSL!$Q$81:$Q$173)</f>
        <v>0</v>
      </c>
      <c r="R32" s="65">
        <f t="shared" si="12"/>
        <v>3.89</v>
      </c>
      <c r="S32" s="55">
        <f>SUMIF(NSL!$C$176:$C$214,C32,NSL!$Q$176:$Q$214)</f>
        <v>0</v>
      </c>
      <c r="T32" s="55">
        <f>SUMIF(NSL!$C$216:$C$238,C32,NSL!$Q$216:$Q$238)</f>
        <v>0</v>
      </c>
      <c r="U32" s="55">
        <f>SUMIF(NSL!$C$240:$C$252,C32,NSL!$Q$240:$Q$252)</f>
        <v>0</v>
      </c>
      <c r="V32" s="55">
        <f>SUMIF(NSL!$C$254:$C$255,C32,NSL!$Q$254:$Q$255)</f>
        <v>0</v>
      </c>
      <c r="W32" s="55">
        <f>SUMIF(NSL!$C$257:$C$282,C32,NSL!$Q$257:$Q$282)</f>
        <v>0</v>
      </c>
      <c r="X32" s="55">
        <f>SUMIF(NSL!$C$284:$C$346,C32,NSL!$Q$284:$Q$346)</f>
        <v>0</v>
      </c>
      <c r="Y32" s="55">
        <f>SUMIF(NSL!$C$348:$C$436,C32,NSL!$Q$348:$Q$436)</f>
        <v>0</v>
      </c>
      <c r="Z32" s="55">
        <f>SUMIF(NSL!$C$438:$C$480,C32,NSL!$Q$438:$Q$480)</f>
        <v>0</v>
      </c>
      <c r="AA32" s="72">
        <f t="shared" si="16"/>
        <v>3.89</v>
      </c>
      <c r="AB32" s="55">
        <f>SUMIF(NSL!$C$483:$C$679,C32,NSL!$Q$483:$Q$679)</f>
        <v>0</v>
      </c>
      <c r="AC32" s="55">
        <f>SUMIF(NSL!$C$681:$C$682,C32,NSL!$Q$681:$Q$682)</f>
        <v>0</v>
      </c>
      <c r="AD32" s="55">
        <f>SUMIF(NSL!$C$684:$C$692,C32,NSL!$Q$684:$Q$692)</f>
        <v>0</v>
      </c>
      <c r="AE32" s="54">
        <f>D32-BG32</f>
        <v>3.89</v>
      </c>
      <c r="AF32" s="55">
        <f>SUMIF(NSL!$C$778:$C$810,C32,NSL!$Q$778:$Q$810)</f>
        <v>0</v>
      </c>
      <c r="AG32" s="55">
        <f>SUMIF(NSL!$C$812:$C$813,C32,NSL!$Q$812:$Q$813)</f>
        <v>0</v>
      </c>
      <c r="AH32" s="55">
        <f>SUMIF(NSL!$C$815:$C$816,C32,NSL!$Q$815:$Q$816)</f>
        <v>0</v>
      </c>
      <c r="AI32" s="55">
        <f>SUMIF(NSL!$C$818:$C$889,C32,NSL!$Q$818:$Q$889)</f>
        <v>0</v>
      </c>
      <c r="AJ32" s="55">
        <f>SUMIF(NSL!$C$891:$C$917,C32,NSL!$Q$891:$Q$917)</f>
        <v>0</v>
      </c>
      <c r="AK32" s="55">
        <f>SUMIF(NSL!$C$919:$C$981,C32,NSL!$Q$919:$Q$981)</f>
        <v>0</v>
      </c>
      <c r="AL32" s="55">
        <f>SUMIF(NSL!$C$983:$C$1000,C32,NSL!$Q$983:$Q$1000)</f>
        <v>0</v>
      </c>
      <c r="AM32" s="55">
        <f>SUMIF(NSL!$C$1002:$C$1028,C32,NSL!$Q$1002:$Q$1028)</f>
        <v>0</v>
      </c>
      <c r="AN32" s="55">
        <f>SUMIF(NSL!$C$1030:$C$1045,C32,NSL!$Q$1030:$Q$1045)</f>
        <v>0</v>
      </c>
      <c r="AO32" s="55">
        <f>SUMIF(NSL!$C$1047:$C$1048,C32,NSL!$Q$1047:$Q$1048)</f>
        <v>0</v>
      </c>
      <c r="AP32" s="55">
        <f>SUMIF(NSL!$C$1050:$C$1074,C32,NSL!$Q$1050:$Q$1074)</f>
        <v>0</v>
      </c>
      <c r="AQ32" s="55">
        <f>SUMIF(NSL!$C$1076:$C$1099,C32,NSL!$Q$1076:$Q$1099)</f>
        <v>0</v>
      </c>
      <c r="AR32" s="55">
        <f>SUMIF(NSL!$C$1101:$C$1121,C32,NSL!$Q$1101:$Q$1121)</f>
        <v>0</v>
      </c>
      <c r="AS32" s="55">
        <f>SUMIF(NSL!$C$1123:$C$1164,C32,NSL!$Q$1123:$Q$1164)</f>
        <v>0</v>
      </c>
      <c r="AT32" s="55">
        <f>SUMIF(NSL!$C$1166:$C$1201,C32,NSL!$Q$1166:$Q$1201)</f>
        <v>0</v>
      </c>
      <c r="AU32" s="55">
        <f>SUMIF(NSL!$C$1203:$C$1223,C32,NSL!$Q$1203:$Q$1223)</f>
        <v>0</v>
      </c>
      <c r="AV32" s="55">
        <f>SUMIF(NSL!$C$1225:$C$1226,C32,NSL!$Q$1225:$Q$1226)</f>
        <v>0</v>
      </c>
      <c r="AW32" s="55">
        <f>SUMIF(NSL!$C$1228:$C$1244,C32,NSL!$Q$1228:$Q$1244)</f>
        <v>0</v>
      </c>
      <c r="AX32" s="55">
        <f>SUMIF(NSL!$C$1246:$C$1351,C32,NSL!$Q$1246:$Q$1351)</f>
        <v>0</v>
      </c>
      <c r="AY32" s="55">
        <f>SUMIF(NSL!$C$1353:$C$1434,C32,NSL!$Q$1353:$Q$1434)</f>
        <v>0</v>
      </c>
      <c r="AZ32" s="55">
        <f>SUMIF(NSL!$C$1436:$C$1440,C32,NSL!$Q$1436:$Q$1440)</f>
        <v>0</v>
      </c>
      <c r="BA32" s="55">
        <f>SUMIF(NSL!$C$1442:$C$1507,C32,NSL!$Q$1442:$Q$1507)</f>
        <v>0</v>
      </c>
      <c r="BB32" s="55">
        <f>SUMIF(NSL!$C$1509:$C$1540,C32,NSL!$Q$1509:$Q$1540)</f>
        <v>0</v>
      </c>
      <c r="BC32" s="55">
        <f>SUMIF(NSL!$C$1542:$C$1545,C32,NSL!$Q$1542:$Q$1545)</f>
        <v>0</v>
      </c>
      <c r="BD32" s="55">
        <f>SUMIF(NSL!$C$1547:$C$1560,C32,NSL!$Q$1547:$Q$1560)</f>
        <v>0</v>
      </c>
      <c r="BE32" s="55">
        <f>SUMIF(NSL!$C$1562:$C$1565,C32,NSL!$Q$1562:$Q$1565)</f>
        <v>0</v>
      </c>
      <c r="BF32" s="55">
        <f>SUMIF(NSL!$C$1567:$C$1569,C32,NSL!$Q$1567:$Q$1569)</f>
        <v>0</v>
      </c>
      <c r="BG32" s="65">
        <f>SUM(G32:Q32)+SUM(S32:Z32)+SUM(AB32:AD32)+SUM(AF32:BF32)</f>
        <v>0</v>
      </c>
      <c r="BH32" s="53">
        <f>AE60-BG32</f>
        <v>1.2600000000000002</v>
      </c>
      <c r="BI32" s="53">
        <f t="shared" si="6"/>
        <v>5.15</v>
      </c>
    </row>
    <row r="33" spans="1:61" ht="15">
      <c r="A33" s="56"/>
      <c r="B33" s="7" t="s">
        <v>170</v>
      </c>
      <c r="C33" s="8" t="s">
        <v>56</v>
      </c>
      <c r="D33" s="52">
        <f>HTg!N35</f>
        <v>0</v>
      </c>
      <c r="E33" s="65">
        <f t="shared" si="10"/>
        <v>0</v>
      </c>
      <c r="F33" s="70">
        <f t="shared" si="11"/>
        <v>0</v>
      </c>
      <c r="G33" s="55">
        <f>SUMIF(NSL!$C$9:$C$10,C33,NSL!$Q$9:$Q$10)</f>
        <v>0</v>
      </c>
      <c r="H33" s="55">
        <f>SUMIF(NSL!$C$12:$C$13,C33,NSL!$Q$12:$Q$13)</f>
        <v>0</v>
      </c>
      <c r="I33" s="55">
        <f>SUMIF(NSL!$C$15:$C$16,C33,NSL!$Q$15:$Q$16)</f>
        <v>0</v>
      </c>
      <c r="J33" s="55">
        <f>SUMIF(NSL!$C$18:$C$19,C33,NSL!$Q$18:$Q$19)</f>
        <v>0</v>
      </c>
      <c r="K33" s="55">
        <f>SUMIF(NSL!$C$21:$C$43,C33,NSL!$Q$21:$Q$43)</f>
        <v>0</v>
      </c>
      <c r="L33" s="55">
        <f>SUMIF(NSL!$C$45:$C$51,C33,NSL!$Q$45:$Q$51)</f>
        <v>0</v>
      </c>
      <c r="M33" s="55">
        <f>SUMIF(NSL!$C$53:$C$55,C33,NSL!$Q$53:$Q$55)</f>
        <v>0</v>
      </c>
      <c r="N33" s="55">
        <f>SUMIF(NSL!$C$57:$C$65,C33,NSL!$Q$57:$Q$65)</f>
        <v>0</v>
      </c>
      <c r="O33" s="55">
        <f>SUMIF(NSL!$C$67:$C$76,C33,NSL!$Q$67:$Q$76)</f>
        <v>0</v>
      </c>
      <c r="P33" s="55">
        <f>SUMIF(NSL!$C$78:$C$79,C33,NSL!$Q$78:$Q$79)</f>
        <v>0</v>
      </c>
      <c r="Q33" s="55">
        <f>SUMIF(NSL!$C$81:$C$173,C33,NSL!$Q$81:$Q$173)</f>
        <v>0</v>
      </c>
      <c r="R33" s="65">
        <f t="shared" si="12"/>
        <v>0</v>
      </c>
      <c r="S33" s="55">
        <f>SUMIF(NSL!$C$176:$C$214,C33,NSL!$Q$176:$Q$214)</f>
        <v>0</v>
      </c>
      <c r="T33" s="55">
        <f>SUMIF(NSL!$C$216:$C$238,C33,NSL!$Q$216:$Q$238)</f>
        <v>0</v>
      </c>
      <c r="U33" s="55">
        <f>SUMIF(NSL!$C$240:$C$252,C33,NSL!$Q$240:$Q$252)</f>
        <v>0</v>
      </c>
      <c r="V33" s="55">
        <f>SUMIF(NSL!$C$254:$C$255,C33,NSL!$Q$254:$Q$255)</f>
        <v>0</v>
      </c>
      <c r="W33" s="55">
        <f>SUMIF(NSL!$C$257:$C$282,C33,NSL!$Q$257:$Q$282)</f>
        <v>0</v>
      </c>
      <c r="X33" s="55">
        <f>SUMIF(NSL!$C$284:$C$346,C33,NSL!$Q$284:$Q$346)</f>
        <v>0</v>
      </c>
      <c r="Y33" s="55">
        <f>SUMIF(NSL!$C$348:$C$436,C33,NSL!$Q$348:$Q$436)</f>
        <v>0</v>
      </c>
      <c r="Z33" s="55">
        <f>SUMIF(NSL!$C$438:$C$480,C33,NSL!$Q$438:$Q$480)</f>
        <v>0</v>
      </c>
      <c r="AA33" s="72">
        <f t="shared" si="16"/>
        <v>0</v>
      </c>
      <c r="AB33" s="55">
        <f>SUMIF(NSL!$C$483:$C$679,C33,NSL!$Q$483:$Q$679)</f>
        <v>0</v>
      </c>
      <c r="AC33" s="55">
        <f>SUMIF(NSL!$C$681:$C$682,C33,NSL!$Q$681:$Q$682)</f>
        <v>0</v>
      </c>
      <c r="AD33" s="55">
        <f>SUMIF(NSL!$C$684:$C$692,C33,NSL!$Q$684:$Q$692)</f>
        <v>0</v>
      </c>
      <c r="AE33" s="55">
        <f>SUMIF(NSL!$C$694:$C$776,C33,NSL!$Q$694:$Q$776)</f>
        <v>0</v>
      </c>
      <c r="AF33" s="54">
        <f>D33-BG33</f>
        <v>0</v>
      </c>
      <c r="AG33" s="55">
        <f>SUMIF(NSL!$C$812:$C$813,C33,NSL!$Q$812:$Q$813)</f>
        <v>0</v>
      </c>
      <c r="AH33" s="55">
        <f>SUMIF(NSL!$C$815:$C$816,C33,NSL!$Q$815:$Q$816)</f>
        <v>0</v>
      </c>
      <c r="AI33" s="55">
        <f>SUMIF(NSL!$C$818:$C$889,C33,NSL!$Q$818:$Q$889)</f>
        <v>0</v>
      </c>
      <c r="AJ33" s="55">
        <f>SUMIF(NSL!$C$891:$C$917,C33,NSL!$Q$891:$Q$917)</f>
        <v>0</v>
      </c>
      <c r="AK33" s="55">
        <f>SUMIF(NSL!$C$919:$C$981,C33,NSL!$Q$919:$Q$981)</f>
        <v>0</v>
      </c>
      <c r="AL33" s="55">
        <f>SUMIF(NSL!$C$983:$C$1000,C33,NSL!$Q$983:$Q$1000)</f>
        <v>0</v>
      </c>
      <c r="AM33" s="55">
        <f>SUMIF(NSL!$C$1002:$C$1028,C33,NSL!$Q$1002:$Q$1028)</f>
        <v>0</v>
      </c>
      <c r="AN33" s="55">
        <f>SUMIF(NSL!$C$1030:$C$1045,C33,NSL!$Q$1030:$Q$1045)</f>
        <v>0</v>
      </c>
      <c r="AO33" s="55">
        <f>SUMIF(NSL!$C$1047:$C$1048,C33,NSL!$Q$1047:$Q$1048)</f>
        <v>0</v>
      </c>
      <c r="AP33" s="55">
        <f>SUMIF(NSL!$C$1050:$C$1074,C33,NSL!$Q$1050:$Q$1074)</f>
        <v>0</v>
      </c>
      <c r="AQ33" s="55">
        <f>SUMIF(NSL!$C$1076:$C$1099,C33,NSL!$Q$1076:$Q$1099)</f>
        <v>0</v>
      </c>
      <c r="AR33" s="55">
        <f>SUMIF(NSL!$C$1101:$C$1121,C33,NSL!$Q$1101:$Q$1121)</f>
        <v>0</v>
      </c>
      <c r="AS33" s="55">
        <f>SUMIF(NSL!$C$1123:$C$1164,C33,NSL!$Q$1123:$Q$1164)</f>
        <v>0</v>
      </c>
      <c r="AT33" s="55">
        <f>SUMIF(NSL!$C$1166:$C$1201,C33,NSL!$Q$1166:$Q$1201)</f>
        <v>0</v>
      </c>
      <c r="AU33" s="55">
        <f>SUMIF(NSL!$C$1203:$C$1223,C33,NSL!$Q$1203:$Q$1223)</f>
        <v>0</v>
      </c>
      <c r="AV33" s="55">
        <f>SUMIF(NSL!$C$1225:$C$1226,C33,NSL!$Q$1225:$Q$1226)</f>
        <v>0</v>
      </c>
      <c r="AW33" s="55">
        <f>SUMIF(NSL!$C$1228:$C$1244,C33,NSL!$Q$1228:$Q$1244)</f>
        <v>0</v>
      </c>
      <c r="AX33" s="55">
        <f>SUMIF(NSL!$C$1246:$C$1351,C33,NSL!$Q$1246:$Q$1351)</f>
        <v>0</v>
      </c>
      <c r="AY33" s="55">
        <f>SUMIF(NSL!$C$1353:$C$1434,C33,NSL!$Q$1353:$Q$1434)</f>
        <v>0</v>
      </c>
      <c r="AZ33" s="55">
        <f>SUMIF(NSL!$C$1436:$C$1440,C33,NSL!$Q$1436:$Q$1440)</f>
        <v>0</v>
      </c>
      <c r="BA33" s="55">
        <f>SUMIF(NSL!$C$1442:$C$1507,C33,NSL!$Q$1442:$Q$1507)</f>
        <v>0</v>
      </c>
      <c r="BB33" s="55">
        <f>SUMIF(NSL!$C$1509:$C$1540,C33,NSL!$Q$1509:$Q$1540)</f>
        <v>0</v>
      </c>
      <c r="BC33" s="55">
        <f>SUMIF(NSL!$C$1542:$C$1545,C33,NSL!$Q$1542:$Q$1545)</f>
        <v>0</v>
      </c>
      <c r="BD33" s="55">
        <f>SUMIF(NSL!$C$1547:$C$1560,C33,NSL!$Q$1547:$Q$1560)</f>
        <v>0</v>
      </c>
      <c r="BE33" s="55">
        <f>SUMIF(NSL!$C$1562:$C$1565,C33,NSL!$Q$1562:$Q$1565)</f>
        <v>0</v>
      </c>
      <c r="BF33" s="55">
        <f>SUMIF(NSL!$C$1567:$C$1569,C33,NSL!$Q$1567:$Q$1569)</f>
        <v>0</v>
      </c>
      <c r="BG33" s="65">
        <f>SUM(G33:Q33)+SUM(S33:Z33)+SUM(AB33:AE33)+SUM(AG33:BF33)</f>
        <v>0</v>
      </c>
      <c r="BH33" s="53">
        <f>AF60-BG33</f>
        <v>3.52</v>
      </c>
      <c r="BI33" s="53">
        <f t="shared" si="6"/>
        <v>3.52</v>
      </c>
    </row>
    <row r="34" spans="1:61" ht="30">
      <c r="A34" s="56"/>
      <c r="B34" s="7" t="s">
        <v>171</v>
      </c>
      <c r="C34" s="8" t="s">
        <v>57</v>
      </c>
      <c r="D34" s="52">
        <f>HTg!N36</f>
        <v>0</v>
      </c>
      <c r="E34" s="65">
        <f t="shared" si="10"/>
        <v>0</v>
      </c>
      <c r="F34" s="70">
        <f t="shared" si="11"/>
        <v>0</v>
      </c>
      <c r="G34" s="55">
        <f>SUMIF(NSL!$C$9:$C$10,C34,NSL!$Q$9:$Q$10)</f>
        <v>0</v>
      </c>
      <c r="H34" s="55">
        <f>SUMIF(NSL!$C$12:$C$13,C34,NSL!$Q$12:$Q$13)</f>
        <v>0</v>
      </c>
      <c r="I34" s="55">
        <f>SUMIF(NSL!$C$15:$C$16,C34,NSL!$Q$15:$Q$16)</f>
        <v>0</v>
      </c>
      <c r="J34" s="55">
        <f>SUMIF(NSL!$C$18:$C$19,C34,NSL!$Q$18:$Q$19)</f>
        <v>0</v>
      </c>
      <c r="K34" s="55">
        <f>SUMIF(NSL!$C$21:$C$43,C34,NSL!$Q$21:$Q$43)</f>
        <v>0</v>
      </c>
      <c r="L34" s="55">
        <f>SUMIF(NSL!$C$45:$C$51,C34,NSL!$Q$45:$Q$51)</f>
        <v>0</v>
      </c>
      <c r="M34" s="55">
        <f>SUMIF(NSL!$C$53:$C$55,C34,NSL!$Q$53:$Q$55)</f>
        <v>0</v>
      </c>
      <c r="N34" s="55">
        <f>SUMIF(NSL!$C$57:$C$65,C34,NSL!$Q$57:$Q$65)</f>
        <v>0</v>
      </c>
      <c r="O34" s="55">
        <f>SUMIF(NSL!$C$67:$C$76,C34,NSL!$Q$67:$Q$76)</f>
        <v>0</v>
      </c>
      <c r="P34" s="55">
        <f>SUMIF(NSL!$C$78:$C$79,C34,NSL!$Q$78:$Q$79)</f>
        <v>0</v>
      </c>
      <c r="Q34" s="55">
        <f>SUMIF(NSL!$C$81:$C$173,C34,NSL!$Q$81:$Q$173)</f>
        <v>0</v>
      </c>
      <c r="R34" s="65">
        <f t="shared" si="12"/>
        <v>0</v>
      </c>
      <c r="S34" s="55">
        <f>SUMIF(NSL!$C$176:$C$214,C34,NSL!$Q$176:$Q$214)</f>
        <v>0</v>
      </c>
      <c r="T34" s="55">
        <f>SUMIF(NSL!$C$216:$C$238,C34,NSL!$Q$216:$Q$238)</f>
        <v>0</v>
      </c>
      <c r="U34" s="55">
        <f>SUMIF(NSL!$C$240:$C$252,C34,NSL!$Q$240:$Q$252)</f>
        <v>0</v>
      </c>
      <c r="V34" s="55">
        <f>SUMIF(NSL!$C$254:$C$255,C34,NSL!$Q$254:$Q$255)</f>
        <v>0</v>
      </c>
      <c r="W34" s="55">
        <f>SUMIF(NSL!$C$257:$C$282,C34,NSL!$Q$257:$Q$282)</f>
        <v>0</v>
      </c>
      <c r="X34" s="55">
        <f>SUMIF(NSL!$C$284:$C$346,C34,NSL!$Q$284:$Q$346)</f>
        <v>0</v>
      </c>
      <c r="Y34" s="55">
        <f>SUMIF(NSL!$C$348:$C$436,C34,NSL!$Q$348:$Q$436)</f>
        <v>0</v>
      </c>
      <c r="Z34" s="55">
        <f>SUMIF(NSL!$C$438:$C$480,C34,NSL!$Q$438:$Q$480)</f>
        <v>0</v>
      </c>
      <c r="AA34" s="72">
        <f t="shared" si="16"/>
        <v>0</v>
      </c>
      <c r="AB34" s="55">
        <f>SUMIF(NSL!$C$483:$C$679,C34,NSL!$Q$483:$Q$679)</f>
        <v>0</v>
      </c>
      <c r="AC34" s="55">
        <f>SUMIF(NSL!$C$681:$C$682,C34,NSL!$Q$681:$Q$682)</f>
        <v>0</v>
      </c>
      <c r="AD34" s="55">
        <f>SUMIF(NSL!$C$684:$C$692,C34,NSL!$Q$684:$Q$692)</f>
        <v>0</v>
      </c>
      <c r="AE34" s="55">
        <f>SUMIF(NSL!$C$694:$C$776,C34,NSL!$Q$694:$Q$776)</f>
        <v>0</v>
      </c>
      <c r="AF34" s="55">
        <f>SUMIF(NSL!$C$778:$C$810,C34,NSL!$Q$778:$Q$810)</f>
        <v>0</v>
      </c>
      <c r="AG34" s="54">
        <f>D34-BG34</f>
        <v>0</v>
      </c>
      <c r="AH34" s="55">
        <f>SUMIF(NSL!$C$815:$C$816,C34,NSL!$Q$815:$Q$816)</f>
        <v>0</v>
      </c>
      <c r="AI34" s="55">
        <f>SUMIF(NSL!$C$818:$C$889,C34,NSL!$Q$818:$Q$889)</f>
        <v>0</v>
      </c>
      <c r="AJ34" s="55">
        <f>SUMIF(NSL!$C$891:$C$917,C34,NSL!$Q$891:$Q$917)</f>
        <v>0</v>
      </c>
      <c r="AK34" s="55">
        <f>SUMIF(NSL!$C$919:$C$981,C34,NSL!$Q$919:$Q$981)</f>
        <v>0</v>
      </c>
      <c r="AL34" s="55">
        <f>SUMIF(NSL!$C$983:$C$1000,C34,NSL!$Q$983:$Q$1000)</f>
        <v>0</v>
      </c>
      <c r="AM34" s="55">
        <f>SUMIF(NSL!$C$1002:$C$1028,C34,NSL!$Q$1002:$Q$1028)</f>
        <v>0</v>
      </c>
      <c r="AN34" s="55">
        <f>SUMIF(NSL!$C$1030:$C$1045,C34,NSL!$Q$1030:$Q$1045)</f>
        <v>0</v>
      </c>
      <c r="AO34" s="55">
        <f>SUMIF(NSL!$C$1047:$C$1048,C34,NSL!$Q$1047:$Q$1048)</f>
        <v>0</v>
      </c>
      <c r="AP34" s="55">
        <f>SUMIF(NSL!$C$1050:$C$1074,C34,NSL!$Q$1050:$Q$1074)</f>
        <v>0</v>
      </c>
      <c r="AQ34" s="55">
        <f>SUMIF(NSL!$C$1076:$C$1099,C34,NSL!$Q$1076:$Q$1099)</f>
        <v>0</v>
      </c>
      <c r="AR34" s="55">
        <f>SUMIF(NSL!$C$1101:$C$1121,C34,NSL!$Q$1101:$Q$1121)</f>
        <v>0</v>
      </c>
      <c r="AS34" s="55">
        <f>SUMIF(NSL!$C$1123:$C$1164,C34,NSL!$Q$1123:$Q$1164)</f>
        <v>0</v>
      </c>
      <c r="AT34" s="55">
        <f>SUMIF(NSL!$C$1166:$C$1201,C34,NSL!$Q$1166:$Q$1201)</f>
        <v>0</v>
      </c>
      <c r="AU34" s="55">
        <f>SUMIF(NSL!$C$1203:$C$1223,C34,NSL!$Q$1203:$Q$1223)</f>
        <v>0</v>
      </c>
      <c r="AV34" s="55">
        <f>SUMIF(NSL!$C$1225:$C$1226,C34,NSL!$Q$1225:$Q$1226)</f>
        <v>0</v>
      </c>
      <c r="AW34" s="55">
        <f>SUMIF(NSL!$C$1228:$C$1244,C34,NSL!$Q$1228:$Q$1244)</f>
        <v>0</v>
      </c>
      <c r="AX34" s="55">
        <f>SUMIF(NSL!$C$1246:$C$1351,C34,NSL!$Q$1246:$Q$1351)</f>
        <v>0</v>
      </c>
      <c r="AY34" s="55">
        <f>SUMIF(NSL!$C$1353:$C$1434,C34,NSL!$Q$1353:$Q$1434)</f>
        <v>0</v>
      </c>
      <c r="AZ34" s="55">
        <f>SUMIF(NSL!$C$1436:$C$1440,C34,NSL!$Q$1436:$Q$1440)</f>
        <v>0</v>
      </c>
      <c r="BA34" s="55">
        <f>SUMIF(NSL!$C$1442:$C$1507,C34,NSL!$Q$1442:$Q$1507)</f>
        <v>0</v>
      </c>
      <c r="BB34" s="55">
        <f>SUMIF(NSL!$C$1509:$C$1540,C34,NSL!$Q$1509:$Q$1540)</f>
        <v>0</v>
      </c>
      <c r="BC34" s="55">
        <f>SUMIF(NSL!$C$1542:$C$1545,C34,NSL!$Q$1542:$Q$1545)</f>
        <v>0</v>
      </c>
      <c r="BD34" s="55">
        <f>SUMIF(NSL!$C$1547:$C$1560,C34,NSL!$Q$1547:$Q$1560)</f>
        <v>0</v>
      </c>
      <c r="BE34" s="55">
        <f>SUMIF(NSL!$C$1562:$C$1565,C34,NSL!$Q$1562:$Q$1565)</f>
        <v>0</v>
      </c>
      <c r="BF34" s="55">
        <f>SUMIF(NSL!$C$1567:$C$1569,C34,NSL!$Q$1567:$Q$1569)</f>
        <v>0</v>
      </c>
      <c r="BG34" s="65">
        <f>SUM(G34:Q34)+SUM(S34:Z34)+SUM(AB34:AF34)+SUM(AH34:BF34)</f>
        <v>0</v>
      </c>
      <c r="BH34" s="53">
        <f>AG60-BG34</f>
        <v>0</v>
      </c>
      <c r="BI34" s="53">
        <f t="shared" si="6"/>
        <v>0</v>
      </c>
    </row>
    <row r="35" spans="1:61" ht="15">
      <c r="A35" s="56"/>
      <c r="B35" s="7" t="s">
        <v>172</v>
      </c>
      <c r="C35" s="8" t="s">
        <v>176</v>
      </c>
      <c r="D35" s="52">
        <f>HTg!N37</f>
        <v>0</v>
      </c>
      <c r="E35" s="65">
        <f t="shared" si="10"/>
        <v>0</v>
      </c>
      <c r="F35" s="70">
        <f t="shared" si="11"/>
        <v>0</v>
      </c>
      <c r="G35" s="55">
        <f>SUMIF(NSL!$C$9:$C$10,C35,NSL!$Q$9:$Q$10)</f>
        <v>0</v>
      </c>
      <c r="H35" s="55">
        <f>SUMIF(NSL!$C$12:$C$13,C35,NSL!$Q$12:$Q$13)</f>
        <v>0</v>
      </c>
      <c r="I35" s="55">
        <f>SUMIF(NSL!$C$15:$C$16,C35,NSL!$Q$15:$Q$16)</f>
        <v>0</v>
      </c>
      <c r="J35" s="55">
        <f>SUMIF(NSL!$C$18:$C$19,C35,NSL!$Q$18:$Q$19)</f>
        <v>0</v>
      </c>
      <c r="K35" s="55">
        <f>SUMIF(NSL!$C$21:$C$43,C35,NSL!$Q$21:$Q$43)</f>
        <v>0</v>
      </c>
      <c r="L35" s="55">
        <f>SUMIF(NSL!$C$45:$C$51,C35,NSL!$Q$45:$Q$51)</f>
        <v>0</v>
      </c>
      <c r="M35" s="55">
        <f>SUMIF(NSL!$C$53:$C$55,C35,NSL!$Q$53:$Q$55)</f>
        <v>0</v>
      </c>
      <c r="N35" s="55">
        <f>SUMIF(NSL!$C$57:$C$65,C35,NSL!$Q$57:$Q$65)</f>
        <v>0</v>
      </c>
      <c r="O35" s="55">
        <f>SUMIF(NSL!$C$67:$C$76,C35,NSL!$Q$67:$Q$76)</f>
        <v>0</v>
      </c>
      <c r="P35" s="55">
        <f>SUMIF(NSL!$C$78:$C$79,C35,NSL!$Q$78:$Q$79)</f>
        <v>0</v>
      </c>
      <c r="Q35" s="55">
        <f>SUMIF(NSL!$C$81:$C$173,C35,NSL!$Q$81:$Q$173)</f>
        <v>0</v>
      </c>
      <c r="R35" s="65">
        <f t="shared" si="12"/>
        <v>0</v>
      </c>
      <c r="S35" s="55">
        <f>SUMIF(NSL!$C$176:$C$214,C35,NSL!$Q$176:$Q$214)</f>
        <v>0</v>
      </c>
      <c r="T35" s="55">
        <f>SUMIF(NSL!$C$216:$C$238,C35,NSL!$Q$216:$Q$238)</f>
        <v>0</v>
      </c>
      <c r="U35" s="55">
        <f>SUMIF(NSL!$C$240:$C$252,C35,NSL!$Q$240:$Q$252)</f>
        <v>0</v>
      </c>
      <c r="V35" s="55">
        <f>SUMIF(NSL!$C$254:$C$255,C35,NSL!$Q$254:$Q$255)</f>
        <v>0</v>
      </c>
      <c r="W35" s="55">
        <f>SUMIF(NSL!$C$257:$C$282,C35,NSL!$Q$257:$Q$282)</f>
        <v>0</v>
      </c>
      <c r="X35" s="55">
        <f>SUMIF(NSL!$C$284:$C$346,C35,NSL!$Q$284:$Q$346)</f>
        <v>0</v>
      </c>
      <c r="Y35" s="55">
        <f>SUMIF(NSL!$C$348:$C$436,C35,NSL!$Q$348:$Q$436)</f>
        <v>0</v>
      </c>
      <c r="Z35" s="55">
        <f>SUMIF(NSL!$C$438:$C$480,C35,NSL!$Q$438:$Q$480)</f>
        <v>0</v>
      </c>
      <c r="AA35" s="72">
        <f t="shared" si="16"/>
        <v>0</v>
      </c>
      <c r="AB35" s="55">
        <f>SUMIF(NSL!$C$483:$C$679,C35,NSL!$Q$483:$Q$679)</f>
        <v>0</v>
      </c>
      <c r="AC35" s="55">
        <f>SUMIF(NSL!$C$681:$C$682,C35,NSL!$Q$681:$Q$682)</f>
        <v>0</v>
      </c>
      <c r="AD35" s="55">
        <f>SUMIF(NSL!$C$684:$C$692,C35,NSL!$Q$684:$Q$692)</f>
        <v>0</v>
      </c>
      <c r="AE35" s="55">
        <f>SUMIF(NSL!$C$694:$C$776,C35,NSL!$Q$694:$Q$776)</f>
        <v>0</v>
      </c>
      <c r="AF35" s="55">
        <f>SUMIF(NSL!$C$778:$C$810,C35,NSL!$Q$778:$Q$810)</f>
        <v>0</v>
      </c>
      <c r="AG35" s="55">
        <f>SUMIF(NSL!$C$812:$C$813,C35,NSL!$Q$812:$Q$813)</f>
        <v>0</v>
      </c>
      <c r="AH35" s="54">
        <f>D35-BG35</f>
        <v>0</v>
      </c>
      <c r="AI35" s="55">
        <f>SUMIF(NSL!$C$818:$C$889,C35,NSL!$Q$818:$Q$889)</f>
        <v>0</v>
      </c>
      <c r="AJ35" s="55">
        <f>SUMIF(NSL!$C$891:$C$917,C35,NSL!$Q$891:$Q$917)</f>
        <v>0</v>
      </c>
      <c r="AK35" s="55">
        <f>SUMIF(NSL!$C$919:$C$981,C35,NSL!$Q$919:$Q$981)</f>
        <v>0</v>
      </c>
      <c r="AL35" s="55">
        <f>SUMIF(NSL!$C$983:$C$1000,C35,NSL!$Q$983:$Q$1000)</f>
        <v>0</v>
      </c>
      <c r="AM35" s="55">
        <f>SUMIF(NSL!$C$1002:$C$1028,C35,NSL!$Q$1002:$Q$1028)</f>
        <v>0</v>
      </c>
      <c r="AN35" s="55">
        <f>SUMIF(NSL!$C$1030:$C$1045,C35,NSL!$Q$1030:$Q$1045)</f>
        <v>0</v>
      </c>
      <c r="AO35" s="55">
        <f>SUMIF(NSL!$C$1047:$C$1048,C35,NSL!$Q$1047:$Q$1048)</f>
        <v>0</v>
      </c>
      <c r="AP35" s="55">
        <f>SUMIF(NSL!$C$1050:$C$1074,C35,NSL!$Q$1050:$Q$1074)</f>
        <v>0</v>
      </c>
      <c r="AQ35" s="55">
        <f>SUMIF(NSL!$C$1076:$C$1099,C35,NSL!$Q$1076:$Q$1099)</f>
        <v>0</v>
      </c>
      <c r="AR35" s="55">
        <f>SUMIF(NSL!$C$1101:$C$1121,C35,NSL!$Q$1101:$Q$1121)</f>
        <v>0</v>
      </c>
      <c r="AS35" s="55">
        <f>SUMIF(NSL!$C$1123:$C$1164,C35,NSL!$Q$1123:$Q$1164)</f>
        <v>0</v>
      </c>
      <c r="AT35" s="55">
        <f>SUMIF(NSL!$C$1166:$C$1201,C35,NSL!$Q$1166:$Q$1201)</f>
        <v>0</v>
      </c>
      <c r="AU35" s="55">
        <f>SUMIF(NSL!$C$1203:$C$1223,C35,NSL!$Q$1203:$Q$1223)</f>
        <v>0</v>
      </c>
      <c r="AV35" s="55">
        <f>SUMIF(NSL!$C$1225:$C$1226,C35,NSL!$Q$1225:$Q$1226)</f>
        <v>0</v>
      </c>
      <c r="AW35" s="55">
        <f>SUMIF(NSL!$C$1228:$C$1244,C35,NSL!$Q$1228:$Q$1244)</f>
        <v>0</v>
      </c>
      <c r="AX35" s="55">
        <f>SUMIF(NSL!$C$1246:$C$1351,C35,NSL!$Q$1246:$Q$1351)</f>
        <v>0</v>
      </c>
      <c r="AY35" s="55">
        <f>SUMIF(NSL!$C$1353:$C$1434,C35,NSL!$Q$1353:$Q$1434)</f>
        <v>0</v>
      </c>
      <c r="AZ35" s="55">
        <f>SUMIF(NSL!$C$1436:$C$1440,C35,NSL!$Q$1436:$Q$1440)</f>
        <v>0</v>
      </c>
      <c r="BA35" s="55">
        <f>SUMIF(NSL!$C$1442:$C$1507,C35,NSL!$Q$1442:$Q$1507)</f>
        <v>0</v>
      </c>
      <c r="BB35" s="55">
        <f>SUMIF(NSL!$C$1509:$C$1540,C35,NSL!$Q$1509:$Q$1540)</f>
        <v>0</v>
      </c>
      <c r="BC35" s="55">
        <f>SUMIF(NSL!$C$1542:$C$1545,C35,NSL!$Q$1542:$Q$1545)</f>
        <v>0</v>
      </c>
      <c r="BD35" s="55">
        <f>SUMIF(NSL!$C$1547:$C$1560,C35,NSL!$Q$1547:$Q$1560)</f>
        <v>0</v>
      </c>
      <c r="BE35" s="55">
        <f>SUMIF(NSL!$C$1562:$C$1565,C35,NSL!$Q$1562:$Q$1565)</f>
        <v>0</v>
      </c>
      <c r="BF35" s="55">
        <f>SUMIF(NSL!$C$1567:$C$1569,C35,NSL!$Q$1567:$Q$1569)</f>
        <v>0</v>
      </c>
      <c r="BG35" s="65">
        <f>SUM(G35:Q35)+SUM(S35:Z35)+SUM(AB35:AG35)+SUM(AI35:BF35)</f>
        <v>0</v>
      </c>
      <c r="BH35" s="53">
        <f>AH60-BG35</f>
        <v>0</v>
      </c>
      <c r="BI35" s="53">
        <f t="shared" si="6"/>
        <v>0</v>
      </c>
    </row>
    <row r="36" spans="1:61" ht="15">
      <c r="A36" s="56"/>
      <c r="B36" s="7" t="s">
        <v>161</v>
      </c>
      <c r="C36" s="8" t="s">
        <v>49</v>
      </c>
      <c r="D36" s="52">
        <f>HTg!N38</f>
        <v>44.01</v>
      </c>
      <c r="E36" s="65">
        <f t="shared" si="10"/>
        <v>0</v>
      </c>
      <c r="F36" s="70">
        <f t="shared" si="11"/>
        <v>0</v>
      </c>
      <c r="G36" s="55">
        <f>SUMIF(NSL!$C$9:$C$10,C36,NSL!$Q$9:$Q$10)</f>
        <v>0</v>
      </c>
      <c r="H36" s="55">
        <f>SUMIF(NSL!$C$12:$C$13,C36,NSL!$Q$12:$Q$13)</f>
        <v>0</v>
      </c>
      <c r="I36" s="55">
        <f>SUMIF(NSL!$C$15:$C$16,C36,NSL!$Q$15:$Q$16)</f>
        <v>0</v>
      </c>
      <c r="J36" s="55">
        <f>SUMIF(NSL!$C$18:$C$19,C36,NSL!$Q$18:$Q$19)</f>
        <v>0</v>
      </c>
      <c r="K36" s="55">
        <f>SUMIF(NSL!$C$21:$C$43,C36,NSL!$Q$21:$Q$43)</f>
        <v>0</v>
      </c>
      <c r="L36" s="55">
        <f>SUMIF(NSL!$C$45:$C$51,C36,NSL!$Q$45:$Q$51)</f>
        <v>0</v>
      </c>
      <c r="M36" s="55">
        <f>SUMIF(NSL!$C$53:$C$55,C36,NSL!$Q$53:$Q$55)</f>
        <v>0</v>
      </c>
      <c r="N36" s="55">
        <f>SUMIF(NSL!$C$57:$C$65,C36,NSL!$Q$57:$Q$65)</f>
        <v>0</v>
      </c>
      <c r="O36" s="55">
        <f>SUMIF(NSL!$C$67:$C$76,C36,NSL!$Q$67:$Q$76)</f>
        <v>0</v>
      </c>
      <c r="P36" s="55">
        <f>SUMIF(NSL!$C$78:$C$79,C36,NSL!$Q$78:$Q$79)</f>
        <v>0</v>
      </c>
      <c r="Q36" s="55">
        <f>SUMIF(NSL!$C$81:$C$173,C36,NSL!$Q$81:$Q$173)</f>
        <v>0</v>
      </c>
      <c r="R36" s="65">
        <f t="shared" si="12"/>
        <v>44.01</v>
      </c>
      <c r="S36" s="55">
        <f>SUMIF(NSL!$C$176:$C$214,C36,NSL!$Q$176:$Q$214)</f>
        <v>0</v>
      </c>
      <c r="T36" s="55">
        <f>SUMIF(NSL!$C$216:$C$238,C36,NSL!$Q$216:$Q$238)</f>
        <v>0</v>
      </c>
      <c r="U36" s="55">
        <f>SUMIF(NSL!$C$240:$C$252,C36,NSL!$Q$240:$Q$252)</f>
        <v>0</v>
      </c>
      <c r="V36" s="55">
        <f>SUMIF(NSL!$C$254:$C$255,C36,NSL!$Q$254:$Q$255)</f>
        <v>0</v>
      </c>
      <c r="W36" s="55">
        <f>SUMIF(NSL!$C$257:$C$282,C36,NSL!$Q$257:$Q$282)</f>
        <v>0</v>
      </c>
      <c r="X36" s="55">
        <f>SUMIF(NSL!$C$284:$C$346,C36,NSL!$Q$284:$Q$346)</f>
        <v>0</v>
      </c>
      <c r="Y36" s="55">
        <f>SUMIF(NSL!$C$348:$C$436,C36,NSL!$Q$348:$Q$436)</f>
        <v>0</v>
      </c>
      <c r="Z36" s="55">
        <f>SUMIF(NSL!$C$438:$C$480,C36,NSL!$Q$438:$Q$480)</f>
        <v>0</v>
      </c>
      <c r="AA36" s="72">
        <f t="shared" si="16"/>
        <v>42.62</v>
      </c>
      <c r="AB36" s="55">
        <f>SUMIF(NSL!$C$483:$C$679,C36,NSL!$Q$483:$Q$679)</f>
        <v>0</v>
      </c>
      <c r="AC36" s="55">
        <f>SUMIF(NSL!$C$681:$C$682,C36,NSL!$Q$681:$Q$682)</f>
        <v>0</v>
      </c>
      <c r="AD36" s="55">
        <f>SUMIF(NSL!$C$684:$C$692,C36,NSL!$Q$684:$Q$692)</f>
        <v>0</v>
      </c>
      <c r="AE36" s="55">
        <f>SUMIF(NSL!$C$694:$C$776,C36,NSL!$Q$694:$Q$776)</f>
        <v>0</v>
      </c>
      <c r="AF36" s="55">
        <f>SUMIF(NSL!$C$778:$C$810,C36,NSL!$Q$778:$Q$810)</f>
        <v>0</v>
      </c>
      <c r="AG36" s="55">
        <f>SUMIF(NSL!$C$812:$C$813,C36,NSL!$Q$812:$Q$813)</f>
        <v>0</v>
      </c>
      <c r="AH36" s="55">
        <f>SUMIF(NSL!$C$815:$C$816,C36,NSL!$Q$815:$Q$816)</f>
        <v>0</v>
      </c>
      <c r="AI36" s="54">
        <f>D36-BG36</f>
        <v>42.62</v>
      </c>
      <c r="AJ36" s="55">
        <f>SUMIF(NSL!$C$891:$C$917,C36,NSL!$Q$891:$Q$917)</f>
        <v>0</v>
      </c>
      <c r="AK36" s="55">
        <f>SUMIF(NSL!$C$919:$C$981,C36,NSL!$Q$919:$Q$981)</f>
        <v>0</v>
      </c>
      <c r="AL36" s="55">
        <f>SUMIF(NSL!$C$983:$C$1000,C36,NSL!$Q$983:$Q$1000)</f>
        <v>0</v>
      </c>
      <c r="AM36" s="55">
        <f>SUMIF(NSL!$C$1002:$C$1028,C36,NSL!$Q$1002:$Q$1028)</f>
        <v>0</v>
      </c>
      <c r="AN36" s="55">
        <f>SUMIF(NSL!$C$1030:$C$1045,C36,NSL!$Q$1030:$Q$1045)</f>
        <v>0</v>
      </c>
      <c r="AO36" s="55">
        <f>SUMIF(NSL!$C$1047:$C$1048,C36,NSL!$Q$1047:$Q$1048)</f>
        <v>0</v>
      </c>
      <c r="AP36" s="55">
        <f>SUMIF(NSL!$C$1050:$C$1074,C36,NSL!$Q$1050:$Q$1074)</f>
        <v>0</v>
      </c>
      <c r="AQ36" s="55">
        <f>SUMIF(NSL!$C$1076:$C$1099,C36,NSL!$Q$1076:$Q$1099)</f>
        <v>0</v>
      </c>
      <c r="AR36" s="55">
        <f>SUMIF(NSL!$C$1101:$C$1121,C36,NSL!$Q$1101:$Q$1121)</f>
        <v>1.39</v>
      </c>
      <c r="AS36" s="55">
        <f>SUMIF(NSL!$C$1123:$C$1164,C36,NSL!$Q$1123:$Q$1164)</f>
        <v>0</v>
      </c>
      <c r="AT36" s="55">
        <f>SUMIF(NSL!$C$1166:$C$1201,C36,NSL!$Q$1166:$Q$1201)</f>
        <v>0</v>
      </c>
      <c r="AU36" s="55">
        <f>SUMIF(NSL!$C$1203:$C$1223,C36,NSL!$Q$1203:$Q$1223)</f>
        <v>0</v>
      </c>
      <c r="AV36" s="55">
        <f>SUMIF(NSL!$C$1225:$C$1226,C36,NSL!$Q$1225:$Q$1226)</f>
        <v>0</v>
      </c>
      <c r="AW36" s="55">
        <f>SUMIF(NSL!$C$1228:$C$1244,C36,NSL!$Q$1228:$Q$1244)</f>
        <v>0</v>
      </c>
      <c r="AX36" s="55">
        <f>SUMIF(NSL!$C$1246:$C$1351,C36,NSL!$Q$1246:$Q$1351)</f>
        <v>0</v>
      </c>
      <c r="AY36" s="55">
        <f>SUMIF(NSL!$C$1353:$C$1434,C36,NSL!$Q$1353:$Q$1434)</f>
        <v>0</v>
      </c>
      <c r="AZ36" s="55">
        <f>SUMIF(NSL!$C$1436:$C$1440,C36,NSL!$Q$1436:$Q$1440)</f>
        <v>0</v>
      </c>
      <c r="BA36" s="55">
        <f>SUMIF(NSL!$C$1442:$C$1507,C36,NSL!$Q$1442:$Q$1507)</f>
        <v>0</v>
      </c>
      <c r="BB36" s="55">
        <f>SUMIF(NSL!$C$1509:$C$1540,C36,NSL!$Q$1509:$Q$1540)</f>
        <v>0</v>
      </c>
      <c r="BC36" s="55">
        <f>SUMIF(NSL!$C$1542:$C$1545,C36,NSL!$Q$1542:$Q$1545)</f>
        <v>0</v>
      </c>
      <c r="BD36" s="55">
        <f>SUMIF(NSL!$C$1547:$C$1560,C36,NSL!$Q$1547:$Q$1560)</f>
        <v>0</v>
      </c>
      <c r="BE36" s="55">
        <f>SUMIF(NSL!$C$1562:$C$1565,C36,NSL!$Q$1562:$Q$1565)</f>
        <v>0</v>
      </c>
      <c r="BF36" s="55">
        <f>SUMIF(NSL!$C$1567:$C$1569,C36,NSL!$Q$1567:$Q$1569)</f>
        <v>0</v>
      </c>
      <c r="BG36" s="65">
        <f>SUM(G36:Q36)+SUM(S36:Z36)+SUM(AB36:AH36)+SUM(AJ36:BF36)</f>
        <v>1.39</v>
      </c>
      <c r="BH36" s="53">
        <f>AI60-BG36</f>
        <v>9.3099999999999952</v>
      </c>
      <c r="BI36" s="53">
        <f t="shared" si="6"/>
        <v>53.319999999999993</v>
      </c>
    </row>
    <row r="37" spans="1:61" ht="15">
      <c r="A37" s="56"/>
      <c r="B37" s="7" t="s">
        <v>162</v>
      </c>
      <c r="C37" s="8" t="s">
        <v>50</v>
      </c>
      <c r="D37" s="52">
        <f>HTg!N39</f>
        <v>11.41</v>
      </c>
      <c r="E37" s="65">
        <f t="shared" si="10"/>
        <v>0</v>
      </c>
      <c r="F37" s="70">
        <f t="shared" si="11"/>
        <v>0</v>
      </c>
      <c r="G37" s="55">
        <f>SUMIF(NSL!$C$9:$C$10,C37,NSL!$Q$9:$Q$10)</f>
        <v>0</v>
      </c>
      <c r="H37" s="55">
        <f>SUMIF(NSL!$C$12:$C$13,C37,NSL!$Q$12:$Q$13)</f>
        <v>0</v>
      </c>
      <c r="I37" s="55">
        <f>SUMIF(NSL!$C$15:$C$16,C37,NSL!$Q$15:$Q$16)</f>
        <v>0</v>
      </c>
      <c r="J37" s="55">
        <f>SUMIF(NSL!$C$18:$C$19,C37,NSL!$Q$18:$Q$19)</f>
        <v>0</v>
      </c>
      <c r="K37" s="55">
        <f>SUMIF(NSL!$C$21:$C$43,C37,NSL!$Q$21:$Q$43)</f>
        <v>0</v>
      </c>
      <c r="L37" s="55">
        <f>SUMIF(NSL!$C$45:$C$51,C37,NSL!$Q$45:$Q$51)</f>
        <v>0</v>
      </c>
      <c r="M37" s="55">
        <f>SUMIF(NSL!$C$53:$C$55,C37,NSL!$Q$53:$Q$55)</f>
        <v>0</v>
      </c>
      <c r="N37" s="55">
        <f>SUMIF(NSL!$C$57:$C$65,C37,NSL!$Q$57:$Q$65)</f>
        <v>0</v>
      </c>
      <c r="O37" s="55">
        <f>SUMIF(NSL!$C$67:$C$76,C37,NSL!$Q$67:$Q$76)</f>
        <v>0</v>
      </c>
      <c r="P37" s="55">
        <f>SUMIF(NSL!$C$78:$C$79,C37,NSL!$Q$78:$Q$79)</f>
        <v>0</v>
      </c>
      <c r="Q37" s="55">
        <f>SUMIF(NSL!$C$81:$C$173,C37,NSL!$Q$81:$Q$173)</f>
        <v>0</v>
      </c>
      <c r="R37" s="65">
        <f t="shared" si="12"/>
        <v>11.41</v>
      </c>
      <c r="S37" s="55">
        <f>SUMIF(NSL!$C$176:$C$214,C37,NSL!$Q$176:$Q$214)</f>
        <v>0</v>
      </c>
      <c r="T37" s="55">
        <f>SUMIF(NSL!$C$216:$C$238,C37,NSL!$Q$216:$Q$238)</f>
        <v>0</v>
      </c>
      <c r="U37" s="55">
        <f>SUMIF(NSL!$C$240:$C$252,C37,NSL!$Q$240:$Q$252)</f>
        <v>0</v>
      </c>
      <c r="V37" s="55">
        <f>SUMIF(NSL!$C$254:$C$255,C37,NSL!$Q$254:$Q$255)</f>
        <v>0</v>
      </c>
      <c r="W37" s="55">
        <f>SUMIF(NSL!$C$257:$C$282,C37,NSL!$Q$257:$Q$282)</f>
        <v>0</v>
      </c>
      <c r="X37" s="55">
        <f>SUMIF(NSL!$C$284:$C$346,C37,NSL!$Q$284:$Q$346)</f>
        <v>0</v>
      </c>
      <c r="Y37" s="55">
        <f>SUMIF(NSL!$C$348:$C$436,C37,NSL!$Q$348:$Q$436)</f>
        <v>0</v>
      </c>
      <c r="Z37" s="55">
        <f>SUMIF(NSL!$C$438:$C$480,C37,NSL!$Q$438:$Q$480)</f>
        <v>0</v>
      </c>
      <c r="AA37" s="72">
        <f t="shared" si="16"/>
        <v>11.41</v>
      </c>
      <c r="AB37" s="55">
        <f>SUMIF(NSL!$C$483:$C$679,C37,NSL!$Q$483:$Q$679)</f>
        <v>0</v>
      </c>
      <c r="AC37" s="55">
        <f>SUMIF(NSL!$C$681:$C$682,C37,NSL!$Q$681:$Q$682)</f>
        <v>0</v>
      </c>
      <c r="AD37" s="55">
        <f>SUMIF(NSL!$C$684:$C$692,C37,NSL!$Q$684:$Q$692)</f>
        <v>0</v>
      </c>
      <c r="AE37" s="55">
        <f>SUMIF(NSL!$C$694:$C$776,C37,NSL!$Q$694:$Q$776)</f>
        <v>0</v>
      </c>
      <c r="AF37" s="55">
        <f>SUMIF(NSL!$C$778:$C$810,C37,NSL!$Q$778:$Q$810)</f>
        <v>0</v>
      </c>
      <c r="AG37" s="55">
        <f>SUMIF(NSL!$C$812:$C$813,C37,NSL!$Q$812:$Q$813)</f>
        <v>0</v>
      </c>
      <c r="AH37" s="55">
        <f>SUMIF(NSL!$C$815:$C$816,C37,NSL!$Q$815:$Q$816)</f>
        <v>0</v>
      </c>
      <c r="AI37" s="55">
        <f>SUMIF(NSL!$C$818:$C$889,C37,NSL!$Q$818:$Q$889)</f>
        <v>0</v>
      </c>
      <c r="AJ37" s="54">
        <f>D37-BG37</f>
        <v>11.41</v>
      </c>
      <c r="AK37" s="55">
        <f>SUMIF(NSL!$C$919:$C$981,C37,NSL!$Q$919:$Q$981)</f>
        <v>0</v>
      </c>
      <c r="AL37" s="55">
        <f>SUMIF(NSL!$C$983:$C$1000,C37,NSL!$Q$983:$Q$1000)</f>
        <v>0</v>
      </c>
      <c r="AM37" s="55">
        <f>SUMIF(NSL!$C$1002:$C$1028,C37,NSL!$Q$1002:$Q$1028)</f>
        <v>0</v>
      </c>
      <c r="AN37" s="55">
        <f>SUMIF(NSL!$C$1030:$C$1045,C37,NSL!$Q$1030:$Q$1045)</f>
        <v>0</v>
      </c>
      <c r="AO37" s="55">
        <f>SUMIF(NSL!$C$1047:$C$1048,C37,NSL!$Q$1047:$Q$1048)</f>
        <v>0</v>
      </c>
      <c r="AP37" s="55">
        <f>SUMIF(NSL!$C$1050:$C$1074,C37,NSL!$Q$1050:$Q$1074)</f>
        <v>0</v>
      </c>
      <c r="AQ37" s="55">
        <f>SUMIF(NSL!$C$1076:$C$1099,C37,NSL!$Q$1076:$Q$1099)</f>
        <v>0</v>
      </c>
      <c r="AR37" s="55">
        <f>SUMIF(NSL!$C$1101:$C$1121,C37,NSL!$Q$1101:$Q$1121)</f>
        <v>0</v>
      </c>
      <c r="AS37" s="55">
        <f>SUMIF(NSL!$C$1123:$C$1164,C37,NSL!$Q$1123:$Q$1164)</f>
        <v>0</v>
      </c>
      <c r="AT37" s="55">
        <f>SUMIF(NSL!$C$1166:$C$1201,C37,NSL!$Q$1166:$Q$1201)</f>
        <v>0</v>
      </c>
      <c r="AU37" s="55">
        <f>SUMIF(NSL!$C$1203:$C$1223,C37,NSL!$Q$1203:$Q$1223)</f>
        <v>0</v>
      </c>
      <c r="AV37" s="55">
        <f>SUMIF(NSL!$C$1225:$C$1226,C37,NSL!$Q$1225:$Q$1226)</f>
        <v>0</v>
      </c>
      <c r="AW37" s="55">
        <f>SUMIF(NSL!$C$1228:$C$1244,C37,NSL!$Q$1228:$Q$1244)</f>
        <v>0</v>
      </c>
      <c r="AX37" s="55">
        <f>SUMIF(NSL!$C$1246:$C$1351,C37,NSL!$Q$1246:$Q$1351)</f>
        <v>0</v>
      </c>
      <c r="AY37" s="55">
        <f>SUMIF(NSL!$C$1353:$C$1434,C37,NSL!$Q$1353:$Q$1434)</f>
        <v>0</v>
      </c>
      <c r="AZ37" s="55">
        <f>SUMIF(NSL!$C$1436:$C$1440,C37,NSL!$Q$1436:$Q$1440)</f>
        <v>0</v>
      </c>
      <c r="BA37" s="55">
        <f>SUMIF(NSL!$C$1442:$C$1507,C37,NSL!$Q$1442:$Q$1507)</f>
        <v>0</v>
      </c>
      <c r="BB37" s="55">
        <f>SUMIF(NSL!$C$1509:$C$1540,C37,NSL!$Q$1509:$Q$1540)</f>
        <v>0</v>
      </c>
      <c r="BC37" s="55">
        <f>SUMIF(NSL!$C$1542:$C$1545,C37,NSL!$Q$1542:$Q$1545)</f>
        <v>0</v>
      </c>
      <c r="BD37" s="55">
        <f>SUMIF(NSL!$C$1547:$C$1560,C37,NSL!$Q$1547:$Q$1560)</f>
        <v>0</v>
      </c>
      <c r="BE37" s="55">
        <f>SUMIF(NSL!$C$1562:$C$1565,C37,NSL!$Q$1562:$Q$1565)</f>
        <v>0</v>
      </c>
      <c r="BF37" s="55">
        <f>SUMIF(NSL!$C$1567:$C$1569,C37,NSL!$Q$1567:$Q$1569)</f>
        <v>0</v>
      </c>
      <c r="BG37" s="65">
        <f>SUM(G37:Q37)+SUM(S37:Z37)+SUM(AB37:AI37)+SUM(AK37:BF37)</f>
        <v>0</v>
      </c>
      <c r="BH37" s="53">
        <f>AJ60-BG37</f>
        <v>2.9599999999999991</v>
      </c>
      <c r="BI37" s="53">
        <f t="shared" si="6"/>
        <v>14.37</v>
      </c>
    </row>
    <row r="38" spans="1:61" ht="15">
      <c r="A38" s="56"/>
      <c r="B38" s="7" t="s">
        <v>173</v>
      </c>
      <c r="C38" s="8" t="s">
        <v>51</v>
      </c>
      <c r="D38" s="52">
        <f>HTg!N40</f>
        <v>0</v>
      </c>
      <c r="E38" s="65">
        <f t="shared" si="10"/>
        <v>0</v>
      </c>
      <c r="F38" s="70">
        <f t="shared" si="11"/>
        <v>0</v>
      </c>
      <c r="G38" s="55">
        <f>SUMIF(NSL!$C$9:$C$10,C38,NSL!$Q$9:$Q$10)</f>
        <v>0</v>
      </c>
      <c r="H38" s="55">
        <f>SUMIF(NSL!$C$12:$C$13,C38,NSL!$Q$12:$Q$13)</f>
        <v>0</v>
      </c>
      <c r="I38" s="55">
        <f>SUMIF(NSL!$C$15:$C$16,C38,NSL!$Q$15:$Q$16)</f>
        <v>0</v>
      </c>
      <c r="J38" s="55">
        <f>SUMIF(NSL!$C$18:$C$19,C38,NSL!$Q$18:$Q$19)</f>
        <v>0</v>
      </c>
      <c r="K38" s="55">
        <f>SUMIF(NSL!$C$21:$C$43,C38,NSL!$Q$21:$Q$43)</f>
        <v>0</v>
      </c>
      <c r="L38" s="55">
        <f>SUMIF(NSL!$C$45:$C$51,C38,NSL!$Q$45:$Q$51)</f>
        <v>0</v>
      </c>
      <c r="M38" s="55">
        <f>SUMIF(NSL!$C$53:$C$55,C38,NSL!$Q$53:$Q$55)</f>
        <v>0</v>
      </c>
      <c r="N38" s="55">
        <f>SUMIF(NSL!$C$57:$C$65,C38,NSL!$Q$57:$Q$65)</f>
        <v>0</v>
      </c>
      <c r="O38" s="55">
        <f>SUMIF(NSL!$C$67:$C$76,C38,NSL!$Q$67:$Q$76)</f>
        <v>0</v>
      </c>
      <c r="P38" s="55">
        <f>SUMIF(NSL!$C$78:$C$79,C38,NSL!$Q$78:$Q$79)</f>
        <v>0</v>
      </c>
      <c r="Q38" s="55">
        <f>SUMIF(NSL!$C$81:$C$173,C38,NSL!$Q$81:$Q$173)</f>
        <v>0</v>
      </c>
      <c r="R38" s="65">
        <f t="shared" si="12"/>
        <v>0</v>
      </c>
      <c r="S38" s="55">
        <f>SUMIF(NSL!$C$176:$C$214,C38,NSL!$Q$176:$Q$214)</f>
        <v>0</v>
      </c>
      <c r="T38" s="55">
        <f>SUMIF(NSL!$C$216:$C$238,C38,NSL!$Q$216:$Q$238)</f>
        <v>0</v>
      </c>
      <c r="U38" s="55">
        <f>SUMIF(NSL!$C$240:$C$252,C38,NSL!$Q$240:$Q$252)</f>
        <v>0</v>
      </c>
      <c r="V38" s="55">
        <f>SUMIF(NSL!$C$254:$C$255,C38,NSL!$Q$254:$Q$255)</f>
        <v>0</v>
      </c>
      <c r="W38" s="55">
        <f>SUMIF(NSL!$C$257:$C$282,C38,NSL!$Q$257:$Q$282)</f>
        <v>0</v>
      </c>
      <c r="X38" s="55">
        <f>SUMIF(NSL!$C$284:$C$346,C38,NSL!$Q$284:$Q$346)</f>
        <v>0</v>
      </c>
      <c r="Y38" s="55">
        <f>SUMIF(NSL!$C$348:$C$436,C38,NSL!$Q$348:$Q$436)</f>
        <v>0</v>
      </c>
      <c r="Z38" s="55">
        <f>SUMIF(NSL!$C$438:$C$480,C38,NSL!$Q$438:$Q$480)</f>
        <v>0</v>
      </c>
      <c r="AA38" s="72">
        <f t="shared" si="16"/>
        <v>0</v>
      </c>
      <c r="AB38" s="55">
        <f>SUMIF(NSL!$C$483:$C$679,C38,NSL!$Q$483:$Q$679)</f>
        <v>0</v>
      </c>
      <c r="AC38" s="55">
        <f>SUMIF(NSL!$C$681:$C$682,C38,NSL!$Q$681:$Q$682)</f>
        <v>0</v>
      </c>
      <c r="AD38" s="55">
        <f>SUMIF(NSL!$C$684:$C$692,C38,NSL!$Q$684:$Q$692)</f>
        <v>0</v>
      </c>
      <c r="AE38" s="55">
        <f>SUMIF(NSL!$C$694:$C$776,C38,NSL!$Q$694:$Q$776)</f>
        <v>0</v>
      </c>
      <c r="AF38" s="55">
        <f>SUMIF(NSL!$C$778:$C$810,C38,NSL!$Q$778:$Q$810)</f>
        <v>0</v>
      </c>
      <c r="AG38" s="55">
        <f>SUMIF(NSL!$C$812:$C$813,C38,NSL!$Q$812:$Q$813)</f>
        <v>0</v>
      </c>
      <c r="AH38" s="55">
        <f>SUMIF(NSL!$C$815:$C$816,C38,NSL!$Q$815:$Q$816)</f>
        <v>0</v>
      </c>
      <c r="AI38" s="55">
        <f>SUMIF(NSL!$C$818:$C$889,C38,NSL!$Q$818:$Q$889)</f>
        <v>0</v>
      </c>
      <c r="AJ38" s="55">
        <f>SUMIF(NSL!$C$891:$C$917,C38,NSL!$Q$891:$Q$917)</f>
        <v>0</v>
      </c>
      <c r="AK38" s="54">
        <f>D38-BG38</f>
        <v>0</v>
      </c>
      <c r="AL38" s="55">
        <f>SUMIF(NSL!$C$983:$C$1000,C38,NSL!$Q$983:$Q$1000)</f>
        <v>0</v>
      </c>
      <c r="AM38" s="55">
        <f>SUMIF(NSL!$C$1002:$C$1028,C38,NSL!$Q$1002:$Q$1028)</f>
        <v>0</v>
      </c>
      <c r="AN38" s="55">
        <f>SUMIF(NSL!$C$1030:$C$1045,C38,NSL!$Q$1030:$Q$1045)</f>
        <v>0</v>
      </c>
      <c r="AO38" s="55">
        <f>SUMIF(NSL!$C$1047:$C$1048,C38,NSL!$Q$1047:$Q$1048)</f>
        <v>0</v>
      </c>
      <c r="AP38" s="55">
        <f>SUMIF(NSL!$C$1050:$C$1074,C38,NSL!$Q$1050:$Q$1074)</f>
        <v>0</v>
      </c>
      <c r="AQ38" s="55">
        <f>SUMIF(NSL!$C$1076:$C$1099,C38,NSL!$Q$1076:$Q$1099)</f>
        <v>0</v>
      </c>
      <c r="AR38" s="55">
        <f>SUMIF(NSL!$C$1101:$C$1121,C38,NSL!$Q$1101:$Q$1121)</f>
        <v>0</v>
      </c>
      <c r="AS38" s="55">
        <f>SUMIF(NSL!$C$1123:$C$1164,C38,NSL!$Q$1123:$Q$1164)</f>
        <v>0</v>
      </c>
      <c r="AT38" s="55">
        <f>SUMIF(NSL!$C$1166:$C$1201,C38,NSL!$Q$1166:$Q$1201)</f>
        <v>0</v>
      </c>
      <c r="AU38" s="55">
        <f>SUMIF(NSL!$C$1203:$C$1223,C38,NSL!$Q$1203:$Q$1223)</f>
        <v>0</v>
      </c>
      <c r="AV38" s="55">
        <f>SUMIF(NSL!$C$1225:$C$1226,C38,NSL!$Q$1225:$Q$1226)</f>
        <v>0</v>
      </c>
      <c r="AW38" s="55">
        <f>SUMIF(NSL!$C$1228:$C$1244,C38,NSL!$Q$1228:$Q$1244)</f>
        <v>0</v>
      </c>
      <c r="AX38" s="55">
        <f>SUMIF(NSL!$C$1246:$C$1351,C38,NSL!$Q$1246:$Q$1351)</f>
        <v>0</v>
      </c>
      <c r="AY38" s="55">
        <f>SUMIF(NSL!$C$1353:$C$1434,C38,NSL!$Q$1353:$Q$1434)</f>
        <v>0</v>
      </c>
      <c r="AZ38" s="55">
        <f>SUMIF(NSL!$C$1436:$C$1440,C38,NSL!$Q$1436:$Q$1440)</f>
        <v>0</v>
      </c>
      <c r="BA38" s="55">
        <f>SUMIF(NSL!$C$1442:$C$1507,C38,NSL!$Q$1442:$Q$1507)</f>
        <v>0</v>
      </c>
      <c r="BB38" s="55">
        <f>SUMIF(NSL!$C$1509:$C$1540,C38,NSL!$Q$1509:$Q$1540)</f>
        <v>0</v>
      </c>
      <c r="BC38" s="55">
        <f>SUMIF(NSL!$C$1542:$C$1545,C38,NSL!$Q$1542:$Q$1545)</f>
        <v>0</v>
      </c>
      <c r="BD38" s="55">
        <f>SUMIF(NSL!$C$1547:$C$1560,C38,NSL!$Q$1547:$Q$1560)</f>
        <v>0</v>
      </c>
      <c r="BE38" s="55">
        <f>SUMIF(NSL!$C$1562:$C$1565,C38,NSL!$Q$1562:$Q$1565)</f>
        <v>0</v>
      </c>
      <c r="BF38" s="55">
        <f>SUMIF(NSL!$C$1567:$C$1569,C38,NSL!$Q$1567:$Q$1569)</f>
        <v>0</v>
      </c>
      <c r="BG38" s="65">
        <f>SUM(G38:Q38)+SUM(S38:Z38)+SUM(AB38:AJ38)+SUM(AL38:BF38)</f>
        <v>0</v>
      </c>
      <c r="BH38" s="53">
        <f>AK60-BG38</f>
        <v>5.12</v>
      </c>
      <c r="BI38" s="53">
        <f t="shared" si="6"/>
        <v>5.12</v>
      </c>
    </row>
    <row r="39" spans="1:61" ht="15">
      <c r="A39" s="56"/>
      <c r="B39" s="7" t="s">
        <v>174</v>
      </c>
      <c r="C39" s="8" t="s">
        <v>52</v>
      </c>
      <c r="D39" s="52">
        <f>HTg!N41</f>
        <v>0.05</v>
      </c>
      <c r="E39" s="65">
        <f t="shared" si="10"/>
        <v>0</v>
      </c>
      <c r="F39" s="70">
        <f t="shared" si="11"/>
        <v>0</v>
      </c>
      <c r="G39" s="55">
        <f>SUMIF(NSL!$C$9:$C$10,C39,NSL!$Q$9:$Q$10)</f>
        <v>0</v>
      </c>
      <c r="H39" s="55">
        <f>SUMIF(NSL!$C$12:$C$13,C39,NSL!$Q$12:$Q$13)</f>
        <v>0</v>
      </c>
      <c r="I39" s="55">
        <f>SUMIF(NSL!$C$15:$C$16,C39,NSL!$Q$15:$Q$16)</f>
        <v>0</v>
      </c>
      <c r="J39" s="55">
        <f>SUMIF(NSL!$C$18:$C$19,C39,NSL!$Q$18:$Q$19)</f>
        <v>0</v>
      </c>
      <c r="K39" s="55">
        <f>SUMIF(NSL!$C$21:$C$43,C39,NSL!$Q$21:$Q$43)</f>
        <v>0</v>
      </c>
      <c r="L39" s="55">
        <f>SUMIF(NSL!$C$45:$C$51,C39,NSL!$Q$45:$Q$51)</f>
        <v>0</v>
      </c>
      <c r="M39" s="55">
        <f>SUMIF(NSL!$C$53:$C$55,C39,NSL!$Q$53:$Q$55)</f>
        <v>0</v>
      </c>
      <c r="N39" s="55">
        <f>SUMIF(NSL!$C$57:$C$65,C39,NSL!$Q$57:$Q$65)</f>
        <v>0</v>
      </c>
      <c r="O39" s="55">
        <f>SUMIF(NSL!$C$67:$C$76,C39,NSL!$Q$67:$Q$76)</f>
        <v>0</v>
      </c>
      <c r="P39" s="55">
        <f>SUMIF(NSL!$C$78:$C$79,C39,NSL!$Q$78:$Q$79)</f>
        <v>0</v>
      </c>
      <c r="Q39" s="55">
        <f>SUMIF(NSL!$C$81:$C$173,C39,NSL!$Q$81:$Q$173)</f>
        <v>0</v>
      </c>
      <c r="R39" s="65">
        <f t="shared" si="12"/>
        <v>0.05</v>
      </c>
      <c r="S39" s="55">
        <f>SUMIF(NSL!$C$176:$C$214,C39,NSL!$Q$176:$Q$214)</f>
        <v>0</v>
      </c>
      <c r="T39" s="55">
        <f>SUMIF(NSL!$C$216:$C$238,C39,NSL!$Q$216:$Q$238)</f>
        <v>0</v>
      </c>
      <c r="U39" s="55">
        <f>SUMIF(NSL!$C$240:$C$252,C39,NSL!$Q$240:$Q$252)</f>
        <v>0</v>
      </c>
      <c r="V39" s="55">
        <f>SUMIF(NSL!$C$254:$C$255,C39,NSL!$Q$254:$Q$255)</f>
        <v>0</v>
      </c>
      <c r="W39" s="55">
        <f>SUMIF(NSL!$C$257:$C$282,C39,NSL!$Q$257:$Q$282)</f>
        <v>0</v>
      </c>
      <c r="X39" s="55">
        <f>SUMIF(NSL!$C$284:$C$346,C39,NSL!$Q$284:$Q$346)</f>
        <v>0</v>
      </c>
      <c r="Y39" s="55">
        <f>SUMIF(NSL!$C$348:$C$436,C39,NSL!$Q$348:$Q$436)</f>
        <v>0</v>
      </c>
      <c r="Z39" s="55">
        <f>SUMIF(NSL!$C$438:$C$480,C39,NSL!$Q$438:$Q$480)</f>
        <v>0</v>
      </c>
      <c r="AA39" s="72">
        <f t="shared" si="16"/>
        <v>0.05</v>
      </c>
      <c r="AB39" s="55">
        <f>SUMIF(NSL!$C$483:$C$679,C39,NSL!$Q$483:$Q$679)</f>
        <v>0</v>
      </c>
      <c r="AC39" s="55">
        <f>SUMIF(NSL!$C$681:$C$682,C39,NSL!$Q$681:$Q$682)</f>
        <v>0</v>
      </c>
      <c r="AD39" s="55">
        <f>SUMIF(NSL!$C$684:$C$692,C39,NSL!$Q$684:$Q$692)</f>
        <v>0</v>
      </c>
      <c r="AE39" s="55">
        <f>SUMIF(NSL!$C$694:$C$776,C39,NSL!$Q$694:$Q$776)</f>
        <v>0</v>
      </c>
      <c r="AF39" s="55">
        <f>SUMIF(NSL!$C$778:$C$810,C39,NSL!$Q$778:$Q$810)</f>
        <v>0</v>
      </c>
      <c r="AG39" s="55">
        <f>SUMIF(NSL!$C$812:$C$813,C39,NSL!$Q$812:$Q$813)</f>
        <v>0</v>
      </c>
      <c r="AH39" s="55">
        <f>SUMIF(NSL!$C$815:$C$816,C39,NSL!$Q$815:$Q$816)</f>
        <v>0</v>
      </c>
      <c r="AI39" s="55">
        <f>SUMIF(NSL!$C$818:$C$889,C39,NSL!$Q$818:$Q$889)</f>
        <v>0</v>
      </c>
      <c r="AJ39" s="55">
        <f>SUMIF(NSL!$C$891:$C$917,C39,NSL!$Q$891:$Q$917)</f>
        <v>0</v>
      </c>
      <c r="AK39" s="55">
        <f>SUMIF(NSL!$C$919:$C$981,C39,NSL!$Q$919:$Q$981)</f>
        <v>0</v>
      </c>
      <c r="AL39" s="54">
        <f>D39-BG39</f>
        <v>0.05</v>
      </c>
      <c r="AM39" s="55">
        <f>SUMIF(NSL!$C$1002:$C$1028,C39,NSL!$Q$1002:$Q$1028)</f>
        <v>0</v>
      </c>
      <c r="AN39" s="55">
        <f>SUMIF(NSL!$C$1030:$C$1045,C39,NSL!$Q$1030:$Q$1045)</f>
        <v>0</v>
      </c>
      <c r="AO39" s="55">
        <f>SUMIF(NSL!$C$1047:$C$1048,C39,NSL!$Q$1047:$Q$1048)</f>
        <v>0</v>
      </c>
      <c r="AP39" s="55">
        <f>SUMIF(NSL!$C$1050:$C$1074,C39,NSL!$Q$1050:$Q$1074)</f>
        <v>0</v>
      </c>
      <c r="AQ39" s="55">
        <f>SUMIF(NSL!$C$1076:$C$1099,C39,NSL!$Q$1076:$Q$1099)</f>
        <v>0</v>
      </c>
      <c r="AR39" s="55">
        <f>SUMIF(NSL!$C$1101:$C$1121,C39,NSL!$Q$1101:$Q$1121)</f>
        <v>0</v>
      </c>
      <c r="AS39" s="55">
        <f>SUMIF(NSL!$C$1123:$C$1164,C39,NSL!$Q$1123:$Q$1164)</f>
        <v>0</v>
      </c>
      <c r="AT39" s="55">
        <f>SUMIF(NSL!$C$1166:$C$1201,C39,NSL!$Q$1166:$Q$1201)</f>
        <v>0</v>
      </c>
      <c r="AU39" s="55">
        <f>SUMIF(NSL!$C$1203:$C$1223,C39,NSL!$Q$1203:$Q$1223)</f>
        <v>0</v>
      </c>
      <c r="AV39" s="55">
        <f>SUMIF(NSL!$C$1225:$C$1226,C39,NSL!$Q$1225:$Q$1226)</f>
        <v>0</v>
      </c>
      <c r="AW39" s="55">
        <f>SUMIF(NSL!$C$1228:$C$1244,C39,NSL!$Q$1228:$Q$1244)</f>
        <v>0</v>
      </c>
      <c r="AX39" s="55">
        <f>SUMIF(NSL!$C$1246:$C$1351,C39,NSL!$Q$1246:$Q$1351)</f>
        <v>0</v>
      </c>
      <c r="AY39" s="55">
        <f>SUMIF(NSL!$C$1353:$C$1434,C39,NSL!$Q$1353:$Q$1434)</f>
        <v>0</v>
      </c>
      <c r="AZ39" s="55">
        <f>SUMIF(NSL!$C$1436:$C$1440,C39,NSL!$Q$1436:$Q$1440)</f>
        <v>0</v>
      </c>
      <c r="BA39" s="55">
        <f>SUMIF(NSL!$C$1442:$C$1507,C39,NSL!$Q$1442:$Q$1507)</f>
        <v>0</v>
      </c>
      <c r="BB39" s="55">
        <f>SUMIF(NSL!$C$1509:$C$1540,C39,NSL!$Q$1509:$Q$1540)</f>
        <v>0</v>
      </c>
      <c r="BC39" s="55">
        <f>SUMIF(NSL!$C$1542:$C$1545,C39,NSL!$Q$1542:$Q$1545)</f>
        <v>0</v>
      </c>
      <c r="BD39" s="55">
        <f>SUMIF(NSL!$C$1547:$C$1560,C39,NSL!$Q$1547:$Q$1560)</f>
        <v>0</v>
      </c>
      <c r="BE39" s="55">
        <f>SUMIF(NSL!$C$1562:$C$1565,C39,NSL!$Q$1562:$Q$1565)</f>
        <v>0</v>
      </c>
      <c r="BF39" s="55">
        <f>SUMIF(NSL!$C$1567:$C$1569,C39,NSL!$Q$1567:$Q$1569)</f>
        <v>0</v>
      </c>
      <c r="BG39" s="65">
        <f>SUM(G39:Q39)+SUM(S39:Z39)+SUM(AB39:AK39)+SUM(AM39:BF39)</f>
        <v>0</v>
      </c>
      <c r="BH39" s="53">
        <f>AL60-BG39</f>
        <v>0</v>
      </c>
      <c r="BI39" s="53">
        <f t="shared" si="6"/>
        <v>0.05</v>
      </c>
    </row>
    <row r="40" spans="1:61" ht="15">
      <c r="A40" s="56"/>
      <c r="B40" s="7" t="s">
        <v>163</v>
      </c>
      <c r="C40" s="8" t="s">
        <v>59</v>
      </c>
      <c r="D40" s="52">
        <f>HTg!N42</f>
        <v>0.59</v>
      </c>
      <c r="E40" s="65">
        <f t="shared" si="10"/>
        <v>0</v>
      </c>
      <c r="F40" s="70">
        <f t="shared" si="11"/>
        <v>0</v>
      </c>
      <c r="G40" s="55">
        <f>SUMIF(NSL!$C$9:$C$10,C40,NSL!$Q$9:$Q$10)</f>
        <v>0</v>
      </c>
      <c r="H40" s="55">
        <f>SUMIF(NSL!$C$12:$C$13,C40,NSL!$Q$12:$Q$13)</f>
        <v>0</v>
      </c>
      <c r="I40" s="55">
        <f>SUMIF(NSL!$C$15:$C$16,C40,NSL!$Q$15:$Q$16)</f>
        <v>0</v>
      </c>
      <c r="J40" s="55">
        <f>SUMIF(NSL!$C$18:$C$19,C40,NSL!$Q$18:$Q$19)</f>
        <v>0</v>
      </c>
      <c r="K40" s="55">
        <f>SUMIF(NSL!$C$21:$C$43,C40,NSL!$Q$21:$Q$43)</f>
        <v>0</v>
      </c>
      <c r="L40" s="55">
        <f>SUMIF(NSL!$C$45:$C$51,C40,NSL!$Q$45:$Q$51)</f>
        <v>0</v>
      </c>
      <c r="M40" s="55">
        <f>SUMIF(NSL!$C$53:$C$55,C40,NSL!$Q$53:$Q$55)</f>
        <v>0</v>
      </c>
      <c r="N40" s="55">
        <f>SUMIF(NSL!$C$57:$C$65,C40,NSL!$Q$57:$Q$65)</f>
        <v>0</v>
      </c>
      <c r="O40" s="55">
        <f>SUMIF(NSL!$C$67:$C$76,C40,NSL!$Q$67:$Q$76)</f>
        <v>0</v>
      </c>
      <c r="P40" s="55">
        <f>SUMIF(NSL!$C$78:$C$79,C40,NSL!$Q$78:$Q$79)</f>
        <v>0</v>
      </c>
      <c r="Q40" s="55">
        <f>SUMIF(NSL!$C$81:$C$173,C40,NSL!$Q$81:$Q$173)</f>
        <v>0</v>
      </c>
      <c r="R40" s="65">
        <f t="shared" si="12"/>
        <v>0.59</v>
      </c>
      <c r="S40" s="55">
        <f>SUMIF(NSL!$C$176:$C$214,C40,NSL!$Q$176:$Q$214)</f>
        <v>0</v>
      </c>
      <c r="T40" s="55">
        <f>SUMIF(NSL!$C$216:$C$238,C40,NSL!$Q$216:$Q$238)</f>
        <v>0</v>
      </c>
      <c r="U40" s="55">
        <f>SUMIF(NSL!$C$240:$C$252,C40,NSL!$Q$240:$Q$252)</f>
        <v>0</v>
      </c>
      <c r="V40" s="55">
        <f>SUMIF(NSL!$C$254:$C$255,C40,NSL!$Q$254:$Q$255)</f>
        <v>0</v>
      </c>
      <c r="W40" s="55">
        <f>SUMIF(NSL!$C$257:$C$282,C40,NSL!$Q$257:$Q$282)</f>
        <v>0</v>
      </c>
      <c r="X40" s="55">
        <f>SUMIF(NSL!$C$284:$C$346,C40,NSL!$Q$284:$Q$346)</f>
        <v>0</v>
      </c>
      <c r="Y40" s="55">
        <f>SUMIF(NSL!$C$348:$C$436,C40,NSL!$Q$348:$Q$436)</f>
        <v>0</v>
      </c>
      <c r="Z40" s="55">
        <f>SUMIF(NSL!$C$438:$C$480,C40,NSL!$Q$438:$Q$480)</f>
        <v>0</v>
      </c>
      <c r="AA40" s="72">
        <f t="shared" si="16"/>
        <v>0.59</v>
      </c>
      <c r="AB40" s="55">
        <f>SUMIF(NSL!$C$483:$C$679,C40,NSL!$Q$483:$Q$679)</f>
        <v>0</v>
      </c>
      <c r="AC40" s="55">
        <f>SUMIF(NSL!$C$681:$C$682,C40,NSL!$Q$681:$Q$682)</f>
        <v>0</v>
      </c>
      <c r="AD40" s="55">
        <f>SUMIF(NSL!$C$684:$C$692,C40,NSL!$Q$684:$Q$692)</f>
        <v>0</v>
      </c>
      <c r="AE40" s="55">
        <f>SUMIF(NSL!$C$694:$C$776,C40,NSL!$Q$694:$Q$776)</f>
        <v>0</v>
      </c>
      <c r="AF40" s="55">
        <f>SUMIF(NSL!$C$778:$C$810,C40,NSL!$Q$778:$Q$810)</f>
        <v>0</v>
      </c>
      <c r="AG40" s="55">
        <f>SUMIF(NSL!$C$812:$C$813,C40,NSL!$Q$812:$Q$813)</f>
        <v>0</v>
      </c>
      <c r="AH40" s="55">
        <f>SUMIF(NSL!$C$815:$C$816,C40,NSL!$Q$815:$Q$816)</f>
        <v>0</v>
      </c>
      <c r="AI40" s="55">
        <f>SUMIF(NSL!$C$818:$C$889,C40,NSL!$Q$818:$Q$889)</f>
        <v>0</v>
      </c>
      <c r="AJ40" s="55">
        <f>SUMIF(NSL!$C$891:$C$917,C40,NSL!$Q$891:$Q$917)</f>
        <v>0</v>
      </c>
      <c r="AK40" s="55">
        <f>SUMIF(NSL!$C$919:$C$981,C40,NSL!$Q$919:$Q$981)</f>
        <v>0</v>
      </c>
      <c r="AL40" s="55">
        <f>SUMIF(NSL!$C$983:$C$1000,C40,NSL!$Q$983:$Q$1000)</f>
        <v>0</v>
      </c>
      <c r="AM40" s="54">
        <f>D40-BG40</f>
        <v>0.59</v>
      </c>
      <c r="AN40" s="55">
        <f>SUMIF(NSL!$C$1030:$C$1045,C40,NSL!$Q$1030:$Q$1045)</f>
        <v>0</v>
      </c>
      <c r="AO40" s="55">
        <f>SUMIF(NSL!$C$1047:$C$1048,C40,NSL!$Q$1047:$Q$1048)</f>
        <v>0</v>
      </c>
      <c r="AP40" s="55">
        <f>SUMIF(NSL!$C$1050:$C$1074,C40,NSL!$Q$1050:$Q$1074)</f>
        <v>0</v>
      </c>
      <c r="AQ40" s="55">
        <f>SUMIF(NSL!$C$1076:$C$1099,C40,NSL!$Q$1076:$Q$1099)</f>
        <v>0</v>
      </c>
      <c r="AR40" s="55">
        <f>SUMIF(NSL!$C$1101:$C$1121,C40,NSL!$Q$1101:$Q$1121)</f>
        <v>0</v>
      </c>
      <c r="AS40" s="55">
        <f>SUMIF(NSL!$C$1123:$C$1164,C40,NSL!$Q$1123:$Q$1164)</f>
        <v>0</v>
      </c>
      <c r="AT40" s="55">
        <f>SUMIF(NSL!$C$1166:$C$1201,C40,NSL!$Q$1166:$Q$1201)</f>
        <v>0</v>
      </c>
      <c r="AU40" s="55">
        <f>SUMIF(NSL!$C$1203:$C$1223,C40,NSL!$Q$1203:$Q$1223)</f>
        <v>0</v>
      </c>
      <c r="AV40" s="55">
        <f>SUMIF(NSL!$C$1225:$C$1226,C40,NSL!$Q$1225:$Q$1226)</f>
        <v>0</v>
      </c>
      <c r="AW40" s="55">
        <f>SUMIF(NSL!$C$1228:$C$1244,C40,NSL!$Q$1228:$Q$1244)</f>
        <v>0</v>
      </c>
      <c r="AX40" s="55">
        <f>SUMIF(NSL!$C$1246:$C$1351,C40,NSL!$Q$1246:$Q$1351)</f>
        <v>0</v>
      </c>
      <c r="AY40" s="55">
        <f>SUMIF(NSL!$C$1353:$C$1434,C40,NSL!$Q$1353:$Q$1434)</f>
        <v>0</v>
      </c>
      <c r="AZ40" s="55">
        <f>SUMIF(NSL!$C$1436:$C$1440,C40,NSL!$Q$1436:$Q$1440)</f>
        <v>0</v>
      </c>
      <c r="BA40" s="55">
        <f>SUMIF(NSL!$C$1442:$C$1507,C40,NSL!$Q$1442:$Q$1507)</f>
        <v>0</v>
      </c>
      <c r="BB40" s="55">
        <f>SUMIF(NSL!$C$1509:$C$1540,C40,NSL!$Q$1509:$Q$1540)</f>
        <v>0</v>
      </c>
      <c r="BC40" s="55">
        <f>SUMIF(NSL!$C$1542:$C$1545,C40,NSL!$Q$1542:$Q$1545)</f>
        <v>0</v>
      </c>
      <c r="BD40" s="55">
        <f>SUMIF(NSL!$C$1547:$C$1560,C40,NSL!$Q$1547:$Q$1560)</f>
        <v>0</v>
      </c>
      <c r="BE40" s="55">
        <f>SUMIF(NSL!$C$1562:$C$1565,C40,NSL!$Q$1562:$Q$1565)</f>
        <v>0</v>
      </c>
      <c r="BF40" s="55">
        <f>SUMIF(NSL!$C$1567:$C$1569,C40,NSL!$Q$1567:$Q$1569)</f>
        <v>0</v>
      </c>
      <c r="BG40" s="65">
        <f>SUM(G40:Q40)+SUM(S40:Z40)+SUM(AB40:AL40)+SUM(AN40:BF40)</f>
        <v>0</v>
      </c>
      <c r="BH40" s="53">
        <f>AM60-BG40</f>
        <v>0.20000000000000007</v>
      </c>
      <c r="BI40" s="53">
        <f t="shared" si="6"/>
        <v>0.79</v>
      </c>
    </row>
    <row r="41" spans="1:61" ht="15">
      <c r="A41" s="56"/>
      <c r="B41" s="7" t="s">
        <v>175</v>
      </c>
      <c r="C41" s="8" t="s">
        <v>177</v>
      </c>
      <c r="D41" s="52">
        <f>HTg!N43</f>
        <v>0</v>
      </c>
      <c r="E41" s="65">
        <f t="shared" si="10"/>
        <v>0</v>
      </c>
      <c r="F41" s="70">
        <f t="shared" si="11"/>
        <v>0</v>
      </c>
      <c r="G41" s="55">
        <f>SUMIF(NSL!$C$9:$C$10,C41,NSL!$Q$9:$Q$10)</f>
        <v>0</v>
      </c>
      <c r="H41" s="55">
        <f>SUMIF(NSL!$C$12:$C$13,C41,NSL!$Q$12:$Q$13)</f>
        <v>0</v>
      </c>
      <c r="I41" s="55">
        <f>SUMIF(NSL!$C$15:$C$16,C41,NSL!$Q$15:$Q$16)</f>
        <v>0</v>
      </c>
      <c r="J41" s="55">
        <f>SUMIF(NSL!$C$18:$C$19,C41,NSL!$Q$18:$Q$19)</f>
        <v>0</v>
      </c>
      <c r="K41" s="55">
        <f>SUMIF(NSL!$C$21:$C$43,C41,NSL!$Q$21:$Q$43)</f>
        <v>0</v>
      </c>
      <c r="L41" s="55">
        <f>SUMIF(NSL!$C$45:$C$51,C41,NSL!$Q$45:$Q$51)</f>
        <v>0</v>
      </c>
      <c r="M41" s="55">
        <f>SUMIF(NSL!$C$53:$C$55,C41,NSL!$Q$53:$Q$55)</f>
        <v>0</v>
      </c>
      <c r="N41" s="55">
        <f>SUMIF(NSL!$C$57:$C$65,C41,NSL!$Q$57:$Q$65)</f>
        <v>0</v>
      </c>
      <c r="O41" s="55">
        <f>SUMIF(NSL!$C$67:$C$76,C41,NSL!$Q$67:$Q$76)</f>
        <v>0</v>
      </c>
      <c r="P41" s="55">
        <f>SUMIF(NSL!$C$78:$C$79,C41,NSL!$Q$78:$Q$79)</f>
        <v>0</v>
      </c>
      <c r="Q41" s="55">
        <f>SUMIF(NSL!$C$81:$C$173,C41,NSL!$Q$81:$Q$173)</f>
        <v>0</v>
      </c>
      <c r="R41" s="65">
        <f t="shared" si="12"/>
        <v>0</v>
      </c>
      <c r="S41" s="55">
        <f>SUMIF(NSL!$C$176:$C$214,C41,NSL!$Q$176:$Q$214)</f>
        <v>0</v>
      </c>
      <c r="T41" s="55">
        <f>SUMIF(NSL!$C$216:$C$238,C41,NSL!$Q$216:$Q$238)</f>
        <v>0</v>
      </c>
      <c r="U41" s="55">
        <f>SUMIF(NSL!$C$240:$C$252,C41,NSL!$Q$240:$Q$252)</f>
        <v>0</v>
      </c>
      <c r="V41" s="55">
        <f>SUMIF(NSL!$C$254:$C$255,C41,NSL!$Q$254:$Q$255)</f>
        <v>0</v>
      </c>
      <c r="W41" s="55">
        <f>SUMIF(NSL!$C$257:$C$282,C41,NSL!$Q$257:$Q$282)</f>
        <v>0</v>
      </c>
      <c r="X41" s="55">
        <f>SUMIF(NSL!$C$284:$C$346,C41,NSL!$Q$284:$Q$346)</f>
        <v>0</v>
      </c>
      <c r="Y41" s="55">
        <f>SUMIF(NSL!$C$348:$C$436,C41,NSL!$Q$348:$Q$436)</f>
        <v>0</v>
      </c>
      <c r="Z41" s="55">
        <f>SUMIF(NSL!$C$438:$C$480,C41,NSL!$Q$438:$Q$480)</f>
        <v>0</v>
      </c>
      <c r="AA41" s="72">
        <f t="shared" si="16"/>
        <v>0</v>
      </c>
      <c r="AB41" s="55">
        <f>SUMIF(NSL!$C$483:$C$679,C41,NSL!$Q$483:$Q$679)</f>
        <v>0</v>
      </c>
      <c r="AC41" s="55">
        <f>SUMIF(NSL!$C$681:$C$682,C41,NSL!$Q$681:$Q$682)</f>
        <v>0</v>
      </c>
      <c r="AD41" s="55">
        <f>SUMIF(NSL!$C$684:$C$692,C41,NSL!$Q$684:$Q$692)</f>
        <v>0</v>
      </c>
      <c r="AE41" s="55">
        <f>SUMIF(NSL!$C$694:$C$776,C41,NSL!$Q$694:$Q$776)</f>
        <v>0</v>
      </c>
      <c r="AF41" s="55">
        <f>SUMIF(NSL!$C$778:$C$810,C41,NSL!$Q$778:$Q$810)</f>
        <v>0</v>
      </c>
      <c r="AG41" s="55">
        <f>SUMIF(NSL!$C$812:$C$813,C41,NSL!$Q$812:$Q$813)</f>
        <v>0</v>
      </c>
      <c r="AH41" s="55">
        <f>SUMIF(NSL!$C$815:$C$816,C41,NSL!$Q$815:$Q$816)</f>
        <v>0</v>
      </c>
      <c r="AI41" s="55">
        <f>SUMIF(NSL!$C$818:$C$889,C41,NSL!$Q$818:$Q$889)</f>
        <v>0</v>
      </c>
      <c r="AJ41" s="55">
        <f>SUMIF(NSL!$C$891:$C$917,C41,NSL!$Q$891:$Q$917)</f>
        <v>0</v>
      </c>
      <c r="AK41" s="55">
        <f>SUMIF(NSL!$C$919:$C$981,C41,NSL!$Q$919:$Q$981)</f>
        <v>0</v>
      </c>
      <c r="AL41" s="55">
        <f>SUMIF(NSL!$C$983:$C$1000,C41,NSL!$Q$983:$Q$1000)</f>
        <v>0</v>
      </c>
      <c r="AM41" s="55">
        <f>SUMIF(NSL!$C$1002:$C$1028,C41,NSL!$Q$1002:$Q$1028)</f>
        <v>0</v>
      </c>
      <c r="AN41" s="54">
        <f>D41-BG41</f>
        <v>0</v>
      </c>
      <c r="AO41" s="55">
        <f>SUMIF(NSL!$C$1047:$C$1048,C41,NSL!$Q$1047:$Q$1048)</f>
        <v>0</v>
      </c>
      <c r="AP41" s="55">
        <f>SUMIF(NSL!$C$1050:$C$1074,C41,NSL!$Q$1050:$Q$1074)</f>
        <v>0</v>
      </c>
      <c r="AQ41" s="55">
        <f>SUMIF(NSL!$C$1076:$C$1099,C41,NSL!$Q$1076:$Q$1099)</f>
        <v>0</v>
      </c>
      <c r="AR41" s="55">
        <f>SUMIF(NSL!$C$1101:$C$1121,C41,NSL!$Q$1101:$Q$1121)</f>
        <v>0</v>
      </c>
      <c r="AS41" s="55">
        <f>SUMIF(NSL!$C$1123:$C$1164,C41,NSL!$Q$1123:$Q$1164)</f>
        <v>0</v>
      </c>
      <c r="AT41" s="55">
        <f>SUMIF(NSL!$C$1166:$C$1201,C41,NSL!$Q$1166:$Q$1201)</f>
        <v>0</v>
      </c>
      <c r="AU41" s="55">
        <f>SUMIF(NSL!$C$1203:$C$1223,C41,NSL!$Q$1203:$Q$1223)</f>
        <v>0</v>
      </c>
      <c r="AV41" s="55">
        <f>SUMIF(NSL!$C$1225:$C$1226,C41,NSL!$Q$1225:$Q$1226)</f>
        <v>0</v>
      </c>
      <c r="AW41" s="55">
        <f>SUMIF(NSL!$C$1228:$C$1244,C41,NSL!$Q$1228:$Q$1244)</f>
        <v>0</v>
      </c>
      <c r="AX41" s="55">
        <f>SUMIF(NSL!$C$1246:$C$1351,C41,NSL!$Q$1246:$Q$1351)</f>
        <v>0</v>
      </c>
      <c r="AY41" s="55">
        <f>SUMIF(NSL!$C$1353:$C$1434,C41,NSL!$Q$1353:$Q$1434)</f>
        <v>0</v>
      </c>
      <c r="AZ41" s="55">
        <f>SUMIF(NSL!$C$1436:$C$1440,C41,NSL!$Q$1436:$Q$1440)</f>
        <v>0</v>
      </c>
      <c r="BA41" s="55">
        <f>SUMIF(NSL!$C$1442:$C$1507,C41,NSL!$Q$1442:$Q$1507)</f>
        <v>0</v>
      </c>
      <c r="BB41" s="55">
        <f>SUMIF(NSL!$C$1509:$C$1540,C41,NSL!$Q$1509:$Q$1540)</f>
        <v>0</v>
      </c>
      <c r="BC41" s="55">
        <f>SUMIF(NSL!$C$1542:$C$1545,C41,NSL!$Q$1542:$Q$1545)</f>
        <v>0</v>
      </c>
      <c r="BD41" s="55">
        <f>SUMIF(NSL!$C$1547:$C$1560,C41,NSL!$Q$1547:$Q$1560)</f>
        <v>0</v>
      </c>
      <c r="BE41" s="55">
        <f>SUMIF(NSL!$C$1562:$C$1565,C41,NSL!$Q$1562:$Q$1565)</f>
        <v>0</v>
      </c>
      <c r="BF41" s="55">
        <f>SUMIF(NSL!$C$1567:$C$1569,C41,NSL!$Q$1567:$Q$1569)</f>
        <v>0</v>
      </c>
      <c r="BG41" s="65">
        <f>SUM(G41:Q41)+SUM(S41:Z41)+SUM(AB41:AM41)+SUM(AO41:BF41)</f>
        <v>0</v>
      </c>
      <c r="BH41" s="53">
        <f>AN60-BG41</f>
        <v>0</v>
      </c>
      <c r="BI41" s="53">
        <f t="shared" si="6"/>
        <v>0</v>
      </c>
    </row>
    <row r="42" spans="1:61" ht="15">
      <c r="A42" s="8" t="s">
        <v>91</v>
      </c>
      <c r="B42" s="13" t="s">
        <v>127</v>
      </c>
      <c r="C42" s="8" t="s">
        <v>63</v>
      </c>
      <c r="D42" s="52">
        <f>HTg!N44</f>
        <v>0</v>
      </c>
      <c r="E42" s="65">
        <f t="shared" si="10"/>
        <v>0</v>
      </c>
      <c r="F42" s="70">
        <f t="shared" si="11"/>
        <v>0</v>
      </c>
      <c r="G42" s="55">
        <f>SUMIF(NSL!$C$9:$C$10,C42,NSL!$Q$9:$Q$10)</f>
        <v>0</v>
      </c>
      <c r="H42" s="55">
        <f>SUMIF(NSL!$C$12:$C$13,C42,NSL!$Q$12:$Q$13)</f>
        <v>0</v>
      </c>
      <c r="I42" s="55">
        <f>SUMIF(NSL!$C$15:$C$16,C42,NSL!$Q$15:$Q$16)</f>
        <v>0</v>
      </c>
      <c r="J42" s="55">
        <f>SUMIF(NSL!$C$18:$C$19,C42,NSL!$Q$18:$Q$19)</f>
        <v>0</v>
      </c>
      <c r="K42" s="55">
        <f>SUMIF(NSL!$C$21:$C$43,C42,NSL!$Q$21:$Q$43)</f>
        <v>0</v>
      </c>
      <c r="L42" s="55">
        <f>SUMIF(NSL!$C$45:$C$51,C42,NSL!$Q$45:$Q$51)</f>
        <v>0</v>
      </c>
      <c r="M42" s="55">
        <f>SUMIF(NSL!$C$53:$C$55,C42,NSL!$Q$53:$Q$55)</f>
        <v>0</v>
      </c>
      <c r="N42" s="55">
        <f>SUMIF(NSL!$C$57:$C$65,C42,NSL!$Q$57:$Q$65)</f>
        <v>0</v>
      </c>
      <c r="O42" s="55">
        <f>SUMIF(NSL!$C$67:$C$76,C42,NSL!$Q$67:$Q$76)</f>
        <v>0</v>
      </c>
      <c r="P42" s="55">
        <f>SUMIF(NSL!$C$78:$C$79,C42,NSL!$Q$78:$Q$79)</f>
        <v>0</v>
      </c>
      <c r="Q42" s="55">
        <f>SUMIF(NSL!$C$81:$C$173,C42,NSL!$Q$81:$Q$173)</f>
        <v>0</v>
      </c>
      <c r="R42" s="65">
        <f t="shared" si="12"/>
        <v>0</v>
      </c>
      <c r="S42" s="55">
        <f>SUMIF(NSL!$C$176:$C$214,C42,NSL!$Q$176:$Q$214)</f>
        <v>0</v>
      </c>
      <c r="T42" s="55">
        <f>SUMIF(NSL!$C$216:$C$238,C42,NSL!$Q$216:$Q$238)</f>
        <v>0</v>
      </c>
      <c r="U42" s="55">
        <f>SUMIF(NSL!$C$240:$C$252,C42,NSL!$Q$240:$Q$252)</f>
        <v>0</v>
      </c>
      <c r="V42" s="55">
        <f>SUMIF(NSL!$C$254:$C$255,C42,NSL!$Q$254:$Q$255)</f>
        <v>0</v>
      </c>
      <c r="W42" s="55">
        <f>SUMIF(NSL!$C$257:$C$282,C42,NSL!$Q$257:$Q$282)</f>
        <v>0</v>
      </c>
      <c r="X42" s="55">
        <f>SUMIF(NSL!$C$284:$C$346,C42,NSL!$Q$284:$Q$346)</f>
        <v>0</v>
      </c>
      <c r="Y42" s="55">
        <f>SUMIF(NSL!$C$348:$C$436,C42,NSL!$Q$348:$Q$436)</f>
        <v>0</v>
      </c>
      <c r="Z42" s="55">
        <f>SUMIF(NSL!$C$438:$C$480,C42,NSL!$Q$438:$Q$480)</f>
        <v>0</v>
      </c>
      <c r="AA42" s="72">
        <f t="shared" si="16"/>
        <v>0</v>
      </c>
      <c r="AB42" s="55">
        <f>SUMIF(NSL!$C$483:$C$679,C42,NSL!$Q$483:$Q$679)</f>
        <v>0</v>
      </c>
      <c r="AC42" s="55">
        <f>SUMIF(NSL!$C$681:$C$682,C42,NSL!$Q$681:$Q$682)</f>
        <v>0</v>
      </c>
      <c r="AD42" s="55">
        <f>SUMIF(NSL!$C$684:$C$692,C42,NSL!$Q$684:$Q$692)</f>
        <v>0</v>
      </c>
      <c r="AE42" s="55">
        <f>SUMIF(NSL!$C$694:$C$776,C42,NSL!$Q$694:$Q$776)</f>
        <v>0</v>
      </c>
      <c r="AF42" s="55">
        <f>SUMIF(NSL!$C$778:$C$810,C42,NSL!$Q$778:$Q$810)</f>
        <v>0</v>
      </c>
      <c r="AG42" s="55">
        <f>SUMIF(NSL!$C$812:$C$813,C42,NSL!$Q$812:$Q$813)</f>
        <v>0</v>
      </c>
      <c r="AH42" s="55">
        <f>SUMIF(NSL!$C$815:$C$816,C42,NSL!$Q$815:$Q$816)</f>
        <v>0</v>
      </c>
      <c r="AI42" s="55">
        <f>SUMIF(NSL!$C$818:$C$889,C42,NSL!$Q$818:$Q$889)</f>
        <v>0</v>
      </c>
      <c r="AJ42" s="55">
        <f>SUMIF(NSL!$C$891:$C$917,C42,NSL!$Q$891:$Q$917)</f>
        <v>0</v>
      </c>
      <c r="AK42" s="55">
        <f>SUMIF(NSL!$C$919:$C$981,C42,NSL!$Q$919:$Q$981)</f>
        <v>0</v>
      </c>
      <c r="AL42" s="55">
        <f>SUMIF(NSL!$C$983:$C$1000,C42,NSL!$Q$983:$Q$1000)</f>
        <v>0</v>
      </c>
      <c r="AM42" s="55">
        <f>SUMIF(NSL!$C$1002:$C$1028,C42,NSL!$Q$1002:$Q$1028)</f>
        <v>0</v>
      </c>
      <c r="AN42" s="55">
        <f>SUMIF(NSL!$C$1030:$C$1045,C42,NSL!$Q$1030:$Q$1045)</f>
        <v>0</v>
      </c>
      <c r="AO42" s="54">
        <f>D42-BG42</f>
        <v>0</v>
      </c>
      <c r="AP42" s="55">
        <f>SUMIF(NSL!$C$1050:$C$1074,C42,NSL!$Q$1050:$Q$1074)</f>
        <v>0</v>
      </c>
      <c r="AQ42" s="55">
        <f>SUMIF(NSL!$C$1076:$C$1099,C42,NSL!$Q$1076:$Q$1099)</f>
        <v>0</v>
      </c>
      <c r="AR42" s="55">
        <f>SUMIF(NSL!$C$1101:$C$1121,C42,NSL!$Q$1101:$Q$1121)</f>
        <v>0</v>
      </c>
      <c r="AS42" s="55">
        <f>SUMIF(NSL!$C$1123:$C$1164,C42,NSL!$Q$1123:$Q$1164)</f>
        <v>0</v>
      </c>
      <c r="AT42" s="55">
        <f>SUMIF(NSL!$C$1166:$C$1201,C42,NSL!$Q$1166:$Q$1201)</f>
        <v>0</v>
      </c>
      <c r="AU42" s="55">
        <f>SUMIF(NSL!$C$1203:$C$1223,C42,NSL!$Q$1203:$Q$1223)</f>
        <v>0</v>
      </c>
      <c r="AV42" s="55">
        <f>SUMIF(NSL!$C$1225:$C$1226,C42,NSL!$Q$1225:$Q$1226)</f>
        <v>0</v>
      </c>
      <c r="AW42" s="55">
        <f>SUMIF(NSL!$C$1228:$C$1244,C42,NSL!$Q$1228:$Q$1244)</f>
        <v>0</v>
      </c>
      <c r="AX42" s="55">
        <f>SUMIF(NSL!$C$1246:$C$1351,C42,NSL!$Q$1246:$Q$1351)</f>
        <v>0</v>
      </c>
      <c r="AY42" s="55">
        <f>SUMIF(NSL!$C$1353:$C$1434,C42,NSL!$Q$1353:$Q$1434)</f>
        <v>0</v>
      </c>
      <c r="AZ42" s="55">
        <f>SUMIF(NSL!$C$1436:$C$1440,C42,NSL!$Q$1436:$Q$1440)</f>
        <v>0</v>
      </c>
      <c r="BA42" s="55">
        <f>SUMIF(NSL!$C$1442:$C$1507,C42,NSL!$Q$1442:$Q$1507)</f>
        <v>0</v>
      </c>
      <c r="BB42" s="55">
        <f>SUMIF(NSL!$C$1509:$C$1540,C42,NSL!$Q$1509:$Q$1540)</f>
        <v>0</v>
      </c>
      <c r="BC42" s="55">
        <f>SUMIF(NSL!$C$1542:$C$1545,C42,NSL!$Q$1542:$Q$1545)</f>
        <v>0</v>
      </c>
      <c r="BD42" s="55">
        <f>SUMIF(NSL!$C$1547:$C$1560,C42,NSL!$Q$1547:$Q$1560)</f>
        <v>0</v>
      </c>
      <c r="BE42" s="55">
        <f>SUMIF(NSL!$C$1562:$C$1565,C42,NSL!$Q$1562:$Q$1565)</f>
        <v>0</v>
      </c>
      <c r="BF42" s="55">
        <f>SUMIF(NSL!$C$1567:$C$1569,C42,NSL!$Q$1567:$Q$1569)</f>
        <v>0</v>
      </c>
      <c r="BG42" s="65">
        <f>SUM(G42:Q42)+SUM(S42:Z42)+SUM(AB42:AN42)+SUM(AP42:BF42)</f>
        <v>0</v>
      </c>
      <c r="BH42" s="53">
        <f>AO60-BG42</f>
        <v>0</v>
      </c>
      <c r="BI42" s="53">
        <f>BH42+D42</f>
        <v>0</v>
      </c>
    </row>
    <row r="43" spans="1:61" ht="15">
      <c r="A43" s="8" t="s">
        <v>95</v>
      </c>
      <c r="B43" s="7" t="s">
        <v>126</v>
      </c>
      <c r="C43" s="8" t="s">
        <v>41</v>
      </c>
      <c r="D43" s="52">
        <f>HTg!N45</f>
        <v>0</v>
      </c>
      <c r="E43" s="65">
        <f t="shared" si="10"/>
        <v>0</v>
      </c>
      <c r="F43" s="70">
        <f t="shared" si="11"/>
        <v>0</v>
      </c>
      <c r="G43" s="55">
        <f>SUMIF(NSL!$C$9:$C$10,C43,NSL!$Q$9:$Q$10)</f>
        <v>0</v>
      </c>
      <c r="H43" s="55">
        <f>SUMIF(NSL!$C$12:$C$13,C43,NSL!$Q$12:$Q$13)</f>
        <v>0</v>
      </c>
      <c r="I43" s="55">
        <f>SUMIF(NSL!$C$15:$C$16,C43,NSL!$Q$15:$Q$16)</f>
        <v>0</v>
      </c>
      <c r="J43" s="55">
        <f>SUMIF(NSL!$C$18:$C$19,C43,NSL!$Q$18:$Q$19)</f>
        <v>0</v>
      </c>
      <c r="K43" s="55">
        <f>SUMIF(NSL!$C$21:$C$43,C43,NSL!$Q$21:$Q$43)</f>
        <v>0</v>
      </c>
      <c r="L43" s="55">
        <f>SUMIF(NSL!$C$45:$C$51,C43,NSL!$Q$45:$Q$51)</f>
        <v>0</v>
      </c>
      <c r="M43" s="55">
        <f>SUMIF(NSL!$C$53:$C$55,C43,NSL!$Q$53:$Q$55)</f>
        <v>0</v>
      </c>
      <c r="N43" s="55">
        <f>SUMIF(NSL!$C$57:$C$65,C43,NSL!$Q$57:$Q$65)</f>
        <v>0</v>
      </c>
      <c r="O43" s="55">
        <f>SUMIF(NSL!$C$67:$C$76,C43,NSL!$Q$67:$Q$76)</f>
        <v>0</v>
      </c>
      <c r="P43" s="55">
        <f>SUMIF(NSL!$C$78:$C$79,C43,NSL!$Q$78:$Q$79)</f>
        <v>0</v>
      </c>
      <c r="Q43" s="55">
        <f>SUMIF(NSL!$C$81:$C$173,C43,NSL!$Q$81:$Q$173)</f>
        <v>0</v>
      </c>
      <c r="R43" s="65">
        <f t="shared" si="12"/>
        <v>0</v>
      </c>
      <c r="S43" s="55">
        <f>SUMIF(NSL!$C$176:$C$214,C43,NSL!$Q$176:$Q$214)</f>
        <v>0</v>
      </c>
      <c r="T43" s="55">
        <f>SUMIF(NSL!$C$216:$C$238,C43,NSL!$Q$216:$Q$238)</f>
        <v>0</v>
      </c>
      <c r="U43" s="55">
        <f>SUMIF(NSL!$C$240:$C$252,C43,NSL!$Q$240:$Q$252)</f>
        <v>0</v>
      </c>
      <c r="V43" s="55">
        <f>SUMIF(NSL!$C$254:$C$255,C43,NSL!$Q$254:$Q$255)</f>
        <v>0</v>
      </c>
      <c r="W43" s="55">
        <f>SUMIF(NSL!$C$257:$C$282,C43,NSL!$Q$257:$Q$282)</f>
        <v>0</v>
      </c>
      <c r="X43" s="55">
        <f>SUMIF(NSL!$C$284:$C$346,C43,NSL!$Q$284:$Q$346)</f>
        <v>0</v>
      </c>
      <c r="Y43" s="55">
        <f>SUMIF(NSL!$C$348:$C$436,C43,NSL!$Q$348:$Q$436)</f>
        <v>0</v>
      </c>
      <c r="Z43" s="55">
        <f>SUMIF(NSL!$C$438:$C$480,C43,NSL!$Q$438:$Q$480)</f>
        <v>0</v>
      </c>
      <c r="AA43" s="72">
        <f t="shared" si="16"/>
        <v>0</v>
      </c>
      <c r="AB43" s="55">
        <f>SUMIF(NSL!$C$483:$C$679,C43,NSL!$Q$483:$Q$679)</f>
        <v>0</v>
      </c>
      <c r="AC43" s="55">
        <f>SUMIF(NSL!$C$681:$C$682,C43,NSL!$Q$681:$Q$682)</f>
        <v>0</v>
      </c>
      <c r="AD43" s="55">
        <f>SUMIF(NSL!$C$684:$C$692,C43,NSL!$Q$684:$Q$692)</f>
        <v>0</v>
      </c>
      <c r="AE43" s="55">
        <f>SUMIF(NSL!$C$694:$C$776,C43,NSL!$Q$694:$Q$776)</f>
        <v>0</v>
      </c>
      <c r="AF43" s="55">
        <f>SUMIF(NSL!$C$778:$C$810,C43,NSL!$Q$778:$Q$810)</f>
        <v>0</v>
      </c>
      <c r="AG43" s="55">
        <f>SUMIF(NSL!$C$812:$C$813,C43,NSL!$Q$812:$Q$813)</f>
        <v>0</v>
      </c>
      <c r="AH43" s="55">
        <f>SUMIF(NSL!$C$815:$C$816,C43,NSL!$Q$815:$Q$816)</f>
        <v>0</v>
      </c>
      <c r="AI43" s="55">
        <f>SUMIF(NSL!$C$818:$C$889,C43,NSL!$Q$818:$Q$889)</f>
        <v>0</v>
      </c>
      <c r="AJ43" s="55">
        <f>SUMIF(NSL!$C$891:$C$917,C43,NSL!$Q$891:$Q$917)</f>
        <v>0</v>
      </c>
      <c r="AK43" s="55">
        <f>SUMIF(NSL!$C$919:$C$981,C43,NSL!$Q$919:$Q$981)</f>
        <v>0</v>
      </c>
      <c r="AL43" s="55">
        <f>SUMIF(NSL!$C$983:$C$1000,C43,NSL!$Q$983:$Q$1000)</f>
        <v>0</v>
      </c>
      <c r="AM43" s="55">
        <f>SUMIF(NSL!$C$1002:$C$1028,C43,NSL!$Q$1002:$Q$1028)</f>
        <v>0</v>
      </c>
      <c r="AN43" s="55">
        <f>SUMIF(NSL!$C$1030:$C$1045,C43,NSL!$Q$1030:$Q$1045)</f>
        <v>0</v>
      </c>
      <c r="AO43" s="55">
        <f>SUMIF(NSL!$C$1047:$C$1048,C43,NSL!$Q$1047:$Q$1048)</f>
        <v>0</v>
      </c>
      <c r="AP43" s="54">
        <f>D43-BG43</f>
        <v>0</v>
      </c>
      <c r="AQ43" s="55">
        <f>SUMIF(NSL!$C$1076:$C$1099,C43,NSL!$Q$1076:$Q$1099)</f>
        <v>0</v>
      </c>
      <c r="AR43" s="55">
        <f>SUMIF(NSL!$C$1101:$C$1121,C43,NSL!$Q$1101:$Q$1121)</f>
        <v>0</v>
      </c>
      <c r="AS43" s="55">
        <f>SUMIF(NSL!$C$1123:$C$1164,C43,NSL!$Q$1123:$Q$1164)</f>
        <v>0</v>
      </c>
      <c r="AT43" s="55">
        <f>SUMIF(NSL!$C$1166:$C$1201,C43,NSL!$Q$1166:$Q$1201)</f>
        <v>0</v>
      </c>
      <c r="AU43" s="55">
        <f>SUMIF(NSL!$C$1203:$C$1223,C43,NSL!$Q$1203:$Q$1223)</f>
        <v>0</v>
      </c>
      <c r="AV43" s="55">
        <f>SUMIF(NSL!$C$1225:$C$1226,C43,NSL!$Q$1225:$Q$1226)</f>
        <v>0</v>
      </c>
      <c r="AW43" s="55">
        <f>SUMIF(NSL!$C$1228:$C$1244,C43,NSL!$Q$1228:$Q$1244)</f>
        <v>0</v>
      </c>
      <c r="AX43" s="55">
        <f>SUMIF(NSL!$C$1246:$C$1351,C43,NSL!$Q$1246:$Q$1351)</f>
        <v>0</v>
      </c>
      <c r="AY43" s="55">
        <f>SUMIF(NSL!$C$1353:$C$1434,C43,NSL!$Q$1353:$Q$1434)</f>
        <v>0</v>
      </c>
      <c r="AZ43" s="55">
        <f>SUMIF(NSL!$C$1436:$C$1440,C43,NSL!$Q$1436:$Q$1440)</f>
        <v>0</v>
      </c>
      <c r="BA43" s="55">
        <f>SUMIF(NSL!$C$1442:$C$1507,C43,NSL!$Q$1442:$Q$1507)</f>
        <v>0</v>
      </c>
      <c r="BB43" s="55">
        <f>SUMIF(NSL!$C$1509:$C$1540,C43,NSL!$Q$1509:$Q$1540)</f>
        <v>0</v>
      </c>
      <c r="BC43" s="55">
        <f>SUMIF(NSL!$C$1542:$C$1545,C43,NSL!$Q$1542:$Q$1545)</f>
        <v>0</v>
      </c>
      <c r="BD43" s="55">
        <f>SUMIF(NSL!$C$1547:$C$1560,C43,NSL!$Q$1547:$Q$1560)</f>
        <v>0</v>
      </c>
      <c r="BE43" s="55">
        <f>SUMIF(NSL!$C$1562:$C$1565,C43,NSL!$Q$1562:$Q$1565)</f>
        <v>0</v>
      </c>
      <c r="BF43" s="55">
        <f>SUMIF(NSL!$C$1567:$C$1569,C43,NSL!$Q$1567:$Q$1569)</f>
        <v>0</v>
      </c>
      <c r="BG43" s="65">
        <f>SUM(G43:Q43)+SUM(S43:Z43)+SUM(AB43:AO43)+SUM(AQ43:BF43)</f>
        <v>0</v>
      </c>
      <c r="BH43" s="53">
        <f>AP60-BG43</f>
        <v>0</v>
      </c>
      <c r="BI43" s="53">
        <f t="shared" si="6"/>
        <v>0</v>
      </c>
    </row>
    <row r="44" spans="1:61" ht="15">
      <c r="A44" s="8" t="s">
        <v>96</v>
      </c>
      <c r="B44" s="7" t="s">
        <v>101</v>
      </c>
      <c r="C44" s="8" t="s">
        <v>42</v>
      </c>
      <c r="D44" s="52">
        <f>HTg!N46</f>
        <v>0</v>
      </c>
      <c r="E44" s="65">
        <f t="shared" si="10"/>
        <v>0</v>
      </c>
      <c r="F44" s="70">
        <f t="shared" si="11"/>
        <v>0</v>
      </c>
      <c r="G44" s="55">
        <f>SUMIF(NSL!$C$9:$C$10,C44,NSL!$Q$9:$Q$10)</f>
        <v>0</v>
      </c>
      <c r="H44" s="55">
        <f>SUMIF(NSL!$C$12:$C$13,C44,NSL!$Q$12:$Q$13)</f>
        <v>0</v>
      </c>
      <c r="I44" s="55">
        <f>SUMIF(NSL!$C$15:$C$16,C44,NSL!$Q$15:$Q$16)</f>
        <v>0</v>
      </c>
      <c r="J44" s="55">
        <f>SUMIF(NSL!$C$18:$C$19,C44,NSL!$Q$18:$Q$19)</f>
        <v>0</v>
      </c>
      <c r="K44" s="55">
        <f>SUMIF(NSL!$C$21:$C$43,C44,NSL!$Q$21:$Q$43)</f>
        <v>0</v>
      </c>
      <c r="L44" s="55">
        <f>SUMIF(NSL!$C$45:$C$51,C44,NSL!$Q$45:$Q$51)</f>
        <v>0</v>
      </c>
      <c r="M44" s="55">
        <f>SUMIF(NSL!$C$53:$C$55,C44,NSL!$Q$53:$Q$55)</f>
        <v>0</v>
      </c>
      <c r="N44" s="55">
        <f>SUMIF(NSL!$C$57:$C$65,C44,NSL!$Q$57:$Q$65)</f>
        <v>0</v>
      </c>
      <c r="O44" s="55">
        <f>SUMIF(NSL!$C$67:$C$76,C44,NSL!$Q$67:$Q$76)</f>
        <v>0</v>
      </c>
      <c r="P44" s="55">
        <f>SUMIF(NSL!$C$78:$C$79,C44,NSL!$Q$78:$Q$79)</f>
        <v>0</v>
      </c>
      <c r="Q44" s="55">
        <f>SUMIF(NSL!$C$81:$C$173,C44,NSL!$Q$81:$Q$173)</f>
        <v>0</v>
      </c>
      <c r="R44" s="65">
        <f t="shared" si="12"/>
        <v>0</v>
      </c>
      <c r="S44" s="55">
        <f>SUMIF(NSL!$C$176:$C$214,C44,NSL!$Q$176:$Q$214)</f>
        <v>0</v>
      </c>
      <c r="T44" s="55">
        <f>SUMIF(NSL!$C$216:$C$238,C44,NSL!$Q$216:$Q$238)</f>
        <v>0</v>
      </c>
      <c r="U44" s="55">
        <f>SUMIF(NSL!$C$240:$C$252,C44,NSL!$Q$240:$Q$252)</f>
        <v>0</v>
      </c>
      <c r="V44" s="55">
        <f>SUMIF(NSL!$C$254:$C$255,C44,NSL!$Q$254:$Q$255)</f>
        <v>0</v>
      </c>
      <c r="W44" s="55">
        <f>SUMIF(NSL!$C$257:$C$282,C44,NSL!$Q$257:$Q$282)</f>
        <v>0</v>
      </c>
      <c r="X44" s="55">
        <f>SUMIF(NSL!$C$284:$C$346,C44,NSL!$Q$284:$Q$346)</f>
        <v>0</v>
      </c>
      <c r="Y44" s="55">
        <f>SUMIF(NSL!$C$348:$C$436,C44,NSL!$Q$348:$Q$436)</f>
        <v>0</v>
      </c>
      <c r="Z44" s="55">
        <f>SUMIF(NSL!$C$438:$C$480,C44,NSL!$Q$438:$Q$480)</f>
        <v>0</v>
      </c>
      <c r="AA44" s="72">
        <f t="shared" si="16"/>
        <v>0</v>
      </c>
      <c r="AB44" s="55">
        <f>SUMIF(NSL!$C$483:$C$679,C44,NSL!$Q$483:$Q$679)</f>
        <v>0</v>
      </c>
      <c r="AC44" s="55">
        <f>SUMIF(NSL!$C$681:$C$682,C44,NSL!$Q$681:$Q$682)</f>
        <v>0</v>
      </c>
      <c r="AD44" s="55">
        <f>SUMIF(NSL!$C$684:$C$692,C44,NSL!$Q$684:$Q$692)</f>
        <v>0</v>
      </c>
      <c r="AE44" s="55">
        <f>SUMIF(NSL!$C$694:$C$776,C44,NSL!$Q$694:$Q$776)</f>
        <v>0</v>
      </c>
      <c r="AF44" s="55">
        <f>SUMIF(NSL!$C$778:$C$810,C44,NSL!$Q$778:$Q$810)</f>
        <v>0</v>
      </c>
      <c r="AG44" s="55">
        <f>SUMIF(NSL!$C$812:$C$813,C44,NSL!$Q$812:$Q$813)</f>
        <v>0</v>
      </c>
      <c r="AH44" s="55">
        <f>SUMIF(NSL!$C$815:$C$816,C44,NSL!$Q$815:$Q$816)</f>
        <v>0</v>
      </c>
      <c r="AI44" s="55">
        <f>SUMIF(NSL!$C$818:$C$889,C44,NSL!$Q$818:$Q$889)</f>
        <v>0</v>
      </c>
      <c r="AJ44" s="55">
        <f>SUMIF(NSL!$C$891:$C$917,C44,NSL!$Q$891:$Q$917)</f>
        <v>0</v>
      </c>
      <c r="AK44" s="55">
        <f>SUMIF(NSL!$C$919:$C$981,C44,NSL!$Q$919:$Q$981)</f>
        <v>0</v>
      </c>
      <c r="AL44" s="55">
        <f>SUMIF(NSL!$C$983:$C$1000,C44,NSL!$Q$983:$Q$1000)</f>
        <v>0</v>
      </c>
      <c r="AM44" s="55">
        <f>SUMIF(NSL!$C$1002:$C$1028,C44,NSL!$Q$1002:$Q$1028)</f>
        <v>0</v>
      </c>
      <c r="AN44" s="55">
        <f>SUMIF(NSL!$C$1030:$C$1045,C44,NSL!$Q$1030:$Q$1045)</f>
        <v>0</v>
      </c>
      <c r="AO44" s="55">
        <f>SUMIF(NSL!$C$1047:$C$1048,C44,NSL!$Q$1047:$Q$1048)</f>
        <v>0</v>
      </c>
      <c r="AP44" s="55">
        <f>SUMIF(NSL!$C$1050:$C$1074,C44,NSL!$Q$1050:$Q$1074)</f>
        <v>0</v>
      </c>
      <c r="AQ44" s="54">
        <f>D44-BG44</f>
        <v>0</v>
      </c>
      <c r="AR44" s="55">
        <f>SUMIF(NSL!$C$1101:$C$1121,C44,NSL!$Q$1101:$Q$1121)</f>
        <v>0</v>
      </c>
      <c r="AS44" s="55">
        <f>SUMIF(NSL!$C$1123:$C$1164,C44,NSL!$Q$1123:$Q$1164)</f>
        <v>0</v>
      </c>
      <c r="AT44" s="55">
        <f>SUMIF(NSL!$C$1166:$C$1201,C44,NSL!$Q$1166:$Q$1201)</f>
        <v>0</v>
      </c>
      <c r="AU44" s="55">
        <f>SUMIF(NSL!$C$1203:$C$1223,C44,NSL!$Q$1203:$Q$1223)</f>
        <v>0</v>
      </c>
      <c r="AV44" s="55">
        <f>SUMIF(NSL!$C$1225:$C$1226,C44,NSL!$Q$1225:$Q$1226)</f>
        <v>0</v>
      </c>
      <c r="AW44" s="55">
        <f>SUMIF(NSL!$C$1228:$C$1244,C44,NSL!$Q$1228:$Q$1244)</f>
        <v>0</v>
      </c>
      <c r="AX44" s="55">
        <f>SUMIF(NSL!$C$1246:$C$1351,C44,NSL!$Q$1246:$Q$1351)</f>
        <v>0</v>
      </c>
      <c r="AY44" s="55">
        <f>SUMIF(NSL!$C$1353:$C$1434,C44,NSL!$Q$1353:$Q$1434)</f>
        <v>0</v>
      </c>
      <c r="AZ44" s="55">
        <f>SUMIF(NSL!$C$1436:$C$1440,C44,NSL!$Q$1436:$Q$1440)</f>
        <v>0</v>
      </c>
      <c r="BA44" s="55">
        <f>SUMIF(NSL!$C$1442:$C$1507,C44,NSL!$Q$1442:$Q$1507)</f>
        <v>0</v>
      </c>
      <c r="BB44" s="55">
        <f>SUMIF(NSL!$C$1509:$C$1540,C44,NSL!$Q$1509:$Q$1540)</f>
        <v>0</v>
      </c>
      <c r="BC44" s="55">
        <f>SUMIF(NSL!$C$1542:$C$1545,C44,NSL!$Q$1542:$Q$1545)</f>
        <v>0</v>
      </c>
      <c r="BD44" s="55">
        <f>SUMIF(NSL!$C$1547:$C$1560,C44,NSL!$Q$1547:$Q$1560)</f>
        <v>0</v>
      </c>
      <c r="BE44" s="55">
        <f>SUMIF(NSL!$C$1562:$C$1565,C44,NSL!$Q$1562:$Q$1565)</f>
        <v>0</v>
      </c>
      <c r="BF44" s="55">
        <f>SUMIF(NSL!$C$1567:$C$1569,C44,NSL!$Q$1567:$Q$1569)</f>
        <v>0</v>
      </c>
      <c r="BG44" s="65">
        <f>SUM(G44:Q44)+SUM(S44:Z44)+SUM(AB44:AP44)+SUM(AR44:BF44)</f>
        <v>0</v>
      </c>
      <c r="BH44" s="53">
        <f>AQ60-BG44</f>
        <v>5</v>
      </c>
      <c r="BI44" s="53">
        <f t="shared" si="6"/>
        <v>5</v>
      </c>
    </row>
    <row r="45" spans="1:61" ht="15">
      <c r="A45" s="8" t="s">
        <v>97</v>
      </c>
      <c r="B45" s="7" t="s">
        <v>146</v>
      </c>
      <c r="C45" s="8" t="s">
        <v>64</v>
      </c>
      <c r="D45" s="52">
        <f>HTg!N47</f>
        <v>37.04</v>
      </c>
      <c r="E45" s="65">
        <f t="shared" si="10"/>
        <v>0</v>
      </c>
      <c r="F45" s="70">
        <f t="shared" si="11"/>
        <v>0</v>
      </c>
      <c r="G45" s="55">
        <f>SUMIF(NSL!$C$9:$C$10,C45,NSL!$Q$9:$Q$10)</f>
        <v>0</v>
      </c>
      <c r="H45" s="55">
        <f>SUMIF(NSL!$C$12:$C$13,C45,NSL!$Q$12:$Q$13)</f>
        <v>0</v>
      </c>
      <c r="I45" s="55">
        <f>SUMIF(NSL!$C$15:$C$16,C45,NSL!$Q$15:$Q$16)</f>
        <v>0</v>
      </c>
      <c r="J45" s="55">
        <f>SUMIF(NSL!$C$18:$C$19,C45,NSL!$Q$18:$Q$19)</f>
        <v>0</v>
      </c>
      <c r="K45" s="55">
        <f>SUMIF(NSL!$C$21:$C$43,C45,NSL!$Q$21:$Q$43)</f>
        <v>0</v>
      </c>
      <c r="L45" s="55">
        <f>SUMIF(NSL!$C$45:$C$51,C45,NSL!$Q$45:$Q$51)</f>
        <v>0</v>
      </c>
      <c r="M45" s="55">
        <f>SUMIF(NSL!$C$53:$C$55,C45,NSL!$Q$53:$Q$55)</f>
        <v>0</v>
      </c>
      <c r="N45" s="55">
        <f>SUMIF(NSL!$C$57:$C$65,C45,NSL!$Q$57:$Q$65)</f>
        <v>0</v>
      </c>
      <c r="O45" s="55">
        <f>SUMIF(NSL!$C$67:$C$76,C45,NSL!$Q$67:$Q$76)</f>
        <v>0</v>
      </c>
      <c r="P45" s="55">
        <f>SUMIF(NSL!$C$78:$C$79,C45,NSL!$Q$78:$Q$79)</f>
        <v>0</v>
      </c>
      <c r="Q45" s="55">
        <f>SUMIF(NSL!$C$81:$C$173,C45,NSL!$Q$81:$Q$173)</f>
        <v>0</v>
      </c>
      <c r="R45" s="65">
        <f t="shared" si="12"/>
        <v>37.04</v>
      </c>
      <c r="S45" s="55">
        <f>SUMIF(NSL!$C$176:$C$214,C45,NSL!$Q$176:$Q$214)</f>
        <v>0</v>
      </c>
      <c r="T45" s="55">
        <f>SUMIF(NSL!$C$216:$C$238,C45,NSL!$Q$216:$Q$238)</f>
        <v>0</v>
      </c>
      <c r="U45" s="55">
        <f>SUMIF(NSL!$C$240:$C$252,C45,NSL!$Q$240:$Q$252)</f>
        <v>0</v>
      </c>
      <c r="V45" s="55">
        <f>SUMIF(NSL!$C$254:$C$255,C45,NSL!$Q$254:$Q$255)</f>
        <v>0</v>
      </c>
      <c r="W45" s="55">
        <f>SUMIF(NSL!$C$257:$C$282,C45,NSL!$Q$257:$Q$282)</f>
        <v>0</v>
      </c>
      <c r="X45" s="55">
        <f>SUMIF(NSL!$C$284:$C$346,C45,NSL!$Q$284:$Q$346)</f>
        <v>0</v>
      </c>
      <c r="Y45" s="55">
        <f>SUMIF(NSL!$C$348:$C$436,C45,NSL!$Q$348:$Q$436)</f>
        <v>0</v>
      </c>
      <c r="Z45" s="55">
        <f>SUMIF(NSL!$C$438:$C$480,C45,NSL!$Q$438:$Q$480)</f>
        <v>0</v>
      </c>
      <c r="AA45" s="72">
        <f t="shared" si="16"/>
        <v>0.09</v>
      </c>
      <c r="AB45" s="55">
        <f>SUMIF(NSL!$C$483:$C$679,C45,NSL!$Q$483:$Q$679)</f>
        <v>0</v>
      </c>
      <c r="AC45" s="55">
        <f>SUMIF(NSL!$C$681:$C$682,C45,NSL!$Q$681:$Q$682)</f>
        <v>0</v>
      </c>
      <c r="AD45" s="55">
        <f>SUMIF(NSL!$C$684:$C$692,C45,NSL!$Q$684:$Q$692)</f>
        <v>0</v>
      </c>
      <c r="AE45" s="55">
        <f>SUMIF(NSL!$C$694:$C$776,C45,NSL!$Q$694:$Q$776)</f>
        <v>0</v>
      </c>
      <c r="AF45" s="55">
        <f>SUMIF(NSL!$C$778:$C$810,C45,NSL!$Q$778:$Q$810)</f>
        <v>0</v>
      </c>
      <c r="AG45" s="55">
        <f>SUMIF(NSL!$C$812:$C$813,C45,NSL!$Q$812:$Q$813)</f>
        <v>0</v>
      </c>
      <c r="AH45" s="55">
        <f>SUMIF(NSL!$C$815:$C$816,C45,NSL!$Q$815:$Q$816)</f>
        <v>0</v>
      </c>
      <c r="AI45" s="55">
        <f>SUMIF(NSL!$C$818:$C$889,C45,NSL!$Q$818:$Q$889)</f>
        <v>0</v>
      </c>
      <c r="AJ45" s="55">
        <f>SUMIF(NSL!$C$891:$C$917,C45,NSL!$Q$891:$Q$917)</f>
        <v>0</v>
      </c>
      <c r="AK45" s="55">
        <f>SUMIF(NSL!$C$919:$C$981,C45,NSL!$Q$919:$Q$981)</f>
        <v>0.09</v>
      </c>
      <c r="AL45" s="55">
        <f>SUMIF(NSL!$C$983:$C$1000,C45,NSL!$Q$983:$Q$1000)</f>
        <v>0</v>
      </c>
      <c r="AM45" s="55">
        <f>SUMIF(NSL!$C$1002:$C$1028,C45,NSL!$Q$1002:$Q$1028)</f>
        <v>0</v>
      </c>
      <c r="AN45" s="55">
        <f>SUMIF(NSL!$C$1030:$C$1045,C45,NSL!$Q$1030:$Q$1045)</f>
        <v>0</v>
      </c>
      <c r="AO45" s="55">
        <f>SUMIF(NSL!$C$1047:$C$1048,C45,NSL!$Q$1047:$Q$1048)</f>
        <v>0</v>
      </c>
      <c r="AP45" s="55">
        <f>SUMIF(NSL!$C$1050:$C$1074,C45,NSL!$Q$1050:$Q$1074)</f>
        <v>0</v>
      </c>
      <c r="AQ45" s="55">
        <f>SUMIF(NSL!$C$1076:$C$1099,C45,NSL!$Q$1076:$Q$1099)</f>
        <v>0</v>
      </c>
      <c r="AR45" s="54">
        <f>D45-BG45</f>
        <v>36.949999999999996</v>
      </c>
      <c r="AS45" s="55">
        <f>SUMIF(NSL!$C$1123:$C$1164,C45,NSL!$Q$1123:$Q$1164)</f>
        <v>0</v>
      </c>
      <c r="AT45" s="55">
        <f>SUMIF(NSL!$C$1166:$C$1201,C45,NSL!$Q$1166:$Q$1201)</f>
        <v>0</v>
      </c>
      <c r="AU45" s="55">
        <f>SUMIF(NSL!$C$1203:$C$1223,C45,NSL!$Q$1203:$Q$1223)</f>
        <v>0</v>
      </c>
      <c r="AV45" s="55">
        <f>SUMIF(NSL!$C$1225:$C$1226,C45,NSL!$Q$1225:$Q$1226)</f>
        <v>0</v>
      </c>
      <c r="AW45" s="55">
        <f>SUMIF(NSL!$C$1228:$C$1244,C45,NSL!$Q$1228:$Q$1244)</f>
        <v>0</v>
      </c>
      <c r="AX45" s="55">
        <f>SUMIF(NSL!$C$1246:$C$1351,C45,NSL!$Q$1246:$Q$1351)</f>
        <v>0</v>
      </c>
      <c r="AY45" s="55">
        <f>SUMIF(NSL!$C$1353:$C$1434,C45,NSL!$Q$1353:$Q$1434)</f>
        <v>0</v>
      </c>
      <c r="AZ45" s="55">
        <f>SUMIF(NSL!$C$1436:$C$1440,C45,NSL!$Q$1436:$Q$1440)</f>
        <v>0</v>
      </c>
      <c r="BA45" s="55">
        <f>SUMIF(NSL!$C$1442:$C$1507,C45,NSL!$Q$1442:$Q$1507)</f>
        <v>0</v>
      </c>
      <c r="BB45" s="55">
        <f>SUMIF(NSL!$C$1509:$C$1540,C45,NSL!$Q$1509:$Q$1540)</f>
        <v>0</v>
      </c>
      <c r="BC45" s="55">
        <f>SUMIF(NSL!$C$1542:$C$1545,C45,NSL!$Q$1542:$Q$1545)</f>
        <v>0</v>
      </c>
      <c r="BD45" s="55">
        <f>SUMIF(NSL!$C$1547:$C$1560,C45,NSL!$Q$1547:$Q$1560)</f>
        <v>0</v>
      </c>
      <c r="BE45" s="55">
        <f>SUMIF(NSL!$C$1562:$C$1565,C45,NSL!$Q$1562:$Q$1565)</f>
        <v>0</v>
      </c>
      <c r="BF45" s="55">
        <f>SUMIF(NSL!$C$1567:$C$1569,C45,NSL!$Q$1567:$Q$1569)</f>
        <v>0</v>
      </c>
      <c r="BG45" s="65">
        <f>SUM(G45:Q45)+SUM(S45:Z45)+SUM(AB45:AQ45)+SUM(AS45:BF45)</f>
        <v>0.09</v>
      </c>
      <c r="BH45" s="53">
        <f>AR60-BG45</f>
        <v>18.630000000000006</v>
      </c>
      <c r="BI45" s="53">
        <f t="shared" si="6"/>
        <v>55.67</v>
      </c>
    </row>
    <row r="46" spans="1:61" ht="15">
      <c r="A46" s="8" t="s">
        <v>103</v>
      </c>
      <c r="B46" s="7" t="s">
        <v>147</v>
      </c>
      <c r="C46" s="8" t="s">
        <v>62</v>
      </c>
      <c r="D46" s="52">
        <f>HTg!N48</f>
        <v>0</v>
      </c>
      <c r="E46" s="65">
        <f t="shared" si="10"/>
        <v>0</v>
      </c>
      <c r="F46" s="70">
        <f t="shared" si="11"/>
        <v>0</v>
      </c>
      <c r="G46" s="55">
        <f>SUMIF(NSL!$C$9:$C$10,C46,NSL!$Q$9:$Q$10)</f>
        <v>0</v>
      </c>
      <c r="H46" s="55">
        <f>SUMIF(NSL!$C$12:$C$13,C46,NSL!$Q$12:$Q$13)</f>
        <v>0</v>
      </c>
      <c r="I46" s="55">
        <f>SUMIF(NSL!$C$15:$C$16,C46,NSL!$Q$15:$Q$16)</f>
        <v>0</v>
      </c>
      <c r="J46" s="55">
        <f>SUMIF(NSL!$C$18:$C$19,C46,NSL!$Q$18:$Q$19)</f>
        <v>0</v>
      </c>
      <c r="K46" s="55">
        <f>SUMIF(NSL!$C$21:$C$43,C46,NSL!$Q$21:$Q$43)</f>
        <v>0</v>
      </c>
      <c r="L46" s="55">
        <f>SUMIF(NSL!$C$45:$C$51,C46,NSL!$Q$45:$Q$51)</f>
        <v>0</v>
      </c>
      <c r="M46" s="55">
        <f>SUMIF(NSL!$C$53:$C$55,C46,NSL!$Q$53:$Q$55)</f>
        <v>0</v>
      </c>
      <c r="N46" s="55">
        <f>SUMIF(NSL!$C$57:$C$65,C46,NSL!$Q$57:$Q$65)</f>
        <v>0</v>
      </c>
      <c r="O46" s="55">
        <f>SUMIF(NSL!$C$67:$C$76,C46,NSL!$Q$67:$Q$76)</f>
        <v>0</v>
      </c>
      <c r="P46" s="55">
        <f>SUMIF(NSL!$C$78:$C$79,C46,NSL!$Q$78:$Q$79)</f>
        <v>0</v>
      </c>
      <c r="Q46" s="55">
        <f>SUMIF(NSL!$C$81:$C$173,C46,NSL!$Q$81:$Q$173)</f>
        <v>0</v>
      </c>
      <c r="R46" s="65">
        <f t="shared" si="12"/>
        <v>0</v>
      </c>
      <c r="S46" s="55">
        <f>SUMIF(NSL!$C$176:$C$214,C46,NSL!$Q$176:$Q$214)</f>
        <v>0</v>
      </c>
      <c r="T46" s="55">
        <f>SUMIF(NSL!$C$216:$C$238,C46,NSL!$Q$216:$Q$238)</f>
        <v>0</v>
      </c>
      <c r="U46" s="55">
        <f>SUMIF(NSL!$C$240:$C$252,C46,NSL!$Q$240:$Q$252)</f>
        <v>0</v>
      </c>
      <c r="V46" s="55">
        <f>SUMIF(NSL!$C$254:$C$255,C46,NSL!$Q$254:$Q$255)</f>
        <v>0</v>
      </c>
      <c r="W46" s="55">
        <f>SUMIF(NSL!$C$257:$C$282,C46,NSL!$Q$257:$Q$282)</f>
        <v>0</v>
      </c>
      <c r="X46" s="55">
        <f>SUMIF(NSL!$C$284:$C$346,C46,NSL!$Q$284:$Q$346)</f>
        <v>0</v>
      </c>
      <c r="Y46" s="55">
        <f>SUMIF(NSL!$C$348:$C$436,C46,NSL!$Q$348:$Q$436)</f>
        <v>0</v>
      </c>
      <c r="Z46" s="55">
        <f>SUMIF(NSL!$C$438:$C$480,C46,NSL!$Q$438:$Q$480)</f>
        <v>0</v>
      </c>
      <c r="AA46" s="72">
        <f t="shared" si="16"/>
        <v>0</v>
      </c>
      <c r="AB46" s="55">
        <f>SUMIF(NSL!$C$483:$C$679,C46,NSL!$Q$483:$Q$679)</f>
        <v>0</v>
      </c>
      <c r="AC46" s="55">
        <f>SUMIF(NSL!$C$681:$C$682,C46,NSL!$Q$681:$Q$682)</f>
        <v>0</v>
      </c>
      <c r="AD46" s="55">
        <f>SUMIF(NSL!$C$684:$C$692,C46,NSL!$Q$684:$Q$692)</f>
        <v>0</v>
      </c>
      <c r="AE46" s="55">
        <f>SUMIF(NSL!$C$694:$C$776,C46,NSL!$Q$694:$Q$776)</f>
        <v>0</v>
      </c>
      <c r="AF46" s="55">
        <f>SUMIF(NSL!$C$778:$C$810,C46,NSL!$Q$778:$Q$810)</f>
        <v>0</v>
      </c>
      <c r="AG46" s="55">
        <f>SUMIF(NSL!$C$812:$C$813,C46,NSL!$Q$812:$Q$813)</f>
        <v>0</v>
      </c>
      <c r="AH46" s="55">
        <f>SUMIF(NSL!$C$815:$C$816,C46,NSL!$Q$815:$Q$816)</f>
        <v>0</v>
      </c>
      <c r="AI46" s="55">
        <f>SUMIF(NSL!$C$818:$C$889,C46,NSL!$Q$818:$Q$889)</f>
        <v>0</v>
      </c>
      <c r="AJ46" s="55">
        <f>SUMIF(NSL!$C$891:$C$917,C46,NSL!$Q$891:$Q$917)</f>
        <v>0</v>
      </c>
      <c r="AK46" s="55">
        <f>SUMIF(NSL!$C$919:$C$981,C46,NSL!$Q$919:$Q$981)</f>
        <v>0</v>
      </c>
      <c r="AL46" s="55">
        <f>SUMIF(NSL!$C$983:$C$1000,C46,NSL!$Q$983:$Q$1000)</f>
        <v>0</v>
      </c>
      <c r="AM46" s="55">
        <f>SUMIF(NSL!$C$1002:$C$1028,C46,NSL!$Q$1002:$Q$1028)</f>
        <v>0</v>
      </c>
      <c r="AN46" s="55">
        <f>SUMIF(NSL!$C$1030:$C$1045,C46,NSL!$Q$1030:$Q$1045)</f>
        <v>0</v>
      </c>
      <c r="AO46" s="55">
        <f>SUMIF(NSL!$C$1047:$C$1048,C46,NSL!$Q$1047:$Q$1048)</f>
        <v>0</v>
      </c>
      <c r="AP46" s="55">
        <f>SUMIF(NSL!$C$1050:$C$1074,C46,NSL!$Q$1050:$Q$1074)</f>
        <v>0</v>
      </c>
      <c r="AQ46" s="55">
        <f>SUMIF(NSL!$C$1076:$C$1099,C46,NSL!$Q$1076:$Q$1099)</f>
        <v>0</v>
      </c>
      <c r="AR46" s="55">
        <f>SUMIF(NSL!$C$1101:$C$1121,C46,NSL!$Q$1101:$Q$1121)</f>
        <v>0</v>
      </c>
      <c r="AS46" s="54">
        <f>D46-BG46</f>
        <v>0</v>
      </c>
      <c r="AT46" s="55">
        <f>SUMIF(NSL!$C$1166:$C$1201,C46,NSL!$Q$1166:$Q$1201)</f>
        <v>0</v>
      </c>
      <c r="AU46" s="55">
        <f>SUMIF(NSL!$C$1203:$C$1223,C46,NSL!$Q$1203:$Q$1223)</f>
        <v>0</v>
      </c>
      <c r="AV46" s="55">
        <f>SUMIF(NSL!$C$1225:$C$1226,C46,NSL!$Q$1225:$Q$1226)</f>
        <v>0</v>
      </c>
      <c r="AW46" s="55">
        <f>SUMIF(NSL!$C$1228:$C$1244,C46,NSL!$Q$1228:$Q$1244)</f>
        <v>0</v>
      </c>
      <c r="AX46" s="55">
        <f>SUMIF(NSL!$C$1246:$C$1351,C46,NSL!$Q$1246:$Q$1351)</f>
        <v>0</v>
      </c>
      <c r="AY46" s="55">
        <f>SUMIF(NSL!$C$1353:$C$1434,C46,NSL!$Q$1353:$Q$1434)</f>
        <v>0</v>
      </c>
      <c r="AZ46" s="55">
        <f>SUMIF(NSL!$C$1436:$C$1440,C46,NSL!$Q$1436:$Q$1440)</f>
        <v>0</v>
      </c>
      <c r="BA46" s="55">
        <f>SUMIF(NSL!$C$1442:$C$1507,C46,NSL!$Q$1442:$Q$1507)</f>
        <v>0</v>
      </c>
      <c r="BB46" s="55">
        <f>SUMIF(NSL!$C$1509:$C$1540,C46,NSL!$Q$1509:$Q$1540)</f>
        <v>0</v>
      </c>
      <c r="BC46" s="55">
        <f>SUMIF(NSL!$C$1542:$C$1545,C46,NSL!$Q$1542:$Q$1545)</f>
        <v>0</v>
      </c>
      <c r="BD46" s="55">
        <f>SUMIF(NSL!$C$1547:$C$1560,C46,NSL!$Q$1547:$Q$1560)</f>
        <v>0</v>
      </c>
      <c r="BE46" s="55">
        <f>SUMIF(NSL!$C$1562:$C$1565,C46,NSL!$Q$1562:$Q$1565)</f>
        <v>0</v>
      </c>
      <c r="BF46" s="55">
        <f>SUMIF(NSL!$C$1567:$C$1569,C46,NSL!$Q$1567:$Q$1569)</f>
        <v>0</v>
      </c>
      <c r="BG46" s="65">
        <f>SUM(G46:Q46)+SUM(S46:Z46)+SUM(AB46:AR46)+SUM(AT46:BF46)</f>
        <v>0</v>
      </c>
      <c r="BH46" s="53">
        <f>AS60-BG46</f>
        <v>0</v>
      </c>
      <c r="BI46" s="53">
        <f t="shared" si="6"/>
        <v>0</v>
      </c>
    </row>
    <row r="47" spans="1:61" ht="15">
      <c r="A47" s="8" t="s">
        <v>104</v>
      </c>
      <c r="B47" s="9" t="s">
        <v>128</v>
      </c>
      <c r="C47" s="8" t="s">
        <v>29</v>
      </c>
      <c r="D47" s="52">
        <f>HTg!N49</f>
        <v>0.85</v>
      </c>
      <c r="E47" s="65">
        <f t="shared" si="10"/>
        <v>0</v>
      </c>
      <c r="F47" s="70">
        <f t="shared" si="11"/>
        <v>0</v>
      </c>
      <c r="G47" s="55">
        <f>SUMIF(NSL!$C$9:$C$10,C47,NSL!$Q$9:$Q$10)</f>
        <v>0</v>
      </c>
      <c r="H47" s="55">
        <f>SUMIF(NSL!$C$12:$C$13,C47,NSL!$Q$12:$Q$13)</f>
        <v>0</v>
      </c>
      <c r="I47" s="55">
        <f>SUMIF(NSL!$C$15:$C$16,C47,NSL!$Q$15:$Q$16)</f>
        <v>0</v>
      </c>
      <c r="J47" s="55">
        <f>SUMIF(NSL!$C$18:$C$19,C47,NSL!$Q$18:$Q$19)</f>
        <v>0</v>
      </c>
      <c r="K47" s="55">
        <f>SUMIF(NSL!$C$21:$C$43,C47,NSL!$Q$21:$Q$43)</f>
        <v>0</v>
      </c>
      <c r="L47" s="55">
        <f>SUMIF(NSL!$C$45:$C$51,C47,NSL!$Q$45:$Q$51)</f>
        <v>0</v>
      </c>
      <c r="M47" s="55">
        <f>SUMIF(NSL!$C$53:$C$55,C47,NSL!$Q$53:$Q$55)</f>
        <v>0</v>
      </c>
      <c r="N47" s="55">
        <f>SUMIF(NSL!$C$57:$C$65,C47,NSL!$Q$57:$Q$65)</f>
        <v>0</v>
      </c>
      <c r="O47" s="55">
        <f>SUMIF(NSL!$C$67:$C$76,C47,NSL!$Q$67:$Q$76)</f>
        <v>0</v>
      </c>
      <c r="P47" s="55">
        <f>SUMIF(NSL!$C$78:$C$79,C47,NSL!$Q$78:$Q$79)</f>
        <v>0</v>
      </c>
      <c r="Q47" s="55">
        <f>SUMIF(NSL!$C$81:$C$173,C47,NSL!$Q$81:$Q$173)</f>
        <v>0</v>
      </c>
      <c r="R47" s="65">
        <f t="shared" si="12"/>
        <v>0.85</v>
      </c>
      <c r="S47" s="55">
        <f>SUMIF(NSL!$C$176:$C$214,C47,NSL!$Q$176:$Q$214)</f>
        <v>0</v>
      </c>
      <c r="T47" s="55">
        <f>SUMIF(NSL!$C$216:$C$238,C47,NSL!$Q$216:$Q$238)</f>
        <v>0</v>
      </c>
      <c r="U47" s="55">
        <f>SUMIF(NSL!$C$240:$C$252,C47,NSL!$Q$240:$Q$252)</f>
        <v>0</v>
      </c>
      <c r="V47" s="55">
        <f>SUMIF(NSL!$C$254:$C$255,C47,NSL!$Q$254:$Q$255)</f>
        <v>0</v>
      </c>
      <c r="W47" s="55">
        <f>SUMIF(NSL!$C$257:$C$282,C47,NSL!$Q$257:$Q$282)</f>
        <v>0</v>
      </c>
      <c r="X47" s="55">
        <f>SUMIF(NSL!$C$284:$C$346,C47,NSL!$Q$284:$Q$346)</f>
        <v>0</v>
      </c>
      <c r="Y47" s="55">
        <f>SUMIF(NSL!$C$348:$C$436,C47,NSL!$Q$348:$Q$436)</f>
        <v>0</v>
      </c>
      <c r="Z47" s="55">
        <f>SUMIF(NSL!$C$438:$C$480,C47,NSL!$Q$438:$Q$480)</f>
        <v>0</v>
      </c>
      <c r="AA47" s="72">
        <f t="shared" si="16"/>
        <v>0</v>
      </c>
      <c r="AB47" s="55">
        <f>SUMIF(NSL!$C$483:$C$679,C47,NSL!$Q$483:$Q$679)</f>
        <v>0</v>
      </c>
      <c r="AC47" s="55">
        <f>SUMIF(NSL!$C$681:$C$682,C47,NSL!$Q$681:$Q$682)</f>
        <v>0</v>
      </c>
      <c r="AD47" s="55">
        <f>SUMIF(NSL!$C$684:$C$692,C47,NSL!$Q$684:$Q$692)</f>
        <v>0</v>
      </c>
      <c r="AE47" s="55">
        <f>SUMIF(NSL!$C$694:$C$776,C47,NSL!$Q$694:$Q$776)</f>
        <v>0</v>
      </c>
      <c r="AF47" s="55">
        <f>SUMIF(NSL!$C$778:$C$810,C47,NSL!$Q$778:$Q$810)</f>
        <v>0</v>
      </c>
      <c r="AG47" s="55">
        <f>SUMIF(NSL!$C$812:$C$813,C47,NSL!$Q$812:$Q$813)</f>
        <v>0</v>
      </c>
      <c r="AH47" s="55">
        <f>SUMIF(NSL!$C$815:$C$816,C47,NSL!$Q$815:$Q$816)</f>
        <v>0</v>
      </c>
      <c r="AI47" s="55">
        <f>SUMIF(NSL!$C$818:$C$889,C47,NSL!$Q$818:$Q$889)</f>
        <v>0</v>
      </c>
      <c r="AJ47" s="55">
        <f>SUMIF(NSL!$C$891:$C$917,C47,NSL!$Q$891:$Q$917)</f>
        <v>0</v>
      </c>
      <c r="AK47" s="55">
        <f>SUMIF(NSL!$C$919:$C$981,C47,NSL!$Q$919:$Q$981)</f>
        <v>0</v>
      </c>
      <c r="AL47" s="55">
        <f>SUMIF(NSL!$C$983:$C$1000,C47,NSL!$Q$983:$Q$1000)</f>
        <v>0</v>
      </c>
      <c r="AM47" s="55">
        <f>SUMIF(NSL!$C$1002:$C$1028,C47,NSL!$Q$1002:$Q$1028)</f>
        <v>0</v>
      </c>
      <c r="AN47" s="55">
        <f>SUMIF(NSL!$C$1030:$C$1045,C47,NSL!$Q$1030:$Q$1045)</f>
        <v>0</v>
      </c>
      <c r="AO47" s="55">
        <f>SUMIF(NSL!$C$1047:$C$1048,C47,NSL!$Q$1047:$Q$1048)</f>
        <v>0</v>
      </c>
      <c r="AP47" s="55">
        <f>SUMIF(NSL!$C$1050:$C$1074,C47,NSL!$Q$1050:$Q$1074)</f>
        <v>0</v>
      </c>
      <c r="AQ47" s="55">
        <f>SUMIF(NSL!$C$1076:$C$1099,C47,NSL!$Q$1076:$Q$1099)</f>
        <v>0</v>
      </c>
      <c r="AR47" s="55">
        <f>SUMIF(NSL!$C$1101:$C$1121,C47,NSL!$Q$1101:$Q$1121)</f>
        <v>0.02</v>
      </c>
      <c r="AS47" s="55">
        <f>SUMIF(NSL!$C$1123:$C$1164,C47,NSL!$Q$1123:$Q$1164)</f>
        <v>0</v>
      </c>
      <c r="AT47" s="54">
        <f>D47-BG47</f>
        <v>0.83</v>
      </c>
      <c r="AU47" s="55">
        <f>SUMIF(NSL!$C$1203:$C$1223,C47,NSL!$Q$1203:$Q$1223)</f>
        <v>0</v>
      </c>
      <c r="AV47" s="55">
        <f>SUMIF(NSL!$C$1225:$C$1226,C47,NSL!$Q$1225:$Q$1226)</f>
        <v>0</v>
      </c>
      <c r="AW47" s="55">
        <f>SUMIF(NSL!$C$1228:$C$1244,C47,NSL!$Q$1228:$Q$1244)</f>
        <v>0</v>
      </c>
      <c r="AX47" s="55">
        <f>SUMIF(NSL!$C$1246:$C$1351,C47,NSL!$Q$1246:$Q$1351)</f>
        <v>0</v>
      </c>
      <c r="AY47" s="55">
        <f>SUMIF(NSL!$C$1353:$C$1434,C47,NSL!$Q$1353:$Q$1434)</f>
        <v>0</v>
      </c>
      <c r="AZ47" s="55">
        <f>SUMIF(NSL!$C$1436:$C$1440,C47,NSL!$Q$1436:$Q$1440)</f>
        <v>0</v>
      </c>
      <c r="BA47" s="55">
        <f>SUMIF(NSL!$C$1442:$C$1507,C47,NSL!$Q$1442:$Q$1507)</f>
        <v>0</v>
      </c>
      <c r="BB47" s="55">
        <f>SUMIF(NSL!$C$1509:$C$1540,C47,NSL!$Q$1509:$Q$1540)</f>
        <v>0</v>
      </c>
      <c r="BC47" s="55">
        <f>SUMIF(NSL!$C$1542:$C$1545,C47,NSL!$Q$1542:$Q$1545)</f>
        <v>0</v>
      </c>
      <c r="BD47" s="55">
        <f>SUMIF(NSL!$C$1547:$C$1560,C47,NSL!$Q$1547:$Q$1560)</f>
        <v>0</v>
      </c>
      <c r="BE47" s="55">
        <f>SUMIF(NSL!$C$1562:$C$1565,C47,NSL!$Q$1562:$Q$1565)</f>
        <v>0</v>
      </c>
      <c r="BF47" s="55">
        <f>SUMIF(NSL!$C$1567:$C$1569,C47,NSL!$Q$1567:$Q$1569)</f>
        <v>0</v>
      </c>
      <c r="BG47" s="65">
        <f>SUM(G47:Q47)+SUM(S47:Z47)+SUM(AB47:AS47)+SUM(AU47:BF47)</f>
        <v>0.02</v>
      </c>
      <c r="BH47" s="53">
        <f>AT60-BG47</f>
        <v>0.61</v>
      </c>
      <c r="BI47" s="53">
        <f t="shared" si="6"/>
        <v>1.46</v>
      </c>
    </row>
    <row r="48" spans="1:61" ht="30">
      <c r="A48" s="8" t="s">
        <v>105</v>
      </c>
      <c r="B48" s="9" t="s">
        <v>129</v>
      </c>
      <c r="C48" s="8" t="s">
        <v>130</v>
      </c>
      <c r="D48" s="52">
        <f>HTg!N50</f>
        <v>0</v>
      </c>
      <c r="E48" s="65">
        <f t="shared" si="10"/>
        <v>0</v>
      </c>
      <c r="F48" s="70">
        <f t="shared" si="11"/>
        <v>0</v>
      </c>
      <c r="G48" s="55">
        <f>SUMIF(NSL!$C$9:$C$10,C48,NSL!$Q$9:$Q$10)</f>
        <v>0</v>
      </c>
      <c r="H48" s="55">
        <f>SUMIF(NSL!$C$12:$C$13,C48,NSL!$Q$12:$Q$13)</f>
        <v>0</v>
      </c>
      <c r="I48" s="55">
        <f>SUMIF(NSL!$C$15:$C$16,C48,NSL!$Q$15:$Q$16)</f>
        <v>0</v>
      </c>
      <c r="J48" s="55">
        <f>SUMIF(NSL!$C$18:$C$19,C48,NSL!$Q$18:$Q$19)</f>
        <v>0</v>
      </c>
      <c r="K48" s="55">
        <f>SUMIF(NSL!$C$21:$C$43,C48,NSL!$Q$21:$Q$43)</f>
        <v>0</v>
      </c>
      <c r="L48" s="55">
        <f>SUMIF(NSL!$C$45:$C$51,C48,NSL!$Q$45:$Q$51)</f>
        <v>0</v>
      </c>
      <c r="M48" s="55">
        <f>SUMIF(NSL!$C$53:$C$55,C48,NSL!$Q$53:$Q$55)</f>
        <v>0</v>
      </c>
      <c r="N48" s="55">
        <f>SUMIF(NSL!$C$57:$C$65,C48,NSL!$Q$57:$Q$65)</f>
        <v>0</v>
      </c>
      <c r="O48" s="55">
        <f>SUMIF(NSL!$C$67:$C$76,C48,NSL!$Q$67:$Q$76)</f>
        <v>0</v>
      </c>
      <c r="P48" s="55">
        <f>SUMIF(NSL!$C$78:$C$79,C48,NSL!$Q$78:$Q$79)</f>
        <v>0</v>
      </c>
      <c r="Q48" s="55">
        <f>SUMIF(NSL!$C$81:$C$173,C48,NSL!$Q$81:$Q$173)</f>
        <v>0</v>
      </c>
      <c r="R48" s="65">
        <f t="shared" si="12"/>
        <v>0</v>
      </c>
      <c r="S48" s="55">
        <f>SUMIF(NSL!$C$176:$C$214,C48,NSL!$Q$176:$Q$214)</f>
        <v>0</v>
      </c>
      <c r="T48" s="55">
        <f>SUMIF(NSL!$C$216:$C$238,C48,NSL!$Q$216:$Q$238)</f>
        <v>0</v>
      </c>
      <c r="U48" s="55">
        <f>SUMIF(NSL!$C$240:$C$252,C48,NSL!$Q$240:$Q$252)</f>
        <v>0</v>
      </c>
      <c r="V48" s="55">
        <f>SUMIF(NSL!$C$254:$C$255,C48,NSL!$Q$254:$Q$255)</f>
        <v>0</v>
      </c>
      <c r="W48" s="55">
        <f>SUMIF(NSL!$C$257:$C$282,C48,NSL!$Q$257:$Q$282)</f>
        <v>0</v>
      </c>
      <c r="X48" s="55">
        <f>SUMIF(NSL!$C$284:$C$346,C48,NSL!$Q$284:$Q$346)</f>
        <v>0</v>
      </c>
      <c r="Y48" s="55">
        <f>SUMIF(NSL!$C$348:$C$436,C48,NSL!$Q$348:$Q$436)</f>
        <v>0</v>
      </c>
      <c r="Z48" s="55">
        <f>SUMIF(NSL!$C$438:$C$480,C48,NSL!$Q$438:$Q$480)</f>
        <v>0</v>
      </c>
      <c r="AA48" s="72">
        <f t="shared" si="16"/>
        <v>0</v>
      </c>
      <c r="AB48" s="55">
        <f>SUMIF(NSL!$C$483:$C$679,C48,NSL!$Q$483:$Q$679)</f>
        <v>0</v>
      </c>
      <c r="AC48" s="55">
        <f>SUMIF(NSL!$C$681:$C$682,C48,NSL!$Q$681:$Q$682)</f>
        <v>0</v>
      </c>
      <c r="AD48" s="55">
        <f>SUMIF(NSL!$C$684:$C$692,C48,NSL!$Q$684:$Q$692)</f>
        <v>0</v>
      </c>
      <c r="AE48" s="55">
        <f>SUMIF(NSL!$C$694:$C$776,C48,NSL!$Q$694:$Q$776)</f>
        <v>0</v>
      </c>
      <c r="AF48" s="55">
        <f>SUMIF(NSL!$C$778:$C$810,C48,NSL!$Q$778:$Q$810)</f>
        <v>0</v>
      </c>
      <c r="AG48" s="55">
        <f>SUMIF(NSL!$C$812:$C$813,C48,NSL!$Q$812:$Q$813)</f>
        <v>0</v>
      </c>
      <c r="AH48" s="55">
        <f>SUMIF(NSL!$C$815:$C$816,C48,NSL!$Q$815:$Q$816)</f>
        <v>0</v>
      </c>
      <c r="AI48" s="55">
        <f>SUMIF(NSL!$C$818:$C$889,C48,NSL!$Q$818:$Q$889)</f>
        <v>0</v>
      </c>
      <c r="AJ48" s="55">
        <f>SUMIF(NSL!$C$891:$C$917,C48,NSL!$Q$891:$Q$917)</f>
        <v>0</v>
      </c>
      <c r="AK48" s="55">
        <f>SUMIF(NSL!$C$919:$C$981,C48,NSL!$Q$919:$Q$981)</f>
        <v>0</v>
      </c>
      <c r="AL48" s="55">
        <f>SUMIF(NSL!$C$983:$C$1000,C48,NSL!$Q$983:$Q$1000)</f>
        <v>0</v>
      </c>
      <c r="AM48" s="55">
        <f>SUMIF(NSL!$C$1002:$C$1028,C48,NSL!$Q$1002:$Q$1028)</f>
        <v>0</v>
      </c>
      <c r="AN48" s="55">
        <f>SUMIF(NSL!$C$1030:$C$1045,C48,NSL!$Q$1030:$Q$1045)</f>
        <v>0</v>
      </c>
      <c r="AO48" s="55">
        <f>SUMIF(NSL!$C$1047:$C$1048,C48,NSL!$Q$1047:$Q$1048)</f>
        <v>0</v>
      </c>
      <c r="AP48" s="55">
        <f>SUMIF(NSL!$C$1050:$C$1074,C48,NSL!$Q$1050:$Q$1074)</f>
        <v>0</v>
      </c>
      <c r="AQ48" s="55">
        <f>SUMIF(NSL!$C$1076:$C$1099,C48,NSL!$Q$1076:$Q$1099)</f>
        <v>0</v>
      </c>
      <c r="AR48" s="55">
        <f>SUMIF(NSL!$C$1101:$C$1121,C48,NSL!$Q$1101:$Q$1121)</f>
        <v>0</v>
      </c>
      <c r="AS48" s="55">
        <f>SUMIF(NSL!$C$1123:$C$1164,C48,NSL!$Q$1123:$Q$1164)</f>
        <v>0</v>
      </c>
      <c r="AT48" s="55">
        <f>SUMIF(NSL!$C$1166:$C$1201,C48,NSL!$Q$1166:$Q$1201)</f>
        <v>0</v>
      </c>
      <c r="AU48" s="54">
        <f>D48-BG48</f>
        <v>0</v>
      </c>
      <c r="AV48" s="55">
        <f>SUMIF(NSL!$C$1225:$C$1226,C48,NSL!$Q$1225:$Q$1226)</f>
        <v>0</v>
      </c>
      <c r="AW48" s="55">
        <f>SUMIF(NSL!$C$1228:$C$1244,C48,NSL!$Q$1228:$Q$1244)</f>
        <v>0</v>
      </c>
      <c r="AX48" s="55">
        <f>SUMIF(NSL!$C$1246:$C$1351,C48,NSL!$Q$1246:$Q$1351)</f>
        <v>0</v>
      </c>
      <c r="AY48" s="55">
        <f>SUMIF(NSL!$C$1353:$C$1434,C48,NSL!$Q$1353:$Q$1434)</f>
        <v>0</v>
      </c>
      <c r="AZ48" s="55">
        <f>SUMIF(NSL!$C$1436:$C$1440,C48,NSL!$Q$1436:$Q$1440)</f>
        <v>0</v>
      </c>
      <c r="BA48" s="55">
        <f>SUMIF(NSL!$C$1442:$C$1507,C48,NSL!$Q$1442:$Q$1507)</f>
        <v>0</v>
      </c>
      <c r="BB48" s="55">
        <f>SUMIF(NSL!$C$1509:$C$1540,C48,NSL!$Q$1509:$Q$1540)</f>
        <v>0</v>
      </c>
      <c r="BC48" s="55">
        <f>SUMIF(NSL!$C$1542:$C$1545,C48,NSL!$Q$1542:$Q$1545)</f>
        <v>0</v>
      </c>
      <c r="BD48" s="55">
        <f>SUMIF(NSL!$C$1547:$C$1560,C48,NSL!$Q$1547:$Q$1560)</f>
        <v>0</v>
      </c>
      <c r="BE48" s="55">
        <f>SUMIF(NSL!$C$1562:$C$1565,C48,NSL!$Q$1562:$Q$1565)</f>
        <v>0</v>
      </c>
      <c r="BF48" s="55">
        <f>SUMIF(NSL!$C$1567:$C$1569,C48,NSL!$Q$1567:$Q$1569)</f>
        <v>0</v>
      </c>
      <c r="BG48" s="65">
        <f>SUM(G48:Q48)+SUM(S48:Z48)+SUM(AB48:AT48)+SUM(AV48:BF48)</f>
        <v>0</v>
      </c>
      <c r="BH48" s="53">
        <f>AU60-BG48</f>
        <v>1.6500000000000001</v>
      </c>
      <c r="BI48" s="53">
        <f t="shared" si="6"/>
        <v>1.6500000000000001</v>
      </c>
    </row>
    <row r="49" spans="1:61" ht="15">
      <c r="A49" s="8" t="s">
        <v>135</v>
      </c>
      <c r="B49" s="9" t="s">
        <v>148</v>
      </c>
      <c r="C49" s="8" t="s">
        <v>149</v>
      </c>
      <c r="D49" s="52">
        <f>HTg!N51</f>
        <v>0</v>
      </c>
      <c r="E49" s="65">
        <f t="shared" si="10"/>
        <v>0</v>
      </c>
      <c r="F49" s="70">
        <f t="shared" si="11"/>
        <v>0</v>
      </c>
      <c r="G49" s="55">
        <f>SUMIF(NSL!$C$9:$C$10,C49,NSL!$Q$9:$Q$10)</f>
        <v>0</v>
      </c>
      <c r="H49" s="55">
        <f>SUMIF(NSL!$C$12:$C$13,C49,NSL!$Q$12:$Q$13)</f>
        <v>0</v>
      </c>
      <c r="I49" s="55">
        <f>SUMIF(NSL!$C$15:$C$16,C49,NSL!$Q$15:$Q$16)</f>
        <v>0</v>
      </c>
      <c r="J49" s="55">
        <f>SUMIF(NSL!$C$18:$C$19,C49,NSL!$Q$18:$Q$19)</f>
        <v>0</v>
      </c>
      <c r="K49" s="55">
        <f>SUMIF(NSL!$C$21:$C$43,C49,NSL!$Q$21:$Q$43)</f>
        <v>0</v>
      </c>
      <c r="L49" s="55">
        <f>SUMIF(NSL!$C$45:$C$51,C49,NSL!$Q$45:$Q$51)</f>
        <v>0</v>
      </c>
      <c r="M49" s="55">
        <f>SUMIF(NSL!$C$53:$C$55,C49,NSL!$Q$53:$Q$55)</f>
        <v>0</v>
      </c>
      <c r="N49" s="55">
        <f>SUMIF(NSL!$C$57:$C$65,C49,NSL!$Q$57:$Q$65)</f>
        <v>0</v>
      </c>
      <c r="O49" s="55">
        <f>SUMIF(NSL!$C$67:$C$76,C49,NSL!$Q$67:$Q$76)</f>
        <v>0</v>
      </c>
      <c r="P49" s="55">
        <f>SUMIF(NSL!$C$78:$C$79,C49,NSL!$Q$78:$Q$79)</f>
        <v>0</v>
      </c>
      <c r="Q49" s="55">
        <f>SUMIF(NSL!$C$81:$C$173,C49,NSL!$Q$81:$Q$173)</f>
        <v>0</v>
      </c>
      <c r="R49" s="65">
        <f t="shared" si="12"/>
        <v>0</v>
      </c>
      <c r="S49" s="55">
        <f>SUMIF(NSL!$C$176:$C$214,C49,NSL!$Q$176:$Q$214)</f>
        <v>0</v>
      </c>
      <c r="T49" s="55">
        <f>SUMIF(NSL!$C$216:$C$238,C49,NSL!$Q$216:$Q$238)</f>
        <v>0</v>
      </c>
      <c r="U49" s="55">
        <f>SUMIF(NSL!$C$240:$C$252,C49,NSL!$Q$240:$Q$252)</f>
        <v>0</v>
      </c>
      <c r="V49" s="55">
        <f>SUMIF(NSL!$C$254:$C$255,C49,NSL!$Q$254:$Q$255)</f>
        <v>0</v>
      </c>
      <c r="W49" s="55">
        <f>SUMIF(NSL!$C$257:$C$282,C49,NSL!$Q$257:$Q$282)</f>
        <v>0</v>
      </c>
      <c r="X49" s="55">
        <f>SUMIF(NSL!$C$284:$C$346,C49,NSL!$Q$284:$Q$346)</f>
        <v>0</v>
      </c>
      <c r="Y49" s="55">
        <f>SUMIF(NSL!$C$348:$C$436,C49,NSL!$Q$348:$Q$436)</f>
        <v>0</v>
      </c>
      <c r="Z49" s="55">
        <f>SUMIF(NSL!$C$438:$C$480,C49,NSL!$Q$438:$Q$480)</f>
        <v>0</v>
      </c>
      <c r="AA49" s="72">
        <f t="shared" si="16"/>
        <v>0</v>
      </c>
      <c r="AB49" s="55">
        <f>SUMIF(NSL!$C$483:$C$679,C49,NSL!$Q$483:$Q$679)</f>
        <v>0</v>
      </c>
      <c r="AC49" s="55">
        <f>SUMIF(NSL!$C$681:$C$682,C49,NSL!$Q$681:$Q$682)</f>
        <v>0</v>
      </c>
      <c r="AD49" s="55">
        <f>SUMIF(NSL!$C$684:$C$692,C49,NSL!$Q$684:$Q$692)</f>
        <v>0</v>
      </c>
      <c r="AE49" s="55">
        <f>SUMIF(NSL!$C$694:$C$776,C49,NSL!$Q$694:$Q$776)</f>
        <v>0</v>
      </c>
      <c r="AF49" s="55">
        <f>SUMIF(NSL!$C$778:$C$810,C49,NSL!$Q$778:$Q$810)</f>
        <v>0</v>
      </c>
      <c r="AG49" s="55">
        <f>SUMIF(NSL!$C$812:$C$813,C49,NSL!$Q$812:$Q$813)</f>
        <v>0</v>
      </c>
      <c r="AH49" s="55">
        <f>SUMIF(NSL!$C$815:$C$816,C49,NSL!$Q$815:$Q$816)</f>
        <v>0</v>
      </c>
      <c r="AI49" s="55">
        <f>SUMIF(NSL!$C$818:$C$889,C49,NSL!$Q$818:$Q$889)</f>
        <v>0</v>
      </c>
      <c r="AJ49" s="55">
        <f>SUMIF(NSL!$C$891:$C$917,C49,NSL!$Q$891:$Q$917)</f>
        <v>0</v>
      </c>
      <c r="AK49" s="55">
        <f>SUMIF(NSL!$C$919:$C$981,C49,NSL!$Q$919:$Q$981)</f>
        <v>0</v>
      </c>
      <c r="AL49" s="55">
        <f>SUMIF(NSL!$C$983:$C$1000,C49,NSL!$Q$983:$Q$1000)</f>
        <v>0</v>
      </c>
      <c r="AM49" s="55">
        <f>SUMIF(NSL!$C$1002:$C$1028,C49,NSL!$Q$1002:$Q$1028)</f>
        <v>0</v>
      </c>
      <c r="AN49" s="55">
        <f>SUMIF(NSL!$C$1030:$C$1045,C49,NSL!$Q$1030:$Q$1045)</f>
        <v>0</v>
      </c>
      <c r="AO49" s="55">
        <f>SUMIF(NSL!$C$1047:$C$1048,C49,NSL!$Q$1047:$Q$1048)</f>
        <v>0</v>
      </c>
      <c r="AP49" s="55">
        <f>SUMIF(NSL!$C$1050:$C$1074,C49,NSL!$Q$1050:$Q$1074)</f>
        <v>0</v>
      </c>
      <c r="AQ49" s="55">
        <f>SUMIF(NSL!$C$1076:$C$1099,C49,NSL!$Q$1076:$Q$1099)</f>
        <v>0</v>
      </c>
      <c r="AR49" s="55">
        <f>SUMIF(NSL!$C$1101:$C$1121,C49,NSL!$Q$1101:$Q$1121)</f>
        <v>0</v>
      </c>
      <c r="AS49" s="55">
        <f>SUMIF(NSL!$C$1123:$C$1164,C49,NSL!$Q$1123:$Q$1164)</f>
        <v>0</v>
      </c>
      <c r="AT49" s="55">
        <f>SUMIF(NSL!$C$1166:$C$1201,C49,NSL!$Q$1166:$Q$1201)</f>
        <v>0</v>
      </c>
      <c r="AU49" s="55">
        <f>SUMIF(NSL!$C$1203:$C$1223,C49,NSL!$Q$1203:$Q$1223)</f>
        <v>0</v>
      </c>
      <c r="AV49" s="54">
        <f>D49-BG49</f>
        <v>0</v>
      </c>
      <c r="AW49" s="55">
        <f>SUMIF(NSL!$C$1228:$C$1244,C49,NSL!$Q$1228:$Q$1244)</f>
        <v>0</v>
      </c>
      <c r="AX49" s="55">
        <f>SUMIF(NSL!$C$1246:$C$1351,C49,NSL!$Q$1246:$Q$1351)</f>
        <v>0</v>
      </c>
      <c r="AY49" s="55">
        <f>SUMIF(NSL!$C$1353:$C$1434,C49,NSL!$Q$1353:$Q$1434)</f>
        <v>0</v>
      </c>
      <c r="AZ49" s="55">
        <f>SUMIF(NSL!$C$1436:$C$1440,C49,NSL!$Q$1436:$Q$1440)</f>
        <v>0</v>
      </c>
      <c r="BA49" s="55">
        <f>SUMIF(NSL!$C$1442:$C$1507,C49,NSL!$Q$1442:$Q$1507)</f>
        <v>0</v>
      </c>
      <c r="BB49" s="55">
        <f>SUMIF(NSL!$C$1509:$C$1540,C49,NSL!$Q$1509:$Q$1540)</f>
        <v>0</v>
      </c>
      <c r="BC49" s="55">
        <f>SUMIF(NSL!$C$1542:$C$1545,C49,NSL!$Q$1542:$Q$1545)</f>
        <v>0</v>
      </c>
      <c r="BD49" s="55">
        <f>SUMIF(NSL!$C$1547:$C$1560,C49,NSL!$Q$1547:$Q$1560)</f>
        <v>0</v>
      </c>
      <c r="BE49" s="55">
        <f>SUMIF(NSL!$C$1562:$C$1565,C49,NSL!$Q$1562:$Q$1565)</f>
        <v>0</v>
      </c>
      <c r="BF49" s="55">
        <f>SUMIF(NSL!$C$1567:$C$1569,C49,NSL!$Q$1567:$Q$1569)</f>
        <v>0</v>
      </c>
      <c r="BG49" s="65">
        <f>SUM(G49:Q49)+SUM(S49:Z49)+SUM(AB49:AU49)+SUM(AW49:BF49)</f>
        <v>0</v>
      </c>
      <c r="BH49" s="53">
        <f>AV60-BG49</f>
        <v>0</v>
      </c>
      <c r="BI49" s="53">
        <f t="shared" si="6"/>
        <v>0</v>
      </c>
    </row>
    <row r="50" spans="1:61" ht="15">
      <c r="A50" s="8" t="s">
        <v>136</v>
      </c>
      <c r="B50" s="9" t="s">
        <v>150</v>
      </c>
      <c r="C50" s="8" t="s">
        <v>43</v>
      </c>
      <c r="D50" s="52">
        <f>HTg!N52</f>
        <v>0</v>
      </c>
      <c r="E50" s="65">
        <f t="shared" si="10"/>
        <v>0</v>
      </c>
      <c r="F50" s="70">
        <f t="shared" si="11"/>
        <v>0</v>
      </c>
      <c r="G50" s="55">
        <f>SUMIF(NSL!$C$9:$C$10,C50,NSL!$Q$9:$Q$10)</f>
        <v>0</v>
      </c>
      <c r="H50" s="55">
        <f>SUMIF(NSL!$C$12:$C$13,C50,NSL!$Q$12:$Q$13)</f>
        <v>0</v>
      </c>
      <c r="I50" s="55">
        <f>SUMIF(NSL!$C$15:$C$16,C50,NSL!$Q$15:$Q$16)</f>
        <v>0</v>
      </c>
      <c r="J50" s="55">
        <f>SUMIF(NSL!$C$18:$C$19,C50,NSL!$Q$18:$Q$19)</f>
        <v>0</v>
      </c>
      <c r="K50" s="55">
        <f>SUMIF(NSL!$C$21:$C$43,C50,NSL!$Q$21:$Q$43)</f>
        <v>0</v>
      </c>
      <c r="L50" s="55">
        <f>SUMIF(NSL!$C$45:$C$51,C50,NSL!$Q$45:$Q$51)</f>
        <v>0</v>
      </c>
      <c r="M50" s="55">
        <f>SUMIF(NSL!$C$53:$C$55,C50,NSL!$Q$53:$Q$55)</f>
        <v>0</v>
      </c>
      <c r="N50" s="55">
        <f>SUMIF(NSL!$C$57:$C$65,C50,NSL!$Q$57:$Q$65)</f>
        <v>0</v>
      </c>
      <c r="O50" s="55">
        <f>SUMIF(NSL!$C$67:$C$76,C50,NSL!$Q$67:$Q$76)</f>
        <v>0</v>
      </c>
      <c r="P50" s="55">
        <f>SUMIF(NSL!$C$78:$C$79,C50,NSL!$Q$78:$Q$79)</f>
        <v>0</v>
      </c>
      <c r="Q50" s="55">
        <f>SUMIF(NSL!$C$81:$C$173,C50,NSL!$Q$81:$Q$173)</f>
        <v>0</v>
      </c>
      <c r="R50" s="65">
        <f t="shared" si="12"/>
        <v>0</v>
      </c>
      <c r="S50" s="55">
        <f>SUMIF(NSL!$C$176:$C$214,C50,NSL!$Q$176:$Q$214)</f>
        <v>0</v>
      </c>
      <c r="T50" s="55">
        <f>SUMIF(NSL!$C$216:$C$238,C50,NSL!$Q$216:$Q$238)</f>
        <v>0</v>
      </c>
      <c r="U50" s="55">
        <f>SUMIF(NSL!$C$240:$C$252,C50,NSL!$Q$240:$Q$252)</f>
        <v>0</v>
      </c>
      <c r="V50" s="55">
        <f>SUMIF(NSL!$C$254:$C$255,C50,NSL!$Q$254:$Q$255)</f>
        <v>0</v>
      </c>
      <c r="W50" s="55">
        <f>SUMIF(NSL!$C$257:$C$282,C50,NSL!$Q$257:$Q$282)</f>
        <v>0</v>
      </c>
      <c r="X50" s="55">
        <f>SUMIF(NSL!$C$284:$C$346,C50,NSL!$Q$284:$Q$346)</f>
        <v>0</v>
      </c>
      <c r="Y50" s="55">
        <f>SUMIF(NSL!$C$348:$C$436,C50,NSL!$Q$348:$Q$436)</f>
        <v>0</v>
      </c>
      <c r="Z50" s="55">
        <f>SUMIF(NSL!$C$438:$C$480,C50,NSL!$Q$438:$Q$480)</f>
        <v>0</v>
      </c>
      <c r="AA50" s="72">
        <f t="shared" si="16"/>
        <v>0</v>
      </c>
      <c r="AB50" s="55">
        <f>SUMIF(NSL!$C$483:$C$679,C50,NSL!$Q$483:$Q$679)</f>
        <v>0</v>
      </c>
      <c r="AC50" s="55">
        <f>SUMIF(NSL!$C$681:$C$682,C50,NSL!$Q$681:$Q$682)</f>
        <v>0</v>
      </c>
      <c r="AD50" s="55">
        <f>SUMIF(NSL!$C$684:$C$692,C50,NSL!$Q$684:$Q$692)</f>
        <v>0</v>
      </c>
      <c r="AE50" s="55">
        <f>SUMIF(NSL!$C$694:$C$776,C50,NSL!$Q$694:$Q$776)</f>
        <v>0</v>
      </c>
      <c r="AF50" s="55">
        <f>SUMIF(NSL!$C$778:$C$810,C50,NSL!$Q$778:$Q$810)</f>
        <v>0</v>
      </c>
      <c r="AG50" s="55">
        <f>SUMIF(NSL!$C$812:$C$813,C50,NSL!$Q$812:$Q$813)</f>
        <v>0</v>
      </c>
      <c r="AH50" s="55">
        <f>SUMIF(NSL!$C$815:$C$816,C50,NSL!$Q$815:$Q$816)</f>
        <v>0</v>
      </c>
      <c r="AI50" s="55">
        <f>SUMIF(NSL!$C$818:$C$889,C50,NSL!$Q$818:$Q$889)</f>
        <v>0</v>
      </c>
      <c r="AJ50" s="55">
        <f>SUMIF(NSL!$C$891:$C$917,C50,NSL!$Q$891:$Q$917)</f>
        <v>0</v>
      </c>
      <c r="AK50" s="55">
        <f>SUMIF(NSL!$C$919:$C$981,C50,NSL!$Q$919:$Q$981)</f>
        <v>0</v>
      </c>
      <c r="AL50" s="55">
        <f>SUMIF(NSL!$C$983:$C$1000,C50,NSL!$Q$983:$Q$1000)</f>
        <v>0</v>
      </c>
      <c r="AM50" s="55">
        <f>SUMIF(NSL!$C$1002:$C$1028,C50,NSL!$Q$1002:$Q$1028)</f>
        <v>0</v>
      </c>
      <c r="AN50" s="55">
        <f>SUMIF(NSL!$C$1030:$C$1045,C50,NSL!$Q$1030:$Q$1045)</f>
        <v>0</v>
      </c>
      <c r="AO50" s="55">
        <f>SUMIF(NSL!$C$1047:$C$1048,C50,NSL!$Q$1047:$Q$1048)</f>
        <v>0</v>
      </c>
      <c r="AP50" s="55">
        <f>SUMIF(NSL!$C$1050:$C$1074,C50,NSL!$Q$1050:$Q$1074)</f>
        <v>0</v>
      </c>
      <c r="AQ50" s="55">
        <f>SUMIF(NSL!$C$1076:$C$1099,C50,NSL!$Q$1076:$Q$1099)</f>
        <v>0</v>
      </c>
      <c r="AR50" s="55">
        <f>SUMIF(NSL!$C$1101:$C$1121,C50,NSL!$Q$1101:$Q$1121)</f>
        <v>0</v>
      </c>
      <c r="AS50" s="55">
        <f>SUMIF(NSL!$C$1123:$C$1164,C50,NSL!$Q$1123:$Q$1164)</f>
        <v>0</v>
      </c>
      <c r="AT50" s="55">
        <f>SUMIF(NSL!$C$1166:$C$1201,C50,NSL!$Q$1166:$Q$1201)</f>
        <v>0</v>
      </c>
      <c r="AU50" s="55">
        <f>SUMIF(NSL!$C$1203:$C$1223,C50,NSL!$Q$1203:$Q$1223)</f>
        <v>0</v>
      </c>
      <c r="AV50" s="55">
        <f>SUMIF(NSL!$C$1225:$C$1226,C50,NSL!$Q$1225:$Q$1226)</f>
        <v>0</v>
      </c>
      <c r="AW50" s="54">
        <f>D50-BG50</f>
        <v>0</v>
      </c>
      <c r="AX50" s="55">
        <f>SUMIF(NSL!$C$1246:$C$1351,C50,NSL!$Q$1246:$Q$1351)</f>
        <v>0</v>
      </c>
      <c r="AY50" s="55">
        <f>SUMIF(NSL!$C$1353:$C$1434,C50,NSL!$Q$1353:$Q$1434)</f>
        <v>0</v>
      </c>
      <c r="AZ50" s="55">
        <f>SUMIF(NSL!$C$1436:$C$1440,C50,NSL!$Q$1436:$Q$1440)</f>
        <v>0</v>
      </c>
      <c r="BA50" s="55">
        <f>SUMIF(NSL!$C$1442:$C$1507,C50,NSL!$Q$1442:$Q$1507)</f>
        <v>0</v>
      </c>
      <c r="BB50" s="55">
        <f>SUMIF(NSL!$C$1509:$C$1540,C50,NSL!$Q$1509:$Q$1540)</f>
        <v>0</v>
      </c>
      <c r="BC50" s="55">
        <f>SUMIF(NSL!$C$1542:$C$1545,C50,NSL!$Q$1542:$Q$1545)</f>
        <v>0</v>
      </c>
      <c r="BD50" s="55">
        <f>SUMIF(NSL!$C$1547:$C$1560,C50,NSL!$Q$1547:$Q$1560)</f>
        <v>0</v>
      </c>
      <c r="BE50" s="55">
        <f>SUMIF(NSL!$C$1562:$C$1565,C50,NSL!$Q$1562:$Q$1565)</f>
        <v>0</v>
      </c>
      <c r="BF50" s="55">
        <f>SUMIF(NSL!$C$1567:$C$1569,C50,NSL!$Q$1567:$Q$1569)</f>
        <v>0</v>
      </c>
      <c r="BG50" s="65">
        <f>SUM(G50:Q50)+SUM(S50:Z50)+SUM(AB50:AV50)+SUM(AX50:BF50)</f>
        <v>0</v>
      </c>
      <c r="BH50" s="53">
        <f>AW60-BG50</f>
        <v>0.2</v>
      </c>
      <c r="BI50" s="53">
        <f t="shared" si="6"/>
        <v>0.2</v>
      </c>
    </row>
    <row r="51" spans="1:61" ht="30">
      <c r="A51" s="8" t="s">
        <v>137</v>
      </c>
      <c r="B51" s="9" t="s">
        <v>131</v>
      </c>
      <c r="C51" s="8" t="s">
        <v>45</v>
      </c>
      <c r="D51" s="52">
        <f>HTg!N53</f>
        <v>0.78</v>
      </c>
      <c r="E51" s="65">
        <f t="shared" si="10"/>
        <v>0</v>
      </c>
      <c r="F51" s="70">
        <f t="shared" si="11"/>
        <v>0</v>
      </c>
      <c r="G51" s="55">
        <f>SUMIF(NSL!$C$9:$C$10,C51,NSL!$Q$9:$Q$10)</f>
        <v>0</v>
      </c>
      <c r="H51" s="55">
        <f>SUMIF(NSL!$C$12:$C$13,C51,NSL!$Q$12:$Q$13)</f>
        <v>0</v>
      </c>
      <c r="I51" s="55">
        <f>SUMIF(NSL!$C$15:$C$16,C51,NSL!$Q$15:$Q$16)</f>
        <v>0</v>
      </c>
      <c r="J51" s="55">
        <f>SUMIF(NSL!$C$18:$C$19,C51,NSL!$Q$18:$Q$19)</f>
        <v>0</v>
      </c>
      <c r="K51" s="55">
        <f>SUMIF(NSL!$C$21:$C$43,C51,NSL!$Q$21:$Q$43)</f>
        <v>0</v>
      </c>
      <c r="L51" s="55">
        <f>SUMIF(NSL!$C$45:$C$51,C51,NSL!$Q$45:$Q$51)</f>
        <v>0</v>
      </c>
      <c r="M51" s="55">
        <f>SUMIF(NSL!$C$53:$C$55,C51,NSL!$Q$53:$Q$55)</f>
        <v>0</v>
      </c>
      <c r="N51" s="55">
        <f>SUMIF(NSL!$C$57:$C$65,C51,NSL!$Q$57:$Q$65)</f>
        <v>0</v>
      </c>
      <c r="O51" s="55">
        <f>SUMIF(NSL!$C$67:$C$76,C51,NSL!$Q$67:$Q$76)</f>
        <v>0</v>
      </c>
      <c r="P51" s="55">
        <f>SUMIF(NSL!$C$78:$C$79,C51,NSL!$Q$78:$Q$79)</f>
        <v>0</v>
      </c>
      <c r="Q51" s="55">
        <f>SUMIF(NSL!$C$81:$C$173,C51,NSL!$Q$81:$Q$173)</f>
        <v>0</v>
      </c>
      <c r="R51" s="65">
        <f t="shared" si="12"/>
        <v>0.78</v>
      </c>
      <c r="S51" s="55">
        <f>SUMIF(NSL!$C$176:$C$214,C51,NSL!$Q$176:$Q$214)</f>
        <v>0</v>
      </c>
      <c r="T51" s="55">
        <f>SUMIF(NSL!$C$216:$C$238,C51,NSL!$Q$216:$Q$238)</f>
        <v>0</v>
      </c>
      <c r="U51" s="55">
        <f>SUMIF(NSL!$C$240:$C$252,C51,NSL!$Q$240:$Q$252)</f>
        <v>0</v>
      </c>
      <c r="V51" s="55">
        <f>SUMIF(NSL!$C$254:$C$255,C51,NSL!$Q$254:$Q$255)</f>
        <v>0</v>
      </c>
      <c r="W51" s="55">
        <f>SUMIF(NSL!$C$257:$C$282,C51,NSL!$Q$257:$Q$282)</f>
        <v>0</v>
      </c>
      <c r="X51" s="55">
        <f>SUMIF(NSL!$C$284:$C$346,C51,NSL!$Q$284:$Q$346)</f>
        <v>0</v>
      </c>
      <c r="Y51" s="55">
        <f>SUMIF(NSL!$C$348:$C$436,C51,NSL!$Q$348:$Q$436)</f>
        <v>0</v>
      </c>
      <c r="Z51" s="55">
        <f>SUMIF(NSL!$C$438:$C$480,C51,NSL!$Q$438:$Q$480)</f>
        <v>0</v>
      </c>
      <c r="AA51" s="72">
        <f t="shared" si="16"/>
        <v>0</v>
      </c>
      <c r="AB51" s="55">
        <f>SUMIF(NSL!$C$483:$C$679,C51,NSL!$Q$483:$Q$679)</f>
        <v>0</v>
      </c>
      <c r="AC51" s="55">
        <f>SUMIF(NSL!$C$681:$C$682,C51,NSL!$Q$681:$Q$682)</f>
        <v>0</v>
      </c>
      <c r="AD51" s="55">
        <f>SUMIF(NSL!$C$684:$C$692,C51,NSL!$Q$684:$Q$692)</f>
        <v>0</v>
      </c>
      <c r="AE51" s="55">
        <f>SUMIF(NSL!$C$694:$C$776,C51,NSL!$Q$694:$Q$776)</f>
        <v>0</v>
      </c>
      <c r="AF51" s="55">
        <f>SUMIF(NSL!$C$778:$C$810,C51,NSL!$Q$778:$Q$810)</f>
        <v>0</v>
      </c>
      <c r="AG51" s="55">
        <f>SUMIF(NSL!$C$812:$C$813,C51,NSL!$Q$812:$Q$813)</f>
        <v>0</v>
      </c>
      <c r="AH51" s="55">
        <f>SUMIF(NSL!$C$815:$C$816,C51,NSL!$Q$815:$Q$816)</f>
        <v>0</v>
      </c>
      <c r="AI51" s="55">
        <f>SUMIF(NSL!$C$818:$C$889,C51,NSL!$Q$818:$Q$889)</f>
        <v>0</v>
      </c>
      <c r="AJ51" s="55">
        <f>SUMIF(NSL!$C$891:$C$917,C51,NSL!$Q$891:$Q$917)</f>
        <v>0</v>
      </c>
      <c r="AK51" s="55">
        <f>SUMIF(NSL!$C$919:$C$981,C51,NSL!$Q$919:$Q$981)</f>
        <v>0</v>
      </c>
      <c r="AL51" s="55">
        <f>SUMIF(NSL!$C$983:$C$1000,C51,NSL!$Q$983:$Q$1000)</f>
        <v>0</v>
      </c>
      <c r="AM51" s="55">
        <f>SUMIF(NSL!$C$1002:$C$1028,C51,NSL!$Q$1002:$Q$1028)</f>
        <v>0</v>
      </c>
      <c r="AN51" s="55">
        <f>SUMIF(NSL!$C$1030:$C$1045,C51,NSL!$Q$1030:$Q$1045)</f>
        <v>0</v>
      </c>
      <c r="AO51" s="55">
        <f>SUMIF(NSL!$C$1047:$C$1048,C51,NSL!$Q$1047:$Q$1048)</f>
        <v>0</v>
      </c>
      <c r="AP51" s="55">
        <f>SUMIF(NSL!$C$1050:$C$1074,C51,NSL!$Q$1050:$Q$1074)</f>
        <v>0</v>
      </c>
      <c r="AQ51" s="55">
        <f>SUMIF(NSL!$C$1076:$C$1099,C51,NSL!$Q$1076:$Q$1099)</f>
        <v>0</v>
      </c>
      <c r="AR51" s="55">
        <f>SUMIF(NSL!$C$1101:$C$1121,C51,NSL!$Q$1101:$Q$1121)</f>
        <v>0</v>
      </c>
      <c r="AS51" s="55">
        <f>SUMIF(NSL!$C$1123:$C$1164,C51,NSL!$Q$1123:$Q$1164)</f>
        <v>0</v>
      </c>
      <c r="AT51" s="55">
        <f>SUMIF(NSL!$C$1166:$C$1201,C51,NSL!$Q$1166:$Q$1201)</f>
        <v>0</v>
      </c>
      <c r="AU51" s="55">
        <f>SUMIF(NSL!$C$1203:$C$1223,C51,NSL!$Q$1203:$Q$1223)</f>
        <v>0</v>
      </c>
      <c r="AV51" s="55">
        <f>SUMIF(NSL!$C$1225:$C$1226,C51,NSL!$Q$1225:$Q$1226)</f>
        <v>0</v>
      </c>
      <c r="AW51" s="55">
        <f>SUMIF(NSL!$C$1228:$C$1244,C51,NSL!$Q$1228:$Q$1244)</f>
        <v>0</v>
      </c>
      <c r="AX51" s="54">
        <f>D51-BG51</f>
        <v>0.78</v>
      </c>
      <c r="AY51" s="55">
        <f>SUMIF(NSL!$C$1353:$C$1434,C51,NSL!$Q$1353:$Q$1434)</f>
        <v>0</v>
      </c>
      <c r="AZ51" s="55">
        <f>SUMIF(NSL!$C$1436:$C$1440,C51,NSL!$Q$1436:$Q$1440)</f>
        <v>0</v>
      </c>
      <c r="BA51" s="55">
        <f>SUMIF(NSL!$C$1442:$C$1507,C51,NSL!$Q$1442:$Q$1507)</f>
        <v>0</v>
      </c>
      <c r="BB51" s="55">
        <f>SUMIF(NSL!$C$1509:$C$1540,C51,NSL!$Q$1509:$Q$1540)</f>
        <v>0</v>
      </c>
      <c r="BC51" s="55">
        <f>SUMIF(NSL!$C$1542:$C$1545,C51,NSL!$Q$1542:$Q$1545)</f>
        <v>0</v>
      </c>
      <c r="BD51" s="55">
        <f>SUMIF(NSL!$C$1547:$C$1560,C51,NSL!$Q$1547:$Q$1560)</f>
        <v>0</v>
      </c>
      <c r="BE51" s="55">
        <f>SUMIF(NSL!$C$1562:$C$1565,C51,NSL!$Q$1562:$Q$1565)</f>
        <v>0</v>
      </c>
      <c r="BF51" s="55">
        <f>SUMIF(NSL!$C$1567:$C$1569,C51,NSL!$Q$1567:$Q$1569)</f>
        <v>0</v>
      </c>
      <c r="BG51" s="65">
        <f>SUM(G51:Q51)+SUM(S51:Z51)+SUM(AB51:AW51)+SUM(AY51:BF51)</f>
        <v>0</v>
      </c>
      <c r="BH51" s="58">
        <f>AX60-BG51</f>
        <v>2.29</v>
      </c>
      <c r="BI51" s="53">
        <f t="shared" si="6"/>
        <v>3.0700000000000003</v>
      </c>
    </row>
    <row r="52" spans="1:61" ht="30">
      <c r="A52" s="8" t="s">
        <v>138</v>
      </c>
      <c r="B52" s="9" t="s">
        <v>132</v>
      </c>
      <c r="C52" s="8" t="s">
        <v>39</v>
      </c>
      <c r="D52" s="52">
        <f>HTg!N54</f>
        <v>0</v>
      </c>
      <c r="E52" s="65">
        <f t="shared" si="10"/>
        <v>0</v>
      </c>
      <c r="F52" s="70">
        <f t="shared" si="11"/>
        <v>0</v>
      </c>
      <c r="G52" s="55">
        <f>SUMIF(NSL!$C$9:$C$10,C52,NSL!$Q$9:$Q$10)</f>
        <v>0</v>
      </c>
      <c r="H52" s="55">
        <f>SUMIF(NSL!$C$12:$C$13,C52,NSL!$Q$12:$Q$13)</f>
        <v>0</v>
      </c>
      <c r="I52" s="55">
        <f>SUMIF(NSL!$C$15:$C$16,C52,NSL!$Q$15:$Q$16)</f>
        <v>0</v>
      </c>
      <c r="J52" s="55">
        <f>SUMIF(NSL!$C$18:$C$19,C52,NSL!$Q$18:$Q$19)</f>
        <v>0</v>
      </c>
      <c r="K52" s="55">
        <f>SUMIF(NSL!$C$21:$C$43,C52,NSL!$Q$21:$Q$43)</f>
        <v>0</v>
      </c>
      <c r="L52" s="55">
        <f>SUMIF(NSL!$C$45:$C$51,C52,NSL!$Q$45:$Q$51)</f>
        <v>0</v>
      </c>
      <c r="M52" s="55">
        <f>SUMIF(NSL!$C$53:$C$55,C52,NSL!$Q$53:$Q$55)</f>
        <v>0</v>
      </c>
      <c r="N52" s="55">
        <f>SUMIF(NSL!$C$57:$C$65,C52,NSL!$Q$57:$Q$65)</f>
        <v>0</v>
      </c>
      <c r="O52" s="55">
        <f>SUMIF(NSL!$C$67:$C$76,C52,NSL!$Q$67:$Q$76)</f>
        <v>0</v>
      </c>
      <c r="P52" s="55">
        <f>SUMIF(NSL!$C$78:$C$79,C52,NSL!$Q$78:$Q$79)</f>
        <v>0</v>
      </c>
      <c r="Q52" s="55">
        <f>SUMIF(NSL!$C$81:$C$173,C52,NSL!$Q$81:$Q$173)</f>
        <v>0</v>
      </c>
      <c r="R52" s="65">
        <f t="shared" si="12"/>
        <v>0</v>
      </c>
      <c r="S52" s="55">
        <f>SUMIF(NSL!$C$176:$C$214,C52,NSL!$Q$176:$Q$214)</f>
        <v>0</v>
      </c>
      <c r="T52" s="55">
        <f>SUMIF(NSL!$C$216:$C$238,C52,NSL!$Q$216:$Q$238)</f>
        <v>0</v>
      </c>
      <c r="U52" s="55">
        <f>SUMIF(NSL!$C$240:$C$252,C52,NSL!$Q$240:$Q$252)</f>
        <v>0</v>
      </c>
      <c r="V52" s="55">
        <f>SUMIF(NSL!$C$254:$C$255,C52,NSL!$Q$254:$Q$255)</f>
        <v>0</v>
      </c>
      <c r="W52" s="55">
        <f>SUMIF(NSL!$C$257:$C$282,C52,NSL!$Q$257:$Q$282)</f>
        <v>0</v>
      </c>
      <c r="X52" s="55">
        <f>SUMIF(NSL!$C$284:$C$346,C52,NSL!$Q$284:$Q$346)</f>
        <v>0</v>
      </c>
      <c r="Y52" s="55">
        <f>SUMIF(NSL!$C$348:$C$436,C52,NSL!$Q$348:$Q$436)</f>
        <v>0</v>
      </c>
      <c r="Z52" s="55">
        <f>SUMIF(NSL!$C$438:$C$480,C52,NSL!$Q$438:$Q$480)</f>
        <v>0</v>
      </c>
      <c r="AA52" s="72">
        <f t="shared" si="16"/>
        <v>0</v>
      </c>
      <c r="AB52" s="55">
        <f>SUMIF(NSL!$C$483:$C$679,C52,NSL!$Q$483:$Q$679)</f>
        <v>0</v>
      </c>
      <c r="AC52" s="55">
        <f>SUMIF(NSL!$C$681:$C$682,C52,NSL!$Q$681:$Q$682)</f>
        <v>0</v>
      </c>
      <c r="AD52" s="55">
        <f>SUMIF(NSL!$C$684:$C$692,C52,NSL!$Q$684:$Q$692)</f>
        <v>0</v>
      </c>
      <c r="AE52" s="55">
        <f>SUMIF(NSL!$C$694:$C$776,C52,NSL!$Q$694:$Q$776)</f>
        <v>0</v>
      </c>
      <c r="AF52" s="55">
        <f>SUMIF(NSL!$C$778:$C$810,C52,NSL!$Q$778:$Q$810)</f>
        <v>0</v>
      </c>
      <c r="AG52" s="55">
        <f>SUMIF(NSL!$C$812:$C$813,C52,NSL!$Q$812:$Q$813)</f>
        <v>0</v>
      </c>
      <c r="AH52" s="55">
        <f>SUMIF(NSL!$C$815:$C$816,C52,NSL!$Q$815:$Q$816)</f>
        <v>0</v>
      </c>
      <c r="AI52" s="55">
        <f>SUMIF(NSL!$C$818:$C$889,C52,NSL!$Q$818:$Q$889)</f>
        <v>0</v>
      </c>
      <c r="AJ52" s="55">
        <f>SUMIF(NSL!$C$891:$C$917,C52,NSL!$Q$891:$Q$917)</f>
        <v>0</v>
      </c>
      <c r="AK52" s="55">
        <f>SUMIF(NSL!$C$919:$C$981,C52,NSL!$Q$919:$Q$981)</f>
        <v>0</v>
      </c>
      <c r="AL52" s="55">
        <f>SUMIF(NSL!$C$983:$C$1000,C52,NSL!$Q$983:$Q$1000)</f>
        <v>0</v>
      </c>
      <c r="AM52" s="55">
        <f>SUMIF(NSL!$C$1002:$C$1028,C52,NSL!$Q$1002:$Q$1028)</f>
        <v>0</v>
      </c>
      <c r="AN52" s="55">
        <f>SUMIF(NSL!$C$1030:$C$1045,C52,NSL!$Q$1030:$Q$1045)</f>
        <v>0</v>
      </c>
      <c r="AO52" s="55">
        <f>SUMIF(NSL!$C$1047:$C$1048,C52,NSL!$Q$1047:$Q$1048)</f>
        <v>0</v>
      </c>
      <c r="AP52" s="55">
        <f>SUMIF(NSL!$C$1050:$C$1074,C52,NSL!$Q$1050:$Q$1074)</f>
        <v>0</v>
      </c>
      <c r="AQ52" s="55">
        <f>SUMIF(NSL!$C$1076:$C$1099,C52,NSL!$Q$1076:$Q$1099)</f>
        <v>0</v>
      </c>
      <c r="AR52" s="55">
        <f>SUMIF(NSL!$C$1101:$C$1121,C52,NSL!$Q$1101:$Q$1121)</f>
        <v>0</v>
      </c>
      <c r="AS52" s="55">
        <f>SUMIF(NSL!$C$1123:$C$1164,C52,NSL!$Q$1123:$Q$1164)</f>
        <v>0</v>
      </c>
      <c r="AT52" s="55">
        <f>SUMIF(NSL!$C$1166:$C$1201,C52,NSL!$Q$1166:$Q$1201)</f>
        <v>0</v>
      </c>
      <c r="AU52" s="55">
        <f>SUMIF(NSL!$C$1203:$C$1223,C52,NSL!$Q$1203:$Q$1223)</f>
        <v>0</v>
      </c>
      <c r="AV52" s="55">
        <f>SUMIF(NSL!$C$1225:$C$1226,C52,NSL!$Q$1225:$Q$1226)</f>
        <v>0</v>
      </c>
      <c r="AW52" s="55">
        <f>SUMIF(NSL!$C$1228:$C$1244,C52,NSL!$Q$1228:$Q$1244)</f>
        <v>0</v>
      </c>
      <c r="AX52" s="55">
        <f>SUMIF(NSL!$C$1246:$C$1351,C52,NSL!$Q$1246:$Q$1351)</f>
        <v>0</v>
      </c>
      <c r="AY52" s="54">
        <f>D52-BG52</f>
        <v>0</v>
      </c>
      <c r="AZ52" s="55">
        <f>SUMIF(NSL!$C$1436:$C$1440,C52,NSL!$Q$1436:$Q$1440)</f>
        <v>0</v>
      </c>
      <c r="BA52" s="55">
        <f>SUMIF(NSL!$C$1442:$C$1507,C52,NSL!$Q$1442:$Q$1507)</f>
        <v>0</v>
      </c>
      <c r="BB52" s="55">
        <f>SUMIF(NSL!$C$1509:$C$1540,C52,NSL!$Q$1509:$Q$1540)</f>
        <v>0</v>
      </c>
      <c r="BC52" s="55">
        <f>SUMIF(NSL!$C$1542:$C$1545,C52,NSL!$Q$1542:$Q$1545)</f>
        <v>0</v>
      </c>
      <c r="BD52" s="55">
        <f>SUMIF(NSL!$C$1547:$C$1560,C52,NSL!$Q$1547:$Q$1560)</f>
        <v>0</v>
      </c>
      <c r="BE52" s="55">
        <f>SUMIF(NSL!$C$1562:$C$1565,C52,NSL!$Q$1562:$Q$1565)</f>
        <v>0</v>
      </c>
      <c r="BF52" s="55">
        <f>SUMIF(NSL!$C$1567:$C$1569,C52,NSL!$Q$1567:$Q$1569)</f>
        <v>0</v>
      </c>
      <c r="BG52" s="65">
        <f>SUM(G52:Q52)+SUM(S52:Z52)+SUM(AB52:AX52)+SUM(AZ52:BF52)</f>
        <v>0</v>
      </c>
      <c r="BH52" s="58">
        <f>AY60-BG52</f>
        <v>56.480000000000004</v>
      </c>
      <c r="BI52" s="53">
        <f t="shared" si="6"/>
        <v>56.480000000000004</v>
      </c>
    </row>
    <row r="53" spans="1:61" ht="15">
      <c r="A53" s="8" t="s">
        <v>139</v>
      </c>
      <c r="B53" s="9" t="s">
        <v>133</v>
      </c>
      <c r="C53" s="8" t="s">
        <v>151</v>
      </c>
      <c r="D53" s="52">
        <f>HTg!N55</f>
        <v>0</v>
      </c>
      <c r="E53" s="65">
        <f t="shared" si="10"/>
        <v>0</v>
      </c>
      <c r="F53" s="70">
        <f t="shared" si="11"/>
        <v>0</v>
      </c>
      <c r="G53" s="55">
        <f>SUMIF(NSL!$C$9:$C$10,C53,NSL!$Q$9:$Q$10)</f>
        <v>0</v>
      </c>
      <c r="H53" s="55">
        <f>SUMIF(NSL!$C$12:$C$13,C53,NSL!$Q$12:$Q$13)</f>
        <v>0</v>
      </c>
      <c r="I53" s="55">
        <f>SUMIF(NSL!$C$15:$C$16,C53,NSL!$Q$15:$Q$16)</f>
        <v>0</v>
      </c>
      <c r="J53" s="55">
        <f>SUMIF(NSL!$C$18:$C$19,C53,NSL!$Q$18:$Q$19)</f>
        <v>0</v>
      </c>
      <c r="K53" s="55">
        <f>SUMIF(NSL!$C$21:$C$43,C53,NSL!$Q$21:$Q$43)</f>
        <v>0</v>
      </c>
      <c r="L53" s="55">
        <f>SUMIF(NSL!$C$45:$C$51,C53,NSL!$Q$45:$Q$51)</f>
        <v>0</v>
      </c>
      <c r="M53" s="55">
        <f>SUMIF(NSL!$C$53:$C$55,C53,NSL!$Q$53:$Q$55)</f>
        <v>0</v>
      </c>
      <c r="N53" s="55">
        <f>SUMIF(NSL!$C$57:$C$65,C53,NSL!$Q$57:$Q$65)</f>
        <v>0</v>
      </c>
      <c r="O53" s="55">
        <f>SUMIF(NSL!$C$67:$C$76,C53,NSL!$Q$67:$Q$76)</f>
        <v>0</v>
      </c>
      <c r="P53" s="55">
        <f>SUMIF(NSL!$C$78:$C$79,C53,NSL!$Q$78:$Q$79)</f>
        <v>0</v>
      </c>
      <c r="Q53" s="55">
        <f>SUMIF(NSL!$C$81:$C$173,C53,NSL!$Q$81:$Q$173)</f>
        <v>0</v>
      </c>
      <c r="R53" s="65">
        <f t="shared" si="12"/>
        <v>0</v>
      </c>
      <c r="S53" s="55">
        <f>SUMIF(NSL!$C$176:$C$214,C53,NSL!$Q$176:$Q$214)</f>
        <v>0</v>
      </c>
      <c r="T53" s="55">
        <f>SUMIF(NSL!$C$216:$C$238,C53,NSL!$Q$216:$Q$238)</f>
        <v>0</v>
      </c>
      <c r="U53" s="55">
        <f>SUMIF(NSL!$C$240:$C$252,C53,NSL!$Q$240:$Q$252)</f>
        <v>0</v>
      </c>
      <c r="V53" s="55">
        <f>SUMIF(NSL!$C$254:$C$255,C53,NSL!$Q$254:$Q$255)</f>
        <v>0</v>
      </c>
      <c r="W53" s="55">
        <f>SUMIF(NSL!$C$257:$C$282,C53,NSL!$Q$257:$Q$282)</f>
        <v>0</v>
      </c>
      <c r="X53" s="55">
        <f>SUMIF(NSL!$C$284:$C$346,C53,NSL!$Q$284:$Q$346)</f>
        <v>0</v>
      </c>
      <c r="Y53" s="55">
        <f>SUMIF(NSL!$C$348:$C$436,C53,NSL!$Q$348:$Q$436)</f>
        <v>0</v>
      </c>
      <c r="Z53" s="55">
        <f>SUMIF(NSL!$C$438:$C$480,C53,NSL!$Q$438:$Q$480)</f>
        <v>0</v>
      </c>
      <c r="AA53" s="72">
        <f t="shared" si="16"/>
        <v>0</v>
      </c>
      <c r="AB53" s="55">
        <f>SUMIF(NSL!$C$483:$C$679,C53,NSL!$Q$483:$Q$679)</f>
        <v>0</v>
      </c>
      <c r="AC53" s="55">
        <f>SUMIF(NSL!$C$681:$C$682,C53,NSL!$Q$681:$Q$682)</f>
        <v>0</v>
      </c>
      <c r="AD53" s="55">
        <f>SUMIF(NSL!$C$684:$C$692,C53,NSL!$Q$684:$Q$692)</f>
        <v>0</v>
      </c>
      <c r="AE53" s="55">
        <f>SUMIF(NSL!$C$694:$C$776,C53,NSL!$Q$694:$Q$776)</f>
        <v>0</v>
      </c>
      <c r="AF53" s="55">
        <f>SUMIF(NSL!$C$778:$C$810,C53,NSL!$Q$778:$Q$810)</f>
        <v>0</v>
      </c>
      <c r="AG53" s="55">
        <f>SUMIF(NSL!$C$812:$C$813,C53,NSL!$Q$812:$Q$813)</f>
        <v>0</v>
      </c>
      <c r="AH53" s="55">
        <f>SUMIF(NSL!$C$815:$C$816,C53,NSL!$Q$815:$Q$816)</f>
        <v>0</v>
      </c>
      <c r="AI53" s="55">
        <f>SUMIF(NSL!$C$818:$C$889,C53,NSL!$Q$818:$Q$889)</f>
        <v>0</v>
      </c>
      <c r="AJ53" s="55">
        <f>SUMIF(NSL!$C$891:$C$917,C53,NSL!$Q$891:$Q$917)</f>
        <v>0</v>
      </c>
      <c r="AK53" s="55">
        <f>SUMIF(NSL!$C$919:$C$981,C53,NSL!$Q$919:$Q$981)</f>
        <v>0</v>
      </c>
      <c r="AL53" s="55">
        <f>SUMIF(NSL!$C$983:$C$1000,C53,NSL!$Q$983:$Q$1000)</f>
        <v>0</v>
      </c>
      <c r="AM53" s="55">
        <f>SUMIF(NSL!$C$1002:$C$1028,C53,NSL!$Q$1002:$Q$1028)</f>
        <v>0</v>
      </c>
      <c r="AN53" s="55">
        <f>SUMIF(NSL!$C$1030:$C$1045,C53,NSL!$Q$1030:$Q$1045)</f>
        <v>0</v>
      </c>
      <c r="AO53" s="55">
        <f>SUMIF(NSL!$C$1047:$C$1048,C53,NSL!$Q$1047:$Q$1048)</f>
        <v>0</v>
      </c>
      <c r="AP53" s="55">
        <f>SUMIF(NSL!$C$1050:$C$1074,C53,NSL!$Q$1050:$Q$1074)</f>
        <v>0</v>
      </c>
      <c r="AQ53" s="55">
        <f>SUMIF(NSL!$C$1076:$C$1099,C53,NSL!$Q$1076:$Q$1099)</f>
        <v>0</v>
      </c>
      <c r="AR53" s="55">
        <f>SUMIF(NSL!$C$1101:$C$1121,C53,NSL!$Q$1101:$Q$1121)</f>
        <v>0</v>
      </c>
      <c r="AS53" s="55">
        <f>SUMIF(NSL!$C$1123:$C$1164,C53,NSL!$Q$1123:$Q$1164)</f>
        <v>0</v>
      </c>
      <c r="AT53" s="55">
        <f>SUMIF(NSL!$C$1166:$C$1201,C53,NSL!$Q$1166:$Q$1201)</f>
        <v>0</v>
      </c>
      <c r="AU53" s="55">
        <f>SUMIF(NSL!$C$1203:$C$1223,C53,NSL!$Q$1203:$Q$1223)</f>
        <v>0</v>
      </c>
      <c r="AV53" s="55">
        <f>SUMIF(NSL!$C$1225:$C$1226,C53,NSL!$Q$1225:$Q$1226)</f>
        <v>0</v>
      </c>
      <c r="AW53" s="55">
        <f>SUMIF(NSL!$C$1228:$C$1244,C53,NSL!$Q$1228:$Q$1244)</f>
        <v>0</v>
      </c>
      <c r="AX53" s="55">
        <f>SUMIF(NSL!$C$1246:$C$1351,C53,NSL!$Q$1246:$Q$1351)</f>
        <v>0</v>
      </c>
      <c r="AY53" s="55">
        <f>SUMIF(NSL!$C$1353:$C$1434,C53,NSL!$Q$1353:$Q$1434)</f>
        <v>0</v>
      </c>
      <c r="AZ53" s="54">
        <f>D53-BG53</f>
        <v>0</v>
      </c>
      <c r="BA53" s="55">
        <f>SUMIF(NSL!$C$1442:$C$1507,C53,NSL!$Q$1442:$Q$1507)</f>
        <v>0</v>
      </c>
      <c r="BB53" s="55">
        <f>SUMIF(NSL!$C$1509:$C$1540,C53,NSL!$Q$1509:$Q$1540)</f>
        <v>0</v>
      </c>
      <c r="BC53" s="55">
        <f>SUMIF(NSL!$C$1542:$C$1545,C53,NSL!$Q$1542:$Q$1545)</f>
        <v>0</v>
      </c>
      <c r="BD53" s="55">
        <f>SUMIF(NSL!$C$1547:$C$1560,C53,NSL!$Q$1547:$Q$1560)</f>
        <v>0</v>
      </c>
      <c r="BE53" s="55">
        <f>SUMIF(NSL!$C$1562:$C$1565,C53,NSL!$Q$1562:$Q$1565)</f>
        <v>0</v>
      </c>
      <c r="BF53" s="55">
        <f>SUMIF(NSL!$C$1567:$C$1569,C53,NSL!$Q$1567:$Q$1569)</f>
        <v>0</v>
      </c>
      <c r="BG53" s="65">
        <f>SUM(G53:Q53)+SUM(S53:Z53)+SUM(AB53:AY53)+SUM(BA53:BF53)</f>
        <v>0</v>
      </c>
      <c r="BH53" s="58">
        <f>AZ60-BG53</f>
        <v>0</v>
      </c>
      <c r="BI53" s="53">
        <f t="shared" si="6"/>
        <v>0</v>
      </c>
    </row>
    <row r="54" spans="1:61" ht="15">
      <c r="A54" s="8" t="s">
        <v>140</v>
      </c>
      <c r="B54" s="9" t="s">
        <v>134</v>
      </c>
      <c r="C54" s="8" t="s">
        <v>152</v>
      </c>
      <c r="D54" s="52">
        <f>HTg!N56</f>
        <v>0.05</v>
      </c>
      <c r="E54" s="65">
        <f t="shared" si="10"/>
        <v>0</v>
      </c>
      <c r="F54" s="70">
        <f t="shared" si="11"/>
        <v>0</v>
      </c>
      <c r="G54" s="55">
        <f>SUMIF(NSL!$C$9:$C$10,C54,NSL!$Q$9:$Q$10)</f>
        <v>0</v>
      </c>
      <c r="H54" s="55">
        <f>SUMIF(NSL!$C$12:$C$13,C54,NSL!$Q$12:$Q$13)</f>
        <v>0</v>
      </c>
      <c r="I54" s="55">
        <f>SUMIF(NSL!$C$15:$C$16,C54,NSL!$Q$15:$Q$16)</f>
        <v>0</v>
      </c>
      <c r="J54" s="55">
        <f>SUMIF(NSL!$C$18:$C$19,C54,NSL!$Q$18:$Q$19)</f>
        <v>0</v>
      </c>
      <c r="K54" s="55">
        <f>SUMIF(NSL!$C$21:$C$43,C54,NSL!$Q$21:$Q$43)</f>
        <v>0</v>
      </c>
      <c r="L54" s="55">
        <f>SUMIF(NSL!$C$45:$C$51,C54,NSL!$Q$45:$Q$51)</f>
        <v>0</v>
      </c>
      <c r="M54" s="55">
        <f>SUMIF(NSL!$C$53:$C$55,C54,NSL!$Q$53:$Q$55)</f>
        <v>0</v>
      </c>
      <c r="N54" s="55">
        <f>SUMIF(NSL!$C$57:$C$65,C54,NSL!$Q$57:$Q$65)</f>
        <v>0</v>
      </c>
      <c r="O54" s="55">
        <f>SUMIF(NSL!$C$67:$C$76,C54,NSL!$Q$67:$Q$76)</f>
        <v>0</v>
      </c>
      <c r="P54" s="55">
        <f>SUMIF(NSL!$C$78:$C$79,C54,NSL!$Q$78:$Q$79)</f>
        <v>0</v>
      </c>
      <c r="Q54" s="55">
        <f>SUMIF(NSL!$C$81:$C$173,C54,NSL!$Q$81:$Q$173)</f>
        <v>0</v>
      </c>
      <c r="R54" s="65">
        <f t="shared" si="12"/>
        <v>0.05</v>
      </c>
      <c r="S54" s="55">
        <f>SUMIF(NSL!$C$176:$C$214,C54,NSL!$Q$176:$Q$214)</f>
        <v>0</v>
      </c>
      <c r="T54" s="55">
        <f>SUMIF(NSL!$C$216:$C$238,C54,NSL!$Q$216:$Q$238)</f>
        <v>0</v>
      </c>
      <c r="U54" s="55">
        <f>SUMIF(NSL!$C$240:$C$252,C54,NSL!$Q$240:$Q$252)</f>
        <v>0</v>
      </c>
      <c r="V54" s="55">
        <f>SUMIF(NSL!$C$254:$C$255,C54,NSL!$Q$254:$Q$255)</f>
        <v>0</v>
      </c>
      <c r="W54" s="55">
        <f>SUMIF(NSL!$C$257:$C$282,C54,NSL!$Q$257:$Q$282)</f>
        <v>0</v>
      </c>
      <c r="X54" s="55">
        <f>SUMIF(NSL!$C$284:$C$346,C54,NSL!$Q$284:$Q$346)</f>
        <v>0</v>
      </c>
      <c r="Y54" s="55">
        <f>SUMIF(NSL!$C$348:$C$436,C54,NSL!$Q$348:$Q$436)</f>
        <v>0</v>
      </c>
      <c r="Z54" s="55">
        <f>SUMIF(NSL!$C$438:$C$480,C54,NSL!$Q$438:$Q$480)</f>
        <v>0</v>
      </c>
      <c r="AA54" s="72">
        <f t="shared" si="16"/>
        <v>0</v>
      </c>
      <c r="AB54" s="55">
        <f>SUMIF(NSL!$C$483:$C$679,C54,NSL!$Q$483:$Q$679)</f>
        <v>0</v>
      </c>
      <c r="AC54" s="55">
        <f>SUMIF(NSL!$C$681:$C$682,C54,NSL!$Q$681:$Q$682)</f>
        <v>0</v>
      </c>
      <c r="AD54" s="55">
        <f>SUMIF(NSL!$C$684:$C$692,C54,NSL!$Q$684:$Q$692)</f>
        <v>0</v>
      </c>
      <c r="AE54" s="55">
        <f>SUMIF(NSL!$C$694:$C$776,C54,NSL!$Q$694:$Q$776)</f>
        <v>0</v>
      </c>
      <c r="AF54" s="55">
        <f>SUMIF(NSL!$C$778:$C$810,C54,NSL!$Q$778:$Q$810)</f>
        <v>0</v>
      </c>
      <c r="AG54" s="55">
        <f>SUMIF(NSL!$C$812:$C$813,C54,NSL!$Q$812:$Q$813)</f>
        <v>0</v>
      </c>
      <c r="AH54" s="55">
        <f>SUMIF(NSL!$C$815:$C$816,C54,NSL!$Q$815:$Q$816)</f>
        <v>0</v>
      </c>
      <c r="AI54" s="55">
        <f>SUMIF(NSL!$C$818:$C$889,C54,NSL!$Q$818:$Q$889)</f>
        <v>0</v>
      </c>
      <c r="AJ54" s="55">
        <f>SUMIF(NSL!$C$891:$C$917,C54,NSL!$Q$891:$Q$917)</f>
        <v>0</v>
      </c>
      <c r="AK54" s="55">
        <f>SUMIF(NSL!$C$919:$C$981,C54,NSL!$Q$919:$Q$981)</f>
        <v>0</v>
      </c>
      <c r="AL54" s="55">
        <f>SUMIF(NSL!$C$983:$C$1000,C54,NSL!$Q$983:$Q$1000)</f>
        <v>0</v>
      </c>
      <c r="AM54" s="55">
        <f>SUMIF(NSL!$C$1002:$C$1028,C54,NSL!$Q$1002:$Q$1028)</f>
        <v>0</v>
      </c>
      <c r="AN54" s="55">
        <f>SUMIF(NSL!$C$1030:$C$1045,C54,NSL!$Q$1030:$Q$1045)</f>
        <v>0</v>
      </c>
      <c r="AO54" s="55">
        <f>SUMIF(NSL!$C$1047:$C$1048,C54,NSL!$Q$1047:$Q$1048)</f>
        <v>0</v>
      </c>
      <c r="AP54" s="55">
        <f>SUMIF(NSL!$C$1050:$C$1074,C54,NSL!$Q$1050:$Q$1074)</f>
        <v>0</v>
      </c>
      <c r="AQ54" s="55">
        <f>SUMIF(NSL!$C$1076:$C$1099,C54,NSL!$Q$1076:$Q$1099)</f>
        <v>0</v>
      </c>
      <c r="AR54" s="55">
        <f>SUMIF(NSL!$C$1101:$C$1121,C54,NSL!$Q$1101:$Q$1121)</f>
        <v>0</v>
      </c>
      <c r="AS54" s="55">
        <f>SUMIF(NSL!$C$1123:$C$1164,C54,NSL!$Q$1123:$Q$1164)</f>
        <v>0</v>
      </c>
      <c r="AT54" s="55">
        <f>SUMIF(NSL!$C$1166:$C$1201,C54,NSL!$Q$1166:$Q$1201)</f>
        <v>0</v>
      </c>
      <c r="AU54" s="55">
        <f>SUMIF(NSL!$C$1203:$C$1223,C54,NSL!$Q$1203:$Q$1223)</f>
        <v>0</v>
      </c>
      <c r="AV54" s="55">
        <f>SUMIF(NSL!$C$1225:$C$1226,C54,NSL!$Q$1225:$Q$1226)</f>
        <v>0</v>
      </c>
      <c r="AW54" s="55">
        <f>SUMIF(NSL!$C$1228:$C$1244,C54,NSL!$Q$1228:$Q$1244)</f>
        <v>0</v>
      </c>
      <c r="AX54" s="55">
        <f>SUMIF(NSL!$C$1246:$C$1351,C54,NSL!$Q$1246:$Q$1351)</f>
        <v>0</v>
      </c>
      <c r="AY54" s="55">
        <f>SUMIF(NSL!$C$1353:$C$1434,C54,NSL!$Q$1353:$Q$1434)</f>
        <v>0</v>
      </c>
      <c r="AZ54" s="55">
        <f>SUMIF(NSL!$C$1436:$C$1440,C54,NSL!$Q$1436:$Q$1440)</f>
        <v>0</v>
      </c>
      <c r="BA54" s="54">
        <f>D54-BG54</f>
        <v>0.05</v>
      </c>
      <c r="BB54" s="55">
        <f>SUMIF(NSL!$C$1509:$C$1540,C54,NSL!$Q$1509:$Q$1540)</f>
        <v>0</v>
      </c>
      <c r="BC54" s="55">
        <f>SUMIF(NSL!$C$1542:$C$1545,C54,NSL!$Q$1542:$Q$1545)</f>
        <v>0</v>
      </c>
      <c r="BD54" s="55">
        <f>SUMIF(NSL!$C$1547:$C$1560,C54,NSL!$Q$1547:$Q$1560)</f>
        <v>0</v>
      </c>
      <c r="BE54" s="55">
        <f>SUMIF(NSL!$C$1562:$C$1565,C54,NSL!$Q$1562:$Q$1565)</f>
        <v>0</v>
      </c>
      <c r="BF54" s="55">
        <f>SUMIF(NSL!$C$1567:$C$1569,C54,NSL!$Q$1567:$Q$1569)</f>
        <v>0</v>
      </c>
      <c r="BG54" s="65">
        <f>SUM(G54:Q54)+SUM(S54:Z54)+SUM(AB54:AZ54)+SUM(BB54:BF54)</f>
        <v>0</v>
      </c>
      <c r="BH54" s="58">
        <f>BA60-BG54</f>
        <v>0</v>
      </c>
      <c r="BI54" s="53">
        <f t="shared" si="6"/>
        <v>0.05</v>
      </c>
    </row>
    <row r="55" spans="1:61" ht="15">
      <c r="A55" s="8" t="s">
        <v>141</v>
      </c>
      <c r="B55" s="9" t="s">
        <v>153</v>
      </c>
      <c r="C55" s="8" t="s">
        <v>44</v>
      </c>
      <c r="D55" s="52">
        <f>HTg!N57</f>
        <v>0.05</v>
      </c>
      <c r="E55" s="65">
        <f t="shared" si="10"/>
        <v>0</v>
      </c>
      <c r="F55" s="70">
        <f t="shared" si="11"/>
        <v>0</v>
      </c>
      <c r="G55" s="55">
        <f>SUMIF(NSL!$C$9:$C$10,C55,NSL!$Q$9:$Q$10)</f>
        <v>0</v>
      </c>
      <c r="H55" s="55">
        <f>SUMIF(NSL!$C$12:$C$13,C55,NSL!$Q$12:$Q$13)</f>
        <v>0</v>
      </c>
      <c r="I55" s="55">
        <f>SUMIF(NSL!$C$15:$C$16,C55,NSL!$Q$15:$Q$16)</f>
        <v>0</v>
      </c>
      <c r="J55" s="55">
        <f>SUMIF(NSL!$C$18:$C$19,C55,NSL!$Q$18:$Q$19)</f>
        <v>0</v>
      </c>
      <c r="K55" s="55">
        <f>SUMIF(NSL!$C$21:$C$43,C55,NSL!$Q$21:$Q$43)</f>
        <v>0</v>
      </c>
      <c r="L55" s="55">
        <f>SUMIF(NSL!$C$45:$C$51,C55,NSL!$Q$45:$Q$51)</f>
        <v>0</v>
      </c>
      <c r="M55" s="55">
        <f>SUMIF(NSL!$C$53:$C$55,C55,NSL!$Q$53:$Q$55)</f>
        <v>0</v>
      </c>
      <c r="N55" s="55">
        <f>SUMIF(NSL!$C$57:$C$65,C55,NSL!$Q$57:$Q$65)</f>
        <v>0</v>
      </c>
      <c r="O55" s="55">
        <f>SUMIF(NSL!$C$67:$C$76,C55,NSL!$Q$67:$Q$76)</f>
        <v>0</v>
      </c>
      <c r="P55" s="55">
        <f>SUMIF(NSL!$C$78:$C$79,C55,NSL!$Q$78:$Q$79)</f>
        <v>0</v>
      </c>
      <c r="Q55" s="55">
        <f>SUMIF(NSL!$C$81:$C$173,C55,NSL!$Q$81:$Q$173)</f>
        <v>0</v>
      </c>
      <c r="R55" s="65">
        <f t="shared" si="12"/>
        <v>0.05</v>
      </c>
      <c r="S55" s="55">
        <f>SUMIF(NSL!$C$176:$C$214,C55,NSL!$Q$176:$Q$214)</f>
        <v>0</v>
      </c>
      <c r="T55" s="55">
        <f>SUMIF(NSL!$C$216:$C$238,C55,NSL!$Q$216:$Q$238)</f>
        <v>0</v>
      </c>
      <c r="U55" s="55">
        <f>SUMIF(NSL!$C$240:$C$252,C55,NSL!$Q$240:$Q$252)</f>
        <v>0</v>
      </c>
      <c r="V55" s="55">
        <f>SUMIF(NSL!$C$254:$C$255,C55,NSL!$Q$254:$Q$255)</f>
        <v>0</v>
      </c>
      <c r="W55" s="55">
        <f>SUMIF(NSL!$C$257:$C$282,C55,NSL!$Q$257:$Q$282)</f>
        <v>0</v>
      </c>
      <c r="X55" s="55">
        <f>SUMIF(NSL!$C$284:$C$346,C55,NSL!$Q$284:$Q$346)</f>
        <v>0</v>
      </c>
      <c r="Y55" s="55">
        <f>SUMIF(NSL!$C$348:$C$436,C55,NSL!$Q$348:$Q$436)</f>
        <v>0</v>
      </c>
      <c r="Z55" s="55">
        <f>SUMIF(NSL!$C$438:$C$480,C55,NSL!$Q$438:$Q$480)</f>
        <v>0</v>
      </c>
      <c r="AA55" s="72">
        <f t="shared" si="16"/>
        <v>0</v>
      </c>
      <c r="AB55" s="55">
        <f>SUMIF(NSL!$C$483:$C$679,C55,NSL!$Q$483:$Q$679)</f>
        <v>0</v>
      </c>
      <c r="AC55" s="55">
        <f>SUMIF(NSL!$C$681:$C$682,C55,NSL!$Q$681:$Q$682)</f>
        <v>0</v>
      </c>
      <c r="AD55" s="55">
        <f>SUMIF(NSL!$C$684:$C$692,C55,NSL!$Q$684:$Q$692)</f>
        <v>0</v>
      </c>
      <c r="AE55" s="55">
        <f>SUMIF(NSL!$C$694:$C$776,C55,NSL!$Q$694:$Q$776)</f>
        <v>0</v>
      </c>
      <c r="AF55" s="55">
        <f>SUMIF(NSL!$C$778:$C$810,C55,NSL!$Q$778:$Q$810)</f>
        <v>0</v>
      </c>
      <c r="AG55" s="55">
        <f>SUMIF(NSL!$C$812:$C$813,C55,NSL!$Q$812:$Q$813)</f>
        <v>0</v>
      </c>
      <c r="AH55" s="55">
        <f>SUMIF(NSL!$C$815:$C$816,C55,NSL!$Q$815:$Q$816)</f>
        <v>0</v>
      </c>
      <c r="AI55" s="55">
        <f>SUMIF(NSL!$C$818:$C$889,C55,NSL!$Q$818:$Q$889)</f>
        <v>0</v>
      </c>
      <c r="AJ55" s="55">
        <f>SUMIF(NSL!$C$891:$C$917,C55,NSL!$Q$891:$Q$917)</f>
        <v>0</v>
      </c>
      <c r="AK55" s="55">
        <f>SUMIF(NSL!$C$919:$C$981,C55,NSL!$Q$919:$Q$981)</f>
        <v>0</v>
      </c>
      <c r="AL55" s="55">
        <f>SUMIF(NSL!$C$983:$C$1000,C55,NSL!$Q$983:$Q$1000)</f>
        <v>0</v>
      </c>
      <c r="AM55" s="55">
        <f>SUMIF(NSL!$C$1002:$C$1028,C55,NSL!$Q$1002:$Q$1028)</f>
        <v>0</v>
      </c>
      <c r="AN55" s="55">
        <f>SUMIF(NSL!$C$1030:$C$1045,C55,NSL!$Q$1030:$Q$1045)</f>
        <v>0</v>
      </c>
      <c r="AO55" s="55">
        <f>SUMIF(NSL!$C$1047:$C$1048,C55,NSL!$Q$1047:$Q$1048)</f>
        <v>0</v>
      </c>
      <c r="AP55" s="55">
        <f>SUMIF(NSL!$C$1050:$C$1074,C55,NSL!$Q$1050:$Q$1074)</f>
        <v>0</v>
      </c>
      <c r="AQ55" s="55">
        <f>SUMIF(NSL!$C$1076:$C$1099,C55,NSL!$Q$1076:$Q$1099)</f>
        <v>0</v>
      </c>
      <c r="AR55" s="55">
        <f>SUMIF(NSL!$C$1101:$C$1121,C55,NSL!$Q$1101:$Q$1121)</f>
        <v>0</v>
      </c>
      <c r="AS55" s="55">
        <f>SUMIF(NSL!$C$1123:$C$1164,C55,NSL!$Q$1123:$Q$1164)</f>
        <v>0</v>
      </c>
      <c r="AT55" s="55">
        <f>SUMIF(NSL!$C$1166:$C$1201,C55,NSL!$Q$1166:$Q$1201)</f>
        <v>0</v>
      </c>
      <c r="AU55" s="55">
        <f>SUMIF(NSL!$C$1203:$C$1223,C55,NSL!$Q$1203:$Q$1223)</f>
        <v>0</v>
      </c>
      <c r="AV55" s="55">
        <f>SUMIF(NSL!$C$1225:$C$1226,C55,NSL!$Q$1225:$Q$1226)</f>
        <v>0</v>
      </c>
      <c r="AW55" s="55">
        <f>SUMIF(NSL!$C$1228:$C$1244,C55,NSL!$Q$1228:$Q$1244)</f>
        <v>0</v>
      </c>
      <c r="AX55" s="55">
        <f>SUMIF(NSL!$C$1246:$C$1351,C55,NSL!$Q$1246:$Q$1351)</f>
        <v>0</v>
      </c>
      <c r="AY55" s="55">
        <f>SUMIF(NSL!$C$1353:$C$1434,C55,NSL!$Q$1353:$Q$1434)</f>
        <v>0</v>
      </c>
      <c r="AZ55" s="55">
        <f>SUMIF(NSL!$C$1436:$C$1440,C55,NSL!$Q$1436:$Q$1440)</f>
        <v>0</v>
      </c>
      <c r="BA55" s="55">
        <f>SUMIF(NSL!$C$1442:$C$1507,C55,NSL!$Q$1442:$Q$1507)</f>
        <v>0</v>
      </c>
      <c r="BB55" s="54">
        <f>D55-BG55</f>
        <v>0.05</v>
      </c>
      <c r="BC55" s="55">
        <f>SUMIF(NSL!$C$1542:$C$1545,C55,NSL!$Q$1542:$Q$1545)</f>
        <v>0</v>
      </c>
      <c r="BD55" s="55">
        <f>SUMIF(NSL!$C$1547:$C$1560,C55,NSL!$Q$1547:$Q$1560)</f>
        <v>0</v>
      </c>
      <c r="BE55" s="55">
        <f>SUMIF(NSL!$C$1562:$C$1565,C55,NSL!$Q$1562:$Q$1565)</f>
        <v>0</v>
      </c>
      <c r="BF55" s="55">
        <f>SUMIF(NSL!$C$1567:$C$1569,C55,NSL!$Q$1567:$Q$1569)</f>
        <v>0</v>
      </c>
      <c r="BG55" s="65">
        <f>SUM(G55:Q55)+SUM(S55:Z55)+SUM(AB55:BA55)+SUM(BC55:BF55)</f>
        <v>0</v>
      </c>
      <c r="BH55" s="58">
        <f>BB60-BG55</f>
        <v>0</v>
      </c>
      <c r="BI55" s="53">
        <f t="shared" si="6"/>
        <v>0.05</v>
      </c>
    </row>
    <row r="56" spans="1:61" ht="15">
      <c r="A56" s="8" t="s">
        <v>142</v>
      </c>
      <c r="B56" s="9" t="s">
        <v>154</v>
      </c>
      <c r="C56" s="8" t="s">
        <v>47</v>
      </c>
      <c r="D56" s="52">
        <f>HTg!N58</f>
        <v>29.53</v>
      </c>
      <c r="E56" s="65">
        <f t="shared" si="10"/>
        <v>0</v>
      </c>
      <c r="F56" s="70">
        <f t="shared" si="11"/>
        <v>0</v>
      </c>
      <c r="G56" s="55">
        <f>SUMIF(NSL!$C$9:$C$10,C56,NSL!$Q$9:$Q$10)</f>
        <v>0</v>
      </c>
      <c r="H56" s="55">
        <f>SUMIF(NSL!$C$12:$C$13,C56,NSL!$Q$12:$Q$13)</f>
        <v>0</v>
      </c>
      <c r="I56" s="55">
        <f>SUMIF(NSL!$C$15:$C$16,C56,NSL!$Q$15:$Q$16)</f>
        <v>0</v>
      </c>
      <c r="J56" s="55">
        <f>SUMIF(NSL!$C$18:$C$19,C56,NSL!$Q$18:$Q$19)</f>
        <v>0</v>
      </c>
      <c r="K56" s="55">
        <f>SUMIF(NSL!$C$21:$C$43,C56,NSL!$Q$21:$Q$43)</f>
        <v>0</v>
      </c>
      <c r="L56" s="55">
        <f>SUMIF(NSL!$C$45:$C$51,C56,NSL!$Q$45:$Q$51)</f>
        <v>0</v>
      </c>
      <c r="M56" s="55">
        <f>SUMIF(NSL!$C$53:$C$55,C56,NSL!$Q$53:$Q$55)</f>
        <v>0</v>
      </c>
      <c r="N56" s="55">
        <f>SUMIF(NSL!$C$57:$C$65,C56,NSL!$Q$57:$Q$65)</f>
        <v>0</v>
      </c>
      <c r="O56" s="55">
        <f>SUMIF(NSL!$C$67:$C$76,C56,NSL!$Q$67:$Q$76)</f>
        <v>0</v>
      </c>
      <c r="P56" s="55">
        <f>SUMIF(NSL!$C$78:$C$79,C56,NSL!$Q$78:$Q$79)</f>
        <v>0</v>
      </c>
      <c r="Q56" s="55">
        <f>SUMIF(NSL!$C$81:$C$173,C56,NSL!$Q$81:$Q$173)</f>
        <v>0</v>
      </c>
      <c r="R56" s="65">
        <f t="shared" si="12"/>
        <v>29.53</v>
      </c>
      <c r="S56" s="55">
        <f>SUMIF(NSL!$C$176:$C$214,C56,NSL!$Q$176:$Q$214)</f>
        <v>0</v>
      </c>
      <c r="T56" s="55">
        <f>SUMIF(NSL!$C$216:$C$238,C56,NSL!$Q$216:$Q$238)</f>
        <v>0</v>
      </c>
      <c r="U56" s="55">
        <f>SUMIF(NSL!$C$240:$C$252,C56,NSL!$Q$240:$Q$252)</f>
        <v>0</v>
      </c>
      <c r="V56" s="55">
        <f>SUMIF(NSL!$C$254:$C$255,C56,NSL!$Q$254:$Q$255)</f>
        <v>0</v>
      </c>
      <c r="W56" s="55">
        <f>SUMIF(NSL!$C$257:$C$282,C56,NSL!$Q$257:$Q$282)</f>
        <v>0</v>
      </c>
      <c r="X56" s="55">
        <f>SUMIF(NSL!$C$284:$C$346,C56,NSL!$Q$284:$Q$346)</f>
        <v>0</v>
      </c>
      <c r="Y56" s="55">
        <f>SUMIF(NSL!$C$348:$C$436,C56,NSL!$Q$348:$Q$436)</f>
        <v>0</v>
      </c>
      <c r="Z56" s="55">
        <f>SUMIF(NSL!$C$438:$C$480,C56,NSL!$Q$438:$Q$480)</f>
        <v>0</v>
      </c>
      <c r="AA56" s="72">
        <f t="shared" si="16"/>
        <v>0.75</v>
      </c>
      <c r="AB56" s="55">
        <f>SUMIF(NSL!$C$483:$C$679,C56,NSL!$Q$483:$Q$679)</f>
        <v>0</v>
      </c>
      <c r="AC56" s="55">
        <f>SUMIF(NSL!$C$681:$C$682,C56,NSL!$Q$681:$Q$682)</f>
        <v>0</v>
      </c>
      <c r="AD56" s="55">
        <f>SUMIF(NSL!$C$684:$C$692,C56,NSL!$Q$684:$Q$692)</f>
        <v>0</v>
      </c>
      <c r="AE56" s="55">
        <f>SUMIF(NSL!$C$694:$C$776,C56,NSL!$Q$694:$Q$776)</f>
        <v>0.05</v>
      </c>
      <c r="AF56" s="55">
        <f>SUMIF(NSL!$C$778:$C$810,C56,NSL!$Q$778:$Q$810)</f>
        <v>0</v>
      </c>
      <c r="AG56" s="55">
        <f>SUMIF(NSL!$C$812:$C$813,C56,NSL!$Q$812:$Q$813)</f>
        <v>0</v>
      </c>
      <c r="AH56" s="55">
        <f>SUMIF(NSL!$C$815:$C$816,C56,NSL!$Q$815:$Q$816)</f>
        <v>0</v>
      </c>
      <c r="AI56" s="55">
        <f>SUMIF(NSL!$C$818:$C$889,C56,NSL!$Q$818:$Q$889)</f>
        <v>0</v>
      </c>
      <c r="AJ56" s="55">
        <f>SUMIF(NSL!$C$891:$C$917,C56,NSL!$Q$891:$Q$917)</f>
        <v>0.7</v>
      </c>
      <c r="AK56" s="55">
        <f>SUMIF(NSL!$C$919:$C$981,C56,NSL!$Q$919:$Q$981)</f>
        <v>0</v>
      </c>
      <c r="AL56" s="55">
        <f>SUMIF(NSL!$C$983:$C$1000,C56,NSL!$Q$983:$Q$1000)</f>
        <v>0</v>
      </c>
      <c r="AM56" s="55">
        <f>SUMIF(NSL!$C$1002:$C$1028,C56,NSL!$Q$1002:$Q$1028)</f>
        <v>0</v>
      </c>
      <c r="AN56" s="55">
        <f>SUMIF(NSL!$C$1030:$C$1045,C56,NSL!$Q$1030:$Q$1045)</f>
        <v>0</v>
      </c>
      <c r="AO56" s="55">
        <f>SUMIF(NSL!$C$1047:$C$1048,C56,NSL!$Q$1047:$Q$1048)</f>
        <v>0</v>
      </c>
      <c r="AP56" s="55">
        <f>SUMIF(NSL!$C$1050:$C$1074,C56,NSL!$Q$1050:$Q$1074)</f>
        <v>0</v>
      </c>
      <c r="AQ56" s="55">
        <f>SUMIF(NSL!$C$1076:$C$1099,C56,NSL!$Q$1076:$Q$1099)</f>
        <v>0</v>
      </c>
      <c r="AR56" s="55">
        <f>SUMIF(NSL!$C$1101:$C$1121,C56,NSL!$Q$1101:$Q$1121)</f>
        <v>0</v>
      </c>
      <c r="AS56" s="55">
        <f>SUMIF(NSL!$C$1123:$C$1164,C56,NSL!$Q$1123:$Q$1164)</f>
        <v>0</v>
      </c>
      <c r="AT56" s="55">
        <f>SUMIF(NSL!$C$1166:$C$1201,C56,NSL!$Q$1166:$Q$1201)</f>
        <v>0</v>
      </c>
      <c r="AU56" s="55">
        <f>SUMIF(NSL!$C$1203:$C$1223,C56,NSL!$Q$1203:$Q$1223)</f>
        <v>0</v>
      </c>
      <c r="AV56" s="55">
        <f>SUMIF(NSL!$C$1225:$C$1226,C56,NSL!$Q$1225:$Q$1226)</f>
        <v>0</v>
      </c>
      <c r="AW56" s="55">
        <f>SUMIF(NSL!$C$1228:$C$1244,C56,NSL!$Q$1228:$Q$1244)</f>
        <v>0</v>
      </c>
      <c r="AX56" s="55">
        <f>SUMIF(NSL!$C$1246:$C$1351,C56,NSL!$Q$1246:$Q$1351)</f>
        <v>0</v>
      </c>
      <c r="AY56" s="55">
        <f>SUMIF(NSL!$C$1353:$C$1434,C56,NSL!$Q$1353:$Q$1434)</f>
        <v>0</v>
      </c>
      <c r="AZ56" s="55">
        <f>SUMIF(NSL!$C$1436:$C$1440,C56,NSL!$Q$1436:$Q$1440)</f>
        <v>0</v>
      </c>
      <c r="BA56" s="55">
        <f>SUMIF(NSL!$C$1442:$C$1507,C56,NSL!$Q$1442:$Q$1507)</f>
        <v>0</v>
      </c>
      <c r="BB56" s="55">
        <f>SUMIF(NSL!$C$1509:$C$1540,C56,NSL!$Q$1509:$Q$1540)</f>
        <v>0</v>
      </c>
      <c r="BC56" s="54">
        <f>D56-BG56</f>
        <v>28.78</v>
      </c>
      <c r="BD56" s="55">
        <f>SUMIF(NSL!$C$1547:$C$1560,C56,NSL!$Q$1547:$Q$1560)</f>
        <v>0</v>
      </c>
      <c r="BE56" s="55">
        <f>SUMIF(NSL!$C$1562:$C$1565,C56,NSL!$Q$1562:$Q$1565)</f>
        <v>0</v>
      </c>
      <c r="BF56" s="55">
        <f>SUMIF(NSL!$C$1567:$C$1569,C56,NSL!$Q$1567:$Q$1569)</f>
        <v>0</v>
      </c>
      <c r="BG56" s="65">
        <f>SUM(G56:Q56)+SUM(S56:Z56)+SUM(AB56:BB56)+SUM(BD56:BF56)</f>
        <v>0.75</v>
      </c>
      <c r="BH56" s="58">
        <f>BC60-BG56</f>
        <v>-0.75</v>
      </c>
      <c r="BI56" s="53">
        <f t="shared" si="6"/>
        <v>28.78</v>
      </c>
    </row>
    <row r="57" spans="1:61" ht="15">
      <c r="A57" s="8" t="s">
        <v>143</v>
      </c>
      <c r="B57" s="9" t="s">
        <v>98</v>
      </c>
      <c r="C57" s="8" t="s">
        <v>46</v>
      </c>
      <c r="D57" s="52">
        <f>HTg!N59</f>
        <v>0</v>
      </c>
      <c r="E57" s="65">
        <f t="shared" si="10"/>
        <v>0</v>
      </c>
      <c r="F57" s="70">
        <f t="shared" si="11"/>
        <v>0</v>
      </c>
      <c r="G57" s="55">
        <f>SUMIF(NSL!$C$9:$C$10,C57,NSL!$Q$9:$Q$10)</f>
        <v>0</v>
      </c>
      <c r="H57" s="55">
        <f>SUMIF(NSL!$C$12:$C$13,C57,NSL!$Q$12:$Q$13)</f>
        <v>0</v>
      </c>
      <c r="I57" s="55">
        <f>SUMIF(NSL!$C$15:$C$16,C57,NSL!$Q$15:$Q$16)</f>
        <v>0</v>
      </c>
      <c r="J57" s="55">
        <f>SUMIF(NSL!$C$18:$C$19,C57,NSL!$Q$18:$Q$19)</f>
        <v>0</v>
      </c>
      <c r="K57" s="55">
        <f>SUMIF(NSL!$C$21:$C$43,C57,NSL!$Q$21:$Q$43)</f>
        <v>0</v>
      </c>
      <c r="L57" s="55">
        <f>SUMIF(NSL!$C$45:$C$51,C57,NSL!$Q$45:$Q$51)</f>
        <v>0</v>
      </c>
      <c r="M57" s="55">
        <f>SUMIF(NSL!$C$53:$C$55,C57,NSL!$Q$53:$Q$55)</f>
        <v>0</v>
      </c>
      <c r="N57" s="55">
        <f>SUMIF(NSL!$C$57:$C$65,C57,NSL!$Q$57:$Q$65)</f>
        <v>0</v>
      </c>
      <c r="O57" s="55">
        <f>SUMIF(NSL!$C$67:$C$76,C57,NSL!$Q$67:$Q$76)</f>
        <v>0</v>
      </c>
      <c r="P57" s="55">
        <f>SUMIF(NSL!$C$78:$C$79,C57,NSL!$Q$78:$Q$79)</f>
        <v>0</v>
      </c>
      <c r="Q57" s="55">
        <f>SUMIF(NSL!$C$81:$C$173,C57,NSL!$Q$81:$Q$173)</f>
        <v>0</v>
      </c>
      <c r="R57" s="65">
        <f t="shared" si="12"/>
        <v>0</v>
      </c>
      <c r="S57" s="55">
        <f>SUMIF(NSL!$C$176:$C$214,C57,NSL!$Q$176:$Q$214)</f>
        <v>0</v>
      </c>
      <c r="T57" s="55">
        <f>SUMIF(NSL!$C$216:$C$238,C57,NSL!$Q$216:$Q$238)</f>
        <v>0</v>
      </c>
      <c r="U57" s="55">
        <f>SUMIF(NSL!$C$240:$C$252,C57,NSL!$Q$240:$Q$252)</f>
        <v>0</v>
      </c>
      <c r="V57" s="55">
        <f>SUMIF(NSL!$C$254:$C$255,C57,NSL!$Q$254:$Q$255)</f>
        <v>0</v>
      </c>
      <c r="W57" s="55">
        <f>SUMIF(NSL!$C$257:$C$282,C57,NSL!$Q$257:$Q$282)</f>
        <v>0</v>
      </c>
      <c r="X57" s="55">
        <f>SUMIF(NSL!$C$284:$C$346,C57,NSL!$Q$284:$Q$346)</f>
        <v>0</v>
      </c>
      <c r="Y57" s="55">
        <f>SUMIF(NSL!$C$348:$C$436,C57,NSL!$Q$348:$Q$436)</f>
        <v>0</v>
      </c>
      <c r="Z57" s="55">
        <f>SUMIF(NSL!$C$438:$C$480,C57,NSL!$Q$438:$Q$480)</f>
        <v>0</v>
      </c>
      <c r="AA57" s="72">
        <f t="shared" si="16"/>
        <v>0</v>
      </c>
      <c r="AB57" s="55">
        <f>SUMIF(NSL!$C$483:$C$679,C57,NSL!$Q$483:$Q$679)</f>
        <v>0</v>
      </c>
      <c r="AC57" s="55">
        <f>SUMIF(NSL!$C$681:$C$682,C57,NSL!$Q$681:$Q$682)</f>
        <v>0</v>
      </c>
      <c r="AD57" s="55">
        <f>SUMIF(NSL!$C$684:$C$692,C57,NSL!$Q$684:$Q$692)</f>
        <v>0</v>
      </c>
      <c r="AE57" s="55">
        <f>SUMIF(NSL!$C$694:$C$776,C57,NSL!$Q$694:$Q$776)</f>
        <v>0</v>
      </c>
      <c r="AF57" s="55">
        <f>SUMIF(NSL!$C$778:$C$810,C57,NSL!$Q$778:$Q$810)</f>
        <v>0</v>
      </c>
      <c r="AG57" s="55">
        <f>SUMIF(NSL!$C$812:$C$813,C57,NSL!$Q$812:$Q$813)</f>
        <v>0</v>
      </c>
      <c r="AH57" s="55">
        <f>SUMIF(NSL!$C$815:$C$816,C57,NSL!$Q$815:$Q$816)</f>
        <v>0</v>
      </c>
      <c r="AI57" s="55">
        <f>SUMIF(NSL!$C$818:$C$889,C57,NSL!$Q$818:$Q$889)</f>
        <v>0</v>
      </c>
      <c r="AJ57" s="55">
        <f>SUMIF(NSL!$C$891:$C$917,C57,NSL!$Q$891:$Q$917)</f>
        <v>0</v>
      </c>
      <c r="AK57" s="55">
        <f>SUMIF(NSL!$C$919:$C$981,C57,NSL!$Q$919:$Q$981)</f>
        <v>0</v>
      </c>
      <c r="AL57" s="55">
        <f>SUMIF(NSL!$C$983:$C$1000,C57,NSL!$Q$983:$Q$1000)</f>
        <v>0</v>
      </c>
      <c r="AM57" s="55">
        <f>SUMIF(NSL!$C$1002:$C$1028,C57,NSL!$Q$1002:$Q$1028)</f>
        <v>0</v>
      </c>
      <c r="AN57" s="55">
        <f>SUMIF(NSL!$C$1030:$C$1045,C57,NSL!$Q$1030:$Q$1045)</f>
        <v>0</v>
      </c>
      <c r="AO57" s="55">
        <f>SUMIF(NSL!$C$1047:$C$1048,C57,NSL!$Q$1047:$Q$1048)</f>
        <v>0</v>
      </c>
      <c r="AP57" s="55">
        <f>SUMIF(NSL!$C$1050:$C$1074,C57,NSL!$Q$1050:$Q$1074)</f>
        <v>0</v>
      </c>
      <c r="AQ57" s="55">
        <f>SUMIF(NSL!$C$1076:$C$1099,C57,NSL!$Q$1076:$Q$1099)</f>
        <v>0</v>
      </c>
      <c r="AR57" s="55">
        <f>SUMIF(NSL!$C$1101:$C$1121,C57,NSL!$Q$1101:$Q$1121)</f>
        <v>0</v>
      </c>
      <c r="AS57" s="55">
        <f>SUMIF(NSL!$C$1123:$C$1164,C57,NSL!$Q$1123:$Q$1164)</f>
        <v>0</v>
      </c>
      <c r="AT57" s="55">
        <f>SUMIF(NSL!$C$1166:$C$1201,C57,NSL!$Q$1166:$Q$1201)</f>
        <v>0</v>
      </c>
      <c r="AU57" s="55">
        <f>SUMIF(NSL!$C$1203:$C$1223,C57,NSL!$Q$1203:$Q$1223)</f>
        <v>0</v>
      </c>
      <c r="AV57" s="55">
        <f>SUMIF(NSL!$C$1225:$C$1226,C57,NSL!$Q$1225:$Q$1226)</f>
        <v>0</v>
      </c>
      <c r="AW57" s="55">
        <f>SUMIF(NSL!$C$1228:$C$1244,C57,NSL!$Q$1228:$Q$1244)</f>
        <v>0</v>
      </c>
      <c r="AX57" s="55">
        <f>SUMIF(NSL!$C$1246:$C$1351,C57,NSL!$Q$1246:$Q$1351)</f>
        <v>0</v>
      </c>
      <c r="AY57" s="55">
        <f>SUMIF(NSL!$C$1353:$C$1434,C57,NSL!$Q$1353:$Q$1434)</f>
        <v>0</v>
      </c>
      <c r="AZ57" s="55">
        <f>SUMIF(NSL!$C$1436:$C$1440,C57,NSL!$Q$1436:$Q$1440)</f>
        <v>0</v>
      </c>
      <c r="BA57" s="55">
        <f>SUMIF(NSL!$C$1442:$C$1507,C57,NSL!$Q$1442:$Q$1507)</f>
        <v>0</v>
      </c>
      <c r="BB57" s="55">
        <f>SUMIF(NSL!$C$1509:$C$1540,C57,NSL!$Q$1509:$Q$1540)</f>
        <v>0</v>
      </c>
      <c r="BC57" s="55">
        <f>SUMIF(NSL!$C$1542:$C$1545,C57,NSL!$Q$1542:$Q$1545)</f>
        <v>0</v>
      </c>
      <c r="BD57" s="54">
        <f>D57-BG57</f>
        <v>0</v>
      </c>
      <c r="BE57" s="55">
        <f>SUMIF(NSL!$C$1562:$C$1565,C57,NSL!$Q$1562:$Q$1565)</f>
        <v>0</v>
      </c>
      <c r="BF57" s="55">
        <f>SUMIF(NSL!$C$1567:$C$1569,C57,NSL!$Q$1567:$Q$1569)</f>
        <v>0</v>
      </c>
      <c r="BG57" s="65">
        <f>SUM(G57:Q57)+SUM(S57:Z57)+SUM(AB57:BC57)+SUM(BF57)</f>
        <v>0</v>
      </c>
      <c r="BH57" s="58">
        <f>BD60-BG57</f>
        <v>0</v>
      </c>
      <c r="BI57" s="53">
        <f t="shared" si="6"/>
        <v>0</v>
      </c>
    </row>
    <row r="58" spans="1:61" ht="15">
      <c r="A58" s="8" t="s">
        <v>144</v>
      </c>
      <c r="B58" s="9" t="s">
        <v>155</v>
      </c>
      <c r="C58" s="8" t="s">
        <v>60</v>
      </c>
      <c r="D58" s="52">
        <f>HTg!N60</f>
        <v>0</v>
      </c>
      <c r="E58" s="65">
        <f t="shared" si="10"/>
        <v>0</v>
      </c>
      <c r="F58" s="70">
        <f t="shared" si="11"/>
        <v>0</v>
      </c>
      <c r="G58" s="55">
        <f>SUMIF(NSL!$C$9:$C$10,C58,NSL!$Q$9:$Q$10)</f>
        <v>0</v>
      </c>
      <c r="H58" s="55">
        <f>SUMIF(NSL!$C$12:$C$13,C58,NSL!$Q$12:$Q$13)</f>
        <v>0</v>
      </c>
      <c r="I58" s="55">
        <f>SUMIF(NSL!$C$15:$C$16,C58,NSL!$Q$15:$Q$16)</f>
        <v>0</v>
      </c>
      <c r="J58" s="55">
        <f>SUMIF(NSL!$C$18:$C$19,C58,NSL!$Q$18:$Q$19)</f>
        <v>0</v>
      </c>
      <c r="K58" s="55">
        <f>SUMIF(NSL!$C$21:$C$43,C58,NSL!$Q$21:$Q$43)</f>
        <v>0</v>
      </c>
      <c r="L58" s="55">
        <f>SUMIF(NSL!$C$45:$C$51,C58,NSL!$Q$45:$Q$51)</f>
        <v>0</v>
      </c>
      <c r="M58" s="55">
        <f>SUMIF(NSL!$C$53:$C$55,C58,NSL!$Q$53:$Q$55)</f>
        <v>0</v>
      </c>
      <c r="N58" s="55">
        <f>SUMIF(NSL!$C$57:$C$65,C58,NSL!$Q$57:$Q$65)</f>
        <v>0</v>
      </c>
      <c r="O58" s="55">
        <f>SUMIF(NSL!$C$67:$C$76,C58,NSL!$Q$67:$Q$76)</f>
        <v>0</v>
      </c>
      <c r="P58" s="55">
        <f>SUMIF(NSL!$C$78:$C$79,C58,NSL!$Q$78:$Q$79)</f>
        <v>0</v>
      </c>
      <c r="Q58" s="55">
        <f>SUMIF(NSL!$C$81:$C$173,C58,NSL!$Q$81:$Q$173)</f>
        <v>0</v>
      </c>
      <c r="R58" s="65">
        <f t="shared" si="12"/>
        <v>0</v>
      </c>
      <c r="S58" s="55">
        <f>SUMIF(NSL!$C$176:$C$214,C58,NSL!$Q$176:$Q$214)</f>
        <v>0</v>
      </c>
      <c r="T58" s="55">
        <f>SUMIF(NSL!$C$216:$C$238,C58,NSL!$Q$216:$Q$238)</f>
        <v>0</v>
      </c>
      <c r="U58" s="55">
        <f>SUMIF(NSL!$C$240:$C$252,C58,NSL!$Q$240:$Q$252)</f>
        <v>0</v>
      </c>
      <c r="V58" s="55">
        <f>SUMIF(NSL!$C$254:$C$255,C58,NSL!$Q$254:$Q$255)</f>
        <v>0</v>
      </c>
      <c r="W58" s="55">
        <f>SUMIF(NSL!$C$257:$C$282,C58,NSL!$Q$257:$Q$282)</f>
        <v>0</v>
      </c>
      <c r="X58" s="55">
        <f>SUMIF(NSL!$C$284:$C$346,C58,NSL!$Q$284:$Q$346)</f>
        <v>0</v>
      </c>
      <c r="Y58" s="55">
        <f>SUMIF(NSL!$C$348:$C$436,C58,NSL!$Q$348:$Q$436)</f>
        <v>0</v>
      </c>
      <c r="Z58" s="55">
        <f>SUMIF(NSL!$C$438:$C$480,C58,NSL!$Q$438:$Q$480)</f>
        <v>0</v>
      </c>
      <c r="AA58" s="72">
        <f t="shared" si="16"/>
        <v>0</v>
      </c>
      <c r="AB58" s="55">
        <f>SUMIF(NSL!$C$483:$C$679,C58,NSL!$Q$483:$Q$679)</f>
        <v>0</v>
      </c>
      <c r="AC58" s="55">
        <f>SUMIF(NSL!$C$681:$C$682,C58,NSL!$Q$681:$Q$682)</f>
        <v>0</v>
      </c>
      <c r="AD58" s="55">
        <f>SUMIF(NSL!$C$684:$C$692,C58,NSL!$Q$684:$Q$692)</f>
        <v>0</v>
      </c>
      <c r="AE58" s="55">
        <f>SUMIF(NSL!$C$694:$C$776,C58,NSL!$Q$694:$Q$776)</f>
        <v>0</v>
      </c>
      <c r="AF58" s="55">
        <f>SUMIF(NSL!$C$778:$C$810,C58,NSL!$Q$778:$Q$810)</f>
        <v>0</v>
      </c>
      <c r="AG58" s="55">
        <f>SUMIF(NSL!$C$812:$C$813,C58,NSL!$Q$812:$Q$813)</f>
        <v>0</v>
      </c>
      <c r="AH58" s="55">
        <f>SUMIF(NSL!$C$815:$C$816,C58,NSL!$Q$815:$Q$816)</f>
        <v>0</v>
      </c>
      <c r="AI58" s="55">
        <f>SUMIF(NSL!$C$818:$C$889,C58,NSL!$Q$818:$Q$889)</f>
        <v>0</v>
      </c>
      <c r="AJ58" s="55">
        <f>SUMIF(NSL!$C$891:$C$917,C58,NSL!$Q$891:$Q$917)</f>
        <v>0</v>
      </c>
      <c r="AK58" s="55">
        <f>SUMIF(NSL!$C$919:$C$981,C58,NSL!$Q$919:$Q$981)</f>
        <v>0</v>
      </c>
      <c r="AL58" s="55">
        <f>SUMIF(NSL!$C$983:$C$1000,C58,NSL!$Q$983:$Q$1000)</f>
        <v>0</v>
      </c>
      <c r="AM58" s="55">
        <f>SUMIF(NSL!$C$1002:$C$1028,C58,NSL!$Q$1002:$Q$1028)</f>
        <v>0</v>
      </c>
      <c r="AN58" s="55">
        <f>SUMIF(NSL!$C$1030:$C$1045,C58,NSL!$Q$1030:$Q$1045)</f>
        <v>0</v>
      </c>
      <c r="AO58" s="55">
        <f>SUMIF(NSL!$C$1047:$C$1048,C58,NSL!$Q$1047:$Q$1048)</f>
        <v>0</v>
      </c>
      <c r="AP58" s="55">
        <f>SUMIF(NSL!$C$1050:$C$1074,C58,NSL!$Q$1050:$Q$1074)</f>
        <v>0</v>
      </c>
      <c r="AQ58" s="55">
        <f>SUMIF(NSL!$C$1076:$C$1099,C58,NSL!$Q$1076:$Q$1099)</f>
        <v>0</v>
      </c>
      <c r="AR58" s="55">
        <f>SUMIF(NSL!$C$1101:$C$1121,C58,NSL!$Q$1101:$Q$1121)</f>
        <v>0</v>
      </c>
      <c r="AS58" s="55">
        <f>SUMIF(NSL!$C$1123:$C$1164,C58,NSL!$Q$1123:$Q$1164)</f>
        <v>0</v>
      </c>
      <c r="AT58" s="55">
        <f>SUMIF(NSL!$C$1166:$C$1201,C58,NSL!$Q$1166:$Q$1201)</f>
        <v>0</v>
      </c>
      <c r="AU58" s="55">
        <f>SUMIF(NSL!$C$1203:$C$1223,C58,NSL!$Q$1203:$Q$1223)</f>
        <v>0</v>
      </c>
      <c r="AV58" s="55">
        <f>SUMIF(NSL!$C$1225:$C$1226,C58,NSL!$Q$1225:$Q$1226)</f>
        <v>0</v>
      </c>
      <c r="AW58" s="55">
        <f>SUMIF(NSL!$C$1228:$C$1244,C58,NSL!$Q$1228:$Q$1244)</f>
        <v>0</v>
      </c>
      <c r="AX58" s="55">
        <f>SUMIF(NSL!$C$1246:$C$1351,C58,NSL!$Q$1246:$Q$1351)</f>
        <v>0</v>
      </c>
      <c r="AY58" s="55">
        <f>SUMIF(NSL!$C$1353:$C$1434,C58,NSL!$Q$1353:$Q$1434)</f>
        <v>0</v>
      </c>
      <c r="AZ58" s="55">
        <f>SUMIF(NSL!$C$1436:$C$1440,C58,NSL!$Q$1436:$Q$1440)</f>
        <v>0</v>
      </c>
      <c r="BA58" s="55">
        <f>SUMIF(NSL!$C$1442:$C$1507,C58,NSL!$Q$1442:$Q$1507)</f>
        <v>0</v>
      </c>
      <c r="BB58" s="55">
        <f>SUMIF(NSL!$C$1509:$C$1540,C58,NSL!$Q$1509:$Q$1540)</f>
        <v>0</v>
      </c>
      <c r="BC58" s="55">
        <f>SUMIF(NSL!$C$1542:$C$1545,C58,NSL!$Q$1542:$Q$1545)</f>
        <v>0</v>
      </c>
      <c r="BD58" s="55">
        <f>SUMIF(NSL!$C$1547:$C$1560,C58,NSL!$Q$1547:$Q$1560)</f>
        <v>0</v>
      </c>
      <c r="BE58" s="54">
        <f>D58-BG58</f>
        <v>0</v>
      </c>
      <c r="BF58" s="55">
        <f>SUMIF(NSL!$C$1567:$C$1569,C58,NSL!$Q$1567:$Q$1569)</f>
        <v>0</v>
      </c>
      <c r="BG58" s="65">
        <f>SUM(G58:Q58)+SUM(S58:Z58)+SUM(AB58:BD58)+BF58</f>
        <v>0</v>
      </c>
      <c r="BH58" s="58">
        <f>BE60-BG58</f>
        <v>0</v>
      </c>
      <c r="BI58" s="53">
        <f t="shared" si="6"/>
        <v>0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>
        <f>HTg!N61</f>
        <v>0</v>
      </c>
      <c r="E59" s="65">
        <f t="shared" si="10"/>
        <v>0</v>
      </c>
      <c r="F59" s="70">
        <f t="shared" si="11"/>
        <v>0</v>
      </c>
      <c r="G59" s="76">
        <f>SUMIF(NSL!$C$9:$C$10,C59,NSL!$Q$9:$Q$10)</f>
        <v>0</v>
      </c>
      <c r="H59" s="76">
        <f>SUMIF(NSL!$C$12:$C$13,C59,NSL!$Q$12:$Q$13)</f>
        <v>0</v>
      </c>
      <c r="I59" s="76">
        <f>SUMIF(NSL!$C$15:$C$16,C59,NSL!$Q$15:$Q$16)</f>
        <v>0</v>
      </c>
      <c r="J59" s="76">
        <f>SUMIF(NSL!$C$18:$C$19,C59,NSL!$Q$18:$Q$19)</f>
        <v>0</v>
      </c>
      <c r="K59" s="76">
        <f>SUMIF(NSL!$C$21:$C$43,C59,NSL!$Q$21:$Q$43)</f>
        <v>0</v>
      </c>
      <c r="L59" s="76">
        <f>SUMIF(NSL!$C$45:$C$51,C59,NSL!$Q$45:$Q$51)</f>
        <v>0</v>
      </c>
      <c r="M59" s="76">
        <f>SUMIF(NSL!$C$53:$C$55,C59,NSL!$Q$53:$Q$55)</f>
        <v>0</v>
      </c>
      <c r="N59" s="76">
        <f>SUMIF(NSL!$C$57:$C$65,C59,NSL!$Q$57:$Q$65)</f>
        <v>0</v>
      </c>
      <c r="O59" s="76">
        <f>SUMIF(NSL!$C$67:$C$76,C59,NSL!$Q$67:$Q$76)</f>
        <v>0</v>
      </c>
      <c r="P59" s="76">
        <f>SUMIF(NSL!$C$78:$C$79,C59,NSL!$Q$78:$Q$79)</f>
        <v>0</v>
      </c>
      <c r="Q59" s="76">
        <f>SUMIF(NSL!$C$81:$C$173,C59,NSL!$Q$81:$Q$173)</f>
        <v>0</v>
      </c>
      <c r="R59" s="65">
        <f t="shared" si="12"/>
        <v>0</v>
      </c>
      <c r="S59" s="76">
        <f>SUMIF(NSL!$C$176:$C$214,C59,NSL!$Q$176:$Q$214)</f>
        <v>0</v>
      </c>
      <c r="T59" s="76">
        <f>SUMIF(NSL!$C$216:$C$238,C59,NSL!$Q$216:$Q$238)</f>
        <v>0</v>
      </c>
      <c r="U59" s="76">
        <f>SUMIF(NSL!$C$240:$C$252,C59,NSL!$Q$240:$Q$252)</f>
        <v>0</v>
      </c>
      <c r="V59" s="76">
        <f>SUMIF(NSL!$C$254:$C$255,C59,NSL!$Q$254:$Q$255)</f>
        <v>0</v>
      </c>
      <c r="W59" s="76">
        <f>SUMIF(NSL!$C$257:$C$282,C59,NSL!$Q$257:$Q$282)</f>
        <v>0</v>
      </c>
      <c r="X59" s="76">
        <f>SUMIF(NSL!$C$284:$C$346,C59,NSL!$Q$284:$Q$346)</f>
        <v>0</v>
      </c>
      <c r="Y59" s="76">
        <f>SUMIF(NSL!$C$348:$C$436,C59,NSL!$Q$348:$Q$436)</f>
        <v>0</v>
      </c>
      <c r="Z59" s="76">
        <f>SUMIF(NSL!$C$438:$C$480,C59,NSL!$Q$438:$Q$480)</f>
        <v>0</v>
      </c>
      <c r="AA59" s="72">
        <f t="shared" si="16"/>
        <v>0</v>
      </c>
      <c r="AB59" s="76">
        <f>SUMIF(NSL!$C$483:$C$679,C59,NSL!$Q$483:$Q$679)</f>
        <v>0</v>
      </c>
      <c r="AC59" s="76">
        <f>SUMIF(NSL!$C$681:$C$682,C59,NSL!$Q$681:$Q$682)</f>
        <v>0</v>
      </c>
      <c r="AD59" s="76">
        <f>SUMIF(NSL!$C$684:$C$692,C59,NSL!$Q$684:$Q$692)</f>
        <v>0</v>
      </c>
      <c r="AE59" s="76">
        <f>SUMIF(NSL!$C$694:$C$776,C59,NSL!$Q$694:$Q$776)</f>
        <v>0</v>
      </c>
      <c r="AF59" s="76">
        <f>SUMIF(NSL!$C$778:$C$810,C59,NSL!$Q$778:$Q$810)</f>
        <v>0</v>
      </c>
      <c r="AG59" s="76">
        <f>SUMIF(NSL!$C$812:$C$813,C59,NSL!$Q$812:$Q$813)</f>
        <v>0</v>
      </c>
      <c r="AH59" s="76">
        <f>SUMIF(NSL!$C$815:$C$816,C59,NSL!$Q$815:$Q$816)</f>
        <v>0</v>
      </c>
      <c r="AI59" s="76">
        <f>SUMIF(NSL!$C$818:$C$889,C59,NSL!$Q$818:$Q$889)</f>
        <v>0</v>
      </c>
      <c r="AJ59" s="76">
        <f>SUMIF(NSL!$C$891:$C$917,C59,NSL!$Q$891:$Q$917)</f>
        <v>0</v>
      </c>
      <c r="AK59" s="76">
        <f>SUMIF(NSL!$C$919:$C$981,C59,NSL!$Q$919:$Q$981)</f>
        <v>0</v>
      </c>
      <c r="AL59" s="76">
        <f>SUMIF(NSL!$C$983:$C$1000,C59,NSL!$Q$983:$Q$1000)</f>
        <v>0</v>
      </c>
      <c r="AM59" s="76">
        <f>SUMIF(NSL!$C$1002:$C$1028,C59,NSL!$Q$1002:$Q$1028)</f>
        <v>0</v>
      </c>
      <c r="AN59" s="76">
        <f>SUMIF(NSL!$C$1030:$C$1045,C59,NSL!$Q$1030:$Q$1045)</f>
        <v>0</v>
      </c>
      <c r="AO59" s="76">
        <f>SUMIF(NSL!$C$1047:$C$1048,C59,NSL!$Q$1047:$Q$1048)</f>
        <v>0</v>
      </c>
      <c r="AP59" s="76">
        <f>SUMIF(NSL!$C$1050:$C$1074,C59,NSL!$Q$1050:$Q$1074)</f>
        <v>0</v>
      </c>
      <c r="AQ59" s="76">
        <f>SUMIF(NSL!$C$1076:$C$1099,C59,NSL!$Q$1076:$Q$1099)</f>
        <v>0</v>
      </c>
      <c r="AR59" s="76">
        <f>SUMIF(NSL!$C$1101:$C$1121,C59,NSL!$Q$1101:$Q$1121)</f>
        <v>0</v>
      </c>
      <c r="AS59" s="76">
        <f>SUMIF(NSL!$C$1123:$C$1164,C59,NSL!$Q$1123:$Q$1164)</f>
        <v>0</v>
      </c>
      <c r="AT59" s="76">
        <f>SUMIF(NSL!$C$1166:$C$1201,C59,NSL!$Q$1166:$Q$1201)</f>
        <v>0</v>
      </c>
      <c r="AU59" s="76">
        <f>SUMIF(NSL!$C$1203:$C$1223,C59,NSL!$Q$1203:$Q$1223)</f>
        <v>0</v>
      </c>
      <c r="AV59" s="76">
        <f>SUMIF(NSL!$C$1225:$C$1226,C59,NSL!$Q$1225:$Q$1226)</f>
        <v>0</v>
      </c>
      <c r="AW59" s="76">
        <f>SUMIF(NSL!$C$1228:$C$1244,C59,NSL!$Q$1228:$Q$1244)</f>
        <v>0</v>
      </c>
      <c r="AX59" s="76">
        <f>SUMIF(NSL!$C$1246:$C$1351,C59,NSL!$Q$1246:$Q$1351)</f>
        <v>0</v>
      </c>
      <c r="AY59" s="76">
        <f>SUMIF(NSL!$C$1353:$C$1434,C59,NSL!$Q$1353:$Q$1434)</f>
        <v>0</v>
      </c>
      <c r="AZ59" s="76">
        <f>SUMIF(NSL!$C$1436:$C$1440,C59,NSL!$Q$1436:$Q$1440)</f>
        <v>0</v>
      </c>
      <c r="BA59" s="76">
        <f>SUMIF(NSL!$C$1442:$C$1507,C59,NSL!$Q$1442:$Q$1507)</f>
        <v>0</v>
      </c>
      <c r="BB59" s="76">
        <f>SUMIF(NSL!$C$1509:$C$1540,C59,NSL!$Q$1509:$Q$1540)</f>
        <v>0</v>
      </c>
      <c r="BC59" s="76">
        <f>SUMIF(NSL!$C$1542:$C$1545,C59,NSL!$Q$1542:$Q$1545)</f>
        <v>0</v>
      </c>
      <c r="BD59" s="76">
        <f>SUMIF(NSL!$C$1547:$C$1560,C59,NSL!$Q$1547:$Q$1560)</f>
        <v>0</v>
      </c>
      <c r="BE59" s="76">
        <f>SUMIF(NSL!$C$1562:$C$1565,C59,NSL!$Q$1562:$Q$1565)</f>
        <v>0</v>
      </c>
      <c r="BF59" s="60">
        <f>D59-BG59</f>
        <v>0</v>
      </c>
      <c r="BG59" s="65">
        <f>SUM(G59:Q59)+SUM(S59:Z59)+SUM(AB59:BE59)</f>
        <v>0</v>
      </c>
      <c r="BH59" s="77">
        <f>BF60-BG59</f>
        <v>0</v>
      </c>
      <c r="BI59" s="65">
        <f t="shared" si="6"/>
        <v>0</v>
      </c>
    </row>
    <row r="60" spans="1:61">
      <c r="A60" s="608" t="s">
        <v>214</v>
      </c>
      <c r="B60" s="608"/>
      <c r="C60" s="51"/>
      <c r="D60" s="53"/>
      <c r="E60" s="65">
        <f>E5-E6</f>
        <v>0</v>
      </c>
      <c r="F60" s="70">
        <f>F5-F7</f>
        <v>0</v>
      </c>
      <c r="G60" s="53">
        <f>G5-G8</f>
        <v>0</v>
      </c>
      <c r="H60" s="53">
        <f>H5-H9</f>
        <v>0</v>
      </c>
      <c r="I60" s="53">
        <f>I5-I10</f>
        <v>0</v>
      </c>
      <c r="J60" s="53">
        <f>J5-J11</f>
        <v>0</v>
      </c>
      <c r="K60" s="53">
        <f>K5-K12</f>
        <v>58.000000000000007</v>
      </c>
      <c r="L60" s="53">
        <f>L5-L13</f>
        <v>0</v>
      </c>
      <c r="M60" s="53">
        <f>M5-M14</f>
        <v>0</v>
      </c>
      <c r="N60" s="53">
        <f>N5-N15</f>
        <v>103.00999999999999</v>
      </c>
      <c r="O60" s="53">
        <f>O5-O16</f>
        <v>2.5499999999999989</v>
      </c>
      <c r="P60" s="53">
        <f>P5-P17</f>
        <v>0</v>
      </c>
      <c r="Q60" s="53">
        <f>Q5-Q18</f>
        <v>66.63</v>
      </c>
      <c r="R60" s="65">
        <f>R5-R19</f>
        <v>201.38000000000002</v>
      </c>
      <c r="S60" s="53">
        <f>S5-S20</f>
        <v>47.67</v>
      </c>
      <c r="T60" s="53">
        <f>T5-T21</f>
        <v>0.61</v>
      </c>
      <c r="U60" s="53">
        <f>U5-U22</f>
        <v>0</v>
      </c>
      <c r="V60" s="53">
        <f>V5-V23</f>
        <v>0</v>
      </c>
      <c r="W60" s="53">
        <f>W5-W24</f>
        <v>10</v>
      </c>
      <c r="X60" s="53">
        <f>X5-X25</f>
        <v>3.12</v>
      </c>
      <c r="Y60" s="53">
        <f>Y5-Y26</f>
        <v>0.90999999999999992</v>
      </c>
      <c r="Z60" s="53">
        <f>Z5-Z27</f>
        <v>31.67</v>
      </c>
      <c r="AA60" s="70">
        <f>AA5-AA28</f>
        <v>24.700000000000003</v>
      </c>
      <c r="AB60" s="53">
        <f>AB5-AB29</f>
        <v>0.88000000000000012</v>
      </c>
      <c r="AC60" s="53">
        <f>AC5-AC30</f>
        <v>0</v>
      </c>
      <c r="AD60" s="53">
        <f>AD5-AD31</f>
        <v>6.0000000000000026E-2</v>
      </c>
      <c r="AE60" s="53">
        <f>AE5-AE32</f>
        <v>1.2600000000000002</v>
      </c>
      <c r="AF60" s="53">
        <f>AF5-AF33</f>
        <v>3.52</v>
      </c>
      <c r="AG60" s="53">
        <f>AG5-AG34</f>
        <v>0</v>
      </c>
      <c r="AH60" s="53">
        <f>AH5-AH35</f>
        <v>0</v>
      </c>
      <c r="AI60" s="53">
        <f>AI5-AI36</f>
        <v>10.699999999999996</v>
      </c>
      <c r="AJ60" s="53">
        <f>AJ5-AJ37</f>
        <v>2.9599999999999991</v>
      </c>
      <c r="AK60" s="53">
        <f>AK5-AK38</f>
        <v>5.12</v>
      </c>
      <c r="AL60" s="53">
        <f>AL5-AL39</f>
        <v>0</v>
      </c>
      <c r="AM60" s="53">
        <f>AM5-AM40</f>
        <v>0.20000000000000007</v>
      </c>
      <c r="AN60" s="53">
        <f>AN5-AN41</f>
        <v>0</v>
      </c>
      <c r="AO60" s="53">
        <f>AO5-AO42</f>
        <v>0</v>
      </c>
      <c r="AP60" s="53">
        <f>AP5-AP43</f>
        <v>0</v>
      </c>
      <c r="AQ60" s="53">
        <f>AQ5-AQ44</f>
        <v>5</v>
      </c>
      <c r="AR60" s="53">
        <f>AR5-AR45</f>
        <v>18.720000000000006</v>
      </c>
      <c r="AS60" s="53">
        <f>AS5-AS46</f>
        <v>0</v>
      </c>
      <c r="AT60" s="53">
        <f>AT5-AT47</f>
        <v>0.63</v>
      </c>
      <c r="AU60" s="53">
        <f>AU5-AU48</f>
        <v>1.6500000000000001</v>
      </c>
      <c r="AV60" s="53">
        <f>AV5-AV49</f>
        <v>0</v>
      </c>
      <c r="AW60" s="53">
        <f>AW5-AW50</f>
        <v>0.2</v>
      </c>
      <c r="AX60" s="53">
        <f>AX5-AX51</f>
        <v>2.29</v>
      </c>
      <c r="AY60" s="53">
        <f>AY5-AY52</f>
        <v>56.480000000000004</v>
      </c>
      <c r="AZ60" s="53">
        <f>AZ5-AZ53</f>
        <v>0</v>
      </c>
      <c r="BA60" s="53">
        <f>BA5-BA54</f>
        <v>0</v>
      </c>
      <c r="BB60" s="53">
        <f>BB5-BB55</f>
        <v>0</v>
      </c>
      <c r="BC60" s="53">
        <f>BC5-BC56</f>
        <v>0</v>
      </c>
      <c r="BD60" s="53">
        <f>BD5-BD57</f>
        <v>0</v>
      </c>
      <c r="BE60" s="53">
        <f>BE5-BE58</f>
        <v>0</v>
      </c>
      <c r="BF60" s="53">
        <f>BF5-BF59</f>
        <v>0</v>
      </c>
      <c r="BG60" s="65">
        <f>SUM(E60,R60,BF60)</f>
        <v>201.38000000000002</v>
      </c>
      <c r="BH60" s="53"/>
      <c r="BI60" s="53"/>
    </row>
    <row r="61" spans="1:61">
      <c r="A61" s="608" t="s">
        <v>215</v>
      </c>
      <c r="B61" s="608"/>
      <c r="C61" s="51"/>
      <c r="D61" s="53"/>
      <c r="E61" s="65">
        <f>E5</f>
        <v>2943.5</v>
      </c>
      <c r="F61" s="70">
        <f t="shared" ref="F61:Y61" si="17">F5</f>
        <v>114.89999999999999</v>
      </c>
      <c r="G61" s="53">
        <f t="shared" si="17"/>
        <v>102.88</v>
      </c>
      <c r="H61" s="53">
        <f t="shared" si="17"/>
        <v>12.02</v>
      </c>
      <c r="I61" s="53">
        <f t="shared" si="17"/>
        <v>0</v>
      </c>
      <c r="J61" s="53">
        <f t="shared" si="17"/>
        <v>95</v>
      </c>
      <c r="K61" s="53">
        <f t="shared" si="17"/>
        <v>77.800000000000011</v>
      </c>
      <c r="L61" s="53">
        <f t="shared" si="17"/>
        <v>0</v>
      </c>
      <c r="M61" s="53">
        <f t="shared" si="17"/>
        <v>1190.6500000000001</v>
      </c>
      <c r="N61" s="53">
        <f t="shared" si="17"/>
        <v>1381.1000000000001</v>
      </c>
      <c r="O61" s="53">
        <f t="shared" si="17"/>
        <v>17.419999999999998</v>
      </c>
      <c r="P61" s="53">
        <f t="shared" si="17"/>
        <v>0</v>
      </c>
      <c r="Q61" s="53">
        <f t="shared" si="17"/>
        <v>66.63</v>
      </c>
      <c r="R61" s="65">
        <f t="shared" si="17"/>
        <v>412.34000000000003</v>
      </c>
      <c r="S61" s="53">
        <f t="shared" si="17"/>
        <v>47.67</v>
      </c>
      <c r="T61" s="53">
        <f t="shared" si="17"/>
        <v>0.61</v>
      </c>
      <c r="U61" s="53">
        <f t="shared" si="17"/>
        <v>0</v>
      </c>
      <c r="V61" s="53">
        <f t="shared" si="17"/>
        <v>0</v>
      </c>
      <c r="W61" s="53">
        <f t="shared" si="17"/>
        <v>10</v>
      </c>
      <c r="X61" s="53">
        <f t="shared" si="17"/>
        <v>3.12</v>
      </c>
      <c r="Y61" s="53">
        <f t="shared" si="17"/>
        <v>0.97</v>
      </c>
      <c r="Z61" s="53">
        <f>Z5</f>
        <v>115.57000000000001</v>
      </c>
      <c r="AA61" s="70">
        <f t="shared" ref="AA61:BF61" si="18">AA5</f>
        <v>84.26</v>
      </c>
      <c r="AB61" s="53">
        <f t="shared" si="18"/>
        <v>1.6600000000000001</v>
      </c>
      <c r="AC61" s="53">
        <f t="shared" si="18"/>
        <v>0</v>
      </c>
      <c r="AD61" s="53">
        <f t="shared" si="18"/>
        <v>0.28000000000000003</v>
      </c>
      <c r="AE61" s="53">
        <f t="shared" si="18"/>
        <v>5.15</v>
      </c>
      <c r="AF61" s="53">
        <f t="shared" si="18"/>
        <v>3.52</v>
      </c>
      <c r="AG61" s="53">
        <f t="shared" si="18"/>
        <v>0</v>
      </c>
      <c r="AH61" s="53">
        <f t="shared" si="18"/>
        <v>0</v>
      </c>
      <c r="AI61" s="53">
        <f t="shared" si="18"/>
        <v>53.319999999999993</v>
      </c>
      <c r="AJ61" s="53">
        <f t="shared" si="18"/>
        <v>14.37</v>
      </c>
      <c r="AK61" s="53">
        <f t="shared" si="18"/>
        <v>5.12</v>
      </c>
      <c r="AL61" s="53">
        <f t="shared" si="18"/>
        <v>0.05</v>
      </c>
      <c r="AM61" s="53">
        <f t="shared" si="18"/>
        <v>0.79</v>
      </c>
      <c r="AN61" s="53">
        <f t="shared" si="18"/>
        <v>0</v>
      </c>
      <c r="AO61" s="53">
        <f t="shared" si="18"/>
        <v>0</v>
      </c>
      <c r="AP61" s="53">
        <f t="shared" si="18"/>
        <v>0</v>
      </c>
      <c r="AQ61" s="53">
        <f t="shared" si="18"/>
        <v>5</v>
      </c>
      <c r="AR61" s="53">
        <f t="shared" si="18"/>
        <v>55.67</v>
      </c>
      <c r="AS61" s="53">
        <f t="shared" si="18"/>
        <v>0</v>
      </c>
      <c r="AT61" s="53">
        <f t="shared" si="18"/>
        <v>1.46</v>
      </c>
      <c r="AU61" s="53">
        <f t="shared" si="18"/>
        <v>1.6500000000000001</v>
      </c>
      <c r="AV61" s="53">
        <f t="shared" si="18"/>
        <v>0</v>
      </c>
      <c r="AW61" s="53">
        <f t="shared" si="18"/>
        <v>0.2</v>
      </c>
      <c r="AX61" s="53">
        <f t="shared" si="18"/>
        <v>3.0700000000000003</v>
      </c>
      <c r="AY61" s="53">
        <f t="shared" si="18"/>
        <v>56.480000000000004</v>
      </c>
      <c r="AZ61" s="53">
        <f t="shared" si="18"/>
        <v>0</v>
      </c>
      <c r="BA61" s="53">
        <f t="shared" si="18"/>
        <v>0.05</v>
      </c>
      <c r="BB61" s="53">
        <f t="shared" si="18"/>
        <v>0.05</v>
      </c>
      <c r="BC61" s="53">
        <f t="shared" si="18"/>
        <v>28.78</v>
      </c>
      <c r="BD61" s="53">
        <f t="shared" si="18"/>
        <v>0</v>
      </c>
      <c r="BE61" s="53">
        <f t="shared" si="18"/>
        <v>0</v>
      </c>
      <c r="BF61" s="53">
        <f t="shared" si="18"/>
        <v>0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I61"/>
  <sheetViews>
    <sheetView workbookViewId="0">
      <pane xSplit="4" ySplit="4" topLeftCell="AL26" activePane="bottomRight" state="frozen"/>
      <selection activeCell="A9" sqref="A9:IV9"/>
      <selection pane="topRight" activeCell="A9" sqref="A9:IV9"/>
      <selection pane="bottomLeft" activeCell="A9" sqref="A9:IV9"/>
      <selection pane="bottomRight" activeCell="A39" sqref="A39:XFD39"/>
    </sheetView>
  </sheetViews>
  <sheetFormatPr defaultColWidth="9" defaultRowHeight="14.25"/>
  <cols>
    <col min="1" max="1" width="4" style="50" customWidth="1"/>
    <col min="2" max="2" width="31.5" style="50" customWidth="1"/>
    <col min="3" max="3" width="9" style="50"/>
    <col min="4" max="4" width="9.125" style="50" bestFit="1" customWidth="1"/>
    <col min="5" max="5" width="5.5" style="66" customWidth="1"/>
    <col min="6" max="6" width="5.5" style="71" customWidth="1"/>
    <col min="7" max="17" width="5.5" style="50" customWidth="1"/>
    <col min="18" max="18" width="5.5" style="66" customWidth="1"/>
    <col min="19" max="26" width="5.5" style="50" customWidth="1"/>
    <col min="27" max="27" width="5.5" style="71" customWidth="1"/>
    <col min="28" max="58" width="5.5" style="50" customWidth="1"/>
    <col min="59" max="59" width="8.375" style="66" bestFit="1" customWidth="1"/>
    <col min="60" max="61" width="9.125" style="50" bestFit="1" customWidth="1"/>
    <col min="62" max="16384" width="9" style="50"/>
  </cols>
  <sheetData>
    <row r="3" spans="1:61">
      <c r="A3" s="611"/>
      <c r="B3" s="609" t="s">
        <v>2</v>
      </c>
      <c r="C3" s="609" t="s">
        <v>3</v>
      </c>
      <c r="D3" s="610" t="s">
        <v>210</v>
      </c>
      <c r="E3" s="608" t="s">
        <v>211</v>
      </c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</row>
    <row r="4" spans="1:61" s="61" customFormat="1" ht="42.75">
      <c r="A4" s="612"/>
      <c r="B4" s="609"/>
      <c r="C4" s="609"/>
      <c r="D4" s="610"/>
      <c r="E4" s="78" t="str">
        <f>C6</f>
        <v>NNP</v>
      </c>
      <c r="F4" s="79" t="str">
        <f>C7</f>
        <v>LUA</v>
      </c>
      <c r="G4" s="49" t="str">
        <f>C8</f>
        <v>LUC</v>
      </c>
      <c r="H4" s="49" t="str">
        <f>C9</f>
        <v>LUK</v>
      </c>
      <c r="I4" s="49" t="str">
        <f>C10</f>
        <v>LUN</v>
      </c>
      <c r="J4" s="49" t="str">
        <f>C11</f>
        <v>HNK</v>
      </c>
      <c r="K4" s="49" t="str">
        <f>C12</f>
        <v>CLN</v>
      </c>
      <c r="L4" s="49" t="str">
        <f>C13</f>
        <v>RPH</v>
      </c>
      <c r="M4" s="49" t="str">
        <f>C14</f>
        <v>RDD</v>
      </c>
      <c r="N4" s="49" t="str">
        <f>C15</f>
        <v>RSX</v>
      </c>
      <c r="O4" s="49" t="str">
        <f>C16</f>
        <v>NTS</v>
      </c>
      <c r="P4" s="49" t="str">
        <f>C17</f>
        <v>LMU</v>
      </c>
      <c r="Q4" s="49" t="str">
        <f>C18</f>
        <v>NKH</v>
      </c>
      <c r="R4" s="78" t="str">
        <f>C19</f>
        <v>PNN</v>
      </c>
      <c r="S4" s="49" t="str">
        <f>C20</f>
        <v>CQP</v>
      </c>
      <c r="T4" s="49" t="str">
        <f>C21</f>
        <v>CAN</v>
      </c>
      <c r="U4" s="49" t="str">
        <f>C22</f>
        <v>SKK</v>
      </c>
      <c r="V4" s="49" t="str">
        <f>C23</f>
        <v>SKT</v>
      </c>
      <c r="W4" s="49" t="str">
        <f>C24</f>
        <v>SKN</v>
      </c>
      <c r="X4" s="49" t="str">
        <f>C25</f>
        <v>TMD</v>
      </c>
      <c r="Y4" s="49" t="str">
        <f>C26</f>
        <v>SKC</v>
      </c>
      <c r="Z4" s="49" t="str">
        <f>C27</f>
        <v>SKS</v>
      </c>
      <c r="AA4" s="79" t="str">
        <f>C28</f>
        <v>DHT</v>
      </c>
      <c r="AB4" s="49" t="str">
        <f>C29</f>
        <v>DVH</v>
      </c>
      <c r="AC4" s="49" t="str">
        <f>C30</f>
        <v>DXH</v>
      </c>
      <c r="AD4" s="49" t="str">
        <f>C31</f>
        <v>DYT</v>
      </c>
      <c r="AE4" s="49" t="str">
        <f>C32</f>
        <v>DGD</v>
      </c>
      <c r="AF4" s="49" t="str">
        <f>C33</f>
        <v>DTT</v>
      </c>
      <c r="AG4" s="49" t="str">
        <f>C34</f>
        <v>DKH</v>
      </c>
      <c r="AH4" s="49" t="str">
        <f>C35</f>
        <v>DSK</v>
      </c>
      <c r="AI4" s="49" t="str">
        <f>C36</f>
        <v>DGT</v>
      </c>
      <c r="AJ4" s="49" t="str">
        <f>C37</f>
        <v>DTL</v>
      </c>
      <c r="AK4" s="49" t="str">
        <f>C38</f>
        <v>DNL</v>
      </c>
      <c r="AL4" s="49" t="str">
        <f>C39</f>
        <v>DBV</v>
      </c>
      <c r="AM4" s="49" t="str">
        <f>C40</f>
        <v>DCH</v>
      </c>
      <c r="AN4" s="49" t="str">
        <f>C41</f>
        <v>DCK</v>
      </c>
      <c r="AO4" s="49" t="str">
        <f>C42</f>
        <v>DDL</v>
      </c>
      <c r="AP4" s="49" t="str">
        <f>C43</f>
        <v>DDT</v>
      </c>
      <c r="AQ4" s="49" t="str">
        <f>C44</f>
        <v>DRA</v>
      </c>
      <c r="AR4" s="49" t="str">
        <f>C45</f>
        <v>ONT</v>
      </c>
      <c r="AS4" s="49" t="str">
        <f>C46</f>
        <v>ODT</v>
      </c>
      <c r="AT4" s="49" t="str">
        <f>C47</f>
        <v>TSC</v>
      </c>
      <c r="AU4" s="49" t="str">
        <f>C48</f>
        <v>DTS</v>
      </c>
      <c r="AV4" s="49" t="str">
        <f>C49</f>
        <v>DNG</v>
      </c>
      <c r="AW4" s="49" t="str">
        <f>C50</f>
        <v>TON</v>
      </c>
      <c r="AX4" s="49" t="str">
        <f>C51</f>
        <v>NTD</v>
      </c>
      <c r="AY4" s="49" t="str">
        <f>C52</f>
        <v>SKX</v>
      </c>
      <c r="AZ4" s="49" t="str">
        <f>C53</f>
        <v>DSH</v>
      </c>
      <c r="BA4" s="49" t="str">
        <f>C54</f>
        <v>DKV</v>
      </c>
      <c r="BB4" s="49" t="str">
        <f>C55</f>
        <v>TIN</v>
      </c>
      <c r="BC4" s="49" t="str">
        <f>C56</f>
        <v>SON</v>
      </c>
      <c r="BD4" s="49" t="str">
        <f>C57</f>
        <v>MNC</v>
      </c>
      <c r="BE4" s="49" t="str">
        <f>C58</f>
        <v>PNK</v>
      </c>
      <c r="BF4" s="49" t="str">
        <f>C59</f>
        <v>CSD</v>
      </c>
      <c r="BG4" s="78" t="s">
        <v>212</v>
      </c>
      <c r="BH4" s="49" t="s">
        <v>213</v>
      </c>
      <c r="BI4" s="49" t="s">
        <v>216</v>
      </c>
    </row>
    <row r="5" spans="1:61" ht="15">
      <c r="A5" s="2" t="s">
        <v>99</v>
      </c>
      <c r="B5" s="12" t="s">
        <v>165</v>
      </c>
      <c r="C5" s="2"/>
      <c r="D5" s="52">
        <f>HTg!O5</f>
        <v>3797.45</v>
      </c>
      <c r="E5" s="65">
        <f>SUM(E6,E19,E59)</f>
        <v>2342.0100000000002</v>
      </c>
      <c r="F5" s="70">
        <f>SUM(F6,F19,F59)</f>
        <v>316.59999999999997</v>
      </c>
      <c r="G5" s="53">
        <f>SUM(G6,G19,G59)</f>
        <v>236.32</v>
      </c>
      <c r="H5" s="53">
        <f t="shared" ref="H5:BF5" si="0">SUM(H6,H19,H59)</f>
        <v>80.279999999999987</v>
      </c>
      <c r="I5" s="53">
        <f t="shared" si="0"/>
        <v>0</v>
      </c>
      <c r="J5" s="53">
        <f t="shared" si="0"/>
        <v>87.91</v>
      </c>
      <c r="K5" s="53">
        <f t="shared" si="0"/>
        <v>119.30000000000007</v>
      </c>
      <c r="L5" s="53">
        <f t="shared" si="0"/>
        <v>101.93</v>
      </c>
      <c r="M5" s="53">
        <f t="shared" si="0"/>
        <v>6.4400000000000013</v>
      </c>
      <c r="N5" s="53">
        <f t="shared" si="0"/>
        <v>1573.13</v>
      </c>
      <c r="O5" s="53">
        <f t="shared" si="0"/>
        <v>25.3</v>
      </c>
      <c r="P5" s="53">
        <f t="shared" si="0"/>
        <v>0</v>
      </c>
      <c r="Q5" s="53">
        <f t="shared" si="0"/>
        <v>111.4</v>
      </c>
      <c r="R5" s="65">
        <f t="shared" si="0"/>
        <v>1452.36</v>
      </c>
      <c r="S5" s="53">
        <f t="shared" si="0"/>
        <v>25.95</v>
      </c>
      <c r="T5" s="53">
        <f t="shared" si="0"/>
        <v>1.3</v>
      </c>
      <c r="U5" s="53">
        <f t="shared" si="0"/>
        <v>0</v>
      </c>
      <c r="V5" s="53">
        <f t="shared" si="0"/>
        <v>0</v>
      </c>
      <c r="W5" s="53">
        <f t="shared" si="0"/>
        <v>45.2</v>
      </c>
      <c r="X5" s="53">
        <f t="shared" si="0"/>
        <v>10.23</v>
      </c>
      <c r="Y5" s="53">
        <f t="shared" si="0"/>
        <v>30.48</v>
      </c>
      <c r="Z5" s="53">
        <f t="shared" si="0"/>
        <v>10.8</v>
      </c>
      <c r="AA5" s="70">
        <f t="shared" si="0"/>
        <v>102.51</v>
      </c>
      <c r="AB5" s="53">
        <f t="shared" si="0"/>
        <v>1.8</v>
      </c>
      <c r="AC5" s="53">
        <f t="shared" si="0"/>
        <v>0</v>
      </c>
      <c r="AD5" s="53">
        <f t="shared" si="0"/>
        <v>0.17</v>
      </c>
      <c r="AE5" s="53">
        <f t="shared" si="0"/>
        <v>5.26</v>
      </c>
      <c r="AF5" s="53">
        <f t="shared" si="0"/>
        <v>0.42</v>
      </c>
      <c r="AG5" s="53">
        <f t="shared" si="0"/>
        <v>0</v>
      </c>
      <c r="AH5" s="53">
        <f t="shared" si="0"/>
        <v>0</v>
      </c>
      <c r="AI5" s="53">
        <f t="shared" si="0"/>
        <v>76.53</v>
      </c>
      <c r="AJ5" s="53">
        <f t="shared" si="0"/>
        <v>12.59</v>
      </c>
      <c r="AK5" s="53">
        <f t="shared" si="0"/>
        <v>4.42</v>
      </c>
      <c r="AL5" s="53">
        <f t="shared" si="0"/>
        <v>0</v>
      </c>
      <c r="AM5" s="53">
        <f t="shared" si="0"/>
        <v>1.4</v>
      </c>
      <c r="AN5" s="53">
        <f t="shared" si="0"/>
        <v>0</v>
      </c>
      <c r="AO5" s="53">
        <f t="shared" si="0"/>
        <v>0</v>
      </c>
      <c r="AP5" s="53">
        <f t="shared" si="0"/>
        <v>0</v>
      </c>
      <c r="AQ5" s="53">
        <f t="shared" si="0"/>
        <v>0.2</v>
      </c>
      <c r="AR5" s="53">
        <f t="shared" si="0"/>
        <v>174.53999999999996</v>
      </c>
      <c r="AS5" s="53">
        <f t="shared" si="0"/>
        <v>0</v>
      </c>
      <c r="AT5" s="53">
        <f t="shared" si="0"/>
        <v>0.69</v>
      </c>
      <c r="AU5" s="53">
        <f t="shared" si="0"/>
        <v>0.87</v>
      </c>
      <c r="AV5" s="53">
        <f t="shared" si="0"/>
        <v>0</v>
      </c>
      <c r="AW5" s="53">
        <f t="shared" si="0"/>
        <v>0</v>
      </c>
      <c r="AX5" s="53">
        <f t="shared" si="0"/>
        <v>3.2</v>
      </c>
      <c r="AY5" s="53">
        <f t="shared" si="0"/>
        <v>530.30999999999995</v>
      </c>
      <c r="AZ5" s="53">
        <f t="shared" si="0"/>
        <v>0</v>
      </c>
      <c r="BA5" s="53">
        <f t="shared" si="0"/>
        <v>0.71</v>
      </c>
      <c r="BB5" s="53">
        <f t="shared" si="0"/>
        <v>0.13</v>
      </c>
      <c r="BC5" s="53">
        <f t="shared" si="0"/>
        <v>35.32</v>
      </c>
      <c r="BD5" s="53">
        <f t="shared" si="0"/>
        <v>2.0699999999999998</v>
      </c>
      <c r="BE5" s="53">
        <f t="shared" si="0"/>
        <v>0</v>
      </c>
      <c r="BF5" s="53">
        <f t="shared" si="0"/>
        <v>480.84999999999997</v>
      </c>
      <c r="BG5" s="65">
        <f>SUM(BG6,BG19,BG59)</f>
        <v>1433.4999999999998</v>
      </c>
      <c r="BH5" s="53">
        <f>E60-BG5</f>
        <v>-1103.4999999999998</v>
      </c>
      <c r="BI5" s="53">
        <f>SUM(BI6,BI19,BI59)</f>
        <v>3797.4500000000007</v>
      </c>
    </row>
    <row r="6" spans="1:61" s="66" customFormat="1" ht="15">
      <c r="A6" s="62">
        <v>1</v>
      </c>
      <c r="B6" s="63" t="s">
        <v>7</v>
      </c>
      <c r="C6" s="62" t="s">
        <v>8</v>
      </c>
      <c r="D6" s="52">
        <f>HTg!O8</f>
        <v>2592.4199999999996</v>
      </c>
      <c r="E6" s="65">
        <f>SUM(E8:E18)</f>
        <v>2012.0100000000002</v>
      </c>
      <c r="F6" s="65">
        <f>SUM(F8:F18)</f>
        <v>316.59999999999997</v>
      </c>
      <c r="G6" s="65">
        <f t="shared" ref="G6:BF6" si="1">SUM(G8:G18)</f>
        <v>236.32</v>
      </c>
      <c r="H6" s="65">
        <f t="shared" si="1"/>
        <v>80.279999999999987</v>
      </c>
      <c r="I6" s="65">
        <f t="shared" si="1"/>
        <v>0</v>
      </c>
      <c r="J6" s="65">
        <f t="shared" si="1"/>
        <v>87.91</v>
      </c>
      <c r="K6" s="65">
        <f t="shared" si="1"/>
        <v>119.30000000000007</v>
      </c>
      <c r="L6" s="65">
        <f t="shared" si="1"/>
        <v>101.93</v>
      </c>
      <c r="M6" s="65">
        <f t="shared" si="1"/>
        <v>6.4400000000000013</v>
      </c>
      <c r="N6" s="65">
        <f t="shared" si="1"/>
        <v>1243.1300000000001</v>
      </c>
      <c r="O6" s="65">
        <f t="shared" si="1"/>
        <v>25.3</v>
      </c>
      <c r="P6" s="65">
        <f t="shared" si="1"/>
        <v>0</v>
      </c>
      <c r="Q6" s="65">
        <f t="shared" si="1"/>
        <v>111.4</v>
      </c>
      <c r="R6" s="65">
        <f t="shared" si="1"/>
        <v>580.41</v>
      </c>
      <c r="S6" s="65">
        <f t="shared" si="1"/>
        <v>2.95</v>
      </c>
      <c r="T6" s="65">
        <f t="shared" si="1"/>
        <v>1.3</v>
      </c>
      <c r="U6" s="65">
        <f t="shared" si="1"/>
        <v>0</v>
      </c>
      <c r="V6" s="65">
        <f t="shared" si="1"/>
        <v>0</v>
      </c>
      <c r="W6" s="65">
        <f t="shared" si="1"/>
        <v>29</v>
      </c>
      <c r="X6" s="65">
        <f t="shared" si="1"/>
        <v>10.1</v>
      </c>
      <c r="Y6" s="65">
        <f t="shared" si="1"/>
        <v>2.0700000000000003</v>
      </c>
      <c r="Z6" s="65">
        <f t="shared" si="1"/>
        <v>9.83</v>
      </c>
      <c r="AA6" s="65">
        <f t="shared" si="1"/>
        <v>25.42</v>
      </c>
      <c r="AB6" s="65">
        <f t="shared" si="1"/>
        <v>0.78</v>
      </c>
      <c r="AC6" s="65">
        <f t="shared" si="1"/>
        <v>0</v>
      </c>
      <c r="AD6" s="65">
        <f t="shared" si="1"/>
        <v>0</v>
      </c>
      <c r="AE6" s="65">
        <f t="shared" si="1"/>
        <v>0.54</v>
      </c>
      <c r="AF6" s="65">
        <f t="shared" si="1"/>
        <v>0.35</v>
      </c>
      <c r="AG6" s="65">
        <f t="shared" si="1"/>
        <v>0</v>
      </c>
      <c r="AH6" s="65">
        <f t="shared" si="1"/>
        <v>0</v>
      </c>
      <c r="AI6" s="65">
        <f t="shared" si="1"/>
        <v>15.05</v>
      </c>
      <c r="AJ6" s="65">
        <f t="shared" si="1"/>
        <v>3.44</v>
      </c>
      <c r="AK6" s="65">
        <f t="shared" si="1"/>
        <v>4.26</v>
      </c>
      <c r="AL6" s="65">
        <f t="shared" si="1"/>
        <v>0</v>
      </c>
      <c r="AM6" s="65">
        <f t="shared" si="1"/>
        <v>1</v>
      </c>
      <c r="AN6" s="65">
        <f t="shared" si="1"/>
        <v>0</v>
      </c>
      <c r="AO6" s="65">
        <f t="shared" si="1"/>
        <v>0</v>
      </c>
      <c r="AP6" s="65">
        <f t="shared" si="1"/>
        <v>0</v>
      </c>
      <c r="AQ6" s="65">
        <f t="shared" si="1"/>
        <v>0.2</v>
      </c>
      <c r="AR6" s="65">
        <f t="shared" si="1"/>
        <v>19.64</v>
      </c>
      <c r="AS6" s="65">
        <f t="shared" si="1"/>
        <v>0</v>
      </c>
      <c r="AT6" s="65">
        <f t="shared" si="1"/>
        <v>0.05</v>
      </c>
      <c r="AU6" s="65">
        <f t="shared" si="1"/>
        <v>0.87</v>
      </c>
      <c r="AV6" s="65">
        <f t="shared" si="1"/>
        <v>0</v>
      </c>
      <c r="AW6" s="65">
        <f t="shared" si="1"/>
        <v>0</v>
      </c>
      <c r="AX6" s="65">
        <f t="shared" si="1"/>
        <v>2.7</v>
      </c>
      <c r="AY6" s="65">
        <f t="shared" si="1"/>
        <v>475.21</v>
      </c>
      <c r="AZ6" s="65">
        <f t="shared" si="1"/>
        <v>0</v>
      </c>
      <c r="BA6" s="65">
        <f t="shared" si="1"/>
        <v>0</v>
      </c>
      <c r="BB6" s="65">
        <f t="shared" si="1"/>
        <v>0</v>
      </c>
      <c r="BC6" s="65">
        <f t="shared" si="1"/>
        <v>0</v>
      </c>
      <c r="BD6" s="65">
        <f t="shared" si="1"/>
        <v>1.0699999999999998</v>
      </c>
      <c r="BE6" s="65">
        <f t="shared" si="1"/>
        <v>0</v>
      </c>
      <c r="BF6" s="65">
        <f t="shared" si="1"/>
        <v>0</v>
      </c>
      <c r="BG6" s="65">
        <f>SUM(BG8:BG18)</f>
        <v>1100.2199999999998</v>
      </c>
      <c r="BH6" s="65">
        <f>F60-BG6</f>
        <v>-1100.2199999999998</v>
      </c>
      <c r="BI6" s="65">
        <f>SUM(BI8:BI18)</f>
        <v>2342.0100000000007</v>
      </c>
    </row>
    <row r="7" spans="1:61" s="71" customFormat="1" ht="15">
      <c r="A7" s="67" t="s">
        <v>10</v>
      </c>
      <c r="B7" s="68" t="s">
        <v>106</v>
      </c>
      <c r="C7" s="67" t="s">
        <v>9</v>
      </c>
      <c r="D7" s="52">
        <f>HTg!O9</f>
        <v>365.58</v>
      </c>
      <c r="E7" s="65">
        <f>SUM(E8,E9,E10)</f>
        <v>322.51</v>
      </c>
      <c r="F7" s="54">
        <f>D7-BG7</f>
        <v>316.59999999999997</v>
      </c>
      <c r="G7" s="70">
        <f>SUM(G8,G9,G10)</f>
        <v>236.32</v>
      </c>
      <c r="H7" s="70">
        <f t="shared" ref="H7:BF7" si="2">SUM(H8,H9,H10)</f>
        <v>80.279999999999987</v>
      </c>
      <c r="I7" s="70">
        <f t="shared" si="2"/>
        <v>0</v>
      </c>
      <c r="J7" s="70">
        <f t="shared" si="2"/>
        <v>0</v>
      </c>
      <c r="K7" s="70">
        <f t="shared" si="2"/>
        <v>5.07</v>
      </c>
      <c r="L7" s="70">
        <f t="shared" si="2"/>
        <v>0</v>
      </c>
      <c r="M7" s="70">
        <f t="shared" si="2"/>
        <v>0</v>
      </c>
      <c r="N7" s="70">
        <f t="shared" si="2"/>
        <v>0</v>
      </c>
      <c r="O7" s="70">
        <f t="shared" si="2"/>
        <v>0.55000000000000004</v>
      </c>
      <c r="P7" s="70">
        <f t="shared" si="2"/>
        <v>0</v>
      </c>
      <c r="Q7" s="70">
        <f t="shared" si="2"/>
        <v>0.28999999999999998</v>
      </c>
      <c r="R7" s="70">
        <f t="shared" si="2"/>
        <v>43.07</v>
      </c>
      <c r="S7" s="70">
        <f t="shared" si="2"/>
        <v>0</v>
      </c>
      <c r="T7" s="70">
        <f t="shared" si="2"/>
        <v>0.3</v>
      </c>
      <c r="U7" s="70">
        <f t="shared" si="2"/>
        <v>0</v>
      </c>
      <c r="V7" s="70">
        <f t="shared" si="2"/>
        <v>0</v>
      </c>
      <c r="W7" s="70">
        <f t="shared" si="2"/>
        <v>4</v>
      </c>
      <c r="X7" s="70">
        <f t="shared" si="2"/>
        <v>9.6</v>
      </c>
      <c r="Y7" s="70">
        <f t="shared" si="2"/>
        <v>0.43000000000000005</v>
      </c>
      <c r="Z7" s="70">
        <f t="shared" si="2"/>
        <v>0</v>
      </c>
      <c r="AA7" s="70">
        <f t="shared" si="2"/>
        <v>12.39</v>
      </c>
      <c r="AB7" s="70">
        <f t="shared" si="2"/>
        <v>0.49999999999999994</v>
      </c>
      <c r="AC7" s="70">
        <f t="shared" si="2"/>
        <v>0</v>
      </c>
      <c r="AD7" s="70">
        <f t="shared" si="2"/>
        <v>0</v>
      </c>
      <c r="AE7" s="70">
        <f t="shared" si="2"/>
        <v>0.3</v>
      </c>
      <c r="AF7" s="70">
        <f t="shared" si="2"/>
        <v>0.02</v>
      </c>
      <c r="AG7" s="70">
        <f t="shared" si="2"/>
        <v>0</v>
      </c>
      <c r="AH7" s="70">
        <f t="shared" si="2"/>
        <v>0</v>
      </c>
      <c r="AI7" s="70">
        <f t="shared" si="2"/>
        <v>7.9700000000000006</v>
      </c>
      <c r="AJ7" s="70">
        <f t="shared" si="2"/>
        <v>2.09</v>
      </c>
      <c r="AK7" s="70">
        <f t="shared" si="2"/>
        <v>0.85000000000000009</v>
      </c>
      <c r="AL7" s="70">
        <f t="shared" si="2"/>
        <v>0</v>
      </c>
      <c r="AM7" s="70">
        <f t="shared" si="2"/>
        <v>0.66</v>
      </c>
      <c r="AN7" s="70">
        <f t="shared" si="2"/>
        <v>0</v>
      </c>
      <c r="AO7" s="70">
        <f t="shared" si="2"/>
        <v>0</v>
      </c>
      <c r="AP7" s="70">
        <f t="shared" si="2"/>
        <v>0</v>
      </c>
      <c r="AQ7" s="70">
        <f t="shared" si="2"/>
        <v>0</v>
      </c>
      <c r="AR7" s="70">
        <f t="shared" si="2"/>
        <v>15.61</v>
      </c>
      <c r="AS7" s="70">
        <f t="shared" si="2"/>
        <v>0</v>
      </c>
      <c r="AT7" s="70">
        <f t="shared" si="2"/>
        <v>0</v>
      </c>
      <c r="AU7" s="70">
        <f t="shared" si="2"/>
        <v>0.24000000000000002</v>
      </c>
      <c r="AV7" s="70">
        <f t="shared" si="2"/>
        <v>0</v>
      </c>
      <c r="AW7" s="70">
        <f t="shared" si="2"/>
        <v>0</v>
      </c>
      <c r="AX7" s="70">
        <f t="shared" si="2"/>
        <v>0</v>
      </c>
      <c r="AY7" s="70">
        <f t="shared" si="2"/>
        <v>0</v>
      </c>
      <c r="AZ7" s="70">
        <f t="shared" si="2"/>
        <v>0</v>
      </c>
      <c r="BA7" s="70">
        <f t="shared" si="2"/>
        <v>0</v>
      </c>
      <c r="BB7" s="70">
        <f t="shared" si="2"/>
        <v>0</v>
      </c>
      <c r="BC7" s="70">
        <f t="shared" si="2"/>
        <v>0</v>
      </c>
      <c r="BD7" s="70">
        <f t="shared" si="2"/>
        <v>0.5</v>
      </c>
      <c r="BE7" s="70">
        <f t="shared" si="2"/>
        <v>0</v>
      </c>
      <c r="BF7" s="70">
        <f t="shared" si="2"/>
        <v>0</v>
      </c>
      <c r="BG7" s="65">
        <f>SUM(BG8:BG10)</f>
        <v>48.980000000000004</v>
      </c>
      <c r="BH7" s="70">
        <f>G60-BG7</f>
        <v>-48.980000000000004</v>
      </c>
      <c r="BI7" s="70">
        <f>SUM(BI8,BI9,BI10)</f>
        <v>316.59999999999997</v>
      </c>
    </row>
    <row r="8" spans="1:61" ht="15">
      <c r="A8" s="8"/>
      <c r="B8" s="6" t="s">
        <v>189</v>
      </c>
      <c r="C8" s="8" t="s">
        <v>11</v>
      </c>
      <c r="D8" s="52">
        <f>HTg!O10</f>
        <v>271.18</v>
      </c>
      <c r="E8" s="65">
        <f>SUM(F8,J8,K8,L8,M8,N8,O8,P8,Q8)</f>
        <v>239.77999999999997</v>
      </c>
      <c r="F8" s="70">
        <f>G8+H8+I8</f>
        <v>236.32</v>
      </c>
      <c r="G8" s="54">
        <f>D8-BG8</f>
        <v>236.32</v>
      </c>
      <c r="H8" s="55">
        <f>SUMIF(NSL!$C$12:$C$13,C8,NSL!$R$12:$R$13)</f>
        <v>0</v>
      </c>
      <c r="I8" s="55">
        <f>SUMIF(NSL!$C$15:$C$16,C8,NSL!$R$15:$R$16)</f>
        <v>0</v>
      </c>
      <c r="J8" s="55">
        <f>SUMIF(NSL!$C$18:$C$19,C8,NSL!$R$18:$R$19)</f>
        <v>0</v>
      </c>
      <c r="K8" s="55">
        <f>SUMIF(NSL!$C$21:$C$43,C8,NSL!$R$21:$R$43)</f>
        <v>3.07</v>
      </c>
      <c r="L8" s="55">
        <f>SUMIF(NSL!$C$45:$C$51,C8,NSL!$R$45:$R$51)</f>
        <v>0</v>
      </c>
      <c r="M8" s="55">
        <f>SUMIF(NSL!$C$53:$C$55,C8,NSL!$R$53:$R$55)</f>
        <v>0</v>
      </c>
      <c r="N8" s="55">
        <f>SUMIF(NSL!$C$57:$C$65,C8,NSL!$R$57:$R$65)</f>
        <v>0</v>
      </c>
      <c r="O8" s="55">
        <f>SUMIF(NSL!$C$67:$C$76,C8,NSL!$R$67:$R$76)</f>
        <v>0.1</v>
      </c>
      <c r="P8" s="55">
        <f>SUMIF(NSL!$C$78:$C$79,C8,NSL!$R$78:$R$79)</f>
        <v>0</v>
      </c>
      <c r="Q8" s="55">
        <f>SUMIF(NSL!$C$81:$C$173,C8,NSL!$R$81:$R$173)</f>
        <v>0.28999999999999998</v>
      </c>
      <c r="R8" s="65">
        <f>SUM(S8:AA8)+SUM(AO8:BF8)</f>
        <v>31.4</v>
      </c>
      <c r="S8" s="55">
        <f>SUMIF(NSL!$C$176:$C$214,C8,NSL!$R$176:$R$214)</f>
        <v>0</v>
      </c>
      <c r="T8" s="55">
        <f>SUMIF(NSL!$C$216:$C$238,C8,NSL!$R$216:$R$238)</f>
        <v>0.3</v>
      </c>
      <c r="U8" s="55">
        <f>SUMIF(NSL!$C$240:$C$252,C8,NSL!$R$240:$R$252)</f>
        <v>0</v>
      </c>
      <c r="V8" s="55">
        <f>SUMIF(NSL!$C$254:$C$255,C8,NSL!$R$254:$R$255)</f>
        <v>0</v>
      </c>
      <c r="W8" s="55">
        <f>SUMIF(NSL!$C$257:$C$282,C8,NSL!$R$257:$R$282)</f>
        <v>2</v>
      </c>
      <c r="X8" s="55">
        <f>SUMIF(NSL!$C$284:$C$346,C8,NSL!$R$284:$R$346)</f>
        <v>8.6</v>
      </c>
      <c r="Y8" s="55">
        <f>SUMIF(NSL!$C$348:$C$436,C8,NSL!$R$348:$R$436)</f>
        <v>0.22</v>
      </c>
      <c r="Z8" s="55">
        <f>SUMIF(NSL!$C$438:$C$480,C8,NSL!$R$438:$R$480)</f>
        <v>0</v>
      </c>
      <c r="AA8" s="70">
        <f>SUM(AB8:AN8)</f>
        <v>7.68</v>
      </c>
      <c r="AB8" s="55">
        <f>SUMIF(NSL!$C$483:$C$679,C8,NSL!$R$483:$R$679)</f>
        <v>0.49999999999999994</v>
      </c>
      <c r="AC8" s="55">
        <f>SUMIF(NSL!$C$681:$C$682,C8,NSL!$R$681:$R$682)</f>
        <v>0</v>
      </c>
      <c r="AD8" s="55">
        <f>SUMIF(NSL!$C$684:$C$692,C8,NSL!$R$684:$R$692)</f>
        <v>0</v>
      </c>
      <c r="AE8" s="55">
        <f>SUMIF(NSL!$C$694:$C$776,C8,NSL!$R$694:$R$776)</f>
        <v>0.3</v>
      </c>
      <c r="AF8" s="55">
        <f>SUMIF(NSL!$C$778:$C$810,C8,NSL!$R$778:$R$810)</f>
        <v>0</v>
      </c>
      <c r="AG8" s="55">
        <f>SUMIF(NSL!$C$812:$C$813,C8,NSL!$R$812:$R$813)</f>
        <v>0</v>
      </c>
      <c r="AH8" s="55">
        <f>SUMIF(NSL!$C$815:$C$816,C8,NSL!$R$815:$R$816)</f>
        <v>0</v>
      </c>
      <c r="AI8" s="55">
        <f>SUMIF(NSL!$C$818:$C$889,C8,NSL!$R$818:$R$889)</f>
        <v>4.74</v>
      </c>
      <c r="AJ8" s="55">
        <f>SUMIF(NSL!$C$891:$C$917,C8,NSL!$R$891:$R$917)</f>
        <v>1.5899999999999999</v>
      </c>
      <c r="AK8" s="55">
        <f>SUMIF(NSL!$C$919:$C$981,C8,NSL!$R$919:$R$981)</f>
        <v>0.55000000000000004</v>
      </c>
      <c r="AL8" s="55">
        <f>SUMIF(NSL!$C$983:$C$1000,C8,NSL!$R$983:$R$1000)</f>
        <v>0</v>
      </c>
      <c r="AM8" s="55">
        <f>SUMIF(NSL!$C$1002:$C$1028,C8,NSL!$R$1002:$R$1028)</f>
        <v>0</v>
      </c>
      <c r="AN8" s="55">
        <f>SUMIF(NSL!$C$1030:$C$1045,C8,NSL!$R$1030:$R$1045)</f>
        <v>0</v>
      </c>
      <c r="AO8" s="55">
        <f>SUMIF(NSL!$C$1047:$C$1048,C8,NSL!$R$1047:$R$1048)</f>
        <v>0</v>
      </c>
      <c r="AP8" s="55">
        <f>SUMIF(NSL!$C$1050:$C$1074,C8,NSL!$R$1050:$R$1074)</f>
        <v>0</v>
      </c>
      <c r="AQ8" s="55">
        <f>SUMIF(NSL!$C$1076:$C$1099,C8,NSL!$R$1076:$R$1099)</f>
        <v>0</v>
      </c>
      <c r="AR8" s="55">
        <f>SUMIF(NSL!$C$1101:$C$1121,C8,NSL!$R$1101:$R$1121)</f>
        <v>12</v>
      </c>
      <c r="AS8" s="55">
        <f>SUMIF(NSL!$C$1123:$C$1164,C8,NSL!$R$1123:$R$1164)</f>
        <v>0</v>
      </c>
      <c r="AT8" s="55">
        <f>SUMIF(NSL!$C$1166:$C$1201,C8,NSL!$R$1166:$R$1201)</f>
        <v>0</v>
      </c>
      <c r="AU8" s="55">
        <f>SUMIF(NSL!$C$1203:$C$1223,C8,NSL!$R$1203:$R$1223)</f>
        <v>0.1</v>
      </c>
      <c r="AV8" s="55">
        <f>SUMIF(NSL!$C$1225:$C$1226,C8,NSL!$R$1225:$R$1226)</f>
        <v>0</v>
      </c>
      <c r="AW8" s="55">
        <f>SUMIF(NSL!$C$1228:$C$1244,C8,NSL!$R$1228:$R$1244)</f>
        <v>0</v>
      </c>
      <c r="AX8" s="55">
        <f>SUMIF(NSL!$C$1246:$C$1351,C8,NSL!$R$1246:$R$1351)</f>
        <v>0</v>
      </c>
      <c r="AY8" s="55">
        <f>SUMIF(NSL!$C$1353:$C$1434,C8,NSL!$R$1353:$R$1434)</f>
        <v>0</v>
      </c>
      <c r="AZ8" s="55">
        <f>SUMIF(NSL!$C$1436:$C$1440,C8,NSL!$R$1436:$R$1440)</f>
        <v>0</v>
      </c>
      <c r="BA8" s="55">
        <f>SUMIF(NSL!$C$1442:$C$1507,C8,NSL!$R$1442:$R$1507)</f>
        <v>0</v>
      </c>
      <c r="BB8" s="55">
        <f>SUMIF(NSL!$C$1509:$C$1540,C8,NSL!$R$1509:$R$1540)</f>
        <v>0</v>
      </c>
      <c r="BC8" s="55">
        <f>SUMIF(NSL!$C$1542:$C$1545,C8,NSL!$R$1542:$R$1545)</f>
        <v>0</v>
      </c>
      <c r="BD8" s="55">
        <f>SUMIF(NSL!$C$1547:$C$1560,C8,NSL!$R$1547:$R$1560)</f>
        <v>0.5</v>
      </c>
      <c r="BE8" s="55">
        <f>SUMIF(NSL!$C$1562:$C$1565,C8,NSL!$R$1562:$R$1565)</f>
        <v>0</v>
      </c>
      <c r="BF8" s="55">
        <f>SUMIF(NSL!$C$1567:$C$1569,C8,NSL!$R$1567:$R$1569)</f>
        <v>0</v>
      </c>
      <c r="BG8" s="65">
        <f>SUM(H8:Q8)+SUM(S8:Z8)+SUM(AB8:BF8)</f>
        <v>34.86</v>
      </c>
      <c r="BH8" s="53">
        <f>G60-BG8</f>
        <v>-34.86</v>
      </c>
      <c r="BI8" s="53">
        <f>BH8+D8</f>
        <v>236.32</v>
      </c>
    </row>
    <row r="9" spans="1:61" ht="15">
      <c r="A9" s="8"/>
      <c r="B9" s="6" t="s">
        <v>191</v>
      </c>
      <c r="C9" s="8" t="s">
        <v>12</v>
      </c>
      <c r="D9" s="52">
        <f>HTg!O11</f>
        <v>94.399999999999991</v>
      </c>
      <c r="E9" s="65">
        <f t="shared" ref="E9:E18" si="3">SUM(F9,J9,K9,L9,M9,N9,O9,P9,Q9)</f>
        <v>82.72999999999999</v>
      </c>
      <c r="F9" s="70">
        <f t="shared" ref="F9:F18" si="4">G9+H9+I9</f>
        <v>80.279999999999987</v>
      </c>
      <c r="G9" s="55">
        <f>SUMIF(NSL!$C$9:$C$10,C9,NSL!$R$9:$R$10)</f>
        <v>0</v>
      </c>
      <c r="H9" s="54">
        <f>D9-BG9</f>
        <v>80.279999999999987</v>
      </c>
      <c r="I9" s="55">
        <f>SUMIF(NSL!$C$15:$C$16,C9,NSL!$R$15:$R$16)</f>
        <v>0</v>
      </c>
      <c r="J9" s="55">
        <f>SUMIF(NSL!$C$18:$C$19,C9,NSL!$R$18:$R$19)</f>
        <v>0</v>
      </c>
      <c r="K9" s="55">
        <f>SUMIF(NSL!$C$21:$C$43,C9,NSL!$R$21:$R$43)</f>
        <v>2</v>
      </c>
      <c r="L9" s="55">
        <f>SUMIF(NSL!$C$45:$C$51,C9,NSL!$R$45:$R$51)</f>
        <v>0</v>
      </c>
      <c r="M9" s="55">
        <f>SUMIF(NSL!$C$53:$C$55,C9,NSL!$R$53:$R$55)</f>
        <v>0</v>
      </c>
      <c r="N9" s="55">
        <f>SUMIF(NSL!$C$57:$C$65,C9,NSL!$R$57:$R$65)</f>
        <v>0</v>
      </c>
      <c r="O9" s="55">
        <f>SUMIF(NSL!$C$67:$C$76,C9,NSL!$R$67:$R$76)</f>
        <v>0.45</v>
      </c>
      <c r="P9" s="55">
        <f>SUMIF(NSL!$C$78:$C$79,C9,NSL!$R$78:$R$79)</f>
        <v>0</v>
      </c>
      <c r="Q9" s="55">
        <f>SUMIF(NSL!$C$81:$C$173,C9,NSL!$R$81:$R$173)</f>
        <v>0</v>
      </c>
      <c r="R9" s="65">
        <f>SUM(S9:AA9)+SUM(AO9:BF9)</f>
        <v>11.67</v>
      </c>
      <c r="S9" s="55">
        <f>SUMIF(NSL!$C$176:$C$214,C9,NSL!$R$176:$R$214)</f>
        <v>0</v>
      </c>
      <c r="T9" s="55">
        <f>SUMIF(NSL!$C$216:$C$238,C9,NSL!$R$216:$R$238)</f>
        <v>0</v>
      </c>
      <c r="U9" s="55">
        <f>SUMIF(NSL!$C$240:$C$252,C9,NSL!$R$240:$R$252)</f>
        <v>0</v>
      </c>
      <c r="V9" s="55">
        <f>SUMIF(NSL!$C$254:$C$255,C9,NSL!$R$254:$R$255)</f>
        <v>0</v>
      </c>
      <c r="W9" s="55">
        <f>SUMIF(NSL!$C$257:$C$282,C9,NSL!$R$257:$R$282)</f>
        <v>2</v>
      </c>
      <c r="X9" s="55">
        <f>SUMIF(NSL!$C$284:$C$346,C9,NSL!$R$284:$R$346)</f>
        <v>1</v>
      </c>
      <c r="Y9" s="55">
        <f>SUMIF(NSL!$C$348:$C$436,C9,NSL!$R$348:$R$436)</f>
        <v>0.21000000000000002</v>
      </c>
      <c r="Z9" s="55">
        <f>SUMIF(NSL!$C$438:$C$480,C9,NSL!$R$438:$R$480)</f>
        <v>0</v>
      </c>
      <c r="AA9" s="70">
        <f t="shared" ref="AA9:AA18" si="5">SUM(AB9:AN9)</f>
        <v>4.71</v>
      </c>
      <c r="AB9" s="55">
        <f>SUMIF(NSL!$C$483:$C$679,C9,NSL!$R$483:$R$679)</f>
        <v>0</v>
      </c>
      <c r="AC9" s="55">
        <f>SUMIF(NSL!$C$681:$C$682,C9,NSL!$R$681:$R$682)</f>
        <v>0</v>
      </c>
      <c r="AD9" s="55">
        <f>SUMIF(NSL!$C$684:$C$692,C9,NSL!$R$684:$R$692)</f>
        <v>0</v>
      </c>
      <c r="AE9" s="55">
        <f>SUMIF(NSL!$C$694:$C$776,C9,NSL!$R$694:$R$776)</f>
        <v>0</v>
      </c>
      <c r="AF9" s="55">
        <f>SUMIF(NSL!$C$778:$C$810,C9,NSL!$R$778:$R$810)</f>
        <v>0.02</v>
      </c>
      <c r="AG9" s="55">
        <f>SUMIF(NSL!$C$812:$C$813,C9,NSL!$R$812:$R$813)</f>
        <v>0</v>
      </c>
      <c r="AH9" s="55">
        <f>SUMIF(NSL!$C$815:$C$816,C9,NSL!$R$815:$R$816)</f>
        <v>0</v>
      </c>
      <c r="AI9" s="55">
        <f>SUMIF(NSL!$C$818:$C$889,C9,NSL!$R$818:$R$889)</f>
        <v>3.23</v>
      </c>
      <c r="AJ9" s="55">
        <f>SUMIF(NSL!$C$891:$C$917,C9,NSL!$R$891:$R$917)</f>
        <v>0.5</v>
      </c>
      <c r="AK9" s="55">
        <f>SUMIF(NSL!$C$919:$C$981,C9,NSL!$R$919:$R$981)</f>
        <v>0.30000000000000004</v>
      </c>
      <c r="AL9" s="55">
        <f>SUMIF(NSL!$C$983:$C$1000,C9,NSL!$R$983:$R$1000)</f>
        <v>0</v>
      </c>
      <c r="AM9" s="55">
        <f>SUMIF(NSL!$C$1002:$C$1028,C9,NSL!$R$1002:$R$1028)</f>
        <v>0.66</v>
      </c>
      <c r="AN9" s="55">
        <f>SUMIF(NSL!$C$1030:$C$1045,C9,NSL!$R$1030:$R$1045)</f>
        <v>0</v>
      </c>
      <c r="AO9" s="55">
        <f>SUMIF(NSL!$C$1047:$C$1048,C9,NSL!$R$1047:$R$1048)</f>
        <v>0</v>
      </c>
      <c r="AP9" s="55">
        <f>SUMIF(NSL!$C$1050:$C$1074,C9,NSL!$R$1050:$R$1074)</f>
        <v>0</v>
      </c>
      <c r="AQ9" s="55">
        <f>SUMIF(NSL!$C$1076:$C$1099,C9,NSL!$R$1076:$R$1099)</f>
        <v>0</v>
      </c>
      <c r="AR9" s="55">
        <f>SUMIF(NSL!$C$1101:$C$1121,C9,NSL!$R$1101:$R$1121)</f>
        <v>3.61</v>
      </c>
      <c r="AS9" s="55">
        <f>SUMIF(NSL!$C$1123:$C$1164,C9,NSL!$R$1123:$R$1164)</f>
        <v>0</v>
      </c>
      <c r="AT9" s="55">
        <f>SUMIF(NSL!$C$1166:$C$1201,C9,NSL!$R$1166:$R$1201)</f>
        <v>0</v>
      </c>
      <c r="AU9" s="55">
        <f>SUMIF(NSL!$C$1203:$C$1223,C9,NSL!$R$1203:$R$1223)</f>
        <v>0.14000000000000001</v>
      </c>
      <c r="AV9" s="55">
        <f>SUMIF(NSL!$C$1225:$C$1226,C9,NSL!$R$1225:$R$1226)</f>
        <v>0</v>
      </c>
      <c r="AW9" s="55">
        <f>SUMIF(NSL!$C$1228:$C$1244,C9,NSL!$R$1228:$R$1244)</f>
        <v>0</v>
      </c>
      <c r="AX9" s="55">
        <f>SUMIF(NSL!$C$1246:$C$1351,C9,NSL!$R$1246:$R$1351)</f>
        <v>0</v>
      </c>
      <c r="AY9" s="55">
        <f>SUMIF(NSL!$C$1353:$C$1434,C9,NSL!$R$1353:$R$1434)</f>
        <v>0</v>
      </c>
      <c r="AZ9" s="55">
        <f>SUMIF(NSL!$C$1436:$C$1440,C9,NSL!$R$1436:$R$1440)</f>
        <v>0</v>
      </c>
      <c r="BA9" s="55">
        <f>SUMIF(NSL!$C$1442:$C$1507,C9,NSL!$R$1442:$R$1507)</f>
        <v>0</v>
      </c>
      <c r="BB9" s="55">
        <f>SUMIF(NSL!$C$1509:$C$1540,C9,NSL!$R$1509:$R$1540)</f>
        <v>0</v>
      </c>
      <c r="BC9" s="55">
        <f>SUMIF(NSL!$C$1542:$C$1545,C9,NSL!$R$1542:$R$1545)</f>
        <v>0</v>
      </c>
      <c r="BD9" s="55">
        <f>SUMIF(NSL!$C$1547:$C$1560,C9,NSL!$R$1547:$R$1560)</f>
        <v>0</v>
      </c>
      <c r="BE9" s="55">
        <f>SUMIF(NSL!$C$1562:$C$1565,C9,NSL!$R$1562:$R$1565)</f>
        <v>0</v>
      </c>
      <c r="BF9" s="55">
        <f>SUMIF(NSL!$C$1567:$C$1569,C9,NSL!$R$1567:$R$1569)</f>
        <v>0</v>
      </c>
      <c r="BG9" s="65">
        <f>SUM(G9)+SUM(I9:Q9)+SUM(S9:Z9)+SUM(AB9:BF9)</f>
        <v>14.120000000000001</v>
      </c>
      <c r="BH9" s="53">
        <f>H60-BG9</f>
        <v>-14.120000000000001</v>
      </c>
      <c r="BI9" s="53">
        <f t="shared" ref="BI9:BI59" si="6">BH9+D9</f>
        <v>80.279999999999987</v>
      </c>
    </row>
    <row r="10" spans="1:61" ht="15">
      <c r="A10" s="8"/>
      <c r="B10" s="6" t="s">
        <v>192</v>
      </c>
      <c r="C10" s="8" t="s">
        <v>14</v>
      </c>
      <c r="D10" s="52">
        <f>HTg!O12</f>
        <v>0</v>
      </c>
      <c r="E10" s="65">
        <f t="shared" si="3"/>
        <v>0</v>
      </c>
      <c r="F10" s="70">
        <f t="shared" si="4"/>
        <v>0</v>
      </c>
      <c r="G10" s="55">
        <f>SUMIF(NSL!$C$9:$C$10,C10,NSL!$R$9:$R$10)</f>
        <v>0</v>
      </c>
      <c r="H10" s="55">
        <f>SUMIF(NSL!$C$12:$C$13,C10,NSL!$R$12:$R$13)</f>
        <v>0</v>
      </c>
      <c r="I10" s="54">
        <f>D10-BG10</f>
        <v>0</v>
      </c>
      <c r="J10" s="55">
        <f>SUMIF(NSL!$C$18:$C$19,C10,NSL!$R$18:$R$19)</f>
        <v>0</v>
      </c>
      <c r="K10" s="55">
        <f>SUMIF(NSL!$C$21:$C$43,C10,NSL!$R$21:$R$43)</f>
        <v>0</v>
      </c>
      <c r="L10" s="55">
        <f>SUMIF(NSL!$C$45:$C$51,C10,NSL!$R$45:$R$51)</f>
        <v>0</v>
      </c>
      <c r="M10" s="55">
        <f>SUMIF(NSL!$C$53:$C$55,C10,NSL!$R$53:$R$55)</f>
        <v>0</v>
      </c>
      <c r="N10" s="55">
        <f>SUMIF(NSL!$C$57:$C$65,C10,NSL!$R$57:$R$65)</f>
        <v>0</v>
      </c>
      <c r="O10" s="55">
        <f>SUMIF(NSL!$C$67:$C$76,C10,NSL!$R$67:$R$76)</f>
        <v>0</v>
      </c>
      <c r="P10" s="55">
        <f>SUMIF(NSL!$C$78:$C$79,C10,NSL!$R$78:$R$79)</f>
        <v>0</v>
      </c>
      <c r="Q10" s="55">
        <f>SUMIF(NSL!$C$81:$C$173,C10,NSL!$R$81:$R$173)</f>
        <v>0</v>
      </c>
      <c r="R10" s="65">
        <f>SUM(S10:AA10)+SUM(AO10:BF10)</f>
        <v>0</v>
      </c>
      <c r="S10" s="55">
        <f>SUMIF(NSL!$C$176:$C$214,C10,NSL!$R$176:$R$214)</f>
        <v>0</v>
      </c>
      <c r="T10" s="55">
        <f>SUMIF(NSL!$C$216:$C$238,C10,NSL!$R$216:$R$238)</f>
        <v>0</v>
      </c>
      <c r="U10" s="55">
        <f>SUMIF(NSL!$C$240:$C$252,C10,NSL!$R$240:$R$252)</f>
        <v>0</v>
      </c>
      <c r="V10" s="55">
        <f>SUMIF(NSL!$C$254:$C$255,C10,NSL!$R$254:$R$255)</f>
        <v>0</v>
      </c>
      <c r="W10" s="55">
        <f>SUMIF(NSL!$C$257:$C$282,C10,NSL!$R$257:$R$282)</f>
        <v>0</v>
      </c>
      <c r="X10" s="55">
        <f>SUMIF(NSL!$C$284:$C$346,C10,NSL!$R$284:$R$346)</f>
        <v>0</v>
      </c>
      <c r="Y10" s="55">
        <f>SUMIF(NSL!$C$348:$C$436,C10,NSL!$R$348:$R$436)</f>
        <v>0</v>
      </c>
      <c r="Z10" s="55">
        <f>SUMIF(NSL!$C$438:$C$480,C10,NSL!$R$438:$R$480)</f>
        <v>0</v>
      </c>
      <c r="AA10" s="70">
        <f t="shared" si="5"/>
        <v>0</v>
      </c>
      <c r="AB10" s="55">
        <f>SUMIF(NSL!$C$483:$C$679,C10,NSL!$R$483:$R$679)</f>
        <v>0</v>
      </c>
      <c r="AC10" s="55">
        <f>SUMIF(NSL!$C$681:$C$682,C10,NSL!$R$681:$R$682)</f>
        <v>0</v>
      </c>
      <c r="AD10" s="55">
        <f>SUMIF(NSL!$C$684:$C$692,C10,NSL!$R$684:$R$692)</f>
        <v>0</v>
      </c>
      <c r="AE10" s="55">
        <f>SUMIF(NSL!$C$694:$C$776,C10,NSL!$R$694:$R$776)</f>
        <v>0</v>
      </c>
      <c r="AF10" s="55">
        <f>SUMIF(NSL!$C$778:$C$810,C10,NSL!$R$778:$R$810)</f>
        <v>0</v>
      </c>
      <c r="AG10" s="55">
        <f>SUMIF(NSL!$C$812:$C$813,C10,NSL!$R$812:$R$813)</f>
        <v>0</v>
      </c>
      <c r="AH10" s="55">
        <f>SUMIF(NSL!$C$815:$C$816,C10,NSL!$R$815:$R$816)</f>
        <v>0</v>
      </c>
      <c r="AI10" s="55">
        <f>SUMIF(NSL!$C$818:$C$889,C10,NSL!$R$818:$R$889)</f>
        <v>0</v>
      </c>
      <c r="AJ10" s="55">
        <f>SUMIF(NSL!$C$891:$C$917,C10,NSL!$R$891:$R$917)</f>
        <v>0</v>
      </c>
      <c r="AK10" s="55">
        <f>SUMIF(NSL!$C$919:$C$981,C10,NSL!$R$919:$R$981)</f>
        <v>0</v>
      </c>
      <c r="AL10" s="55">
        <f>SUMIF(NSL!$C$983:$C$1000,C10,NSL!$R$983:$R$1000)</f>
        <v>0</v>
      </c>
      <c r="AM10" s="55">
        <f>SUMIF(NSL!$C$1002:$C$1028,C10,NSL!$R$1002:$R$1028)</f>
        <v>0</v>
      </c>
      <c r="AN10" s="55">
        <f>SUMIF(NSL!$C$1030:$C$1045,C10,NSL!$R$1030:$R$1045)</f>
        <v>0</v>
      </c>
      <c r="AO10" s="55">
        <f>SUMIF(NSL!$C$1047:$C$1048,C10,NSL!$R$1047:$R$1048)</f>
        <v>0</v>
      </c>
      <c r="AP10" s="55">
        <f>SUMIF(NSL!$C$1050:$C$1074,C10,NSL!$R$1050:$R$1074)</f>
        <v>0</v>
      </c>
      <c r="AQ10" s="55">
        <f>SUMIF(NSL!$C$1076:$C$1099,C10,NSL!$R$1076:$R$1099)</f>
        <v>0</v>
      </c>
      <c r="AR10" s="55">
        <f>SUMIF(NSL!$C$1101:$C$1121,C10,NSL!$R$1101:$R$1121)</f>
        <v>0</v>
      </c>
      <c r="AS10" s="55">
        <f>SUMIF(NSL!$C$1123:$C$1164,C10,NSL!$R$1123:$R$1164)</f>
        <v>0</v>
      </c>
      <c r="AT10" s="55">
        <f>SUMIF(NSL!$C$1166:$C$1201,C10,NSL!$R$1166:$R$1201)</f>
        <v>0</v>
      </c>
      <c r="AU10" s="55">
        <f>SUMIF(NSL!$C$1203:$C$1223,C10,NSL!$R$1203:$R$1223)</f>
        <v>0</v>
      </c>
      <c r="AV10" s="55">
        <f>SUMIF(NSL!$C$1225:$C$1226,C10,NSL!$R$1225:$R$1226)</f>
        <v>0</v>
      </c>
      <c r="AW10" s="55">
        <f>SUMIF(NSL!$C$1228:$C$1244,C10,NSL!$R$1228:$R$1244)</f>
        <v>0</v>
      </c>
      <c r="AX10" s="55">
        <f>SUMIF(NSL!$C$1246:$C$1351,C10,NSL!$R$1246:$R$1351)</f>
        <v>0</v>
      </c>
      <c r="AY10" s="55">
        <f>SUMIF(NSL!$C$1353:$C$1434,C10,NSL!$R$1353:$R$1434)</f>
        <v>0</v>
      </c>
      <c r="AZ10" s="55">
        <f>SUMIF(NSL!$C$1436:$C$1440,C10,NSL!$R$1436:$R$1440)</f>
        <v>0</v>
      </c>
      <c r="BA10" s="55">
        <f>SUMIF(NSL!$C$1442:$C$1507,C10,NSL!$R$1442:$R$1507)</f>
        <v>0</v>
      </c>
      <c r="BB10" s="55">
        <f>SUMIF(NSL!$C$1509:$C$1540,C10,NSL!$R$1509:$R$1540)</f>
        <v>0</v>
      </c>
      <c r="BC10" s="55">
        <f>SUMIF(NSL!$C$1542:$C$1545,C10,NSL!$R$1542:$R$1545)</f>
        <v>0</v>
      </c>
      <c r="BD10" s="55">
        <f>SUMIF(NSL!$C$1547:$C$1560,C10,NSL!$R$1547:$R$1560)</f>
        <v>0</v>
      </c>
      <c r="BE10" s="55">
        <f>SUMIF(NSL!$C$1562:$C$1565,C10,NSL!$R$1562:$R$1565)</f>
        <v>0</v>
      </c>
      <c r="BF10" s="55">
        <f>SUMIF(NSL!$C$1567:$C$1569,C10,NSL!$R$1567:$R$1569)</f>
        <v>0</v>
      </c>
      <c r="BG10" s="65">
        <f>SUM(G10:H10)+SUM(J10:Q10)+SUM(S10:Z10)+SUM(AB10:BF10)</f>
        <v>0</v>
      </c>
      <c r="BH10" s="53">
        <f>I60-BG10</f>
        <v>0</v>
      </c>
      <c r="BI10" s="53">
        <f t="shared" si="6"/>
        <v>0</v>
      </c>
    </row>
    <row r="11" spans="1:61" ht="15">
      <c r="A11" s="56" t="s">
        <v>13</v>
      </c>
      <c r="B11" s="13" t="s">
        <v>116</v>
      </c>
      <c r="C11" s="56" t="s">
        <v>16</v>
      </c>
      <c r="D11" s="52">
        <f>HTg!O13</f>
        <v>114.86</v>
      </c>
      <c r="E11" s="65">
        <f t="shared" si="3"/>
        <v>91.14</v>
      </c>
      <c r="F11" s="70">
        <f t="shared" si="4"/>
        <v>0</v>
      </c>
      <c r="G11" s="55">
        <f>SUMIF(NSL!$C$9:$C$10,C11,NSL!$R$9:$R$10)</f>
        <v>0</v>
      </c>
      <c r="H11" s="55">
        <f>SUMIF(NSL!$C$12:$C$13,C11,NSL!$R$12:$R$13)</f>
        <v>0</v>
      </c>
      <c r="I11" s="55">
        <f>SUMIF(NSL!$C$15:$C$16,C11,NSL!$R$15:$R$16)</f>
        <v>0</v>
      </c>
      <c r="J11" s="54">
        <f>D11-BG11</f>
        <v>87.91</v>
      </c>
      <c r="K11" s="55">
        <f>SUMIF(NSL!$C$21:$C$43,C11,NSL!$R$21:$R$43)</f>
        <v>3</v>
      </c>
      <c r="L11" s="55">
        <f>SUMIF(NSL!$C$45:$C$51,C11,NSL!$R$45:$R$51)</f>
        <v>0</v>
      </c>
      <c r="M11" s="55">
        <f>SUMIF(NSL!$C$53:$C$55,C11,NSL!$R$53:$R$55)</f>
        <v>0</v>
      </c>
      <c r="N11" s="55">
        <f>SUMIF(NSL!$C$57:$C$65,C11,NSL!$R$57:$R$65)</f>
        <v>0</v>
      </c>
      <c r="O11" s="55">
        <f>SUMIF(NSL!$C$67:$C$76,C11,NSL!$R$67:$R$76)</f>
        <v>0.2</v>
      </c>
      <c r="P11" s="55">
        <f>SUMIF(NSL!$C$78:$C$79,C11,NSL!$R$78:$R$79)</f>
        <v>0</v>
      </c>
      <c r="Q11" s="55">
        <f>SUMIF(NSL!$C$81:$C$173,C11,NSL!$R$81:$R$173)</f>
        <v>0.03</v>
      </c>
      <c r="R11" s="65">
        <f t="shared" ref="R11:R17" si="7">SUM(S11:AA11)+SUM(AO11:BF11)</f>
        <v>23.72</v>
      </c>
      <c r="S11" s="55">
        <f>SUMIF(NSL!$C$176:$C$214,C11,NSL!$R$176:$R$214)</f>
        <v>2</v>
      </c>
      <c r="T11" s="55">
        <f>SUMIF(NSL!$C$216:$C$238,C11,NSL!$R$216:$R$238)</f>
        <v>0</v>
      </c>
      <c r="U11" s="55">
        <f>SUMIF(NSL!$C$240:$C$252,C11,NSL!$R$240:$R$252)</f>
        <v>0</v>
      </c>
      <c r="V11" s="55">
        <f>SUMIF(NSL!$C$254:$C$255,C11,NSL!$R$254:$R$255)</f>
        <v>0</v>
      </c>
      <c r="W11" s="55">
        <f>SUMIF(NSL!$C$257:$C$282,C11,NSL!$R$257:$R$282)</f>
        <v>5</v>
      </c>
      <c r="X11" s="55">
        <f>SUMIF(NSL!$C$284:$C$346,C11,NSL!$R$284:$R$346)</f>
        <v>0.5</v>
      </c>
      <c r="Y11" s="55">
        <f>SUMIF(NSL!$C$348:$C$436,C11,NSL!$R$348:$R$436)</f>
        <v>0.18000000000000002</v>
      </c>
      <c r="Z11" s="55">
        <f>SUMIF(NSL!$C$438:$C$480,C11,NSL!$R$438:$R$480)</f>
        <v>0</v>
      </c>
      <c r="AA11" s="70">
        <f t="shared" si="5"/>
        <v>5.370000000000001</v>
      </c>
      <c r="AB11" s="55">
        <f>SUMIF(NSL!$C$483:$C$679,C11,NSL!$R$483:$R$679)</f>
        <v>0.05</v>
      </c>
      <c r="AC11" s="55">
        <f>SUMIF(NSL!$C$681:$C$682,C11,NSL!$R$681:$R$682)</f>
        <v>0</v>
      </c>
      <c r="AD11" s="55">
        <f>SUMIF(NSL!$C$684:$C$692,C11,NSL!$R$684:$R$692)</f>
        <v>0</v>
      </c>
      <c r="AE11" s="55">
        <f>SUMIF(NSL!$C$694:$C$776,C11,NSL!$R$694:$R$776)</f>
        <v>7.0000000000000007E-2</v>
      </c>
      <c r="AF11" s="55">
        <f>SUMIF(NSL!$C$778:$C$810,C11,NSL!$R$778:$R$810)</f>
        <v>0.04</v>
      </c>
      <c r="AG11" s="55">
        <f>SUMIF(NSL!$C$812:$C$813,C11,NSL!$R$812:$R$813)</f>
        <v>0</v>
      </c>
      <c r="AH11" s="55">
        <f>SUMIF(NSL!$C$815:$C$816,C11,NSL!$R$815:$R$816)</f>
        <v>0</v>
      </c>
      <c r="AI11" s="55">
        <f>SUMIF(NSL!$C$818:$C$889,C11,NSL!$R$818:$R$889)</f>
        <v>3.56</v>
      </c>
      <c r="AJ11" s="55">
        <f>SUMIF(NSL!$C$891:$C$917,C11,NSL!$R$891:$R$917)</f>
        <v>0.75</v>
      </c>
      <c r="AK11" s="55">
        <f>SUMIF(NSL!$C$919:$C$981,C11,NSL!$R$919:$R$981)</f>
        <v>0.9</v>
      </c>
      <c r="AL11" s="55">
        <f>SUMIF(NSL!$C$983:$C$1000,C11,NSL!$R$983:$R$1000)</f>
        <v>0</v>
      </c>
      <c r="AM11" s="55">
        <f>SUMIF(NSL!$C$1002:$C$1028,C11,NSL!$R$1002:$R$1028)</f>
        <v>0</v>
      </c>
      <c r="AN11" s="55">
        <f>SUMIF(NSL!$C$1030:$C$1045,C11,NSL!$R$1030:$R$1045)</f>
        <v>0</v>
      </c>
      <c r="AO11" s="55">
        <f>SUMIF(NSL!$C$1047:$C$1048,C11,NSL!$R$1047:$R$1048)</f>
        <v>0</v>
      </c>
      <c r="AP11" s="55">
        <f>SUMIF(NSL!$C$1050:$C$1074,C11,NSL!$R$1050:$R$1074)</f>
        <v>0</v>
      </c>
      <c r="AQ11" s="55">
        <f>SUMIF(NSL!$C$1076:$C$1099,C11,NSL!$R$1076:$R$1099)</f>
        <v>0</v>
      </c>
      <c r="AR11" s="55">
        <f>SUMIF(NSL!$C$1101:$C$1121,C11,NSL!$R$1101:$R$1121)</f>
        <v>1.73</v>
      </c>
      <c r="AS11" s="55">
        <f>SUMIF(NSL!$C$1123:$C$1164,C11,NSL!$R$1123:$R$1164)</f>
        <v>0</v>
      </c>
      <c r="AT11" s="55">
        <f>SUMIF(NSL!$C$1166:$C$1201,C11,NSL!$R$1166:$R$1201)</f>
        <v>0</v>
      </c>
      <c r="AU11" s="55">
        <f>SUMIF(NSL!$C$1203:$C$1223,C11,NSL!$R$1203:$R$1223)</f>
        <v>0.53</v>
      </c>
      <c r="AV11" s="55">
        <f>SUMIF(NSL!$C$1225:$C$1226,C11,NSL!$R$1225:$R$1226)</f>
        <v>0</v>
      </c>
      <c r="AW11" s="55">
        <f>SUMIF(NSL!$C$1228:$C$1244,C11,NSL!$R$1228:$R$1244)</f>
        <v>0</v>
      </c>
      <c r="AX11" s="55">
        <f>SUMIF(NSL!$C$1246:$C$1351,C11,NSL!$R$1246:$R$1351)</f>
        <v>0.1</v>
      </c>
      <c r="AY11" s="55">
        <f>SUMIF(NSL!$C$1353:$C$1434,C11,NSL!$R$1353:$R$1434)</f>
        <v>8.31</v>
      </c>
      <c r="AZ11" s="55">
        <f>SUMIF(NSL!$C$1436:$C$1440,C11,NSL!$R$1436:$R$1440)</f>
        <v>0</v>
      </c>
      <c r="BA11" s="55">
        <f>SUMIF(NSL!$C$1442:$C$1507,C11,NSL!$R$1442:$R$1507)</f>
        <v>0</v>
      </c>
      <c r="BB11" s="55">
        <f>SUMIF(NSL!$C$1509:$C$1540,C11,NSL!$R$1509:$R$1540)</f>
        <v>0</v>
      </c>
      <c r="BC11" s="55">
        <f>SUMIF(NSL!$C$1542:$C$1545,C11,NSL!$R$1542:$R$1545)</f>
        <v>0</v>
      </c>
      <c r="BD11" s="55">
        <f>SUMIF(NSL!$C$1547:$C$1560,C11,NSL!$R$1547:$R$1560)</f>
        <v>0</v>
      </c>
      <c r="BE11" s="55">
        <f>SUMIF(NSL!$C$1562:$C$1565,C11,NSL!$R$1562:$R$1565)</f>
        <v>0</v>
      </c>
      <c r="BF11" s="55">
        <f>SUMIF(NSL!$C$1567:$C$1569,C11,NSL!$R$1567:$R$1569)</f>
        <v>0</v>
      </c>
      <c r="BG11" s="65">
        <f>SUM(G11:I11)+SUM(K11:Q11)+SUM(S11:Z11)+SUM(AB11:BF11)</f>
        <v>26.950000000000003</v>
      </c>
      <c r="BH11" s="53">
        <f>J60-BG11</f>
        <v>-26.950000000000003</v>
      </c>
      <c r="BI11" s="53">
        <f t="shared" si="6"/>
        <v>87.91</v>
      </c>
    </row>
    <row r="12" spans="1:61" ht="15">
      <c r="A12" s="56" t="s">
        <v>15</v>
      </c>
      <c r="B12" s="13" t="s">
        <v>80</v>
      </c>
      <c r="C12" s="56" t="s">
        <v>18</v>
      </c>
      <c r="D12" s="52">
        <f>HTg!O14</f>
        <v>512.2700000000001</v>
      </c>
      <c r="E12" s="65">
        <f t="shared" si="3"/>
        <v>488.97000000000008</v>
      </c>
      <c r="F12" s="70">
        <f t="shared" si="4"/>
        <v>0</v>
      </c>
      <c r="G12" s="55">
        <f>SUMIF(NSL!$C$9:$C$10,C12,NSL!$R$9:$R$10)</f>
        <v>0</v>
      </c>
      <c r="H12" s="55">
        <f>SUMIF(NSL!$C$12:$C$13,C12,NSL!$R$12:$R$13)</f>
        <v>0</v>
      </c>
      <c r="I12" s="55">
        <f>SUMIF(NSL!$C$15:$C$16,C12,NSL!$R$15:$R$16)</f>
        <v>0</v>
      </c>
      <c r="J12" s="55">
        <f>SUMIF(NSL!$C$18:$C$19,C12,NSL!$R$18:$R$19)</f>
        <v>0</v>
      </c>
      <c r="K12" s="54">
        <f>D12-BG12</f>
        <v>101.23000000000008</v>
      </c>
      <c r="L12" s="55">
        <f>SUMIF(NSL!$C$45:$C$51,C12,NSL!$R$45:$R$51)</f>
        <v>0</v>
      </c>
      <c r="M12" s="55">
        <f>SUMIF(NSL!$C$53:$C$55,C12,NSL!$R$53:$R$55)</f>
        <v>0</v>
      </c>
      <c r="N12" s="55">
        <f>SUMIF(NSL!$C$57:$C$65,C12,NSL!$R$57:$R$65)</f>
        <v>386.14</v>
      </c>
      <c r="O12" s="55">
        <f>SUMIF(NSL!$C$67:$C$76,C12,NSL!$R$67:$R$76)</f>
        <v>0.3</v>
      </c>
      <c r="P12" s="55">
        <f>SUMIF(NSL!$C$78:$C$79,C12,NSL!$R$78:$R$79)</f>
        <v>0</v>
      </c>
      <c r="Q12" s="55">
        <f>SUMIF(NSL!$C$81:$C$173,C12,NSL!$R$81:$R$173)</f>
        <v>1.3</v>
      </c>
      <c r="R12" s="65">
        <f t="shared" si="7"/>
        <v>23.3</v>
      </c>
      <c r="S12" s="55">
        <f>SUMIF(NSL!$C$176:$C$214,C12,NSL!$R$176:$R$214)</f>
        <v>0</v>
      </c>
      <c r="T12" s="55">
        <f>SUMIF(NSL!$C$216:$C$238,C12,NSL!$R$216:$R$238)</f>
        <v>0.1</v>
      </c>
      <c r="U12" s="55">
        <f>SUMIF(NSL!$C$240:$C$252,C12,NSL!$R$240:$R$252)</f>
        <v>0</v>
      </c>
      <c r="V12" s="55">
        <f>SUMIF(NSL!$C$254:$C$255,C12,NSL!$R$254:$R$255)</f>
        <v>0</v>
      </c>
      <c r="W12" s="55">
        <f>SUMIF(NSL!$C$257:$C$282,C12,NSL!$R$257:$R$282)</f>
        <v>12</v>
      </c>
      <c r="X12" s="55">
        <f>SUMIF(NSL!$C$284:$C$346,C12,NSL!$R$284:$R$346)</f>
        <v>0</v>
      </c>
      <c r="Y12" s="55">
        <f>SUMIF(NSL!$C$348:$C$436,C12,NSL!$R$348:$R$436)</f>
        <v>1.46</v>
      </c>
      <c r="Z12" s="55">
        <f>SUMIF(NSL!$C$438:$C$480,C12,NSL!$R$438:$R$480)</f>
        <v>0</v>
      </c>
      <c r="AA12" s="70">
        <f t="shared" si="5"/>
        <v>4.2200000000000006</v>
      </c>
      <c r="AB12" s="55">
        <f>SUMIF(NSL!$C$483:$C$679,C12,NSL!$R$483:$R$679)</f>
        <v>0.18000000000000002</v>
      </c>
      <c r="AC12" s="55">
        <f>SUMIF(NSL!$C$681:$C$682,C12,NSL!$R$681:$R$682)</f>
        <v>0</v>
      </c>
      <c r="AD12" s="55">
        <f>SUMIF(NSL!$C$684:$C$692,C12,NSL!$R$684:$R$692)</f>
        <v>0</v>
      </c>
      <c r="AE12" s="55">
        <f>SUMIF(NSL!$C$694:$C$776,C12,NSL!$R$694:$R$776)</f>
        <v>0.11</v>
      </c>
      <c r="AF12" s="55">
        <f>SUMIF(NSL!$C$778:$C$810,C12,NSL!$R$778:$R$810)</f>
        <v>0.28999999999999998</v>
      </c>
      <c r="AG12" s="55">
        <f>SUMIF(NSL!$C$812:$C$813,C12,NSL!$R$812:$R$813)</f>
        <v>0</v>
      </c>
      <c r="AH12" s="55">
        <f>SUMIF(NSL!$C$815:$C$816,C12,NSL!$R$815:$R$816)</f>
        <v>0</v>
      </c>
      <c r="AI12" s="55">
        <f>SUMIF(NSL!$C$818:$C$889,C12,NSL!$R$818:$R$889)</f>
        <v>2.2000000000000002</v>
      </c>
      <c r="AJ12" s="55">
        <f>SUMIF(NSL!$C$891:$C$917,C12,NSL!$R$891:$R$917)</f>
        <v>0</v>
      </c>
      <c r="AK12" s="55">
        <f>SUMIF(NSL!$C$919:$C$981,C12,NSL!$R$919:$R$981)</f>
        <v>1.1000000000000001</v>
      </c>
      <c r="AL12" s="55">
        <f>SUMIF(NSL!$C$983:$C$1000,C12,NSL!$R$983:$R$1000)</f>
        <v>0</v>
      </c>
      <c r="AM12" s="55">
        <f>SUMIF(NSL!$C$1002:$C$1028,C12,NSL!$R$1002:$R$1028)</f>
        <v>0.34</v>
      </c>
      <c r="AN12" s="55">
        <f>SUMIF(NSL!$C$1030:$C$1045,C12,NSL!$R$1030:$R$1045)</f>
        <v>0</v>
      </c>
      <c r="AO12" s="55">
        <f>SUMIF(NSL!$C$1047:$C$1048,C12,NSL!$R$1047:$R$1048)</f>
        <v>0</v>
      </c>
      <c r="AP12" s="55">
        <f>SUMIF(NSL!$C$1050:$C$1074,C12,NSL!$R$1050:$R$1074)</f>
        <v>0</v>
      </c>
      <c r="AQ12" s="55">
        <f>SUMIF(NSL!$C$1076:$C$1099,C12,NSL!$R$1076:$R$1099)</f>
        <v>0</v>
      </c>
      <c r="AR12" s="55">
        <f>SUMIF(NSL!$C$1101:$C$1121,C12,NSL!$R$1101:$R$1121)</f>
        <v>2.2000000000000002</v>
      </c>
      <c r="AS12" s="55">
        <f>SUMIF(NSL!$C$1123:$C$1164,C12,NSL!$R$1123:$R$1164)</f>
        <v>0</v>
      </c>
      <c r="AT12" s="55">
        <f>SUMIF(NSL!$C$1166:$C$1201,C12,NSL!$R$1166:$R$1201)</f>
        <v>0.05</v>
      </c>
      <c r="AU12" s="55">
        <f>SUMIF(NSL!$C$1203:$C$1223,C12,NSL!$R$1203:$R$1223)</f>
        <v>0.1</v>
      </c>
      <c r="AV12" s="55">
        <f>SUMIF(NSL!$C$1225:$C$1226,C12,NSL!$R$1225:$R$1226)</f>
        <v>0</v>
      </c>
      <c r="AW12" s="55">
        <f>SUMIF(NSL!$C$1228:$C$1244,C12,NSL!$R$1228:$R$1244)</f>
        <v>0</v>
      </c>
      <c r="AX12" s="55">
        <f>SUMIF(NSL!$C$1246:$C$1351,C12,NSL!$R$1246:$R$1351)</f>
        <v>0.1</v>
      </c>
      <c r="AY12" s="55">
        <f>SUMIF(NSL!$C$1353:$C$1434,C12,NSL!$R$1353:$R$1434)</f>
        <v>3.07</v>
      </c>
      <c r="AZ12" s="55">
        <f>SUMIF(NSL!$C$1436:$C$1440,C12,NSL!$R$1436:$R$1440)</f>
        <v>0</v>
      </c>
      <c r="BA12" s="55">
        <f>SUMIF(NSL!$C$1442:$C$1507,C12,NSL!$R$1442:$R$1507)</f>
        <v>0</v>
      </c>
      <c r="BB12" s="55">
        <f>SUMIF(NSL!$C$1509:$C$1540,C12,NSL!$R$1509:$R$1540)</f>
        <v>0</v>
      </c>
      <c r="BC12" s="55">
        <f>SUMIF(NSL!$C$1542:$C$1545,C12,NSL!$R$1542:$R$1545)</f>
        <v>0</v>
      </c>
      <c r="BD12" s="55">
        <f>SUMIF(NSL!$C$1547:$C$1560,C12,NSL!$R$1547:$R$1560)</f>
        <v>0</v>
      </c>
      <c r="BE12" s="55">
        <f>SUMIF(NSL!$C$1562:$C$1565,C12,NSL!$R$1562:$R$1565)</f>
        <v>0</v>
      </c>
      <c r="BF12" s="55">
        <f>SUMIF(NSL!$C$1567:$C$1569,C12,NSL!$R$1567:$R$1569)</f>
        <v>0</v>
      </c>
      <c r="BG12" s="65">
        <f>SUM(G12:J12)+SUM(L12:Q12)+SUM(S12:Z12)+SUM(AB12:BF12)</f>
        <v>411.04</v>
      </c>
      <c r="BH12" s="53">
        <f>K60-BG12</f>
        <v>-392.97</v>
      </c>
      <c r="BI12" s="53">
        <f t="shared" si="6"/>
        <v>119.30000000000007</v>
      </c>
    </row>
    <row r="13" spans="1:61" ht="15">
      <c r="A13" s="56" t="s">
        <v>17</v>
      </c>
      <c r="B13" s="13" t="s">
        <v>81</v>
      </c>
      <c r="C13" s="56" t="s">
        <v>20</v>
      </c>
      <c r="D13" s="52">
        <f>HTg!O15</f>
        <v>101.03</v>
      </c>
      <c r="E13" s="65">
        <f t="shared" si="3"/>
        <v>101.03</v>
      </c>
      <c r="F13" s="70">
        <f t="shared" si="4"/>
        <v>0</v>
      </c>
      <c r="G13" s="55">
        <f>SUMIF(NSL!$C$9:$C$10,C13,NSL!$R$9:$R$10)</f>
        <v>0</v>
      </c>
      <c r="H13" s="55">
        <f>SUMIF(NSL!$C$12:$C$13,C13,NSL!$R$12:$R$13)</f>
        <v>0</v>
      </c>
      <c r="I13" s="55">
        <f>SUMIF(NSL!$C$15:$C$16,C13,NSL!$R$15:$R$16)</f>
        <v>0</v>
      </c>
      <c r="J13" s="55">
        <f>SUMIF(NSL!$C$18:$C$19,C13,NSL!$R$18:$R$19)</f>
        <v>0</v>
      </c>
      <c r="K13" s="55">
        <f>SUMIF(NSL!$C$21:$C$43,C13,NSL!$R$21:$R$43)</f>
        <v>0</v>
      </c>
      <c r="L13" s="54">
        <f>D13-BG13</f>
        <v>101.03</v>
      </c>
      <c r="M13" s="55">
        <f>SUMIF(NSL!$C$53:$C$55,C13,NSL!$R$53:$R$55)</f>
        <v>0</v>
      </c>
      <c r="N13" s="55">
        <f>SUMIF(NSL!$C$57:$C$65,C13,NSL!$R$57:$R$65)</f>
        <v>0</v>
      </c>
      <c r="O13" s="55">
        <f>SUMIF(NSL!$C$67:$C$76,C13,NSL!$R$67:$R$76)</f>
        <v>0</v>
      </c>
      <c r="P13" s="55">
        <f>SUMIF(NSL!$C$78:$C$79,C13,NSL!$R$78:$R$79)</f>
        <v>0</v>
      </c>
      <c r="Q13" s="55">
        <f>SUMIF(NSL!$C$81:$C$173,C13,NSL!$R$81:$R$173)</f>
        <v>0</v>
      </c>
      <c r="R13" s="65">
        <f t="shared" si="7"/>
        <v>0</v>
      </c>
      <c r="S13" s="55">
        <f>SUMIF(NSL!$C$176:$C$214,C13,NSL!$R$176:$R$214)</f>
        <v>0</v>
      </c>
      <c r="T13" s="55">
        <f>SUMIF(NSL!$C$216:$C$238,C13,NSL!$R$216:$R$238)</f>
        <v>0</v>
      </c>
      <c r="U13" s="55">
        <f>SUMIF(NSL!$C$240:$C$252,C13,NSL!$R$240:$R$252)</f>
        <v>0</v>
      </c>
      <c r="V13" s="55">
        <f>SUMIF(NSL!$C$254:$C$255,C13,NSL!$R$254:$R$255)</f>
        <v>0</v>
      </c>
      <c r="W13" s="55">
        <f>SUMIF(NSL!$C$257:$C$282,C13,NSL!$R$257:$R$282)</f>
        <v>0</v>
      </c>
      <c r="X13" s="55">
        <f>SUMIF(NSL!$C$284:$C$346,C13,NSL!$R$284:$R$346)</f>
        <v>0</v>
      </c>
      <c r="Y13" s="55">
        <f>SUMIF(NSL!$C$348:$C$436,C13,NSL!$R$348:$R$436)</f>
        <v>0</v>
      </c>
      <c r="Z13" s="55">
        <f>SUMIF(NSL!$C$438:$C$480,C13,NSL!$R$438:$R$480)</f>
        <v>0</v>
      </c>
      <c r="AA13" s="70">
        <f t="shared" si="5"/>
        <v>0</v>
      </c>
      <c r="AB13" s="55">
        <f>SUMIF(NSL!$C$483:$C$679,C13,NSL!$R$483:$R$679)</f>
        <v>0</v>
      </c>
      <c r="AC13" s="55">
        <f>SUMIF(NSL!$C$681:$C$682,C13,NSL!$R$681:$R$682)</f>
        <v>0</v>
      </c>
      <c r="AD13" s="55">
        <f>SUMIF(NSL!$C$684:$C$692,C13,NSL!$R$684:$R$692)</f>
        <v>0</v>
      </c>
      <c r="AE13" s="55">
        <f>SUMIF(NSL!$C$694:$C$776,C13,NSL!$R$694:$R$776)</f>
        <v>0</v>
      </c>
      <c r="AF13" s="55">
        <f>SUMIF(NSL!$C$778:$C$810,C13,NSL!$R$778:$R$810)</f>
        <v>0</v>
      </c>
      <c r="AG13" s="55">
        <f>SUMIF(NSL!$C$812:$C$813,C13,NSL!$R$812:$R$813)</f>
        <v>0</v>
      </c>
      <c r="AH13" s="55">
        <f>SUMIF(NSL!$C$815:$C$816,C13,NSL!$R$815:$R$816)</f>
        <v>0</v>
      </c>
      <c r="AI13" s="55">
        <f>SUMIF(NSL!$C$818:$C$889,C13,NSL!$R$818:$R$889)</f>
        <v>0</v>
      </c>
      <c r="AJ13" s="55">
        <f>SUMIF(NSL!$C$891:$C$917,C13,NSL!$R$891:$R$917)</f>
        <v>0</v>
      </c>
      <c r="AK13" s="55">
        <f>SUMIF(NSL!$C$919:$C$981,C13,NSL!$R$919:$R$981)</f>
        <v>0</v>
      </c>
      <c r="AL13" s="55">
        <f>SUMIF(NSL!$C$983:$C$1000,C13,NSL!$R$983:$R$1000)</f>
        <v>0</v>
      </c>
      <c r="AM13" s="55">
        <f>SUMIF(NSL!$C$1002:$C$1028,C13,NSL!$R$1002:$R$1028)</f>
        <v>0</v>
      </c>
      <c r="AN13" s="55">
        <f>SUMIF(NSL!$C$1030:$C$1045,C13,NSL!$R$1030:$R$1045)</f>
        <v>0</v>
      </c>
      <c r="AO13" s="55">
        <f>SUMIF(NSL!$C$1047:$C$1048,C13,NSL!$R$1047:$R$1048)</f>
        <v>0</v>
      </c>
      <c r="AP13" s="55">
        <f>SUMIF(NSL!$C$1050:$C$1074,C13,NSL!$R$1050:$R$1074)</f>
        <v>0</v>
      </c>
      <c r="AQ13" s="55">
        <f>SUMIF(NSL!$C$1076:$C$1099,C13,NSL!$R$1076:$R$1099)</f>
        <v>0</v>
      </c>
      <c r="AR13" s="55">
        <f>SUMIF(NSL!$C$1101:$C$1121,C13,NSL!$R$1101:$R$1121)</f>
        <v>0</v>
      </c>
      <c r="AS13" s="55">
        <f>SUMIF(NSL!$C$1123:$C$1164,C13,NSL!$R$1123:$R$1164)</f>
        <v>0</v>
      </c>
      <c r="AT13" s="55">
        <f>SUMIF(NSL!$C$1166:$C$1201,C13,NSL!$R$1166:$R$1201)</f>
        <v>0</v>
      </c>
      <c r="AU13" s="55">
        <f>SUMIF(NSL!$C$1203:$C$1223,C13,NSL!$R$1203:$R$1223)</f>
        <v>0</v>
      </c>
      <c r="AV13" s="55">
        <f>SUMIF(NSL!$C$1225:$C$1226,C13,NSL!$R$1225:$R$1226)</f>
        <v>0</v>
      </c>
      <c r="AW13" s="55">
        <f>SUMIF(NSL!$C$1228:$C$1244,C13,NSL!$R$1228:$R$1244)</f>
        <v>0</v>
      </c>
      <c r="AX13" s="55">
        <f>SUMIF(NSL!$C$1246:$C$1351,C13,NSL!$R$1246:$R$1351)</f>
        <v>0</v>
      </c>
      <c r="AY13" s="55">
        <f>SUMIF(NSL!$C$1353:$C$1434,C13,NSL!$R$1353:$R$1434)</f>
        <v>0</v>
      </c>
      <c r="AZ13" s="55">
        <f>SUMIF(NSL!$C$1436:$C$1440,C13,NSL!$R$1436:$R$1440)</f>
        <v>0</v>
      </c>
      <c r="BA13" s="55">
        <f>SUMIF(NSL!$C$1442:$C$1507,C13,NSL!$R$1442:$R$1507)</f>
        <v>0</v>
      </c>
      <c r="BB13" s="55">
        <f>SUMIF(NSL!$C$1509:$C$1540,C13,NSL!$R$1509:$R$1540)</f>
        <v>0</v>
      </c>
      <c r="BC13" s="55">
        <f>SUMIF(NSL!$C$1542:$C$1545,C13,NSL!$R$1542:$R$1545)</f>
        <v>0</v>
      </c>
      <c r="BD13" s="55">
        <f>SUMIF(NSL!$C$1547:$C$1560,C13,NSL!$R$1547:$R$1560)</f>
        <v>0</v>
      </c>
      <c r="BE13" s="55">
        <f>SUMIF(NSL!$C$1562:$C$1565,C13,NSL!$R$1562:$R$1565)</f>
        <v>0</v>
      </c>
      <c r="BF13" s="55">
        <f>SUMIF(NSL!$C$1567:$C$1569,C13,NSL!$R$1567:$R$1569)</f>
        <v>0</v>
      </c>
      <c r="BG13" s="65">
        <f>SUM(G13:K13)+SUM(M13:Q13)+SUM(S13:Z13)+SUM(AB13:BF13)</f>
        <v>0</v>
      </c>
      <c r="BH13" s="53">
        <f>L60-BG13</f>
        <v>0.90000000000000568</v>
      </c>
      <c r="BI13" s="53">
        <f t="shared" si="6"/>
        <v>101.93</v>
      </c>
    </row>
    <row r="14" spans="1:61" ht="15">
      <c r="A14" s="56" t="s">
        <v>19</v>
      </c>
      <c r="B14" s="13" t="s">
        <v>82</v>
      </c>
      <c r="C14" s="56" t="s">
        <v>21</v>
      </c>
      <c r="D14" s="52">
        <f>HTg!O16</f>
        <v>9.59</v>
      </c>
      <c r="E14" s="65">
        <f t="shared" si="3"/>
        <v>9.59</v>
      </c>
      <c r="F14" s="70">
        <f t="shared" si="4"/>
        <v>0</v>
      </c>
      <c r="G14" s="55">
        <f>SUMIF(NSL!$C$9:$C$10,C14,NSL!$R$9:$R$10)</f>
        <v>0</v>
      </c>
      <c r="H14" s="55">
        <f>SUMIF(NSL!$C$12:$C$13,C14,NSL!$R$12:$R$13)</f>
        <v>0</v>
      </c>
      <c r="I14" s="55">
        <f>SUMIF(NSL!$C$15:$C$16,C14,NSL!$R$15:$R$16)</f>
        <v>0</v>
      </c>
      <c r="J14" s="55">
        <f>SUMIF(NSL!$C$18:$C$19,C14,NSL!$R$18:$R$19)</f>
        <v>0</v>
      </c>
      <c r="K14" s="55">
        <f>SUMIF(NSL!$C$21:$C$43,C14,NSL!$R$21:$R$43)</f>
        <v>0</v>
      </c>
      <c r="L14" s="55">
        <f>SUMIF(NSL!$C$45:$C$51,C14,NSL!$R$45:$R$51)</f>
        <v>0.9</v>
      </c>
      <c r="M14" s="54">
        <f>D14-BG14</f>
        <v>6.4400000000000013</v>
      </c>
      <c r="N14" s="55">
        <f>SUMIF(NSL!$C$57:$C$65,C14,NSL!$R$57:$R$65)</f>
        <v>2.2499999999999991</v>
      </c>
      <c r="O14" s="55">
        <f>SUMIF(NSL!$C$67:$C$76,C14,NSL!$R$67:$R$76)</f>
        <v>0</v>
      </c>
      <c r="P14" s="55">
        <f>SUMIF(NSL!$C$78:$C$79,C14,NSL!$R$78:$R$79)</f>
        <v>0</v>
      </c>
      <c r="Q14" s="55">
        <f>SUMIF(NSL!$C$81:$C$173,C14,NSL!$R$81:$R$173)</f>
        <v>0</v>
      </c>
      <c r="R14" s="65">
        <f t="shared" si="7"/>
        <v>0</v>
      </c>
      <c r="S14" s="55">
        <f>SUMIF(NSL!$C$176:$C$214,C14,NSL!$R$176:$R$214)</f>
        <v>0</v>
      </c>
      <c r="T14" s="55">
        <f>SUMIF(NSL!$C$216:$C$238,C14,NSL!$R$216:$R$238)</f>
        <v>0</v>
      </c>
      <c r="U14" s="55">
        <f>SUMIF(NSL!$C$240:$C$252,C14,NSL!$R$240:$R$252)</f>
        <v>0</v>
      </c>
      <c r="V14" s="55">
        <f>SUMIF(NSL!$C$254:$C$255,C14,NSL!$R$254:$R$255)</f>
        <v>0</v>
      </c>
      <c r="W14" s="55">
        <f>SUMIF(NSL!$C$257:$C$282,C14,NSL!$R$257:$R$282)</f>
        <v>0</v>
      </c>
      <c r="X14" s="55">
        <f>SUMIF(NSL!$C$284:$C$346,C14,NSL!$R$284:$R$346)</f>
        <v>0</v>
      </c>
      <c r="Y14" s="55">
        <f>SUMIF(NSL!$C$348:$C$436,C14,NSL!$R$348:$R$436)</f>
        <v>0</v>
      </c>
      <c r="Z14" s="55">
        <f>SUMIF(NSL!$C$438:$C$480,C14,NSL!$R$438:$R$480)</f>
        <v>0</v>
      </c>
      <c r="AA14" s="70">
        <f t="shared" si="5"/>
        <v>0</v>
      </c>
      <c r="AB14" s="55">
        <f>SUMIF(NSL!$C$483:$C$679,C14,NSL!$R$483:$R$679)</f>
        <v>0</v>
      </c>
      <c r="AC14" s="55">
        <f>SUMIF(NSL!$C$681:$C$682,C14,NSL!$R$681:$R$682)</f>
        <v>0</v>
      </c>
      <c r="AD14" s="55">
        <f>SUMIF(NSL!$C$684:$C$692,C14,NSL!$R$684:$R$692)</f>
        <v>0</v>
      </c>
      <c r="AE14" s="55">
        <f>SUMIF(NSL!$C$694:$C$776,C14,NSL!$R$694:$R$776)</f>
        <v>0</v>
      </c>
      <c r="AF14" s="55">
        <f>SUMIF(NSL!$C$778:$C$810,C14,NSL!$R$778:$R$810)</f>
        <v>0</v>
      </c>
      <c r="AG14" s="55">
        <f>SUMIF(NSL!$C$812:$C$813,C14,NSL!$R$812:$R$813)</f>
        <v>0</v>
      </c>
      <c r="AH14" s="55">
        <f>SUMIF(NSL!$C$815:$C$816,C14,NSL!$R$815:$R$816)</f>
        <v>0</v>
      </c>
      <c r="AI14" s="55">
        <f>SUMIF(NSL!$C$818:$C$889,C14,NSL!$R$818:$R$889)</f>
        <v>0</v>
      </c>
      <c r="AJ14" s="55">
        <f>SUMIF(NSL!$C$891:$C$917,C14,NSL!$R$891:$R$917)</f>
        <v>0</v>
      </c>
      <c r="AK14" s="55">
        <f>SUMIF(NSL!$C$919:$C$981,C14,NSL!$R$919:$R$981)</f>
        <v>0</v>
      </c>
      <c r="AL14" s="55">
        <f>SUMIF(NSL!$C$983:$C$1000,C14,NSL!$R$983:$R$1000)</f>
        <v>0</v>
      </c>
      <c r="AM14" s="55">
        <f>SUMIF(NSL!$C$1002:$C$1028,C14,NSL!$R$1002:$R$1028)</f>
        <v>0</v>
      </c>
      <c r="AN14" s="55">
        <f>SUMIF(NSL!$C$1030:$C$1045,C14,NSL!$R$1030:$R$1045)</f>
        <v>0</v>
      </c>
      <c r="AO14" s="55">
        <f>SUMIF(NSL!$C$1047:$C$1048,C14,NSL!$R$1047:$R$1048)</f>
        <v>0</v>
      </c>
      <c r="AP14" s="55">
        <f>SUMIF(NSL!$C$1050:$C$1074,C14,NSL!$R$1050:$R$1074)</f>
        <v>0</v>
      </c>
      <c r="AQ14" s="55">
        <f>SUMIF(NSL!$C$1076:$C$1099,C14,NSL!$R$1076:$R$1099)</f>
        <v>0</v>
      </c>
      <c r="AR14" s="55">
        <f>SUMIF(NSL!$C$1101:$C$1121,C14,NSL!$R$1101:$R$1121)</f>
        <v>0</v>
      </c>
      <c r="AS14" s="55">
        <f>SUMIF(NSL!$C$1123:$C$1164,C14,NSL!$R$1123:$R$1164)</f>
        <v>0</v>
      </c>
      <c r="AT14" s="55">
        <f>SUMIF(NSL!$C$1166:$C$1201,C14,NSL!$R$1166:$R$1201)</f>
        <v>0</v>
      </c>
      <c r="AU14" s="55">
        <f>SUMIF(NSL!$C$1203:$C$1223,C14,NSL!$R$1203:$R$1223)</f>
        <v>0</v>
      </c>
      <c r="AV14" s="55">
        <f>SUMIF(NSL!$C$1225:$C$1226,C14,NSL!$R$1225:$R$1226)</f>
        <v>0</v>
      </c>
      <c r="AW14" s="55">
        <f>SUMIF(NSL!$C$1228:$C$1244,C14,NSL!$R$1228:$R$1244)</f>
        <v>0</v>
      </c>
      <c r="AX14" s="55">
        <f>SUMIF(NSL!$C$1246:$C$1351,C14,NSL!$R$1246:$R$1351)</f>
        <v>0</v>
      </c>
      <c r="AY14" s="55">
        <f>SUMIF(NSL!$C$1353:$C$1434,C14,NSL!$R$1353:$R$1434)</f>
        <v>0</v>
      </c>
      <c r="AZ14" s="55">
        <f>SUMIF(NSL!$C$1436:$C$1440,C14,NSL!$R$1436:$R$1440)</f>
        <v>0</v>
      </c>
      <c r="BA14" s="55">
        <f>SUMIF(NSL!$C$1442:$C$1507,C14,NSL!$R$1442:$R$1507)</f>
        <v>0</v>
      </c>
      <c r="BB14" s="55">
        <f>SUMIF(NSL!$C$1509:$C$1540,C14,NSL!$R$1509:$R$1540)</f>
        <v>0</v>
      </c>
      <c r="BC14" s="55">
        <f>SUMIF(NSL!$C$1542:$C$1545,C14,NSL!$R$1542:$R$1545)</f>
        <v>0</v>
      </c>
      <c r="BD14" s="55">
        <f>SUMIF(NSL!$C$1547:$C$1560,C14,NSL!$R$1547:$R$1560)</f>
        <v>0</v>
      </c>
      <c r="BE14" s="55">
        <f>SUMIF(NSL!$C$1562:$C$1565,C14,NSL!$R$1562:$R$1565)</f>
        <v>0</v>
      </c>
      <c r="BF14" s="55">
        <f>SUMIF(NSL!$C$1567:$C$1569,C14,NSL!$R$1567:$R$1569)</f>
        <v>0</v>
      </c>
      <c r="BG14" s="65">
        <f>SUM(G14:L14)+SUM(N14:Q14)+SUM(S14:Z14)+SUM(AB14:BF14)</f>
        <v>3.149999999999999</v>
      </c>
      <c r="BH14" s="53">
        <f>M60-BG14</f>
        <v>-3.149999999999999</v>
      </c>
      <c r="BI14" s="53">
        <f t="shared" si="6"/>
        <v>6.4400000000000013</v>
      </c>
    </row>
    <row r="15" spans="1:61" ht="15">
      <c r="A15" s="56" t="s">
        <v>84</v>
      </c>
      <c r="B15" s="13" t="s">
        <v>83</v>
      </c>
      <c r="C15" s="56" t="s">
        <v>22</v>
      </c>
      <c r="D15" s="52">
        <f>HTg!O17</f>
        <v>1464.78</v>
      </c>
      <c r="E15" s="65">
        <f t="shared" si="3"/>
        <v>974.52</v>
      </c>
      <c r="F15" s="70">
        <f t="shared" si="4"/>
        <v>0</v>
      </c>
      <c r="G15" s="55">
        <f>SUMIF(NSL!$C$9:$C$10,C15,NSL!$R$9:$R$10)</f>
        <v>0</v>
      </c>
      <c r="H15" s="55">
        <f>SUMIF(NSL!$C$12:$C$13,C15,NSL!$R$12:$R$13)</f>
        <v>0</v>
      </c>
      <c r="I15" s="55">
        <f>SUMIF(NSL!$C$15:$C$16,C15,NSL!$R$15:$R$16)</f>
        <v>0</v>
      </c>
      <c r="J15" s="55">
        <f>SUMIF(NSL!$C$18:$C$19,C15,NSL!$R$18:$R$19)</f>
        <v>0</v>
      </c>
      <c r="K15" s="55">
        <f>SUMIF(NSL!$C$21:$C$43,C15,NSL!$R$21:$R$43)</f>
        <v>10</v>
      </c>
      <c r="L15" s="55">
        <f>SUMIF(NSL!$C$45:$C$51,C15,NSL!$R$45:$R$51)</f>
        <v>0</v>
      </c>
      <c r="M15" s="55">
        <f>SUMIF(NSL!$C$53:$C$55,C15,NSL!$R$53:$R$55)</f>
        <v>0</v>
      </c>
      <c r="N15" s="54">
        <f>D15-BG15</f>
        <v>854.74</v>
      </c>
      <c r="O15" s="55">
        <f>SUMIF(NSL!$C$67:$C$76,C15,NSL!$R$67:$R$76)</f>
        <v>0</v>
      </c>
      <c r="P15" s="55">
        <f>SUMIF(NSL!$C$78:$C$79,C15,NSL!$R$78:$R$79)</f>
        <v>0</v>
      </c>
      <c r="Q15" s="55">
        <f>SUMIF(NSL!$C$81:$C$173,C15,NSL!$R$81:$R$173)</f>
        <v>109.78</v>
      </c>
      <c r="R15" s="65">
        <f t="shared" si="7"/>
        <v>490.26</v>
      </c>
      <c r="S15" s="55">
        <f>SUMIF(NSL!$C$176:$C$214,C15,NSL!$R$176:$R$214)</f>
        <v>0.95</v>
      </c>
      <c r="T15" s="55">
        <f>SUMIF(NSL!$C$216:$C$238,C15,NSL!$R$216:$R$238)</f>
        <v>0.9</v>
      </c>
      <c r="U15" s="55">
        <f>SUMIF(NSL!$C$240:$C$252,C15,NSL!$R$240:$R$252)</f>
        <v>0</v>
      </c>
      <c r="V15" s="55">
        <f>SUMIF(NSL!$C$254:$C$255,C15,NSL!$R$254:$R$255)</f>
        <v>0</v>
      </c>
      <c r="W15" s="55">
        <f>SUMIF(NSL!$C$257:$C$282,C15,NSL!$R$257:$R$282)</f>
        <v>8</v>
      </c>
      <c r="X15" s="55">
        <f>SUMIF(NSL!$C$284:$C$346,C15,NSL!$R$284:$R$346)</f>
        <v>0</v>
      </c>
      <c r="Y15" s="55">
        <f>SUMIF(NSL!$C$348:$C$436,C15,NSL!$R$348:$R$436)</f>
        <v>0</v>
      </c>
      <c r="Z15" s="55">
        <f>SUMIF(NSL!$C$438:$C$480,C15,NSL!$R$438:$R$480)</f>
        <v>9.83</v>
      </c>
      <c r="AA15" s="70">
        <f t="shared" si="5"/>
        <v>3.38</v>
      </c>
      <c r="AB15" s="55">
        <f>SUMIF(NSL!$C$483:$C$679,C15,NSL!$R$483:$R$679)</f>
        <v>0.05</v>
      </c>
      <c r="AC15" s="55">
        <f>SUMIF(NSL!$C$681:$C$682,C15,NSL!$R$681:$R$682)</f>
        <v>0</v>
      </c>
      <c r="AD15" s="55">
        <f>SUMIF(NSL!$C$684:$C$692,C15,NSL!$R$684:$R$692)</f>
        <v>0</v>
      </c>
      <c r="AE15" s="55">
        <f>SUMIF(NSL!$C$694:$C$776,C15,NSL!$R$694:$R$776)</f>
        <v>0</v>
      </c>
      <c r="AF15" s="55">
        <f>SUMIF(NSL!$C$778:$C$810,C15,NSL!$R$778:$R$810)</f>
        <v>0</v>
      </c>
      <c r="AG15" s="55">
        <f>SUMIF(NSL!$C$812:$C$813,C15,NSL!$R$812:$R$813)</f>
        <v>0</v>
      </c>
      <c r="AH15" s="55">
        <f>SUMIF(NSL!$C$815:$C$816,C15,NSL!$R$815:$R$816)</f>
        <v>0</v>
      </c>
      <c r="AI15" s="55">
        <f>SUMIF(NSL!$C$818:$C$889,C15,NSL!$R$818:$R$889)</f>
        <v>1.32</v>
      </c>
      <c r="AJ15" s="55">
        <f>SUMIF(NSL!$C$891:$C$917,C15,NSL!$R$891:$R$917)</f>
        <v>0.6</v>
      </c>
      <c r="AK15" s="55">
        <f>SUMIF(NSL!$C$919:$C$981,C15,NSL!$R$919:$R$981)</f>
        <v>1.41</v>
      </c>
      <c r="AL15" s="55">
        <f>SUMIF(NSL!$C$983:$C$1000,C15,NSL!$R$983:$R$1000)</f>
        <v>0</v>
      </c>
      <c r="AM15" s="55">
        <f>SUMIF(NSL!$C$1002:$C$1028,C15,NSL!$R$1002:$R$1028)</f>
        <v>0</v>
      </c>
      <c r="AN15" s="55">
        <f>SUMIF(NSL!$C$1030:$C$1045,C15,NSL!$R$1030:$R$1045)</f>
        <v>0</v>
      </c>
      <c r="AO15" s="55">
        <f>SUMIF(NSL!$C$1047:$C$1048,C15,NSL!$R$1047:$R$1048)</f>
        <v>0</v>
      </c>
      <c r="AP15" s="55">
        <f>SUMIF(NSL!$C$1050:$C$1074,C15,NSL!$R$1050:$R$1074)</f>
        <v>0</v>
      </c>
      <c r="AQ15" s="55">
        <f>SUMIF(NSL!$C$1076:$C$1099,C15,NSL!$R$1076:$R$1099)</f>
        <v>0.2</v>
      </c>
      <c r="AR15" s="55">
        <f>SUMIF(NSL!$C$1101:$C$1121,C15,NSL!$R$1101:$R$1121)</f>
        <v>0.1</v>
      </c>
      <c r="AS15" s="55">
        <f>SUMIF(NSL!$C$1123:$C$1164,C15,NSL!$R$1123:$R$1164)</f>
        <v>0</v>
      </c>
      <c r="AT15" s="55">
        <f>SUMIF(NSL!$C$1166:$C$1201,C15,NSL!$R$1166:$R$1201)</f>
        <v>0</v>
      </c>
      <c r="AU15" s="55">
        <f>SUMIF(NSL!$C$1203:$C$1223,C15,NSL!$R$1203:$R$1223)</f>
        <v>0</v>
      </c>
      <c r="AV15" s="55">
        <f>SUMIF(NSL!$C$1225:$C$1226,C15,NSL!$R$1225:$R$1226)</f>
        <v>0</v>
      </c>
      <c r="AW15" s="55">
        <f>SUMIF(NSL!$C$1228:$C$1244,C15,NSL!$R$1228:$R$1244)</f>
        <v>0</v>
      </c>
      <c r="AX15" s="55">
        <f>SUMIF(NSL!$C$1246:$C$1351,C15,NSL!$R$1246:$R$1351)</f>
        <v>2.5</v>
      </c>
      <c r="AY15" s="55">
        <f>SUMIF(NSL!$C$1353:$C$1434,C15,NSL!$R$1353:$R$1434)</f>
        <v>463.83</v>
      </c>
      <c r="AZ15" s="55">
        <f>SUMIF(NSL!$C$1436:$C$1440,C15,NSL!$R$1436:$R$1440)</f>
        <v>0</v>
      </c>
      <c r="BA15" s="55">
        <f>SUMIF(NSL!$C$1442:$C$1507,C15,NSL!$R$1442:$R$1507)</f>
        <v>0</v>
      </c>
      <c r="BB15" s="55">
        <f>SUMIF(NSL!$C$1509:$C$1540,C15,NSL!$R$1509:$R$1540)</f>
        <v>0</v>
      </c>
      <c r="BC15" s="55">
        <f>SUMIF(NSL!$C$1542:$C$1545,C15,NSL!$R$1542:$R$1545)</f>
        <v>0</v>
      </c>
      <c r="BD15" s="55">
        <f>SUMIF(NSL!$C$1547:$C$1560,C15,NSL!$R$1547:$R$1560)</f>
        <v>0.56999999999999995</v>
      </c>
      <c r="BE15" s="55">
        <f>SUMIF(NSL!$C$1562:$C$1565,C15,NSL!$R$1562:$R$1565)</f>
        <v>0</v>
      </c>
      <c r="BF15" s="55">
        <f>SUMIF(NSL!$C$1567:$C$1569,C15,NSL!$R$1567:$R$1569)</f>
        <v>0</v>
      </c>
      <c r="BG15" s="65">
        <f>SUM(G15:M15)+SUM(O15:Q15)+SUM(S15:Z15)+SUM(AB15:BF15)</f>
        <v>610.04</v>
      </c>
      <c r="BH15" s="53">
        <f>N60-BG15</f>
        <v>108.35000000000014</v>
      </c>
      <c r="BI15" s="53">
        <f t="shared" si="6"/>
        <v>1573.13</v>
      </c>
    </row>
    <row r="16" spans="1:61" ht="15">
      <c r="A16" s="56" t="s">
        <v>93</v>
      </c>
      <c r="B16" s="13" t="s">
        <v>92</v>
      </c>
      <c r="C16" s="56" t="s">
        <v>23</v>
      </c>
      <c r="D16" s="52">
        <f>HTg!O18</f>
        <v>24.31</v>
      </c>
      <c r="E16" s="65">
        <f t="shared" si="3"/>
        <v>24.25</v>
      </c>
      <c r="F16" s="70">
        <f t="shared" si="4"/>
        <v>0</v>
      </c>
      <c r="G16" s="55">
        <f>SUMIF(NSL!$C$9:$C$10,C16,NSL!$R$9:$R$10)</f>
        <v>0</v>
      </c>
      <c r="H16" s="55">
        <f>SUMIF(NSL!$C$12:$C$13,C16,NSL!$R$12:$R$13)</f>
        <v>0</v>
      </c>
      <c r="I16" s="55">
        <f>SUMIF(NSL!$C$15:$C$16,C16,NSL!$R$15:$R$16)</f>
        <v>0</v>
      </c>
      <c r="J16" s="55">
        <f>SUMIF(NSL!$C$18:$C$19,C16,NSL!$R$18:$R$19)</f>
        <v>0</v>
      </c>
      <c r="K16" s="55">
        <f>SUMIF(NSL!$C$21:$C$43,C16,NSL!$R$21:$R$43)</f>
        <v>0</v>
      </c>
      <c r="L16" s="55">
        <f>SUMIF(NSL!$C$45:$C$51,C16,NSL!$R$45:$R$51)</f>
        <v>0</v>
      </c>
      <c r="M16" s="55">
        <f>SUMIF(NSL!$C$53:$C$55,C16,NSL!$R$53:$R$55)</f>
        <v>0</v>
      </c>
      <c r="N16" s="55">
        <f>SUMIF(NSL!$C$57:$C$65,C16,NSL!$R$57:$R$65)</f>
        <v>0</v>
      </c>
      <c r="O16" s="54">
        <f>D16-BG16</f>
        <v>24.25</v>
      </c>
      <c r="P16" s="55">
        <f>SUMIF(NSL!$C$78:$C$79,C16,NSL!$R$78:$R$79)</f>
        <v>0</v>
      </c>
      <c r="Q16" s="55">
        <f>SUMIF(NSL!$C$81:$C$173,C16,NSL!$R$81:$R$173)</f>
        <v>0</v>
      </c>
      <c r="R16" s="65">
        <f t="shared" si="7"/>
        <v>0.06</v>
      </c>
      <c r="S16" s="55">
        <f>SUMIF(NSL!$C$176:$C$214,C16,NSL!$R$176:$R$214)</f>
        <v>0</v>
      </c>
      <c r="T16" s="55">
        <f>SUMIF(NSL!$C$216:$C$238,C16,NSL!$R$216:$R$238)</f>
        <v>0</v>
      </c>
      <c r="U16" s="55">
        <f>SUMIF(NSL!$C$240:$C$252,C16,NSL!$R$240:$R$252)</f>
        <v>0</v>
      </c>
      <c r="V16" s="55">
        <f>SUMIF(NSL!$C$254:$C$255,C16,NSL!$R$254:$R$255)</f>
        <v>0</v>
      </c>
      <c r="W16" s="55">
        <f>SUMIF(NSL!$C$257:$C$282,C16,NSL!$R$257:$R$282)</f>
        <v>0</v>
      </c>
      <c r="X16" s="55">
        <f>SUMIF(NSL!$C$284:$C$346,C16,NSL!$R$284:$R$346)</f>
        <v>0</v>
      </c>
      <c r="Y16" s="55">
        <f>SUMIF(NSL!$C$348:$C$436,C16,NSL!$R$348:$R$436)</f>
        <v>0</v>
      </c>
      <c r="Z16" s="55">
        <f>SUMIF(NSL!$C$438:$C$480,C16,NSL!$R$438:$R$480)</f>
        <v>0</v>
      </c>
      <c r="AA16" s="70">
        <f t="shared" si="5"/>
        <v>0.06</v>
      </c>
      <c r="AB16" s="55">
        <f>SUMIF(NSL!$C$483:$C$679,C16,NSL!$R$483:$R$679)</f>
        <v>0</v>
      </c>
      <c r="AC16" s="55">
        <f>SUMIF(NSL!$C$681:$C$682,C16,NSL!$R$681:$R$682)</f>
        <v>0</v>
      </c>
      <c r="AD16" s="55">
        <f>SUMIF(NSL!$C$684:$C$692,C16,NSL!$R$684:$R$692)</f>
        <v>0</v>
      </c>
      <c r="AE16" s="55">
        <f>SUMIF(NSL!$C$694:$C$776,C16,NSL!$R$694:$R$776)</f>
        <v>0.06</v>
      </c>
      <c r="AF16" s="55">
        <f>SUMIF(NSL!$C$778:$C$810,C16,NSL!$R$778:$R$810)</f>
        <v>0</v>
      </c>
      <c r="AG16" s="55">
        <f>SUMIF(NSL!$C$812:$C$813,C16,NSL!$R$812:$R$813)</f>
        <v>0</v>
      </c>
      <c r="AH16" s="55">
        <f>SUMIF(NSL!$C$815:$C$816,C16,NSL!$R$815:$R$816)</f>
        <v>0</v>
      </c>
      <c r="AI16" s="55">
        <f>SUMIF(NSL!$C$818:$C$889,C16,NSL!$R$818:$R$889)</f>
        <v>0</v>
      </c>
      <c r="AJ16" s="55">
        <f>SUMIF(NSL!$C$891:$C$917,C16,NSL!$R$891:$R$917)</f>
        <v>0</v>
      </c>
      <c r="AK16" s="55">
        <f>SUMIF(NSL!$C$919:$C$981,C16,NSL!$R$919:$R$981)</f>
        <v>0</v>
      </c>
      <c r="AL16" s="55">
        <f>SUMIF(NSL!$C$983:$C$1000,C16,NSL!$R$983:$R$1000)</f>
        <v>0</v>
      </c>
      <c r="AM16" s="55">
        <f>SUMIF(NSL!$C$1002:$C$1028,C16,NSL!$R$1002:$R$1028)</f>
        <v>0</v>
      </c>
      <c r="AN16" s="55">
        <f>SUMIF(NSL!$C$1030:$C$1045,C16,NSL!$R$1030:$R$1045)</f>
        <v>0</v>
      </c>
      <c r="AO16" s="55">
        <f>SUMIF(NSL!$C$1047:$C$1048,C16,NSL!$R$1047:$R$1048)</f>
        <v>0</v>
      </c>
      <c r="AP16" s="55">
        <f>SUMIF(NSL!$C$1050:$C$1074,C16,NSL!$R$1050:$R$1074)</f>
        <v>0</v>
      </c>
      <c r="AQ16" s="55">
        <f>SUMIF(NSL!$C$1076:$C$1099,C16,NSL!$R$1076:$R$1099)</f>
        <v>0</v>
      </c>
      <c r="AR16" s="55">
        <f>SUMIF(NSL!$C$1101:$C$1121,C16,NSL!$R$1101:$R$1121)</f>
        <v>0</v>
      </c>
      <c r="AS16" s="55">
        <f>SUMIF(NSL!$C$1123:$C$1164,C16,NSL!$R$1123:$R$1164)</f>
        <v>0</v>
      </c>
      <c r="AT16" s="55">
        <f>SUMIF(NSL!$C$1166:$C$1201,C16,NSL!$R$1166:$R$1201)</f>
        <v>0</v>
      </c>
      <c r="AU16" s="55">
        <f>SUMIF(NSL!$C$1203:$C$1223,C16,NSL!$R$1203:$R$1223)</f>
        <v>0</v>
      </c>
      <c r="AV16" s="55">
        <f>SUMIF(NSL!$C$1225:$C$1226,C16,NSL!$R$1225:$R$1226)</f>
        <v>0</v>
      </c>
      <c r="AW16" s="55">
        <f>SUMIF(NSL!$C$1228:$C$1244,C16,NSL!$R$1228:$R$1244)</f>
        <v>0</v>
      </c>
      <c r="AX16" s="55">
        <f>SUMIF(NSL!$C$1246:$C$1351,C16,NSL!$R$1246:$R$1351)</f>
        <v>0</v>
      </c>
      <c r="AY16" s="55">
        <f>SUMIF(NSL!$C$1353:$C$1434,C16,NSL!$R$1353:$R$1434)</f>
        <v>0</v>
      </c>
      <c r="AZ16" s="55">
        <f>SUMIF(NSL!$C$1436:$C$1440,C16,NSL!$R$1436:$R$1440)</f>
        <v>0</v>
      </c>
      <c r="BA16" s="55">
        <f>SUMIF(NSL!$C$1442:$C$1507,C16,NSL!$R$1442:$R$1507)</f>
        <v>0</v>
      </c>
      <c r="BB16" s="55">
        <f>SUMIF(NSL!$C$1509:$C$1540,C16,NSL!$R$1509:$R$1540)</f>
        <v>0</v>
      </c>
      <c r="BC16" s="55">
        <f>SUMIF(NSL!$C$1542:$C$1545,C16,NSL!$R$1542:$R$1545)</f>
        <v>0</v>
      </c>
      <c r="BD16" s="55">
        <f>SUMIF(NSL!$C$1547:$C$1560,C16,NSL!$R$1547:$R$1560)</f>
        <v>0</v>
      </c>
      <c r="BE16" s="55">
        <f>SUMIF(NSL!$C$1562:$C$1565,C16,NSL!$R$1562:$R$1565)</f>
        <v>0</v>
      </c>
      <c r="BF16" s="55">
        <f>SUMIF(NSL!$C$1567:$C$1569,C16,NSL!$R$1567:$R$1569)</f>
        <v>0</v>
      </c>
      <c r="BG16" s="65">
        <f>SUM(G16:N16)+SUM(P16:Q16)+SUM(S16:Z16)+SUM(AB16:BF16)</f>
        <v>0.06</v>
      </c>
      <c r="BH16" s="53">
        <f>O60-BG16</f>
        <v>0.99000000000000066</v>
      </c>
      <c r="BI16" s="53">
        <f t="shared" si="6"/>
        <v>25.3</v>
      </c>
    </row>
    <row r="17" spans="1:61" ht="15">
      <c r="A17" s="56" t="s">
        <v>107</v>
      </c>
      <c r="B17" s="13" t="s">
        <v>94</v>
      </c>
      <c r="C17" s="56" t="s">
        <v>24</v>
      </c>
      <c r="D17" s="52">
        <f>HTg!O19</f>
        <v>0</v>
      </c>
      <c r="E17" s="65">
        <f t="shared" si="3"/>
        <v>0</v>
      </c>
      <c r="F17" s="70">
        <f t="shared" si="4"/>
        <v>0</v>
      </c>
      <c r="G17" s="55">
        <f>SUMIF(NSL!$C$9:$C$10,C17,NSL!$R$9:$R$10)</f>
        <v>0</v>
      </c>
      <c r="H17" s="55">
        <f>SUMIF(NSL!$C$12:$C$13,C17,NSL!$R$12:$R$13)</f>
        <v>0</v>
      </c>
      <c r="I17" s="55">
        <f>SUMIF(NSL!$C$15:$C$16,C17,NSL!$R$15:$R$16)</f>
        <v>0</v>
      </c>
      <c r="J17" s="55">
        <f>SUMIF(NSL!$C$18:$C$19,C17,NSL!$R$18:$R$19)</f>
        <v>0</v>
      </c>
      <c r="K17" s="55">
        <f>SUMIF(NSL!$C$21:$C$43,C17,NSL!$R$21:$R$43)</f>
        <v>0</v>
      </c>
      <c r="L17" s="55">
        <f>SUMIF(NSL!$C$45:$C$51,C17,NSL!$R$45:$R$51)</f>
        <v>0</v>
      </c>
      <c r="M17" s="55">
        <f>SUMIF(NSL!$C$53:$C$55,C17,NSL!$R$53:$R$55)</f>
        <v>0</v>
      </c>
      <c r="N17" s="55">
        <f>SUMIF(NSL!$C$57:$C$65,C17,NSL!$R$57:$R$65)</f>
        <v>0</v>
      </c>
      <c r="O17" s="55">
        <f>SUMIF(NSL!$C$67:$C$76,C17,NSL!$R$67:$R$76)</f>
        <v>0</v>
      </c>
      <c r="P17" s="54">
        <f>D17-BG17</f>
        <v>0</v>
      </c>
      <c r="Q17" s="55">
        <f>SUMIF(NSL!$C$81:$C$173,C17,NSL!$R$81:$R$173)</f>
        <v>0</v>
      </c>
      <c r="R17" s="65">
        <f t="shared" si="7"/>
        <v>0</v>
      </c>
      <c r="S17" s="55">
        <f>SUMIF(NSL!$C$176:$C$214,C17,NSL!$R$176:$R$214)</f>
        <v>0</v>
      </c>
      <c r="T17" s="55">
        <f>SUMIF(NSL!$C$216:$C$238,C17,NSL!$R$216:$R$238)</f>
        <v>0</v>
      </c>
      <c r="U17" s="55">
        <f>SUMIF(NSL!$C$240:$C$252,C17,NSL!$R$240:$R$252)</f>
        <v>0</v>
      </c>
      <c r="V17" s="55">
        <f>SUMIF(NSL!$C$254:$C$255,C17,NSL!$R$254:$R$255)</f>
        <v>0</v>
      </c>
      <c r="W17" s="55">
        <f>SUMIF(NSL!$C$257:$C$282,C17,NSL!$R$257:$R$282)</f>
        <v>0</v>
      </c>
      <c r="X17" s="55">
        <f>SUMIF(NSL!$C$284:$C$346,C17,NSL!$R$284:$R$346)</f>
        <v>0</v>
      </c>
      <c r="Y17" s="55">
        <f>SUMIF(NSL!$C$348:$C$436,C17,NSL!$R$348:$R$436)</f>
        <v>0</v>
      </c>
      <c r="Z17" s="55">
        <f>SUMIF(NSL!$C$438:$C$480,C17,NSL!$R$438:$R$480)</f>
        <v>0</v>
      </c>
      <c r="AA17" s="70">
        <f t="shared" si="5"/>
        <v>0</v>
      </c>
      <c r="AB17" s="55">
        <f>SUMIF(NSL!$C$483:$C$679,C17,NSL!$R$483:$R$679)</f>
        <v>0</v>
      </c>
      <c r="AC17" s="55">
        <f>SUMIF(NSL!$C$681:$C$682,C17,NSL!$R$681:$R$682)</f>
        <v>0</v>
      </c>
      <c r="AD17" s="55">
        <f>SUMIF(NSL!$C$684:$C$692,C17,NSL!$R$684:$R$692)</f>
        <v>0</v>
      </c>
      <c r="AE17" s="55">
        <f>SUMIF(NSL!$C$694:$C$776,C17,NSL!$R$694:$R$776)</f>
        <v>0</v>
      </c>
      <c r="AF17" s="55">
        <f>SUMIF(NSL!$C$778:$C$810,C17,NSL!$R$778:$R$810)</f>
        <v>0</v>
      </c>
      <c r="AG17" s="55">
        <f>SUMIF(NSL!$C$812:$C$813,C17,NSL!$R$812:$R$813)</f>
        <v>0</v>
      </c>
      <c r="AH17" s="55">
        <f>SUMIF(NSL!$C$815:$C$816,C17,NSL!$R$815:$R$816)</f>
        <v>0</v>
      </c>
      <c r="AI17" s="55">
        <f>SUMIF(NSL!$C$818:$C$889,C17,NSL!$R$818:$R$889)</f>
        <v>0</v>
      </c>
      <c r="AJ17" s="55">
        <f>SUMIF(NSL!$C$891:$C$917,C17,NSL!$R$891:$R$917)</f>
        <v>0</v>
      </c>
      <c r="AK17" s="55">
        <f>SUMIF(NSL!$C$919:$C$981,C17,NSL!$R$919:$R$981)</f>
        <v>0</v>
      </c>
      <c r="AL17" s="55">
        <f>SUMIF(NSL!$C$983:$C$1000,C17,NSL!$R$983:$R$1000)</f>
        <v>0</v>
      </c>
      <c r="AM17" s="55">
        <f>SUMIF(NSL!$C$1002:$C$1028,C17,NSL!$R$1002:$R$1028)</f>
        <v>0</v>
      </c>
      <c r="AN17" s="55">
        <f>SUMIF(NSL!$C$1030:$C$1045,C17,NSL!$R$1030:$R$1045)</f>
        <v>0</v>
      </c>
      <c r="AO17" s="55">
        <f>SUMIF(NSL!$C$1047:$C$1048,C17,NSL!$R$1047:$R$1048)</f>
        <v>0</v>
      </c>
      <c r="AP17" s="55">
        <f>SUMIF(NSL!$C$1050:$C$1074,C17,NSL!$R$1050:$R$1074)</f>
        <v>0</v>
      </c>
      <c r="AQ17" s="55">
        <f>SUMIF(NSL!$C$1076:$C$1099,C17,NSL!$R$1076:$R$1099)</f>
        <v>0</v>
      </c>
      <c r="AR17" s="55">
        <f>SUMIF(NSL!$C$1101:$C$1121,C17,NSL!$R$1101:$R$1121)</f>
        <v>0</v>
      </c>
      <c r="AS17" s="55">
        <f>SUMIF(NSL!$C$1123:$C$1164,C17,NSL!$R$1123:$R$1164)</f>
        <v>0</v>
      </c>
      <c r="AT17" s="55">
        <f>SUMIF(NSL!$C$1166:$C$1201,C17,NSL!$R$1166:$R$1201)</f>
        <v>0</v>
      </c>
      <c r="AU17" s="55">
        <f>SUMIF(NSL!$C$1203:$C$1223,C17,NSL!$R$1203:$R$1223)</f>
        <v>0</v>
      </c>
      <c r="AV17" s="55">
        <f>SUMIF(NSL!$C$1225:$C$1226,C17,NSL!$R$1225:$R$1226)</f>
        <v>0</v>
      </c>
      <c r="AW17" s="55">
        <f>SUMIF(NSL!$C$1228:$C$1244,C17,NSL!$R$1228:$R$1244)</f>
        <v>0</v>
      </c>
      <c r="AX17" s="55">
        <f>SUMIF(NSL!$C$1246:$C$1351,C17,NSL!$R$1246:$R$1351)</f>
        <v>0</v>
      </c>
      <c r="AY17" s="55">
        <f>SUMIF(NSL!$C$1353:$C$1434,C17,NSL!$R$1353:$R$1434)</f>
        <v>0</v>
      </c>
      <c r="AZ17" s="55">
        <f>SUMIF(NSL!$C$1436:$C$1440,C17,NSL!$R$1436:$R$1440)</f>
        <v>0</v>
      </c>
      <c r="BA17" s="55">
        <f>SUMIF(NSL!$C$1442:$C$1507,C17,NSL!$R$1442:$R$1507)</f>
        <v>0</v>
      </c>
      <c r="BB17" s="55">
        <f>SUMIF(NSL!$C$1509:$C$1540,C17,NSL!$R$1509:$R$1540)</f>
        <v>0</v>
      </c>
      <c r="BC17" s="55">
        <f>SUMIF(NSL!$C$1542:$C$1545,C17,NSL!$R$1542:$R$1545)</f>
        <v>0</v>
      </c>
      <c r="BD17" s="55">
        <f>SUMIF(NSL!$C$1547:$C$1560,C17,NSL!$R$1547:$R$1560)</f>
        <v>0</v>
      </c>
      <c r="BE17" s="55">
        <f>SUMIF(NSL!$C$1562:$C$1565,C17,NSL!$R$1562:$R$1565)</f>
        <v>0</v>
      </c>
      <c r="BF17" s="55">
        <f>SUMIF(NSL!$C$1567:$C$1569,C17,NSL!$R$1567:$R$1569)</f>
        <v>0</v>
      </c>
      <c r="BG17" s="65">
        <f>SUM(G17:O17)+Q17+SUM(S17:Z17)+SUM(AB17:BF17)</f>
        <v>0</v>
      </c>
      <c r="BH17" s="53">
        <f>P60-BG17</f>
        <v>0</v>
      </c>
      <c r="BI17" s="53">
        <f t="shared" si="6"/>
        <v>0</v>
      </c>
    </row>
    <row r="18" spans="1:61" ht="15">
      <c r="A18" s="56" t="s">
        <v>118</v>
      </c>
      <c r="B18" s="15" t="s">
        <v>117</v>
      </c>
      <c r="C18" s="56" t="s">
        <v>25</v>
      </c>
      <c r="D18" s="52">
        <f>HTg!O20</f>
        <v>0</v>
      </c>
      <c r="E18" s="65">
        <f t="shared" si="3"/>
        <v>0</v>
      </c>
      <c r="F18" s="70">
        <f t="shared" si="4"/>
        <v>0</v>
      </c>
      <c r="G18" s="55">
        <f>SUMIF(NSL!$C$9:$C$10,C18,NSL!$R$9:$R$10)</f>
        <v>0</v>
      </c>
      <c r="H18" s="55">
        <f>SUMIF(NSL!$C$12:$C$13,C18,NSL!$R$12:$R$13)</f>
        <v>0</v>
      </c>
      <c r="I18" s="55">
        <f>SUMIF(NSL!$C$15:$C$16,C18,NSL!$R$15:$R$16)</f>
        <v>0</v>
      </c>
      <c r="J18" s="55">
        <f>SUMIF(NSL!$C$18:$C$19,C18,NSL!$R$18:$R$19)</f>
        <v>0</v>
      </c>
      <c r="K18" s="55">
        <f>SUMIF(NSL!$C$21:$C$43,C18,NSL!$R$21:$R$43)</f>
        <v>0</v>
      </c>
      <c r="L18" s="55">
        <f>SUMIF(NSL!$C$45:$C$51,C18,NSL!$R$45:$R$51)</f>
        <v>0</v>
      </c>
      <c r="M18" s="55">
        <f>SUMIF(NSL!$C$53:$C$55,C18,NSL!$R$53:$R$55)</f>
        <v>0</v>
      </c>
      <c r="N18" s="55">
        <f>SUMIF(NSL!$C$57:$C$65,C18,NSL!$R$57:$R$65)</f>
        <v>0</v>
      </c>
      <c r="O18" s="55">
        <f>SUMIF(NSL!$C$67:$C$76,C18,NSL!$R$67:$R$76)</f>
        <v>0</v>
      </c>
      <c r="P18" s="55">
        <f>SUMIF(NSL!$C$78:$C$79,C18,NSL!$R$78:$R$79)</f>
        <v>0</v>
      </c>
      <c r="Q18" s="54">
        <f>D18-BG18</f>
        <v>0</v>
      </c>
      <c r="R18" s="65">
        <f>SUM(S18:AA18)+SUM(AO18:BF18)</f>
        <v>0</v>
      </c>
      <c r="S18" s="55">
        <f>SUMIF(NSL!$C$176:$C$214,C18,NSL!$R$176:$R$214)</f>
        <v>0</v>
      </c>
      <c r="T18" s="55">
        <f>SUMIF(NSL!$C$216:$C$238,C18,NSL!$R$216:$R$238)</f>
        <v>0</v>
      </c>
      <c r="U18" s="55">
        <f>SUMIF(NSL!$C$240:$C$252,C18,NSL!$R$240:$R$252)</f>
        <v>0</v>
      </c>
      <c r="V18" s="55">
        <f>SUMIF(NSL!$C$254:$C$255,C18,NSL!$R$254:$R$255)</f>
        <v>0</v>
      </c>
      <c r="W18" s="55">
        <f>SUMIF(NSL!$C$257:$C$282,C18,NSL!$R$257:$R$282)</f>
        <v>0</v>
      </c>
      <c r="X18" s="55">
        <f>SUMIF(NSL!$C$284:$C$346,C18,NSL!$R$284:$R$346)</f>
        <v>0</v>
      </c>
      <c r="Y18" s="55">
        <f>SUMIF(NSL!$C$348:$C$436,C18,NSL!$R$348:$R$436)</f>
        <v>0</v>
      </c>
      <c r="Z18" s="55">
        <f>SUMIF(NSL!$C$438:$C$480,C18,NSL!$R$438:$R$480)</f>
        <v>0</v>
      </c>
      <c r="AA18" s="70">
        <f t="shared" si="5"/>
        <v>0</v>
      </c>
      <c r="AB18" s="55">
        <f>SUMIF(NSL!$C$483:$C$679,C18,NSL!$R$483:$R$679)</f>
        <v>0</v>
      </c>
      <c r="AC18" s="55">
        <f>SUMIF(NSL!$C$681:$C$682,C18,NSL!$R$681:$R$682)</f>
        <v>0</v>
      </c>
      <c r="AD18" s="55">
        <f>SUMIF(NSL!$C$684:$C$692,C18,NSL!$R$684:$R$692)</f>
        <v>0</v>
      </c>
      <c r="AE18" s="55">
        <f>SUMIF(NSL!$C$694:$C$776,C18,NSL!$R$694:$R$776)</f>
        <v>0</v>
      </c>
      <c r="AF18" s="55">
        <f>SUMIF(NSL!$C$778:$C$810,C18,NSL!$R$778:$R$810)</f>
        <v>0</v>
      </c>
      <c r="AG18" s="55">
        <f>SUMIF(NSL!$C$812:$C$813,C18,NSL!$R$812:$R$813)</f>
        <v>0</v>
      </c>
      <c r="AH18" s="55">
        <f>SUMIF(NSL!$C$815:$C$816,C18,NSL!$R$815:$R$816)</f>
        <v>0</v>
      </c>
      <c r="AI18" s="55">
        <f>SUMIF(NSL!$C$818:$C$889,C18,NSL!$R$818:$R$889)</f>
        <v>0</v>
      </c>
      <c r="AJ18" s="55">
        <f>SUMIF(NSL!$C$891:$C$917,C18,NSL!$R$891:$R$917)</f>
        <v>0</v>
      </c>
      <c r="AK18" s="55">
        <f>SUMIF(NSL!$C$919:$C$981,C18,NSL!$R$919:$R$981)</f>
        <v>0</v>
      </c>
      <c r="AL18" s="55">
        <f>SUMIF(NSL!$C$983:$C$1000,C18,NSL!$R$983:$R$1000)</f>
        <v>0</v>
      </c>
      <c r="AM18" s="55">
        <f>SUMIF(NSL!$C$1002:$C$1028,C18,NSL!$R$1002:$R$1028)</f>
        <v>0</v>
      </c>
      <c r="AN18" s="55">
        <f>SUMIF(NSL!$C$1030:$C$1045,C18,NSL!$R$1030:$R$1045)</f>
        <v>0</v>
      </c>
      <c r="AO18" s="55">
        <f>SUMIF(NSL!$C$1047:$C$1048,C18,NSL!$R$1047:$R$1048)</f>
        <v>0</v>
      </c>
      <c r="AP18" s="55">
        <f>SUMIF(NSL!$C$1050:$C$1074,C18,NSL!$R$1050:$R$1074)</f>
        <v>0</v>
      </c>
      <c r="AQ18" s="55">
        <f>SUMIF(NSL!$C$1076:$C$1099,C18,NSL!$R$1076:$R$1099)</f>
        <v>0</v>
      </c>
      <c r="AR18" s="55">
        <f>SUMIF(NSL!$C$1101:$C$1121,C18,NSL!$R$1101:$R$1121)</f>
        <v>0</v>
      </c>
      <c r="AS18" s="55">
        <f>SUMIF(NSL!$C$1123:$C$1164,C18,NSL!$R$1123:$R$1164)</f>
        <v>0</v>
      </c>
      <c r="AT18" s="55">
        <f>SUMIF(NSL!$C$1166:$C$1201,C18,NSL!$R$1166:$R$1201)</f>
        <v>0</v>
      </c>
      <c r="AU18" s="55">
        <f>SUMIF(NSL!$C$1203:$C$1223,C18,NSL!$R$1203:$R$1223)</f>
        <v>0</v>
      </c>
      <c r="AV18" s="55">
        <f>SUMIF(NSL!$C$1225:$C$1226,C18,NSL!$R$1225:$R$1226)</f>
        <v>0</v>
      </c>
      <c r="AW18" s="55">
        <f>SUMIF(NSL!$C$1228:$C$1244,C18,NSL!$R$1228:$R$1244)</f>
        <v>0</v>
      </c>
      <c r="AX18" s="55">
        <f>SUMIF(NSL!$C$1246:$C$1351,C18,NSL!$R$1246:$R$1351)</f>
        <v>0</v>
      </c>
      <c r="AY18" s="55">
        <f>SUMIF(NSL!$C$1353:$C$1434,C18,NSL!$R$1353:$R$1434)</f>
        <v>0</v>
      </c>
      <c r="AZ18" s="55">
        <f>SUMIF(NSL!$C$1436:$C$1440,C18,NSL!$R$1436:$R$1440)</f>
        <v>0</v>
      </c>
      <c r="BA18" s="55">
        <f>SUMIF(NSL!$C$1442:$C$1507,C18,NSL!$R$1442:$R$1507)</f>
        <v>0</v>
      </c>
      <c r="BB18" s="55">
        <f>SUMIF(NSL!$C$1509:$C$1540,C18,NSL!$R$1509:$R$1540)</f>
        <v>0</v>
      </c>
      <c r="BC18" s="55">
        <f>SUMIF(NSL!$C$1542:$C$1545,C18,NSL!$R$1542:$R$1545)</f>
        <v>0</v>
      </c>
      <c r="BD18" s="55">
        <f>SUMIF(NSL!$C$1547:$C$1560,C18,NSL!$R$1547:$R$1560)</f>
        <v>0</v>
      </c>
      <c r="BE18" s="55">
        <f>SUMIF(NSL!$C$1562:$C$1565,C18,NSL!$R$1562:$R$1565)</f>
        <v>0</v>
      </c>
      <c r="BF18" s="55">
        <f>SUMIF(NSL!$C$1567:$C$1569,C18,NSL!$R$1567:$R$1569)</f>
        <v>0</v>
      </c>
      <c r="BG18" s="65">
        <f>SUM(G18:P18)+SUM(S18:Z18)+SUM(AB18:BF18)</f>
        <v>0</v>
      </c>
      <c r="BH18" s="53">
        <f>Q60-BG18</f>
        <v>111.4</v>
      </c>
      <c r="BI18" s="53">
        <f t="shared" si="6"/>
        <v>111.4</v>
      </c>
    </row>
    <row r="19" spans="1:61" s="66" customFormat="1" ht="15">
      <c r="A19" s="62">
        <v>2</v>
      </c>
      <c r="B19" s="63" t="s">
        <v>26</v>
      </c>
      <c r="C19" s="62" t="s">
        <v>27</v>
      </c>
      <c r="D19" s="52">
        <f>HTg!O21</f>
        <v>393.97999999999996</v>
      </c>
      <c r="E19" s="65">
        <f>SUM(E20:E28)+SUM(E42:E58)</f>
        <v>0</v>
      </c>
      <c r="F19" s="70">
        <f>SUM(F20:F28)+SUM(F42:F58)</f>
        <v>0</v>
      </c>
      <c r="G19" s="57">
        <f>SUM(G20:G28)+SUM(G42:G58)</f>
        <v>0</v>
      </c>
      <c r="H19" s="57">
        <f t="shared" ref="H19:Q19" si="8">SUM(H20:H28)+SUM(H42:H58)</f>
        <v>0</v>
      </c>
      <c r="I19" s="57">
        <f t="shared" si="8"/>
        <v>0</v>
      </c>
      <c r="J19" s="57">
        <f t="shared" si="8"/>
        <v>0</v>
      </c>
      <c r="K19" s="57">
        <f t="shared" si="8"/>
        <v>0</v>
      </c>
      <c r="L19" s="57">
        <f t="shared" si="8"/>
        <v>0</v>
      </c>
      <c r="M19" s="57">
        <f t="shared" si="8"/>
        <v>0</v>
      </c>
      <c r="N19" s="57">
        <f t="shared" si="8"/>
        <v>0</v>
      </c>
      <c r="O19" s="57">
        <f t="shared" si="8"/>
        <v>0</v>
      </c>
      <c r="P19" s="57">
        <f t="shared" si="8"/>
        <v>0</v>
      </c>
      <c r="Q19" s="57">
        <f t="shared" si="8"/>
        <v>0</v>
      </c>
      <c r="R19" s="57">
        <f>D19-BG19</f>
        <v>390.9</v>
      </c>
      <c r="S19" s="57">
        <f>SUM(S20:S28)+SUM(S42:S58)</f>
        <v>23</v>
      </c>
      <c r="T19" s="57">
        <f t="shared" ref="T19:BF19" si="9">SUM(T20:T28)+SUM(T42:T58)</f>
        <v>0</v>
      </c>
      <c r="U19" s="57">
        <f t="shared" si="9"/>
        <v>0</v>
      </c>
      <c r="V19" s="57">
        <f t="shared" si="9"/>
        <v>0</v>
      </c>
      <c r="W19" s="57">
        <f t="shared" si="9"/>
        <v>16.2</v>
      </c>
      <c r="X19" s="57">
        <f t="shared" si="9"/>
        <v>0.13</v>
      </c>
      <c r="Y19" s="57">
        <f t="shared" si="9"/>
        <v>28.41</v>
      </c>
      <c r="Z19" s="57">
        <f t="shared" si="9"/>
        <v>0.97</v>
      </c>
      <c r="AA19" s="72">
        <f t="shared" si="9"/>
        <v>76.89</v>
      </c>
      <c r="AB19" s="57">
        <f t="shared" si="9"/>
        <v>1.02</v>
      </c>
      <c r="AC19" s="57">
        <f t="shared" si="9"/>
        <v>0</v>
      </c>
      <c r="AD19" s="57">
        <f t="shared" si="9"/>
        <v>0.17</v>
      </c>
      <c r="AE19" s="57">
        <f t="shared" si="9"/>
        <v>4.72</v>
      </c>
      <c r="AF19" s="57">
        <f t="shared" si="9"/>
        <v>7.0000000000000007E-2</v>
      </c>
      <c r="AG19" s="57">
        <f t="shared" si="9"/>
        <v>0</v>
      </c>
      <c r="AH19" s="57">
        <f t="shared" si="9"/>
        <v>0</v>
      </c>
      <c r="AI19" s="57">
        <f t="shared" si="9"/>
        <v>61.480000000000004</v>
      </c>
      <c r="AJ19" s="57">
        <f t="shared" si="9"/>
        <v>8.9500000000000011</v>
      </c>
      <c r="AK19" s="57">
        <f t="shared" si="9"/>
        <v>0.16000000000000003</v>
      </c>
      <c r="AL19" s="57">
        <f t="shared" si="9"/>
        <v>0</v>
      </c>
      <c r="AM19" s="57">
        <f t="shared" si="9"/>
        <v>0.4</v>
      </c>
      <c r="AN19" s="57">
        <f t="shared" si="9"/>
        <v>0</v>
      </c>
      <c r="AO19" s="57">
        <f t="shared" si="9"/>
        <v>0</v>
      </c>
      <c r="AP19" s="57">
        <f t="shared" si="9"/>
        <v>0</v>
      </c>
      <c r="AQ19" s="57">
        <f t="shared" si="9"/>
        <v>0</v>
      </c>
      <c r="AR19" s="57">
        <f t="shared" si="9"/>
        <v>154.89999999999998</v>
      </c>
      <c r="AS19" s="57">
        <f t="shared" si="9"/>
        <v>0</v>
      </c>
      <c r="AT19" s="57">
        <f t="shared" si="9"/>
        <v>0.6399999999999999</v>
      </c>
      <c r="AU19" s="57">
        <f t="shared" si="9"/>
        <v>0</v>
      </c>
      <c r="AV19" s="57">
        <f t="shared" si="9"/>
        <v>0</v>
      </c>
      <c r="AW19" s="57">
        <f t="shared" si="9"/>
        <v>0</v>
      </c>
      <c r="AX19" s="57">
        <f t="shared" si="9"/>
        <v>0.5</v>
      </c>
      <c r="AY19" s="57">
        <f t="shared" si="9"/>
        <v>55.1</v>
      </c>
      <c r="AZ19" s="57">
        <f t="shared" si="9"/>
        <v>0</v>
      </c>
      <c r="BA19" s="57">
        <f t="shared" si="9"/>
        <v>0.71</v>
      </c>
      <c r="BB19" s="57">
        <f t="shared" si="9"/>
        <v>0.13</v>
      </c>
      <c r="BC19" s="57">
        <f t="shared" si="9"/>
        <v>35.32</v>
      </c>
      <c r="BD19" s="57">
        <f t="shared" si="9"/>
        <v>1</v>
      </c>
      <c r="BE19" s="57">
        <f t="shared" si="9"/>
        <v>0</v>
      </c>
      <c r="BF19" s="57">
        <f t="shared" si="9"/>
        <v>0</v>
      </c>
      <c r="BG19" s="65">
        <f>SUM(BG20:BG28)+SUM(BG42:BG58)</f>
        <v>3.08</v>
      </c>
      <c r="BH19" s="65">
        <f>R60-BG19</f>
        <v>1058.3800000000001</v>
      </c>
      <c r="BI19" s="65">
        <f>SUM(BI20:BI28)+SUM(BI42:BI58)</f>
        <v>974.59000000000015</v>
      </c>
    </row>
    <row r="20" spans="1:61" ht="15">
      <c r="A20" s="8" t="s">
        <v>28</v>
      </c>
      <c r="B20" s="7" t="s">
        <v>85</v>
      </c>
      <c r="C20" s="8" t="s">
        <v>31</v>
      </c>
      <c r="D20" s="52">
        <f>HTg!O22</f>
        <v>23</v>
      </c>
      <c r="E20" s="65">
        <f>SUM(F20,J20,K20,L20,M20,N20,O20,P20,Q20)</f>
        <v>0</v>
      </c>
      <c r="F20" s="70">
        <f>G20+H20+I20</f>
        <v>0</v>
      </c>
      <c r="G20" s="55">
        <f>SUMIF(NSL!$C$9:$C$10,C20,NSL!$R$9:$R$10)</f>
        <v>0</v>
      </c>
      <c r="H20" s="55">
        <f>SUMIF(NSL!$C$12:$C$13,C20,NSL!$R$12:$R$13)</f>
        <v>0</v>
      </c>
      <c r="I20" s="55">
        <f>SUMIF(NSL!$C$15:$C$16,C20,NSL!$R$15:$R$16)</f>
        <v>0</v>
      </c>
      <c r="J20" s="55">
        <f>SUMIF(NSL!$C$18:$C$19,C20,NSL!$R$18:$R$19)</f>
        <v>0</v>
      </c>
      <c r="K20" s="55">
        <f>SUMIF(NSL!$C$21:$C$43,C20,NSL!$R$21:$R$43)</f>
        <v>0</v>
      </c>
      <c r="L20" s="55">
        <f>SUMIF(NSL!$C$45:$C$51,C20,NSL!$R$45:$R$51)</f>
        <v>0</v>
      </c>
      <c r="M20" s="55">
        <f>SUMIF(NSL!$C$53:$C$55,C20,NSL!$R$53:$R$55)</f>
        <v>0</v>
      </c>
      <c r="N20" s="55">
        <f>SUMIF(NSL!$C$57:$C$65,C20,NSL!$R$57:$R$65)</f>
        <v>0</v>
      </c>
      <c r="O20" s="55">
        <f>SUMIF(NSL!$C$67:$C$76,C20,NSL!$R$67:$R$76)</f>
        <v>0</v>
      </c>
      <c r="P20" s="55">
        <f>SUMIF(NSL!$C$78:$C$79,C20,NSL!$R$78:$R$79)</f>
        <v>0</v>
      </c>
      <c r="Q20" s="55">
        <f>SUMIF(NSL!$C$81:$C$173,C20,NSL!$R$81:$R$173)</f>
        <v>0</v>
      </c>
      <c r="R20" s="65">
        <f>SUM(S20:Z20)+SUM(AB20:BF20)</f>
        <v>23</v>
      </c>
      <c r="S20" s="54">
        <f>D20-BG20</f>
        <v>23</v>
      </c>
      <c r="T20" s="55">
        <f>SUMIF(NSL!$C$216:$C$238,C20,NSL!$R$216:$R$238)</f>
        <v>0</v>
      </c>
      <c r="U20" s="55">
        <f>SUMIF(NSL!$C$240:$C$252,C20,NSL!$R$240:$R$252)</f>
        <v>0</v>
      </c>
      <c r="V20" s="55">
        <f>SUMIF(NSL!$C$254:$C$255,C20,NSL!$R$254:$R$255)</f>
        <v>0</v>
      </c>
      <c r="W20" s="55">
        <f>SUMIF(NSL!$C$257:$C$282,C20,NSL!$R$257:$R$282)</f>
        <v>0</v>
      </c>
      <c r="X20" s="55">
        <f>SUMIF(NSL!$C$284:$C$346,C20,NSL!$R$284:$R$346)</f>
        <v>0</v>
      </c>
      <c r="Y20" s="55">
        <f>SUMIF(NSL!$C$348:$C$436,C20,NSL!$R$348:$R$436)</f>
        <v>0</v>
      </c>
      <c r="Z20" s="55">
        <f>SUMIF(NSL!$C$438:$C$480,C20,NSL!$R$438:$R$480)</f>
        <v>0</v>
      </c>
      <c r="AA20" s="70">
        <f>SUM(AB20:AN20)</f>
        <v>0</v>
      </c>
      <c r="AB20" s="55">
        <f>SUMIF(NSL!$C$483:$C$679,C20,NSL!$R$483:$R$679)</f>
        <v>0</v>
      </c>
      <c r="AC20" s="55">
        <f>SUMIF(NSL!$C$681:$C$682,C20,NSL!$R$681:$R$682)</f>
        <v>0</v>
      </c>
      <c r="AD20" s="55">
        <f>SUMIF(NSL!$C$684:$C$692,C20,NSL!$R$684:$R$692)</f>
        <v>0</v>
      </c>
      <c r="AE20" s="55">
        <f>SUMIF(NSL!$C$694:$C$776,C20,NSL!$R$694:$R$776)</f>
        <v>0</v>
      </c>
      <c r="AF20" s="55">
        <f>SUMIF(NSL!$C$778:$C$810,C20,NSL!$R$778:$R$810)</f>
        <v>0</v>
      </c>
      <c r="AG20" s="55">
        <f>SUMIF(NSL!$C$812:$C$813,C20,NSL!$R$812:$R$813)</f>
        <v>0</v>
      </c>
      <c r="AH20" s="55">
        <f>SUMIF(NSL!$C$815:$C$816,C20,NSL!$R$815:$R$816)</f>
        <v>0</v>
      </c>
      <c r="AI20" s="55">
        <f>SUMIF(NSL!$C$818:$C$889,C20,NSL!$R$818:$R$889)</f>
        <v>0</v>
      </c>
      <c r="AJ20" s="55">
        <f>SUMIF(NSL!$C$891:$C$917,C20,NSL!$R$891:$R$917)</f>
        <v>0</v>
      </c>
      <c r="AK20" s="55">
        <f>SUMIF(NSL!$C$919:$C$981,C20,NSL!$R$919:$R$981)</f>
        <v>0</v>
      </c>
      <c r="AL20" s="55">
        <f>SUMIF(NSL!$C$983:$C$1000,C20,NSL!$R$983:$R$1000)</f>
        <v>0</v>
      </c>
      <c r="AM20" s="55">
        <f>SUMIF(NSL!$C$1002:$C$1028,C20,NSL!$R$1002:$R$1028)</f>
        <v>0</v>
      </c>
      <c r="AN20" s="55">
        <f>SUMIF(NSL!$C$1030:$C$1045,C20,NSL!$R$1030:$R$1045)</f>
        <v>0</v>
      </c>
      <c r="AO20" s="55">
        <f>SUMIF(NSL!$C$1047:$C$1048,C20,NSL!$R$1047:$R$1048)</f>
        <v>0</v>
      </c>
      <c r="AP20" s="55">
        <f>SUMIF(NSL!$C$1050:$C$1074,C20,NSL!$R$1050:$R$1074)</f>
        <v>0</v>
      </c>
      <c r="AQ20" s="55">
        <f>SUMIF(NSL!$C$1076:$C$1099,C20,NSL!$R$1076:$R$1099)</f>
        <v>0</v>
      </c>
      <c r="AR20" s="55">
        <f>SUMIF(NSL!$C$1101:$C$1121,C20,NSL!$R$1101:$R$1121)</f>
        <v>0</v>
      </c>
      <c r="AS20" s="55">
        <f>SUMIF(NSL!$C$1123:$C$1164,C20,NSL!$R$1123:$R$1164)</f>
        <v>0</v>
      </c>
      <c r="AT20" s="55">
        <f>SUMIF(NSL!$C$1166:$C$1201,C20,NSL!$R$1166:$R$1201)</f>
        <v>0</v>
      </c>
      <c r="AU20" s="55">
        <f>SUMIF(NSL!$C$1203:$C$1223,C20,NSL!$R$1203:$R$1223)</f>
        <v>0</v>
      </c>
      <c r="AV20" s="55">
        <f>SUMIF(NSL!$C$1225:$C$1226,C20,NSL!$R$1225:$R$1226)</f>
        <v>0</v>
      </c>
      <c r="AW20" s="55">
        <f>SUMIF(NSL!$C$1228:$C$1244,C20,NSL!$R$1228:$R$1244)</f>
        <v>0</v>
      </c>
      <c r="AX20" s="55">
        <f>SUMIF(NSL!$C$1246:$C$1351,C20,NSL!$R$1246:$R$1351)</f>
        <v>0</v>
      </c>
      <c r="AY20" s="55">
        <f>SUMIF(NSL!$C$1353:$C$1434,C20,NSL!$R$1353:$R$1434)</f>
        <v>0</v>
      </c>
      <c r="AZ20" s="55">
        <f>SUMIF(NSL!$C$1436:$C$1440,C20,NSL!$R$1436:$R$1440)</f>
        <v>0</v>
      </c>
      <c r="BA20" s="55">
        <f>SUMIF(NSL!$C$1442:$C$1507,C20,NSL!$R$1442:$R$1507)</f>
        <v>0</v>
      </c>
      <c r="BB20" s="55">
        <f>SUMIF(NSL!$C$1509:$C$1540,C20,NSL!$R$1509:$R$1540)</f>
        <v>0</v>
      </c>
      <c r="BC20" s="55">
        <f>SUMIF(NSL!$C$1542:$C$1545,C20,NSL!$R$1542:$R$1545)</f>
        <v>0</v>
      </c>
      <c r="BD20" s="55">
        <f>SUMIF(NSL!$C$1547:$C$1560,C20,NSL!$R$1547:$R$1560)</f>
        <v>0</v>
      </c>
      <c r="BE20" s="55">
        <f>SUMIF(NSL!$C$1562:$C$1565,C20,NSL!$R$1562:$R$1565)</f>
        <v>0</v>
      </c>
      <c r="BF20" s="55">
        <f>SUMIF(NSL!$C$1567:$C$1569,C20,NSL!$R$1567:$R$1569)</f>
        <v>0</v>
      </c>
      <c r="BG20" s="65">
        <f>SUM(G20:Q20)+SUM(T20:Z20)+SUM(AB20:BF20)</f>
        <v>0</v>
      </c>
      <c r="BH20" s="53">
        <f>S60-BG20</f>
        <v>2.9499999999999993</v>
      </c>
      <c r="BI20" s="53">
        <f t="shared" si="6"/>
        <v>25.95</v>
      </c>
    </row>
    <row r="21" spans="1:61" ht="15">
      <c r="A21" s="8" t="s">
        <v>30</v>
      </c>
      <c r="B21" s="7" t="s">
        <v>86</v>
      </c>
      <c r="C21" s="8" t="s">
        <v>33</v>
      </c>
      <c r="D21" s="52">
        <f>HTg!O23</f>
        <v>0</v>
      </c>
      <c r="E21" s="65">
        <f t="shared" ref="E21:E59" si="10">SUM(F21,J21,K21,L21,M21,N21,O21,P21,Q21)</f>
        <v>0</v>
      </c>
      <c r="F21" s="70">
        <f t="shared" ref="F21:F59" si="11">G21+H21+I21</f>
        <v>0</v>
      </c>
      <c r="G21" s="55">
        <f>SUMIF(NSL!$C$9:$C$10,C21,NSL!$R$9:$R$10)</f>
        <v>0</v>
      </c>
      <c r="H21" s="55">
        <f>SUMIF(NSL!$C$12:$C$13,C21,NSL!$R$12:$R$13)</f>
        <v>0</v>
      </c>
      <c r="I21" s="55">
        <f>SUMIF(NSL!$C$15:$C$16,C21,NSL!$R$15:$R$16)</f>
        <v>0</v>
      </c>
      <c r="J21" s="55">
        <f>SUMIF(NSL!$C$18:$C$19,C21,NSL!$R$18:$R$19)</f>
        <v>0</v>
      </c>
      <c r="K21" s="55">
        <f>SUMIF(NSL!$C$21:$C$43,C21,NSL!$R$21:$R$43)</f>
        <v>0</v>
      </c>
      <c r="L21" s="55">
        <f>SUMIF(NSL!$C$45:$C$51,C21,NSL!$R$45:$R$51)</f>
        <v>0</v>
      </c>
      <c r="M21" s="55">
        <f>SUMIF(NSL!$C$53:$C$55,C21,NSL!$R$53:$R$55)</f>
        <v>0</v>
      </c>
      <c r="N21" s="55">
        <f>SUMIF(NSL!$C$57:$C$65,C21,NSL!$R$57:$R$65)</f>
        <v>0</v>
      </c>
      <c r="O21" s="55">
        <f>SUMIF(NSL!$C$67:$C$76,C21,NSL!$R$67:$R$76)</f>
        <v>0</v>
      </c>
      <c r="P21" s="55">
        <f>SUMIF(NSL!$C$78:$C$79,C21,NSL!$R$78:$R$79)</f>
        <v>0</v>
      </c>
      <c r="Q21" s="55">
        <f>SUMIF(NSL!$C$81:$C$173,C21,NSL!$R$81:$R$173)</f>
        <v>0</v>
      </c>
      <c r="R21" s="65">
        <f t="shared" ref="R21:R59" si="12">SUM(S21:Z21)+SUM(AB21:BF21)</f>
        <v>0</v>
      </c>
      <c r="S21" s="55">
        <f>SUMIF(NSL!$C$176:$C$214,C21,NSL!$R$176:$R$214)</f>
        <v>0</v>
      </c>
      <c r="T21" s="54">
        <f>D21-BG21</f>
        <v>0</v>
      </c>
      <c r="U21" s="55">
        <f>SUMIF(NSL!$C$240:$C$252,C21,NSL!$R$240:$R$252)</f>
        <v>0</v>
      </c>
      <c r="V21" s="55">
        <f>SUMIF(NSL!$C$254:$C$255,C21,NSL!$R$254:$R$255)</f>
        <v>0</v>
      </c>
      <c r="W21" s="55">
        <f>SUMIF(NSL!$C$257:$C$282,C21,NSL!$R$257:$R$282)</f>
        <v>0</v>
      </c>
      <c r="X21" s="55">
        <f>SUMIF(NSL!$C$284:$C$346,C21,NSL!$R$284:$R$346)</f>
        <v>0</v>
      </c>
      <c r="Y21" s="55">
        <f>SUMIF(NSL!$C$348:$C$436,C21,NSL!$R$348:$R$436)</f>
        <v>0</v>
      </c>
      <c r="Z21" s="55">
        <f>SUMIF(NSL!$C$438:$C$480,C21,NSL!$R$438:$R$480)</f>
        <v>0</v>
      </c>
      <c r="AA21" s="70">
        <f t="shared" ref="AA21:AA27" si="13">SUM(AB21:AN21)</f>
        <v>0</v>
      </c>
      <c r="AB21" s="55">
        <f>SUMIF(NSL!$C$483:$C$679,C21,NSL!$R$483:$R$679)</f>
        <v>0</v>
      </c>
      <c r="AC21" s="55">
        <f>SUMIF(NSL!$C$681:$C$682,C21,NSL!$R$681:$R$682)</f>
        <v>0</v>
      </c>
      <c r="AD21" s="55">
        <f>SUMIF(NSL!$C$684:$C$692,C21,NSL!$R$684:$R$692)</f>
        <v>0</v>
      </c>
      <c r="AE21" s="55">
        <f>SUMIF(NSL!$C$694:$C$776,C21,NSL!$R$694:$R$776)</f>
        <v>0</v>
      </c>
      <c r="AF21" s="55">
        <f>SUMIF(NSL!$C$778:$C$810,C21,NSL!$R$778:$R$810)</f>
        <v>0</v>
      </c>
      <c r="AG21" s="55">
        <f>SUMIF(NSL!$C$812:$C$813,C21,NSL!$R$812:$R$813)</f>
        <v>0</v>
      </c>
      <c r="AH21" s="55">
        <f>SUMIF(NSL!$C$815:$C$816,C21,NSL!$R$815:$R$816)</f>
        <v>0</v>
      </c>
      <c r="AI21" s="55">
        <f>SUMIF(NSL!$C$818:$C$889,C21,NSL!$R$818:$R$889)</f>
        <v>0</v>
      </c>
      <c r="AJ21" s="55">
        <f>SUMIF(NSL!$C$891:$C$917,C21,NSL!$R$891:$R$917)</f>
        <v>0</v>
      </c>
      <c r="AK21" s="55">
        <f>SUMIF(NSL!$C$919:$C$981,C21,NSL!$R$919:$R$981)</f>
        <v>0</v>
      </c>
      <c r="AL21" s="55">
        <f>SUMIF(NSL!$C$983:$C$1000,C21,NSL!$R$983:$R$1000)</f>
        <v>0</v>
      </c>
      <c r="AM21" s="55">
        <f>SUMIF(NSL!$C$1002:$C$1028,C21,NSL!$R$1002:$R$1028)</f>
        <v>0</v>
      </c>
      <c r="AN21" s="55">
        <f>SUMIF(NSL!$C$1030:$C$1045,C21,NSL!$R$1030:$R$1045)</f>
        <v>0</v>
      </c>
      <c r="AO21" s="55">
        <f>SUMIF(NSL!$C$1047:$C$1048,C21,NSL!$R$1047:$R$1048)</f>
        <v>0</v>
      </c>
      <c r="AP21" s="55">
        <f>SUMIF(NSL!$C$1050:$C$1074,C21,NSL!$R$1050:$R$1074)</f>
        <v>0</v>
      </c>
      <c r="AQ21" s="55">
        <f>SUMIF(NSL!$C$1076:$C$1099,C21,NSL!$R$1076:$R$1099)</f>
        <v>0</v>
      </c>
      <c r="AR21" s="55">
        <f>SUMIF(NSL!$C$1101:$C$1121,C21,NSL!$R$1101:$R$1121)</f>
        <v>0</v>
      </c>
      <c r="AS21" s="55">
        <f>SUMIF(NSL!$C$1123:$C$1164,C21,NSL!$R$1123:$R$1164)</f>
        <v>0</v>
      </c>
      <c r="AT21" s="55">
        <f>SUMIF(NSL!$C$1166:$C$1201,C21,NSL!$R$1166:$R$1201)</f>
        <v>0</v>
      </c>
      <c r="AU21" s="55">
        <f>SUMIF(NSL!$C$1203:$C$1223,C21,NSL!$R$1203:$R$1223)</f>
        <v>0</v>
      </c>
      <c r="AV21" s="55">
        <f>SUMIF(NSL!$C$1225:$C$1226,C21,NSL!$R$1225:$R$1226)</f>
        <v>0</v>
      </c>
      <c r="AW21" s="55">
        <f>SUMIF(NSL!$C$1228:$C$1244,C21,NSL!$R$1228:$R$1244)</f>
        <v>0</v>
      </c>
      <c r="AX21" s="55">
        <f>SUMIF(NSL!$C$1246:$C$1351,C21,NSL!$R$1246:$R$1351)</f>
        <v>0</v>
      </c>
      <c r="AY21" s="55">
        <f>SUMIF(NSL!$C$1353:$C$1434,C21,NSL!$R$1353:$R$1434)</f>
        <v>0</v>
      </c>
      <c r="AZ21" s="55">
        <f>SUMIF(NSL!$C$1436:$C$1440,C21,NSL!$R$1436:$R$1440)</f>
        <v>0</v>
      </c>
      <c r="BA21" s="55">
        <f>SUMIF(NSL!$C$1442:$C$1507,C21,NSL!$R$1442:$R$1507)</f>
        <v>0</v>
      </c>
      <c r="BB21" s="55">
        <f>SUMIF(NSL!$C$1509:$C$1540,C21,NSL!$R$1509:$R$1540)</f>
        <v>0</v>
      </c>
      <c r="BC21" s="55">
        <f>SUMIF(NSL!$C$1542:$C$1545,C21,NSL!$R$1542:$R$1545)</f>
        <v>0</v>
      </c>
      <c r="BD21" s="55">
        <f>SUMIF(NSL!$C$1547:$C$1560,C21,NSL!$R$1547:$R$1560)</f>
        <v>0</v>
      </c>
      <c r="BE21" s="55">
        <f>SUMIF(NSL!$C$1562:$C$1565,C21,NSL!$R$1562:$R$1565)</f>
        <v>0</v>
      </c>
      <c r="BF21" s="55">
        <f>SUMIF(NSL!$C$1567:$C$1569,C21,NSL!$R$1567:$R$1569)</f>
        <v>0</v>
      </c>
      <c r="BG21" s="65">
        <f>SUM(G21:Q21)+S21+SUM(U21:Z21)+SUM(AB21:BF21)</f>
        <v>0</v>
      </c>
      <c r="BH21" s="53">
        <f>T60-BG21</f>
        <v>1.3</v>
      </c>
      <c r="BI21" s="53">
        <f t="shared" si="6"/>
        <v>1.3</v>
      </c>
    </row>
    <row r="22" spans="1:61" ht="15">
      <c r="A22" s="56" t="s">
        <v>32</v>
      </c>
      <c r="B22" s="7" t="s">
        <v>87</v>
      </c>
      <c r="C22" s="8" t="s">
        <v>35</v>
      </c>
      <c r="D22" s="52">
        <f>HTg!O24</f>
        <v>0</v>
      </c>
      <c r="E22" s="65">
        <f t="shared" si="10"/>
        <v>0</v>
      </c>
      <c r="F22" s="70">
        <f t="shared" si="11"/>
        <v>0</v>
      </c>
      <c r="G22" s="55">
        <f>SUMIF(NSL!$C$9:$C$10,C22,NSL!$R$9:$R$10)</f>
        <v>0</v>
      </c>
      <c r="H22" s="55">
        <f>SUMIF(NSL!$C$12:$C$13,C22,NSL!$R$12:$R$13)</f>
        <v>0</v>
      </c>
      <c r="I22" s="55">
        <f>SUMIF(NSL!$C$15:$C$16,C22,NSL!$R$15:$R$16)</f>
        <v>0</v>
      </c>
      <c r="J22" s="55">
        <f>SUMIF(NSL!$C$18:$C$19,C22,NSL!$R$18:$R$19)</f>
        <v>0</v>
      </c>
      <c r="K22" s="55">
        <f>SUMIF(NSL!$C$21:$C$43,C22,NSL!$R$21:$R$43)</f>
        <v>0</v>
      </c>
      <c r="L22" s="55">
        <f>SUMIF(NSL!$C$45:$C$51,C22,NSL!$R$45:$R$51)</f>
        <v>0</v>
      </c>
      <c r="M22" s="55">
        <f>SUMIF(NSL!$C$53:$C$55,C22,NSL!$R$53:$R$55)</f>
        <v>0</v>
      </c>
      <c r="N22" s="55">
        <f>SUMIF(NSL!$C$57:$C$65,C22,NSL!$R$57:$R$65)</f>
        <v>0</v>
      </c>
      <c r="O22" s="55">
        <f>SUMIF(NSL!$C$67:$C$76,C22,NSL!$R$67:$R$76)</f>
        <v>0</v>
      </c>
      <c r="P22" s="55">
        <f>SUMIF(NSL!$C$78:$C$79,C22,NSL!$R$78:$R$79)</f>
        <v>0</v>
      </c>
      <c r="Q22" s="55">
        <f>SUMIF(NSL!$C$81:$C$173,C22,NSL!$R$81:$R$173)</f>
        <v>0</v>
      </c>
      <c r="R22" s="65">
        <f t="shared" si="12"/>
        <v>0</v>
      </c>
      <c r="S22" s="55">
        <f>SUMIF(NSL!$C$176:$C$214,C22,NSL!$R$176:$R$214)</f>
        <v>0</v>
      </c>
      <c r="T22" s="55">
        <f>SUMIF(NSL!$C$216:$C$238,C22,NSL!$R$216:$R$238)</f>
        <v>0</v>
      </c>
      <c r="U22" s="54">
        <f>D22-BG22</f>
        <v>0</v>
      </c>
      <c r="V22" s="55">
        <f>SUMIF(NSL!$C$254:$C$255,C22,NSL!$R$254:$R$255)</f>
        <v>0</v>
      </c>
      <c r="W22" s="55">
        <f>SUMIF(NSL!$C$257:$C$282,C22,NSL!$R$257:$R$282)</f>
        <v>0</v>
      </c>
      <c r="X22" s="55">
        <f>SUMIF(NSL!$C$284:$C$346,C22,NSL!$R$284:$R$346)</f>
        <v>0</v>
      </c>
      <c r="Y22" s="55">
        <f>SUMIF(NSL!$C$348:$C$436,C22,NSL!$R$348:$R$436)</f>
        <v>0</v>
      </c>
      <c r="Z22" s="55">
        <f>SUMIF(NSL!$C$438:$C$480,C22,NSL!$R$438:$R$480)</f>
        <v>0</v>
      </c>
      <c r="AA22" s="70">
        <f t="shared" si="13"/>
        <v>0</v>
      </c>
      <c r="AB22" s="55">
        <f>SUMIF(NSL!$C$483:$C$679,C22,NSL!$R$483:$R$679)</f>
        <v>0</v>
      </c>
      <c r="AC22" s="55">
        <f>SUMIF(NSL!$C$681:$C$682,C22,NSL!$R$681:$R$682)</f>
        <v>0</v>
      </c>
      <c r="AD22" s="55">
        <f>SUMIF(NSL!$C$684:$C$692,C22,NSL!$R$684:$R$692)</f>
        <v>0</v>
      </c>
      <c r="AE22" s="55">
        <f>SUMIF(NSL!$C$694:$C$776,C22,NSL!$R$694:$R$776)</f>
        <v>0</v>
      </c>
      <c r="AF22" s="55">
        <f>SUMIF(NSL!$C$778:$C$810,C22,NSL!$R$778:$R$810)</f>
        <v>0</v>
      </c>
      <c r="AG22" s="55">
        <f>SUMIF(NSL!$C$812:$C$813,C22,NSL!$R$812:$R$813)</f>
        <v>0</v>
      </c>
      <c r="AH22" s="55">
        <f>SUMIF(NSL!$C$815:$C$816,C22,NSL!$R$815:$R$816)</f>
        <v>0</v>
      </c>
      <c r="AI22" s="55">
        <f>SUMIF(NSL!$C$818:$C$889,C22,NSL!$R$818:$R$889)</f>
        <v>0</v>
      </c>
      <c r="AJ22" s="55">
        <f>SUMIF(NSL!$C$891:$C$917,C22,NSL!$R$891:$R$917)</f>
        <v>0</v>
      </c>
      <c r="AK22" s="55">
        <f>SUMIF(NSL!$C$919:$C$981,C22,NSL!$R$919:$R$981)</f>
        <v>0</v>
      </c>
      <c r="AL22" s="55">
        <f>SUMIF(NSL!$C$983:$C$1000,C22,NSL!$R$983:$R$1000)</f>
        <v>0</v>
      </c>
      <c r="AM22" s="55">
        <f>SUMIF(NSL!$C$1002:$C$1028,C22,NSL!$R$1002:$R$1028)</f>
        <v>0</v>
      </c>
      <c r="AN22" s="55">
        <f>SUMIF(NSL!$C$1030:$C$1045,C22,NSL!$R$1030:$R$1045)</f>
        <v>0</v>
      </c>
      <c r="AO22" s="55">
        <f>SUMIF(NSL!$C$1047:$C$1048,C22,NSL!$R$1047:$R$1048)</f>
        <v>0</v>
      </c>
      <c r="AP22" s="55">
        <f>SUMIF(NSL!$C$1050:$C$1074,C22,NSL!$R$1050:$R$1074)</f>
        <v>0</v>
      </c>
      <c r="AQ22" s="55">
        <f>SUMIF(NSL!$C$1076:$C$1099,C22,NSL!$R$1076:$R$1099)</f>
        <v>0</v>
      </c>
      <c r="AR22" s="55">
        <f>SUMIF(NSL!$C$1101:$C$1121,C22,NSL!$R$1101:$R$1121)</f>
        <v>0</v>
      </c>
      <c r="AS22" s="55">
        <f>SUMIF(NSL!$C$1123:$C$1164,C22,NSL!$R$1123:$R$1164)</f>
        <v>0</v>
      </c>
      <c r="AT22" s="55">
        <f>SUMIF(NSL!$C$1166:$C$1201,C22,NSL!$R$1166:$R$1201)</f>
        <v>0</v>
      </c>
      <c r="AU22" s="55">
        <f>SUMIF(NSL!$C$1203:$C$1223,C22,NSL!$R$1203:$R$1223)</f>
        <v>0</v>
      </c>
      <c r="AV22" s="55">
        <f>SUMIF(NSL!$C$1225:$C$1226,C22,NSL!$R$1225:$R$1226)</f>
        <v>0</v>
      </c>
      <c r="AW22" s="55">
        <f>SUMIF(NSL!$C$1228:$C$1244,C22,NSL!$R$1228:$R$1244)</f>
        <v>0</v>
      </c>
      <c r="AX22" s="55">
        <f>SUMIF(NSL!$C$1246:$C$1351,C22,NSL!$R$1246:$R$1351)</f>
        <v>0</v>
      </c>
      <c r="AY22" s="55">
        <f>SUMIF(NSL!$C$1353:$C$1434,C22,NSL!$R$1353:$R$1434)</f>
        <v>0</v>
      </c>
      <c r="AZ22" s="55">
        <f>SUMIF(NSL!$C$1436:$C$1440,C22,NSL!$R$1436:$R$1440)</f>
        <v>0</v>
      </c>
      <c r="BA22" s="55">
        <f>SUMIF(NSL!$C$1442:$C$1507,C22,NSL!$R$1442:$R$1507)</f>
        <v>0</v>
      </c>
      <c r="BB22" s="55">
        <f>SUMIF(NSL!$C$1509:$C$1540,C22,NSL!$R$1509:$R$1540)</f>
        <v>0</v>
      </c>
      <c r="BC22" s="55">
        <f>SUMIF(NSL!$C$1542:$C$1545,C22,NSL!$R$1542:$R$1545)</f>
        <v>0</v>
      </c>
      <c r="BD22" s="55">
        <f>SUMIF(NSL!$C$1547:$C$1560,C22,NSL!$R$1547:$R$1560)</f>
        <v>0</v>
      </c>
      <c r="BE22" s="55">
        <f>SUMIF(NSL!$C$1562:$C$1565,C22,NSL!$R$1562:$R$1565)</f>
        <v>0</v>
      </c>
      <c r="BF22" s="55">
        <f>SUMIF(NSL!$C$1567:$C$1569,C22,NSL!$R$1567:$R$1569)</f>
        <v>0</v>
      </c>
      <c r="BG22" s="65">
        <f>SUM(G22:Q22)+S22+T22+SUM(V22:Z22)+SUM(AB22:BF22)</f>
        <v>0</v>
      </c>
      <c r="BH22" s="53">
        <f>U60-BG22</f>
        <v>0</v>
      </c>
      <c r="BI22" s="53">
        <f t="shared" si="6"/>
        <v>0</v>
      </c>
    </row>
    <row r="23" spans="1:61" ht="15">
      <c r="A23" s="56" t="s">
        <v>34</v>
      </c>
      <c r="B23" s="7" t="s">
        <v>119</v>
      </c>
      <c r="C23" s="8" t="s">
        <v>121</v>
      </c>
      <c r="D23" s="52">
        <f>HTg!O25</f>
        <v>0</v>
      </c>
      <c r="E23" s="65">
        <f t="shared" si="10"/>
        <v>0</v>
      </c>
      <c r="F23" s="70">
        <f t="shared" si="11"/>
        <v>0</v>
      </c>
      <c r="G23" s="55">
        <f>SUMIF(NSL!$C$9:$C$10,C23,NSL!$R$9:$R$10)</f>
        <v>0</v>
      </c>
      <c r="H23" s="55">
        <f>SUMIF(NSL!$C$12:$C$13,C23,NSL!$R$12:$R$13)</f>
        <v>0</v>
      </c>
      <c r="I23" s="55">
        <f>SUMIF(NSL!$C$15:$C$16,C23,NSL!$R$15:$R$16)</f>
        <v>0</v>
      </c>
      <c r="J23" s="55">
        <f>SUMIF(NSL!$C$18:$C$19,C23,NSL!$R$18:$R$19)</f>
        <v>0</v>
      </c>
      <c r="K23" s="55">
        <f>SUMIF(NSL!$C$21:$C$43,C23,NSL!$R$21:$R$43)</f>
        <v>0</v>
      </c>
      <c r="L23" s="55">
        <f>SUMIF(NSL!$C$45:$C$51,C23,NSL!$R$45:$R$51)</f>
        <v>0</v>
      </c>
      <c r="M23" s="55">
        <f>SUMIF(NSL!$C$53:$C$55,C23,NSL!$R$53:$R$55)</f>
        <v>0</v>
      </c>
      <c r="N23" s="55">
        <f>SUMIF(NSL!$C$57:$C$65,C23,NSL!$R$57:$R$65)</f>
        <v>0</v>
      </c>
      <c r="O23" s="55">
        <f>SUMIF(NSL!$C$67:$C$76,C23,NSL!$R$67:$R$76)</f>
        <v>0</v>
      </c>
      <c r="P23" s="55">
        <f>SUMIF(NSL!$C$78:$C$79,C23,NSL!$R$78:$R$79)</f>
        <v>0</v>
      </c>
      <c r="Q23" s="55">
        <f>SUMIF(NSL!$C$81:$C$173,C23,NSL!$R$81:$R$173)</f>
        <v>0</v>
      </c>
      <c r="R23" s="65">
        <f t="shared" si="12"/>
        <v>0</v>
      </c>
      <c r="S23" s="55">
        <f>SUMIF(NSL!$C$176:$C$214,C23,NSL!$R$176:$R$214)</f>
        <v>0</v>
      </c>
      <c r="T23" s="55">
        <f>SUMIF(NSL!$C$216:$C$238,C23,NSL!$R$216:$R$238)</f>
        <v>0</v>
      </c>
      <c r="U23" s="55">
        <f>SUMIF(NSL!$C$240:$C$252,C23,NSL!$R$240:$R$252)</f>
        <v>0</v>
      </c>
      <c r="V23" s="54">
        <f>D23-BG23</f>
        <v>0</v>
      </c>
      <c r="W23" s="55">
        <f>SUMIF(NSL!$C$257:$C$282,C23,NSL!$R$257:$R$282)</f>
        <v>0</v>
      </c>
      <c r="X23" s="55">
        <f>SUMIF(NSL!$C$284:$C$346,C23,NSL!$R$284:$R$346)</f>
        <v>0</v>
      </c>
      <c r="Y23" s="55">
        <f>SUMIF(NSL!$C$348:$C$436,C23,NSL!$R$348:$R$436)</f>
        <v>0</v>
      </c>
      <c r="Z23" s="55">
        <f>SUMIF(NSL!$C$438:$C$480,C23,NSL!$R$438:$R$480)</f>
        <v>0</v>
      </c>
      <c r="AA23" s="70">
        <f t="shared" si="13"/>
        <v>0</v>
      </c>
      <c r="AB23" s="55">
        <f>SUMIF(NSL!$C$483:$C$679,C23,NSL!$R$483:$R$679)</f>
        <v>0</v>
      </c>
      <c r="AC23" s="55">
        <f>SUMIF(NSL!$C$681:$C$682,C23,NSL!$R$681:$R$682)</f>
        <v>0</v>
      </c>
      <c r="AD23" s="55">
        <f>SUMIF(NSL!$C$684:$C$692,C23,NSL!$R$684:$R$692)</f>
        <v>0</v>
      </c>
      <c r="AE23" s="55">
        <f>SUMIF(NSL!$C$694:$C$776,C23,NSL!$R$694:$R$776)</f>
        <v>0</v>
      </c>
      <c r="AF23" s="55">
        <f>SUMIF(NSL!$C$778:$C$810,C23,NSL!$R$778:$R$810)</f>
        <v>0</v>
      </c>
      <c r="AG23" s="55">
        <f>SUMIF(NSL!$C$812:$C$813,C23,NSL!$R$812:$R$813)</f>
        <v>0</v>
      </c>
      <c r="AH23" s="55">
        <f>SUMIF(NSL!$C$815:$C$816,C23,NSL!$R$815:$R$816)</f>
        <v>0</v>
      </c>
      <c r="AI23" s="55">
        <f>SUMIF(NSL!$C$818:$C$889,C23,NSL!$R$818:$R$889)</f>
        <v>0</v>
      </c>
      <c r="AJ23" s="55">
        <f>SUMIF(NSL!$C$891:$C$917,C23,NSL!$R$891:$R$917)</f>
        <v>0</v>
      </c>
      <c r="AK23" s="55">
        <f>SUMIF(NSL!$C$919:$C$981,C23,NSL!$R$919:$R$981)</f>
        <v>0</v>
      </c>
      <c r="AL23" s="55">
        <f>SUMIF(NSL!$C$983:$C$1000,C23,NSL!$R$983:$R$1000)</f>
        <v>0</v>
      </c>
      <c r="AM23" s="55">
        <f>SUMIF(NSL!$C$1002:$C$1028,C23,NSL!$R$1002:$R$1028)</f>
        <v>0</v>
      </c>
      <c r="AN23" s="55">
        <f>SUMIF(NSL!$C$1030:$C$1045,C23,NSL!$R$1030:$R$1045)</f>
        <v>0</v>
      </c>
      <c r="AO23" s="55">
        <f>SUMIF(NSL!$C$1047:$C$1048,C23,NSL!$R$1047:$R$1048)</f>
        <v>0</v>
      </c>
      <c r="AP23" s="55">
        <f>SUMIF(NSL!$C$1050:$C$1074,C23,NSL!$R$1050:$R$1074)</f>
        <v>0</v>
      </c>
      <c r="AQ23" s="55">
        <f>SUMIF(NSL!$C$1076:$C$1099,C23,NSL!$R$1076:$R$1099)</f>
        <v>0</v>
      </c>
      <c r="AR23" s="55">
        <f>SUMIF(NSL!$C$1101:$C$1121,C23,NSL!$R$1101:$R$1121)</f>
        <v>0</v>
      </c>
      <c r="AS23" s="55">
        <f>SUMIF(NSL!$C$1123:$C$1164,C23,NSL!$R$1123:$R$1164)</f>
        <v>0</v>
      </c>
      <c r="AT23" s="55">
        <f>SUMIF(NSL!$C$1166:$C$1201,C23,NSL!$R$1166:$R$1201)</f>
        <v>0</v>
      </c>
      <c r="AU23" s="55">
        <f>SUMIF(NSL!$C$1203:$C$1223,C23,NSL!$R$1203:$R$1223)</f>
        <v>0</v>
      </c>
      <c r="AV23" s="55">
        <f>SUMIF(NSL!$C$1225:$C$1226,C23,NSL!$R$1225:$R$1226)</f>
        <v>0</v>
      </c>
      <c r="AW23" s="55">
        <f>SUMIF(NSL!$C$1228:$C$1244,C23,NSL!$R$1228:$R$1244)</f>
        <v>0</v>
      </c>
      <c r="AX23" s="55">
        <f>SUMIF(NSL!$C$1246:$C$1351,C23,NSL!$R$1246:$R$1351)</f>
        <v>0</v>
      </c>
      <c r="AY23" s="55">
        <f>SUMIF(NSL!$C$1353:$C$1434,C23,NSL!$R$1353:$R$1434)</f>
        <v>0</v>
      </c>
      <c r="AZ23" s="55">
        <f>SUMIF(NSL!$C$1436:$C$1440,C23,NSL!$R$1436:$R$1440)</f>
        <v>0</v>
      </c>
      <c r="BA23" s="55">
        <f>SUMIF(NSL!$C$1442:$C$1507,C23,NSL!$R$1442:$R$1507)</f>
        <v>0</v>
      </c>
      <c r="BB23" s="55">
        <f>SUMIF(NSL!$C$1509:$C$1540,C23,NSL!$R$1509:$R$1540)</f>
        <v>0</v>
      </c>
      <c r="BC23" s="55">
        <f>SUMIF(NSL!$C$1542:$C$1545,C23,NSL!$R$1542:$R$1545)</f>
        <v>0</v>
      </c>
      <c r="BD23" s="55">
        <f>SUMIF(NSL!$C$1547:$C$1560,C23,NSL!$R$1547:$R$1560)</f>
        <v>0</v>
      </c>
      <c r="BE23" s="55">
        <f>SUMIF(NSL!$C$1562:$C$1565,C23,NSL!$R$1562:$R$1565)</f>
        <v>0</v>
      </c>
      <c r="BF23" s="55">
        <f>SUMIF(NSL!$C$1567:$C$1569,C23,NSL!$R$1567:$R$1569)</f>
        <v>0</v>
      </c>
      <c r="BG23" s="65">
        <f>SUM(G23:Q23)+SUM(S23:U23)+SUM(W23:Z23)+SUM(AB23:BF23)</f>
        <v>0</v>
      </c>
      <c r="BH23" s="53">
        <f>V60-BG23</f>
        <v>0</v>
      </c>
      <c r="BI23" s="53">
        <f t="shared" si="6"/>
        <v>0</v>
      </c>
    </row>
    <row r="24" spans="1:61" ht="15">
      <c r="A24" s="56" t="s">
        <v>36</v>
      </c>
      <c r="B24" s="7" t="s">
        <v>120</v>
      </c>
      <c r="C24" s="8" t="s">
        <v>122</v>
      </c>
      <c r="D24" s="52">
        <f>HTg!O26</f>
        <v>15.2</v>
      </c>
      <c r="E24" s="65">
        <f t="shared" si="10"/>
        <v>0</v>
      </c>
      <c r="F24" s="70">
        <f t="shared" si="11"/>
        <v>0</v>
      </c>
      <c r="G24" s="55">
        <f>SUMIF(NSL!$C$9:$C$10,C24,NSL!$R$9:$R$10)</f>
        <v>0</v>
      </c>
      <c r="H24" s="55">
        <f>SUMIF(NSL!$C$12:$C$13,C24,NSL!$R$12:$R$13)</f>
        <v>0</v>
      </c>
      <c r="I24" s="55">
        <f>SUMIF(NSL!$C$15:$C$16,C24,NSL!$R$15:$R$16)</f>
        <v>0</v>
      </c>
      <c r="J24" s="55">
        <f>SUMIF(NSL!$C$18:$C$19,C24,NSL!$R$18:$R$19)</f>
        <v>0</v>
      </c>
      <c r="K24" s="55">
        <f>SUMIF(NSL!$C$21:$C$43,C24,NSL!$R$21:$R$43)</f>
        <v>0</v>
      </c>
      <c r="L24" s="55">
        <f>SUMIF(NSL!$C$45:$C$51,C24,NSL!$R$45:$R$51)</f>
        <v>0</v>
      </c>
      <c r="M24" s="55">
        <f>SUMIF(NSL!$C$53:$C$55,C24,NSL!$R$53:$R$55)</f>
        <v>0</v>
      </c>
      <c r="N24" s="55">
        <f>SUMIF(NSL!$C$57:$C$65,C24,NSL!$R$57:$R$65)</f>
        <v>0</v>
      </c>
      <c r="O24" s="55">
        <f>SUMIF(NSL!$C$67:$C$76,C24,NSL!$R$67:$R$76)</f>
        <v>0</v>
      </c>
      <c r="P24" s="55">
        <f>SUMIF(NSL!$C$78:$C$79,C24,NSL!$R$78:$R$79)</f>
        <v>0</v>
      </c>
      <c r="Q24" s="55">
        <f>SUMIF(NSL!$C$81:$C$173,C24,NSL!$R$81:$R$173)</f>
        <v>0</v>
      </c>
      <c r="R24" s="65">
        <f t="shared" si="12"/>
        <v>15.2</v>
      </c>
      <c r="S24" s="55">
        <f>SUMIF(NSL!$C$176:$C$214,C24,NSL!$R$176:$R$214)</f>
        <v>0</v>
      </c>
      <c r="T24" s="55">
        <f>SUMIF(NSL!$C$216:$C$238,C24,NSL!$R$216:$R$238)</f>
        <v>0</v>
      </c>
      <c r="U24" s="55">
        <f>SUMIF(NSL!$C$240:$C$252,C24,NSL!$R$240:$R$252)</f>
        <v>0</v>
      </c>
      <c r="V24" s="55">
        <f>SUMIF(NSL!$C$254:$C$255,C24,NSL!$R$254:$R$255)</f>
        <v>0</v>
      </c>
      <c r="W24" s="54">
        <f>D24-BG24</f>
        <v>15.2</v>
      </c>
      <c r="X24" s="55">
        <f>SUMIF(NSL!$C$284:$C$346,C24,NSL!$R$284:$R$346)</f>
        <v>0</v>
      </c>
      <c r="Y24" s="55">
        <f>SUMIF(NSL!$C$348:$C$436,C24,NSL!$R$348:$R$436)</f>
        <v>0</v>
      </c>
      <c r="Z24" s="55">
        <f>SUMIF(NSL!$C$438:$C$480,C24,NSL!$R$438:$R$480)</f>
        <v>0</v>
      </c>
      <c r="AA24" s="70">
        <f t="shared" si="13"/>
        <v>0</v>
      </c>
      <c r="AB24" s="55">
        <f>SUMIF(NSL!$C$483:$C$679,C24,NSL!$R$483:$R$679)</f>
        <v>0</v>
      </c>
      <c r="AC24" s="55">
        <f>SUMIF(NSL!$C$681:$C$682,C24,NSL!$R$681:$R$682)</f>
        <v>0</v>
      </c>
      <c r="AD24" s="55">
        <f>SUMIF(NSL!$C$684:$C$692,C24,NSL!$R$684:$R$692)</f>
        <v>0</v>
      </c>
      <c r="AE24" s="55">
        <f>SUMIF(NSL!$C$694:$C$776,C24,NSL!$R$694:$R$776)</f>
        <v>0</v>
      </c>
      <c r="AF24" s="55">
        <f>SUMIF(NSL!$C$778:$C$810,C24,NSL!$R$778:$R$810)</f>
        <v>0</v>
      </c>
      <c r="AG24" s="55">
        <f>SUMIF(NSL!$C$812:$C$813,C24,NSL!$R$812:$R$813)</f>
        <v>0</v>
      </c>
      <c r="AH24" s="55">
        <f>SUMIF(NSL!$C$815:$C$816,C24,NSL!$R$815:$R$816)</f>
        <v>0</v>
      </c>
      <c r="AI24" s="55">
        <f>SUMIF(NSL!$C$818:$C$889,C24,NSL!$R$818:$R$889)</f>
        <v>0</v>
      </c>
      <c r="AJ24" s="55">
        <f>SUMIF(NSL!$C$891:$C$917,C24,NSL!$R$891:$R$917)</f>
        <v>0</v>
      </c>
      <c r="AK24" s="55">
        <f>SUMIF(NSL!$C$919:$C$981,C24,NSL!$R$919:$R$981)</f>
        <v>0</v>
      </c>
      <c r="AL24" s="55">
        <f>SUMIF(NSL!$C$983:$C$1000,C24,NSL!$R$983:$R$1000)</f>
        <v>0</v>
      </c>
      <c r="AM24" s="55">
        <f>SUMIF(NSL!$C$1002:$C$1028,C24,NSL!$R$1002:$R$1028)</f>
        <v>0</v>
      </c>
      <c r="AN24" s="55">
        <f>SUMIF(NSL!$C$1030:$C$1045,C24,NSL!$R$1030:$R$1045)</f>
        <v>0</v>
      </c>
      <c r="AO24" s="55">
        <f>SUMIF(NSL!$C$1047:$C$1048,C24,NSL!$R$1047:$R$1048)</f>
        <v>0</v>
      </c>
      <c r="AP24" s="55">
        <f>SUMIF(NSL!$C$1050:$C$1074,C24,NSL!$R$1050:$R$1074)</f>
        <v>0</v>
      </c>
      <c r="AQ24" s="55">
        <f>SUMIF(NSL!$C$1076:$C$1099,C24,NSL!$R$1076:$R$1099)</f>
        <v>0</v>
      </c>
      <c r="AR24" s="55">
        <f>SUMIF(NSL!$C$1101:$C$1121,C24,NSL!$R$1101:$R$1121)</f>
        <v>0</v>
      </c>
      <c r="AS24" s="55">
        <f>SUMIF(NSL!$C$1123:$C$1164,C24,NSL!$R$1123:$R$1164)</f>
        <v>0</v>
      </c>
      <c r="AT24" s="55">
        <f>SUMIF(NSL!$C$1166:$C$1201,C24,NSL!$R$1166:$R$1201)</f>
        <v>0</v>
      </c>
      <c r="AU24" s="55">
        <f>SUMIF(NSL!$C$1203:$C$1223,C24,NSL!$R$1203:$R$1223)</f>
        <v>0</v>
      </c>
      <c r="AV24" s="55">
        <f>SUMIF(NSL!$C$1225:$C$1226,C24,NSL!$R$1225:$R$1226)</f>
        <v>0</v>
      </c>
      <c r="AW24" s="55">
        <f>SUMIF(NSL!$C$1228:$C$1244,C24,NSL!$R$1228:$R$1244)</f>
        <v>0</v>
      </c>
      <c r="AX24" s="55">
        <f>SUMIF(NSL!$C$1246:$C$1351,C24,NSL!$R$1246:$R$1351)</f>
        <v>0</v>
      </c>
      <c r="AY24" s="55">
        <f>SUMIF(NSL!$C$1353:$C$1434,C24,NSL!$R$1353:$R$1434)</f>
        <v>0</v>
      </c>
      <c r="AZ24" s="55">
        <f>SUMIF(NSL!$C$1436:$C$1440,C24,NSL!$R$1436:$R$1440)</f>
        <v>0</v>
      </c>
      <c r="BA24" s="55">
        <f>SUMIF(NSL!$C$1442:$C$1507,C24,NSL!$R$1442:$R$1507)</f>
        <v>0</v>
      </c>
      <c r="BB24" s="55">
        <f>SUMIF(NSL!$C$1509:$C$1540,C24,NSL!$R$1509:$R$1540)</f>
        <v>0</v>
      </c>
      <c r="BC24" s="55">
        <f>SUMIF(NSL!$C$1542:$C$1545,C24,NSL!$R$1542:$R$1545)</f>
        <v>0</v>
      </c>
      <c r="BD24" s="55">
        <f>SUMIF(NSL!$C$1547:$C$1560,C24,NSL!$R$1547:$R$1560)</f>
        <v>0</v>
      </c>
      <c r="BE24" s="55">
        <f>SUMIF(NSL!$C$1562:$C$1565,C24,NSL!$R$1562:$R$1565)</f>
        <v>0</v>
      </c>
      <c r="BF24" s="55">
        <f>SUMIF(NSL!$C$1567:$C$1569,C24,NSL!$R$1567:$R$1569)</f>
        <v>0</v>
      </c>
      <c r="BG24" s="65">
        <f>SUM(G24:Q24)+S24+T24+U24+V24+X24+Y24+Z24+SUM(AB24:BF24)</f>
        <v>0</v>
      </c>
      <c r="BH24" s="53">
        <f>W60-BG24</f>
        <v>30.000000000000004</v>
      </c>
      <c r="BI24" s="53">
        <f t="shared" si="6"/>
        <v>45.2</v>
      </c>
    </row>
    <row r="25" spans="1:61" ht="15">
      <c r="A25" s="56" t="s">
        <v>38</v>
      </c>
      <c r="B25" s="7" t="s">
        <v>123</v>
      </c>
      <c r="C25" s="8" t="s">
        <v>124</v>
      </c>
      <c r="D25" s="52">
        <f>HTg!O27</f>
        <v>0.33</v>
      </c>
      <c r="E25" s="65">
        <f t="shared" si="10"/>
        <v>0</v>
      </c>
      <c r="F25" s="70">
        <f t="shared" si="11"/>
        <v>0</v>
      </c>
      <c r="G25" s="55">
        <f>SUMIF(NSL!$C$9:$C$10,C25,NSL!$R$9:$R$10)</f>
        <v>0</v>
      </c>
      <c r="H25" s="55">
        <f>SUMIF(NSL!$C$12:$C$13,C25,NSL!$R$12:$R$13)</f>
        <v>0</v>
      </c>
      <c r="I25" s="55">
        <f>SUMIF(NSL!$C$15:$C$16,C25,NSL!$R$15:$R$16)</f>
        <v>0</v>
      </c>
      <c r="J25" s="55">
        <f>SUMIF(NSL!$C$18:$C$19,C25,NSL!$R$18:$R$19)</f>
        <v>0</v>
      </c>
      <c r="K25" s="55">
        <f>SUMIF(NSL!$C$21:$C$43,C25,NSL!$R$21:$R$43)</f>
        <v>0</v>
      </c>
      <c r="L25" s="55">
        <f>SUMIF(NSL!$C$45:$C$51,C25,NSL!$R$45:$R$51)</f>
        <v>0</v>
      </c>
      <c r="M25" s="55">
        <f>SUMIF(NSL!$C$53:$C$55,C25,NSL!$R$53:$R$55)</f>
        <v>0</v>
      </c>
      <c r="N25" s="55">
        <f>SUMIF(NSL!$C$57:$C$65,C25,NSL!$R$57:$R$65)</f>
        <v>0</v>
      </c>
      <c r="O25" s="55">
        <f>SUMIF(NSL!$C$67:$C$76,C25,NSL!$R$67:$R$76)</f>
        <v>0</v>
      </c>
      <c r="P25" s="55">
        <f>SUMIF(NSL!$C$78:$C$79,C25,NSL!$R$78:$R$79)</f>
        <v>0</v>
      </c>
      <c r="Q25" s="55">
        <f>SUMIF(NSL!$C$81:$C$173,C25,NSL!$R$81:$R$173)</f>
        <v>0</v>
      </c>
      <c r="R25" s="65">
        <f t="shared" si="12"/>
        <v>0.33</v>
      </c>
      <c r="S25" s="55">
        <f>SUMIF(NSL!$C$176:$C$214,C25,NSL!$R$176:$R$214)</f>
        <v>0</v>
      </c>
      <c r="T25" s="55">
        <f>SUMIF(NSL!$C$216:$C$238,C25,NSL!$R$216:$R$238)</f>
        <v>0</v>
      </c>
      <c r="U25" s="55">
        <f>SUMIF(NSL!$C$240:$C$252,C25,NSL!$R$240:$R$252)</f>
        <v>0</v>
      </c>
      <c r="V25" s="55">
        <f>SUMIF(NSL!$C$254:$C$255,C25,NSL!$R$254:$R$255)</f>
        <v>0</v>
      </c>
      <c r="W25" s="55">
        <f>SUMIF(NSL!$C$257:$C$282,C25,NSL!$R$257:$R$282)</f>
        <v>0</v>
      </c>
      <c r="X25" s="54">
        <f>D25-BG25</f>
        <v>0.13</v>
      </c>
      <c r="Y25" s="55">
        <f>SUMIF(NSL!$C$348:$C$436,C25,NSL!$R$348:$R$436)</f>
        <v>0</v>
      </c>
      <c r="Z25" s="55">
        <f>SUMIF(NSL!$C$438:$C$480,C25,NSL!$R$438:$R$480)</f>
        <v>0</v>
      </c>
      <c r="AA25" s="70">
        <f t="shared" si="13"/>
        <v>0.2</v>
      </c>
      <c r="AB25" s="55">
        <f>SUMIF(NSL!$C$483:$C$679,C25,NSL!$R$483:$R$679)</f>
        <v>0</v>
      </c>
      <c r="AC25" s="55">
        <f>SUMIF(NSL!$C$681:$C$682,C25,NSL!$R$681:$R$682)</f>
        <v>0</v>
      </c>
      <c r="AD25" s="55">
        <f>SUMIF(NSL!$C$684:$C$692,C25,NSL!$R$684:$R$692)</f>
        <v>0</v>
      </c>
      <c r="AE25" s="55">
        <f>SUMIF(NSL!$C$694:$C$776,C25,NSL!$R$694:$R$776)</f>
        <v>0</v>
      </c>
      <c r="AF25" s="55">
        <f>SUMIF(NSL!$C$778:$C$810,C25,NSL!$R$778:$R$810)</f>
        <v>0</v>
      </c>
      <c r="AG25" s="55">
        <f>SUMIF(NSL!$C$812:$C$813,C25,NSL!$R$812:$R$813)</f>
        <v>0</v>
      </c>
      <c r="AH25" s="55">
        <f>SUMIF(NSL!$C$815:$C$816,C25,NSL!$R$815:$R$816)</f>
        <v>0</v>
      </c>
      <c r="AI25" s="55">
        <f>SUMIF(NSL!$C$818:$C$889,C25,NSL!$R$818:$R$889)</f>
        <v>0.2</v>
      </c>
      <c r="AJ25" s="55">
        <f>SUMIF(NSL!$C$891:$C$917,C25,NSL!$R$891:$R$917)</f>
        <v>0</v>
      </c>
      <c r="AK25" s="55">
        <f>SUMIF(NSL!$C$919:$C$981,C25,NSL!$R$919:$R$981)</f>
        <v>0</v>
      </c>
      <c r="AL25" s="55">
        <f>SUMIF(NSL!$C$983:$C$1000,C25,NSL!$R$983:$R$1000)</f>
        <v>0</v>
      </c>
      <c r="AM25" s="55">
        <f>SUMIF(NSL!$C$1002:$C$1028,C25,NSL!$R$1002:$R$1028)</f>
        <v>0</v>
      </c>
      <c r="AN25" s="55">
        <f>SUMIF(NSL!$C$1030:$C$1045,C25,NSL!$R$1030:$R$1045)</f>
        <v>0</v>
      </c>
      <c r="AO25" s="55">
        <f>SUMIF(NSL!$C$1047:$C$1048,C25,NSL!$R$1047:$R$1048)</f>
        <v>0</v>
      </c>
      <c r="AP25" s="55">
        <f>SUMIF(NSL!$C$1050:$C$1074,C25,NSL!$R$1050:$R$1074)</f>
        <v>0</v>
      </c>
      <c r="AQ25" s="55">
        <f>SUMIF(NSL!$C$1076:$C$1099,C25,NSL!$R$1076:$R$1099)</f>
        <v>0</v>
      </c>
      <c r="AR25" s="55">
        <f>SUMIF(NSL!$C$1101:$C$1121,C25,NSL!$R$1101:$R$1121)</f>
        <v>0</v>
      </c>
      <c r="AS25" s="55">
        <f>SUMIF(NSL!$C$1123:$C$1164,C25,NSL!$R$1123:$R$1164)</f>
        <v>0</v>
      </c>
      <c r="AT25" s="55">
        <f>SUMIF(NSL!$C$1166:$C$1201,C25,NSL!$R$1166:$R$1201)</f>
        <v>0</v>
      </c>
      <c r="AU25" s="55">
        <f>SUMIF(NSL!$C$1203:$C$1223,C25,NSL!$R$1203:$R$1223)</f>
        <v>0</v>
      </c>
      <c r="AV25" s="55">
        <f>SUMIF(NSL!$C$1225:$C$1226,C25,NSL!$R$1225:$R$1226)</f>
        <v>0</v>
      </c>
      <c r="AW25" s="55">
        <f>SUMIF(NSL!$C$1228:$C$1244,C25,NSL!$R$1228:$R$1244)</f>
        <v>0</v>
      </c>
      <c r="AX25" s="55">
        <f>SUMIF(NSL!$C$1246:$C$1351,C25,NSL!$R$1246:$R$1351)</f>
        <v>0</v>
      </c>
      <c r="AY25" s="55">
        <f>SUMIF(NSL!$C$1353:$C$1434,C25,NSL!$R$1353:$R$1434)</f>
        <v>0</v>
      </c>
      <c r="AZ25" s="55">
        <f>SUMIF(NSL!$C$1436:$C$1440,C25,NSL!$R$1436:$R$1440)</f>
        <v>0</v>
      </c>
      <c r="BA25" s="55">
        <f>SUMIF(NSL!$C$1442:$C$1507,C25,NSL!$R$1442:$R$1507)</f>
        <v>0</v>
      </c>
      <c r="BB25" s="55">
        <f>SUMIF(NSL!$C$1509:$C$1540,C25,NSL!$R$1509:$R$1540)</f>
        <v>0</v>
      </c>
      <c r="BC25" s="55">
        <f>SUMIF(NSL!$C$1542:$C$1545,C25,NSL!$R$1542:$R$1545)</f>
        <v>0</v>
      </c>
      <c r="BD25" s="55">
        <f>SUMIF(NSL!$C$1547:$C$1560,C25,NSL!$R$1547:$R$1560)</f>
        <v>0</v>
      </c>
      <c r="BE25" s="55">
        <f>SUMIF(NSL!$C$1562:$C$1565,C25,NSL!$R$1562:$R$1565)</f>
        <v>0</v>
      </c>
      <c r="BF25" s="55">
        <f>SUMIF(NSL!$C$1567:$C$1569,C25,NSL!$R$1567:$R$1569)</f>
        <v>0</v>
      </c>
      <c r="BG25" s="65">
        <f>SUM(G25:Q25)+SUM(S25:W25)+Y25+Z25+SUM(AB25:BF25)</f>
        <v>0.2</v>
      </c>
      <c r="BH25" s="53">
        <f>X60-BG25</f>
        <v>9.9</v>
      </c>
      <c r="BI25" s="53">
        <f t="shared" si="6"/>
        <v>10.23</v>
      </c>
    </row>
    <row r="26" spans="1:61" ht="15">
      <c r="A26" s="56" t="s">
        <v>88</v>
      </c>
      <c r="B26" s="7" t="s">
        <v>125</v>
      </c>
      <c r="C26" s="8" t="s">
        <v>37</v>
      </c>
      <c r="D26" s="52">
        <f>HTg!O28</f>
        <v>28.46</v>
      </c>
      <c r="E26" s="65">
        <f t="shared" si="10"/>
        <v>0</v>
      </c>
      <c r="F26" s="70">
        <f t="shared" si="11"/>
        <v>0</v>
      </c>
      <c r="G26" s="55">
        <f>SUMIF(NSL!$C$9:$C$10,C26,NSL!$R$9:$R$10)</f>
        <v>0</v>
      </c>
      <c r="H26" s="55">
        <f>SUMIF(NSL!$C$12:$C$13,C26,NSL!$R$12:$R$13)</f>
        <v>0</v>
      </c>
      <c r="I26" s="55">
        <f>SUMIF(NSL!$C$15:$C$16,C26,NSL!$R$15:$R$16)</f>
        <v>0</v>
      </c>
      <c r="J26" s="55">
        <f>SUMIF(NSL!$C$18:$C$19,C26,NSL!$R$18:$R$19)</f>
        <v>0</v>
      </c>
      <c r="K26" s="55">
        <f>SUMIF(NSL!$C$21:$C$43,C26,NSL!$R$21:$R$43)</f>
        <v>0</v>
      </c>
      <c r="L26" s="55">
        <f>SUMIF(NSL!$C$45:$C$51,C26,NSL!$R$45:$R$51)</f>
        <v>0</v>
      </c>
      <c r="M26" s="55">
        <f>SUMIF(NSL!$C$53:$C$55,C26,NSL!$R$53:$R$55)</f>
        <v>0</v>
      </c>
      <c r="N26" s="55">
        <f>SUMIF(NSL!$C$57:$C$65,C26,NSL!$R$57:$R$65)</f>
        <v>0</v>
      </c>
      <c r="O26" s="55">
        <f>SUMIF(NSL!$C$67:$C$76,C26,NSL!$R$67:$R$76)</f>
        <v>0</v>
      </c>
      <c r="P26" s="55">
        <f>SUMIF(NSL!$C$78:$C$79,C26,NSL!$R$78:$R$79)</f>
        <v>0</v>
      </c>
      <c r="Q26" s="55">
        <f>SUMIF(NSL!$C$81:$C$173,C26,NSL!$R$81:$R$173)</f>
        <v>0</v>
      </c>
      <c r="R26" s="65">
        <f t="shared" si="12"/>
        <v>28.46</v>
      </c>
      <c r="S26" s="55">
        <f>SUMIF(NSL!$C$176:$C$214,C26,NSL!$R$176:$R$214)</f>
        <v>0</v>
      </c>
      <c r="T26" s="55">
        <f>SUMIF(NSL!$C$216:$C$238,C26,NSL!$R$216:$R$238)</f>
        <v>0</v>
      </c>
      <c r="U26" s="55">
        <f>SUMIF(NSL!$C$240:$C$252,C26,NSL!$R$240:$R$252)</f>
        <v>0</v>
      </c>
      <c r="V26" s="55">
        <f>SUMIF(NSL!$C$254:$C$255,C26,NSL!$R$254:$R$255)</f>
        <v>0</v>
      </c>
      <c r="W26" s="55">
        <f>SUMIF(NSL!$C$257:$C$282,C26,NSL!$R$257:$R$282)</f>
        <v>0</v>
      </c>
      <c r="X26" s="55">
        <f>SUMIF(NSL!$C$284:$C$346,C26,NSL!$R$284:$R$346)</f>
        <v>0</v>
      </c>
      <c r="Y26" s="54">
        <f>D26-BG26</f>
        <v>28.41</v>
      </c>
      <c r="Z26" s="55">
        <f>SUMIF(NSL!$C$438:$C$480,C26,NSL!$R$438:$R$480)</f>
        <v>0</v>
      </c>
      <c r="AA26" s="70">
        <f t="shared" si="13"/>
        <v>0.05</v>
      </c>
      <c r="AB26" s="55">
        <f>SUMIF(NSL!$C$483:$C$679,C26,NSL!$R$483:$R$679)</f>
        <v>0.05</v>
      </c>
      <c r="AC26" s="55">
        <f>SUMIF(NSL!$C$681:$C$682,C26,NSL!$R$681:$R$682)</f>
        <v>0</v>
      </c>
      <c r="AD26" s="55">
        <f>SUMIF(NSL!$C$684:$C$692,C26,NSL!$R$684:$R$692)</f>
        <v>0</v>
      </c>
      <c r="AE26" s="55">
        <f>SUMIF(NSL!$C$694:$C$776,C26,NSL!$R$694:$R$776)</f>
        <v>0</v>
      </c>
      <c r="AF26" s="55">
        <f>SUMIF(NSL!$C$778:$C$810,C26,NSL!$R$778:$R$810)</f>
        <v>0</v>
      </c>
      <c r="AG26" s="55">
        <f>SUMIF(NSL!$C$812:$C$813,C26,NSL!$R$812:$R$813)</f>
        <v>0</v>
      </c>
      <c r="AH26" s="55">
        <f>SUMIF(NSL!$C$815:$C$816,C26,NSL!$R$815:$R$816)</f>
        <v>0</v>
      </c>
      <c r="AI26" s="55">
        <f>SUMIF(NSL!$C$818:$C$889,C26,NSL!$R$818:$R$889)</f>
        <v>0</v>
      </c>
      <c r="AJ26" s="55">
        <f>SUMIF(NSL!$C$891:$C$917,C26,NSL!$R$891:$R$917)</f>
        <v>0</v>
      </c>
      <c r="AK26" s="55">
        <f>SUMIF(NSL!$C$919:$C$981,C26,NSL!$R$919:$R$981)</f>
        <v>0</v>
      </c>
      <c r="AL26" s="55">
        <f>SUMIF(NSL!$C$983:$C$1000,C26,NSL!$R$983:$R$1000)</f>
        <v>0</v>
      </c>
      <c r="AM26" s="55">
        <f>SUMIF(NSL!$C$1002:$C$1028,C26,NSL!$R$1002:$R$1028)</f>
        <v>0</v>
      </c>
      <c r="AN26" s="55">
        <f>SUMIF(NSL!$C$1030:$C$1045,C26,NSL!$R$1030:$R$1045)</f>
        <v>0</v>
      </c>
      <c r="AO26" s="55">
        <f>SUMIF(NSL!$C$1047:$C$1048,C26,NSL!$R$1047:$R$1048)</f>
        <v>0</v>
      </c>
      <c r="AP26" s="55">
        <f>SUMIF(NSL!$C$1050:$C$1074,C26,NSL!$R$1050:$R$1074)</f>
        <v>0</v>
      </c>
      <c r="AQ26" s="55">
        <f>SUMIF(NSL!$C$1076:$C$1099,C26,NSL!$R$1076:$R$1099)</f>
        <v>0</v>
      </c>
      <c r="AR26" s="55">
        <f>SUMIF(NSL!$C$1101:$C$1121,C26,NSL!$R$1101:$R$1121)</f>
        <v>0</v>
      </c>
      <c r="AS26" s="55">
        <f>SUMIF(NSL!$C$1123:$C$1164,C26,NSL!$R$1123:$R$1164)</f>
        <v>0</v>
      </c>
      <c r="AT26" s="55">
        <f>SUMIF(NSL!$C$1166:$C$1201,C26,NSL!$R$1166:$R$1201)</f>
        <v>0</v>
      </c>
      <c r="AU26" s="55">
        <f>SUMIF(NSL!$C$1203:$C$1223,C26,NSL!$R$1203:$R$1223)</f>
        <v>0</v>
      </c>
      <c r="AV26" s="55">
        <f>SUMIF(NSL!$C$1225:$C$1226,C26,NSL!$R$1225:$R$1226)</f>
        <v>0</v>
      </c>
      <c r="AW26" s="55">
        <f>SUMIF(NSL!$C$1228:$C$1244,C26,NSL!$R$1228:$R$1244)</f>
        <v>0</v>
      </c>
      <c r="AX26" s="55">
        <f>SUMIF(NSL!$C$1246:$C$1351,C26,NSL!$R$1246:$R$1351)</f>
        <v>0</v>
      </c>
      <c r="AY26" s="55">
        <f>SUMIF(NSL!$C$1353:$C$1434,C26,NSL!$R$1353:$R$1434)</f>
        <v>0</v>
      </c>
      <c r="AZ26" s="55">
        <f>SUMIF(NSL!$C$1436:$C$1440,C26,NSL!$R$1436:$R$1440)</f>
        <v>0</v>
      </c>
      <c r="BA26" s="55">
        <f>SUMIF(NSL!$C$1442:$C$1507,C26,NSL!$R$1442:$R$1507)</f>
        <v>0</v>
      </c>
      <c r="BB26" s="55">
        <f>SUMIF(NSL!$C$1509:$C$1540,C26,NSL!$R$1509:$R$1540)</f>
        <v>0</v>
      </c>
      <c r="BC26" s="55">
        <f>SUMIF(NSL!$C$1542:$C$1545,C26,NSL!$R$1542:$R$1545)</f>
        <v>0</v>
      </c>
      <c r="BD26" s="55">
        <f>SUMIF(NSL!$C$1547:$C$1560,C26,NSL!$R$1547:$R$1560)</f>
        <v>0</v>
      </c>
      <c r="BE26" s="55">
        <f>SUMIF(NSL!$C$1562:$C$1565,C26,NSL!$R$1562:$R$1565)</f>
        <v>0</v>
      </c>
      <c r="BF26" s="55">
        <f>SUMIF(NSL!$C$1567:$C$1569,C26,NSL!$R$1567:$R$1569)</f>
        <v>0</v>
      </c>
      <c r="BG26" s="65">
        <f>SUM(G26:Q26)+SUM(S26:X26)+Z26+SUM(AB26:BF26)</f>
        <v>0.05</v>
      </c>
      <c r="BH26" s="53">
        <f>Y60-BG26</f>
        <v>2.0200000000000005</v>
      </c>
      <c r="BI26" s="53">
        <f t="shared" si="6"/>
        <v>30.48</v>
      </c>
    </row>
    <row r="27" spans="1:61" s="59" customFormat="1" ht="15">
      <c r="A27" s="56" t="s">
        <v>89</v>
      </c>
      <c r="B27" s="13" t="s">
        <v>145</v>
      </c>
      <c r="C27" s="56" t="s">
        <v>40</v>
      </c>
      <c r="D27" s="52">
        <f>HTg!O29</f>
        <v>0.97</v>
      </c>
      <c r="E27" s="65">
        <f t="shared" si="10"/>
        <v>0</v>
      </c>
      <c r="F27" s="70">
        <f t="shared" si="11"/>
        <v>0</v>
      </c>
      <c r="G27" s="55">
        <f>SUMIF(NSL!$C$9:$C$10,C27,NSL!$R$9:$R$10)</f>
        <v>0</v>
      </c>
      <c r="H27" s="55">
        <f>SUMIF(NSL!$C$12:$C$13,C27,NSL!$R$12:$R$13)</f>
        <v>0</v>
      </c>
      <c r="I27" s="55">
        <f>SUMIF(NSL!$C$15:$C$16,C27,NSL!$R$15:$R$16)</f>
        <v>0</v>
      </c>
      <c r="J27" s="55">
        <f>SUMIF(NSL!$C$18:$C$19,C27,NSL!$R$18:$R$19)</f>
        <v>0</v>
      </c>
      <c r="K27" s="55">
        <f>SUMIF(NSL!$C$21:$C$43,C27,NSL!$R$21:$R$43)</f>
        <v>0</v>
      </c>
      <c r="L27" s="55">
        <f>SUMIF(NSL!$C$45:$C$51,C27,NSL!$R$45:$R$51)</f>
        <v>0</v>
      </c>
      <c r="M27" s="55">
        <f>SUMIF(NSL!$C$53:$C$55,C27,NSL!$R$53:$R$55)</f>
        <v>0</v>
      </c>
      <c r="N27" s="55">
        <f>SUMIF(NSL!$C$57:$C$65,C27,NSL!$R$57:$R$65)</f>
        <v>0</v>
      </c>
      <c r="O27" s="55">
        <f>SUMIF(NSL!$C$67:$C$76,C27,NSL!$R$67:$R$76)</f>
        <v>0</v>
      </c>
      <c r="P27" s="55">
        <f>SUMIF(NSL!$C$78:$C$79,C27,NSL!$R$78:$R$79)</f>
        <v>0</v>
      </c>
      <c r="Q27" s="55">
        <f>SUMIF(NSL!$C$81:$C$173,C27,NSL!$R$81:$R$173)</f>
        <v>0</v>
      </c>
      <c r="R27" s="65">
        <f t="shared" si="12"/>
        <v>0.97</v>
      </c>
      <c r="S27" s="55">
        <f>SUMIF(NSL!$C$176:$C$214,C27,NSL!$R$176:$R$214)</f>
        <v>0</v>
      </c>
      <c r="T27" s="55">
        <f>SUMIF(NSL!$C$216:$C$238,C27,NSL!$R$216:$R$238)</f>
        <v>0</v>
      </c>
      <c r="U27" s="55">
        <f>SUMIF(NSL!$C$240:$C$252,C27,NSL!$R$240:$R$252)</f>
        <v>0</v>
      </c>
      <c r="V27" s="55">
        <f>SUMIF(NSL!$C$254:$C$255,C27,NSL!$R$254:$R$255)</f>
        <v>0</v>
      </c>
      <c r="W27" s="55">
        <f>SUMIF(NSL!$C$257:$C$282,C27,NSL!$R$257:$R$282)</f>
        <v>0</v>
      </c>
      <c r="X27" s="55">
        <f>SUMIF(NSL!$C$284:$C$346,C27,NSL!$R$284:$R$346)</f>
        <v>0</v>
      </c>
      <c r="Y27" s="55">
        <f>SUMIF(NSL!$C$348:$C$436,C27,NSL!$R$348:$R$436)</f>
        <v>0</v>
      </c>
      <c r="Z27" s="54">
        <f>D27-BG27</f>
        <v>0.97</v>
      </c>
      <c r="AA27" s="70">
        <f t="shared" si="13"/>
        <v>0</v>
      </c>
      <c r="AB27" s="55">
        <f>SUMIF(NSL!$C$483:$C$679,C27,NSL!$R$483:$R$679)</f>
        <v>0</v>
      </c>
      <c r="AC27" s="55">
        <f>SUMIF(NSL!$C$681:$C$682,C27,NSL!$R$681:$R$682)</f>
        <v>0</v>
      </c>
      <c r="AD27" s="55">
        <f>SUMIF(NSL!$C$684:$C$692,C27,NSL!$R$684:$R$692)</f>
        <v>0</v>
      </c>
      <c r="AE27" s="55">
        <f>SUMIF(NSL!$C$694:$C$776,C27,NSL!$R$694:$R$776)</f>
        <v>0</v>
      </c>
      <c r="AF27" s="55">
        <f>SUMIF(NSL!$C$778:$C$810,C27,NSL!$R$778:$R$810)</f>
        <v>0</v>
      </c>
      <c r="AG27" s="55">
        <f>SUMIF(NSL!$C$812:$C$813,C27,NSL!$R$812:$R$813)</f>
        <v>0</v>
      </c>
      <c r="AH27" s="55">
        <f>SUMIF(NSL!$C$815:$C$816,C27,NSL!$R$815:$R$816)</f>
        <v>0</v>
      </c>
      <c r="AI27" s="55">
        <f>SUMIF(NSL!$C$818:$C$889,C27,NSL!$R$818:$R$889)</f>
        <v>0</v>
      </c>
      <c r="AJ27" s="55">
        <f>SUMIF(NSL!$C$891:$C$917,C27,NSL!$R$891:$R$917)</f>
        <v>0</v>
      </c>
      <c r="AK27" s="55">
        <f>SUMIF(NSL!$C$919:$C$981,C27,NSL!$R$919:$R$981)</f>
        <v>0</v>
      </c>
      <c r="AL27" s="55">
        <f>SUMIF(NSL!$C$983:$C$1000,C27,NSL!$R$983:$R$1000)</f>
        <v>0</v>
      </c>
      <c r="AM27" s="55">
        <f>SUMIF(NSL!$C$1002:$C$1028,C27,NSL!$R$1002:$R$1028)</f>
        <v>0</v>
      </c>
      <c r="AN27" s="55">
        <f>SUMIF(NSL!$C$1030:$C$1045,C27,NSL!$R$1030:$R$1045)</f>
        <v>0</v>
      </c>
      <c r="AO27" s="55">
        <f>SUMIF(NSL!$C$1047:$C$1048,C27,NSL!$R$1047:$R$1048)</f>
        <v>0</v>
      </c>
      <c r="AP27" s="55">
        <f>SUMIF(NSL!$C$1050:$C$1074,C27,NSL!$R$1050:$R$1074)</f>
        <v>0</v>
      </c>
      <c r="AQ27" s="55">
        <f>SUMIF(NSL!$C$1076:$C$1099,C27,NSL!$R$1076:$R$1099)</f>
        <v>0</v>
      </c>
      <c r="AR27" s="55">
        <f>SUMIF(NSL!$C$1101:$C$1121,C27,NSL!$R$1101:$R$1121)</f>
        <v>0</v>
      </c>
      <c r="AS27" s="55">
        <f>SUMIF(NSL!$C$1123:$C$1164,C27,NSL!$R$1123:$R$1164)</f>
        <v>0</v>
      </c>
      <c r="AT27" s="55">
        <f>SUMIF(NSL!$C$1166:$C$1201,C27,NSL!$R$1166:$R$1201)</f>
        <v>0</v>
      </c>
      <c r="AU27" s="55">
        <f>SUMIF(NSL!$C$1203:$C$1223,C27,NSL!$R$1203:$R$1223)</f>
        <v>0</v>
      </c>
      <c r="AV27" s="55">
        <f>SUMIF(NSL!$C$1225:$C$1226,C27,NSL!$R$1225:$R$1226)</f>
        <v>0</v>
      </c>
      <c r="AW27" s="55">
        <f>SUMIF(NSL!$C$1228:$C$1244,C27,NSL!$R$1228:$R$1244)</f>
        <v>0</v>
      </c>
      <c r="AX27" s="55">
        <f>SUMIF(NSL!$C$1246:$C$1351,C27,NSL!$R$1246:$R$1351)</f>
        <v>0</v>
      </c>
      <c r="AY27" s="55">
        <f>SUMIF(NSL!$C$1353:$C$1434,C27,NSL!$R$1353:$R$1434)</f>
        <v>0</v>
      </c>
      <c r="AZ27" s="55">
        <f>SUMIF(NSL!$C$1436:$C$1440,C27,NSL!$R$1436:$R$1440)</f>
        <v>0</v>
      </c>
      <c r="BA27" s="55">
        <f>SUMIF(NSL!$C$1442:$C$1507,C27,NSL!$R$1442:$R$1507)</f>
        <v>0</v>
      </c>
      <c r="BB27" s="55">
        <f>SUMIF(NSL!$C$1509:$C$1540,C27,NSL!$R$1509:$R$1540)</f>
        <v>0</v>
      </c>
      <c r="BC27" s="55">
        <f>SUMIF(NSL!$C$1542:$C$1545,C27,NSL!$R$1542:$R$1545)</f>
        <v>0</v>
      </c>
      <c r="BD27" s="55">
        <f>SUMIF(NSL!$C$1547:$C$1560,C27,NSL!$R$1547:$R$1560)</f>
        <v>0</v>
      </c>
      <c r="BE27" s="55">
        <f>SUMIF(NSL!$C$1562:$C$1565,C27,NSL!$R$1562:$R$1565)</f>
        <v>0</v>
      </c>
      <c r="BF27" s="55">
        <f>SUMIF(NSL!$C$1567:$C$1569,C27,NSL!$R$1567:$R$1569)</f>
        <v>0</v>
      </c>
      <c r="BG27" s="65">
        <f>SUM(G27:Q27)+SUM(S27:Y27)+SUM(AB27:BF27)</f>
        <v>0</v>
      </c>
      <c r="BH27" s="58">
        <f>Z60-BG27</f>
        <v>9.83</v>
      </c>
      <c r="BI27" s="53">
        <f t="shared" si="6"/>
        <v>10.8</v>
      </c>
    </row>
    <row r="28" spans="1:61" s="71" customFormat="1" ht="30">
      <c r="A28" s="67" t="s">
        <v>90</v>
      </c>
      <c r="B28" s="68" t="s">
        <v>164</v>
      </c>
      <c r="C28" s="67" t="s">
        <v>48</v>
      </c>
      <c r="D28" s="52">
        <f>HTg!O30</f>
        <v>76.11</v>
      </c>
      <c r="E28" s="65">
        <f t="shared" si="10"/>
        <v>0</v>
      </c>
      <c r="F28" s="70">
        <f t="shared" si="11"/>
        <v>0</v>
      </c>
      <c r="G28" s="72">
        <f>SUM(G29:G41)</f>
        <v>0</v>
      </c>
      <c r="H28" s="72">
        <f t="shared" ref="H28:Z28" si="14">SUM(H29:H41)</f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65">
        <f>SUM(R29:R41)</f>
        <v>76.11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>D28-BG28</f>
        <v>75.959999999999994</v>
      </c>
      <c r="AB28" s="72">
        <f t="shared" ref="AB28:BG28" si="15">SUM(AB29:AB41)</f>
        <v>0.97</v>
      </c>
      <c r="AC28" s="72">
        <f t="shared" si="15"/>
        <v>0</v>
      </c>
      <c r="AD28" s="72">
        <f t="shared" si="15"/>
        <v>0.17</v>
      </c>
      <c r="AE28" s="72">
        <f t="shared" si="15"/>
        <v>4.72</v>
      </c>
      <c r="AF28" s="72">
        <f t="shared" si="15"/>
        <v>7.0000000000000007E-2</v>
      </c>
      <c r="AG28" s="72">
        <f t="shared" si="15"/>
        <v>0</v>
      </c>
      <c r="AH28" s="72">
        <f t="shared" si="15"/>
        <v>0</v>
      </c>
      <c r="AI28" s="72">
        <f t="shared" si="15"/>
        <v>60.82</v>
      </c>
      <c r="AJ28" s="72">
        <f t="shared" si="15"/>
        <v>8.8800000000000008</v>
      </c>
      <c r="AK28" s="72">
        <f t="shared" si="15"/>
        <v>0.01</v>
      </c>
      <c r="AL28" s="72">
        <f t="shared" si="15"/>
        <v>0</v>
      </c>
      <c r="AM28" s="72">
        <f t="shared" si="15"/>
        <v>0.4</v>
      </c>
      <c r="AN28" s="72">
        <f t="shared" si="15"/>
        <v>0</v>
      </c>
      <c r="AO28" s="72">
        <f t="shared" si="15"/>
        <v>0</v>
      </c>
      <c r="AP28" s="72">
        <f t="shared" si="15"/>
        <v>0</v>
      </c>
      <c r="AQ28" s="72">
        <f t="shared" si="15"/>
        <v>0</v>
      </c>
      <c r="AR28" s="72">
        <f t="shared" si="15"/>
        <v>0</v>
      </c>
      <c r="AS28" s="72">
        <f t="shared" si="15"/>
        <v>0</v>
      </c>
      <c r="AT28" s="72">
        <f t="shared" si="15"/>
        <v>7.0000000000000007E-2</v>
      </c>
      <c r="AU28" s="72">
        <f t="shared" si="15"/>
        <v>0</v>
      </c>
      <c r="AV28" s="72">
        <f t="shared" si="15"/>
        <v>0</v>
      </c>
      <c r="AW28" s="72">
        <f t="shared" si="15"/>
        <v>0</v>
      </c>
      <c r="AX28" s="72">
        <f t="shared" si="15"/>
        <v>0</v>
      </c>
      <c r="AY28" s="72">
        <f t="shared" si="15"/>
        <v>0</v>
      </c>
      <c r="AZ28" s="72">
        <f t="shared" si="15"/>
        <v>0</v>
      </c>
      <c r="BA28" s="72">
        <f t="shared" si="15"/>
        <v>0</v>
      </c>
      <c r="BB28" s="72">
        <f t="shared" si="15"/>
        <v>0</v>
      </c>
      <c r="BC28" s="72">
        <f t="shared" si="15"/>
        <v>0</v>
      </c>
      <c r="BD28" s="72">
        <f t="shared" si="15"/>
        <v>0</v>
      </c>
      <c r="BE28" s="72">
        <f t="shared" si="15"/>
        <v>0</v>
      </c>
      <c r="BF28" s="72">
        <f t="shared" si="15"/>
        <v>0</v>
      </c>
      <c r="BG28" s="65">
        <f t="shared" si="15"/>
        <v>0.15000000000000002</v>
      </c>
      <c r="BH28" s="70">
        <f>AA60-BG28</f>
        <v>26.400000000000013</v>
      </c>
      <c r="BI28" s="70">
        <f>SUM(BI29:BI41)</f>
        <v>102.59000000000002</v>
      </c>
    </row>
    <row r="29" spans="1:61" ht="15">
      <c r="A29" s="56"/>
      <c r="B29" s="7" t="s">
        <v>166</v>
      </c>
      <c r="C29" s="8" t="s">
        <v>53</v>
      </c>
      <c r="D29" s="52">
        <f>HTg!O31</f>
        <v>0.97</v>
      </c>
      <c r="E29" s="65">
        <f t="shared" si="10"/>
        <v>0</v>
      </c>
      <c r="F29" s="70">
        <f t="shared" si="11"/>
        <v>0</v>
      </c>
      <c r="G29" s="55">
        <f>SUMIF(NSL!$C$9:$C$10,C29,NSL!$R$9:$R$10)</f>
        <v>0</v>
      </c>
      <c r="H29" s="55">
        <f>SUMIF(NSL!$C$12:$C$13,C29,NSL!$R$12:$R$13)</f>
        <v>0</v>
      </c>
      <c r="I29" s="55">
        <f>SUMIF(NSL!$C$15:$C$16,C29,NSL!$R$15:$R$16)</f>
        <v>0</v>
      </c>
      <c r="J29" s="55">
        <f>SUMIF(NSL!$C$18:$C$19,C29,NSL!$R$18:$R$19)</f>
        <v>0</v>
      </c>
      <c r="K29" s="55">
        <f>SUMIF(NSL!$C$21:$C$43,C29,NSL!$R$21:$R$43)</f>
        <v>0</v>
      </c>
      <c r="L29" s="55">
        <f>SUMIF(NSL!$C$45:$C$51,C29,NSL!$R$45:$R$51)</f>
        <v>0</v>
      </c>
      <c r="M29" s="55">
        <f>SUMIF(NSL!$C$53:$C$55,C29,NSL!$R$53:$R$55)</f>
        <v>0</v>
      </c>
      <c r="N29" s="55">
        <f>SUMIF(NSL!$C$57:$C$65,C29,NSL!$R$57:$R$65)</f>
        <v>0</v>
      </c>
      <c r="O29" s="55">
        <f>SUMIF(NSL!$C$67:$C$76,C29,NSL!$R$67:$R$76)</f>
        <v>0</v>
      </c>
      <c r="P29" s="55">
        <f>SUMIF(NSL!$C$78:$C$79,C29,NSL!$R$78:$R$79)</f>
        <v>0</v>
      </c>
      <c r="Q29" s="55">
        <f>SUMIF(NSL!$C$81:$C$173,C29,NSL!$R$81:$R$173)</f>
        <v>0</v>
      </c>
      <c r="R29" s="65">
        <f t="shared" si="12"/>
        <v>0.97</v>
      </c>
      <c r="S29" s="55">
        <f>SUMIF(NSL!$C$176:$C$214,C29,NSL!$R$176:$R$214)</f>
        <v>0</v>
      </c>
      <c r="T29" s="55">
        <f>SUMIF(NSL!$C$216:$C$238,C29,NSL!$R$216:$R$238)</f>
        <v>0</v>
      </c>
      <c r="U29" s="55">
        <f>SUMIF(NSL!$C$240:$C$252,C29,NSL!$R$240:$R$252)</f>
        <v>0</v>
      </c>
      <c r="V29" s="55">
        <f>SUMIF(NSL!$C$254:$C$255,C29,NSL!$R$254:$R$255)</f>
        <v>0</v>
      </c>
      <c r="W29" s="55">
        <f>SUMIF(NSL!$C$257:$C$282,C29,NSL!$R$257:$R$282)</f>
        <v>0</v>
      </c>
      <c r="X29" s="55">
        <f>SUMIF(NSL!$C$284:$C$346,C29,NSL!$R$284:$R$346)</f>
        <v>0</v>
      </c>
      <c r="Y29" s="55">
        <f>SUMIF(NSL!$C$348:$C$436,C29,NSL!$R$348:$R$436)</f>
        <v>0</v>
      </c>
      <c r="Z29" s="55">
        <f>SUMIF(NSL!$C$438:$C$480,C29,NSL!$R$438:$R$480)</f>
        <v>0</v>
      </c>
      <c r="AA29" s="72">
        <f>SUM(AB29:AN29)</f>
        <v>0.97</v>
      </c>
      <c r="AB29" s="54">
        <f>D29-BG29</f>
        <v>0.97</v>
      </c>
      <c r="AC29" s="55">
        <f>SUMIF(NSL!$C$681:$C$682,C29,NSL!$R$681:$R$682)</f>
        <v>0</v>
      </c>
      <c r="AD29" s="55">
        <f>SUMIF(NSL!$C$684:$C$692,C29,NSL!$R$684:$R$692)</f>
        <v>0</v>
      </c>
      <c r="AE29" s="55">
        <f>SUMIF(NSL!$C$694:$C$776,C29,NSL!$R$694:$R$776)</f>
        <v>0</v>
      </c>
      <c r="AF29" s="55">
        <f>SUMIF(NSL!$C$778:$C$810,C29,NSL!$R$778:$R$810)</f>
        <v>0</v>
      </c>
      <c r="AG29" s="55">
        <f>SUMIF(NSL!$C$812:$C$813,C29,NSL!$R$812:$R$813)</f>
        <v>0</v>
      </c>
      <c r="AH29" s="55">
        <f>SUMIF(NSL!$C$815:$C$816,C29,NSL!$R$815:$R$816)</f>
        <v>0</v>
      </c>
      <c r="AI29" s="55">
        <f>SUMIF(NSL!$C$818:$C$889,C29,NSL!$R$818:$R$889)</f>
        <v>0</v>
      </c>
      <c r="AJ29" s="55">
        <f>SUMIF(NSL!$C$891:$C$917,C29,NSL!$R$891:$R$917)</f>
        <v>0</v>
      </c>
      <c r="AK29" s="55">
        <f>SUMIF(NSL!$C$919:$C$981,C29,NSL!$R$919:$R$981)</f>
        <v>0</v>
      </c>
      <c r="AL29" s="55">
        <f>SUMIF(NSL!$C$983:$C$1000,C29,NSL!$R$983:$R$1000)</f>
        <v>0</v>
      </c>
      <c r="AM29" s="55">
        <f>SUMIF(NSL!$C$1002:$C$1028,C29,NSL!$R$1002:$R$1028)</f>
        <v>0</v>
      </c>
      <c r="AN29" s="55">
        <f>SUMIF(NSL!$C$1030:$C$1045,C29,NSL!$R$1030:$R$1045)</f>
        <v>0</v>
      </c>
      <c r="AO29" s="55">
        <f>SUMIF(NSL!$C$1047:$C$1048,C29,NSL!$R$1047:$R$1048)</f>
        <v>0</v>
      </c>
      <c r="AP29" s="55">
        <f>SUMIF(NSL!$C$1050:$C$1074,C29,NSL!$R$1050:$R$1074)</f>
        <v>0</v>
      </c>
      <c r="AQ29" s="55">
        <f>SUMIF(NSL!$C$1076:$C$1099,C29,NSL!$R$1076:$R$1099)</f>
        <v>0</v>
      </c>
      <c r="AR29" s="55">
        <f>SUMIF(NSL!$C$1101:$C$1121,C29,NSL!$R$1101:$R$1121)</f>
        <v>0</v>
      </c>
      <c r="AS29" s="55">
        <f>SUMIF(NSL!$C$1123:$C$1164,C29,NSL!$R$1123:$R$1164)</f>
        <v>0</v>
      </c>
      <c r="AT29" s="55">
        <f>SUMIF(NSL!$C$1166:$C$1201,C29,NSL!$R$1166:$R$1201)</f>
        <v>0</v>
      </c>
      <c r="AU29" s="55">
        <f>SUMIF(NSL!$C$1203:$C$1223,C29,NSL!$R$1203:$R$1223)</f>
        <v>0</v>
      </c>
      <c r="AV29" s="55">
        <f>SUMIF(NSL!$C$1225:$C$1226,C29,NSL!$R$1225:$R$1226)</f>
        <v>0</v>
      </c>
      <c r="AW29" s="55">
        <f>SUMIF(NSL!$C$1228:$C$1244,C29,NSL!$R$1228:$R$1244)</f>
        <v>0</v>
      </c>
      <c r="AX29" s="55">
        <f>SUMIF(NSL!$C$1246:$C$1351,C29,NSL!$R$1246:$R$1351)</f>
        <v>0</v>
      </c>
      <c r="AY29" s="55">
        <f>SUMIF(NSL!$C$1353:$C$1434,C29,NSL!$R$1353:$R$1434)</f>
        <v>0</v>
      </c>
      <c r="AZ29" s="55">
        <f>SUMIF(NSL!$C$1436:$C$1440,C29,NSL!$R$1436:$R$1440)</f>
        <v>0</v>
      </c>
      <c r="BA29" s="55">
        <f>SUMIF(NSL!$C$1442:$C$1507,C29,NSL!$R$1442:$R$1507)</f>
        <v>0</v>
      </c>
      <c r="BB29" s="55">
        <f>SUMIF(NSL!$C$1509:$C$1540,C29,NSL!$R$1509:$R$1540)</f>
        <v>0</v>
      </c>
      <c r="BC29" s="55">
        <f>SUMIF(NSL!$C$1542:$C$1545,C29,NSL!$R$1542:$R$1545)</f>
        <v>0</v>
      </c>
      <c r="BD29" s="55">
        <f>SUMIF(NSL!$C$1547:$C$1560,C29,NSL!$R$1547:$R$1560)</f>
        <v>0</v>
      </c>
      <c r="BE29" s="55">
        <f>SUMIF(NSL!$C$1562:$C$1565,C29,NSL!$R$1562:$R$1565)</f>
        <v>0</v>
      </c>
      <c r="BF29" s="55">
        <f>SUMIF(NSL!$C$1567:$C$1569,C29,NSL!$R$1567:$R$1569)</f>
        <v>0</v>
      </c>
      <c r="BG29" s="65">
        <f>SUM(G29:Q29)+SUM(S29:Z29)+SUM(AC29:BF29)</f>
        <v>0</v>
      </c>
      <c r="BH29" s="53">
        <f>AB60-BG29</f>
        <v>0.83000000000000007</v>
      </c>
      <c r="BI29" s="53">
        <f t="shared" si="6"/>
        <v>1.8</v>
      </c>
    </row>
    <row r="30" spans="1:61" ht="15">
      <c r="A30" s="56"/>
      <c r="B30" s="7" t="s">
        <v>167</v>
      </c>
      <c r="C30" s="8" t="s">
        <v>58</v>
      </c>
      <c r="D30" s="52">
        <f>HTg!O32</f>
        <v>0</v>
      </c>
      <c r="E30" s="65">
        <f t="shared" si="10"/>
        <v>0</v>
      </c>
      <c r="F30" s="70">
        <f t="shared" si="11"/>
        <v>0</v>
      </c>
      <c r="G30" s="55">
        <f>SUMIF(NSL!$C$9:$C$10,C30,NSL!$R$9:$R$10)</f>
        <v>0</v>
      </c>
      <c r="H30" s="55">
        <f>SUMIF(NSL!$C$12:$C$13,C30,NSL!$R$12:$R$13)</f>
        <v>0</v>
      </c>
      <c r="I30" s="55">
        <f>SUMIF(NSL!$C$15:$C$16,C30,NSL!$R$15:$R$16)</f>
        <v>0</v>
      </c>
      <c r="J30" s="55">
        <f>SUMIF(NSL!$C$18:$C$19,C30,NSL!$R$18:$R$19)</f>
        <v>0</v>
      </c>
      <c r="K30" s="55">
        <f>SUMIF(NSL!$C$21:$C$43,C30,NSL!$R$21:$R$43)</f>
        <v>0</v>
      </c>
      <c r="L30" s="55">
        <f>SUMIF(NSL!$C$45:$C$51,C30,NSL!$R$45:$R$51)</f>
        <v>0</v>
      </c>
      <c r="M30" s="55">
        <f>SUMIF(NSL!$C$53:$C$55,C30,NSL!$R$53:$R$55)</f>
        <v>0</v>
      </c>
      <c r="N30" s="55">
        <f>SUMIF(NSL!$C$57:$C$65,C30,NSL!$R$57:$R$65)</f>
        <v>0</v>
      </c>
      <c r="O30" s="55">
        <f>SUMIF(NSL!$C$67:$C$76,C30,NSL!$R$67:$R$76)</f>
        <v>0</v>
      </c>
      <c r="P30" s="55">
        <f>SUMIF(NSL!$C$78:$C$79,C30,NSL!$R$78:$R$79)</f>
        <v>0</v>
      </c>
      <c r="Q30" s="55">
        <f>SUMIF(NSL!$C$81:$C$173,C30,NSL!$R$81:$R$173)</f>
        <v>0</v>
      </c>
      <c r="R30" s="65">
        <f t="shared" si="12"/>
        <v>0</v>
      </c>
      <c r="S30" s="55">
        <f>SUMIF(NSL!$C$176:$C$214,C30,NSL!$R$176:$R$214)</f>
        <v>0</v>
      </c>
      <c r="T30" s="55">
        <f>SUMIF(NSL!$C$216:$C$238,C30,NSL!$R$216:$R$238)</f>
        <v>0</v>
      </c>
      <c r="U30" s="55">
        <f>SUMIF(NSL!$C$240:$C$252,C30,NSL!$R$240:$R$252)</f>
        <v>0</v>
      </c>
      <c r="V30" s="55">
        <f>SUMIF(NSL!$C$254:$C$255,C30,NSL!$R$254:$R$255)</f>
        <v>0</v>
      </c>
      <c r="W30" s="55">
        <f>SUMIF(NSL!$C$257:$C$282,C30,NSL!$R$257:$R$282)</f>
        <v>0</v>
      </c>
      <c r="X30" s="55">
        <f>SUMIF(NSL!$C$284:$C$346,C30,NSL!$R$284:$R$346)</f>
        <v>0</v>
      </c>
      <c r="Y30" s="55">
        <f>SUMIF(NSL!$C$348:$C$436,C30,NSL!$R$348:$R$436)</f>
        <v>0</v>
      </c>
      <c r="Z30" s="55">
        <f>SUMIF(NSL!$C$438:$C$480,C30,NSL!$R$438:$R$480)</f>
        <v>0</v>
      </c>
      <c r="AA30" s="72">
        <f t="shared" ref="AA30:AA59" si="16">SUM(AB30:AN30)</f>
        <v>0</v>
      </c>
      <c r="AB30" s="55">
        <f>SUMIF(NSL!$C$483:$C$679,C30,NSL!$R$483:$R$679)</f>
        <v>0</v>
      </c>
      <c r="AC30" s="54">
        <f>D30-BG30</f>
        <v>0</v>
      </c>
      <c r="AD30" s="55">
        <f>SUMIF(NSL!$C$684:$C$692,C30,NSL!$R$684:$R$692)</f>
        <v>0</v>
      </c>
      <c r="AE30" s="55">
        <f>SUMIF(NSL!$C$694:$C$776,C30,NSL!$R$694:$R$776)</f>
        <v>0</v>
      </c>
      <c r="AF30" s="55">
        <f>SUMIF(NSL!$C$778:$C$810,C30,NSL!$R$778:$R$810)</f>
        <v>0</v>
      </c>
      <c r="AG30" s="55">
        <f>SUMIF(NSL!$C$812:$C$813,C30,NSL!$R$812:$R$813)</f>
        <v>0</v>
      </c>
      <c r="AH30" s="55">
        <f>SUMIF(NSL!$C$815:$C$816,C30,NSL!$R$815:$R$816)</f>
        <v>0</v>
      </c>
      <c r="AI30" s="55">
        <f>SUMIF(NSL!$C$818:$C$889,C30,NSL!$R$818:$R$889)</f>
        <v>0</v>
      </c>
      <c r="AJ30" s="55">
        <f>SUMIF(NSL!$C$891:$C$917,C30,NSL!$R$891:$R$917)</f>
        <v>0</v>
      </c>
      <c r="AK30" s="55">
        <f>SUMIF(NSL!$C$919:$C$981,C30,NSL!$R$919:$R$981)</f>
        <v>0</v>
      </c>
      <c r="AL30" s="55">
        <f>SUMIF(NSL!$C$983:$C$1000,C30,NSL!$R$983:$R$1000)</f>
        <v>0</v>
      </c>
      <c r="AM30" s="55">
        <f>SUMIF(NSL!$C$1002:$C$1028,C30,NSL!$R$1002:$R$1028)</f>
        <v>0</v>
      </c>
      <c r="AN30" s="55">
        <f>SUMIF(NSL!$C$1030:$C$1045,C30,NSL!$R$1030:$R$1045)</f>
        <v>0</v>
      </c>
      <c r="AO30" s="55">
        <f>SUMIF(NSL!$C$1047:$C$1048,C30,NSL!$R$1047:$R$1048)</f>
        <v>0</v>
      </c>
      <c r="AP30" s="55">
        <f>SUMIF(NSL!$C$1050:$C$1074,C30,NSL!$R$1050:$R$1074)</f>
        <v>0</v>
      </c>
      <c r="AQ30" s="55">
        <f>SUMIF(NSL!$C$1076:$C$1099,C30,NSL!$R$1076:$R$1099)</f>
        <v>0</v>
      </c>
      <c r="AR30" s="55">
        <f>SUMIF(NSL!$C$1101:$C$1121,C30,NSL!$R$1101:$R$1121)</f>
        <v>0</v>
      </c>
      <c r="AS30" s="55">
        <f>SUMIF(NSL!$C$1123:$C$1164,C30,NSL!$R$1123:$R$1164)</f>
        <v>0</v>
      </c>
      <c r="AT30" s="55">
        <f>SUMIF(NSL!$C$1166:$C$1201,C30,NSL!$R$1166:$R$1201)</f>
        <v>0</v>
      </c>
      <c r="AU30" s="55">
        <f>SUMIF(NSL!$C$1203:$C$1223,C30,NSL!$R$1203:$R$1223)</f>
        <v>0</v>
      </c>
      <c r="AV30" s="55">
        <f>SUMIF(NSL!$C$1225:$C$1226,C30,NSL!$R$1225:$R$1226)</f>
        <v>0</v>
      </c>
      <c r="AW30" s="55">
        <f>SUMIF(NSL!$C$1228:$C$1244,C30,NSL!$R$1228:$R$1244)</f>
        <v>0</v>
      </c>
      <c r="AX30" s="55">
        <f>SUMIF(NSL!$C$1246:$C$1351,C30,NSL!$R$1246:$R$1351)</f>
        <v>0</v>
      </c>
      <c r="AY30" s="55">
        <f>SUMIF(NSL!$C$1353:$C$1434,C30,NSL!$R$1353:$R$1434)</f>
        <v>0</v>
      </c>
      <c r="AZ30" s="55">
        <f>SUMIF(NSL!$C$1436:$C$1440,C30,NSL!$R$1436:$R$1440)</f>
        <v>0</v>
      </c>
      <c r="BA30" s="55">
        <f>SUMIF(NSL!$C$1442:$C$1507,C30,NSL!$R$1442:$R$1507)</f>
        <v>0</v>
      </c>
      <c r="BB30" s="55">
        <f>SUMIF(NSL!$C$1509:$C$1540,C30,NSL!$R$1509:$R$1540)</f>
        <v>0</v>
      </c>
      <c r="BC30" s="55">
        <f>SUMIF(NSL!$C$1542:$C$1545,C30,NSL!$R$1542:$R$1545)</f>
        <v>0</v>
      </c>
      <c r="BD30" s="55">
        <f>SUMIF(NSL!$C$1547:$C$1560,C30,NSL!$R$1547:$R$1560)</f>
        <v>0</v>
      </c>
      <c r="BE30" s="55">
        <f>SUMIF(NSL!$C$1562:$C$1565,C30,NSL!$R$1562:$R$1565)</f>
        <v>0</v>
      </c>
      <c r="BF30" s="55">
        <f>SUMIF(NSL!$C$1567:$C$1569,C30,NSL!$R$1567:$R$1569)</f>
        <v>0</v>
      </c>
      <c r="BG30" s="65">
        <f>SUM(G30:Q30)+SUM(S30:Z30)+AB30+SUM(AD30:BF30)</f>
        <v>0</v>
      </c>
      <c r="BH30" s="53">
        <f>AC60-BG30</f>
        <v>0</v>
      </c>
      <c r="BI30" s="53">
        <f t="shared" si="6"/>
        <v>0</v>
      </c>
    </row>
    <row r="31" spans="1:61" ht="15">
      <c r="A31" s="56"/>
      <c r="B31" s="7" t="s">
        <v>168</v>
      </c>
      <c r="C31" s="8" t="s">
        <v>54</v>
      </c>
      <c r="D31" s="52">
        <f>HTg!O33</f>
        <v>0.17</v>
      </c>
      <c r="E31" s="65">
        <f t="shared" si="10"/>
        <v>0</v>
      </c>
      <c r="F31" s="70">
        <f t="shared" si="11"/>
        <v>0</v>
      </c>
      <c r="G31" s="55">
        <f>SUMIF(NSL!$C$9:$C$10,C31,NSL!$R$9:$R$10)</f>
        <v>0</v>
      </c>
      <c r="H31" s="55">
        <f>SUMIF(NSL!$C$12:$C$13,C31,NSL!$R$12:$R$13)</f>
        <v>0</v>
      </c>
      <c r="I31" s="55">
        <f>SUMIF(NSL!$C$15:$C$16,C31,NSL!$R$15:$R$16)</f>
        <v>0</v>
      </c>
      <c r="J31" s="55">
        <f>SUMIF(NSL!$C$18:$C$19,C31,NSL!$R$18:$R$19)</f>
        <v>0</v>
      </c>
      <c r="K31" s="55">
        <f>SUMIF(NSL!$C$21:$C$43,C31,NSL!$R$21:$R$43)</f>
        <v>0</v>
      </c>
      <c r="L31" s="55">
        <f>SUMIF(NSL!$C$45:$C$51,C31,NSL!$R$45:$R$51)</f>
        <v>0</v>
      </c>
      <c r="M31" s="55">
        <f>SUMIF(NSL!$C$53:$C$55,C31,NSL!$R$53:$R$55)</f>
        <v>0</v>
      </c>
      <c r="N31" s="55">
        <f>SUMIF(NSL!$C$57:$C$65,C31,NSL!$R$57:$R$65)</f>
        <v>0</v>
      </c>
      <c r="O31" s="55">
        <f>SUMIF(NSL!$C$67:$C$76,C31,NSL!$R$67:$R$76)</f>
        <v>0</v>
      </c>
      <c r="P31" s="55">
        <f>SUMIF(NSL!$C$78:$C$79,C31,NSL!$R$78:$R$79)</f>
        <v>0</v>
      </c>
      <c r="Q31" s="55">
        <f>SUMIF(NSL!$C$81:$C$173,C31,NSL!$R$81:$R$173)</f>
        <v>0</v>
      </c>
      <c r="R31" s="65">
        <f t="shared" si="12"/>
        <v>0.17</v>
      </c>
      <c r="S31" s="55">
        <f>SUMIF(NSL!$C$176:$C$214,C31,NSL!$R$176:$R$214)</f>
        <v>0</v>
      </c>
      <c r="T31" s="55">
        <f>SUMIF(NSL!$C$216:$C$238,C31,NSL!$R$216:$R$238)</f>
        <v>0</v>
      </c>
      <c r="U31" s="55">
        <f>SUMIF(NSL!$C$240:$C$252,C31,NSL!$R$240:$R$252)</f>
        <v>0</v>
      </c>
      <c r="V31" s="55">
        <f>SUMIF(NSL!$C$254:$C$255,C31,NSL!$R$254:$R$255)</f>
        <v>0</v>
      </c>
      <c r="W31" s="55">
        <f>SUMIF(NSL!$C$257:$C$282,C31,NSL!$R$257:$R$282)</f>
        <v>0</v>
      </c>
      <c r="X31" s="55">
        <f>SUMIF(NSL!$C$284:$C$346,C31,NSL!$R$284:$R$346)</f>
        <v>0</v>
      </c>
      <c r="Y31" s="55">
        <f>SUMIF(NSL!$C$348:$C$436,C31,NSL!$R$348:$R$436)</f>
        <v>0</v>
      </c>
      <c r="Z31" s="55">
        <f>SUMIF(NSL!$C$438:$C$480,C31,NSL!$R$438:$R$480)</f>
        <v>0</v>
      </c>
      <c r="AA31" s="72">
        <f t="shared" si="16"/>
        <v>0.17</v>
      </c>
      <c r="AB31" s="55">
        <f>SUMIF(NSL!$C$483:$C$679,C31,NSL!$R$483:$R$679)</f>
        <v>0</v>
      </c>
      <c r="AC31" s="55">
        <f>SUMIF(NSL!$C$681:$C$682,C31,NSL!$R$681:$R$682)</f>
        <v>0</v>
      </c>
      <c r="AD31" s="54">
        <f>D31-BG31</f>
        <v>0.17</v>
      </c>
      <c r="AE31" s="55">
        <f>SUMIF(NSL!$C$694:$C$776,C31,NSL!$R$694:$R$776)</f>
        <v>0</v>
      </c>
      <c r="AF31" s="55">
        <f>SUMIF(NSL!$C$778:$C$810,C31,NSL!$R$778:$R$810)</f>
        <v>0</v>
      </c>
      <c r="AG31" s="55">
        <f>SUMIF(NSL!$C$812:$C$813,C31,NSL!$R$812:$R$813)</f>
        <v>0</v>
      </c>
      <c r="AH31" s="55">
        <f>SUMIF(NSL!$C$815:$C$816,C31,NSL!$R$815:$R$816)</f>
        <v>0</v>
      </c>
      <c r="AI31" s="55">
        <f>SUMIF(NSL!$C$818:$C$889,C31,NSL!$R$818:$R$889)</f>
        <v>0</v>
      </c>
      <c r="AJ31" s="55">
        <f>SUMIF(NSL!$C$891:$C$917,C31,NSL!$R$891:$R$917)</f>
        <v>0</v>
      </c>
      <c r="AK31" s="55">
        <f>SUMIF(NSL!$C$919:$C$981,C31,NSL!$R$919:$R$981)</f>
        <v>0</v>
      </c>
      <c r="AL31" s="55">
        <f>SUMIF(NSL!$C$983:$C$1000,C31,NSL!$R$983:$R$1000)</f>
        <v>0</v>
      </c>
      <c r="AM31" s="55">
        <f>SUMIF(NSL!$C$1002:$C$1028,C31,NSL!$R$1002:$R$1028)</f>
        <v>0</v>
      </c>
      <c r="AN31" s="55">
        <f>SUMIF(NSL!$C$1030:$C$1045,C31,NSL!$R$1030:$R$1045)</f>
        <v>0</v>
      </c>
      <c r="AO31" s="55">
        <f>SUMIF(NSL!$C$1047:$C$1048,C31,NSL!$R$1047:$R$1048)</f>
        <v>0</v>
      </c>
      <c r="AP31" s="55">
        <f>SUMIF(NSL!$C$1050:$C$1074,C31,NSL!$R$1050:$R$1074)</f>
        <v>0</v>
      </c>
      <c r="AQ31" s="55">
        <f>SUMIF(NSL!$C$1076:$C$1099,C31,NSL!$R$1076:$R$1099)</f>
        <v>0</v>
      </c>
      <c r="AR31" s="55">
        <f>SUMIF(NSL!$C$1101:$C$1121,C31,NSL!$R$1101:$R$1121)</f>
        <v>0</v>
      </c>
      <c r="AS31" s="55">
        <f>SUMIF(NSL!$C$1123:$C$1164,C31,NSL!$R$1123:$R$1164)</f>
        <v>0</v>
      </c>
      <c r="AT31" s="55">
        <f>SUMIF(NSL!$C$1166:$C$1201,C31,NSL!$R$1166:$R$1201)</f>
        <v>0</v>
      </c>
      <c r="AU31" s="55">
        <f>SUMIF(NSL!$C$1203:$C$1223,C31,NSL!$R$1203:$R$1223)</f>
        <v>0</v>
      </c>
      <c r="AV31" s="55">
        <f>SUMIF(NSL!$C$1225:$C$1226,C31,NSL!$R$1225:$R$1226)</f>
        <v>0</v>
      </c>
      <c r="AW31" s="55">
        <f>SUMIF(NSL!$C$1228:$C$1244,C31,NSL!$R$1228:$R$1244)</f>
        <v>0</v>
      </c>
      <c r="AX31" s="55">
        <f>SUMIF(NSL!$C$1246:$C$1351,C31,NSL!$R$1246:$R$1351)</f>
        <v>0</v>
      </c>
      <c r="AY31" s="55">
        <f>SUMIF(NSL!$C$1353:$C$1434,C31,NSL!$R$1353:$R$1434)</f>
        <v>0</v>
      </c>
      <c r="AZ31" s="55">
        <f>SUMIF(NSL!$C$1436:$C$1440,C31,NSL!$R$1436:$R$1440)</f>
        <v>0</v>
      </c>
      <c r="BA31" s="55">
        <f>SUMIF(NSL!$C$1442:$C$1507,C31,NSL!$R$1442:$R$1507)</f>
        <v>0</v>
      </c>
      <c r="BB31" s="55">
        <f>SUMIF(NSL!$C$1509:$C$1540,C31,NSL!$R$1509:$R$1540)</f>
        <v>0</v>
      </c>
      <c r="BC31" s="55">
        <f>SUMIF(NSL!$C$1542:$C$1545,C31,NSL!$R$1542:$R$1545)</f>
        <v>0</v>
      </c>
      <c r="BD31" s="55">
        <f>SUMIF(NSL!$C$1547:$C$1560,C31,NSL!$R$1547:$R$1560)</f>
        <v>0</v>
      </c>
      <c r="BE31" s="55">
        <f>SUMIF(NSL!$C$1562:$C$1565,C31,NSL!$R$1562:$R$1565)</f>
        <v>0</v>
      </c>
      <c r="BF31" s="55">
        <f>SUMIF(NSL!$C$1567:$C$1569,C31,NSL!$R$1567:$R$1569)</f>
        <v>0</v>
      </c>
      <c r="BG31" s="65">
        <f>SUM(G31:Q31)+SUM(S31:Z31)+SUM(AB31:AC31)+SUM(AE31:BF31)</f>
        <v>0</v>
      </c>
      <c r="BH31" s="53">
        <f>AD60-BG31</f>
        <v>0</v>
      </c>
      <c r="BI31" s="53">
        <f t="shared" si="6"/>
        <v>0.17</v>
      </c>
    </row>
    <row r="32" spans="1:61" ht="15">
      <c r="A32" s="56"/>
      <c r="B32" s="7" t="s">
        <v>169</v>
      </c>
      <c r="C32" s="8" t="s">
        <v>55</v>
      </c>
      <c r="D32" s="52">
        <f>HTg!O34</f>
        <v>4.71</v>
      </c>
      <c r="E32" s="65">
        <f t="shared" si="10"/>
        <v>0</v>
      </c>
      <c r="F32" s="70">
        <f t="shared" si="11"/>
        <v>0</v>
      </c>
      <c r="G32" s="55">
        <f>SUMIF(NSL!$C$9:$C$10,C32,NSL!$R$9:$R$10)</f>
        <v>0</v>
      </c>
      <c r="H32" s="55">
        <f>SUMIF(NSL!$C$12:$C$13,C32,NSL!$R$12:$R$13)</f>
        <v>0</v>
      </c>
      <c r="I32" s="55">
        <f>SUMIF(NSL!$C$15:$C$16,C32,NSL!$R$15:$R$16)</f>
        <v>0</v>
      </c>
      <c r="J32" s="55">
        <f>SUMIF(NSL!$C$18:$C$19,C32,NSL!$R$18:$R$19)</f>
        <v>0</v>
      </c>
      <c r="K32" s="55">
        <f>SUMIF(NSL!$C$21:$C$43,C32,NSL!$R$21:$R$43)</f>
        <v>0</v>
      </c>
      <c r="L32" s="55">
        <f>SUMIF(NSL!$C$45:$C$51,C32,NSL!$R$45:$R$51)</f>
        <v>0</v>
      </c>
      <c r="M32" s="55">
        <f>SUMIF(NSL!$C$53:$C$55,C32,NSL!$R$53:$R$55)</f>
        <v>0</v>
      </c>
      <c r="N32" s="55">
        <f>SUMIF(NSL!$C$57:$C$65,C32,NSL!$R$57:$R$65)</f>
        <v>0</v>
      </c>
      <c r="O32" s="55">
        <f>SUMIF(NSL!$C$67:$C$76,C32,NSL!$R$67:$R$76)</f>
        <v>0</v>
      </c>
      <c r="P32" s="55">
        <f>SUMIF(NSL!$C$78:$C$79,C32,NSL!$R$78:$R$79)</f>
        <v>0</v>
      </c>
      <c r="Q32" s="55">
        <f>SUMIF(NSL!$C$81:$C$173,C32,NSL!$R$81:$R$173)</f>
        <v>0</v>
      </c>
      <c r="R32" s="65">
        <f t="shared" si="12"/>
        <v>4.71</v>
      </c>
      <c r="S32" s="55">
        <f>SUMIF(NSL!$C$176:$C$214,C32,NSL!$R$176:$R$214)</f>
        <v>0</v>
      </c>
      <c r="T32" s="55">
        <f>SUMIF(NSL!$C$216:$C$238,C32,NSL!$R$216:$R$238)</f>
        <v>0</v>
      </c>
      <c r="U32" s="55">
        <f>SUMIF(NSL!$C$240:$C$252,C32,NSL!$R$240:$R$252)</f>
        <v>0</v>
      </c>
      <c r="V32" s="55">
        <f>SUMIF(NSL!$C$254:$C$255,C32,NSL!$R$254:$R$255)</f>
        <v>0</v>
      </c>
      <c r="W32" s="55">
        <f>SUMIF(NSL!$C$257:$C$282,C32,NSL!$R$257:$R$282)</f>
        <v>0</v>
      </c>
      <c r="X32" s="55">
        <f>SUMIF(NSL!$C$284:$C$346,C32,NSL!$R$284:$R$346)</f>
        <v>0</v>
      </c>
      <c r="Y32" s="55">
        <f>SUMIF(NSL!$C$348:$C$436,C32,NSL!$R$348:$R$436)</f>
        <v>0</v>
      </c>
      <c r="Z32" s="55">
        <f>SUMIF(NSL!$C$438:$C$480,C32,NSL!$R$438:$R$480)</f>
        <v>0</v>
      </c>
      <c r="AA32" s="72">
        <f t="shared" si="16"/>
        <v>4.71</v>
      </c>
      <c r="AB32" s="55">
        <f>SUMIF(NSL!$C$483:$C$679,C32,NSL!$R$483:$R$679)</f>
        <v>0</v>
      </c>
      <c r="AC32" s="55">
        <f>SUMIF(NSL!$C$681:$C$682,C32,NSL!$R$681:$R$682)</f>
        <v>0</v>
      </c>
      <c r="AD32" s="55">
        <f>SUMIF(NSL!$C$684:$C$692,C32,NSL!$R$684:$R$692)</f>
        <v>0</v>
      </c>
      <c r="AE32" s="54">
        <f>D32-BG32</f>
        <v>4.71</v>
      </c>
      <c r="AF32" s="55">
        <f>SUMIF(NSL!$C$778:$C$810,C32,NSL!$R$778:$R$810)</f>
        <v>0</v>
      </c>
      <c r="AG32" s="55">
        <f>SUMIF(NSL!$C$812:$C$813,C32,NSL!$R$812:$R$813)</f>
        <v>0</v>
      </c>
      <c r="AH32" s="55">
        <f>SUMIF(NSL!$C$815:$C$816,C32,NSL!$R$815:$R$816)</f>
        <v>0</v>
      </c>
      <c r="AI32" s="55">
        <f>SUMIF(NSL!$C$818:$C$889,C32,NSL!$R$818:$R$889)</f>
        <v>0</v>
      </c>
      <c r="AJ32" s="55">
        <f>SUMIF(NSL!$C$891:$C$917,C32,NSL!$R$891:$R$917)</f>
        <v>0</v>
      </c>
      <c r="AK32" s="55">
        <f>SUMIF(NSL!$C$919:$C$981,C32,NSL!$R$919:$R$981)</f>
        <v>0</v>
      </c>
      <c r="AL32" s="55">
        <f>SUMIF(NSL!$C$983:$C$1000,C32,NSL!$R$983:$R$1000)</f>
        <v>0</v>
      </c>
      <c r="AM32" s="55">
        <f>SUMIF(NSL!$C$1002:$C$1028,C32,NSL!$R$1002:$R$1028)</f>
        <v>0</v>
      </c>
      <c r="AN32" s="55">
        <f>SUMIF(NSL!$C$1030:$C$1045,C32,NSL!$R$1030:$R$1045)</f>
        <v>0</v>
      </c>
      <c r="AO32" s="55">
        <f>SUMIF(NSL!$C$1047:$C$1048,C32,NSL!$R$1047:$R$1048)</f>
        <v>0</v>
      </c>
      <c r="AP32" s="55">
        <f>SUMIF(NSL!$C$1050:$C$1074,C32,NSL!$R$1050:$R$1074)</f>
        <v>0</v>
      </c>
      <c r="AQ32" s="55">
        <f>SUMIF(NSL!$C$1076:$C$1099,C32,NSL!$R$1076:$R$1099)</f>
        <v>0</v>
      </c>
      <c r="AR32" s="55">
        <f>SUMIF(NSL!$C$1101:$C$1121,C32,NSL!$R$1101:$R$1121)</f>
        <v>0</v>
      </c>
      <c r="AS32" s="55">
        <f>SUMIF(NSL!$C$1123:$C$1164,C32,NSL!$R$1123:$R$1164)</f>
        <v>0</v>
      </c>
      <c r="AT32" s="55">
        <f>SUMIF(NSL!$C$1166:$C$1201,C32,NSL!$R$1166:$R$1201)</f>
        <v>0</v>
      </c>
      <c r="AU32" s="55">
        <f>SUMIF(NSL!$C$1203:$C$1223,C32,NSL!$R$1203:$R$1223)</f>
        <v>0</v>
      </c>
      <c r="AV32" s="55">
        <f>SUMIF(NSL!$C$1225:$C$1226,C32,NSL!$R$1225:$R$1226)</f>
        <v>0</v>
      </c>
      <c r="AW32" s="55">
        <f>SUMIF(NSL!$C$1228:$C$1244,C32,NSL!$R$1228:$R$1244)</f>
        <v>0</v>
      </c>
      <c r="AX32" s="55">
        <f>SUMIF(NSL!$C$1246:$C$1351,C32,NSL!$R$1246:$R$1351)</f>
        <v>0</v>
      </c>
      <c r="AY32" s="55">
        <f>SUMIF(NSL!$C$1353:$C$1434,C32,NSL!$R$1353:$R$1434)</f>
        <v>0</v>
      </c>
      <c r="AZ32" s="55">
        <f>SUMIF(NSL!$C$1436:$C$1440,C32,NSL!$R$1436:$R$1440)</f>
        <v>0</v>
      </c>
      <c r="BA32" s="55">
        <f>SUMIF(NSL!$C$1442:$C$1507,C32,NSL!$R$1442:$R$1507)</f>
        <v>0</v>
      </c>
      <c r="BB32" s="55">
        <f>SUMIF(NSL!$C$1509:$C$1540,C32,NSL!$R$1509:$R$1540)</f>
        <v>0</v>
      </c>
      <c r="BC32" s="55">
        <f>SUMIF(NSL!$C$1542:$C$1545,C32,NSL!$R$1542:$R$1545)</f>
        <v>0</v>
      </c>
      <c r="BD32" s="55">
        <f>SUMIF(NSL!$C$1547:$C$1560,C32,NSL!$R$1547:$R$1560)</f>
        <v>0</v>
      </c>
      <c r="BE32" s="55">
        <f>SUMIF(NSL!$C$1562:$C$1565,C32,NSL!$R$1562:$R$1565)</f>
        <v>0</v>
      </c>
      <c r="BF32" s="55">
        <f>SUMIF(NSL!$C$1567:$C$1569,C32,NSL!$R$1567:$R$1569)</f>
        <v>0</v>
      </c>
      <c r="BG32" s="65">
        <f>SUM(G32:Q32)+SUM(S32:Z32)+SUM(AB32:AD32)+SUM(AF32:BF32)</f>
        <v>0</v>
      </c>
      <c r="BH32" s="53">
        <f>AE60-BG32</f>
        <v>0.54999999999999982</v>
      </c>
      <c r="BI32" s="53">
        <f t="shared" si="6"/>
        <v>5.26</v>
      </c>
    </row>
    <row r="33" spans="1:61" ht="15">
      <c r="A33" s="56"/>
      <c r="B33" s="7" t="s">
        <v>170</v>
      </c>
      <c r="C33" s="8" t="s">
        <v>56</v>
      </c>
      <c r="D33" s="52">
        <f>HTg!O35</f>
        <v>0</v>
      </c>
      <c r="E33" s="65">
        <f t="shared" si="10"/>
        <v>0</v>
      </c>
      <c r="F33" s="70">
        <f t="shared" si="11"/>
        <v>0</v>
      </c>
      <c r="G33" s="55">
        <f>SUMIF(NSL!$C$9:$C$10,C33,NSL!$R$9:$R$10)</f>
        <v>0</v>
      </c>
      <c r="H33" s="55">
        <f>SUMIF(NSL!$C$12:$C$13,C33,NSL!$R$12:$R$13)</f>
        <v>0</v>
      </c>
      <c r="I33" s="55">
        <f>SUMIF(NSL!$C$15:$C$16,C33,NSL!$R$15:$R$16)</f>
        <v>0</v>
      </c>
      <c r="J33" s="55">
        <f>SUMIF(NSL!$C$18:$C$19,C33,NSL!$R$18:$R$19)</f>
        <v>0</v>
      </c>
      <c r="K33" s="55">
        <f>SUMIF(NSL!$C$21:$C$43,C33,NSL!$R$21:$R$43)</f>
        <v>0</v>
      </c>
      <c r="L33" s="55">
        <f>SUMIF(NSL!$C$45:$C$51,C33,NSL!$R$45:$R$51)</f>
        <v>0</v>
      </c>
      <c r="M33" s="55">
        <f>SUMIF(NSL!$C$53:$C$55,C33,NSL!$R$53:$R$55)</f>
        <v>0</v>
      </c>
      <c r="N33" s="55">
        <f>SUMIF(NSL!$C$57:$C$65,C33,NSL!$R$57:$R$65)</f>
        <v>0</v>
      </c>
      <c r="O33" s="55">
        <f>SUMIF(NSL!$C$67:$C$76,C33,NSL!$R$67:$R$76)</f>
        <v>0</v>
      </c>
      <c r="P33" s="55">
        <f>SUMIF(NSL!$C$78:$C$79,C33,NSL!$R$78:$R$79)</f>
        <v>0</v>
      </c>
      <c r="Q33" s="55">
        <f>SUMIF(NSL!$C$81:$C$173,C33,NSL!$R$81:$R$173)</f>
        <v>0</v>
      </c>
      <c r="R33" s="65">
        <f t="shared" si="12"/>
        <v>0</v>
      </c>
      <c r="S33" s="55">
        <f>SUMIF(NSL!$C$176:$C$214,C33,NSL!$R$176:$R$214)</f>
        <v>0</v>
      </c>
      <c r="T33" s="55">
        <f>SUMIF(NSL!$C$216:$C$238,C33,NSL!$R$216:$R$238)</f>
        <v>0</v>
      </c>
      <c r="U33" s="55">
        <f>SUMIF(NSL!$C$240:$C$252,C33,NSL!$R$240:$R$252)</f>
        <v>0</v>
      </c>
      <c r="V33" s="55">
        <f>SUMIF(NSL!$C$254:$C$255,C33,NSL!$R$254:$R$255)</f>
        <v>0</v>
      </c>
      <c r="W33" s="55">
        <f>SUMIF(NSL!$C$257:$C$282,C33,NSL!$R$257:$R$282)</f>
        <v>0</v>
      </c>
      <c r="X33" s="55">
        <f>SUMIF(NSL!$C$284:$C$346,C33,NSL!$R$284:$R$346)</f>
        <v>0</v>
      </c>
      <c r="Y33" s="55">
        <f>SUMIF(NSL!$C$348:$C$436,C33,NSL!$R$348:$R$436)</f>
        <v>0</v>
      </c>
      <c r="Z33" s="55">
        <f>SUMIF(NSL!$C$438:$C$480,C33,NSL!$R$438:$R$480)</f>
        <v>0</v>
      </c>
      <c r="AA33" s="72">
        <f t="shared" si="16"/>
        <v>0</v>
      </c>
      <c r="AB33" s="55">
        <f>SUMIF(NSL!$C$483:$C$679,C33,NSL!$R$483:$R$679)</f>
        <v>0</v>
      </c>
      <c r="AC33" s="55">
        <f>SUMIF(NSL!$C$681:$C$682,C33,NSL!$R$681:$R$682)</f>
        <v>0</v>
      </c>
      <c r="AD33" s="55">
        <f>SUMIF(NSL!$C$684:$C$692,C33,NSL!$R$684:$R$692)</f>
        <v>0</v>
      </c>
      <c r="AE33" s="55">
        <f>SUMIF(NSL!$C$694:$C$776,C33,NSL!$R$694:$R$776)</f>
        <v>0</v>
      </c>
      <c r="AF33" s="54">
        <f>D33-BG33</f>
        <v>0</v>
      </c>
      <c r="AG33" s="55">
        <f>SUMIF(NSL!$C$812:$C$813,C33,NSL!$R$812:$R$813)</f>
        <v>0</v>
      </c>
      <c r="AH33" s="55">
        <f>SUMIF(NSL!$C$815:$C$816,C33,NSL!$R$815:$R$816)</f>
        <v>0</v>
      </c>
      <c r="AI33" s="55">
        <f>SUMIF(NSL!$C$818:$C$889,C33,NSL!$R$818:$R$889)</f>
        <v>0</v>
      </c>
      <c r="AJ33" s="55">
        <f>SUMIF(NSL!$C$891:$C$917,C33,NSL!$R$891:$R$917)</f>
        <v>0</v>
      </c>
      <c r="AK33" s="55">
        <f>SUMIF(NSL!$C$919:$C$981,C33,NSL!$R$919:$R$981)</f>
        <v>0</v>
      </c>
      <c r="AL33" s="55">
        <f>SUMIF(NSL!$C$983:$C$1000,C33,NSL!$R$983:$R$1000)</f>
        <v>0</v>
      </c>
      <c r="AM33" s="55">
        <f>SUMIF(NSL!$C$1002:$C$1028,C33,NSL!$R$1002:$R$1028)</f>
        <v>0</v>
      </c>
      <c r="AN33" s="55">
        <f>SUMIF(NSL!$C$1030:$C$1045,C33,NSL!$R$1030:$R$1045)</f>
        <v>0</v>
      </c>
      <c r="AO33" s="55">
        <f>SUMIF(NSL!$C$1047:$C$1048,C33,NSL!$R$1047:$R$1048)</f>
        <v>0</v>
      </c>
      <c r="AP33" s="55">
        <f>SUMIF(NSL!$C$1050:$C$1074,C33,NSL!$R$1050:$R$1074)</f>
        <v>0</v>
      </c>
      <c r="AQ33" s="55">
        <f>SUMIF(NSL!$C$1076:$C$1099,C33,NSL!$R$1076:$R$1099)</f>
        <v>0</v>
      </c>
      <c r="AR33" s="55">
        <f>SUMIF(NSL!$C$1101:$C$1121,C33,NSL!$R$1101:$R$1121)</f>
        <v>0</v>
      </c>
      <c r="AS33" s="55">
        <f>SUMIF(NSL!$C$1123:$C$1164,C33,NSL!$R$1123:$R$1164)</f>
        <v>0</v>
      </c>
      <c r="AT33" s="55">
        <f>SUMIF(NSL!$C$1166:$C$1201,C33,NSL!$R$1166:$R$1201)</f>
        <v>0</v>
      </c>
      <c r="AU33" s="55">
        <f>SUMIF(NSL!$C$1203:$C$1223,C33,NSL!$R$1203:$R$1223)</f>
        <v>0</v>
      </c>
      <c r="AV33" s="55">
        <f>SUMIF(NSL!$C$1225:$C$1226,C33,NSL!$R$1225:$R$1226)</f>
        <v>0</v>
      </c>
      <c r="AW33" s="55">
        <f>SUMIF(NSL!$C$1228:$C$1244,C33,NSL!$R$1228:$R$1244)</f>
        <v>0</v>
      </c>
      <c r="AX33" s="55">
        <f>SUMIF(NSL!$C$1246:$C$1351,C33,NSL!$R$1246:$R$1351)</f>
        <v>0</v>
      </c>
      <c r="AY33" s="55">
        <f>SUMIF(NSL!$C$1353:$C$1434,C33,NSL!$R$1353:$R$1434)</f>
        <v>0</v>
      </c>
      <c r="AZ33" s="55">
        <f>SUMIF(NSL!$C$1436:$C$1440,C33,NSL!$R$1436:$R$1440)</f>
        <v>0</v>
      </c>
      <c r="BA33" s="55">
        <f>SUMIF(NSL!$C$1442:$C$1507,C33,NSL!$R$1442:$R$1507)</f>
        <v>0</v>
      </c>
      <c r="BB33" s="55">
        <f>SUMIF(NSL!$C$1509:$C$1540,C33,NSL!$R$1509:$R$1540)</f>
        <v>0</v>
      </c>
      <c r="BC33" s="55">
        <f>SUMIF(NSL!$C$1542:$C$1545,C33,NSL!$R$1542:$R$1545)</f>
        <v>0</v>
      </c>
      <c r="BD33" s="55">
        <f>SUMIF(NSL!$C$1547:$C$1560,C33,NSL!$R$1547:$R$1560)</f>
        <v>0</v>
      </c>
      <c r="BE33" s="55">
        <f>SUMIF(NSL!$C$1562:$C$1565,C33,NSL!$R$1562:$R$1565)</f>
        <v>0</v>
      </c>
      <c r="BF33" s="55">
        <f>SUMIF(NSL!$C$1567:$C$1569,C33,NSL!$R$1567:$R$1569)</f>
        <v>0</v>
      </c>
      <c r="BG33" s="65">
        <f>SUM(G33:Q33)+SUM(S33:Z33)+SUM(AB33:AE33)+SUM(AG33:BF33)</f>
        <v>0</v>
      </c>
      <c r="BH33" s="53">
        <f>AF60-BG33</f>
        <v>0.42</v>
      </c>
      <c r="BI33" s="53">
        <f t="shared" si="6"/>
        <v>0.42</v>
      </c>
    </row>
    <row r="34" spans="1:61" ht="30">
      <c r="A34" s="56"/>
      <c r="B34" s="7" t="s">
        <v>171</v>
      </c>
      <c r="C34" s="8" t="s">
        <v>57</v>
      </c>
      <c r="D34" s="52">
        <f>HTg!O36</f>
        <v>0</v>
      </c>
      <c r="E34" s="65">
        <f t="shared" si="10"/>
        <v>0</v>
      </c>
      <c r="F34" s="70">
        <f t="shared" si="11"/>
        <v>0</v>
      </c>
      <c r="G34" s="55">
        <f>SUMIF(NSL!$C$9:$C$10,C34,NSL!$R$9:$R$10)</f>
        <v>0</v>
      </c>
      <c r="H34" s="55">
        <f>SUMIF(NSL!$C$12:$C$13,C34,NSL!$R$12:$R$13)</f>
        <v>0</v>
      </c>
      <c r="I34" s="55">
        <f>SUMIF(NSL!$C$15:$C$16,C34,NSL!$R$15:$R$16)</f>
        <v>0</v>
      </c>
      <c r="J34" s="55">
        <f>SUMIF(NSL!$C$18:$C$19,C34,NSL!$R$18:$R$19)</f>
        <v>0</v>
      </c>
      <c r="K34" s="55">
        <f>SUMIF(NSL!$C$21:$C$43,C34,NSL!$R$21:$R$43)</f>
        <v>0</v>
      </c>
      <c r="L34" s="55">
        <f>SUMIF(NSL!$C$45:$C$51,C34,NSL!$R$45:$R$51)</f>
        <v>0</v>
      </c>
      <c r="M34" s="55">
        <f>SUMIF(NSL!$C$53:$C$55,C34,NSL!$R$53:$R$55)</f>
        <v>0</v>
      </c>
      <c r="N34" s="55">
        <f>SUMIF(NSL!$C$57:$C$65,C34,NSL!$R$57:$R$65)</f>
        <v>0</v>
      </c>
      <c r="O34" s="55">
        <f>SUMIF(NSL!$C$67:$C$76,C34,NSL!$R$67:$R$76)</f>
        <v>0</v>
      </c>
      <c r="P34" s="55">
        <f>SUMIF(NSL!$C$78:$C$79,C34,NSL!$R$78:$R$79)</f>
        <v>0</v>
      </c>
      <c r="Q34" s="55">
        <f>SUMIF(NSL!$C$81:$C$173,C34,NSL!$R$81:$R$173)</f>
        <v>0</v>
      </c>
      <c r="R34" s="65">
        <f t="shared" si="12"/>
        <v>0</v>
      </c>
      <c r="S34" s="55">
        <f>SUMIF(NSL!$C$176:$C$214,C34,NSL!$R$176:$R$214)</f>
        <v>0</v>
      </c>
      <c r="T34" s="55">
        <f>SUMIF(NSL!$C$216:$C$238,C34,NSL!$R$216:$R$238)</f>
        <v>0</v>
      </c>
      <c r="U34" s="55">
        <f>SUMIF(NSL!$C$240:$C$252,C34,NSL!$R$240:$R$252)</f>
        <v>0</v>
      </c>
      <c r="V34" s="55">
        <f>SUMIF(NSL!$C$254:$C$255,C34,NSL!$R$254:$R$255)</f>
        <v>0</v>
      </c>
      <c r="W34" s="55">
        <f>SUMIF(NSL!$C$257:$C$282,C34,NSL!$R$257:$R$282)</f>
        <v>0</v>
      </c>
      <c r="X34" s="55">
        <f>SUMIF(NSL!$C$284:$C$346,C34,NSL!$R$284:$R$346)</f>
        <v>0</v>
      </c>
      <c r="Y34" s="55">
        <f>SUMIF(NSL!$C$348:$C$436,C34,NSL!$R$348:$R$436)</f>
        <v>0</v>
      </c>
      <c r="Z34" s="55">
        <f>SUMIF(NSL!$C$438:$C$480,C34,NSL!$R$438:$R$480)</f>
        <v>0</v>
      </c>
      <c r="AA34" s="72">
        <f t="shared" si="16"/>
        <v>0</v>
      </c>
      <c r="AB34" s="55">
        <f>SUMIF(NSL!$C$483:$C$679,C34,NSL!$R$483:$R$679)</f>
        <v>0</v>
      </c>
      <c r="AC34" s="55">
        <f>SUMIF(NSL!$C$681:$C$682,C34,NSL!$R$681:$R$682)</f>
        <v>0</v>
      </c>
      <c r="AD34" s="55">
        <f>SUMIF(NSL!$C$684:$C$692,C34,NSL!$R$684:$R$692)</f>
        <v>0</v>
      </c>
      <c r="AE34" s="55">
        <f>SUMIF(NSL!$C$694:$C$776,C34,NSL!$R$694:$R$776)</f>
        <v>0</v>
      </c>
      <c r="AF34" s="55">
        <f>SUMIF(NSL!$C$778:$C$810,C34,NSL!$R$778:$R$810)</f>
        <v>0</v>
      </c>
      <c r="AG34" s="54">
        <f>D34-BG34</f>
        <v>0</v>
      </c>
      <c r="AH34" s="55">
        <f>SUMIF(NSL!$C$815:$C$816,C34,NSL!$R$815:$R$816)</f>
        <v>0</v>
      </c>
      <c r="AI34" s="55">
        <f>SUMIF(NSL!$C$818:$C$889,C34,NSL!$R$818:$R$889)</f>
        <v>0</v>
      </c>
      <c r="AJ34" s="55">
        <f>SUMIF(NSL!$C$891:$C$917,C34,NSL!$R$891:$R$917)</f>
        <v>0</v>
      </c>
      <c r="AK34" s="55">
        <f>SUMIF(NSL!$C$919:$C$981,C34,NSL!$R$919:$R$981)</f>
        <v>0</v>
      </c>
      <c r="AL34" s="55">
        <f>SUMIF(NSL!$C$983:$C$1000,C34,NSL!$R$983:$R$1000)</f>
        <v>0</v>
      </c>
      <c r="AM34" s="55">
        <f>SUMIF(NSL!$C$1002:$C$1028,C34,NSL!$R$1002:$R$1028)</f>
        <v>0</v>
      </c>
      <c r="AN34" s="55">
        <f>SUMIF(NSL!$C$1030:$C$1045,C34,NSL!$R$1030:$R$1045)</f>
        <v>0</v>
      </c>
      <c r="AO34" s="55">
        <f>SUMIF(NSL!$C$1047:$C$1048,C34,NSL!$R$1047:$R$1048)</f>
        <v>0</v>
      </c>
      <c r="AP34" s="55">
        <f>SUMIF(NSL!$C$1050:$C$1074,C34,NSL!$R$1050:$R$1074)</f>
        <v>0</v>
      </c>
      <c r="AQ34" s="55">
        <f>SUMIF(NSL!$C$1076:$C$1099,C34,NSL!$R$1076:$R$1099)</f>
        <v>0</v>
      </c>
      <c r="AR34" s="55">
        <f>SUMIF(NSL!$C$1101:$C$1121,C34,NSL!$R$1101:$R$1121)</f>
        <v>0</v>
      </c>
      <c r="AS34" s="55">
        <f>SUMIF(NSL!$C$1123:$C$1164,C34,NSL!$R$1123:$R$1164)</f>
        <v>0</v>
      </c>
      <c r="AT34" s="55">
        <f>SUMIF(NSL!$C$1166:$C$1201,C34,NSL!$R$1166:$R$1201)</f>
        <v>0</v>
      </c>
      <c r="AU34" s="55">
        <f>SUMIF(NSL!$C$1203:$C$1223,C34,NSL!$R$1203:$R$1223)</f>
        <v>0</v>
      </c>
      <c r="AV34" s="55">
        <f>SUMIF(NSL!$C$1225:$C$1226,C34,NSL!$R$1225:$R$1226)</f>
        <v>0</v>
      </c>
      <c r="AW34" s="55">
        <f>SUMIF(NSL!$C$1228:$C$1244,C34,NSL!$R$1228:$R$1244)</f>
        <v>0</v>
      </c>
      <c r="AX34" s="55">
        <f>SUMIF(NSL!$C$1246:$C$1351,C34,NSL!$R$1246:$R$1351)</f>
        <v>0</v>
      </c>
      <c r="AY34" s="55">
        <f>SUMIF(NSL!$C$1353:$C$1434,C34,NSL!$R$1353:$R$1434)</f>
        <v>0</v>
      </c>
      <c r="AZ34" s="55">
        <f>SUMIF(NSL!$C$1436:$C$1440,C34,NSL!$R$1436:$R$1440)</f>
        <v>0</v>
      </c>
      <c r="BA34" s="55">
        <f>SUMIF(NSL!$C$1442:$C$1507,C34,NSL!$R$1442:$R$1507)</f>
        <v>0</v>
      </c>
      <c r="BB34" s="55">
        <f>SUMIF(NSL!$C$1509:$C$1540,C34,NSL!$R$1509:$R$1540)</f>
        <v>0</v>
      </c>
      <c r="BC34" s="55">
        <f>SUMIF(NSL!$C$1542:$C$1545,C34,NSL!$R$1542:$R$1545)</f>
        <v>0</v>
      </c>
      <c r="BD34" s="55">
        <f>SUMIF(NSL!$C$1547:$C$1560,C34,NSL!$R$1547:$R$1560)</f>
        <v>0</v>
      </c>
      <c r="BE34" s="55">
        <f>SUMIF(NSL!$C$1562:$C$1565,C34,NSL!$R$1562:$R$1565)</f>
        <v>0</v>
      </c>
      <c r="BF34" s="55">
        <f>SUMIF(NSL!$C$1567:$C$1569,C34,NSL!$R$1567:$R$1569)</f>
        <v>0</v>
      </c>
      <c r="BG34" s="65">
        <f>SUM(G34:Q34)+SUM(S34:Z34)+SUM(AB34:AF34)+SUM(AH34:BF34)</f>
        <v>0</v>
      </c>
      <c r="BH34" s="53">
        <f>AG60-BG34</f>
        <v>0</v>
      </c>
      <c r="BI34" s="53">
        <f t="shared" si="6"/>
        <v>0</v>
      </c>
    </row>
    <row r="35" spans="1:61" ht="15">
      <c r="A35" s="56"/>
      <c r="B35" s="7" t="s">
        <v>172</v>
      </c>
      <c r="C35" s="8" t="s">
        <v>176</v>
      </c>
      <c r="D35" s="52">
        <f>HTg!O37</f>
        <v>0</v>
      </c>
      <c r="E35" s="65">
        <f t="shared" si="10"/>
        <v>0</v>
      </c>
      <c r="F35" s="70">
        <f t="shared" si="11"/>
        <v>0</v>
      </c>
      <c r="G35" s="55">
        <f>SUMIF(NSL!$C$9:$C$10,C35,NSL!$R$9:$R$10)</f>
        <v>0</v>
      </c>
      <c r="H35" s="55">
        <f>SUMIF(NSL!$C$12:$C$13,C35,NSL!$R$12:$R$13)</f>
        <v>0</v>
      </c>
      <c r="I35" s="55">
        <f>SUMIF(NSL!$C$15:$C$16,C35,NSL!$R$15:$R$16)</f>
        <v>0</v>
      </c>
      <c r="J35" s="55">
        <f>SUMIF(NSL!$C$18:$C$19,C35,NSL!$R$18:$R$19)</f>
        <v>0</v>
      </c>
      <c r="K35" s="55">
        <f>SUMIF(NSL!$C$21:$C$43,C35,NSL!$R$21:$R$43)</f>
        <v>0</v>
      </c>
      <c r="L35" s="55">
        <f>SUMIF(NSL!$C$45:$C$51,C35,NSL!$R$45:$R$51)</f>
        <v>0</v>
      </c>
      <c r="M35" s="55">
        <f>SUMIF(NSL!$C$53:$C$55,C35,NSL!$R$53:$R$55)</f>
        <v>0</v>
      </c>
      <c r="N35" s="55">
        <f>SUMIF(NSL!$C$57:$C$65,C35,NSL!$R$57:$R$65)</f>
        <v>0</v>
      </c>
      <c r="O35" s="55">
        <f>SUMIF(NSL!$C$67:$C$76,C35,NSL!$R$67:$R$76)</f>
        <v>0</v>
      </c>
      <c r="P35" s="55">
        <f>SUMIF(NSL!$C$78:$C$79,C35,NSL!$R$78:$R$79)</f>
        <v>0</v>
      </c>
      <c r="Q35" s="55">
        <f>SUMIF(NSL!$C$81:$C$173,C35,NSL!$R$81:$R$173)</f>
        <v>0</v>
      </c>
      <c r="R35" s="65">
        <f t="shared" si="12"/>
        <v>0</v>
      </c>
      <c r="S35" s="55">
        <f>SUMIF(NSL!$C$176:$C$214,C35,NSL!$R$176:$R$214)</f>
        <v>0</v>
      </c>
      <c r="T35" s="55">
        <f>SUMIF(NSL!$C$216:$C$238,C35,NSL!$R$216:$R$238)</f>
        <v>0</v>
      </c>
      <c r="U35" s="55">
        <f>SUMIF(NSL!$C$240:$C$252,C35,NSL!$R$240:$R$252)</f>
        <v>0</v>
      </c>
      <c r="V35" s="55">
        <f>SUMIF(NSL!$C$254:$C$255,C35,NSL!$R$254:$R$255)</f>
        <v>0</v>
      </c>
      <c r="W35" s="55">
        <f>SUMIF(NSL!$C$257:$C$282,C35,NSL!$R$257:$R$282)</f>
        <v>0</v>
      </c>
      <c r="X35" s="55">
        <f>SUMIF(NSL!$C$284:$C$346,C35,NSL!$R$284:$R$346)</f>
        <v>0</v>
      </c>
      <c r="Y35" s="55">
        <f>SUMIF(NSL!$C$348:$C$436,C35,NSL!$R$348:$R$436)</f>
        <v>0</v>
      </c>
      <c r="Z35" s="55">
        <f>SUMIF(NSL!$C$438:$C$480,C35,NSL!$R$438:$R$480)</f>
        <v>0</v>
      </c>
      <c r="AA35" s="72">
        <f t="shared" si="16"/>
        <v>0</v>
      </c>
      <c r="AB35" s="55">
        <f>SUMIF(NSL!$C$483:$C$679,C35,NSL!$R$483:$R$679)</f>
        <v>0</v>
      </c>
      <c r="AC35" s="55">
        <f>SUMIF(NSL!$C$681:$C$682,C35,NSL!$R$681:$R$682)</f>
        <v>0</v>
      </c>
      <c r="AD35" s="55">
        <f>SUMIF(NSL!$C$684:$C$692,C35,NSL!$R$684:$R$692)</f>
        <v>0</v>
      </c>
      <c r="AE35" s="55">
        <f>SUMIF(NSL!$C$694:$C$776,C35,NSL!$R$694:$R$776)</f>
        <v>0</v>
      </c>
      <c r="AF35" s="55">
        <f>SUMIF(NSL!$C$778:$C$810,C35,NSL!$R$778:$R$810)</f>
        <v>0</v>
      </c>
      <c r="AG35" s="55">
        <f>SUMIF(NSL!$C$812:$C$813,C35,NSL!$R$812:$R$813)</f>
        <v>0</v>
      </c>
      <c r="AH35" s="54">
        <f>D35-BG35</f>
        <v>0</v>
      </c>
      <c r="AI35" s="55">
        <f>SUMIF(NSL!$C$818:$C$889,C35,NSL!$R$818:$R$889)</f>
        <v>0</v>
      </c>
      <c r="AJ35" s="55">
        <f>SUMIF(NSL!$C$891:$C$917,C35,NSL!$R$891:$R$917)</f>
        <v>0</v>
      </c>
      <c r="AK35" s="55">
        <f>SUMIF(NSL!$C$919:$C$981,C35,NSL!$R$919:$R$981)</f>
        <v>0</v>
      </c>
      <c r="AL35" s="55">
        <f>SUMIF(NSL!$C$983:$C$1000,C35,NSL!$R$983:$R$1000)</f>
        <v>0</v>
      </c>
      <c r="AM35" s="55">
        <f>SUMIF(NSL!$C$1002:$C$1028,C35,NSL!$R$1002:$R$1028)</f>
        <v>0</v>
      </c>
      <c r="AN35" s="55">
        <f>SUMIF(NSL!$C$1030:$C$1045,C35,NSL!$R$1030:$R$1045)</f>
        <v>0</v>
      </c>
      <c r="AO35" s="55">
        <f>SUMIF(NSL!$C$1047:$C$1048,C35,NSL!$R$1047:$R$1048)</f>
        <v>0</v>
      </c>
      <c r="AP35" s="55">
        <f>SUMIF(NSL!$C$1050:$C$1074,C35,NSL!$R$1050:$R$1074)</f>
        <v>0</v>
      </c>
      <c r="AQ35" s="55">
        <f>SUMIF(NSL!$C$1076:$C$1099,C35,NSL!$R$1076:$R$1099)</f>
        <v>0</v>
      </c>
      <c r="AR35" s="55">
        <f>SUMIF(NSL!$C$1101:$C$1121,C35,NSL!$R$1101:$R$1121)</f>
        <v>0</v>
      </c>
      <c r="AS35" s="55">
        <f>SUMIF(NSL!$C$1123:$C$1164,C35,NSL!$R$1123:$R$1164)</f>
        <v>0</v>
      </c>
      <c r="AT35" s="55">
        <f>SUMIF(NSL!$C$1166:$C$1201,C35,NSL!$R$1166:$R$1201)</f>
        <v>0</v>
      </c>
      <c r="AU35" s="55">
        <f>SUMIF(NSL!$C$1203:$C$1223,C35,NSL!$R$1203:$R$1223)</f>
        <v>0</v>
      </c>
      <c r="AV35" s="55">
        <f>SUMIF(NSL!$C$1225:$C$1226,C35,NSL!$R$1225:$R$1226)</f>
        <v>0</v>
      </c>
      <c r="AW35" s="55">
        <f>SUMIF(NSL!$C$1228:$C$1244,C35,NSL!$R$1228:$R$1244)</f>
        <v>0</v>
      </c>
      <c r="AX35" s="55">
        <f>SUMIF(NSL!$C$1246:$C$1351,C35,NSL!$R$1246:$R$1351)</f>
        <v>0</v>
      </c>
      <c r="AY35" s="55">
        <f>SUMIF(NSL!$C$1353:$C$1434,C35,NSL!$R$1353:$R$1434)</f>
        <v>0</v>
      </c>
      <c r="AZ35" s="55">
        <f>SUMIF(NSL!$C$1436:$C$1440,C35,NSL!$R$1436:$R$1440)</f>
        <v>0</v>
      </c>
      <c r="BA35" s="55">
        <f>SUMIF(NSL!$C$1442:$C$1507,C35,NSL!$R$1442:$R$1507)</f>
        <v>0</v>
      </c>
      <c r="BB35" s="55">
        <f>SUMIF(NSL!$C$1509:$C$1540,C35,NSL!$R$1509:$R$1540)</f>
        <v>0</v>
      </c>
      <c r="BC35" s="55">
        <f>SUMIF(NSL!$C$1542:$C$1545,C35,NSL!$R$1542:$R$1545)</f>
        <v>0</v>
      </c>
      <c r="BD35" s="55">
        <f>SUMIF(NSL!$C$1547:$C$1560,C35,NSL!$R$1547:$R$1560)</f>
        <v>0</v>
      </c>
      <c r="BE35" s="55">
        <f>SUMIF(NSL!$C$1562:$C$1565,C35,NSL!$R$1562:$R$1565)</f>
        <v>0</v>
      </c>
      <c r="BF35" s="55">
        <f>SUMIF(NSL!$C$1567:$C$1569,C35,NSL!$R$1567:$R$1569)</f>
        <v>0</v>
      </c>
      <c r="BG35" s="65">
        <f>SUM(G35:Q35)+SUM(S35:Z35)+SUM(AB35:AG35)+SUM(AI35:BF35)</f>
        <v>0</v>
      </c>
      <c r="BH35" s="53">
        <f>AH60-BG35</f>
        <v>0</v>
      </c>
      <c r="BI35" s="53">
        <f t="shared" si="6"/>
        <v>0</v>
      </c>
    </row>
    <row r="36" spans="1:61" ht="15">
      <c r="A36" s="56"/>
      <c r="B36" s="7" t="s">
        <v>161</v>
      </c>
      <c r="C36" s="8" t="s">
        <v>49</v>
      </c>
      <c r="D36" s="52">
        <f>HTg!O38</f>
        <v>60.9</v>
      </c>
      <c r="E36" s="65">
        <f t="shared" si="10"/>
        <v>0</v>
      </c>
      <c r="F36" s="70">
        <f t="shared" si="11"/>
        <v>0</v>
      </c>
      <c r="G36" s="55">
        <f>SUMIF(NSL!$C$9:$C$10,C36,NSL!$R$9:$R$10)</f>
        <v>0</v>
      </c>
      <c r="H36" s="55">
        <f>SUMIF(NSL!$C$12:$C$13,C36,NSL!$R$12:$R$13)</f>
        <v>0</v>
      </c>
      <c r="I36" s="55">
        <f>SUMIF(NSL!$C$15:$C$16,C36,NSL!$R$15:$R$16)</f>
        <v>0</v>
      </c>
      <c r="J36" s="55">
        <f>SUMIF(NSL!$C$18:$C$19,C36,NSL!$R$18:$R$19)</f>
        <v>0</v>
      </c>
      <c r="K36" s="55">
        <f>SUMIF(NSL!$C$21:$C$43,C36,NSL!$R$21:$R$43)</f>
        <v>0</v>
      </c>
      <c r="L36" s="55">
        <f>SUMIF(NSL!$C$45:$C$51,C36,NSL!$R$45:$R$51)</f>
        <v>0</v>
      </c>
      <c r="M36" s="55">
        <f>SUMIF(NSL!$C$53:$C$55,C36,NSL!$R$53:$R$55)</f>
        <v>0</v>
      </c>
      <c r="N36" s="55">
        <f>SUMIF(NSL!$C$57:$C$65,C36,NSL!$R$57:$R$65)</f>
        <v>0</v>
      </c>
      <c r="O36" s="55">
        <f>SUMIF(NSL!$C$67:$C$76,C36,NSL!$R$67:$R$76)</f>
        <v>0</v>
      </c>
      <c r="P36" s="55">
        <f>SUMIF(NSL!$C$78:$C$79,C36,NSL!$R$78:$R$79)</f>
        <v>0</v>
      </c>
      <c r="Q36" s="55">
        <f>SUMIF(NSL!$C$81:$C$173,C36,NSL!$R$81:$R$173)</f>
        <v>0</v>
      </c>
      <c r="R36" s="65">
        <f t="shared" si="12"/>
        <v>60.9</v>
      </c>
      <c r="S36" s="55">
        <f>SUMIF(NSL!$C$176:$C$214,C36,NSL!$R$176:$R$214)</f>
        <v>0</v>
      </c>
      <c r="T36" s="55">
        <f>SUMIF(NSL!$C$216:$C$238,C36,NSL!$R$216:$R$238)</f>
        <v>0</v>
      </c>
      <c r="U36" s="55">
        <f>SUMIF(NSL!$C$240:$C$252,C36,NSL!$R$240:$R$252)</f>
        <v>0</v>
      </c>
      <c r="V36" s="55">
        <f>SUMIF(NSL!$C$254:$C$255,C36,NSL!$R$254:$R$255)</f>
        <v>0</v>
      </c>
      <c r="W36" s="55">
        <f>SUMIF(NSL!$C$257:$C$282,C36,NSL!$R$257:$R$282)</f>
        <v>0</v>
      </c>
      <c r="X36" s="55">
        <f>SUMIF(NSL!$C$284:$C$346,C36,NSL!$R$284:$R$346)</f>
        <v>0</v>
      </c>
      <c r="Y36" s="55">
        <f>SUMIF(NSL!$C$348:$C$436,C36,NSL!$R$348:$R$436)</f>
        <v>0</v>
      </c>
      <c r="Z36" s="55">
        <f>SUMIF(NSL!$C$438:$C$480,C36,NSL!$R$438:$R$480)</f>
        <v>0</v>
      </c>
      <c r="AA36" s="72">
        <f t="shared" si="16"/>
        <v>60.9</v>
      </c>
      <c r="AB36" s="55">
        <f>SUMIF(NSL!$C$483:$C$679,C36,NSL!$R$483:$R$679)</f>
        <v>0</v>
      </c>
      <c r="AC36" s="55">
        <f>SUMIF(NSL!$C$681:$C$682,C36,NSL!$R$681:$R$682)</f>
        <v>0</v>
      </c>
      <c r="AD36" s="55">
        <f>SUMIF(NSL!$C$684:$C$692,C36,NSL!$R$684:$R$692)</f>
        <v>0</v>
      </c>
      <c r="AE36" s="55">
        <f>SUMIF(NSL!$C$694:$C$776,C36,NSL!$R$694:$R$776)</f>
        <v>0.01</v>
      </c>
      <c r="AF36" s="55">
        <f>SUMIF(NSL!$C$778:$C$810,C36,NSL!$R$778:$R$810)</f>
        <v>7.0000000000000007E-2</v>
      </c>
      <c r="AG36" s="55">
        <f>SUMIF(NSL!$C$812:$C$813,C36,NSL!$R$812:$R$813)</f>
        <v>0</v>
      </c>
      <c r="AH36" s="55">
        <f>SUMIF(NSL!$C$815:$C$816,C36,NSL!$R$815:$R$816)</f>
        <v>0</v>
      </c>
      <c r="AI36" s="54">
        <f>D36-BG36</f>
        <v>60.82</v>
      </c>
      <c r="AJ36" s="55">
        <f>SUMIF(NSL!$C$891:$C$917,C36,NSL!$R$891:$R$917)</f>
        <v>0</v>
      </c>
      <c r="AK36" s="55">
        <f>SUMIF(NSL!$C$919:$C$981,C36,NSL!$R$919:$R$981)</f>
        <v>0</v>
      </c>
      <c r="AL36" s="55">
        <f>SUMIF(NSL!$C$983:$C$1000,C36,NSL!$R$983:$R$1000)</f>
        <v>0</v>
      </c>
      <c r="AM36" s="55">
        <f>SUMIF(NSL!$C$1002:$C$1028,C36,NSL!$R$1002:$R$1028)</f>
        <v>0</v>
      </c>
      <c r="AN36" s="55">
        <f>SUMIF(NSL!$C$1030:$C$1045,C36,NSL!$R$1030:$R$1045)</f>
        <v>0</v>
      </c>
      <c r="AO36" s="55">
        <f>SUMIF(NSL!$C$1047:$C$1048,C36,NSL!$R$1047:$R$1048)</f>
        <v>0</v>
      </c>
      <c r="AP36" s="55">
        <f>SUMIF(NSL!$C$1050:$C$1074,C36,NSL!$R$1050:$R$1074)</f>
        <v>0</v>
      </c>
      <c r="AQ36" s="55">
        <f>SUMIF(NSL!$C$1076:$C$1099,C36,NSL!$R$1076:$R$1099)</f>
        <v>0</v>
      </c>
      <c r="AR36" s="55">
        <f>SUMIF(NSL!$C$1101:$C$1121,C36,NSL!$R$1101:$R$1121)</f>
        <v>0</v>
      </c>
      <c r="AS36" s="55">
        <f>SUMIF(NSL!$C$1123:$C$1164,C36,NSL!$R$1123:$R$1164)</f>
        <v>0</v>
      </c>
      <c r="AT36" s="55">
        <f>SUMIF(NSL!$C$1166:$C$1201,C36,NSL!$R$1166:$R$1201)</f>
        <v>0</v>
      </c>
      <c r="AU36" s="55">
        <f>SUMIF(NSL!$C$1203:$C$1223,C36,NSL!$R$1203:$R$1223)</f>
        <v>0</v>
      </c>
      <c r="AV36" s="55">
        <f>SUMIF(NSL!$C$1225:$C$1226,C36,NSL!$R$1225:$R$1226)</f>
        <v>0</v>
      </c>
      <c r="AW36" s="55">
        <f>SUMIF(NSL!$C$1228:$C$1244,C36,NSL!$R$1228:$R$1244)</f>
        <v>0</v>
      </c>
      <c r="AX36" s="55">
        <f>SUMIF(NSL!$C$1246:$C$1351,C36,NSL!$R$1246:$R$1351)</f>
        <v>0</v>
      </c>
      <c r="AY36" s="55">
        <f>SUMIF(NSL!$C$1353:$C$1434,C36,NSL!$R$1353:$R$1434)</f>
        <v>0</v>
      </c>
      <c r="AZ36" s="55">
        <f>SUMIF(NSL!$C$1436:$C$1440,C36,NSL!$R$1436:$R$1440)</f>
        <v>0</v>
      </c>
      <c r="BA36" s="55">
        <f>SUMIF(NSL!$C$1442:$C$1507,C36,NSL!$R$1442:$R$1507)</f>
        <v>0</v>
      </c>
      <c r="BB36" s="55">
        <f>SUMIF(NSL!$C$1509:$C$1540,C36,NSL!$R$1509:$R$1540)</f>
        <v>0</v>
      </c>
      <c r="BC36" s="55">
        <f>SUMIF(NSL!$C$1542:$C$1545,C36,NSL!$R$1542:$R$1545)</f>
        <v>0</v>
      </c>
      <c r="BD36" s="55">
        <f>SUMIF(NSL!$C$1547:$C$1560,C36,NSL!$R$1547:$R$1560)</f>
        <v>0</v>
      </c>
      <c r="BE36" s="55">
        <f>SUMIF(NSL!$C$1562:$C$1565,C36,NSL!$R$1562:$R$1565)</f>
        <v>0</v>
      </c>
      <c r="BF36" s="55">
        <f>SUMIF(NSL!$C$1567:$C$1569,C36,NSL!$R$1567:$R$1569)</f>
        <v>0</v>
      </c>
      <c r="BG36" s="65">
        <f>SUM(G36:Q36)+SUM(S36:Z36)+SUM(AB36:AH36)+SUM(AJ36:BF36)</f>
        <v>0.08</v>
      </c>
      <c r="BH36" s="53">
        <f>AI60-BG36</f>
        <v>15.63</v>
      </c>
      <c r="BI36" s="53">
        <f t="shared" si="6"/>
        <v>76.53</v>
      </c>
    </row>
    <row r="37" spans="1:61" ht="15">
      <c r="A37" s="56"/>
      <c r="B37" s="7" t="s">
        <v>162</v>
      </c>
      <c r="C37" s="8" t="s">
        <v>50</v>
      </c>
      <c r="D37" s="52">
        <f>HTg!O39</f>
        <v>8.8800000000000008</v>
      </c>
      <c r="E37" s="65">
        <f t="shared" si="10"/>
        <v>0</v>
      </c>
      <c r="F37" s="70">
        <f t="shared" si="11"/>
        <v>0</v>
      </c>
      <c r="G37" s="55">
        <f>SUMIF(NSL!$C$9:$C$10,C37,NSL!$R$9:$R$10)</f>
        <v>0</v>
      </c>
      <c r="H37" s="55">
        <f>SUMIF(NSL!$C$12:$C$13,C37,NSL!$R$12:$R$13)</f>
        <v>0</v>
      </c>
      <c r="I37" s="55">
        <f>SUMIF(NSL!$C$15:$C$16,C37,NSL!$R$15:$R$16)</f>
        <v>0</v>
      </c>
      <c r="J37" s="55">
        <f>SUMIF(NSL!$C$18:$C$19,C37,NSL!$R$18:$R$19)</f>
        <v>0</v>
      </c>
      <c r="K37" s="55">
        <f>SUMIF(NSL!$C$21:$C$43,C37,NSL!$R$21:$R$43)</f>
        <v>0</v>
      </c>
      <c r="L37" s="55">
        <f>SUMIF(NSL!$C$45:$C$51,C37,NSL!$R$45:$R$51)</f>
        <v>0</v>
      </c>
      <c r="M37" s="55">
        <f>SUMIF(NSL!$C$53:$C$55,C37,NSL!$R$53:$R$55)</f>
        <v>0</v>
      </c>
      <c r="N37" s="55">
        <f>SUMIF(NSL!$C$57:$C$65,C37,NSL!$R$57:$R$65)</f>
        <v>0</v>
      </c>
      <c r="O37" s="55">
        <f>SUMIF(NSL!$C$67:$C$76,C37,NSL!$R$67:$R$76)</f>
        <v>0</v>
      </c>
      <c r="P37" s="55">
        <f>SUMIF(NSL!$C$78:$C$79,C37,NSL!$R$78:$R$79)</f>
        <v>0</v>
      </c>
      <c r="Q37" s="55">
        <f>SUMIF(NSL!$C$81:$C$173,C37,NSL!$R$81:$R$173)</f>
        <v>0</v>
      </c>
      <c r="R37" s="65">
        <f t="shared" si="12"/>
        <v>8.8800000000000008</v>
      </c>
      <c r="S37" s="55">
        <f>SUMIF(NSL!$C$176:$C$214,C37,NSL!$R$176:$R$214)</f>
        <v>0</v>
      </c>
      <c r="T37" s="55">
        <f>SUMIF(NSL!$C$216:$C$238,C37,NSL!$R$216:$R$238)</f>
        <v>0</v>
      </c>
      <c r="U37" s="55">
        <f>SUMIF(NSL!$C$240:$C$252,C37,NSL!$R$240:$R$252)</f>
        <v>0</v>
      </c>
      <c r="V37" s="55">
        <f>SUMIF(NSL!$C$254:$C$255,C37,NSL!$R$254:$R$255)</f>
        <v>0</v>
      </c>
      <c r="W37" s="55">
        <f>SUMIF(NSL!$C$257:$C$282,C37,NSL!$R$257:$R$282)</f>
        <v>0</v>
      </c>
      <c r="X37" s="55">
        <f>SUMIF(NSL!$C$284:$C$346,C37,NSL!$R$284:$R$346)</f>
        <v>0</v>
      </c>
      <c r="Y37" s="55">
        <f>SUMIF(NSL!$C$348:$C$436,C37,NSL!$R$348:$R$436)</f>
        <v>0</v>
      </c>
      <c r="Z37" s="55">
        <f>SUMIF(NSL!$C$438:$C$480,C37,NSL!$R$438:$R$480)</f>
        <v>0</v>
      </c>
      <c r="AA37" s="72">
        <f t="shared" si="16"/>
        <v>8.8800000000000008</v>
      </c>
      <c r="AB37" s="55">
        <f>SUMIF(NSL!$C$483:$C$679,C37,NSL!$R$483:$R$679)</f>
        <v>0</v>
      </c>
      <c r="AC37" s="55">
        <f>SUMIF(NSL!$C$681:$C$682,C37,NSL!$R$681:$R$682)</f>
        <v>0</v>
      </c>
      <c r="AD37" s="55">
        <f>SUMIF(NSL!$C$684:$C$692,C37,NSL!$R$684:$R$692)</f>
        <v>0</v>
      </c>
      <c r="AE37" s="55">
        <f>SUMIF(NSL!$C$694:$C$776,C37,NSL!$R$694:$R$776)</f>
        <v>0</v>
      </c>
      <c r="AF37" s="55">
        <f>SUMIF(NSL!$C$778:$C$810,C37,NSL!$R$778:$R$810)</f>
        <v>0</v>
      </c>
      <c r="AG37" s="55">
        <f>SUMIF(NSL!$C$812:$C$813,C37,NSL!$R$812:$R$813)</f>
        <v>0</v>
      </c>
      <c r="AH37" s="55">
        <f>SUMIF(NSL!$C$815:$C$816,C37,NSL!$R$815:$R$816)</f>
        <v>0</v>
      </c>
      <c r="AI37" s="55">
        <f>SUMIF(NSL!$C$818:$C$889,C37,NSL!$R$818:$R$889)</f>
        <v>0</v>
      </c>
      <c r="AJ37" s="54">
        <f>D37-BG37</f>
        <v>8.8800000000000008</v>
      </c>
      <c r="AK37" s="55">
        <f>SUMIF(NSL!$C$919:$C$981,C37,NSL!$R$919:$R$981)</f>
        <v>0</v>
      </c>
      <c r="AL37" s="55">
        <f>SUMIF(NSL!$C$983:$C$1000,C37,NSL!$R$983:$R$1000)</f>
        <v>0</v>
      </c>
      <c r="AM37" s="55">
        <f>SUMIF(NSL!$C$1002:$C$1028,C37,NSL!$R$1002:$R$1028)</f>
        <v>0</v>
      </c>
      <c r="AN37" s="55">
        <f>SUMIF(NSL!$C$1030:$C$1045,C37,NSL!$R$1030:$R$1045)</f>
        <v>0</v>
      </c>
      <c r="AO37" s="55">
        <f>SUMIF(NSL!$C$1047:$C$1048,C37,NSL!$R$1047:$R$1048)</f>
        <v>0</v>
      </c>
      <c r="AP37" s="55">
        <f>SUMIF(NSL!$C$1050:$C$1074,C37,NSL!$R$1050:$R$1074)</f>
        <v>0</v>
      </c>
      <c r="AQ37" s="55">
        <f>SUMIF(NSL!$C$1076:$C$1099,C37,NSL!$R$1076:$R$1099)</f>
        <v>0</v>
      </c>
      <c r="AR37" s="55">
        <f>SUMIF(NSL!$C$1101:$C$1121,C37,NSL!$R$1101:$R$1121)</f>
        <v>0</v>
      </c>
      <c r="AS37" s="55">
        <f>SUMIF(NSL!$C$1123:$C$1164,C37,NSL!$R$1123:$R$1164)</f>
        <v>0</v>
      </c>
      <c r="AT37" s="55">
        <f>SUMIF(NSL!$C$1166:$C$1201,C37,NSL!$R$1166:$R$1201)</f>
        <v>0</v>
      </c>
      <c r="AU37" s="55">
        <f>SUMIF(NSL!$C$1203:$C$1223,C37,NSL!$R$1203:$R$1223)</f>
        <v>0</v>
      </c>
      <c r="AV37" s="55">
        <f>SUMIF(NSL!$C$1225:$C$1226,C37,NSL!$R$1225:$R$1226)</f>
        <v>0</v>
      </c>
      <c r="AW37" s="55">
        <f>SUMIF(NSL!$C$1228:$C$1244,C37,NSL!$R$1228:$R$1244)</f>
        <v>0</v>
      </c>
      <c r="AX37" s="55">
        <f>SUMIF(NSL!$C$1246:$C$1351,C37,NSL!$R$1246:$R$1351)</f>
        <v>0</v>
      </c>
      <c r="AY37" s="55">
        <f>SUMIF(NSL!$C$1353:$C$1434,C37,NSL!$R$1353:$R$1434)</f>
        <v>0</v>
      </c>
      <c r="AZ37" s="55">
        <f>SUMIF(NSL!$C$1436:$C$1440,C37,NSL!$R$1436:$R$1440)</f>
        <v>0</v>
      </c>
      <c r="BA37" s="55">
        <f>SUMIF(NSL!$C$1442:$C$1507,C37,NSL!$R$1442:$R$1507)</f>
        <v>0</v>
      </c>
      <c r="BB37" s="55">
        <f>SUMIF(NSL!$C$1509:$C$1540,C37,NSL!$R$1509:$R$1540)</f>
        <v>0</v>
      </c>
      <c r="BC37" s="55">
        <f>SUMIF(NSL!$C$1542:$C$1545,C37,NSL!$R$1542:$R$1545)</f>
        <v>0</v>
      </c>
      <c r="BD37" s="55">
        <f>SUMIF(NSL!$C$1547:$C$1560,C37,NSL!$R$1547:$R$1560)</f>
        <v>0</v>
      </c>
      <c r="BE37" s="55">
        <f>SUMIF(NSL!$C$1562:$C$1565,C37,NSL!$R$1562:$R$1565)</f>
        <v>0</v>
      </c>
      <c r="BF37" s="55">
        <f>SUMIF(NSL!$C$1567:$C$1569,C37,NSL!$R$1567:$R$1569)</f>
        <v>0</v>
      </c>
      <c r="BG37" s="65">
        <f>SUM(G37:Q37)+SUM(S37:Z37)+SUM(AB37:AI37)+SUM(AK37:BF37)</f>
        <v>0</v>
      </c>
      <c r="BH37" s="53">
        <f>AJ60-BG37</f>
        <v>3.7099999999999991</v>
      </c>
      <c r="BI37" s="53">
        <f t="shared" si="6"/>
        <v>12.59</v>
      </c>
    </row>
    <row r="38" spans="1:61" ht="15">
      <c r="A38" s="56"/>
      <c r="B38" s="7" t="s">
        <v>173</v>
      </c>
      <c r="C38" s="8" t="s">
        <v>51</v>
      </c>
      <c r="D38" s="52">
        <f>HTg!O40</f>
        <v>0.01</v>
      </c>
      <c r="E38" s="65">
        <f t="shared" si="10"/>
        <v>0</v>
      </c>
      <c r="F38" s="70">
        <f t="shared" si="11"/>
        <v>0</v>
      </c>
      <c r="G38" s="55">
        <f>SUMIF(NSL!$C$9:$C$10,C38,NSL!$R$9:$R$10)</f>
        <v>0</v>
      </c>
      <c r="H38" s="55">
        <f>SUMIF(NSL!$C$12:$C$13,C38,NSL!$R$12:$R$13)</f>
        <v>0</v>
      </c>
      <c r="I38" s="55">
        <f>SUMIF(NSL!$C$15:$C$16,C38,NSL!$R$15:$R$16)</f>
        <v>0</v>
      </c>
      <c r="J38" s="55">
        <f>SUMIF(NSL!$C$18:$C$19,C38,NSL!$R$18:$R$19)</f>
        <v>0</v>
      </c>
      <c r="K38" s="55">
        <f>SUMIF(NSL!$C$21:$C$43,C38,NSL!$R$21:$R$43)</f>
        <v>0</v>
      </c>
      <c r="L38" s="55">
        <f>SUMIF(NSL!$C$45:$C$51,C38,NSL!$R$45:$R$51)</f>
        <v>0</v>
      </c>
      <c r="M38" s="55">
        <f>SUMIF(NSL!$C$53:$C$55,C38,NSL!$R$53:$R$55)</f>
        <v>0</v>
      </c>
      <c r="N38" s="55">
        <f>SUMIF(NSL!$C$57:$C$65,C38,NSL!$R$57:$R$65)</f>
        <v>0</v>
      </c>
      <c r="O38" s="55">
        <f>SUMIF(NSL!$C$67:$C$76,C38,NSL!$R$67:$R$76)</f>
        <v>0</v>
      </c>
      <c r="P38" s="55">
        <f>SUMIF(NSL!$C$78:$C$79,C38,NSL!$R$78:$R$79)</f>
        <v>0</v>
      </c>
      <c r="Q38" s="55">
        <f>SUMIF(NSL!$C$81:$C$173,C38,NSL!$R$81:$R$173)</f>
        <v>0</v>
      </c>
      <c r="R38" s="65">
        <f t="shared" si="12"/>
        <v>0.01</v>
      </c>
      <c r="S38" s="55">
        <f>SUMIF(NSL!$C$176:$C$214,C38,NSL!$R$176:$R$214)</f>
        <v>0</v>
      </c>
      <c r="T38" s="55">
        <f>SUMIF(NSL!$C$216:$C$238,C38,NSL!$R$216:$R$238)</f>
        <v>0</v>
      </c>
      <c r="U38" s="55">
        <f>SUMIF(NSL!$C$240:$C$252,C38,NSL!$R$240:$R$252)</f>
        <v>0</v>
      </c>
      <c r="V38" s="55">
        <f>SUMIF(NSL!$C$254:$C$255,C38,NSL!$R$254:$R$255)</f>
        <v>0</v>
      </c>
      <c r="W38" s="55">
        <f>SUMIF(NSL!$C$257:$C$282,C38,NSL!$R$257:$R$282)</f>
        <v>0</v>
      </c>
      <c r="X38" s="55">
        <f>SUMIF(NSL!$C$284:$C$346,C38,NSL!$R$284:$R$346)</f>
        <v>0</v>
      </c>
      <c r="Y38" s="55">
        <f>SUMIF(NSL!$C$348:$C$436,C38,NSL!$R$348:$R$436)</f>
        <v>0</v>
      </c>
      <c r="Z38" s="55">
        <f>SUMIF(NSL!$C$438:$C$480,C38,NSL!$R$438:$R$480)</f>
        <v>0</v>
      </c>
      <c r="AA38" s="72">
        <f t="shared" si="16"/>
        <v>0.01</v>
      </c>
      <c r="AB38" s="55">
        <f>SUMIF(NSL!$C$483:$C$679,C38,NSL!$R$483:$R$679)</f>
        <v>0</v>
      </c>
      <c r="AC38" s="55">
        <f>SUMIF(NSL!$C$681:$C$682,C38,NSL!$R$681:$R$682)</f>
        <v>0</v>
      </c>
      <c r="AD38" s="55">
        <f>SUMIF(NSL!$C$684:$C$692,C38,NSL!$R$684:$R$692)</f>
        <v>0</v>
      </c>
      <c r="AE38" s="55">
        <f>SUMIF(NSL!$C$694:$C$776,C38,NSL!$R$694:$R$776)</f>
        <v>0</v>
      </c>
      <c r="AF38" s="55">
        <f>SUMIF(NSL!$C$778:$C$810,C38,NSL!$R$778:$R$810)</f>
        <v>0</v>
      </c>
      <c r="AG38" s="55">
        <f>SUMIF(NSL!$C$812:$C$813,C38,NSL!$R$812:$R$813)</f>
        <v>0</v>
      </c>
      <c r="AH38" s="55">
        <f>SUMIF(NSL!$C$815:$C$816,C38,NSL!$R$815:$R$816)</f>
        <v>0</v>
      </c>
      <c r="AI38" s="55">
        <f>SUMIF(NSL!$C$818:$C$889,C38,NSL!$R$818:$R$889)</f>
        <v>0</v>
      </c>
      <c r="AJ38" s="55">
        <f>SUMIF(NSL!$C$891:$C$917,C38,NSL!$R$891:$R$917)</f>
        <v>0</v>
      </c>
      <c r="AK38" s="54">
        <f>D38-BG38</f>
        <v>0.01</v>
      </c>
      <c r="AL38" s="55">
        <f>SUMIF(NSL!$C$983:$C$1000,C38,NSL!$R$983:$R$1000)</f>
        <v>0</v>
      </c>
      <c r="AM38" s="55">
        <f>SUMIF(NSL!$C$1002:$C$1028,C38,NSL!$R$1002:$R$1028)</f>
        <v>0</v>
      </c>
      <c r="AN38" s="55">
        <f>SUMIF(NSL!$C$1030:$C$1045,C38,NSL!$R$1030:$R$1045)</f>
        <v>0</v>
      </c>
      <c r="AO38" s="55">
        <f>SUMIF(NSL!$C$1047:$C$1048,C38,NSL!$R$1047:$R$1048)</f>
        <v>0</v>
      </c>
      <c r="AP38" s="55">
        <f>SUMIF(NSL!$C$1050:$C$1074,C38,NSL!$R$1050:$R$1074)</f>
        <v>0</v>
      </c>
      <c r="AQ38" s="55">
        <f>SUMIF(NSL!$C$1076:$C$1099,C38,NSL!$R$1076:$R$1099)</f>
        <v>0</v>
      </c>
      <c r="AR38" s="55">
        <f>SUMIF(NSL!$C$1101:$C$1121,C38,NSL!$R$1101:$R$1121)</f>
        <v>0</v>
      </c>
      <c r="AS38" s="55">
        <f>SUMIF(NSL!$C$1123:$C$1164,C38,NSL!$R$1123:$R$1164)</f>
        <v>0</v>
      </c>
      <c r="AT38" s="55">
        <f>SUMIF(NSL!$C$1166:$C$1201,C38,NSL!$R$1166:$R$1201)</f>
        <v>0</v>
      </c>
      <c r="AU38" s="55">
        <f>SUMIF(NSL!$C$1203:$C$1223,C38,NSL!$R$1203:$R$1223)</f>
        <v>0</v>
      </c>
      <c r="AV38" s="55">
        <f>SUMIF(NSL!$C$1225:$C$1226,C38,NSL!$R$1225:$R$1226)</f>
        <v>0</v>
      </c>
      <c r="AW38" s="55">
        <f>SUMIF(NSL!$C$1228:$C$1244,C38,NSL!$R$1228:$R$1244)</f>
        <v>0</v>
      </c>
      <c r="AX38" s="55">
        <f>SUMIF(NSL!$C$1246:$C$1351,C38,NSL!$R$1246:$R$1351)</f>
        <v>0</v>
      </c>
      <c r="AY38" s="55">
        <f>SUMIF(NSL!$C$1353:$C$1434,C38,NSL!$R$1353:$R$1434)</f>
        <v>0</v>
      </c>
      <c r="AZ38" s="55">
        <f>SUMIF(NSL!$C$1436:$C$1440,C38,NSL!$R$1436:$R$1440)</f>
        <v>0</v>
      </c>
      <c r="BA38" s="55">
        <f>SUMIF(NSL!$C$1442:$C$1507,C38,NSL!$R$1442:$R$1507)</f>
        <v>0</v>
      </c>
      <c r="BB38" s="55">
        <f>SUMIF(NSL!$C$1509:$C$1540,C38,NSL!$R$1509:$R$1540)</f>
        <v>0</v>
      </c>
      <c r="BC38" s="55">
        <f>SUMIF(NSL!$C$1542:$C$1545,C38,NSL!$R$1542:$R$1545)</f>
        <v>0</v>
      </c>
      <c r="BD38" s="55">
        <f>SUMIF(NSL!$C$1547:$C$1560,C38,NSL!$R$1547:$R$1560)</f>
        <v>0</v>
      </c>
      <c r="BE38" s="55">
        <f>SUMIF(NSL!$C$1562:$C$1565,C38,NSL!$R$1562:$R$1565)</f>
        <v>0</v>
      </c>
      <c r="BF38" s="55">
        <f>SUMIF(NSL!$C$1567:$C$1569,C38,NSL!$R$1567:$R$1569)</f>
        <v>0</v>
      </c>
      <c r="BG38" s="65">
        <f>SUM(G38:Q38)+SUM(S38:Z38)+SUM(AB38:AJ38)+SUM(AL38:BF38)</f>
        <v>0</v>
      </c>
      <c r="BH38" s="53">
        <f>AK60-BG38</f>
        <v>4.41</v>
      </c>
      <c r="BI38" s="53">
        <f t="shared" si="6"/>
        <v>4.42</v>
      </c>
    </row>
    <row r="39" spans="1:61" ht="15">
      <c r="A39" s="56"/>
      <c r="B39" s="7" t="s">
        <v>174</v>
      </c>
      <c r="C39" s="8" t="s">
        <v>52</v>
      </c>
      <c r="D39" s="52">
        <f>HTg!O41</f>
        <v>7.0000000000000007E-2</v>
      </c>
      <c r="E39" s="65">
        <f t="shared" si="10"/>
        <v>0</v>
      </c>
      <c r="F39" s="70">
        <f t="shared" si="11"/>
        <v>0</v>
      </c>
      <c r="G39" s="55">
        <f>SUMIF(NSL!$C$9:$C$10,C39,NSL!$R$9:$R$10)</f>
        <v>0</v>
      </c>
      <c r="H39" s="55">
        <f>SUMIF(NSL!$C$12:$C$13,C39,NSL!$R$12:$R$13)</f>
        <v>0</v>
      </c>
      <c r="I39" s="55">
        <f>SUMIF(NSL!$C$15:$C$16,C39,NSL!$R$15:$R$16)</f>
        <v>0</v>
      </c>
      <c r="J39" s="55">
        <f>SUMIF(NSL!$C$18:$C$19,C39,NSL!$R$18:$R$19)</f>
        <v>0</v>
      </c>
      <c r="K39" s="55">
        <f>SUMIF(NSL!$C$21:$C$43,C39,NSL!$R$21:$R$43)</f>
        <v>0</v>
      </c>
      <c r="L39" s="55">
        <f>SUMIF(NSL!$C$45:$C$51,C39,NSL!$R$45:$R$51)</f>
        <v>0</v>
      </c>
      <c r="M39" s="55">
        <f>SUMIF(NSL!$C$53:$C$55,C39,NSL!$R$53:$R$55)</f>
        <v>0</v>
      </c>
      <c r="N39" s="55">
        <f>SUMIF(NSL!$C$57:$C$65,C39,NSL!$R$57:$R$65)</f>
        <v>0</v>
      </c>
      <c r="O39" s="55">
        <f>SUMIF(NSL!$C$67:$C$76,C39,NSL!$R$67:$R$76)</f>
        <v>0</v>
      </c>
      <c r="P39" s="55">
        <f>SUMIF(NSL!$C$78:$C$79,C39,NSL!$R$78:$R$79)</f>
        <v>0</v>
      </c>
      <c r="Q39" s="55">
        <f>SUMIF(NSL!$C$81:$C$173,C39,NSL!$R$81:$R$173)</f>
        <v>0</v>
      </c>
      <c r="R39" s="65">
        <f t="shared" si="12"/>
        <v>7.0000000000000007E-2</v>
      </c>
      <c r="S39" s="55">
        <f>SUMIF(NSL!$C$176:$C$214,C39,NSL!$R$176:$R$214)</f>
        <v>0</v>
      </c>
      <c r="T39" s="55">
        <f>SUMIF(NSL!$C$216:$C$238,C39,NSL!$R$216:$R$238)</f>
        <v>0</v>
      </c>
      <c r="U39" s="55">
        <f>SUMIF(NSL!$C$240:$C$252,C39,NSL!$R$240:$R$252)</f>
        <v>0</v>
      </c>
      <c r="V39" s="55">
        <f>SUMIF(NSL!$C$254:$C$255,C39,NSL!$R$254:$R$255)</f>
        <v>0</v>
      </c>
      <c r="W39" s="55">
        <f>SUMIF(NSL!$C$257:$C$282,C39,NSL!$R$257:$R$282)</f>
        <v>0</v>
      </c>
      <c r="X39" s="55">
        <f>SUMIF(NSL!$C$284:$C$346,C39,NSL!$R$284:$R$346)</f>
        <v>0</v>
      </c>
      <c r="Y39" s="55">
        <f>SUMIF(NSL!$C$348:$C$436,C39,NSL!$R$348:$R$436)</f>
        <v>0</v>
      </c>
      <c r="Z39" s="55">
        <f>SUMIF(NSL!$C$438:$C$480,C39,NSL!$R$438:$R$480)</f>
        <v>0</v>
      </c>
      <c r="AA39" s="72">
        <f t="shared" si="16"/>
        <v>0</v>
      </c>
      <c r="AB39" s="55">
        <f>SUMIF(NSL!$C$483:$C$679,C39,NSL!$R$483:$R$679)</f>
        <v>0</v>
      </c>
      <c r="AC39" s="55">
        <f>SUMIF(NSL!$C$681:$C$682,C39,NSL!$R$681:$R$682)</f>
        <v>0</v>
      </c>
      <c r="AD39" s="55">
        <f>SUMIF(NSL!$C$684:$C$692,C39,NSL!$R$684:$R$692)</f>
        <v>0</v>
      </c>
      <c r="AE39" s="55">
        <f>SUMIF(NSL!$C$694:$C$776,C39,NSL!$R$694:$R$776)</f>
        <v>0</v>
      </c>
      <c r="AF39" s="55">
        <f>SUMIF(NSL!$C$778:$C$810,C39,NSL!$R$778:$R$810)</f>
        <v>0</v>
      </c>
      <c r="AG39" s="55">
        <f>SUMIF(NSL!$C$812:$C$813,C39,NSL!$R$812:$R$813)</f>
        <v>0</v>
      </c>
      <c r="AH39" s="55">
        <f>SUMIF(NSL!$C$815:$C$816,C39,NSL!$R$815:$R$816)</f>
        <v>0</v>
      </c>
      <c r="AI39" s="55">
        <f>SUMIF(NSL!$C$818:$C$889,C39,NSL!$R$818:$R$889)</f>
        <v>0</v>
      </c>
      <c r="AJ39" s="55">
        <f>SUMIF(NSL!$C$891:$C$917,C39,NSL!$R$891:$R$917)</f>
        <v>0</v>
      </c>
      <c r="AK39" s="55">
        <f>SUMIF(NSL!$C$919:$C$981,C39,NSL!$R$919:$R$981)</f>
        <v>0</v>
      </c>
      <c r="AL39" s="54">
        <f>D39-BG39</f>
        <v>0</v>
      </c>
      <c r="AM39" s="55">
        <f>SUMIF(NSL!$C$1002:$C$1028,C39,NSL!$R$1002:$R$1028)</f>
        <v>0</v>
      </c>
      <c r="AN39" s="55">
        <f>SUMIF(NSL!$C$1030:$C$1045,C39,NSL!$R$1030:$R$1045)</f>
        <v>0</v>
      </c>
      <c r="AO39" s="55">
        <f>SUMIF(NSL!$C$1047:$C$1048,C39,NSL!$R$1047:$R$1048)</f>
        <v>0</v>
      </c>
      <c r="AP39" s="55">
        <f>SUMIF(NSL!$C$1050:$C$1074,C39,NSL!$R$1050:$R$1074)</f>
        <v>0</v>
      </c>
      <c r="AQ39" s="55">
        <f>SUMIF(NSL!$C$1076:$C$1099,C39,NSL!$R$1076:$R$1099)</f>
        <v>0</v>
      </c>
      <c r="AR39" s="55">
        <f>SUMIF(NSL!$C$1101:$C$1121,C39,NSL!$R$1101:$R$1121)</f>
        <v>0</v>
      </c>
      <c r="AS39" s="55">
        <f>SUMIF(NSL!$C$1123:$C$1164,C39,NSL!$R$1123:$R$1164)</f>
        <v>0</v>
      </c>
      <c r="AT39" s="55">
        <f>SUMIF(NSL!$C$1166:$C$1201,C39,NSL!$R$1166:$R$1201)</f>
        <v>7.0000000000000007E-2</v>
      </c>
      <c r="AU39" s="55">
        <f>SUMIF(NSL!$C$1203:$C$1223,C39,NSL!$R$1203:$R$1223)</f>
        <v>0</v>
      </c>
      <c r="AV39" s="55">
        <f>SUMIF(NSL!$C$1225:$C$1226,C39,NSL!$R$1225:$R$1226)</f>
        <v>0</v>
      </c>
      <c r="AW39" s="55">
        <f>SUMIF(NSL!$C$1228:$C$1244,C39,NSL!$R$1228:$R$1244)</f>
        <v>0</v>
      </c>
      <c r="AX39" s="55">
        <f>SUMIF(NSL!$C$1246:$C$1351,C39,NSL!$R$1246:$R$1351)</f>
        <v>0</v>
      </c>
      <c r="AY39" s="55">
        <f>SUMIF(NSL!$C$1353:$C$1434,C39,NSL!$R$1353:$R$1434)</f>
        <v>0</v>
      </c>
      <c r="AZ39" s="55">
        <f>SUMIF(NSL!$C$1436:$C$1440,C39,NSL!$R$1436:$R$1440)</f>
        <v>0</v>
      </c>
      <c r="BA39" s="55">
        <f>SUMIF(NSL!$C$1442:$C$1507,C39,NSL!$R$1442:$R$1507)</f>
        <v>0</v>
      </c>
      <c r="BB39" s="55">
        <f>SUMIF(NSL!$C$1509:$C$1540,C39,NSL!$R$1509:$R$1540)</f>
        <v>0</v>
      </c>
      <c r="BC39" s="55">
        <f>SUMIF(NSL!$C$1542:$C$1545,C39,NSL!$R$1542:$R$1545)</f>
        <v>0</v>
      </c>
      <c r="BD39" s="55">
        <f>SUMIF(NSL!$C$1547:$C$1560,C39,NSL!$R$1547:$R$1560)</f>
        <v>0</v>
      </c>
      <c r="BE39" s="55">
        <f>SUMIF(NSL!$C$1562:$C$1565,C39,NSL!$R$1562:$R$1565)</f>
        <v>0</v>
      </c>
      <c r="BF39" s="55">
        <f>SUMIF(NSL!$C$1567:$C$1569,C39,NSL!$R$1567:$R$1569)</f>
        <v>0</v>
      </c>
      <c r="BG39" s="65">
        <f>SUM(G39:Q39)+SUM(S39:Z39)+SUM(AB39:AK39)+SUM(AM39:BF39)</f>
        <v>7.0000000000000007E-2</v>
      </c>
      <c r="BH39" s="53">
        <f>AL60-BG39</f>
        <v>-7.0000000000000007E-2</v>
      </c>
      <c r="BI39" s="53">
        <f t="shared" si="6"/>
        <v>0</v>
      </c>
    </row>
    <row r="40" spans="1:61" ht="15">
      <c r="A40" s="56"/>
      <c r="B40" s="7" t="s">
        <v>163</v>
      </c>
      <c r="C40" s="8" t="s">
        <v>59</v>
      </c>
      <c r="D40" s="52">
        <f>HTg!O42</f>
        <v>0.4</v>
      </c>
      <c r="E40" s="65">
        <f t="shared" si="10"/>
        <v>0</v>
      </c>
      <c r="F40" s="70">
        <f t="shared" si="11"/>
        <v>0</v>
      </c>
      <c r="G40" s="55">
        <f>SUMIF(NSL!$C$9:$C$10,C40,NSL!$R$9:$R$10)</f>
        <v>0</v>
      </c>
      <c r="H40" s="55">
        <f>SUMIF(NSL!$C$12:$C$13,C40,NSL!$R$12:$R$13)</f>
        <v>0</v>
      </c>
      <c r="I40" s="55">
        <f>SUMIF(NSL!$C$15:$C$16,C40,NSL!$R$15:$R$16)</f>
        <v>0</v>
      </c>
      <c r="J40" s="55">
        <f>SUMIF(NSL!$C$18:$C$19,C40,NSL!$R$18:$R$19)</f>
        <v>0</v>
      </c>
      <c r="K40" s="55">
        <f>SUMIF(NSL!$C$21:$C$43,C40,NSL!$R$21:$R$43)</f>
        <v>0</v>
      </c>
      <c r="L40" s="55">
        <f>SUMIF(NSL!$C$45:$C$51,C40,NSL!$R$45:$R$51)</f>
        <v>0</v>
      </c>
      <c r="M40" s="55">
        <f>SUMIF(NSL!$C$53:$C$55,C40,NSL!$R$53:$R$55)</f>
        <v>0</v>
      </c>
      <c r="N40" s="55">
        <f>SUMIF(NSL!$C$57:$C$65,C40,NSL!$R$57:$R$65)</f>
        <v>0</v>
      </c>
      <c r="O40" s="55">
        <f>SUMIF(NSL!$C$67:$C$76,C40,NSL!$R$67:$R$76)</f>
        <v>0</v>
      </c>
      <c r="P40" s="55">
        <f>SUMIF(NSL!$C$78:$C$79,C40,NSL!$R$78:$R$79)</f>
        <v>0</v>
      </c>
      <c r="Q40" s="55">
        <f>SUMIF(NSL!$C$81:$C$173,C40,NSL!$R$81:$R$173)</f>
        <v>0</v>
      </c>
      <c r="R40" s="65">
        <f t="shared" si="12"/>
        <v>0.4</v>
      </c>
      <c r="S40" s="55">
        <f>SUMIF(NSL!$C$176:$C$214,C40,NSL!$R$176:$R$214)</f>
        <v>0</v>
      </c>
      <c r="T40" s="55">
        <f>SUMIF(NSL!$C$216:$C$238,C40,NSL!$R$216:$R$238)</f>
        <v>0</v>
      </c>
      <c r="U40" s="55">
        <f>SUMIF(NSL!$C$240:$C$252,C40,NSL!$R$240:$R$252)</f>
        <v>0</v>
      </c>
      <c r="V40" s="55">
        <f>SUMIF(NSL!$C$254:$C$255,C40,NSL!$R$254:$R$255)</f>
        <v>0</v>
      </c>
      <c r="W40" s="55">
        <f>SUMIF(NSL!$C$257:$C$282,C40,NSL!$R$257:$R$282)</f>
        <v>0</v>
      </c>
      <c r="X40" s="55">
        <f>SUMIF(NSL!$C$284:$C$346,C40,NSL!$R$284:$R$346)</f>
        <v>0</v>
      </c>
      <c r="Y40" s="55">
        <f>SUMIF(NSL!$C$348:$C$436,C40,NSL!$R$348:$R$436)</f>
        <v>0</v>
      </c>
      <c r="Z40" s="55">
        <f>SUMIF(NSL!$C$438:$C$480,C40,NSL!$R$438:$R$480)</f>
        <v>0</v>
      </c>
      <c r="AA40" s="72">
        <f t="shared" si="16"/>
        <v>0.4</v>
      </c>
      <c r="AB40" s="55">
        <f>SUMIF(NSL!$C$483:$C$679,C40,NSL!$R$483:$R$679)</f>
        <v>0</v>
      </c>
      <c r="AC40" s="55">
        <f>SUMIF(NSL!$C$681:$C$682,C40,NSL!$R$681:$R$682)</f>
        <v>0</v>
      </c>
      <c r="AD40" s="55">
        <f>SUMIF(NSL!$C$684:$C$692,C40,NSL!$R$684:$R$692)</f>
        <v>0</v>
      </c>
      <c r="AE40" s="55">
        <f>SUMIF(NSL!$C$694:$C$776,C40,NSL!$R$694:$R$776)</f>
        <v>0</v>
      </c>
      <c r="AF40" s="55">
        <f>SUMIF(NSL!$C$778:$C$810,C40,NSL!$R$778:$R$810)</f>
        <v>0</v>
      </c>
      <c r="AG40" s="55">
        <f>SUMIF(NSL!$C$812:$C$813,C40,NSL!$R$812:$R$813)</f>
        <v>0</v>
      </c>
      <c r="AH40" s="55">
        <f>SUMIF(NSL!$C$815:$C$816,C40,NSL!$R$815:$R$816)</f>
        <v>0</v>
      </c>
      <c r="AI40" s="55">
        <f>SUMIF(NSL!$C$818:$C$889,C40,NSL!$R$818:$R$889)</f>
        <v>0</v>
      </c>
      <c r="AJ40" s="55">
        <f>SUMIF(NSL!$C$891:$C$917,C40,NSL!$R$891:$R$917)</f>
        <v>0</v>
      </c>
      <c r="AK40" s="55">
        <f>SUMIF(NSL!$C$919:$C$981,C40,NSL!$R$919:$R$981)</f>
        <v>0</v>
      </c>
      <c r="AL40" s="55">
        <f>SUMIF(NSL!$C$983:$C$1000,C40,NSL!$R$983:$R$1000)</f>
        <v>0</v>
      </c>
      <c r="AM40" s="54">
        <f>D40-BG40</f>
        <v>0.4</v>
      </c>
      <c r="AN40" s="55">
        <f>SUMIF(NSL!$C$1030:$C$1045,C40,NSL!$R$1030:$R$1045)</f>
        <v>0</v>
      </c>
      <c r="AO40" s="55">
        <f>SUMIF(NSL!$C$1047:$C$1048,C40,NSL!$R$1047:$R$1048)</f>
        <v>0</v>
      </c>
      <c r="AP40" s="55">
        <f>SUMIF(NSL!$C$1050:$C$1074,C40,NSL!$R$1050:$R$1074)</f>
        <v>0</v>
      </c>
      <c r="AQ40" s="55">
        <f>SUMIF(NSL!$C$1076:$C$1099,C40,NSL!$R$1076:$R$1099)</f>
        <v>0</v>
      </c>
      <c r="AR40" s="55">
        <f>SUMIF(NSL!$C$1101:$C$1121,C40,NSL!$R$1101:$R$1121)</f>
        <v>0</v>
      </c>
      <c r="AS40" s="55">
        <f>SUMIF(NSL!$C$1123:$C$1164,C40,NSL!$R$1123:$R$1164)</f>
        <v>0</v>
      </c>
      <c r="AT40" s="55">
        <f>SUMIF(NSL!$C$1166:$C$1201,C40,NSL!$R$1166:$R$1201)</f>
        <v>0</v>
      </c>
      <c r="AU40" s="55">
        <f>SUMIF(NSL!$C$1203:$C$1223,C40,NSL!$R$1203:$R$1223)</f>
        <v>0</v>
      </c>
      <c r="AV40" s="55">
        <f>SUMIF(NSL!$C$1225:$C$1226,C40,NSL!$R$1225:$R$1226)</f>
        <v>0</v>
      </c>
      <c r="AW40" s="55">
        <f>SUMIF(NSL!$C$1228:$C$1244,C40,NSL!$R$1228:$R$1244)</f>
        <v>0</v>
      </c>
      <c r="AX40" s="55">
        <f>SUMIF(NSL!$C$1246:$C$1351,C40,NSL!$R$1246:$R$1351)</f>
        <v>0</v>
      </c>
      <c r="AY40" s="55">
        <f>SUMIF(NSL!$C$1353:$C$1434,C40,NSL!$R$1353:$R$1434)</f>
        <v>0</v>
      </c>
      <c r="AZ40" s="55">
        <f>SUMIF(NSL!$C$1436:$C$1440,C40,NSL!$R$1436:$R$1440)</f>
        <v>0</v>
      </c>
      <c r="BA40" s="55">
        <f>SUMIF(NSL!$C$1442:$C$1507,C40,NSL!$R$1442:$R$1507)</f>
        <v>0</v>
      </c>
      <c r="BB40" s="55">
        <f>SUMIF(NSL!$C$1509:$C$1540,C40,NSL!$R$1509:$R$1540)</f>
        <v>0</v>
      </c>
      <c r="BC40" s="55">
        <f>SUMIF(NSL!$C$1542:$C$1545,C40,NSL!$R$1542:$R$1545)</f>
        <v>0</v>
      </c>
      <c r="BD40" s="55">
        <f>SUMIF(NSL!$C$1547:$C$1560,C40,NSL!$R$1547:$R$1560)</f>
        <v>0</v>
      </c>
      <c r="BE40" s="55">
        <f>SUMIF(NSL!$C$1562:$C$1565,C40,NSL!$R$1562:$R$1565)</f>
        <v>0</v>
      </c>
      <c r="BF40" s="55">
        <f>SUMIF(NSL!$C$1567:$C$1569,C40,NSL!$R$1567:$R$1569)</f>
        <v>0</v>
      </c>
      <c r="BG40" s="65">
        <f>SUM(G40:Q40)+SUM(S40:Z40)+SUM(AB40:AL40)+SUM(AN40:BF40)</f>
        <v>0</v>
      </c>
      <c r="BH40" s="53">
        <f>AM60-BG40</f>
        <v>0.99999999999999989</v>
      </c>
      <c r="BI40" s="53">
        <f t="shared" si="6"/>
        <v>1.4</v>
      </c>
    </row>
    <row r="41" spans="1:61" ht="15">
      <c r="A41" s="56"/>
      <c r="B41" s="7" t="s">
        <v>175</v>
      </c>
      <c r="C41" s="8" t="s">
        <v>177</v>
      </c>
      <c r="D41" s="52">
        <f>HTg!O43</f>
        <v>0</v>
      </c>
      <c r="E41" s="65">
        <f t="shared" si="10"/>
        <v>0</v>
      </c>
      <c r="F41" s="70">
        <f t="shared" si="11"/>
        <v>0</v>
      </c>
      <c r="G41" s="55">
        <f>SUMIF(NSL!$C$9:$C$10,C41,NSL!$R$9:$R$10)</f>
        <v>0</v>
      </c>
      <c r="H41" s="55">
        <f>SUMIF(NSL!$C$12:$C$13,C41,NSL!$R$12:$R$13)</f>
        <v>0</v>
      </c>
      <c r="I41" s="55">
        <f>SUMIF(NSL!$C$15:$C$16,C41,NSL!$R$15:$R$16)</f>
        <v>0</v>
      </c>
      <c r="J41" s="55">
        <f>SUMIF(NSL!$C$18:$C$19,C41,NSL!$R$18:$R$19)</f>
        <v>0</v>
      </c>
      <c r="K41" s="55">
        <f>SUMIF(NSL!$C$21:$C$43,C41,NSL!$R$21:$R$43)</f>
        <v>0</v>
      </c>
      <c r="L41" s="55">
        <f>SUMIF(NSL!$C$45:$C$51,C41,NSL!$R$45:$R$51)</f>
        <v>0</v>
      </c>
      <c r="M41" s="55">
        <f>SUMIF(NSL!$C$53:$C$55,C41,NSL!$R$53:$R$55)</f>
        <v>0</v>
      </c>
      <c r="N41" s="55">
        <f>SUMIF(NSL!$C$57:$C$65,C41,NSL!$R$57:$R$65)</f>
        <v>0</v>
      </c>
      <c r="O41" s="55">
        <f>SUMIF(NSL!$C$67:$C$76,C41,NSL!$R$67:$R$76)</f>
        <v>0</v>
      </c>
      <c r="P41" s="55">
        <f>SUMIF(NSL!$C$78:$C$79,C41,NSL!$R$78:$R$79)</f>
        <v>0</v>
      </c>
      <c r="Q41" s="55">
        <f>SUMIF(NSL!$C$81:$C$173,C41,NSL!$R$81:$R$173)</f>
        <v>0</v>
      </c>
      <c r="R41" s="65">
        <f t="shared" si="12"/>
        <v>0</v>
      </c>
      <c r="S41" s="55">
        <f>SUMIF(NSL!$C$176:$C$214,C41,NSL!$R$176:$R$214)</f>
        <v>0</v>
      </c>
      <c r="T41" s="55">
        <f>SUMIF(NSL!$C$216:$C$238,C41,NSL!$R$216:$R$238)</f>
        <v>0</v>
      </c>
      <c r="U41" s="55">
        <f>SUMIF(NSL!$C$240:$C$252,C41,NSL!$R$240:$R$252)</f>
        <v>0</v>
      </c>
      <c r="V41" s="55">
        <f>SUMIF(NSL!$C$254:$C$255,C41,NSL!$R$254:$R$255)</f>
        <v>0</v>
      </c>
      <c r="W41" s="55">
        <f>SUMIF(NSL!$C$257:$C$282,C41,NSL!$R$257:$R$282)</f>
        <v>0</v>
      </c>
      <c r="X41" s="55">
        <f>SUMIF(NSL!$C$284:$C$346,C41,NSL!$R$284:$R$346)</f>
        <v>0</v>
      </c>
      <c r="Y41" s="55">
        <f>SUMIF(NSL!$C$348:$C$436,C41,NSL!$R$348:$R$436)</f>
        <v>0</v>
      </c>
      <c r="Z41" s="55">
        <f>SUMIF(NSL!$C$438:$C$480,C41,NSL!$R$438:$R$480)</f>
        <v>0</v>
      </c>
      <c r="AA41" s="72">
        <f t="shared" si="16"/>
        <v>0</v>
      </c>
      <c r="AB41" s="55">
        <f>SUMIF(NSL!$C$483:$C$679,C41,NSL!$R$483:$R$679)</f>
        <v>0</v>
      </c>
      <c r="AC41" s="55">
        <f>SUMIF(NSL!$C$681:$C$682,C41,NSL!$R$681:$R$682)</f>
        <v>0</v>
      </c>
      <c r="AD41" s="55">
        <f>SUMIF(NSL!$C$684:$C$692,C41,NSL!$R$684:$R$692)</f>
        <v>0</v>
      </c>
      <c r="AE41" s="55">
        <f>SUMIF(NSL!$C$694:$C$776,C41,NSL!$R$694:$R$776)</f>
        <v>0</v>
      </c>
      <c r="AF41" s="55">
        <f>SUMIF(NSL!$C$778:$C$810,C41,NSL!$R$778:$R$810)</f>
        <v>0</v>
      </c>
      <c r="AG41" s="55">
        <f>SUMIF(NSL!$C$812:$C$813,C41,NSL!$R$812:$R$813)</f>
        <v>0</v>
      </c>
      <c r="AH41" s="55">
        <f>SUMIF(NSL!$C$815:$C$816,C41,NSL!$R$815:$R$816)</f>
        <v>0</v>
      </c>
      <c r="AI41" s="55">
        <f>SUMIF(NSL!$C$818:$C$889,C41,NSL!$R$818:$R$889)</f>
        <v>0</v>
      </c>
      <c r="AJ41" s="55">
        <f>SUMIF(NSL!$C$891:$C$917,C41,NSL!$R$891:$R$917)</f>
        <v>0</v>
      </c>
      <c r="AK41" s="55">
        <f>SUMIF(NSL!$C$919:$C$981,C41,NSL!$R$919:$R$981)</f>
        <v>0</v>
      </c>
      <c r="AL41" s="55">
        <f>SUMIF(NSL!$C$983:$C$1000,C41,NSL!$R$983:$R$1000)</f>
        <v>0</v>
      </c>
      <c r="AM41" s="55">
        <f>SUMIF(NSL!$C$1002:$C$1028,C41,NSL!$R$1002:$R$1028)</f>
        <v>0</v>
      </c>
      <c r="AN41" s="54">
        <f>D41-BG41</f>
        <v>0</v>
      </c>
      <c r="AO41" s="55">
        <f>SUMIF(NSL!$C$1047:$C$1048,C41,NSL!$R$1047:$R$1048)</f>
        <v>0</v>
      </c>
      <c r="AP41" s="55">
        <f>SUMIF(NSL!$C$1050:$C$1074,C41,NSL!$R$1050:$R$1074)</f>
        <v>0</v>
      </c>
      <c r="AQ41" s="55">
        <f>SUMIF(NSL!$C$1076:$C$1099,C41,NSL!$R$1076:$R$1099)</f>
        <v>0</v>
      </c>
      <c r="AR41" s="55">
        <f>SUMIF(NSL!$C$1101:$C$1121,C41,NSL!$R$1101:$R$1121)</f>
        <v>0</v>
      </c>
      <c r="AS41" s="55">
        <f>SUMIF(NSL!$C$1123:$C$1164,C41,NSL!$R$1123:$R$1164)</f>
        <v>0</v>
      </c>
      <c r="AT41" s="55">
        <f>SUMIF(NSL!$C$1166:$C$1201,C41,NSL!$R$1166:$R$1201)</f>
        <v>0</v>
      </c>
      <c r="AU41" s="55">
        <f>SUMIF(NSL!$C$1203:$C$1223,C41,NSL!$R$1203:$R$1223)</f>
        <v>0</v>
      </c>
      <c r="AV41" s="55">
        <f>SUMIF(NSL!$C$1225:$C$1226,C41,NSL!$R$1225:$R$1226)</f>
        <v>0</v>
      </c>
      <c r="AW41" s="55">
        <f>SUMIF(NSL!$C$1228:$C$1244,C41,NSL!$R$1228:$R$1244)</f>
        <v>0</v>
      </c>
      <c r="AX41" s="55">
        <f>SUMIF(NSL!$C$1246:$C$1351,C41,NSL!$R$1246:$R$1351)</f>
        <v>0</v>
      </c>
      <c r="AY41" s="55">
        <f>SUMIF(NSL!$C$1353:$C$1434,C41,NSL!$R$1353:$R$1434)</f>
        <v>0</v>
      </c>
      <c r="AZ41" s="55">
        <f>SUMIF(NSL!$C$1436:$C$1440,C41,NSL!$R$1436:$R$1440)</f>
        <v>0</v>
      </c>
      <c r="BA41" s="55">
        <f>SUMIF(NSL!$C$1442:$C$1507,C41,NSL!$R$1442:$R$1507)</f>
        <v>0</v>
      </c>
      <c r="BB41" s="55">
        <f>SUMIF(NSL!$C$1509:$C$1540,C41,NSL!$R$1509:$R$1540)</f>
        <v>0</v>
      </c>
      <c r="BC41" s="55">
        <f>SUMIF(NSL!$C$1542:$C$1545,C41,NSL!$R$1542:$R$1545)</f>
        <v>0</v>
      </c>
      <c r="BD41" s="55">
        <f>SUMIF(NSL!$C$1547:$C$1560,C41,NSL!$R$1547:$R$1560)</f>
        <v>0</v>
      </c>
      <c r="BE41" s="55">
        <f>SUMIF(NSL!$C$1562:$C$1565,C41,NSL!$R$1562:$R$1565)</f>
        <v>0</v>
      </c>
      <c r="BF41" s="55">
        <f>SUMIF(NSL!$C$1567:$C$1569,C41,NSL!$R$1567:$R$1569)</f>
        <v>0</v>
      </c>
      <c r="BG41" s="65">
        <f>SUM(G41:Q41)+SUM(S41:Z41)+SUM(AB41:AM41)+SUM(AO41:BF41)</f>
        <v>0</v>
      </c>
      <c r="BH41" s="53">
        <f>AN60-BG41</f>
        <v>0</v>
      </c>
      <c r="BI41" s="53">
        <f t="shared" si="6"/>
        <v>0</v>
      </c>
    </row>
    <row r="42" spans="1:61" ht="15">
      <c r="A42" s="8" t="s">
        <v>91</v>
      </c>
      <c r="B42" s="13" t="s">
        <v>127</v>
      </c>
      <c r="C42" s="8" t="s">
        <v>63</v>
      </c>
      <c r="D42" s="52">
        <f>HTg!O44</f>
        <v>0</v>
      </c>
      <c r="E42" s="65">
        <f t="shared" si="10"/>
        <v>0</v>
      </c>
      <c r="F42" s="70">
        <f t="shared" si="11"/>
        <v>0</v>
      </c>
      <c r="G42" s="55">
        <f>SUMIF(NSL!$C$9:$C$10,C42,NSL!$R$9:$R$10)</f>
        <v>0</v>
      </c>
      <c r="H42" s="55">
        <f>SUMIF(NSL!$C$12:$C$13,C42,NSL!$R$12:$R$13)</f>
        <v>0</v>
      </c>
      <c r="I42" s="55">
        <f>SUMIF(NSL!$C$15:$C$16,C42,NSL!$R$15:$R$16)</f>
        <v>0</v>
      </c>
      <c r="J42" s="55">
        <f>SUMIF(NSL!$C$18:$C$19,C42,NSL!$R$18:$R$19)</f>
        <v>0</v>
      </c>
      <c r="K42" s="55">
        <f>SUMIF(NSL!$C$21:$C$43,C42,NSL!$R$21:$R$43)</f>
        <v>0</v>
      </c>
      <c r="L42" s="55">
        <f>SUMIF(NSL!$C$45:$C$51,C42,NSL!$R$45:$R$51)</f>
        <v>0</v>
      </c>
      <c r="M42" s="55">
        <f>SUMIF(NSL!$C$53:$C$55,C42,NSL!$R$53:$R$55)</f>
        <v>0</v>
      </c>
      <c r="N42" s="55">
        <f>SUMIF(NSL!$C$57:$C$65,C42,NSL!$R$57:$R$65)</f>
        <v>0</v>
      </c>
      <c r="O42" s="55">
        <f>SUMIF(NSL!$C$67:$C$76,C42,NSL!$R$67:$R$76)</f>
        <v>0</v>
      </c>
      <c r="P42" s="55">
        <f>SUMIF(NSL!$C$78:$C$79,C42,NSL!$R$78:$R$79)</f>
        <v>0</v>
      </c>
      <c r="Q42" s="55">
        <f>SUMIF(NSL!$C$81:$C$173,C42,NSL!$R$81:$R$173)</f>
        <v>0</v>
      </c>
      <c r="R42" s="65">
        <f t="shared" si="12"/>
        <v>0</v>
      </c>
      <c r="S42" s="55">
        <f>SUMIF(NSL!$C$176:$C$214,C42,NSL!$R$176:$R$214)</f>
        <v>0</v>
      </c>
      <c r="T42" s="55">
        <f>SUMIF(NSL!$C$216:$C$238,C42,NSL!$R$216:$R$238)</f>
        <v>0</v>
      </c>
      <c r="U42" s="55">
        <f>SUMIF(NSL!$C$240:$C$252,C42,NSL!$R$240:$R$252)</f>
        <v>0</v>
      </c>
      <c r="V42" s="55">
        <f>SUMIF(NSL!$C$254:$C$255,C42,NSL!$R$254:$R$255)</f>
        <v>0</v>
      </c>
      <c r="W42" s="55">
        <f>SUMIF(NSL!$C$257:$C$282,C42,NSL!$R$257:$R$282)</f>
        <v>0</v>
      </c>
      <c r="X42" s="55">
        <f>SUMIF(NSL!$C$284:$C$346,C42,NSL!$R$284:$R$346)</f>
        <v>0</v>
      </c>
      <c r="Y42" s="55">
        <f>SUMIF(NSL!$C$348:$C$436,C42,NSL!$R$348:$R$436)</f>
        <v>0</v>
      </c>
      <c r="Z42" s="55">
        <f>SUMIF(NSL!$C$438:$C$480,C42,NSL!$R$438:$R$480)</f>
        <v>0</v>
      </c>
      <c r="AA42" s="72">
        <f t="shared" si="16"/>
        <v>0</v>
      </c>
      <c r="AB42" s="55">
        <f>SUMIF(NSL!$C$483:$C$679,C42,NSL!$R$483:$R$679)</f>
        <v>0</v>
      </c>
      <c r="AC42" s="55">
        <f>SUMIF(NSL!$C$681:$C$682,C42,NSL!$R$681:$R$682)</f>
        <v>0</v>
      </c>
      <c r="AD42" s="55">
        <f>SUMIF(NSL!$C$684:$C$692,C42,NSL!$R$684:$R$692)</f>
        <v>0</v>
      </c>
      <c r="AE42" s="55">
        <f>SUMIF(NSL!$C$694:$C$776,C42,NSL!$R$694:$R$776)</f>
        <v>0</v>
      </c>
      <c r="AF42" s="55">
        <f>SUMIF(NSL!$C$778:$C$810,C42,NSL!$R$778:$R$810)</f>
        <v>0</v>
      </c>
      <c r="AG42" s="55">
        <f>SUMIF(NSL!$C$812:$C$813,C42,NSL!$R$812:$R$813)</f>
        <v>0</v>
      </c>
      <c r="AH42" s="55">
        <f>SUMIF(NSL!$C$815:$C$816,C42,NSL!$R$815:$R$816)</f>
        <v>0</v>
      </c>
      <c r="AI42" s="55">
        <f>SUMIF(NSL!$C$818:$C$889,C42,NSL!$R$818:$R$889)</f>
        <v>0</v>
      </c>
      <c r="AJ42" s="55">
        <f>SUMIF(NSL!$C$891:$C$917,C42,NSL!$R$891:$R$917)</f>
        <v>0</v>
      </c>
      <c r="AK42" s="55">
        <f>SUMIF(NSL!$C$919:$C$981,C42,NSL!$R$919:$R$981)</f>
        <v>0</v>
      </c>
      <c r="AL42" s="55">
        <f>SUMIF(NSL!$C$983:$C$1000,C42,NSL!$R$983:$R$1000)</f>
        <v>0</v>
      </c>
      <c r="AM42" s="55">
        <f>SUMIF(NSL!$C$1002:$C$1028,C42,NSL!$R$1002:$R$1028)</f>
        <v>0</v>
      </c>
      <c r="AN42" s="55">
        <f>SUMIF(NSL!$C$1030:$C$1045,C42,NSL!$R$1030:$R$1045)</f>
        <v>0</v>
      </c>
      <c r="AO42" s="54">
        <f>D42-BG42</f>
        <v>0</v>
      </c>
      <c r="AP42" s="55">
        <f>SUMIF(NSL!$C$1050:$C$1074,C42,NSL!$R$1050:$R$1074)</f>
        <v>0</v>
      </c>
      <c r="AQ42" s="55">
        <f>SUMIF(NSL!$C$1076:$C$1099,C42,NSL!$R$1076:$R$1099)</f>
        <v>0</v>
      </c>
      <c r="AR42" s="55">
        <f>SUMIF(NSL!$C$1101:$C$1121,C42,NSL!$R$1101:$R$1121)</f>
        <v>0</v>
      </c>
      <c r="AS42" s="55">
        <f>SUMIF(NSL!$C$1123:$C$1164,C42,NSL!$R$1123:$R$1164)</f>
        <v>0</v>
      </c>
      <c r="AT42" s="55">
        <f>SUMIF(NSL!$C$1166:$C$1201,C42,NSL!$R$1166:$R$1201)</f>
        <v>0</v>
      </c>
      <c r="AU42" s="55">
        <f>SUMIF(NSL!$C$1203:$C$1223,C42,NSL!$R$1203:$R$1223)</f>
        <v>0</v>
      </c>
      <c r="AV42" s="55">
        <f>SUMIF(NSL!$C$1225:$C$1226,C42,NSL!$R$1225:$R$1226)</f>
        <v>0</v>
      </c>
      <c r="AW42" s="55">
        <f>SUMIF(NSL!$C$1228:$C$1244,C42,NSL!$R$1228:$R$1244)</f>
        <v>0</v>
      </c>
      <c r="AX42" s="55">
        <f>SUMIF(NSL!$C$1246:$C$1351,C42,NSL!$R$1246:$R$1351)</f>
        <v>0</v>
      </c>
      <c r="AY42" s="55">
        <f>SUMIF(NSL!$C$1353:$C$1434,C42,NSL!$R$1353:$R$1434)</f>
        <v>0</v>
      </c>
      <c r="AZ42" s="55">
        <f>SUMIF(NSL!$C$1436:$C$1440,C42,NSL!$R$1436:$R$1440)</f>
        <v>0</v>
      </c>
      <c r="BA42" s="55">
        <f>SUMIF(NSL!$C$1442:$C$1507,C42,NSL!$R$1442:$R$1507)</f>
        <v>0</v>
      </c>
      <c r="BB42" s="55">
        <f>SUMIF(NSL!$C$1509:$C$1540,C42,NSL!$R$1509:$R$1540)</f>
        <v>0</v>
      </c>
      <c r="BC42" s="55">
        <f>SUMIF(NSL!$C$1542:$C$1545,C42,NSL!$R$1542:$R$1545)</f>
        <v>0</v>
      </c>
      <c r="BD42" s="55">
        <f>SUMIF(NSL!$C$1547:$C$1560,C42,NSL!$R$1547:$R$1560)</f>
        <v>0</v>
      </c>
      <c r="BE42" s="55">
        <f>SUMIF(NSL!$C$1562:$C$1565,C42,NSL!$R$1562:$R$1565)</f>
        <v>0</v>
      </c>
      <c r="BF42" s="55">
        <f>SUMIF(NSL!$C$1567:$C$1569,C42,NSL!$R$1567:$R$1569)</f>
        <v>0</v>
      </c>
      <c r="BG42" s="65">
        <f>SUM(G42:Q42)+SUM(S42:Z42)+SUM(AB42:AN42)+SUM(AP42:BF42)</f>
        <v>0</v>
      </c>
      <c r="BH42" s="53">
        <f>AO60-BG42</f>
        <v>0</v>
      </c>
      <c r="BI42" s="53">
        <f>BH42+D42</f>
        <v>0</v>
      </c>
    </row>
    <row r="43" spans="1:61" ht="15">
      <c r="A43" s="8" t="s">
        <v>95</v>
      </c>
      <c r="B43" s="7" t="s">
        <v>126</v>
      </c>
      <c r="C43" s="8" t="s">
        <v>41</v>
      </c>
      <c r="D43" s="52">
        <f>HTg!O45</f>
        <v>0</v>
      </c>
      <c r="E43" s="65">
        <f t="shared" si="10"/>
        <v>0</v>
      </c>
      <c r="F43" s="70">
        <f t="shared" si="11"/>
        <v>0</v>
      </c>
      <c r="G43" s="55">
        <f>SUMIF(NSL!$C$9:$C$10,C43,NSL!$R$9:$R$10)</f>
        <v>0</v>
      </c>
      <c r="H43" s="55">
        <f>SUMIF(NSL!$C$12:$C$13,C43,NSL!$R$12:$R$13)</f>
        <v>0</v>
      </c>
      <c r="I43" s="55">
        <f>SUMIF(NSL!$C$15:$C$16,C43,NSL!$R$15:$R$16)</f>
        <v>0</v>
      </c>
      <c r="J43" s="55">
        <f>SUMIF(NSL!$C$18:$C$19,C43,NSL!$R$18:$R$19)</f>
        <v>0</v>
      </c>
      <c r="K43" s="55">
        <f>SUMIF(NSL!$C$21:$C$43,C43,NSL!$R$21:$R$43)</f>
        <v>0</v>
      </c>
      <c r="L43" s="55">
        <f>SUMIF(NSL!$C$45:$C$51,C43,NSL!$R$45:$R$51)</f>
        <v>0</v>
      </c>
      <c r="M43" s="55">
        <f>SUMIF(NSL!$C$53:$C$55,C43,NSL!$R$53:$R$55)</f>
        <v>0</v>
      </c>
      <c r="N43" s="55">
        <f>SUMIF(NSL!$C$57:$C$65,C43,NSL!$R$57:$R$65)</f>
        <v>0</v>
      </c>
      <c r="O43" s="55">
        <f>SUMIF(NSL!$C$67:$C$76,C43,NSL!$R$67:$R$76)</f>
        <v>0</v>
      </c>
      <c r="P43" s="55">
        <f>SUMIF(NSL!$C$78:$C$79,C43,NSL!$R$78:$R$79)</f>
        <v>0</v>
      </c>
      <c r="Q43" s="55">
        <f>SUMIF(NSL!$C$81:$C$173,C43,NSL!$R$81:$R$173)</f>
        <v>0</v>
      </c>
      <c r="R43" s="65">
        <f t="shared" si="12"/>
        <v>0</v>
      </c>
      <c r="S43" s="55">
        <f>SUMIF(NSL!$C$176:$C$214,C43,NSL!$R$176:$R$214)</f>
        <v>0</v>
      </c>
      <c r="T43" s="55">
        <f>SUMIF(NSL!$C$216:$C$238,C43,NSL!$R$216:$R$238)</f>
        <v>0</v>
      </c>
      <c r="U43" s="55">
        <f>SUMIF(NSL!$C$240:$C$252,C43,NSL!$R$240:$R$252)</f>
        <v>0</v>
      </c>
      <c r="V43" s="55">
        <f>SUMIF(NSL!$C$254:$C$255,C43,NSL!$R$254:$R$255)</f>
        <v>0</v>
      </c>
      <c r="W43" s="55">
        <f>SUMIF(NSL!$C$257:$C$282,C43,NSL!$R$257:$R$282)</f>
        <v>0</v>
      </c>
      <c r="X43" s="55">
        <f>SUMIF(NSL!$C$284:$C$346,C43,NSL!$R$284:$R$346)</f>
        <v>0</v>
      </c>
      <c r="Y43" s="55">
        <f>SUMIF(NSL!$C$348:$C$436,C43,NSL!$R$348:$R$436)</f>
        <v>0</v>
      </c>
      <c r="Z43" s="55">
        <f>SUMIF(NSL!$C$438:$C$480,C43,NSL!$R$438:$R$480)</f>
        <v>0</v>
      </c>
      <c r="AA43" s="72">
        <f t="shared" si="16"/>
        <v>0</v>
      </c>
      <c r="AB43" s="55">
        <f>SUMIF(NSL!$C$483:$C$679,C43,NSL!$R$483:$R$679)</f>
        <v>0</v>
      </c>
      <c r="AC43" s="55">
        <f>SUMIF(NSL!$C$681:$C$682,C43,NSL!$R$681:$R$682)</f>
        <v>0</v>
      </c>
      <c r="AD43" s="55">
        <f>SUMIF(NSL!$C$684:$C$692,C43,NSL!$R$684:$R$692)</f>
        <v>0</v>
      </c>
      <c r="AE43" s="55">
        <f>SUMIF(NSL!$C$694:$C$776,C43,NSL!$R$694:$R$776)</f>
        <v>0</v>
      </c>
      <c r="AF43" s="55">
        <f>SUMIF(NSL!$C$778:$C$810,C43,NSL!$R$778:$R$810)</f>
        <v>0</v>
      </c>
      <c r="AG43" s="55">
        <f>SUMIF(NSL!$C$812:$C$813,C43,NSL!$R$812:$R$813)</f>
        <v>0</v>
      </c>
      <c r="AH43" s="55">
        <f>SUMIF(NSL!$C$815:$C$816,C43,NSL!$R$815:$R$816)</f>
        <v>0</v>
      </c>
      <c r="AI43" s="55">
        <f>SUMIF(NSL!$C$818:$C$889,C43,NSL!$R$818:$R$889)</f>
        <v>0</v>
      </c>
      <c r="AJ43" s="55">
        <f>SUMIF(NSL!$C$891:$C$917,C43,NSL!$R$891:$R$917)</f>
        <v>0</v>
      </c>
      <c r="AK43" s="55">
        <f>SUMIF(NSL!$C$919:$C$981,C43,NSL!$R$919:$R$981)</f>
        <v>0</v>
      </c>
      <c r="AL43" s="55">
        <f>SUMIF(NSL!$C$983:$C$1000,C43,NSL!$R$983:$R$1000)</f>
        <v>0</v>
      </c>
      <c r="AM43" s="55">
        <f>SUMIF(NSL!$C$1002:$C$1028,C43,NSL!$R$1002:$R$1028)</f>
        <v>0</v>
      </c>
      <c r="AN43" s="55">
        <f>SUMIF(NSL!$C$1030:$C$1045,C43,NSL!$R$1030:$R$1045)</f>
        <v>0</v>
      </c>
      <c r="AO43" s="55">
        <f>SUMIF(NSL!$C$1047:$C$1048,C43,NSL!$R$1047:$R$1048)</f>
        <v>0</v>
      </c>
      <c r="AP43" s="54">
        <f>D43-BG43</f>
        <v>0</v>
      </c>
      <c r="AQ43" s="55">
        <f>SUMIF(NSL!$C$1076:$C$1099,C43,NSL!$R$1076:$R$1099)</f>
        <v>0</v>
      </c>
      <c r="AR43" s="55">
        <f>SUMIF(NSL!$C$1101:$C$1121,C43,NSL!$R$1101:$R$1121)</f>
        <v>0</v>
      </c>
      <c r="AS43" s="55">
        <f>SUMIF(NSL!$C$1123:$C$1164,C43,NSL!$R$1123:$R$1164)</f>
        <v>0</v>
      </c>
      <c r="AT43" s="55">
        <f>SUMIF(NSL!$C$1166:$C$1201,C43,NSL!$R$1166:$R$1201)</f>
        <v>0</v>
      </c>
      <c r="AU43" s="55">
        <f>SUMIF(NSL!$C$1203:$C$1223,C43,NSL!$R$1203:$R$1223)</f>
        <v>0</v>
      </c>
      <c r="AV43" s="55">
        <f>SUMIF(NSL!$C$1225:$C$1226,C43,NSL!$R$1225:$R$1226)</f>
        <v>0</v>
      </c>
      <c r="AW43" s="55">
        <f>SUMIF(NSL!$C$1228:$C$1244,C43,NSL!$R$1228:$R$1244)</f>
        <v>0</v>
      </c>
      <c r="AX43" s="55">
        <f>SUMIF(NSL!$C$1246:$C$1351,C43,NSL!$R$1246:$R$1351)</f>
        <v>0</v>
      </c>
      <c r="AY43" s="55">
        <f>SUMIF(NSL!$C$1353:$C$1434,C43,NSL!$R$1353:$R$1434)</f>
        <v>0</v>
      </c>
      <c r="AZ43" s="55">
        <f>SUMIF(NSL!$C$1436:$C$1440,C43,NSL!$R$1436:$R$1440)</f>
        <v>0</v>
      </c>
      <c r="BA43" s="55">
        <f>SUMIF(NSL!$C$1442:$C$1507,C43,NSL!$R$1442:$R$1507)</f>
        <v>0</v>
      </c>
      <c r="BB43" s="55">
        <f>SUMIF(NSL!$C$1509:$C$1540,C43,NSL!$R$1509:$R$1540)</f>
        <v>0</v>
      </c>
      <c r="BC43" s="55">
        <f>SUMIF(NSL!$C$1542:$C$1545,C43,NSL!$R$1542:$R$1545)</f>
        <v>0</v>
      </c>
      <c r="BD43" s="55">
        <f>SUMIF(NSL!$C$1547:$C$1560,C43,NSL!$R$1547:$R$1560)</f>
        <v>0</v>
      </c>
      <c r="BE43" s="55">
        <f>SUMIF(NSL!$C$1562:$C$1565,C43,NSL!$R$1562:$R$1565)</f>
        <v>0</v>
      </c>
      <c r="BF43" s="55">
        <f>SUMIF(NSL!$C$1567:$C$1569,C43,NSL!$R$1567:$R$1569)</f>
        <v>0</v>
      </c>
      <c r="BG43" s="65">
        <f>SUM(G43:Q43)+SUM(S43:Z43)+SUM(AB43:AO43)+SUM(AQ43:BF43)</f>
        <v>0</v>
      </c>
      <c r="BH43" s="53">
        <f>AP60-BG43</f>
        <v>0</v>
      </c>
      <c r="BI43" s="53">
        <f t="shared" si="6"/>
        <v>0</v>
      </c>
    </row>
    <row r="44" spans="1:61" ht="15">
      <c r="A44" s="8" t="s">
        <v>96</v>
      </c>
      <c r="B44" s="7" t="s">
        <v>101</v>
      </c>
      <c r="C44" s="8" t="s">
        <v>42</v>
      </c>
      <c r="D44" s="52">
        <f>HTg!O46</f>
        <v>0</v>
      </c>
      <c r="E44" s="65">
        <f t="shared" si="10"/>
        <v>0</v>
      </c>
      <c r="F44" s="70">
        <f t="shared" si="11"/>
        <v>0</v>
      </c>
      <c r="G44" s="55">
        <f>SUMIF(NSL!$C$9:$C$10,C44,NSL!$R$9:$R$10)</f>
        <v>0</v>
      </c>
      <c r="H44" s="55">
        <f>SUMIF(NSL!$C$12:$C$13,C44,NSL!$R$12:$R$13)</f>
        <v>0</v>
      </c>
      <c r="I44" s="55">
        <f>SUMIF(NSL!$C$15:$C$16,C44,NSL!$R$15:$R$16)</f>
        <v>0</v>
      </c>
      <c r="J44" s="55">
        <f>SUMIF(NSL!$C$18:$C$19,C44,NSL!$R$18:$R$19)</f>
        <v>0</v>
      </c>
      <c r="K44" s="55">
        <f>SUMIF(NSL!$C$21:$C$43,C44,NSL!$R$21:$R$43)</f>
        <v>0</v>
      </c>
      <c r="L44" s="55">
        <f>SUMIF(NSL!$C$45:$C$51,C44,NSL!$R$45:$R$51)</f>
        <v>0</v>
      </c>
      <c r="M44" s="55">
        <f>SUMIF(NSL!$C$53:$C$55,C44,NSL!$R$53:$R$55)</f>
        <v>0</v>
      </c>
      <c r="N44" s="55">
        <f>SUMIF(NSL!$C$57:$C$65,C44,NSL!$R$57:$R$65)</f>
        <v>0</v>
      </c>
      <c r="O44" s="55">
        <f>SUMIF(NSL!$C$67:$C$76,C44,NSL!$R$67:$R$76)</f>
        <v>0</v>
      </c>
      <c r="P44" s="55">
        <f>SUMIF(NSL!$C$78:$C$79,C44,NSL!$R$78:$R$79)</f>
        <v>0</v>
      </c>
      <c r="Q44" s="55">
        <f>SUMIF(NSL!$C$81:$C$173,C44,NSL!$R$81:$R$173)</f>
        <v>0</v>
      </c>
      <c r="R44" s="65">
        <f t="shared" si="12"/>
        <v>0</v>
      </c>
      <c r="S44" s="55">
        <f>SUMIF(NSL!$C$176:$C$214,C44,NSL!$R$176:$R$214)</f>
        <v>0</v>
      </c>
      <c r="T44" s="55">
        <f>SUMIF(NSL!$C$216:$C$238,C44,NSL!$R$216:$R$238)</f>
        <v>0</v>
      </c>
      <c r="U44" s="55">
        <f>SUMIF(NSL!$C$240:$C$252,C44,NSL!$R$240:$R$252)</f>
        <v>0</v>
      </c>
      <c r="V44" s="55">
        <f>SUMIF(NSL!$C$254:$C$255,C44,NSL!$R$254:$R$255)</f>
        <v>0</v>
      </c>
      <c r="W44" s="55">
        <f>SUMIF(NSL!$C$257:$C$282,C44,NSL!$R$257:$R$282)</f>
        <v>0</v>
      </c>
      <c r="X44" s="55">
        <f>SUMIF(NSL!$C$284:$C$346,C44,NSL!$R$284:$R$346)</f>
        <v>0</v>
      </c>
      <c r="Y44" s="55">
        <f>SUMIF(NSL!$C$348:$C$436,C44,NSL!$R$348:$R$436)</f>
        <v>0</v>
      </c>
      <c r="Z44" s="55">
        <f>SUMIF(NSL!$C$438:$C$480,C44,NSL!$R$438:$R$480)</f>
        <v>0</v>
      </c>
      <c r="AA44" s="72">
        <f t="shared" si="16"/>
        <v>0</v>
      </c>
      <c r="AB44" s="55">
        <f>SUMIF(NSL!$C$483:$C$679,C44,NSL!$R$483:$R$679)</f>
        <v>0</v>
      </c>
      <c r="AC44" s="55">
        <f>SUMIF(NSL!$C$681:$C$682,C44,NSL!$R$681:$R$682)</f>
        <v>0</v>
      </c>
      <c r="AD44" s="55">
        <f>SUMIF(NSL!$C$684:$C$692,C44,NSL!$R$684:$R$692)</f>
        <v>0</v>
      </c>
      <c r="AE44" s="55">
        <f>SUMIF(NSL!$C$694:$C$776,C44,NSL!$R$694:$R$776)</f>
        <v>0</v>
      </c>
      <c r="AF44" s="55">
        <f>SUMIF(NSL!$C$778:$C$810,C44,NSL!$R$778:$R$810)</f>
        <v>0</v>
      </c>
      <c r="AG44" s="55">
        <f>SUMIF(NSL!$C$812:$C$813,C44,NSL!$R$812:$R$813)</f>
        <v>0</v>
      </c>
      <c r="AH44" s="55">
        <f>SUMIF(NSL!$C$815:$C$816,C44,NSL!$R$815:$R$816)</f>
        <v>0</v>
      </c>
      <c r="AI44" s="55">
        <f>SUMIF(NSL!$C$818:$C$889,C44,NSL!$R$818:$R$889)</f>
        <v>0</v>
      </c>
      <c r="AJ44" s="55">
        <f>SUMIF(NSL!$C$891:$C$917,C44,NSL!$R$891:$R$917)</f>
        <v>0</v>
      </c>
      <c r="AK44" s="55">
        <f>SUMIF(NSL!$C$919:$C$981,C44,NSL!$R$919:$R$981)</f>
        <v>0</v>
      </c>
      <c r="AL44" s="55">
        <f>SUMIF(NSL!$C$983:$C$1000,C44,NSL!$R$983:$R$1000)</f>
        <v>0</v>
      </c>
      <c r="AM44" s="55">
        <f>SUMIF(NSL!$C$1002:$C$1028,C44,NSL!$R$1002:$R$1028)</f>
        <v>0</v>
      </c>
      <c r="AN44" s="55">
        <f>SUMIF(NSL!$C$1030:$C$1045,C44,NSL!$R$1030:$R$1045)</f>
        <v>0</v>
      </c>
      <c r="AO44" s="55">
        <f>SUMIF(NSL!$C$1047:$C$1048,C44,NSL!$R$1047:$R$1048)</f>
        <v>0</v>
      </c>
      <c r="AP44" s="55">
        <f>SUMIF(NSL!$C$1050:$C$1074,C44,NSL!$R$1050:$R$1074)</f>
        <v>0</v>
      </c>
      <c r="AQ44" s="54">
        <f>D44-BG44</f>
        <v>0</v>
      </c>
      <c r="AR44" s="55">
        <f>SUMIF(NSL!$C$1101:$C$1121,C44,NSL!$R$1101:$R$1121)</f>
        <v>0</v>
      </c>
      <c r="AS44" s="55">
        <f>SUMIF(NSL!$C$1123:$C$1164,C44,NSL!$R$1123:$R$1164)</f>
        <v>0</v>
      </c>
      <c r="AT44" s="55">
        <f>SUMIF(NSL!$C$1166:$C$1201,C44,NSL!$R$1166:$R$1201)</f>
        <v>0</v>
      </c>
      <c r="AU44" s="55">
        <f>SUMIF(NSL!$C$1203:$C$1223,C44,NSL!$R$1203:$R$1223)</f>
        <v>0</v>
      </c>
      <c r="AV44" s="55">
        <f>SUMIF(NSL!$C$1225:$C$1226,C44,NSL!$R$1225:$R$1226)</f>
        <v>0</v>
      </c>
      <c r="AW44" s="55">
        <f>SUMIF(NSL!$C$1228:$C$1244,C44,NSL!$R$1228:$R$1244)</f>
        <v>0</v>
      </c>
      <c r="AX44" s="55">
        <f>SUMIF(NSL!$C$1246:$C$1351,C44,NSL!$R$1246:$R$1351)</f>
        <v>0</v>
      </c>
      <c r="AY44" s="55">
        <f>SUMIF(NSL!$C$1353:$C$1434,C44,NSL!$R$1353:$R$1434)</f>
        <v>0</v>
      </c>
      <c r="AZ44" s="55">
        <f>SUMIF(NSL!$C$1436:$C$1440,C44,NSL!$R$1436:$R$1440)</f>
        <v>0</v>
      </c>
      <c r="BA44" s="55">
        <f>SUMIF(NSL!$C$1442:$C$1507,C44,NSL!$R$1442:$R$1507)</f>
        <v>0</v>
      </c>
      <c r="BB44" s="55">
        <f>SUMIF(NSL!$C$1509:$C$1540,C44,NSL!$R$1509:$R$1540)</f>
        <v>0</v>
      </c>
      <c r="BC44" s="55">
        <f>SUMIF(NSL!$C$1542:$C$1545,C44,NSL!$R$1542:$R$1545)</f>
        <v>0</v>
      </c>
      <c r="BD44" s="55">
        <f>SUMIF(NSL!$C$1547:$C$1560,C44,NSL!$R$1547:$R$1560)</f>
        <v>0</v>
      </c>
      <c r="BE44" s="55">
        <f>SUMIF(NSL!$C$1562:$C$1565,C44,NSL!$R$1562:$R$1565)</f>
        <v>0</v>
      </c>
      <c r="BF44" s="55">
        <f>SUMIF(NSL!$C$1567:$C$1569,C44,NSL!$R$1567:$R$1569)</f>
        <v>0</v>
      </c>
      <c r="BG44" s="65">
        <f>SUM(G44:Q44)+SUM(S44:Z44)+SUM(AB44:AP44)+SUM(AR44:BF44)</f>
        <v>0</v>
      </c>
      <c r="BH44" s="53">
        <f>AQ60-BG44</f>
        <v>0.2</v>
      </c>
      <c r="BI44" s="53">
        <f t="shared" si="6"/>
        <v>0.2</v>
      </c>
    </row>
    <row r="45" spans="1:61" ht="15">
      <c r="A45" s="8" t="s">
        <v>97</v>
      </c>
      <c r="B45" s="7" t="s">
        <v>146</v>
      </c>
      <c r="C45" s="8" t="s">
        <v>64</v>
      </c>
      <c r="D45" s="52">
        <f>HTg!O47</f>
        <v>156.51</v>
      </c>
      <c r="E45" s="65">
        <f t="shared" si="10"/>
        <v>0</v>
      </c>
      <c r="F45" s="70">
        <f t="shared" si="11"/>
        <v>0</v>
      </c>
      <c r="G45" s="55">
        <f>SUMIF(NSL!$C$9:$C$10,C45,NSL!$R$9:$R$10)</f>
        <v>0</v>
      </c>
      <c r="H45" s="55">
        <f>SUMIF(NSL!$C$12:$C$13,C45,NSL!$R$12:$R$13)</f>
        <v>0</v>
      </c>
      <c r="I45" s="55">
        <f>SUMIF(NSL!$C$15:$C$16,C45,NSL!$R$15:$R$16)</f>
        <v>0</v>
      </c>
      <c r="J45" s="55">
        <f>SUMIF(NSL!$C$18:$C$19,C45,NSL!$R$18:$R$19)</f>
        <v>0</v>
      </c>
      <c r="K45" s="55">
        <f>SUMIF(NSL!$C$21:$C$43,C45,NSL!$R$21:$R$43)</f>
        <v>0</v>
      </c>
      <c r="L45" s="55">
        <f>SUMIF(NSL!$C$45:$C$51,C45,NSL!$R$45:$R$51)</f>
        <v>0</v>
      </c>
      <c r="M45" s="55">
        <f>SUMIF(NSL!$C$53:$C$55,C45,NSL!$R$53:$R$55)</f>
        <v>0</v>
      </c>
      <c r="N45" s="55">
        <f>SUMIF(NSL!$C$57:$C$65,C45,NSL!$R$57:$R$65)</f>
        <v>0</v>
      </c>
      <c r="O45" s="55">
        <f>SUMIF(NSL!$C$67:$C$76,C45,NSL!$R$67:$R$76)</f>
        <v>0</v>
      </c>
      <c r="P45" s="55">
        <f>SUMIF(NSL!$C$78:$C$79,C45,NSL!$R$78:$R$79)</f>
        <v>0</v>
      </c>
      <c r="Q45" s="55">
        <f>SUMIF(NSL!$C$81:$C$173,C45,NSL!$R$81:$R$173)</f>
        <v>0</v>
      </c>
      <c r="R45" s="65">
        <f t="shared" si="12"/>
        <v>156.51</v>
      </c>
      <c r="S45" s="55">
        <f>SUMIF(NSL!$C$176:$C$214,C45,NSL!$R$176:$R$214)</f>
        <v>0</v>
      </c>
      <c r="T45" s="55">
        <f>SUMIF(NSL!$C$216:$C$238,C45,NSL!$R$216:$R$238)</f>
        <v>0</v>
      </c>
      <c r="U45" s="55">
        <f>SUMIF(NSL!$C$240:$C$252,C45,NSL!$R$240:$R$252)</f>
        <v>0</v>
      </c>
      <c r="V45" s="55">
        <f>SUMIF(NSL!$C$254:$C$255,C45,NSL!$R$254:$R$255)</f>
        <v>0</v>
      </c>
      <c r="W45" s="55">
        <f>SUMIF(NSL!$C$257:$C$282,C45,NSL!$R$257:$R$282)</f>
        <v>1</v>
      </c>
      <c r="X45" s="55">
        <f>SUMIF(NSL!$C$284:$C$346,C45,NSL!$R$284:$R$346)</f>
        <v>0</v>
      </c>
      <c r="Y45" s="55">
        <f>SUMIF(NSL!$C$348:$C$436,C45,NSL!$R$348:$R$436)</f>
        <v>0</v>
      </c>
      <c r="Z45" s="55">
        <f>SUMIF(NSL!$C$438:$C$480,C45,NSL!$R$438:$R$480)</f>
        <v>0</v>
      </c>
      <c r="AA45" s="72">
        <f t="shared" si="16"/>
        <v>0.6100000000000001</v>
      </c>
      <c r="AB45" s="55">
        <f>SUMIF(NSL!$C$483:$C$679,C45,NSL!$R$483:$R$679)</f>
        <v>0</v>
      </c>
      <c r="AC45" s="55">
        <f>SUMIF(NSL!$C$681:$C$682,C45,NSL!$R$681:$R$682)</f>
        <v>0</v>
      </c>
      <c r="AD45" s="55">
        <f>SUMIF(NSL!$C$684:$C$692,C45,NSL!$R$684:$R$692)</f>
        <v>0</v>
      </c>
      <c r="AE45" s="55">
        <f>SUMIF(NSL!$C$694:$C$776,C45,NSL!$R$694:$R$776)</f>
        <v>0</v>
      </c>
      <c r="AF45" s="55">
        <f>SUMIF(NSL!$C$778:$C$810,C45,NSL!$R$778:$R$810)</f>
        <v>0</v>
      </c>
      <c r="AG45" s="55">
        <f>SUMIF(NSL!$C$812:$C$813,C45,NSL!$R$812:$R$813)</f>
        <v>0</v>
      </c>
      <c r="AH45" s="55">
        <f>SUMIF(NSL!$C$815:$C$816,C45,NSL!$R$815:$R$816)</f>
        <v>0</v>
      </c>
      <c r="AI45" s="55">
        <f>SUMIF(NSL!$C$818:$C$889,C45,NSL!$R$818:$R$889)</f>
        <v>0.46</v>
      </c>
      <c r="AJ45" s="55">
        <f>SUMIF(NSL!$C$891:$C$917,C45,NSL!$R$891:$R$917)</f>
        <v>0</v>
      </c>
      <c r="AK45" s="55">
        <f>SUMIF(NSL!$C$919:$C$981,C45,NSL!$R$919:$R$981)</f>
        <v>0.15000000000000002</v>
      </c>
      <c r="AL45" s="55">
        <f>SUMIF(NSL!$C$983:$C$1000,C45,NSL!$R$983:$R$1000)</f>
        <v>0</v>
      </c>
      <c r="AM45" s="55">
        <f>SUMIF(NSL!$C$1002:$C$1028,C45,NSL!$R$1002:$R$1028)</f>
        <v>0</v>
      </c>
      <c r="AN45" s="55">
        <f>SUMIF(NSL!$C$1030:$C$1045,C45,NSL!$R$1030:$R$1045)</f>
        <v>0</v>
      </c>
      <c r="AO45" s="55">
        <f>SUMIF(NSL!$C$1047:$C$1048,C45,NSL!$R$1047:$R$1048)</f>
        <v>0</v>
      </c>
      <c r="AP45" s="55">
        <f>SUMIF(NSL!$C$1050:$C$1074,C45,NSL!$R$1050:$R$1074)</f>
        <v>0</v>
      </c>
      <c r="AQ45" s="55">
        <f>SUMIF(NSL!$C$1076:$C$1099,C45,NSL!$R$1076:$R$1099)</f>
        <v>0</v>
      </c>
      <c r="AR45" s="54">
        <f>D45-BG45</f>
        <v>154.89999999999998</v>
      </c>
      <c r="AS45" s="55">
        <f>SUMIF(NSL!$C$1123:$C$1164,C45,NSL!$R$1123:$R$1164)</f>
        <v>0</v>
      </c>
      <c r="AT45" s="55">
        <f>SUMIF(NSL!$C$1166:$C$1201,C45,NSL!$R$1166:$R$1201)</f>
        <v>0</v>
      </c>
      <c r="AU45" s="55">
        <f>SUMIF(NSL!$C$1203:$C$1223,C45,NSL!$R$1203:$R$1223)</f>
        <v>0</v>
      </c>
      <c r="AV45" s="55">
        <f>SUMIF(NSL!$C$1225:$C$1226,C45,NSL!$R$1225:$R$1226)</f>
        <v>0</v>
      </c>
      <c r="AW45" s="55">
        <f>SUMIF(NSL!$C$1228:$C$1244,C45,NSL!$R$1228:$R$1244)</f>
        <v>0</v>
      </c>
      <c r="AX45" s="55">
        <f>SUMIF(NSL!$C$1246:$C$1351,C45,NSL!$R$1246:$R$1351)</f>
        <v>0</v>
      </c>
      <c r="AY45" s="55">
        <f>SUMIF(NSL!$C$1353:$C$1434,C45,NSL!$R$1353:$R$1434)</f>
        <v>0</v>
      </c>
      <c r="AZ45" s="55">
        <f>SUMIF(NSL!$C$1436:$C$1440,C45,NSL!$R$1436:$R$1440)</f>
        <v>0</v>
      </c>
      <c r="BA45" s="55">
        <f>SUMIF(NSL!$C$1442:$C$1507,C45,NSL!$R$1442:$R$1507)</f>
        <v>0</v>
      </c>
      <c r="BB45" s="55">
        <f>SUMIF(NSL!$C$1509:$C$1540,C45,NSL!$R$1509:$R$1540)</f>
        <v>0</v>
      </c>
      <c r="BC45" s="55">
        <f>SUMIF(NSL!$C$1542:$C$1545,C45,NSL!$R$1542:$R$1545)</f>
        <v>0</v>
      </c>
      <c r="BD45" s="55">
        <f>SUMIF(NSL!$C$1547:$C$1560,C45,NSL!$R$1547:$R$1560)</f>
        <v>0</v>
      </c>
      <c r="BE45" s="55">
        <f>SUMIF(NSL!$C$1562:$C$1565,C45,NSL!$R$1562:$R$1565)</f>
        <v>0</v>
      </c>
      <c r="BF45" s="55">
        <f>SUMIF(NSL!$C$1567:$C$1569,C45,NSL!$R$1567:$R$1569)</f>
        <v>0</v>
      </c>
      <c r="BG45" s="65">
        <f>SUM(G45:Q45)+SUM(S45:Z45)+SUM(AB45:AQ45)+SUM(AS45:BF45)</f>
        <v>1.61</v>
      </c>
      <c r="BH45" s="53">
        <f>AR60-BG45</f>
        <v>18.029999999999987</v>
      </c>
      <c r="BI45" s="53">
        <f t="shared" si="6"/>
        <v>174.53999999999996</v>
      </c>
    </row>
    <row r="46" spans="1:61" ht="15">
      <c r="A46" s="8" t="s">
        <v>103</v>
      </c>
      <c r="B46" s="7" t="s">
        <v>147</v>
      </c>
      <c r="C46" s="8" t="s">
        <v>62</v>
      </c>
      <c r="D46" s="52">
        <f>HTg!O48</f>
        <v>0</v>
      </c>
      <c r="E46" s="65">
        <f t="shared" si="10"/>
        <v>0</v>
      </c>
      <c r="F46" s="70">
        <f t="shared" si="11"/>
        <v>0</v>
      </c>
      <c r="G46" s="55">
        <f>SUMIF(NSL!$C$9:$C$10,C46,NSL!$R$9:$R$10)</f>
        <v>0</v>
      </c>
      <c r="H46" s="55">
        <f>SUMIF(NSL!$C$12:$C$13,C46,NSL!$R$12:$R$13)</f>
        <v>0</v>
      </c>
      <c r="I46" s="55">
        <f>SUMIF(NSL!$C$15:$C$16,C46,NSL!$R$15:$R$16)</f>
        <v>0</v>
      </c>
      <c r="J46" s="55">
        <f>SUMIF(NSL!$C$18:$C$19,C46,NSL!$R$18:$R$19)</f>
        <v>0</v>
      </c>
      <c r="K46" s="55">
        <f>SUMIF(NSL!$C$21:$C$43,C46,NSL!$R$21:$R$43)</f>
        <v>0</v>
      </c>
      <c r="L46" s="55">
        <f>SUMIF(NSL!$C$45:$C$51,C46,NSL!$R$45:$R$51)</f>
        <v>0</v>
      </c>
      <c r="M46" s="55">
        <f>SUMIF(NSL!$C$53:$C$55,C46,NSL!$R$53:$R$55)</f>
        <v>0</v>
      </c>
      <c r="N46" s="55">
        <f>SUMIF(NSL!$C$57:$C$65,C46,NSL!$R$57:$R$65)</f>
        <v>0</v>
      </c>
      <c r="O46" s="55">
        <f>SUMIF(NSL!$C$67:$C$76,C46,NSL!$R$67:$R$76)</f>
        <v>0</v>
      </c>
      <c r="P46" s="55">
        <f>SUMIF(NSL!$C$78:$C$79,C46,NSL!$R$78:$R$79)</f>
        <v>0</v>
      </c>
      <c r="Q46" s="55">
        <f>SUMIF(NSL!$C$81:$C$173,C46,NSL!$R$81:$R$173)</f>
        <v>0</v>
      </c>
      <c r="R46" s="65">
        <f t="shared" si="12"/>
        <v>0</v>
      </c>
      <c r="S46" s="55">
        <f>SUMIF(NSL!$C$176:$C$214,C46,NSL!$R$176:$R$214)</f>
        <v>0</v>
      </c>
      <c r="T46" s="55">
        <f>SUMIF(NSL!$C$216:$C$238,C46,NSL!$R$216:$R$238)</f>
        <v>0</v>
      </c>
      <c r="U46" s="55">
        <f>SUMIF(NSL!$C$240:$C$252,C46,NSL!$R$240:$R$252)</f>
        <v>0</v>
      </c>
      <c r="V46" s="55">
        <f>SUMIF(NSL!$C$254:$C$255,C46,NSL!$R$254:$R$255)</f>
        <v>0</v>
      </c>
      <c r="W46" s="55">
        <f>SUMIF(NSL!$C$257:$C$282,C46,NSL!$R$257:$R$282)</f>
        <v>0</v>
      </c>
      <c r="X46" s="55">
        <f>SUMIF(NSL!$C$284:$C$346,C46,NSL!$R$284:$R$346)</f>
        <v>0</v>
      </c>
      <c r="Y46" s="55">
        <f>SUMIF(NSL!$C$348:$C$436,C46,NSL!$R$348:$R$436)</f>
        <v>0</v>
      </c>
      <c r="Z46" s="55">
        <f>SUMIF(NSL!$C$438:$C$480,C46,NSL!$R$438:$R$480)</f>
        <v>0</v>
      </c>
      <c r="AA46" s="72">
        <f t="shared" si="16"/>
        <v>0</v>
      </c>
      <c r="AB46" s="55">
        <f>SUMIF(NSL!$C$483:$C$679,C46,NSL!$R$483:$R$679)</f>
        <v>0</v>
      </c>
      <c r="AC46" s="55">
        <f>SUMIF(NSL!$C$681:$C$682,C46,NSL!$R$681:$R$682)</f>
        <v>0</v>
      </c>
      <c r="AD46" s="55">
        <f>SUMIF(NSL!$C$684:$C$692,C46,NSL!$R$684:$R$692)</f>
        <v>0</v>
      </c>
      <c r="AE46" s="55">
        <f>SUMIF(NSL!$C$694:$C$776,C46,NSL!$R$694:$R$776)</f>
        <v>0</v>
      </c>
      <c r="AF46" s="55">
        <f>SUMIF(NSL!$C$778:$C$810,C46,NSL!$R$778:$R$810)</f>
        <v>0</v>
      </c>
      <c r="AG46" s="55">
        <f>SUMIF(NSL!$C$812:$C$813,C46,NSL!$R$812:$R$813)</f>
        <v>0</v>
      </c>
      <c r="AH46" s="55">
        <f>SUMIF(NSL!$C$815:$C$816,C46,NSL!$R$815:$R$816)</f>
        <v>0</v>
      </c>
      <c r="AI46" s="55">
        <f>SUMIF(NSL!$C$818:$C$889,C46,NSL!$R$818:$R$889)</f>
        <v>0</v>
      </c>
      <c r="AJ46" s="55">
        <f>SUMIF(NSL!$C$891:$C$917,C46,NSL!$R$891:$R$917)</f>
        <v>0</v>
      </c>
      <c r="AK46" s="55">
        <f>SUMIF(NSL!$C$919:$C$981,C46,NSL!$R$919:$R$981)</f>
        <v>0</v>
      </c>
      <c r="AL46" s="55">
        <f>SUMIF(NSL!$C$983:$C$1000,C46,NSL!$R$983:$R$1000)</f>
        <v>0</v>
      </c>
      <c r="AM46" s="55">
        <f>SUMIF(NSL!$C$1002:$C$1028,C46,NSL!$R$1002:$R$1028)</f>
        <v>0</v>
      </c>
      <c r="AN46" s="55">
        <f>SUMIF(NSL!$C$1030:$C$1045,C46,NSL!$R$1030:$R$1045)</f>
        <v>0</v>
      </c>
      <c r="AO46" s="55">
        <f>SUMIF(NSL!$C$1047:$C$1048,C46,NSL!$R$1047:$R$1048)</f>
        <v>0</v>
      </c>
      <c r="AP46" s="55">
        <f>SUMIF(NSL!$C$1050:$C$1074,C46,NSL!$R$1050:$R$1074)</f>
        <v>0</v>
      </c>
      <c r="AQ46" s="55">
        <f>SUMIF(NSL!$C$1076:$C$1099,C46,NSL!$R$1076:$R$1099)</f>
        <v>0</v>
      </c>
      <c r="AR46" s="55">
        <f>SUMIF(NSL!$C$1101:$C$1121,C46,NSL!$R$1101:$R$1121)</f>
        <v>0</v>
      </c>
      <c r="AS46" s="54">
        <f>D46-BG46</f>
        <v>0</v>
      </c>
      <c r="AT46" s="55">
        <f>SUMIF(NSL!$C$1166:$C$1201,C46,NSL!$R$1166:$R$1201)</f>
        <v>0</v>
      </c>
      <c r="AU46" s="55">
        <f>SUMIF(NSL!$C$1203:$C$1223,C46,NSL!$R$1203:$R$1223)</f>
        <v>0</v>
      </c>
      <c r="AV46" s="55">
        <f>SUMIF(NSL!$C$1225:$C$1226,C46,NSL!$R$1225:$R$1226)</f>
        <v>0</v>
      </c>
      <c r="AW46" s="55">
        <f>SUMIF(NSL!$C$1228:$C$1244,C46,NSL!$R$1228:$R$1244)</f>
        <v>0</v>
      </c>
      <c r="AX46" s="55">
        <f>SUMIF(NSL!$C$1246:$C$1351,C46,NSL!$R$1246:$R$1351)</f>
        <v>0</v>
      </c>
      <c r="AY46" s="55">
        <f>SUMIF(NSL!$C$1353:$C$1434,C46,NSL!$R$1353:$R$1434)</f>
        <v>0</v>
      </c>
      <c r="AZ46" s="55">
        <f>SUMIF(NSL!$C$1436:$C$1440,C46,NSL!$R$1436:$R$1440)</f>
        <v>0</v>
      </c>
      <c r="BA46" s="55">
        <f>SUMIF(NSL!$C$1442:$C$1507,C46,NSL!$R$1442:$R$1507)</f>
        <v>0</v>
      </c>
      <c r="BB46" s="55">
        <f>SUMIF(NSL!$C$1509:$C$1540,C46,NSL!$R$1509:$R$1540)</f>
        <v>0</v>
      </c>
      <c r="BC46" s="55">
        <f>SUMIF(NSL!$C$1542:$C$1545,C46,NSL!$R$1542:$R$1545)</f>
        <v>0</v>
      </c>
      <c r="BD46" s="55">
        <f>SUMIF(NSL!$C$1547:$C$1560,C46,NSL!$R$1547:$R$1560)</f>
        <v>0</v>
      </c>
      <c r="BE46" s="55">
        <f>SUMIF(NSL!$C$1562:$C$1565,C46,NSL!$R$1562:$R$1565)</f>
        <v>0</v>
      </c>
      <c r="BF46" s="55">
        <f>SUMIF(NSL!$C$1567:$C$1569,C46,NSL!$R$1567:$R$1569)</f>
        <v>0</v>
      </c>
      <c r="BG46" s="65">
        <f>SUM(G46:Q46)+SUM(S46:Z46)+SUM(AB46:AR46)+SUM(AT46:BF46)</f>
        <v>0</v>
      </c>
      <c r="BH46" s="53">
        <f>AS60-BG46</f>
        <v>0</v>
      </c>
      <c r="BI46" s="53">
        <f t="shared" si="6"/>
        <v>0</v>
      </c>
    </row>
    <row r="47" spans="1:61" ht="15">
      <c r="A47" s="8" t="s">
        <v>104</v>
      </c>
      <c r="B47" s="9" t="s">
        <v>128</v>
      </c>
      <c r="C47" s="8" t="s">
        <v>29</v>
      </c>
      <c r="D47" s="52">
        <f>HTg!O49</f>
        <v>0.56999999999999995</v>
      </c>
      <c r="E47" s="65">
        <f t="shared" si="10"/>
        <v>0</v>
      </c>
      <c r="F47" s="70">
        <f t="shared" si="11"/>
        <v>0</v>
      </c>
      <c r="G47" s="55">
        <f>SUMIF(NSL!$C$9:$C$10,C47,NSL!$R$9:$R$10)</f>
        <v>0</v>
      </c>
      <c r="H47" s="55">
        <f>SUMIF(NSL!$C$12:$C$13,C47,NSL!$R$12:$R$13)</f>
        <v>0</v>
      </c>
      <c r="I47" s="55">
        <f>SUMIF(NSL!$C$15:$C$16,C47,NSL!$R$15:$R$16)</f>
        <v>0</v>
      </c>
      <c r="J47" s="55">
        <f>SUMIF(NSL!$C$18:$C$19,C47,NSL!$R$18:$R$19)</f>
        <v>0</v>
      </c>
      <c r="K47" s="55">
        <f>SUMIF(NSL!$C$21:$C$43,C47,NSL!$R$21:$R$43)</f>
        <v>0</v>
      </c>
      <c r="L47" s="55">
        <f>SUMIF(NSL!$C$45:$C$51,C47,NSL!$R$45:$R$51)</f>
        <v>0</v>
      </c>
      <c r="M47" s="55">
        <f>SUMIF(NSL!$C$53:$C$55,C47,NSL!$R$53:$R$55)</f>
        <v>0</v>
      </c>
      <c r="N47" s="55">
        <f>SUMIF(NSL!$C$57:$C$65,C47,NSL!$R$57:$R$65)</f>
        <v>0</v>
      </c>
      <c r="O47" s="55">
        <f>SUMIF(NSL!$C$67:$C$76,C47,NSL!$R$67:$R$76)</f>
        <v>0</v>
      </c>
      <c r="P47" s="55">
        <f>SUMIF(NSL!$C$78:$C$79,C47,NSL!$R$78:$R$79)</f>
        <v>0</v>
      </c>
      <c r="Q47" s="55">
        <f>SUMIF(NSL!$C$81:$C$173,C47,NSL!$R$81:$R$173)</f>
        <v>0</v>
      </c>
      <c r="R47" s="65">
        <f t="shared" si="12"/>
        <v>0.56999999999999995</v>
      </c>
      <c r="S47" s="55">
        <f>SUMIF(NSL!$C$176:$C$214,C47,NSL!$R$176:$R$214)</f>
        <v>0</v>
      </c>
      <c r="T47" s="55">
        <f>SUMIF(NSL!$C$216:$C$238,C47,NSL!$R$216:$R$238)</f>
        <v>0</v>
      </c>
      <c r="U47" s="55">
        <f>SUMIF(NSL!$C$240:$C$252,C47,NSL!$R$240:$R$252)</f>
        <v>0</v>
      </c>
      <c r="V47" s="55">
        <f>SUMIF(NSL!$C$254:$C$255,C47,NSL!$R$254:$R$255)</f>
        <v>0</v>
      </c>
      <c r="W47" s="55">
        <f>SUMIF(NSL!$C$257:$C$282,C47,NSL!$R$257:$R$282)</f>
        <v>0</v>
      </c>
      <c r="X47" s="55">
        <f>SUMIF(NSL!$C$284:$C$346,C47,NSL!$R$284:$R$346)</f>
        <v>0</v>
      </c>
      <c r="Y47" s="55">
        <f>SUMIF(NSL!$C$348:$C$436,C47,NSL!$R$348:$R$436)</f>
        <v>0</v>
      </c>
      <c r="Z47" s="55">
        <f>SUMIF(NSL!$C$438:$C$480,C47,NSL!$R$438:$R$480)</f>
        <v>0</v>
      </c>
      <c r="AA47" s="72">
        <f t="shared" si="16"/>
        <v>0</v>
      </c>
      <c r="AB47" s="55">
        <f>SUMIF(NSL!$C$483:$C$679,C47,NSL!$R$483:$R$679)</f>
        <v>0</v>
      </c>
      <c r="AC47" s="55">
        <f>SUMIF(NSL!$C$681:$C$682,C47,NSL!$R$681:$R$682)</f>
        <v>0</v>
      </c>
      <c r="AD47" s="55">
        <f>SUMIF(NSL!$C$684:$C$692,C47,NSL!$R$684:$R$692)</f>
        <v>0</v>
      </c>
      <c r="AE47" s="55">
        <f>SUMIF(NSL!$C$694:$C$776,C47,NSL!$R$694:$R$776)</f>
        <v>0</v>
      </c>
      <c r="AF47" s="55">
        <f>SUMIF(NSL!$C$778:$C$810,C47,NSL!$R$778:$R$810)</f>
        <v>0</v>
      </c>
      <c r="AG47" s="55">
        <f>SUMIF(NSL!$C$812:$C$813,C47,NSL!$R$812:$R$813)</f>
        <v>0</v>
      </c>
      <c r="AH47" s="55">
        <f>SUMIF(NSL!$C$815:$C$816,C47,NSL!$R$815:$R$816)</f>
        <v>0</v>
      </c>
      <c r="AI47" s="55">
        <f>SUMIF(NSL!$C$818:$C$889,C47,NSL!$R$818:$R$889)</f>
        <v>0</v>
      </c>
      <c r="AJ47" s="55">
        <f>SUMIF(NSL!$C$891:$C$917,C47,NSL!$R$891:$R$917)</f>
        <v>0</v>
      </c>
      <c r="AK47" s="55">
        <f>SUMIF(NSL!$C$919:$C$981,C47,NSL!$R$919:$R$981)</f>
        <v>0</v>
      </c>
      <c r="AL47" s="55">
        <f>SUMIF(NSL!$C$983:$C$1000,C47,NSL!$R$983:$R$1000)</f>
        <v>0</v>
      </c>
      <c r="AM47" s="55">
        <f>SUMIF(NSL!$C$1002:$C$1028,C47,NSL!$R$1002:$R$1028)</f>
        <v>0</v>
      </c>
      <c r="AN47" s="55">
        <f>SUMIF(NSL!$C$1030:$C$1045,C47,NSL!$R$1030:$R$1045)</f>
        <v>0</v>
      </c>
      <c r="AO47" s="55">
        <f>SUMIF(NSL!$C$1047:$C$1048,C47,NSL!$R$1047:$R$1048)</f>
        <v>0</v>
      </c>
      <c r="AP47" s="55">
        <f>SUMIF(NSL!$C$1050:$C$1074,C47,NSL!$R$1050:$R$1074)</f>
        <v>0</v>
      </c>
      <c r="AQ47" s="55">
        <f>SUMIF(NSL!$C$1076:$C$1099,C47,NSL!$R$1076:$R$1099)</f>
        <v>0</v>
      </c>
      <c r="AR47" s="55">
        <f>SUMIF(NSL!$C$1101:$C$1121,C47,NSL!$R$1101:$R$1121)</f>
        <v>0</v>
      </c>
      <c r="AS47" s="55">
        <f>SUMIF(NSL!$C$1123:$C$1164,C47,NSL!$R$1123:$R$1164)</f>
        <v>0</v>
      </c>
      <c r="AT47" s="54">
        <f>D47-BG47</f>
        <v>0.56999999999999995</v>
      </c>
      <c r="AU47" s="55">
        <f>SUMIF(NSL!$C$1203:$C$1223,C47,NSL!$R$1203:$R$1223)</f>
        <v>0</v>
      </c>
      <c r="AV47" s="55">
        <f>SUMIF(NSL!$C$1225:$C$1226,C47,NSL!$R$1225:$R$1226)</f>
        <v>0</v>
      </c>
      <c r="AW47" s="55">
        <f>SUMIF(NSL!$C$1228:$C$1244,C47,NSL!$R$1228:$R$1244)</f>
        <v>0</v>
      </c>
      <c r="AX47" s="55">
        <f>SUMIF(NSL!$C$1246:$C$1351,C47,NSL!$R$1246:$R$1351)</f>
        <v>0</v>
      </c>
      <c r="AY47" s="55">
        <f>SUMIF(NSL!$C$1353:$C$1434,C47,NSL!$R$1353:$R$1434)</f>
        <v>0</v>
      </c>
      <c r="AZ47" s="55">
        <f>SUMIF(NSL!$C$1436:$C$1440,C47,NSL!$R$1436:$R$1440)</f>
        <v>0</v>
      </c>
      <c r="BA47" s="55">
        <f>SUMIF(NSL!$C$1442:$C$1507,C47,NSL!$R$1442:$R$1507)</f>
        <v>0</v>
      </c>
      <c r="BB47" s="55">
        <f>SUMIF(NSL!$C$1509:$C$1540,C47,NSL!$R$1509:$R$1540)</f>
        <v>0</v>
      </c>
      <c r="BC47" s="55">
        <f>SUMIF(NSL!$C$1542:$C$1545,C47,NSL!$R$1542:$R$1545)</f>
        <v>0</v>
      </c>
      <c r="BD47" s="55">
        <f>SUMIF(NSL!$C$1547:$C$1560,C47,NSL!$R$1547:$R$1560)</f>
        <v>0</v>
      </c>
      <c r="BE47" s="55">
        <f>SUMIF(NSL!$C$1562:$C$1565,C47,NSL!$R$1562:$R$1565)</f>
        <v>0</v>
      </c>
      <c r="BF47" s="55">
        <f>SUMIF(NSL!$C$1567:$C$1569,C47,NSL!$R$1567:$R$1569)</f>
        <v>0</v>
      </c>
      <c r="BG47" s="65">
        <f>SUM(G47:Q47)+SUM(S47:Z47)+SUM(AB47:AS47)+SUM(AU47:BF47)</f>
        <v>0</v>
      </c>
      <c r="BH47" s="53">
        <f>AT60-BG47</f>
        <v>0.12</v>
      </c>
      <c r="BI47" s="53">
        <f t="shared" si="6"/>
        <v>0.69</v>
      </c>
    </row>
    <row r="48" spans="1:61" ht="30">
      <c r="A48" s="8" t="s">
        <v>105</v>
      </c>
      <c r="B48" s="9" t="s">
        <v>129</v>
      </c>
      <c r="C48" s="8" t="s">
        <v>130</v>
      </c>
      <c r="D48" s="52">
        <f>HTg!O50</f>
        <v>0</v>
      </c>
      <c r="E48" s="65">
        <f t="shared" si="10"/>
        <v>0</v>
      </c>
      <c r="F48" s="70">
        <f t="shared" si="11"/>
        <v>0</v>
      </c>
      <c r="G48" s="55">
        <f>SUMIF(NSL!$C$9:$C$10,C48,NSL!$R$9:$R$10)</f>
        <v>0</v>
      </c>
      <c r="H48" s="55">
        <f>SUMIF(NSL!$C$12:$C$13,C48,NSL!$R$12:$R$13)</f>
        <v>0</v>
      </c>
      <c r="I48" s="55">
        <f>SUMIF(NSL!$C$15:$C$16,C48,NSL!$R$15:$R$16)</f>
        <v>0</v>
      </c>
      <c r="J48" s="55">
        <f>SUMIF(NSL!$C$18:$C$19,C48,NSL!$R$18:$R$19)</f>
        <v>0</v>
      </c>
      <c r="K48" s="55">
        <f>SUMIF(NSL!$C$21:$C$43,C48,NSL!$R$21:$R$43)</f>
        <v>0</v>
      </c>
      <c r="L48" s="55">
        <f>SUMIF(NSL!$C$45:$C$51,C48,NSL!$R$45:$R$51)</f>
        <v>0</v>
      </c>
      <c r="M48" s="55">
        <f>SUMIF(NSL!$C$53:$C$55,C48,NSL!$R$53:$R$55)</f>
        <v>0</v>
      </c>
      <c r="N48" s="55">
        <f>SUMIF(NSL!$C$57:$C$65,C48,NSL!$R$57:$R$65)</f>
        <v>0</v>
      </c>
      <c r="O48" s="55">
        <f>SUMIF(NSL!$C$67:$C$76,C48,NSL!$R$67:$R$76)</f>
        <v>0</v>
      </c>
      <c r="P48" s="55">
        <f>SUMIF(NSL!$C$78:$C$79,C48,NSL!$R$78:$R$79)</f>
        <v>0</v>
      </c>
      <c r="Q48" s="55">
        <f>SUMIF(NSL!$C$81:$C$173,C48,NSL!$R$81:$R$173)</f>
        <v>0</v>
      </c>
      <c r="R48" s="65">
        <f t="shared" si="12"/>
        <v>0</v>
      </c>
      <c r="S48" s="55">
        <f>SUMIF(NSL!$C$176:$C$214,C48,NSL!$R$176:$R$214)</f>
        <v>0</v>
      </c>
      <c r="T48" s="55">
        <f>SUMIF(NSL!$C$216:$C$238,C48,NSL!$R$216:$R$238)</f>
        <v>0</v>
      </c>
      <c r="U48" s="55">
        <f>SUMIF(NSL!$C$240:$C$252,C48,NSL!$R$240:$R$252)</f>
        <v>0</v>
      </c>
      <c r="V48" s="55">
        <f>SUMIF(NSL!$C$254:$C$255,C48,NSL!$R$254:$R$255)</f>
        <v>0</v>
      </c>
      <c r="W48" s="55">
        <f>SUMIF(NSL!$C$257:$C$282,C48,NSL!$R$257:$R$282)</f>
        <v>0</v>
      </c>
      <c r="X48" s="55">
        <f>SUMIF(NSL!$C$284:$C$346,C48,NSL!$R$284:$R$346)</f>
        <v>0</v>
      </c>
      <c r="Y48" s="55">
        <f>SUMIF(NSL!$C$348:$C$436,C48,NSL!$R$348:$R$436)</f>
        <v>0</v>
      </c>
      <c r="Z48" s="55">
        <f>SUMIF(NSL!$C$438:$C$480,C48,NSL!$R$438:$R$480)</f>
        <v>0</v>
      </c>
      <c r="AA48" s="72">
        <f t="shared" si="16"/>
        <v>0</v>
      </c>
      <c r="AB48" s="55">
        <f>SUMIF(NSL!$C$483:$C$679,C48,NSL!$R$483:$R$679)</f>
        <v>0</v>
      </c>
      <c r="AC48" s="55">
        <f>SUMIF(NSL!$C$681:$C$682,C48,NSL!$R$681:$R$682)</f>
        <v>0</v>
      </c>
      <c r="AD48" s="55">
        <f>SUMIF(NSL!$C$684:$C$692,C48,NSL!$R$684:$R$692)</f>
        <v>0</v>
      </c>
      <c r="AE48" s="55">
        <f>SUMIF(NSL!$C$694:$C$776,C48,NSL!$R$694:$R$776)</f>
        <v>0</v>
      </c>
      <c r="AF48" s="55">
        <f>SUMIF(NSL!$C$778:$C$810,C48,NSL!$R$778:$R$810)</f>
        <v>0</v>
      </c>
      <c r="AG48" s="55">
        <f>SUMIF(NSL!$C$812:$C$813,C48,NSL!$R$812:$R$813)</f>
        <v>0</v>
      </c>
      <c r="AH48" s="55">
        <f>SUMIF(NSL!$C$815:$C$816,C48,NSL!$R$815:$R$816)</f>
        <v>0</v>
      </c>
      <c r="AI48" s="55">
        <f>SUMIF(NSL!$C$818:$C$889,C48,NSL!$R$818:$R$889)</f>
        <v>0</v>
      </c>
      <c r="AJ48" s="55">
        <f>SUMIF(NSL!$C$891:$C$917,C48,NSL!$R$891:$R$917)</f>
        <v>0</v>
      </c>
      <c r="AK48" s="55">
        <f>SUMIF(NSL!$C$919:$C$981,C48,NSL!$R$919:$R$981)</f>
        <v>0</v>
      </c>
      <c r="AL48" s="55">
        <f>SUMIF(NSL!$C$983:$C$1000,C48,NSL!$R$983:$R$1000)</f>
        <v>0</v>
      </c>
      <c r="AM48" s="55">
        <f>SUMIF(NSL!$C$1002:$C$1028,C48,NSL!$R$1002:$R$1028)</f>
        <v>0</v>
      </c>
      <c r="AN48" s="55">
        <f>SUMIF(NSL!$C$1030:$C$1045,C48,NSL!$R$1030:$R$1045)</f>
        <v>0</v>
      </c>
      <c r="AO48" s="55">
        <f>SUMIF(NSL!$C$1047:$C$1048,C48,NSL!$R$1047:$R$1048)</f>
        <v>0</v>
      </c>
      <c r="AP48" s="55">
        <f>SUMIF(NSL!$C$1050:$C$1074,C48,NSL!$R$1050:$R$1074)</f>
        <v>0</v>
      </c>
      <c r="AQ48" s="55">
        <f>SUMIF(NSL!$C$1076:$C$1099,C48,NSL!$R$1076:$R$1099)</f>
        <v>0</v>
      </c>
      <c r="AR48" s="55">
        <f>SUMIF(NSL!$C$1101:$C$1121,C48,NSL!$R$1101:$R$1121)</f>
        <v>0</v>
      </c>
      <c r="AS48" s="55">
        <f>SUMIF(NSL!$C$1123:$C$1164,C48,NSL!$R$1123:$R$1164)</f>
        <v>0</v>
      </c>
      <c r="AT48" s="55">
        <f>SUMIF(NSL!$C$1166:$C$1201,C48,NSL!$R$1166:$R$1201)</f>
        <v>0</v>
      </c>
      <c r="AU48" s="54">
        <f>D48-BG48</f>
        <v>0</v>
      </c>
      <c r="AV48" s="55">
        <f>SUMIF(NSL!$C$1225:$C$1226,C48,NSL!$R$1225:$R$1226)</f>
        <v>0</v>
      </c>
      <c r="AW48" s="55">
        <f>SUMIF(NSL!$C$1228:$C$1244,C48,NSL!$R$1228:$R$1244)</f>
        <v>0</v>
      </c>
      <c r="AX48" s="55">
        <f>SUMIF(NSL!$C$1246:$C$1351,C48,NSL!$R$1246:$R$1351)</f>
        <v>0</v>
      </c>
      <c r="AY48" s="55">
        <f>SUMIF(NSL!$C$1353:$C$1434,C48,NSL!$R$1353:$R$1434)</f>
        <v>0</v>
      </c>
      <c r="AZ48" s="55">
        <f>SUMIF(NSL!$C$1436:$C$1440,C48,NSL!$R$1436:$R$1440)</f>
        <v>0</v>
      </c>
      <c r="BA48" s="55">
        <f>SUMIF(NSL!$C$1442:$C$1507,C48,NSL!$R$1442:$R$1507)</f>
        <v>0</v>
      </c>
      <c r="BB48" s="55">
        <f>SUMIF(NSL!$C$1509:$C$1540,C48,NSL!$R$1509:$R$1540)</f>
        <v>0</v>
      </c>
      <c r="BC48" s="55">
        <f>SUMIF(NSL!$C$1542:$C$1545,C48,NSL!$R$1542:$R$1545)</f>
        <v>0</v>
      </c>
      <c r="BD48" s="55">
        <f>SUMIF(NSL!$C$1547:$C$1560,C48,NSL!$R$1547:$R$1560)</f>
        <v>0</v>
      </c>
      <c r="BE48" s="55">
        <f>SUMIF(NSL!$C$1562:$C$1565,C48,NSL!$R$1562:$R$1565)</f>
        <v>0</v>
      </c>
      <c r="BF48" s="55">
        <f>SUMIF(NSL!$C$1567:$C$1569,C48,NSL!$R$1567:$R$1569)</f>
        <v>0</v>
      </c>
      <c r="BG48" s="65">
        <f>SUM(G48:Q48)+SUM(S48:Z48)+SUM(AB48:AT48)+SUM(AV48:BF48)</f>
        <v>0</v>
      </c>
      <c r="BH48" s="53">
        <f>AU60-BG48</f>
        <v>0.87</v>
      </c>
      <c r="BI48" s="53">
        <f t="shared" si="6"/>
        <v>0.87</v>
      </c>
    </row>
    <row r="49" spans="1:61" ht="15">
      <c r="A49" s="8" t="s">
        <v>135</v>
      </c>
      <c r="B49" s="9" t="s">
        <v>148</v>
      </c>
      <c r="C49" s="8" t="s">
        <v>149</v>
      </c>
      <c r="D49" s="52">
        <f>HTg!O51</f>
        <v>0</v>
      </c>
      <c r="E49" s="65">
        <f t="shared" si="10"/>
        <v>0</v>
      </c>
      <c r="F49" s="70">
        <f t="shared" si="11"/>
        <v>0</v>
      </c>
      <c r="G49" s="55">
        <f>SUMIF(NSL!$C$9:$C$10,C49,NSL!$R$9:$R$10)</f>
        <v>0</v>
      </c>
      <c r="H49" s="55">
        <f>SUMIF(NSL!$C$12:$C$13,C49,NSL!$R$12:$R$13)</f>
        <v>0</v>
      </c>
      <c r="I49" s="55">
        <f>SUMIF(NSL!$C$15:$C$16,C49,NSL!$R$15:$R$16)</f>
        <v>0</v>
      </c>
      <c r="J49" s="55">
        <f>SUMIF(NSL!$C$18:$C$19,C49,NSL!$R$18:$R$19)</f>
        <v>0</v>
      </c>
      <c r="K49" s="55">
        <f>SUMIF(NSL!$C$21:$C$43,C49,NSL!$R$21:$R$43)</f>
        <v>0</v>
      </c>
      <c r="L49" s="55">
        <f>SUMIF(NSL!$C$45:$C$51,C49,NSL!$R$45:$R$51)</f>
        <v>0</v>
      </c>
      <c r="M49" s="55">
        <f>SUMIF(NSL!$C$53:$C$55,C49,NSL!$R$53:$R$55)</f>
        <v>0</v>
      </c>
      <c r="N49" s="55">
        <f>SUMIF(NSL!$C$57:$C$65,C49,NSL!$R$57:$R$65)</f>
        <v>0</v>
      </c>
      <c r="O49" s="55">
        <f>SUMIF(NSL!$C$67:$C$76,C49,NSL!$R$67:$R$76)</f>
        <v>0</v>
      </c>
      <c r="P49" s="55">
        <f>SUMIF(NSL!$C$78:$C$79,C49,NSL!$R$78:$R$79)</f>
        <v>0</v>
      </c>
      <c r="Q49" s="55">
        <f>SUMIF(NSL!$C$81:$C$173,C49,NSL!$R$81:$R$173)</f>
        <v>0</v>
      </c>
      <c r="R49" s="65">
        <f t="shared" si="12"/>
        <v>0</v>
      </c>
      <c r="S49" s="55">
        <f>SUMIF(NSL!$C$176:$C$214,C49,NSL!$R$176:$R$214)</f>
        <v>0</v>
      </c>
      <c r="T49" s="55">
        <f>SUMIF(NSL!$C$216:$C$238,C49,NSL!$R$216:$R$238)</f>
        <v>0</v>
      </c>
      <c r="U49" s="55">
        <f>SUMIF(NSL!$C$240:$C$252,C49,NSL!$R$240:$R$252)</f>
        <v>0</v>
      </c>
      <c r="V49" s="55">
        <f>SUMIF(NSL!$C$254:$C$255,C49,NSL!$R$254:$R$255)</f>
        <v>0</v>
      </c>
      <c r="W49" s="55">
        <f>SUMIF(NSL!$C$257:$C$282,C49,NSL!$R$257:$R$282)</f>
        <v>0</v>
      </c>
      <c r="X49" s="55">
        <f>SUMIF(NSL!$C$284:$C$346,C49,NSL!$R$284:$R$346)</f>
        <v>0</v>
      </c>
      <c r="Y49" s="55">
        <f>SUMIF(NSL!$C$348:$C$436,C49,NSL!$R$348:$R$436)</f>
        <v>0</v>
      </c>
      <c r="Z49" s="55">
        <f>SUMIF(NSL!$C$438:$C$480,C49,NSL!$R$438:$R$480)</f>
        <v>0</v>
      </c>
      <c r="AA49" s="72">
        <f t="shared" si="16"/>
        <v>0</v>
      </c>
      <c r="AB49" s="55">
        <f>SUMIF(NSL!$C$483:$C$679,C49,NSL!$R$483:$R$679)</f>
        <v>0</v>
      </c>
      <c r="AC49" s="55">
        <f>SUMIF(NSL!$C$681:$C$682,C49,NSL!$R$681:$R$682)</f>
        <v>0</v>
      </c>
      <c r="AD49" s="55">
        <f>SUMIF(NSL!$C$684:$C$692,C49,NSL!$R$684:$R$692)</f>
        <v>0</v>
      </c>
      <c r="AE49" s="55">
        <f>SUMIF(NSL!$C$694:$C$776,C49,NSL!$R$694:$R$776)</f>
        <v>0</v>
      </c>
      <c r="AF49" s="55">
        <f>SUMIF(NSL!$C$778:$C$810,C49,NSL!$R$778:$R$810)</f>
        <v>0</v>
      </c>
      <c r="AG49" s="55">
        <f>SUMIF(NSL!$C$812:$C$813,C49,NSL!$R$812:$R$813)</f>
        <v>0</v>
      </c>
      <c r="AH49" s="55">
        <f>SUMIF(NSL!$C$815:$C$816,C49,NSL!$R$815:$R$816)</f>
        <v>0</v>
      </c>
      <c r="AI49" s="55">
        <f>SUMIF(NSL!$C$818:$C$889,C49,NSL!$R$818:$R$889)</f>
        <v>0</v>
      </c>
      <c r="AJ49" s="55">
        <f>SUMIF(NSL!$C$891:$C$917,C49,NSL!$R$891:$R$917)</f>
        <v>0</v>
      </c>
      <c r="AK49" s="55">
        <f>SUMIF(NSL!$C$919:$C$981,C49,NSL!$R$919:$R$981)</f>
        <v>0</v>
      </c>
      <c r="AL49" s="55">
        <f>SUMIF(NSL!$C$983:$C$1000,C49,NSL!$R$983:$R$1000)</f>
        <v>0</v>
      </c>
      <c r="AM49" s="55">
        <f>SUMIF(NSL!$C$1002:$C$1028,C49,NSL!$R$1002:$R$1028)</f>
        <v>0</v>
      </c>
      <c r="AN49" s="55">
        <f>SUMIF(NSL!$C$1030:$C$1045,C49,NSL!$R$1030:$R$1045)</f>
        <v>0</v>
      </c>
      <c r="AO49" s="55">
        <f>SUMIF(NSL!$C$1047:$C$1048,C49,NSL!$R$1047:$R$1048)</f>
        <v>0</v>
      </c>
      <c r="AP49" s="55">
        <f>SUMIF(NSL!$C$1050:$C$1074,C49,NSL!$R$1050:$R$1074)</f>
        <v>0</v>
      </c>
      <c r="AQ49" s="55">
        <f>SUMIF(NSL!$C$1076:$C$1099,C49,NSL!$R$1076:$R$1099)</f>
        <v>0</v>
      </c>
      <c r="AR49" s="55">
        <f>SUMIF(NSL!$C$1101:$C$1121,C49,NSL!$R$1101:$R$1121)</f>
        <v>0</v>
      </c>
      <c r="AS49" s="55">
        <f>SUMIF(NSL!$C$1123:$C$1164,C49,NSL!$R$1123:$R$1164)</f>
        <v>0</v>
      </c>
      <c r="AT49" s="55">
        <f>SUMIF(NSL!$C$1166:$C$1201,C49,NSL!$R$1166:$R$1201)</f>
        <v>0</v>
      </c>
      <c r="AU49" s="55">
        <f>SUMIF(NSL!$C$1203:$C$1223,C49,NSL!$R$1203:$R$1223)</f>
        <v>0</v>
      </c>
      <c r="AV49" s="54">
        <f>D49-BG49</f>
        <v>0</v>
      </c>
      <c r="AW49" s="55">
        <f>SUMIF(NSL!$C$1228:$C$1244,C49,NSL!$R$1228:$R$1244)</f>
        <v>0</v>
      </c>
      <c r="AX49" s="55">
        <f>SUMIF(NSL!$C$1246:$C$1351,C49,NSL!$R$1246:$R$1351)</f>
        <v>0</v>
      </c>
      <c r="AY49" s="55">
        <f>SUMIF(NSL!$C$1353:$C$1434,C49,NSL!$R$1353:$R$1434)</f>
        <v>0</v>
      </c>
      <c r="AZ49" s="55">
        <f>SUMIF(NSL!$C$1436:$C$1440,C49,NSL!$R$1436:$R$1440)</f>
        <v>0</v>
      </c>
      <c r="BA49" s="55">
        <f>SUMIF(NSL!$C$1442:$C$1507,C49,NSL!$R$1442:$R$1507)</f>
        <v>0</v>
      </c>
      <c r="BB49" s="55">
        <f>SUMIF(NSL!$C$1509:$C$1540,C49,NSL!$R$1509:$R$1540)</f>
        <v>0</v>
      </c>
      <c r="BC49" s="55">
        <f>SUMIF(NSL!$C$1542:$C$1545,C49,NSL!$R$1542:$R$1545)</f>
        <v>0</v>
      </c>
      <c r="BD49" s="55">
        <f>SUMIF(NSL!$C$1547:$C$1560,C49,NSL!$R$1547:$R$1560)</f>
        <v>0</v>
      </c>
      <c r="BE49" s="55">
        <f>SUMIF(NSL!$C$1562:$C$1565,C49,NSL!$R$1562:$R$1565)</f>
        <v>0</v>
      </c>
      <c r="BF49" s="55">
        <f>SUMIF(NSL!$C$1567:$C$1569,C49,NSL!$R$1567:$R$1569)</f>
        <v>0</v>
      </c>
      <c r="BG49" s="65">
        <f>SUM(G49:Q49)+SUM(S49:Z49)+SUM(AB49:AU49)+SUM(AW49:BF49)</f>
        <v>0</v>
      </c>
      <c r="BH49" s="53">
        <f>AV60-BG49</f>
        <v>0</v>
      </c>
      <c r="BI49" s="53">
        <f t="shared" si="6"/>
        <v>0</v>
      </c>
    </row>
    <row r="50" spans="1:61" ht="15">
      <c r="A50" s="8" t="s">
        <v>136</v>
      </c>
      <c r="B50" s="9" t="s">
        <v>150</v>
      </c>
      <c r="C50" s="8" t="s">
        <v>43</v>
      </c>
      <c r="D50" s="52">
        <f>HTg!O52</f>
        <v>0</v>
      </c>
      <c r="E50" s="65">
        <f t="shared" si="10"/>
        <v>0</v>
      </c>
      <c r="F50" s="70">
        <f t="shared" si="11"/>
        <v>0</v>
      </c>
      <c r="G50" s="55">
        <f>SUMIF(NSL!$C$9:$C$10,C50,NSL!$R$9:$R$10)</f>
        <v>0</v>
      </c>
      <c r="H50" s="55">
        <f>SUMIF(NSL!$C$12:$C$13,C50,NSL!$R$12:$R$13)</f>
        <v>0</v>
      </c>
      <c r="I50" s="55">
        <f>SUMIF(NSL!$C$15:$C$16,C50,NSL!$R$15:$R$16)</f>
        <v>0</v>
      </c>
      <c r="J50" s="55">
        <f>SUMIF(NSL!$C$18:$C$19,C50,NSL!$R$18:$R$19)</f>
        <v>0</v>
      </c>
      <c r="K50" s="55">
        <f>SUMIF(NSL!$C$21:$C$43,C50,NSL!$R$21:$R$43)</f>
        <v>0</v>
      </c>
      <c r="L50" s="55">
        <f>SUMIF(NSL!$C$45:$C$51,C50,NSL!$R$45:$R$51)</f>
        <v>0</v>
      </c>
      <c r="M50" s="55">
        <f>SUMIF(NSL!$C$53:$C$55,C50,NSL!$R$53:$R$55)</f>
        <v>0</v>
      </c>
      <c r="N50" s="55">
        <f>SUMIF(NSL!$C$57:$C$65,C50,NSL!$R$57:$R$65)</f>
        <v>0</v>
      </c>
      <c r="O50" s="55">
        <f>SUMIF(NSL!$C$67:$C$76,C50,NSL!$R$67:$R$76)</f>
        <v>0</v>
      </c>
      <c r="P50" s="55">
        <f>SUMIF(NSL!$C$78:$C$79,C50,NSL!$R$78:$R$79)</f>
        <v>0</v>
      </c>
      <c r="Q50" s="55">
        <f>SUMIF(NSL!$C$81:$C$173,C50,NSL!$R$81:$R$173)</f>
        <v>0</v>
      </c>
      <c r="R50" s="65">
        <f t="shared" si="12"/>
        <v>0</v>
      </c>
      <c r="S50" s="55">
        <f>SUMIF(NSL!$C$176:$C$214,C50,NSL!$R$176:$R$214)</f>
        <v>0</v>
      </c>
      <c r="T50" s="55">
        <f>SUMIF(NSL!$C$216:$C$238,C50,NSL!$R$216:$R$238)</f>
        <v>0</v>
      </c>
      <c r="U50" s="55">
        <f>SUMIF(NSL!$C$240:$C$252,C50,NSL!$R$240:$R$252)</f>
        <v>0</v>
      </c>
      <c r="V50" s="55">
        <f>SUMIF(NSL!$C$254:$C$255,C50,NSL!$R$254:$R$255)</f>
        <v>0</v>
      </c>
      <c r="W50" s="55">
        <f>SUMIF(NSL!$C$257:$C$282,C50,NSL!$R$257:$R$282)</f>
        <v>0</v>
      </c>
      <c r="X50" s="55">
        <f>SUMIF(NSL!$C$284:$C$346,C50,NSL!$R$284:$R$346)</f>
        <v>0</v>
      </c>
      <c r="Y50" s="55">
        <f>SUMIF(NSL!$C$348:$C$436,C50,NSL!$R$348:$R$436)</f>
        <v>0</v>
      </c>
      <c r="Z50" s="55">
        <f>SUMIF(NSL!$C$438:$C$480,C50,NSL!$R$438:$R$480)</f>
        <v>0</v>
      </c>
      <c r="AA50" s="72">
        <f t="shared" si="16"/>
        <v>0</v>
      </c>
      <c r="AB50" s="55">
        <f>SUMIF(NSL!$C$483:$C$679,C50,NSL!$R$483:$R$679)</f>
        <v>0</v>
      </c>
      <c r="AC50" s="55">
        <f>SUMIF(NSL!$C$681:$C$682,C50,NSL!$R$681:$R$682)</f>
        <v>0</v>
      </c>
      <c r="AD50" s="55">
        <f>SUMIF(NSL!$C$684:$C$692,C50,NSL!$R$684:$R$692)</f>
        <v>0</v>
      </c>
      <c r="AE50" s="55">
        <f>SUMIF(NSL!$C$694:$C$776,C50,NSL!$R$694:$R$776)</f>
        <v>0</v>
      </c>
      <c r="AF50" s="55">
        <f>SUMIF(NSL!$C$778:$C$810,C50,NSL!$R$778:$R$810)</f>
        <v>0</v>
      </c>
      <c r="AG50" s="55">
        <f>SUMIF(NSL!$C$812:$C$813,C50,NSL!$R$812:$R$813)</f>
        <v>0</v>
      </c>
      <c r="AH50" s="55">
        <f>SUMIF(NSL!$C$815:$C$816,C50,NSL!$R$815:$R$816)</f>
        <v>0</v>
      </c>
      <c r="AI50" s="55">
        <f>SUMIF(NSL!$C$818:$C$889,C50,NSL!$R$818:$R$889)</f>
        <v>0</v>
      </c>
      <c r="AJ50" s="55">
        <f>SUMIF(NSL!$C$891:$C$917,C50,NSL!$R$891:$R$917)</f>
        <v>0</v>
      </c>
      <c r="AK50" s="55">
        <f>SUMIF(NSL!$C$919:$C$981,C50,NSL!$R$919:$R$981)</f>
        <v>0</v>
      </c>
      <c r="AL50" s="55">
        <f>SUMIF(NSL!$C$983:$C$1000,C50,NSL!$R$983:$R$1000)</f>
        <v>0</v>
      </c>
      <c r="AM50" s="55">
        <f>SUMIF(NSL!$C$1002:$C$1028,C50,NSL!$R$1002:$R$1028)</f>
        <v>0</v>
      </c>
      <c r="AN50" s="55">
        <f>SUMIF(NSL!$C$1030:$C$1045,C50,NSL!$R$1030:$R$1045)</f>
        <v>0</v>
      </c>
      <c r="AO50" s="55">
        <f>SUMIF(NSL!$C$1047:$C$1048,C50,NSL!$R$1047:$R$1048)</f>
        <v>0</v>
      </c>
      <c r="AP50" s="55">
        <f>SUMIF(NSL!$C$1050:$C$1074,C50,NSL!$R$1050:$R$1074)</f>
        <v>0</v>
      </c>
      <c r="AQ50" s="55">
        <f>SUMIF(NSL!$C$1076:$C$1099,C50,NSL!$R$1076:$R$1099)</f>
        <v>0</v>
      </c>
      <c r="AR50" s="55">
        <f>SUMIF(NSL!$C$1101:$C$1121,C50,NSL!$R$1101:$R$1121)</f>
        <v>0</v>
      </c>
      <c r="AS50" s="55">
        <f>SUMIF(NSL!$C$1123:$C$1164,C50,NSL!$R$1123:$R$1164)</f>
        <v>0</v>
      </c>
      <c r="AT50" s="55">
        <f>SUMIF(NSL!$C$1166:$C$1201,C50,NSL!$R$1166:$R$1201)</f>
        <v>0</v>
      </c>
      <c r="AU50" s="55">
        <f>SUMIF(NSL!$C$1203:$C$1223,C50,NSL!$R$1203:$R$1223)</f>
        <v>0</v>
      </c>
      <c r="AV50" s="55">
        <f>SUMIF(NSL!$C$1225:$C$1226,C50,NSL!$R$1225:$R$1226)</f>
        <v>0</v>
      </c>
      <c r="AW50" s="54">
        <f>D50-BG50</f>
        <v>0</v>
      </c>
      <c r="AX50" s="55">
        <f>SUMIF(NSL!$C$1246:$C$1351,C50,NSL!$R$1246:$R$1351)</f>
        <v>0</v>
      </c>
      <c r="AY50" s="55">
        <f>SUMIF(NSL!$C$1353:$C$1434,C50,NSL!$R$1353:$R$1434)</f>
        <v>0</v>
      </c>
      <c r="AZ50" s="55">
        <f>SUMIF(NSL!$C$1436:$C$1440,C50,NSL!$R$1436:$R$1440)</f>
        <v>0</v>
      </c>
      <c r="BA50" s="55">
        <f>SUMIF(NSL!$C$1442:$C$1507,C50,NSL!$R$1442:$R$1507)</f>
        <v>0</v>
      </c>
      <c r="BB50" s="55">
        <f>SUMIF(NSL!$C$1509:$C$1540,C50,NSL!$R$1509:$R$1540)</f>
        <v>0</v>
      </c>
      <c r="BC50" s="55">
        <f>SUMIF(NSL!$C$1542:$C$1545,C50,NSL!$R$1542:$R$1545)</f>
        <v>0</v>
      </c>
      <c r="BD50" s="55">
        <f>SUMIF(NSL!$C$1547:$C$1560,C50,NSL!$R$1547:$R$1560)</f>
        <v>0</v>
      </c>
      <c r="BE50" s="55">
        <f>SUMIF(NSL!$C$1562:$C$1565,C50,NSL!$R$1562:$R$1565)</f>
        <v>0</v>
      </c>
      <c r="BF50" s="55">
        <f>SUMIF(NSL!$C$1567:$C$1569,C50,NSL!$R$1567:$R$1569)</f>
        <v>0</v>
      </c>
      <c r="BG50" s="65">
        <f>SUM(G50:Q50)+SUM(S50:Z50)+SUM(AB50:AV50)+SUM(AX50:BF50)</f>
        <v>0</v>
      </c>
      <c r="BH50" s="53">
        <f>AW60-BG50</f>
        <v>0</v>
      </c>
      <c r="BI50" s="53">
        <f t="shared" si="6"/>
        <v>0</v>
      </c>
    </row>
    <row r="51" spans="1:61" ht="30">
      <c r="A51" s="8" t="s">
        <v>137</v>
      </c>
      <c r="B51" s="9" t="s">
        <v>131</v>
      </c>
      <c r="C51" s="8" t="s">
        <v>45</v>
      </c>
      <c r="D51" s="52">
        <f>HTg!O53</f>
        <v>0.5</v>
      </c>
      <c r="E51" s="65">
        <f t="shared" si="10"/>
        <v>0</v>
      </c>
      <c r="F51" s="70">
        <f t="shared" si="11"/>
        <v>0</v>
      </c>
      <c r="G51" s="55">
        <f>SUMIF(NSL!$C$9:$C$10,C51,NSL!$R$9:$R$10)</f>
        <v>0</v>
      </c>
      <c r="H51" s="55">
        <f>SUMIF(NSL!$C$12:$C$13,C51,NSL!$R$12:$R$13)</f>
        <v>0</v>
      </c>
      <c r="I51" s="55">
        <f>SUMIF(NSL!$C$15:$C$16,C51,NSL!$R$15:$R$16)</f>
        <v>0</v>
      </c>
      <c r="J51" s="55">
        <f>SUMIF(NSL!$C$18:$C$19,C51,NSL!$R$18:$R$19)</f>
        <v>0</v>
      </c>
      <c r="K51" s="55">
        <f>SUMIF(NSL!$C$21:$C$43,C51,NSL!$R$21:$R$43)</f>
        <v>0</v>
      </c>
      <c r="L51" s="55">
        <f>SUMIF(NSL!$C$45:$C$51,C51,NSL!$R$45:$R$51)</f>
        <v>0</v>
      </c>
      <c r="M51" s="55">
        <f>SUMIF(NSL!$C$53:$C$55,C51,NSL!$R$53:$R$55)</f>
        <v>0</v>
      </c>
      <c r="N51" s="55">
        <f>SUMIF(NSL!$C$57:$C$65,C51,NSL!$R$57:$R$65)</f>
        <v>0</v>
      </c>
      <c r="O51" s="55">
        <f>SUMIF(NSL!$C$67:$C$76,C51,NSL!$R$67:$R$76)</f>
        <v>0</v>
      </c>
      <c r="P51" s="55">
        <f>SUMIF(NSL!$C$78:$C$79,C51,NSL!$R$78:$R$79)</f>
        <v>0</v>
      </c>
      <c r="Q51" s="55">
        <f>SUMIF(NSL!$C$81:$C$173,C51,NSL!$R$81:$R$173)</f>
        <v>0</v>
      </c>
      <c r="R51" s="65">
        <f t="shared" si="12"/>
        <v>0.5</v>
      </c>
      <c r="S51" s="55">
        <f>SUMIF(NSL!$C$176:$C$214,C51,NSL!$R$176:$R$214)</f>
        <v>0</v>
      </c>
      <c r="T51" s="55">
        <f>SUMIF(NSL!$C$216:$C$238,C51,NSL!$R$216:$R$238)</f>
        <v>0</v>
      </c>
      <c r="U51" s="55">
        <f>SUMIF(NSL!$C$240:$C$252,C51,NSL!$R$240:$R$252)</f>
        <v>0</v>
      </c>
      <c r="V51" s="55">
        <f>SUMIF(NSL!$C$254:$C$255,C51,NSL!$R$254:$R$255)</f>
        <v>0</v>
      </c>
      <c r="W51" s="55">
        <f>SUMIF(NSL!$C$257:$C$282,C51,NSL!$R$257:$R$282)</f>
        <v>0</v>
      </c>
      <c r="X51" s="55">
        <f>SUMIF(NSL!$C$284:$C$346,C51,NSL!$R$284:$R$346)</f>
        <v>0</v>
      </c>
      <c r="Y51" s="55">
        <f>SUMIF(NSL!$C$348:$C$436,C51,NSL!$R$348:$R$436)</f>
        <v>0</v>
      </c>
      <c r="Z51" s="55">
        <f>SUMIF(NSL!$C$438:$C$480,C51,NSL!$R$438:$R$480)</f>
        <v>0</v>
      </c>
      <c r="AA51" s="72">
        <f t="shared" si="16"/>
        <v>0</v>
      </c>
      <c r="AB51" s="55">
        <f>SUMIF(NSL!$C$483:$C$679,C51,NSL!$R$483:$R$679)</f>
        <v>0</v>
      </c>
      <c r="AC51" s="55">
        <f>SUMIF(NSL!$C$681:$C$682,C51,NSL!$R$681:$R$682)</f>
        <v>0</v>
      </c>
      <c r="AD51" s="55">
        <f>SUMIF(NSL!$C$684:$C$692,C51,NSL!$R$684:$R$692)</f>
        <v>0</v>
      </c>
      <c r="AE51" s="55">
        <f>SUMIF(NSL!$C$694:$C$776,C51,NSL!$R$694:$R$776)</f>
        <v>0</v>
      </c>
      <c r="AF51" s="55">
        <f>SUMIF(NSL!$C$778:$C$810,C51,NSL!$R$778:$R$810)</f>
        <v>0</v>
      </c>
      <c r="AG51" s="55">
        <f>SUMIF(NSL!$C$812:$C$813,C51,NSL!$R$812:$R$813)</f>
        <v>0</v>
      </c>
      <c r="AH51" s="55">
        <f>SUMIF(NSL!$C$815:$C$816,C51,NSL!$R$815:$R$816)</f>
        <v>0</v>
      </c>
      <c r="AI51" s="55">
        <f>SUMIF(NSL!$C$818:$C$889,C51,NSL!$R$818:$R$889)</f>
        <v>0</v>
      </c>
      <c r="AJ51" s="55">
        <f>SUMIF(NSL!$C$891:$C$917,C51,NSL!$R$891:$R$917)</f>
        <v>0</v>
      </c>
      <c r="AK51" s="55">
        <f>SUMIF(NSL!$C$919:$C$981,C51,NSL!$R$919:$R$981)</f>
        <v>0</v>
      </c>
      <c r="AL51" s="55">
        <f>SUMIF(NSL!$C$983:$C$1000,C51,NSL!$R$983:$R$1000)</f>
        <v>0</v>
      </c>
      <c r="AM51" s="55">
        <f>SUMIF(NSL!$C$1002:$C$1028,C51,NSL!$R$1002:$R$1028)</f>
        <v>0</v>
      </c>
      <c r="AN51" s="55">
        <f>SUMIF(NSL!$C$1030:$C$1045,C51,NSL!$R$1030:$R$1045)</f>
        <v>0</v>
      </c>
      <c r="AO51" s="55">
        <f>SUMIF(NSL!$C$1047:$C$1048,C51,NSL!$R$1047:$R$1048)</f>
        <v>0</v>
      </c>
      <c r="AP51" s="55">
        <f>SUMIF(NSL!$C$1050:$C$1074,C51,NSL!$R$1050:$R$1074)</f>
        <v>0</v>
      </c>
      <c r="AQ51" s="55">
        <f>SUMIF(NSL!$C$1076:$C$1099,C51,NSL!$R$1076:$R$1099)</f>
        <v>0</v>
      </c>
      <c r="AR51" s="55">
        <f>SUMIF(NSL!$C$1101:$C$1121,C51,NSL!$R$1101:$R$1121)</f>
        <v>0</v>
      </c>
      <c r="AS51" s="55">
        <f>SUMIF(NSL!$C$1123:$C$1164,C51,NSL!$R$1123:$R$1164)</f>
        <v>0</v>
      </c>
      <c r="AT51" s="55">
        <f>SUMIF(NSL!$C$1166:$C$1201,C51,NSL!$R$1166:$R$1201)</f>
        <v>0</v>
      </c>
      <c r="AU51" s="55">
        <f>SUMIF(NSL!$C$1203:$C$1223,C51,NSL!$R$1203:$R$1223)</f>
        <v>0</v>
      </c>
      <c r="AV51" s="55">
        <f>SUMIF(NSL!$C$1225:$C$1226,C51,NSL!$R$1225:$R$1226)</f>
        <v>0</v>
      </c>
      <c r="AW51" s="55">
        <f>SUMIF(NSL!$C$1228:$C$1244,C51,NSL!$R$1228:$R$1244)</f>
        <v>0</v>
      </c>
      <c r="AX51" s="54">
        <f>D51-BG51</f>
        <v>0.5</v>
      </c>
      <c r="AY51" s="55">
        <f>SUMIF(NSL!$C$1353:$C$1434,C51,NSL!$R$1353:$R$1434)</f>
        <v>0</v>
      </c>
      <c r="AZ51" s="55">
        <f>SUMIF(NSL!$C$1436:$C$1440,C51,NSL!$R$1436:$R$1440)</f>
        <v>0</v>
      </c>
      <c r="BA51" s="55">
        <f>SUMIF(NSL!$C$1442:$C$1507,C51,NSL!$R$1442:$R$1507)</f>
        <v>0</v>
      </c>
      <c r="BB51" s="55">
        <f>SUMIF(NSL!$C$1509:$C$1540,C51,NSL!$R$1509:$R$1540)</f>
        <v>0</v>
      </c>
      <c r="BC51" s="55">
        <f>SUMIF(NSL!$C$1542:$C$1545,C51,NSL!$R$1542:$R$1545)</f>
        <v>0</v>
      </c>
      <c r="BD51" s="55">
        <f>SUMIF(NSL!$C$1547:$C$1560,C51,NSL!$R$1547:$R$1560)</f>
        <v>0</v>
      </c>
      <c r="BE51" s="55">
        <f>SUMIF(NSL!$C$1562:$C$1565,C51,NSL!$R$1562:$R$1565)</f>
        <v>0</v>
      </c>
      <c r="BF51" s="55">
        <f>SUMIF(NSL!$C$1567:$C$1569,C51,NSL!$R$1567:$R$1569)</f>
        <v>0</v>
      </c>
      <c r="BG51" s="65">
        <f>SUM(G51:Q51)+SUM(S51:Z51)+SUM(AB51:AW51)+SUM(AY51:BF51)</f>
        <v>0</v>
      </c>
      <c r="BH51" s="58">
        <f>AX60-BG51</f>
        <v>2.7</v>
      </c>
      <c r="BI51" s="53">
        <f t="shared" si="6"/>
        <v>3.2</v>
      </c>
    </row>
    <row r="52" spans="1:61" ht="30">
      <c r="A52" s="8" t="s">
        <v>138</v>
      </c>
      <c r="B52" s="9" t="s">
        <v>132</v>
      </c>
      <c r="C52" s="8" t="s">
        <v>39</v>
      </c>
      <c r="D52" s="52">
        <f>HTg!O54</f>
        <v>55.1</v>
      </c>
      <c r="E52" s="65">
        <f t="shared" si="10"/>
        <v>0</v>
      </c>
      <c r="F52" s="70">
        <f t="shared" si="11"/>
        <v>0</v>
      </c>
      <c r="G52" s="55">
        <f>SUMIF(NSL!$C$9:$C$10,C52,NSL!$R$9:$R$10)</f>
        <v>0</v>
      </c>
      <c r="H52" s="55">
        <f>SUMIF(NSL!$C$12:$C$13,C52,NSL!$R$12:$R$13)</f>
        <v>0</v>
      </c>
      <c r="I52" s="55">
        <f>SUMIF(NSL!$C$15:$C$16,C52,NSL!$R$15:$R$16)</f>
        <v>0</v>
      </c>
      <c r="J52" s="55">
        <f>SUMIF(NSL!$C$18:$C$19,C52,NSL!$R$18:$R$19)</f>
        <v>0</v>
      </c>
      <c r="K52" s="55">
        <f>SUMIF(NSL!$C$21:$C$43,C52,NSL!$R$21:$R$43)</f>
        <v>0</v>
      </c>
      <c r="L52" s="55">
        <f>SUMIF(NSL!$C$45:$C$51,C52,NSL!$R$45:$R$51)</f>
        <v>0</v>
      </c>
      <c r="M52" s="55">
        <f>SUMIF(NSL!$C$53:$C$55,C52,NSL!$R$53:$R$55)</f>
        <v>0</v>
      </c>
      <c r="N52" s="55">
        <f>SUMIF(NSL!$C$57:$C$65,C52,NSL!$R$57:$R$65)</f>
        <v>0</v>
      </c>
      <c r="O52" s="55">
        <f>SUMIF(NSL!$C$67:$C$76,C52,NSL!$R$67:$R$76)</f>
        <v>0</v>
      </c>
      <c r="P52" s="55">
        <f>SUMIF(NSL!$C$78:$C$79,C52,NSL!$R$78:$R$79)</f>
        <v>0</v>
      </c>
      <c r="Q52" s="55">
        <f>SUMIF(NSL!$C$81:$C$173,C52,NSL!$R$81:$R$173)</f>
        <v>0</v>
      </c>
      <c r="R52" s="65">
        <f t="shared" si="12"/>
        <v>55.1</v>
      </c>
      <c r="S52" s="55">
        <f>SUMIF(NSL!$C$176:$C$214,C52,NSL!$R$176:$R$214)</f>
        <v>0</v>
      </c>
      <c r="T52" s="55">
        <f>SUMIF(NSL!$C$216:$C$238,C52,NSL!$R$216:$R$238)</f>
        <v>0</v>
      </c>
      <c r="U52" s="55">
        <f>SUMIF(NSL!$C$240:$C$252,C52,NSL!$R$240:$R$252)</f>
        <v>0</v>
      </c>
      <c r="V52" s="55">
        <f>SUMIF(NSL!$C$254:$C$255,C52,NSL!$R$254:$R$255)</f>
        <v>0</v>
      </c>
      <c r="W52" s="55">
        <f>SUMIF(NSL!$C$257:$C$282,C52,NSL!$R$257:$R$282)</f>
        <v>0</v>
      </c>
      <c r="X52" s="55">
        <f>SUMIF(NSL!$C$284:$C$346,C52,NSL!$R$284:$R$346)</f>
        <v>0</v>
      </c>
      <c r="Y52" s="55">
        <f>SUMIF(NSL!$C$348:$C$436,C52,NSL!$R$348:$R$436)</f>
        <v>0</v>
      </c>
      <c r="Z52" s="55">
        <f>SUMIF(NSL!$C$438:$C$480,C52,NSL!$R$438:$R$480)</f>
        <v>0</v>
      </c>
      <c r="AA52" s="72">
        <f t="shared" si="16"/>
        <v>0</v>
      </c>
      <c r="AB52" s="55">
        <f>SUMIF(NSL!$C$483:$C$679,C52,NSL!$R$483:$R$679)</f>
        <v>0</v>
      </c>
      <c r="AC52" s="55">
        <f>SUMIF(NSL!$C$681:$C$682,C52,NSL!$R$681:$R$682)</f>
        <v>0</v>
      </c>
      <c r="AD52" s="55">
        <f>SUMIF(NSL!$C$684:$C$692,C52,NSL!$R$684:$R$692)</f>
        <v>0</v>
      </c>
      <c r="AE52" s="55">
        <f>SUMIF(NSL!$C$694:$C$776,C52,NSL!$R$694:$R$776)</f>
        <v>0</v>
      </c>
      <c r="AF52" s="55">
        <f>SUMIF(NSL!$C$778:$C$810,C52,NSL!$R$778:$R$810)</f>
        <v>0</v>
      </c>
      <c r="AG52" s="55">
        <f>SUMIF(NSL!$C$812:$C$813,C52,NSL!$R$812:$R$813)</f>
        <v>0</v>
      </c>
      <c r="AH52" s="55">
        <f>SUMIF(NSL!$C$815:$C$816,C52,NSL!$R$815:$R$816)</f>
        <v>0</v>
      </c>
      <c r="AI52" s="55">
        <f>SUMIF(NSL!$C$818:$C$889,C52,NSL!$R$818:$R$889)</f>
        <v>0</v>
      </c>
      <c r="AJ52" s="55">
        <f>SUMIF(NSL!$C$891:$C$917,C52,NSL!$R$891:$R$917)</f>
        <v>0</v>
      </c>
      <c r="AK52" s="55">
        <f>SUMIF(NSL!$C$919:$C$981,C52,NSL!$R$919:$R$981)</f>
        <v>0</v>
      </c>
      <c r="AL52" s="55">
        <f>SUMIF(NSL!$C$983:$C$1000,C52,NSL!$R$983:$R$1000)</f>
        <v>0</v>
      </c>
      <c r="AM52" s="55">
        <f>SUMIF(NSL!$C$1002:$C$1028,C52,NSL!$R$1002:$R$1028)</f>
        <v>0</v>
      </c>
      <c r="AN52" s="55">
        <f>SUMIF(NSL!$C$1030:$C$1045,C52,NSL!$R$1030:$R$1045)</f>
        <v>0</v>
      </c>
      <c r="AO52" s="55">
        <f>SUMIF(NSL!$C$1047:$C$1048,C52,NSL!$R$1047:$R$1048)</f>
        <v>0</v>
      </c>
      <c r="AP52" s="55">
        <f>SUMIF(NSL!$C$1050:$C$1074,C52,NSL!$R$1050:$R$1074)</f>
        <v>0</v>
      </c>
      <c r="AQ52" s="55">
        <f>SUMIF(NSL!$C$1076:$C$1099,C52,NSL!$R$1076:$R$1099)</f>
        <v>0</v>
      </c>
      <c r="AR52" s="55">
        <f>SUMIF(NSL!$C$1101:$C$1121,C52,NSL!$R$1101:$R$1121)</f>
        <v>0</v>
      </c>
      <c r="AS52" s="55">
        <f>SUMIF(NSL!$C$1123:$C$1164,C52,NSL!$R$1123:$R$1164)</f>
        <v>0</v>
      </c>
      <c r="AT52" s="55">
        <f>SUMIF(NSL!$C$1166:$C$1201,C52,NSL!$R$1166:$R$1201)</f>
        <v>0</v>
      </c>
      <c r="AU52" s="55">
        <f>SUMIF(NSL!$C$1203:$C$1223,C52,NSL!$R$1203:$R$1223)</f>
        <v>0</v>
      </c>
      <c r="AV52" s="55">
        <f>SUMIF(NSL!$C$1225:$C$1226,C52,NSL!$R$1225:$R$1226)</f>
        <v>0</v>
      </c>
      <c r="AW52" s="55">
        <f>SUMIF(NSL!$C$1228:$C$1244,C52,NSL!$R$1228:$R$1244)</f>
        <v>0</v>
      </c>
      <c r="AX52" s="55">
        <f>SUMIF(NSL!$C$1246:$C$1351,C52,NSL!$R$1246:$R$1351)</f>
        <v>0</v>
      </c>
      <c r="AY52" s="54">
        <f>D52-BG52</f>
        <v>55.1</v>
      </c>
      <c r="AZ52" s="55">
        <f>SUMIF(NSL!$C$1436:$C$1440,C52,NSL!$R$1436:$R$1440)</f>
        <v>0</v>
      </c>
      <c r="BA52" s="55">
        <f>SUMIF(NSL!$C$1442:$C$1507,C52,NSL!$R$1442:$R$1507)</f>
        <v>0</v>
      </c>
      <c r="BB52" s="55">
        <f>SUMIF(NSL!$C$1509:$C$1540,C52,NSL!$R$1509:$R$1540)</f>
        <v>0</v>
      </c>
      <c r="BC52" s="55">
        <f>SUMIF(NSL!$C$1542:$C$1545,C52,NSL!$R$1542:$R$1545)</f>
        <v>0</v>
      </c>
      <c r="BD52" s="55">
        <f>SUMIF(NSL!$C$1547:$C$1560,C52,NSL!$R$1547:$R$1560)</f>
        <v>0</v>
      </c>
      <c r="BE52" s="55">
        <f>SUMIF(NSL!$C$1562:$C$1565,C52,NSL!$R$1562:$R$1565)</f>
        <v>0</v>
      </c>
      <c r="BF52" s="55">
        <f>SUMIF(NSL!$C$1567:$C$1569,C52,NSL!$R$1567:$R$1569)</f>
        <v>0</v>
      </c>
      <c r="BG52" s="65">
        <f>SUM(G52:Q52)+SUM(S52:Z52)+SUM(AB52:AX52)+SUM(AZ52:BF52)</f>
        <v>0</v>
      </c>
      <c r="BH52" s="58">
        <f>AY60-BG52</f>
        <v>475.20999999999992</v>
      </c>
      <c r="BI52" s="53">
        <f t="shared" si="6"/>
        <v>530.30999999999995</v>
      </c>
    </row>
    <row r="53" spans="1:61" ht="15">
      <c r="A53" s="8" t="s">
        <v>139</v>
      </c>
      <c r="B53" s="9" t="s">
        <v>133</v>
      </c>
      <c r="C53" s="8" t="s">
        <v>151</v>
      </c>
      <c r="D53" s="52">
        <f>HTg!O55</f>
        <v>0</v>
      </c>
      <c r="E53" s="65">
        <f t="shared" si="10"/>
        <v>0</v>
      </c>
      <c r="F53" s="70">
        <f t="shared" si="11"/>
        <v>0</v>
      </c>
      <c r="G53" s="55">
        <f>SUMIF(NSL!$C$9:$C$10,C53,NSL!$R$9:$R$10)</f>
        <v>0</v>
      </c>
      <c r="H53" s="55">
        <f>SUMIF(NSL!$C$12:$C$13,C53,NSL!$R$12:$R$13)</f>
        <v>0</v>
      </c>
      <c r="I53" s="55">
        <f>SUMIF(NSL!$C$15:$C$16,C53,NSL!$R$15:$R$16)</f>
        <v>0</v>
      </c>
      <c r="J53" s="55">
        <f>SUMIF(NSL!$C$18:$C$19,C53,NSL!$R$18:$R$19)</f>
        <v>0</v>
      </c>
      <c r="K53" s="55">
        <f>SUMIF(NSL!$C$21:$C$43,C53,NSL!$R$21:$R$43)</f>
        <v>0</v>
      </c>
      <c r="L53" s="55">
        <f>SUMIF(NSL!$C$45:$C$51,C53,NSL!$R$45:$R$51)</f>
        <v>0</v>
      </c>
      <c r="M53" s="55">
        <f>SUMIF(NSL!$C$53:$C$55,C53,NSL!$R$53:$R$55)</f>
        <v>0</v>
      </c>
      <c r="N53" s="55">
        <f>SUMIF(NSL!$C$57:$C$65,C53,NSL!$R$57:$R$65)</f>
        <v>0</v>
      </c>
      <c r="O53" s="55">
        <f>SUMIF(NSL!$C$67:$C$76,C53,NSL!$R$67:$R$76)</f>
        <v>0</v>
      </c>
      <c r="P53" s="55">
        <f>SUMIF(NSL!$C$78:$C$79,C53,NSL!$R$78:$R$79)</f>
        <v>0</v>
      </c>
      <c r="Q53" s="55">
        <f>SUMIF(NSL!$C$81:$C$173,C53,NSL!$R$81:$R$173)</f>
        <v>0</v>
      </c>
      <c r="R53" s="65">
        <f t="shared" si="12"/>
        <v>0</v>
      </c>
      <c r="S53" s="55">
        <f>SUMIF(NSL!$C$176:$C$214,C53,NSL!$R$176:$R$214)</f>
        <v>0</v>
      </c>
      <c r="T53" s="55">
        <f>SUMIF(NSL!$C$216:$C$238,C53,NSL!$R$216:$R$238)</f>
        <v>0</v>
      </c>
      <c r="U53" s="55">
        <f>SUMIF(NSL!$C$240:$C$252,C53,NSL!$R$240:$R$252)</f>
        <v>0</v>
      </c>
      <c r="V53" s="55">
        <f>SUMIF(NSL!$C$254:$C$255,C53,NSL!$R$254:$R$255)</f>
        <v>0</v>
      </c>
      <c r="W53" s="55">
        <f>SUMIF(NSL!$C$257:$C$282,C53,NSL!$R$257:$R$282)</f>
        <v>0</v>
      </c>
      <c r="X53" s="55">
        <f>SUMIF(NSL!$C$284:$C$346,C53,NSL!$R$284:$R$346)</f>
        <v>0</v>
      </c>
      <c r="Y53" s="55">
        <f>SUMIF(NSL!$C$348:$C$436,C53,NSL!$R$348:$R$436)</f>
        <v>0</v>
      </c>
      <c r="Z53" s="55">
        <f>SUMIF(NSL!$C$438:$C$480,C53,NSL!$R$438:$R$480)</f>
        <v>0</v>
      </c>
      <c r="AA53" s="72">
        <f t="shared" si="16"/>
        <v>0</v>
      </c>
      <c r="AB53" s="55">
        <f>SUMIF(NSL!$C$483:$C$679,C53,NSL!$R$483:$R$679)</f>
        <v>0</v>
      </c>
      <c r="AC53" s="55">
        <f>SUMIF(NSL!$C$681:$C$682,C53,NSL!$R$681:$R$682)</f>
        <v>0</v>
      </c>
      <c r="AD53" s="55">
        <f>SUMIF(NSL!$C$684:$C$692,C53,NSL!$R$684:$R$692)</f>
        <v>0</v>
      </c>
      <c r="AE53" s="55">
        <f>SUMIF(NSL!$C$694:$C$776,C53,NSL!$R$694:$R$776)</f>
        <v>0</v>
      </c>
      <c r="AF53" s="55">
        <f>SUMIF(NSL!$C$778:$C$810,C53,NSL!$R$778:$R$810)</f>
        <v>0</v>
      </c>
      <c r="AG53" s="55">
        <f>SUMIF(NSL!$C$812:$C$813,C53,NSL!$R$812:$R$813)</f>
        <v>0</v>
      </c>
      <c r="AH53" s="55">
        <f>SUMIF(NSL!$C$815:$C$816,C53,NSL!$R$815:$R$816)</f>
        <v>0</v>
      </c>
      <c r="AI53" s="55">
        <f>SUMIF(NSL!$C$818:$C$889,C53,NSL!$R$818:$R$889)</f>
        <v>0</v>
      </c>
      <c r="AJ53" s="55">
        <f>SUMIF(NSL!$C$891:$C$917,C53,NSL!$R$891:$R$917)</f>
        <v>0</v>
      </c>
      <c r="AK53" s="55">
        <f>SUMIF(NSL!$C$919:$C$981,C53,NSL!$R$919:$R$981)</f>
        <v>0</v>
      </c>
      <c r="AL53" s="55">
        <f>SUMIF(NSL!$C$983:$C$1000,C53,NSL!$R$983:$R$1000)</f>
        <v>0</v>
      </c>
      <c r="AM53" s="55">
        <f>SUMIF(NSL!$C$1002:$C$1028,C53,NSL!$R$1002:$R$1028)</f>
        <v>0</v>
      </c>
      <c r="AN53" s="55">
        <f>SUMIF(NSL!$C$1030:$C$1045,C53,NSL!$R$1030:$R$1045)</f>
        <v>0</v>
      </c>
      <c r="AO53" s="55">
        <f>SUMIF(NSL!$C$1047:$C$1048,C53,NSL!$R$1047:$R$1048)</f>
        <v>0</v>
      </c>
      <c r="AP53" s="55">
        <f>SUMIF(NSL!$C$1050:$C$1074,C53,NSL!$R$1050:$R$1074)</f>
        <v>0</v>
      </c>
      <c r="AQ53" s="55">
        <f>SUMIF(NSL!$C$1076:$C$1099,C53,NSL!$R$1076:$R$1099)</f>
        <v>0</v>
      </c>
      <c r="AR53" s="55">
        <f>SUMIF(NSL!$C$1101:$C$1121,C53,NSL!$R$1101:$R$1121)</f>
        <v>0</v>
      </c>
      <c r="AS53" s="55">
        <f>SUMIF(NSL!$C$1123:$C$1164,C53,NSL!$R$1123:$R$1164)</f>
        <v>0</v>
      </c>
      <c r="AT53" s="55">
        <f>SUMIF(NSL!$C$1166:$C$1201,C53,NSL!$R$1166:$R$1201)</f>
        <v>0</v>
      </c>
      <c r="AU53" s="55">
        <f>SUMIF(NSL!$C$1203:$C$1223,C53,NSL!$R$1203:$R$1223)</f>
        <v>0</v>
      </c>
      <c r="AV53" s="55">
        <f>SUMIF(NSL!$C$1225:$C$1226,C53,NSL!$R$1225:$R$1226)</f>
        <v>0</v>
      </c>
      <c r="AW53" s="55">
        <f>SUMIF(NSL!$C$1228:$C$1244,C53,NSL!$R$1228:$R$1244)</f>
        <v>0</v>
      </c>
      <c r="AX53" s="55">
        <f>SUMIF(NSL!$C$1246:$C$1351,C53,NSL!$R$1246:$R$1351)</f>
        <v>0</v>
      </c>
      <c r="AY53" s="55">
        <f>SUMIF(NSL!$C$1353:$C$1434,C53,NSL!$R$1353:$R$1434)</f>
        <v>0</v>
      </c>
      <c r="AZ53" s="54">
        <f>D53-BG53</f>
        <v>0</v>
      </c>
      <c r="BA53" s="55">
        <f>SUMIF(NSL!$C$1442:$C$1507,C53,NSL!$R$1442:$R$1507)</f>
        <v>0</v>
      </c>
      <c r="BB53" s="55">
        <f>SUMIF(NSL!$C$1509:$C$1540,C53,NSL!$R$1509:$R$1540)</f>
        <v>0</v>
      </c>
      <c r="BC53" s="55">
        <f>SUMIF(NSL!$C$1542:$C$1545,C53,NSL!$R$1542:$R$1545)</f>
        <v>0</v>
      </c>
      <c r="BD53" s="55">
        <f>SUMIF(NSL!$C$1547:$C$1560,C53,NSL!$R$1547:$R$1560)</f>
        <v>0</v>
      </c>
      <c r="BE53" s="55">
        <f>SUMIF(NSL!$C$1562:$C$1565,C53,NSL!$R$1562:$R$1565)</f>
        <v>0</v>
      </c>
      <c r="BF53" s="55">
        <f>SUMIF(NSL!$C$1567:$C$1569,C53,NSL!$R$1567:$R$1569)</f>
        <v>0</v>
      </c>
      <c r="BG53" s="65">
        <f>SUM(G53:Q53)+SUM(S53:Z53)+SUM(AB53:AY53)+SUM(BA53:BF53)</f>
        <v>0</v>
      </c>
      <c r="BH53" s="58">
        <f>AZ60-BG53</f>
        <v>0</v>
      </c>
      <c r="BI53" s="53">
        <f t="shared" si="6"/>
        <v>0</v>
      </c>
    </row>
    <row r="54" spans="1:61" ht="15">
      <c r="A54" s="8" t="s">
        <v>140</v>
      </c>
      <c r="B54" s="9" t="s">
        <v>134</v>
      </c>
      <c r="C54" s="8" t="s">
        <v>152</v>
      </c>
      <c r="D54" s="52">
        <f>HTg!O56</f>
        <v>0.71</v>
      </c>
      <c r="E54" s="65">
        <f t="shared" si="10"/>
        <v>0</v>
      </c>
      <c r="F54" s="70">
        <f t="shared" si="11"/>
        <v>0</v>
      </c>
      <c r="G54" s="55">
        <f>SUMIF(NSL!$C$9:$C$10,C54,NSL!$R$9:$R$10)</f>
        <v>0</v>
      </c>
      <c r="H54" s="55">
        <f>SUMIF(NSL!$C$12:$C$13,C54,NSL!$R$12:$R$13)</f>
        <v>0</v>
      </c>
      <c r="I54" s="55">
        <f>SUMIF(NSL!$C$15:$C$16,C54,NSL!$R$15:$R$16)</f>
        <v>0</v>
      </c>
      <c r="J54" s="55">
        <f>SUMIF(NSL!$C$18:$C$19,C54,NSL!$R$18:$R$19)</f>
        <v>0</v>
      </c>
      <c r="K54" s="55">
        <f>SUMIF(NSL!$C$21:$C$43,C54,NSL!$R$21:$R$43)</f>
        <v>0</v>
      </c>
      <c r="L54" s="55">
        <f>SUMIF(NSL!$C$45:$C$51,C54,NSL!$R$45:$R$51)</f>
        <v>0</v>
      </c>
      <c r="M54" s="55">
        <f>SUMIF(NSL!$C$53:$C$55,C54,NSL!$R$53:$R$55)</f>
        <v>0</v>
      </c>
      <c r="N54" s="55">
        <f>SUMIF(NSL!$C$57:$C$65,C54,NSL!$R$57:$R$65)</f>
        <v>0</v>
      </c>
      <c r="O54" s="55">
        <f>SUMIF(NSL!$C$67:$C$76,C54,NSL!$R$67:$R$76)</f>
        <v>0</v>
      </c>
      <c r="P54" s="55">
        <f>SUMIF(NSL!$C$78:$C$79,C54,NSL!$R$78:$R$79)</f>
        <v>0</v>
      </c>
      <c r="Q54" s="55">
        <f>SUMIF(NSL!$C$81:$C$173,C54,NSL!$R$81:$R$173)</f>
        <v>0</v>
      </c>
      <c r="R54" s="65">
        <f t="shared" si="12"/>
        <v>0.71</v>
      </c>
      <c r="S54" s="55">
        <f>SUMIF(NSL!$C$176:$C$214,C54,NSL!$R$176:$R$214)</f>
        <v>0</v>
      </c>
      <c r="T54" s="55">
        <f>SUMIF(NSL!$C$216:$C$238,C54,NSL!$R$216:$R$238)</f>
        <v>0</v>
      </c>
      <c r="U54" s="55">
        <f>SUMIF(NSL!$C$240:$C$252,C54,NSL!$R$240:$R$252)</f>
        <v>0</v>
      </c>
      <c r="V54" s="55">
        <f>SUMIF(NSL!$C$254:$C$255,C54,NSL!$R$254:$R$255)</f>
        <v>0</v>
      </c>
      <c r="W54" s="55">
        <f>SUMIF(NSL!$C$257:$C$282,C54,NSL!$R$257:$R$282)</f>
        <v>0</v>
      </c>
      <c r="X54" s="55">
        <f>SUMIF(NSL!$C$284:$C$346,C54,NSL!$R$284:$R$346)</f>
        <v>0</v>
      </c>
      <c r="Y54" s="55">
        <f>SUMIF(NSL!$C$348:$C$436,C54,NSL!$R$348:$R$436)</f>
        <v>0</v>
      </c>
      <c r="Z54" s="55">
        <f>SUMIF(NSL!$C$438:$C$480,C54,NSL!$R$438:$R$480)</f>
        <v>0</v>
      </c>
      <c r="AA54" s="72">
        <f t="shared" si="16"/>
        <v>0</v>
      </c>
      <c r="AB54" s="55">
        <f>SUMIF(NSL!$C$483:$C$679,C54,NSL!$R$483:$R$679)</f>
        <v>0</v>
      </c>
      <c r="AC54" s="55">
        <f>SUMIF(NSL!$C$681:$C$682,C54,NSL!$R$681:$R$682)</f>
        <v>0</v>
      </c>
      <c r="AD54" s="55">
        <f>SUMIF(NSL!$C$684:$C$692,C54,NSL!$R$684:$R$692)</f>
        <v>0</v>
      </c>
      <c r="AE54" s="55">
        <f>SUMIF(NSL!$C$694:$C$776,C54,NSL!$R$694:$R$776)</f>
        <v>0</v>
      </c>
      <c r="AF54" s="55">
        <f>SUMIF(NSL!$C$778:$C$810,C54,NSL!$R$778:$R$810)</f>
        <v>0</v>
      </c>
      <c r="AG54" s="55">
        <f>SUMIF(NSL!$C$812:$C$813,C54,NSL!$R$812:$R$813)</f>
        <v>0</v>
      </c>
      <c r="AH54" s="55">
        <f>SUMIF(NSL!$C$815:$C$816,C54,NSL!$R$815:$R$816)</f>
        <v>0</v>
      </c>
      <c r="AI54" s="55">
        <f>SUMIF(NSL!$C$818:$C$889,C54,NSL!$R$818:$R$889)</f>
        <v>0</v>
      </c>
      <c r="AJ54" s="55">
        <f>SUMIF(NSL!$C$891:$C$917,C54,NSL!$R$891:$R$917)</f>
        <v>0</v>
      </c>
      <c r="AK54" s="55">
        <f>SUMIF(NSL!$C$919:$C$981,C54,NSL!$R$919:$R$981)</f>
        <v>0</v>
      </c>
      <c r="AL54" s="55">
        <f>SUMIF(NSL!$C$983:$C$1000,C54,NSL!$R$983:$R$1000)</f>
        <v>0</v>
      </c>
      <c r="AM54" s="55">
        <f>SUMIF(NSL!$C$1002:$C$1028,C54,NSL!$R$1002:$R$1028)</f>
        <v>0</v>
      </c>
      <c r="AN54" s="55">
        <f>SUMIF(NSL!$C$1030:$C$1045,C54,NSL!$R$1030:$R$1045)</f>
        <v>0</v>
      </c>
      <c r="AO54" s="55">
        <f>SUMIF(NSL!$C$1047:$C$1048,C54,NSL!$R$1047:$R$1048)</f>
        <v>0</v>
      </c>
      <c r="AP54" s="55">
        <f>SUMIF(NSL!$C$1050:$C$1074,C54,NSL!$R$1050:$R$1074)</f>
        <v>0</v>
      </c>
      <c r="AQ54" s="55">
        <f>SUMIF(NSL!$C$1076:$C$1099,C54,NSL!$R$1076:$R$1099)</f>
        <v>0</v>
      </c>
      <c r="AR54" s="55">
        <f>SUMIF(NSL!$C$1101:$C$1121,C54,NSL!$R$1101:$R$1121)</f>
        <v>0</v>
      </c>
      <c r="AS54" s="55">
        <f>SUMIF(NSL!$C$1123:$C$1164,C54,NSL!$R$1123:$R$1164)</f>
        <v>0</v>
      </c>
      <c r="AT54" s="55">
        <f>SUMIF(NSL!$C$1166:$C$1201,C54,NSL!$R$1166:$R$1201)</f>
        <v>0</v>
      </c>
      <c r="AU54" s="55">
        <f>SUMIF(NSL!$C$1203:$C$1223,C54,NSL!$R$1203:$R$1223)</f>
        <v>0</v>
      </c>
      <c r="AV54" s="55">
        <f>SUMIF(NSL!$C$1225:$C$1226,C54,NSL!$R$1225:$R$1226)</f>
        <v>0</v>
      </c>
      <c r="AW54" s="55">
        <f>SUMIF(NSL!$C$1228:$C$1244,C54,NSL!$R$1228:$R$1244)</f>
        <v>0</v>
      </c>
      <c r="AX54" s="55">
        <f>SUMIF(NSL!$C$1246:$C$1351,C54,NSL!$R$1246:$R$1351)</f>
        <v>0</v>
      </c>
      <c r="AY54" s="55">
        <f>SUMIF(NSL!$C$1353:$C$1434,C54,NSL!$R$1353:$R$1434)</f>
        <v>0</v>
      </c>
      <c r="AZ54" s="55">
        <f>SUMIF(NSL!$C$1436:$C$1440,C54,NSL!$R$1436:$R$1440)</f>
        <v>0</v>
      </c>
      <c r="BA54" s="54">
        <f>D54-BG54</f>
        <v>0.71</v>
      </c>
      <c r="BB54" s="55">
        <f>SUMIF(NSL!$C$1509:$C$1540,C54,NSL!$R$1509:$R$1540)</f>
        <v>0</v>
      </c>
      <c r="BC54" s="55">
        <f>SUMIF(NSL!$C$1542:$C$1545,C54,NSL!$R$1542:$R$1545)</f>
        <v>0</v>
      </c>
      <c r="BD54" s="55">
        <f>SUMIF(NSL!$C$1547:$C$1560,C54,NSL!$R$1547:$R$1560)</f>
        <v>0</v>
      </c>
      <c r="BE54" s="55">
        <f>SUMIF(NSL!$C$1562:$C$1565,C54,NSL!$R$1562:$R$1565)</f>
        <v>0</v>
      </c>
      <c r="BF54" s="55">
        <f>SUMIF(NSL!$C$1567:$C$1569,C54,NSL!$R$1567:$R$1569)</f>
        <v>0</v>
      </c>
      <c r="BG54" s="65">
        <f>SUM(G54:Q54)+SUM(S54:Z54)+SUM(AB54:AZ54)+SUM(BB54:BF54)</f>
        <v>0</v>
      </c>
      <c r="BH54" s="58">
        <f>BA60-BG54</f>
        <v>0</v>
      </c>
      <c r="BI54" s="53">
        <f t="shared" si="6"/>
        <v>0.71</v>
      </c>
    </row>
    <row r="55" spans="1:61" ht="15">
      <c r="A55" s="8" t="s">
        <v>141</v>
      </c>
      <c r="B55" s="9" t="s">
        <v>153</v>
      </c>
      <c r="C55" s="8" t="s">
        <v>44</v>
      </c>
      <c r="D55" s="52">
        <f>HTg!O57</f>
        <v>0.13</v>
      </c>
      <c r="E55" s="65">
        <f t="shared" si="10"/>
        <v>0</v>
      </c>
      <c r="F55" s="70">
        <f t="shared" si="11"/>
        <v>0</v>
      </c>
      <c r="G55" s="55">
        <f>SUMIF(NSL!$C$9:$C$10,C55,NSL!$R$9:$R$10)</f>
        <v>0</v>
      </c>
      <c r="H55" s="55">
        <f>SUMIF(NSL!$C$12:$C$13,C55,NSL!$R$12:$R$13)</f>
        <v>0</v>
      </c>
      <c r="I55" s="55">
        <f>SUMIF(NSL!$C$15:$C$16,C55,NSL!$R$15:$R$16)</f>
        <v>0</v>
      </c>
      <c r="J55" s="55">
        <f>SUMIF(NSL!$C$18:$C$19,C55,NSL!$R$18:$R$19)</f>
        <v>0</v>
      </c>
      <c r="K55" s="55">
        <f>SUMIF(NSL!$C$21:$C$43,C55,NSL!$R$21:$R$43)</f>
        <v>0</v>
      </c>
      <c r="L55" s="55">
        <f>SUMIF(NSL!$C$45:$C$51,C55,NSL!$R$45:$R$51)</f>
        <v>0</v>
      </c>
      <c r="M55" s="55">
        <f>SUMIF(NSL!$C$53:$C$55,C55,NSL!$R$53:$R$55)</f>
        <v>0</v>
      </c>
      <c r="N55" s="55">
        <f>SUMIF(NSL!$C$57:$C$65,C55,NSL!$R$57:$R$65)</f>
        <v>0</v>
      </c>
      <c r="O55" s="55">
        <f>SUMIF(NSL!$C$67:$C$76,C55,NSL!$R$67:$R$76)</f>
        <v>0</v>
      </c>
      <c r="P55" s="55">
        <f>SUMIF(NSL!$C$78:$C$79,C55,NSL!$R$78:$R$79)</f>
        <v>0</v>
      </c>
      <c r="Q55" s="55">
        <f>SUMIF(NSL!$C$81:$C$173,C55,NSL!$R$81:$R$173)</f>
        <v>0</v>
      </c>
      <c r="R55" s="65">
        <f t="shared" si="12"/>
        <v>0.13</v>
      </c>
      <c r="S55" s="55">
        <f>SUMIF(NSL!$C$176:$C$214,C55,NSL!$R$176:$R$214)</f>
        <v>0</v>
      </c>
      <c r="T55" s="55">
        <f>SUMIF(NSL!$C$216:$C$238,C55,NSL!$R$216:$R$238)</f>
        <v>0</v>
      </c>
      <c r="U55" s="55">
        <f>SUMIF(NSL!$C$240:$C$252,C55,NSL!$R$240:$R$252)</f>
        <v>0</v>
      </c>
      <c r="V55" s="55">
        <f>SUMIF(NSL!$C$254:$C$255,C55,NSL!$R$254:$R$255)</f>
        <v>0</v>
      </c>
      <c r="W55" s="55">
        <f>SUMIF(NSL!$C$257:$C$282,C55,NSL!$R$257:$R$282)</f>
        <v>0</v>
      </c>
      <c r="X55" s="55">
        <f>SUMIF(NSL!$C$284:$C$346,C55,NSL!$R$284:$R$346)</f>
        <v>0</v>
      </c>
      <c r="Y55" s="55">
        <f>SUMIF(NSL!$C$348:$C$436,C55,NSL!$R$348:$R$436)</f>
        <v>0</v>
      </c>
      <c r="Z55" s="55">
        <f>SUMIF(NSL!$C$438:$C$480,C55,NSL!$R$438:$R$480)</f>
        <v>0</v>
      </c>
      <c r="AA55" s="72">
        <f t="shared" si="16"/>
        <v>0</v>
      </c>
      <c r="AB55" s="55">
        <f>SUMIF(NSL!$C$483:$C$679,C55,NSL!$R$483:$R$679)</f>
        <v>0</v>
      </c>
      <c r="AC55" s="55">
        <f>SUMIF(NSL!$C$681:$C$682,C55,NSL!$R$681:$R$682)</f>
        <v>0</v>
      </c>
      <c r="AD55" s="55">
        <f>SUMIF(NSL!$C$684:$C$692,C55,NSL!$R$684:$R$692)</f>
        <v>0</v>
      </c>
      <c r="AE55" s="55">
        <f>SUMIF(NSL!$C$694:$C$776,C55,NSL!$R$694:$R$776)</f>
        <v>0</v>
      </c>
      <c r="AF55" s="55">
        <f>SUMIF(NSL!$C$778:$C$810,C55,NSL!$R$778:$R$810)</f>
        <v>0</v>
      </c>
      <c r="AG55" s="55">
        <f>SUMIF(NSL!$C$812:$C$813,C55,NSL!$R$812:$R$813)</f>
        <v>0</v>
      </c>
      <c r="AH55" s="55">
        <f>SUMIF(NSL!$C$815:$C$816,C55,NSL!$R$815:$R$816)</f>
        <v>0</v>
      </c>
      <c r="AI55" s="55">
        <f>SUMIF(NSL!$C$818:$C$889,C55,NSL!$R$818:$R$889)</f>
        <v>0</v>
      </c>
      <c r="AJ55" s="55">
        <f>SUMIF(NSL!$C$891:$C$917,C55,NSL!$R$891:$R$917)</f>
        <v>0</v>
      </c>
      <c r="AK55" s="55">
        <f>SUMIF(NSL!$C$919:$C$981,C55,NSL!$R$919:$R$981)</f>
        <v>0</v>
      </c>
      <c r="AL55" s="55">
        <f>SUMIF(NSL!$C$983:$C$1000,C55,NSL!$R$983:$R$1000)</f>
        <v>0</v>
      </c>
      <c r="AM55" s="55">
        <f>SUMIF(NSL!$C$1002:$C$1028,C55,NSL!$R$1002:$R$1028)</f>
        <v>0</v>
      </c>
      <c r="AN55" s="55">
        <f>SUMIF(NSL!$C$1030:$C$1045,C55,NSL!$R$1030:$R$1045)</f>
        <v>0</v>
      </c>
      <c r="AO55" s="55">
        <f>SUMIF(NSL!$C$1047:$C$1048,C55,NSL!$R$1047:$R$1048)</f>
        <v>0</v>
      </c>
      <c r="AP55" s="55">
        <f>SUMIF(NSL!$C$1050:$C$1074,C55,NSL!$R$1050:$R$1074)</f>
        <v>0</v>
      </c>
      <c r="AQ55" s="55">
        <f>SUMIF(NSL!$C$1076:$C$1099,C55,NSL!$R$1076:$R$1099)</f>
        <v>0</v>
      </c>
      <c r="AR55" s="55">
        <f>SUMIF(NSL!$C$1101:$C$1121,C55,NSL!$R$1101:$R$1121)</f>
        <v>0</v>
      </c>
      <c r="AS55" s="55">
        <f>SUMIF(NSL!$C$1123:$C$1164,C55,NSL!$R$1123:$R$1164)</f>
        <v>0</v>
      </c>
      <c r="AT55" s="55">
        <f>SUMIF(NSL!$C$1166:$C$1201,C55,NSL!$R$1166:$R$1201)</f>
        <v>0</v>
      </c>
      <c r="AU55" s="55">
        <f>SUMIF(NSL!$C$1203:$C$1223,C55,NSL!$R$1203:$R$1223)</f>
        <v>0</v>
      </c>
      <c r="AV55" s="55">
        <f>SUMIF(NSL!$C$1225:$C$1226,C55,NSL!$R$1225:$R$1226)</f>
        <v>0</v>
      </c>
      <c r="AW55" s="55">
        <f>SUMIF(NSL!$C$1228:$C$1244,C55,NSL!$R$1228:$R$1244)</f>
        <v>0</v>
      </c>
      <c r="AX55" s="55">
        <f>SUMIF(NSL!$C$1246:$C$1351,C55,NSL!$R$1246:$R$1351)</f>
        <v>0</v>
      </c>
      <c r="AY55" s="55">
        <f>SUMIF(NSL!$C$1353:$C$1434,C55,NSL!$R$1353:$R$1434)</f>
        <v>0</v>
      </c>
      <c r="AZ55" s="55">
        <f>SUMIF(NSL!$C$1436:$C$1440,C55,NSL!$R$1436:$R$1440)</f>
        <v>0</v>
      </c>
      <c r="BA55" s="55">
        <f>SUMIF(NSL!$C$1442:$C$1507,C55,NSL!$R$1442:$R$1507)</f>
        <v>0</v>
      </c>
      <c r="BB55" s="54">
        <f>D55-BG55</f>
        <v>0.13</v>
      </c>
      <c r="BC55" s="55">
        <f>SUMIF(NSL!$C$1542:$C$1545,C55,NSL!$R$1542:$R$1545)</f>
        <v>0</v>
      </c>
      <c r="BD55" s="55">
        <f>SUMIF(NSL!$C$1547:$C$1560,C55,NSL!$R$1547:$R$1560)</f>
        <v>0</v>
      </c>
      <c r="BE55" s="55">
        <f>SUMIF(NSL!$C$1562:$C$1565,C55,NSL!$R$1562:$R$1565)</f>
        <v>0</v>
      </c>
      <c r="BF55" s="55">
        <f>SUMIF(NSL!$C$1567:$C$1569,C55,NSL!$R$1567:$R$1569)</f>
        <v>0</v>
      </c>
      <c r="BG55" s="65">
        <f>SUM(G55:Q55)+SUM(S55:Z55)+SUM(AB55:BA55)+SUM(BC55:BF55)</f>
        <v>0</v>
      </c>
      <c r="BH55" s="58">
        <f>BB60-BG55</f>
        <v>0</v>
      </c>
      <c r="BI55" s="53">
        <f t="shared" si="6"/>
        <v>0.13</v>
      </c>
    </row>
    <row r="56" spans="1:61" ht="15">
      <c r="A56" s="8" t="s">
        <v>142</v>
      </c>
      <c r="B56" s="9" t="s">
        <v>154</v>
      </c>
      <c r="C56" s="8" t="s">
        <v>47</v>
      </c>
      <c r="D56" s="52">
        <f>HTg!O58</f>
        <v>36.39</v>
      </c>
      <c r="E56" s="65">
        <f t="shared" si="10"/>
        <v>0</v>
      </c>
      <c r="F56" s="70">
        <f t="shared" si="11"/>
        <v>0</v>
      </c>
      <c r="G56" s="55">
        <f>SUMIF(NSL!$C$9:$C$10,C56,NSL!$R$9:$R$10)</f>
        <v>0</v>
      </c>
      <c r="H56" s="55">
        <f>SUMIF(NSL!$C$12:$C$13,C56,NSL!$R$12:$R$13)</f>
        <v>0</v>
      </c>
      <c r="I56" s="55">
        <f>SUMIF(NSL!$C$15:$C$16,C56,NSL!$R$15:$R$16)</f>
        <v>0</v>
      </c>
      <c r="J56" s="55">
        <f>SUMIF(NSL!$C$18:$C$19,C56,NSL!$R$18:$R$19)</f>
        <v>0</v>
      </c>
      <c r="K56" s="55">
        <f>SUMIF(NSL!$C$21:$C$43,C56,NSL!$R$21:$R$43)</f>
        <v>0</v>
      </c>
      <c r="L56" s="55">
        <f>SUMIF(NSL!$C$45:$C$51,C56,NSL!$R$45:$R$51)</f>
        <v>0</v>
      </c>
      <c r="M56" s="55">
        <f>SUMIF(NSL!$C$53:$C$55,C56,NSL!$R$53:$R$55)</f>
        <v>0</v>
      </c>
      <c r="N56" s="55">
        <f>SUMIF(NSL!$C$57:$C$65,C56,NSL!$R$57:$R$65)</f>
        <v>0</v>
      </c>
      <c r="O56" s="55">
        <f>SUMIF(NSL!$C$67:$C$76,C56,NSL!$R$67:$R$76)</f>
        <v>0</v>
      </c>
      <c r="P56" s="55">
        <f>SUMIF(NSL!$C$78:$C$79,C56,NSL!$R$78:$R$79)</f>
        <v>0</v>
      </c>
      <c r="Q56" s="55">
        <f>SUMIF(NSL!$C$81:$C$173,C56,NSL!$R$81:$R$173)</f>
        <v>0</v>
      </c>
      <c r="R56" s="65">
        <f t="shared" si="12"/>
        <v>36.39</v>
      </c>
      <c r="S56" s="55">
        <f>SUMIF(NSL!$C$176:$C$214,C56,NSL!$R$176:$R$214)</f>
        <v>0</v>
      </c>
      <c r="T56" s="55">
        <f>SUMIF(NSL!$C$216:$C$238,C56,NSL!$R$216:$R$238)</f>
        <v>0</v>
      </c>
      <c r="U56" s="55">
        <f>SUMIF(NSL!$C$240:$C$252,C56,NSL!$R$240:$R$252)</f>
        <v>0</v>
      </c>
      <c r="V56" s="55">
        <f>SUMIF(NSL!$C$254:$C$255,C56,NSL!$R$254:$R$255)</f>
        <v>0</v>
      </c>
      <c r="W56" s="55">
        <f>SUMIF(NSL!$C$257:$C$282,C56,NSL!$R$257:$R$282)</f>
        <v>0</v>
      </c>
      <c r="X56" s="55">
        <f>SUMIF(NSL!$C$284:$C$346,C56,NSL!$R$284:$R$346)</f>
        <v>0</v>
      </c>
      <c r="Y56" s="55">
        <f>SUMIF(NSL!$C$348:$C$436,C56,NSL!$R$348:$R$436)</f>
        <v>0</v>
      </c>
      <c r="Z56" s="55">
        <f>SUMIF(NSL!$C$438:$C$480,C56,NSL!$R$438:$R$480)</f>
        <v>0</v>
      </c>
      <c r="AA56" s="72">
        <f t="shared" si="16"/>
        <v>7.0000000000000007E-2</v>
      </c>
      <c r="AB56" s="55">
        <f>SUMIF(NSL!$C$483:$C$679,C56,NSL!$R$483:$R$679)</f>
        <v>0</v>
      </c>
      <c r="AC56" s="55">
        <f>SUMIF(NSL!$C$681:$C$682,C56,NSL!$R$681:$R$682)</f>
        <v>0</v>
      </c>
      <c r="AD56" s="55">
        <f>SUMIF(NSL!$C$684:$C$692,C56,NSL!$R$684:$R$692)</f>
        <v>0</v>
      </c>
      <c r="AE56" s="55">
        <f>SUMIF(NSL!$C$694:$C$776,C56,NSL!$R$694:$R$776)</f>
        <v>0</v>
      </c>
      <c r="AF56" s="55">
        <f>SUMIF(NSL!$C$778:$C$810,C56,NSL!$R$778:$R$810)</f>
        <v>0</v>
      </c>
      <c r="AG56" s="55">
        <f>SUMIF(NSL!$C$812:$C$813,C56,NSL!$R$812:$R$813)</f>
        <v>0</v>
      </c>
      <c r="AH56" s="55">
        <f>SUMIF(NSL!$C$815:$C$816,C56,NSL!$R$815:$R$816)</f>
        <v>0</v>
      </c>
      <c r="AI56" s="55">
        <f>SUMIF(NSL!$C$818:$C$889,C56,NSL!$R$818:$R$889)</f>
        <v>0</v>
      </c>
      <c r="AJ56" s="55">
        <f>SUMIF(NSL!$C$891:$C$917,C56,NSL!$R$891:$R$917)</f>
        <v>7.0000000000000007E-2</v>
      </c>
      <c r="AK56" s="55">
        <f>SUMIF(NSL!$C$919:$C$981,C56,NSL!$R$919:$R$981)</f>
        <v>0</v>
      </c>
      <c r="AL56" s="55">
        <f>SUMIF(NSL!$C$983:$C$1000,C56,NSL!$R$983:$R$1000)</f>
        <v>0</v>
      </c>
      <c r="AM56" s="55">
        <f>SUMIF(NSL!$C$1002:$C$1028,C56,NSL!$R$1002:$R$1028)</f>
        <v>0</v>
      </c>
      <c r="AN56" s="55">
        <f>SUMIF(NSL!$C$1030:$C$1045,C56,NSL!$R$1030:$R$1045)</f>
        <v>0</v>
      </c>
      <c r="AO56" s="55">
        <f>SUMIF(NSL!$C$1047:$C$1048,C56,NSL!$R$1047:$R$1048)</f>
        <v>0</v>
      </c>
      <c r="AP56" s="55">
        <f>SUMIF(NSL!$C$1050:$C$1074,C56,NSL!$R$1050:$R$1074)</f>
        <v>0</v>
      </c>
      <c r="AQ56" s="55">
        <f>SUMIF(NSL!$C$1076:$C$1099,C56,NSL!$R$1076:$R$1099)</f>
        <v>0</v>
      </c>
      <c r="AR56" s="55">
        <f>SUMIF(NSL!$C$1101:$C$1121,C56,NSL!$R$1101:$R$1121)</f>
        <v>0</v>
      </c>
      <c r="AS56" s="55">
        <f>SUMIF(NSL!$C$1123:$C$1164,C56,NSL!$R$1123:$R$1164)</f>
        <v>0</v>
      </c>
      <c r="AT56" s="55">
        <f>SUMIF(NSL!$C$1166:$C$1201,C56,NSL!$R$1166:$R$1201)</f>
        <v>0</v>
      </c>
      <c r="AU56" s="55">
        <f>SUMIF(NSL!$C$1203:$C$1223,C56,NSL!$R$1203:$R$1223)</f>
        <v>0</v>
      </c>
      <c r="AV56" s="55">
        <f>SUMIF(NSL!$C$1225:$C$1226,C56,NSL!$R$1225:$R$1226)</f>
        <v>0</v>
      </c>
      <c r="AW56" s="55">
        <f>SUMIF(NSL!$C$1228:$C$1244,C56,NSL!$R$1228:$R$1244)</f>
        <v>0</v>
      </c>
      <c r="AX56" s="55">
        <f>SUMIF(NSL!$C$1246:$C$1351,C56,NSL!$R$1246:$R$1351)</f>
        <v>0</v>
      </c>
      <c r="AY56" s="55">
        <f>SUMIF(NSL!$C$1353:$C$1434,C56,NSL!$R$1353:$R$1434)</f>
        <v>0</v>
      </c>
      <c r="AZ56" s="55">
        <f>SUMIF(NSL!$C$1436:$C$1440,C56,NSL!$R$1436:$R$1440)</f>
        <v>0</v>
      </c>
      <c r="BA56" s="55">
        <f>SUMIF(NSL!$C$1442:$C$1507,C56,NSL!$R$1442:$R$1507)</f>
        <v>0</v>
      </c>
      <c r="BB56" s="55">
        <f>SUMIF(NSL!$C$1509:$C$1540,C56,NSL!$R$1509:$R$1540)</f>
        <v>0</v>
      </c>
      <c r="BC56" s="54">
        <f>D56-BG56</f>
        <v>35.32</v>
      </c>
      <c r="BD56" s="55">
        <f>SUMIF(NSL!$C$1547:$C$1560,C56,NSL!$R$1547:$R$1560)</f>
        <v>1</v>
      </c>
      <c r="BE56" s="55">
        <f>SUMIF(NSL!$C$1562:$C$1565,C56,NSL!$R$1562:$R$1565)</f>
        <v>0</v>
      </c>
      <c r="BF56" s="55">
        <f>SUMIF(NSL!$C$1567:$C$1569,C56,NSL!$R$1567:$R$1569)</f>
        <v>0</v>
      </c>
      <c r="BG56" s="65">
        <f>SUM(G56:Q56)+SUM(S56:Z56)+SUM(AB56:BB56)+SUM(BD56:BF56)</f>
        <v>1.07</v>
      </c>
      <c r="BH56" s="58">
        <f>BC60-BG56</f>
        <v>-1.07</v>
      </c>
      <c r="BI56" s="53">
        <f t="shared" si="6"/>
        <v>35.32</v>
      </c>
    </row>
    <row r="57" spans="1:61" ht="15">
      <c r="A57" s="8" t="s">
        <v>143</v>
      </c>
      <c r="B57" s="9" t="s">
        <v>98</v>
      </c>
      <c r="C57" s="8" t="s">
        <v>46</v>
      </c>
      <c r="D57" s="52">
        <f>HTg!O59</f>
        <v>0</v>
      </c>
      <c r="E57" s="65">
        <f t="shared" si="10"/>
        <v>0</v>
      </c>
      <c r="F57" s="70">
        <f t="shared" si="11"/>
        <v>0</v>
      </c>
      <c r="G57" s="55">
        <f>SUMIF(NSL!$C$9:$C$10,C57,NSL!$R$9:$R$10)</f>
        <v>0</v>
      </c>
      <c r="H57" s="55">
        <f>SUMIF(NSL!$C$12:$C$13,C57,NSL!$R$12:$R$13)</f>
        <v>0</v>
      </c>
      <c r="I57" s="55">
        <f>SUMIF(NSL!$C$15:$C$16,C57,NSL!$R$15:$R$16)</f>
        <v>0</v>
      </c>
      <c r="J57" s="55">
        <f>SUMIF(NSL!$C$18:$C$19,C57,NSL!$R$18:$R$19)</f>
        <v>0</v>
      </c>
      <c r="K57" s="55">
        <f>SUMIF(NSL!$C$21:$C$43,C57,NSL!$R$21:$R$43)</f>
        <v>0</v>
      </c>
      <c r="L57" s="55">
        <f>SUMIF(NSL!$C$45:$C$51,C57,NSL!$R$45:$R$51)</f>
        <v>0</v>
      </c>
      <c r="M57" s="55">
        <f>SUMIF(NSL!$C$53:$C$55,C57,NSL!$R$53:$R$55)</f>
        <v>0</v>
      </c>
      <c r="N57" s="55">
        <f>SUMIF(NSL!$C$57:$C$65,C57,NSL!$R$57:$R$65)</f>
        <v>0</v>
      </c>
      <c r="O57" s="55">
        <f>SUMIF(NSL!$C$67:$C$76,C57,NSL!$R$67:$R$76)</f>
        <v>0</v>
      </c>
      <c r="P57" s="55">
        <f>SUMIF(NSL!$C$78:$C$79,C57,NSL!$R$78:$R$79)</f>
        <v>0</v>
      </c>
      <c r="Q57" s="55">
        <f>SUMIF(NSL!$C$81:$C$173,C57,NSL!$R$81:$R$173)</f>
        <v>0</v>
      </c>
      <c r="R57" s="65">
        <f t="shared" si="12"/>
        <v>0</v>
      </c>
      <c r="S57" s="55">
        <f>SUMIF(NSL!$C$176:$C$214,C57,NSL!$R$176:$R$214)</f>
        <v>0</v>
      </c>
      <c r="T57" s="55">
        <f>SUMIF(NSL!$C$216:$C$238,C57,NSL!$R$216:$R$238)</f>
        <v>0</v>
      </c>
      <c r="U57" s="55">
        <f>SUMIF(NSL!$C$240:$C$252,C57,NSL!$R$240:$R$252)</f>
        <v>0</v>
      </c>
      <c r="V57" s="55">
        <f>SUMIF(NSL!$C$254:$C$255,C57,NSL!$R$254:$R$255)</f>
        <v>0</v>
      </c>
      <c r="W57" s="55">
        <f>SUMIF(NSL!$C$257:$C$282,C57,NSL!$R$257:$R$282)</f>
        <v>0</v>
      </c>
      <c r="X57" s="55">
        <f>SUMIF(NSL!$C$284:$C$346,C57,NSL!$R$284:$R$346)</f>
        <v>0</v>
      </c>
      <c r="Y57" s="55">
        <f>SUMIF(NSL!$C$348:$C$436,C57,NSL!$R$348:$R$436)</f>
        <v>0</v>
      </c>
      <c r="Z57" s="55">
        <f>SUMIF(NSL!$C$438:$C$480,C57,NSL!$R$438:$R$480)</f>
        <v>0</v>
      </c>
      <c r="AA57" s="72">
        <f t="shared" si="16"/>
        <v>0</v>
      </c>
      <c r="AB57" s="55">
        <f>SUMIF(NSL!$C$483:$C$679,C57,NSL!$R$483:$R$679)</f>
        <v>0</v>
      </c>
      <c r="AC57" s="55">
        <f>SUMIF(NSL!$C$681:$C$682,C57,NSL!$R$681:$R$682)</f>
        <v>0</v>
      </c>
      <c r="AD57" s="55">
        <f>SUMIF(NSL!$C$684:$C$692,C57,NSL!$R$684:$R$692)</f>
        <v>0</v>
      </c>
      <c r="AE57" s="55">
        <f>SUMIF(NSL!$C$694:$C$776,C57,NSL!$R$694:$R$776)</f>
        <v>0</v>
      </c>
      <c r="AF57" s="55">
        <f>SUMIF(NSL!$C$778:$C$810,C57,NSL!$R$778:$R$810)</f>
        <v>0</v>
      </c>
      <c r="AG57" s="55">
        <f>SUMIF(NSL!$C$812:$C$813,C57,NSL!$R$812:$R$813)</f>
        <v>0</v>
      </c>
      <c r="AH57" s="55">
        <f>SUMIF(NSL!$C$815:$C$816,C57,NSL!$R$815:$R$816)</f>
        <v>0</v>
      </c>
      <c r="AI57" s="55">
        <f>SUMIF(NSL!$C$818:$C$889,C57,NSL!$R$818:$R$889)</f>
        <v>0</v>
      </c>
      <c r="AJ57" s="55">
        <f>SUMIF(NSL!$C$891:$C$917,C57,NSL!$R$891:$R$917)</f>
        <v>0</v>
      </c>
      <c r="AK57" s="55">
        <f>SUMIF(NSL!$C$919:$C$981,C57,NSL!$R$919:$R$981)</f>
        <v>0</v>
      </c>
      <c r="AL57" s="55">
        <f>SUMIF(NSL!$C$983:$C$1000,C57,NSL!$R$983:$R$1000)</f>
        <v>0</v>
      </c>
      <c r="AM57" s="55">
        <f>SUMIF(NSL!$C$1002:$C$1028,C57,NSL!$R$1002:$R$1028)</f>
        <v>0</v>
      </c>
      <c r="AN57" s="55">
        <f>SUMIF(NSL!$C$1030:$C$1045,C57,NSL!$R$1030:$R$1045)</f>
        <v>0</v>
      </c>
      <c r="AO57" s="55">
        <f>SUMIF(NSL!$C$1047:$C$1048,C57,NSL!$R$1047:$R$1048)</f>
        <v>0</v>
      </c>
      <c r="AP57" s="55">
        <f>SUMIF(NSL!$C$1050:$C$1074,C57,NSL!$R$1050:$R$1074)</f>
        <v>0</v>
      </c>
      <c r="AQ57" s="55">
        <f>SUMIF(NSL!$C$1076:$C$1099,C57,NSL!$R$1076:$R$1099)</f>
        <v>0</v>
      </c>
      <c r="AR57" s="55">
        <f>SUMIF(NSL!$C$1101:$C$1121,C57,NSL!$R$1101:$R$1121)</f>
        <v>0</v>
      </c>
      <c r="AS57" s="55">
        <f>SUMIF(NSL!$C$1123:$C$1164,C57,NSL!$R$1123:$R$1164)</f>
        <v>0</v>
      </c>
      <c r="AT57" s="55">
        <f>SUMIF(NSL!$C$1166:$C$1201,C57,NSL!$R$1166:$R$1201)</f>
        <v>0</v>
      </c>
      <c r="AU57" s="55">
        <f>SUMIF(NSL!$C$1203:$C$1223,C57,NSL!$R$1203:$R$1223)</f>
        <v>0</v>
      </c>
      <c r="AV57" s="55">
        <f>SUMIF(NSL!$C$1225:$C$1226,C57,NSL!$R$1225:$R$1226)</f>
        <v>0</v>
      </c>
      <c r="AW57" s="55">
        <f>SUMIF(NSL!$C$1228:$C$1244,C57,NSL!$R$1228:$R$1244)</f>
        <v>0</v>
      </c>
      <c r="AX57" s="55">
        <f>SUMIF(NSL!$C$1246:$C$1351,C57,NSL!$R$1246:$R$1351)</f>
        <v>0</v>
      </c>
      <c r="AY57" s="55">
        <f>SUMIF(NSL!$C$1353:$C$1434,C57,NSL!$R$1353:$R$1434)</f>
        <v>0</v>
      </c>
      <c r="AZ57" s="55">
        <f>SUMIF(NSL!$C$1436:$C$1440,C57,NSL!$R$1436:$R$1440)</f>
        <v>0</v>
      </c>
      <c r="BA57" s="55">
        <f>SUMIF(NSL!$C$1442:$C$1507,C57,NSL!$R$1442:$R$1507)</f>
        <v>0</v>
      </c>
      <c r="BB57" s="55">
        <f>SUMIF(NSL!$C$1509:$C$1540,C57,NSL!$R$1509:$R$1540)</f>
        <v>0</v>
      </c>
      <c r="BC57" s="55">
        <f>SUMIF(NSL!$C$1542:$C$1545,C57,NSL!$R$1542:$R$1545)</f>
        <v>0</v>
      </c>
      <c r="BD57" s="54">
        <f>D57-BG57</f>
        <v>0</v>
      </c>
      <c r="BE57" s="55">
        <f>SUMIF(NSL!$C$1562:$C$1565,C57,NSL!$R$1562:$R$1565)</f>
        <v>0</v>
      </c>
      <c r="BF57" s="55">
        <f>SUMIF(NSL!$C$1567:$C$1569,C57,NSL!$R$1567:$R$1569)</f>
        <v>0</v>
      </c>
      <c r="BG57" s="65">
        <f>SUM(G57:Q57)+SUM(S57:Z57)+SUM(AB57:BC57)+SUM(BF57)</f>
        <v>0</v>
      </c>
      <c r="BH57" s="58">
        <f>BD60-BG57</f>
        <v>2.0699999999999998</v>
      </c>
      <c r="BI57" s="53">
        <f t="shared" si="6"/>
        <v>2.0699999999999998</v>
      </c>
    </row>
    <row r="58" spans="1:61" ht="15">
      <c r="A58" s="8" t="s">
        <v>144</v>
      </c>
      <c r="B58" s="9" t="s">
        <v>155</v>
      </c>
      <c r="C58" s="8" t="s">
        <v>60</v>
      </c>
      <c r="D58" s="52">
        <f>HTg!O60</f>
        <v>0</v>
      </c>
      <c r="E58" s="65">
        <f t="shared" si="10"/>
        <v>0</v>
      </c>
      <c r="F58" s="70">
        <f t="shared" si="11"/>
        <v>0</v>
      </c>
      <c r="G58" s="55">
        <f>SUMIF(NSL!$C$9:$C$10,C58,NSL!$R$9:$R$10)</f>
        <v>0</v>
      </c>
      <c r="H58" s="55">
        <f>SUMIF(NSL!$C$12:$C$13,C58,NSL!$R$12:$R$13)</f>
        <v>0</v>
      </c>
      <c r="I58" s="55">
        <f>SUMIF(NSL!$C$15:$C$16,C58,NSL!$R$15:$R$16)</f>
        <v>0</v>
      </c>
      <c r="J58" s="55">
        <f>SUMIF(NSL!$C$18:$C$19,C58,NSL!$R$18:$R$19)</f>
        <v>0</v>
      </c>
      <c r="K58" s="55">
        <f>SUMIF(NSL!$C$21:$C$43,C58,NSL!$R$21:$R$43)</f>
        <v>0</v>
      </c>
      <c r="L58" s="55">
        <f>SUMIF(NSL!$C$45:$C$51,C58,NSL!$R$45:$R$51)</f>
        <v>0</v>
      </c>
      <c r="M58" s="55">
        <f>SUMIF(NSL!$C$53:$C$55,C58,NSL!$R$53:$R$55)</f>
        <v>0</v>
      </c>
      <c r="N58" s="55">
        <f>SUMIF(NSL!$C$57:$C$65,C58,NSL!$R$57:$R$65)</f>
        <v>0</v>
      </c>
      <c r="O58" s="55">
        <f>SUMIF(NSL!$C$67:$C$76,C58,NSL!$R$67:$R$76)</f>
        <v>0</v>
      </c>
      <c r="P58" s="55">
        <f>SUMIF(NSL!$C$78:$C$79,C58,NSL!$R$78:$R$79)</f>
        <v>0</v>
      </c>
      <c r="Q58" s="55">
        <f>SUMIF(NSL!$C$81:$C$173,C58,NSL!$R$81:$R$173)</f>
        <v>0</v>
      </c>
      <c r="R58" s="65">
        <f t="shared" si="12"/>
        <v>0</v>
      </c>
      <c r="S58" s="55">
        <f>SUMIF(NSL!$C$176:$C$214,C58,NSL!$R$176:$R$214)</f>
        <v>0</v>
      </c>
      <c r="T58" s="55">
        <f>SUMIF(NSL!$C$216:$C$238,C58,NSL!$R$216:$R$238)</f>
        <v>0</v>
      </c>
      <c r="U58" s="55">
        <f>SUMIF(NSL!$C$240:$C$252,C58,NSL!$R$240:$R$252)</f>
        <v>0</v>
      </c>
      <c r="V58" s="55">
        <f>SUMIF(NSL!$C$254:$C$255,C58,NSL!$R$254:$R$255)</f>
        <v>0</v>
      </c>
      <c r="W58" s="55">
        <f>SUMIF(NSL!$C$257:$C$282,C58,NSL!$R$257:$R$282)</f>
        <v>0</v>
      </c>
      <c r="X58" s="55">
        <f>SUMIF(NSL!$C$284:$C$346,C58,NSL!$R$284:$R$346)</f>
        <v>0</v>
      </c>
      <c r="Y58" s="55">
        <f>SUMIF(NSL!$C$348:$C$436,C58,NSL!$R$348:$R$436)</f>
        <v>0</v>
      </c>
      <c r="Z58" s="55">
        <f>SUMIF(NSL!$C$438:$C$480,C58,NSL!$R$438:$R$480)</f>
        <v>0</v>
      </c>
      <c r="AA58" s="72">
        <f t="shared" si="16"/>
        <v>0</v>
      </c>
      <c r="AB58" s="55">
        <f>SUMIF(NSL!$C$483:$C$679,C58,NSL!$R$483:$R$679)</f>
        <v>0</v>
      </c>
      <c r="AC58" s="55">
        <f>SUMIF(NSL!$C$681:$C$682,C58,NSL!$R$681:$R$682)</f>
        <v>0</v>
      </c>
      <c r="AD58" s="55">
        <f>SUMIF(NSL!$C$684:$C$692,C58,NSL!$R$684:$R$692)</f>
        <v>0</v>
      </c>
      <c r="AE58" s="55">
        <f>SUMIF(NSL!$C$694:$C$776,C58,NSL!$R$694:$R$776)</f>
        <v>0</v>
      </c>
      <c r="AF58" s="55">
        <f>SUMIF(NSL!$C$778:$C$810,C58,NSL!$R$778:$R$810)</f>
        <v>0</v>
      </c>
      <c r="AG58" s="55">
        <f>SUMIF(NSL!$C$812:$C$813,C58,NSL!$R$812:$R$813)</f>
        <v>0</v>
      </c>
      <c r="AH58" s="55">
        <f>SUMIF(NSL!$C$815:$C$816,C58,NSL!$R$815:$R$816)</f>
        <v>0</v>
      </c>
      <c r="AI58" s="55">
        <f>SUMIF(NSL!$C$818:$C$889,C58,NSL!$R$818:$R$889)</f>
        <v>0</v>
      </c>
      <c r="AJ58" s="55">
        <f>SUMIF(NSL!$C$891:$C$917,C58,NSL!$R$891:$R$917)</f>
        <v>0</v>
      </c>
      <c r="AK58" s="55">
        <f>SUMIF(NSL!$C$919:$C$981,C58,NSL!$R$919:$R$981)</f>
        <v>0</v>
      </c>
      <c r="AL58" s="55">
        <f>SUMIF(NSL!$C$983:$C$1000,C58,NSL!$R$983:$R$1000)</f>
        <v>0</v>
      </c>
      <c r="AM58" s="55">
        <f>SUMIF(NSL!$C$1002:$C$1028,C58,NSL!$R$1002:$R$1028)</f>
        <v>0</v>
      </c>
      <c r="AN58" s="55">
        <f>SUMIF(NSL!$C$1030:$C$1045,C58,NSL!$R$1030:$R$1045)</f>
        <v>0</v>
      </c>
      <c r="AO58" s="55">
        <f>SUMIF(NSL!$C$1047:$C$1048,C58,NSL!$R$1047:$R$1048)</f>
        <v>0</v>
      </c>
      <c r="AP58" s="55">
        <f>SUMIF(NSL!$C$1050:$C$1074,C58,NSL!$R$1050:$R$1074)</f>
        <v>0</v>
      </c>
      <c r="AQ58" s="55">
        <f>SUMIF(NSL!$C$1076:$C$1099,C58,NSL!$R$1076:$R$1099)</f>
        <v>0</v>
      </c>
      <c r="AR58" s="55">
        <f>SUMIF(NSL!$C$1101:$C$1121,C58,NSL!$R$1101:$R$1121)</f>
        <v>0</v>
      </c>
      <c r="AS58" s="55">
        <f>SUMIF(NSL!$C$1123:$C$1164,C58,NSL!$R$1123:$R$1164)</f>
        <v>0</v>
      </c>
      <c r="AT58" s="55">
        <f>SUMIF(NSL!$C$1166:$C$1201,C58,NSL!$R$1166:$R$1201)</f>
        <v>0</v>
      </c>
      <c r="AU58" s="55">
        <f>SUMIF(NSL!$C$1203:$C$1223,C58,NSL!$R$1203:$R$1223)</f>
        <v>0</v>
      </c>
      <c r="AV58" s="55">
        <f>SUMIF(NSL!$C$1225:$C$1226,C58,NSL!$R$1225:$R$1226)</f>
        <v>0</v>
      </c>
      <c r="AW58" s="55">
        <f>SUMIF(NSL!$C$1228:$C$1244,C58,NSL!$R$1228:$R$1244)</f>
        <v>0</v>
      </c>
      <c r="AX58" s="55">
        <f>SUMIF(NSL!$C$1246:$C$1351,C58,NSL!$R$1246:$R$1351)</f>
        <v>0</v>
      </c>
      <c r="AY58" s="55">
        <f>SUMIF(NSL!$C$1353:$C$1434,C58,NSL!$R$1353:$R$1434)</f>
        <v>0</v>
      </c>
      <c r="AZ58" s="55">
        <f>SUMIF(NSL!$C$1436:$C$1440,C58,NSL!$R$1436:$R$1440)</f>
        <v>0</v>
      </c>
      <c r="BA58" s="55">
        <f>SUMIF(NSL!$C$1442:$C$1507,C58,NSL!$R$1442:$R$1507)</f>
        <v>0</v>
      </c>
      <c r="BB58" s="55">
        <f>SUMIF(NSL!$C$1509:$C$1540,C58,NSL!$R$1509:$R$1540)</f>
        <v>0</v>
      </c>
      <c r="BC58" s="55">
        <f>SUMIF(NSL!$C$1542:$C$1545,C58,NSL!$R$1542:$R$1545)</f>
        <v>0</v>
      </c>
      <c r="BD58" s="55">
        <f>SUMIF(NSL!$C$1547:$C$1560,C58,NSL!$R$1547:$R$1560)</f>
        <v>0</v>
      </c>
      <c r="BE58" s="54">
        <f>D58-BG58</f>
        <v>0</v>
      </c>
      <c r="BF58" s="55">
        <f>SUMIF(NSL!$C$1567:$C$1569,C58,NSL!$R$1567:$R$1569)</f>
        <v>0</v>
      </c>
      <c r="BG58" s="65">
        <f>SUM(G58:Q58)+SUM(S58:Z58)+SUM(AB58:BD58)+BF58</f>
        <v>0</v>
      </c>
      <c r="BH58" s="58">
        <f>BE60-BG58</f>
        <v>0</v>
      </c>
      <c r="BI58" s="53">
        <f t="shared" si="6"/>
        <v>0</v>
      </c>
    </row>
    <row r="59" spans="1:61" s="66" customFormat="1" ht="15">
      <c r="A59" s="73">
        <v>3</v>
      </c>
      <c r="B59" s="74" t="s">
        <v>61</v>
      </c>
      <c r="C59" s="73" t="s">
        <v>102</v>
      </c>
      <c r="D59" s="52">
        <f>HTg!O61</f>
        <v>811.05</v>
      </c>
      <c r="E59" s="65">
        <f t="shared" si="10"/>
        <v>330</v>
      </c>
      <c r="F59" s="70">
        <f t="shared" si="11"/>
        <v>0</v>
      </c>
      <c r="G59" s="76">
        <f>SUMIF(NSL!$C$9:$C$10,C59,NSL!$R$9:$R$10)</f>
        <v>0</v>
      </c>
      <c r="H59" s="76">
        <f>SUMIF(NSL!$C$12:$C$13,C59,NSL!$R$12:$R$13)</f>
        <v>0</v>
      </c>
      <c r="I59" s="76">
        <f>SUMIF(NSL!$C$15:$C$16,C59,NSL!$R$15:$R$16)</f>
        <v>0</v>
      </c>
      <c r="J59" s="76">
        <f>SUMIF(NSL!$C$18:$C$19,C59,NSL!$R$18:$R$19)</f>
        <v>0</v>
      </c>
      <c r="K59" s="76">
        <f>SUMIF(NSL!$C$21:$C$43,C59,NSL!$R$21:$R$43)</f>
        <v>0</v>
      </c>
      <c r="L59" s="76">
        <f>SUMIF(NSL!$C$45:$C$51,C59,NSL!$R$45:$R$51)</f>
        <v>0</v>
      </c>
      <c r="M59" s="76">
        <f>SUMIF(NSL!$C$53:$C$55,C59,NSL!$R$53:$R$55)</f>
        <v>0</v>
      </c>
      <c r="N59" s="76">
        <f>SUMIF(NSL!$C$57:$C$65,C59,NSL!$R$57:$R$65)</f>
        <v>330</v>
      </c>
      <c r="O59" s="76">
        <f>SUMIF(NSL!$C$67:$C$76,C59,NSL!$R$67:$R$76)</f>
        <v>0</v>
      </c>
      <c r="P59" s="76">
        <f>SUMIF(NSL!$C$78:$C$79,C59,NSL!$R$78:$R$79)</f>
        <v>0</v>
      </c>
      <c r="Q59" s="76">
        <f>SUMIF(NSL!$C$81:$C$173,C59,NSL!$R$81:$R$173)</f>
        <v>0</v>
      </c>
      <c r="R59" s="65">
        <f t="shared" si="12"/>
        <v>481.04999999999995</v>
      </c>
      <c r="S59" s="76">
        <f>SUMIF(NSL!$C$176:$C$214,C59,NSL!$R$176:$R$214)</f>
        <v>0</v>
      </c>
      <c r="T59" s="76">
        <f>SUMIF(NSL!$C$216:$C$238,C59,NSL!$R$216:$R$238)</f>
        <v>0</v>
      </c>
      <c r="U59" s="76">
        <f>SUMIF(NSL!$C$240:$C$252,C59,NSL!$R$240:$R$252)</f>
        <v>0</v>
      </c>
      <c r="V59" s="76">
        <f>SUMIF(NSL!$C$254:$C$255,C59,NSL!$R$254:$R$255)</f>
        <v>0</v>
      </c>
      <c r="W59" s="76">
        <f>SUMIF(NSL!$C$257:$C$282,C59,NSL!$R$257:$R$282)</f>
        <v>0</v>
      </c>
      <c r="X59" s="76">
        <f>SUMIF(NSL!$C$284:$C$346,C59,NSL!$R$284:$R$346)</f>
        <v>0</v>
      </c>
      <c r="Y59" s="76">
        <f>SUMIF(NSL!$C$348:$C$436,C59,NSL!$R$348:$R$436)</f>
        <v>0</v>
      </c>
      <c r="Z59" s="76">
        <f>SUMIF(NSL!$C$438:$C$480,C59,NSL!$R$438:$R$480)</f>
        <v>0</v>
      </c>
      <c r="AA59" s="72">
        <f t="shared" si="16"/>
        <v>0.2</v>
      </c>
      <c r="AB59" s="76">
        <f>SUMIF(NSL!$C$483:$C$679,C59,NSL!$R$483:$R$679)</f>
        <v>0</v>
      </c>
      <c r="AC59" s="76">
        <f>SUMIF(NSL!$C$681:$C$682,C59,NSL!$R$681:$R$682)</f>
        <v>0</v>
      </c>
      <c r="AD59" s="76">
        <f>SUMIF(NSL!$C$684:$C$692,C59,NSL!$R$684:$R$692)</f>
        <v>0</v>
      </c>
      <c r="AE59" s="76">
        <f>SUMIF(NSL!$C$694:$C$776,C59,NSL!$R$694:$R$776)</f>
        <v>0</v>
      </c>
      <c r="AF59" s="76">
        <f>SUMIF(NSL!$C$778:$C$810,C59,NSL!$R$778:$R$810)</f>
        <v>0</v>
      </c>
      <c r="AG59" s="76">
        <f>SUMIF(NSL!$C$812:$C$813,C59,NSL!$R$812:$R$813)</f>
        <v>0</v>
      </c>
      <c r="AH59" s="76">
        <f>SUMIF(NSL!$C$815:$C$816,C59,NSL!$R$815:$R$816)</f>
        <v>0</v>
      </c>
      <c r="AI59" s="76">
        <f>SUMIF(NSL!$C$818:$C$889,C59,NSL!$R$818:$R$889)</f>
        <v>0</v>
      </c>
      <c r="AJ59" s="76">
        <f>SUMIF(NSL!$C$891:$C$917,C59,NSL!$R$891:$R$917)</f>
        <v>0.2</v>
      </c>
      <c r="AK59" s="76">
        <f>SUMIF(NSL!$C$919:$C$981,C59,NSL!$R$919:$R$981)</f>
        <v>0</v>
      </c>
      <c r="AL59" s="76">
        <f>SUMIF(NSL!$C$983:$C$1000,C59,NSL!$R$983:$R$1000)</f>
        <v>0</v>
      </c>
      <c r="AM59" s="76">
        <f>SUMIF(NSL!$C$1002:$C$1028,C59,NSL!$R$1002:$R$1028)</f>
        <v>0</v>
      </c>
      <c r="AN59" s="76">
        <f>SUMIF(NSL!$C$1030:$C$1045,C59,NSL!$R$1030:$R$1045)</f>
        <v>0</v>
      </c>
      <c r="AO59" s="76">
        <f>SUMIF(NSL!$C$1047:$C$1048,C59,NSL!$R$1047:$R$1048)</f>
        <v>0</v>
      </c>
      <c r="AP59" s="76">
        <f>SUMIF(NSL!$C$1050:$C$1074,C59,NSL!$R$1050:$R$1074)</f>
        <v>0</v>
      </c>
      <c r="AQ59" s="76">
        <f>SUMIF(NSL!$C$1076:$C$1099,C59,NSL!$R$1076:$R$1099)</f>
        <v>0</v>
      </c>
      <c r="AR59" s="76">
        <f>SUMIF(NSL!$C$1101:$C$1121,C59,NSL!$R$1101:$R$1121)</f>
        <v>0</v>
      </c>
      <c r="AS59" s="76">
        <f>SUMIF(NSL!$C$1123:$C$1164,C59,NSL!$R$1123:$R$1164)</f>
        <v>0</v>
      </c>
      <c r="AT59" s="76">
        <f>SUMIF(NSL!$C$1166:$C$1201,C59,NSL!$R$1166:$R$1201)</f>
        <v>0</v>
      </c>
      <c r="AU59" s="76">
        <f>SUMIF(NSL!$C$1203:$C$1223,C59,NSL!$R$1203:$R$1223)</f>
        <v>0</v>
      </c>
      <c r="AV59" s="76">
        <f>SUMIF(NSL!$C$1225:$C$1226,C59,NSL!$R$1225:$R$1226)</f>
        <v>0</v>
      </c>
      <c r="AW59" s="76">
        <f>SUMIF(NSL!$C$1228:$C$1244,C59,NSL!$R$1228:$R$1244)</f>
        <v>0</v>
      </c>
      <c r="AX59" s="76">
        <f>SUMIF(NSL!$C$1246:$C$1351,C59,NSL!$R$1246:$R$1351)</f>
        <v>0</v>
      </c>
      <c r="AY59" s="76">
        <f>SUMIF(NSL!$C$1353:$C$1434,C59,NSL!$R$1353:$R$1434)</f>
        <v>0</v>
      </c>
      <c r="AZ59" s="76">
        <f>SUMIF(NSL!$C$1436:$C$1440,C59,NSL!$R$1436:$R$1440)</f>
        <v>0</v>
      </c>
      <c r="BA59" s="76">
        <f>SUMIF(NSL!$C$1442:$C$1507,C59,NSL!$R$1442:$R$1507)</f>
        <v>0</v>
      </c>
      <c r="BB59" s="76">
        <f>SUMIF(NSL!$C$1509:$C$1540,C59,NSL!$R$1509:$R$1540)</f>
        <v>0</v>
      </c>
      <c r="BC59" s="76">
        <f>SUMIF(NSL!$C$1542:$C$1545,C59,NSL!$R$1542:$R$1545)</f>
        <v>0</v>
      </c>
      <c r="BD59" s="76">
        <f>SUMIF(NSL!$C$1547:$C$1560,C59,NSL!$R$1547:$R$1560)</f>
        <v>0</v>
      </c>
      <c r="BE59" s="76">
        <f>SUMIF(NSL!$C$1562:$C$1565,C59,NSL!$R$1562:$R$1565)</f>
        <v>0</v>
      </c>
      <c r="BF59" s="60">
        <f>D59-BG59</f>
        <v>480.84999999999997</v>
      </c>
      <c r="BG59" s="65">
        <f>SUM(G59:Q59)+SUM(S59:Z59)+SUM(AB59:BE59)</f>
        <v>330.2</v>
      </c>
      <c r="BH59" s="77">
        <f>BF60-BG59</f>
        <v>-330.2</v>
      </c>
      <c r="BI59" s="65">
        <f t="shared" si="6"/>
        <v>480.84999999999997</v>
      </c>
    </row>
    <row r="60" spans="1:61">
      <c r="A60" s="608" t="s">
        <v>214</v>
      </c>
      <c r="B60" s="608"/>
      <c r="C60" s="51"/>
      <c r="D60" s="53"/>
      <c r="E60" s="65">
        <f>E5-E6</f>
        <v>330</v>
      </c>
      <c r="F60" s="70">
        <f>F5-F7</f>
        <v>0</v>
      </c>
      <c r="G60" s="53">
        <f>G5-G8</f>
        <v>0</v>
      </c>
      <c r="H60" s="53">
        <f>H5-H9</f>
        <v>0</v>
      </c>
      <c r="I60" s="53">
        <f>I5-I10</f>
        <v>0</v>
      </c>
      <c r="J60" s="53">
        <f>J5-J11</f>
        <v>0</v>
      </c>
      <c r="K60" s="53">
        <f>K5-K12</f>
        <v>18.069999999999993</v>
      </c>
      <c r="L60" s="53">
        <f>L5-L13</f>
        <v>0.90000000000000568</v>
      </c>
      <c r="M60" s="53">
        <f>M5-M14</f>
        <v>0</v>
      </c>
      <c r="N60" s="53">
        <f>N5-N15</f>
        <v>718.3900000000001</v>
      </c>
      <c r="O60" s="53">
        <f>O5-O16</f>
        <v>1.0500000000000007</v>
      </c>
      <c r="P60" s="53">
        <f>P5-P17</f>
        <v>0</v>
      </c>
      <c r="Q60" s="53">
        <f>Q5-Q18</f>
        <v>111.4</v>
      </c>
      <c r="R60" s="65">
        <f>R5-R19</f>
        <v>1061.46</v>
      </c>
      <c r="S60" s="53">
        <f>S5-S20</f>
        <v>2.9499999999999993</v>
      </c>
      <c r="T60" s="53">
        <f>T5-T21</f>
        <v>1.3</v>
      </c>
      <c r="U60" s="53">
        <f>U5-U22</f>
        <v>0</v>
      </c>
      <c r="V60" s="53">
        <f>V5-V23</f>
        <v>0</v>
      </c>
      <c r="W60" s="53">
        <f>W5-W24</f>
        <v>30.000000000000004</v>
      </c>
      <c r="X60" s="53">
        <f>X5-X25</f>
        <v>10.1</v>
      </c>
      <c r="Y60" s="53">
        <f>Y5-Y26</f>
        <v>2.0700000000000003</v>
      </c>
      <c r="Z60" s="53">
        <f>Z5-Z27</f>
        <v>9.83</v>
      </c>
      <c r="AA60" s="70">
        <f>AA5-AA28</f>
        <v>26.550000000000011</v>
      </c>
      <c r="AB60" s="53">
        <f>AB5-AB29</f>
        <v>0.83000000000000007</v>
      </c>
      <c r="AC60" s="53">
        <f>AC5-AC30</f>
        <v>0</v>
      </c>
      <c r="AD60" s="53">
        <f>AD5-AD31</f>
        <v>0</v>
      </c>
      <c r="AE60" s="53">
        <f>AE5-AE32</f>
        <v>0.54999999999999982</v>
      </c>
      <c r="AF60" s="53">
        <f>AF5-AF33</f>
        <v>0.42</v>
      </c>
      <c r="AG60" s="53">
        <f>AG5-AG34</f>
        <v>0</v>
      </c>
      <c r="AH60" s="53">
        <f>AH5-AH35</f>
        <v>0</v>
      </c>
      <c r="AI60" s="53">
        <f>AI5-AI36</f>
        <v>15.71</v>
      </c>
      <c r="AJ60" s="53">
        <f>AJ5-AJ37</f>
        <v>3.7099999999999991</v>
      </c>
      <c r="AK60" s="53">
        <f>AK5-AK38</f>
        <v>4.41</v>
      </c>
      <c r="AL60" s="53">
        <f>AL5-AL39</f>
        <v>0</v>
      </c>
      <c r="AM60" s="53">
        <f>AM5-AM40</f>
        <v>0.99999999999999989</v>
      </c>
      <c r="AN60" s="53">
        <f>AN5-AN41</f>
        <v>0</v>
      </c>
      <c r="AO60" s="53">
        <f>AO5-AO42</f>
        <v>0</v>
      </c>
      <c r="AP60" s="53">
        <f>AP5-AP43</f>
        <v>0</v>
      </c>
      <c r="AQ60" s="53">
        <f>AQ5-AQ44</f>
        <v>0.2</v>
      </c>
      <c r="AR60" s="53">
        <f>AR5-AR45</f>
        <v>19.639999999999986</v>
      </c>
      <c r="AS60" s="53">
        <f>AS5-AS46</f>
        <v>0</v>
      </c>
      <c r="AT60" s="53">
        <f>AT5-AT47</f>
        <v>0.12</v>
      </c>
      <c r="AU60" s="53">
        <f>AU5-AU48</f>
        <v>0.87</v>
      </c>
      <c r="AV60" s="53">
        <f>AV5-AV49</f>
        <v>0</v>
      </c>
      <c r="AW60" s="53">
        <f>AW5-AW50</f>
        <v>0</v>
      </c>
      <c r="AX60" s="53">
        <f>AX5-AX51</f>
        <v>2.7</v>
      </c>
      <c r="AY60" s="53">
        <f>AY5-AY52</f>
        <v>475.20999999999992</v>
      </c>
      <c r="AZ60" s="53">
        <f>AZ5-AZ53</f>
        <v>0</v>
      </c>
      <c r="BA60" s="53">
        <f>BA5-BA54</f>
        <v>0</v>
      </c>
      <c r="BB60" s="53">
        <f>BB5-BB55</f>
        <v>0</v>
      </c>
      <c r="BC60" s="53">
        <f>BC5-BC56</f>
        <v>0</v>
      </c>
      <c r="BD60" s="53">
        <f>BD5-BD57</f>
        <v>2.0699999999999998</v>
      </c>
      <c r="BE60" s="53">
        <f>BE5-BE58</f>
        <v>0</v>
      </c>
      <c r="BF60" s="53">
        <f>BF5-BF59</f>
        <v>0</v>
      </c>
      <c r="BG60" s="65">
        <f>SUM(E60,R60,BF60)</f>
        <v>1391.46</v>
      </c>
      <c r="BH60" s="53"/>
      <c r="BI60" s="53"/>
    </row>
    <row r="61" spans="1:61">
      <c r="A61" s="608" t="s">
        <v>215</v>
      </c>
      <c r="B61" s="608"/>
      <c r="C61" s="51"/>
      <c r="D61" s="53"/>
      <c r="E61" s="65">
        <f>E5</f>
        <v>2342.0100000000002</v>
      </c>
      <c r="F61" s="70">
        <f t="shared" ref="F61:Y61" si="17">F5</f>
        <v>316.59999999999997</v>
      </c>
      <c r="G61" s="53">
        <f t="shared" si="17"/>
        <v>236.32</v>
      </c>
      <c r="H61" s="53">
        <f t="shared" si="17"/>
        <v>80.279999999999987</v>
      </c>
      <c r="I61" s="53">
        <f t="shared" si="17"/>
        <v>0</v>
      </c>
      <c r="J61" s="53">
        <f t="shared" si="17"/>
        <v>87.91</v>
      </c>
      <c r="K61" s="53">
        <f t="shared" si="17"/>
        <v>119.30000000000007</v>
      </c>
      <c r="L61" s="53">
        <f t="shared" si="17"/>
        <v>101.93</v>
      </c>
      <c r="M61" s="53">
        <f t="shared" si="17"/>
        <v>6.4400000000000013</v>
      </c>
      <c r="N61" s="53">
        <f t="shared" si="17"/>
        <v>1573.13</v>
      </c>
      <c r="O61" s="53">
        <f t="shared" si="17"/>
        <v>25.3</v>
      </c>
      <c r="P61" s="53">
        <f t="shared" si="17"/>
        <v>0</v>
      </c>
      <c r="Q61" s="53">
        <f t="shared" si="17"/>
        <v>111.4</v>
      </c>
      <c r="R61" s="65">
        <f t="shared" si="17"/>
        <v>1452.36</v>
      </c>
      <c r="S61" s="53">
        <f t="shared" si="17"/>
        <v>25.95</v>
      </c>
      <c r="T61" s="53">
        <f t="shared" si="17"/>
        <v>1.3</v>
      </c>
      <c r="U61" s="53">
        <f t="shared" si="17"/>
        <v>0</v>
      </c>
      <c r="V61" s="53">
        <f t="shared" si="17"/>
        <v>0</v>
      </c>
      <c r="W61" s="53">
        <f t="shared" si="17"/>
        <v>45.2</v>
      </c>
      <c r="X61" s="53">
        <f t="shared" si="17"/>
        <v>10.23</v>
      </c>
      <c r="Y61" s="53">
        <f t="shared" si="17"/>
        <v>30.48</v>
      </c>
      <c r="Z61" s="53">
        <f>Z5</f>
        <v>10.8</v>
      </c>
      <c r="AA61" s="70">
        <f t="shared" ref="AA61:BF61" si="18">AA5</f>
        <v>102.51</v>
      </c>
      <c r="AB61" s="53">
        <f t="shared" si="18"/>
        <v>1.8</v>
      </c>
      <c r="AC61" s="53">
        <f t="shared" si="18"/>
        <v>0</v>
      </c>
      <c r="AD61" s="53">
        <f t="shared" si="18"/>
        <v>0.17</v>
      </c>
      <c r="AE61" s="53">
        <f t="shared" si="18"/>
        <v>5.26</v>
      </c>
      <c r="AF61" s="53">
        <f t="shared" si="18"/>
        <v>0.42</v>
      </c>
      <c r="AG61" s="53">
        <f t="shared" si="18"/>
        <v>0</v>
      </c>
      <c r="AH61" s="53">
        <f t="shared" si="18"/>
        <v>0</v>
      </c>
      <c r="AI61" s="53">
        <f t="shared" si="18"/>
        <v>76.53</v>
      </c>
      <c r="AJ61" s="53">
        <f t="shared" si="18"/>
        <v>12.59</v>
      </c>
      <c r="AK61" s="53">
        <f t="shared" si="18"/>
        <v>4.42</v>
      </c>
      <c r="AL61" s="53">
        <f t="shared" si="18"/>
        <v>0</v>
      </c>
      <c r="AM61" s="53">
        <f t="shared" si="18"/>
        <v>1.4</v>
      </c>
      <c r="AN61" s="53">
        <f t="shared" si="18"/>
        <v>0</v>
      </c>
      <c r="AO61" s="53">
        <f t="shared" si="18"/>
        <v>0</v>
      </c>
      <c r="AP61" s="53">
        <f t="shared" si="18"/>
        <v>0</v>
      </c>
      <c r="AQ61" s="53">
        <f t="shared" si="18"/>
        <v>0.2</v>
      </c>
      <c r="AR61" s="53">
        <f t="shared" si="18"/>
        <v>174.53999999999996</v>
      </c>
      <c r="AS61" s="53">
        <f t="shared" si="18"/>
        <v>0</v>
      </c>
      <c r="AT61" s="53">
        <f t="shared" si="18"/>
        <v>0.69</v>
      </c>
      <c r="AU61" s="53">
        <f t="shared" si="18"/>
        <v>0.87</v>
      </c>
      <c r="AV61" s="53">
        <f t="shared" si="18"/>
        <v>0</v>
      </c>
      <c r="AW61" s="53">
        <f t="shared" si="18"/>
        <v>0</v>
      </c>
      <c r="AX61" s="53">
        <f t="shared" si="18"/>
        <v>3.2</v>
      </c>
      <c r="AY61" s="53">
        <f t="shared" si="18"/>
        <v>530.30999999999995</v>
      </c>
      <c r="AZ61" s="53">
        <f t="shared" si="18"/>
        <v>0</v>
      </c>
      <c r="BA61" s="53">
        <f t="shared" si="18"/>
        <v>0.71</v>
      </c>
      <c r="BB61" s="53">
        <f t="shared" si="18"/>
        <v>0.13</v>
      </c>
      <c r="BC61" s="53">
        <f t="shared" si="18"/>
        <v>35.32</v>
      </c>
      <c r="BD61" s="53">
        <f t="shared" si="18"/>
        <v>2.0699999999999998</v>
      </c>
      <c r="BE61" s="53">
        <f t="shared" si="18"/>
        <v>0</v>
      </c>
      <c r="BF61" s="53">
        <f t="shared" si="18"/>
        <v>480.84999999999997</v>
      </c>
      <c r="BG61" s="65"/>
      <c r="BH61" s="53"/>
      <c r="BI61" s="53"/>
    </row>
  </sheetData>
  <mergeCells count="7">
    <mergeCell ref="E3:BI3"/>
    <mergeCell ref="A60:B60"/>
    <mergeCell ref="A61:B61"/>
    <mergeCell ref="A3:A4"/>
    <mergeCell ref="B3:B4"/>
    <mergeCell ref="C3:C4"/>
    <mergeCell ref="D3:D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2</vt:i4>
      </vt:variant>
    </vt:vector>
  </HeadingPairs>
  <TitlesOfParts>
    <vt:vector size="56" baseType="lpstr">
      <vt:lpstr>X1</vt:lpstr>
      <vt:lpstr>X2</vt:lpstr>
      <vt:lpstr>X3</vt:lpstr>
      <vt:lpstr>X4</vt:lpstr>
      <vt:lpstr>X5</vt:lpstr>
      <vt:lpstr>X6</vt:lpstr>
      <vt:lpstr>X7</vt:lpstr>
      <vt:lpstr>X8</vt:lpstr>
      <vt:lpstr>X9</vt:lpstr>
      <vt:lpstr>X10</vt:lpstr>
      <vt:lpstr>X11</vt:lpstr>
      <vt:lpstr>X12</vt:lpstr>
      <vt:lpstr>X13</vt:lpstr>
      <vt:lpstr>X14</vt:lpstr>
      <vt:lpstr>X15</vt:lpstr>
      <vt:lpstr>X16</vt:lpstr>
      <vt:lpstr>X17</vt:lpstr>
      <vt:lpstr>X18</vt:lpstr>
      <vt:lpstr>X19</vt:lpstr>
      <vt:lpstr>X20</vt:lpstr>
      <vt:lpstr>X21</vt:lpstr>
      <vt:lpstr>X22</vt:lpstr>
      <vt:lpstr>X23</vt:lpstr>
      <vt:lpstr>X24</vt:lpstr>
      <vt:lpstr>X25</vt:lpstr>
      <vt:lpstr>X26</vt:lpstr>
      <vt:lpstr>X27</vt:lpstr>
      <vt:lpstr>X28</vt:lpstr>
      <vt:lpstr>X29</vt:lpstr>
      <vt:lpstr>X30</vt:lpstr>
      <vt:lpstr>X31</vt:lpstr>
      <vt:lpstr>X32</vt:lpstr>
      <vt:lpstr>X33</vt:lpstr>
      <vt:lpstr>X34</vt:lpstr>
      <vt:lpstr>X35</vt:lpstr>
      <vt:lpstr>KT</vt:lpstr>
      <vt:lpstr>NSL</vt:lpstr>
      <vt:lpstr>CC</vt:lpstr>
      <vt:lpstr>03CH (cop bc)</vt:lpstr>
      <vt:lpstr>03CH (cop to trinh)</vt:lpstr>
      <vt:lpstr>HT+BD</vt:lpstr>
      <vt:lpstr>KT (2)</vt:lpstr>
      <vt:lpstr>HTg(TK2020)</vt:lpstr>
      <vt:lpstr>HTg (luu)</vt:lpstr>
      <vt:lpstr>HTg</vt:lpstr>
      <vt:lpstr>bia</vt:lpstr>
      <vt:lpstr>01CH</vt:lpstr>
      <vt:lpstr>02CH</vt:lpstr>
      <vt:lpstr>03CH</vt:lpstr>
      <vt:lpstr>04CH</vt:lpstr>
      <vt:lpstr>05CH</vt:lpstr>
      <vt:lpstr>10aCH</vt:lpstr>
      <vt:lpstr>11CH</vt:lpstr>
      <vt:lpstr>12CH</vt:lpstr>
      <vt:lpstr>'10aCH'!Print_Titles</vt:lpstr>
      <vt:lpstr>NSL!Print_Titles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OCOC</dc:creator>
  <cp:lastModifiedBy>admin</cp:lastModifiedBy>
  <cp:lastPrinted>2021-10-04T09:31:45Z</cp:lastPrinted>
  <dcterms:created xsi:type="dcterms:W3CDTF">2010-02-24T07:38:41Z</dcterms:created>
  <dcterms:modified xsi:type="dcterms:W3CDTF">2021-10-04T09:43:52Z</dcterms:modified>
</cp:coreProperties>
</file>